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Fondos\"/>
    </mc:Choice>
  </mc:AlternateContent>
  <xr:revisionPtr revIDLastSave="0" documentId="13_ncr:1_{02110A52-56C1-43B1-9714-DBD1C5BB73A0}" xr6:coauthVersionLast="45" xr6:coauthVersionMax="45" xr10:uidLastSave="{00000000-0000-0000-0000-000000000000}"/>
  <bookViews>
    <workbookView xWindow="-120" yWindow="-120" windowWidth="20730" windowHeight="11160" tabRatio="698" xr2:uid="{00000000-000D-0000-FFFF-FFFF00000000}"/>
  </bookViews>
  <sheets>
    <sheet name="Ficha Técnica" sheetId="11" r:id="rId1"/>
    <sheet name="Guía de Fondos Mutuos" sheetId="13" r:id="rId2"/>
    <sheet name="Guía de Índices" sheetId="14" r:id="rId3"/>
    <sheet name="Base Gráfico" sheetId="12" r:id="rId4"/>
  </sheets>
  <functionGroups builtInGroupCount="19"/>
  <definedNames>
    <definedName name="_ECO_RANGE_ID015a13d9dfda4da5b73f0e83207f1d56" localSheetId="1" hidden="1">'Guía de Fondos Mutuos'!$BA$7:$BA$2967</definedName>
    <definedName name="_ECO_RANGE_ID043009a1e77c4318ab60208cd7456f41" localSheetId="3" hidden="1">'Base Gráfico'!$D$10:$D$271</definedName>
    <definedName name="_ECO_RANGE_ID047259703dc044199e05f1c169326b74" localSheetId="1" hidden="1">'Guía de Fondos Mutuos'!$AX$7:$AX$2967</definedName>
    <definedName name="_ECO_RANGE_ID07b24b4f77f647b78fc08d74f267ed57" localSheetId="1" hidden="1">'Guía de Fondos Mutuos'!$BE$7:$BE$2967</definedName>
    <definedName name="_ECO_RANGE_ID0da13bd59c0842e19ca44fe9f68f201b" localSheetId="1" hidden="1">'Guía de Fondos Mutuos'!$D$7:$D$2967</definedName>
    <definedName name="_ECO_RANGE_ID12a46fec0fc54c60a44498230dad64d2" localSheetId="3" hidden="1">'Base Gráfico'!$B$9</definedName>
    <definedName name="_ECO_RANGE_ID1871b387c8ce4472962d4653964c83e2" localSheetId="1" hidden="1">'Guía de Fondos Mutuos'!$AV$7:$AV$2967</definedName>
    <definedName name="_ECO_RANGE_ID18df5faa7eb2442b9694cda048403630" localSheetId="1" hidden="1">'Guía de Fondos Mutuos'!$AF$7:$AF$2967</definedName>
    <definedName name="_ECO_RANGE_ID1c6c36880ffd459c99dde691174bd6b8" localSheetId="1" hidden="1">'Guía de Fondos Mutuos'!$AO$7:$AO$2967</definedName>
    <definedName name="_ECO_RANGE_ID1e44576503f1425492dd9fe5023aa148" localSheetId="1" hidden="1">'Guía de Fondos Mutuos'!$Z$7:$Z$2967</definedName>
    <definedName name="_ECO_RANGE_ID2778cf293c6f499d9ec6b7a1a75a1e1b" localSheetId="3" hidden="1">'Base Gráfico'!$A$10:$B$271</definedName>
    <definedName name="_ECO_RANGE_ID2f1d44f73f284c9590edc7a2e8168503" localSheetId="3" hidden="1">'Base Gráfico'!$I$10:$I$18</definedName>
    <definedName name="_ECO_RANGE_ID32210ce369494546818c90857bac17c9" localSheetId="1" hidden="1">'Guía de Fondos Mutuos'!$N$7:$N$2967</definedName>
    <definedName name="_ECO_RANGE_ID34887b3872644c6f8ffd8721bce26248" localSheetId="1" hidden="1">'Guía de Fondos Mutuos'!$BG$7:$BG$2967</definedName>
    <definedName name="_ECO_RANGE_ID37cc9bafb77f4945964c0f0c51cc8a78" localSheetId="3" hidden="1">'Base Gráfico'!$F$10:$G$18</definedName>
    <definedName name="_ECO_RANGE_ID38ad996485d145fb808e6f2cfb807e03" localSheetId="1" hidden="1">'Guía de Fondos Mutuos'!$AP$7:$AP$2967</definedName>
    <definedName name="_ECO_RANGE_ID3cb2713cb0f646eb95452c8062ef7298" localSheetId="1" hidden="1">'Guía de Fondos Mutuos'!$BD$7:$BD$2967</definedName>
    <definedName name="_ECO_RANGE_ID3d09072d96d04be7b0fa36e8f1163b64" localSheetId="1" hidden="1">'Guía de Fondos Mutuos'!$AY$7:$AY$2967</definedName>
    <definedName name="_ECO_RANGE_ID517607b91ed842e5b9e22501fb845324" localSheetId="1" hidden="1">'Guía de Fondos Mutuos'!$AT$7:$AT$2967</definedName>
    <definedName name="_ECO_RANGE_ID53414c7ed1674ee786c827b3590fc326" localSheetId="1" hidden="1">'Guía de Fondos Mutuos'!$AQ$7:$AQ$2967</definedName>
    <definedName name="_ECO_RANGE_ID535680b202b547848326cb2a44b8d91a" localSheetId="1" hidden="1">'Guía de Fondos Mutuos'!$AA$7:$AA$2967</definedName>
    <definedName name="_ECO_RANGE_ID588aed66dfd04b44b1cff1492086f090" localSheetId="1" hidden="1">'Guía de Fondos Mutuos'!$V$7:$V$2967</definedName>
    <definedName name="_ECO_RANGE_ID5a769f5d02ae480b869f811ff95a475e" localSheetId="2" hidden="1">'Guía de Índices'!$B$3:$B$31</definedName>
    <definedName name="_ECO_RANGE_ID659fbaddce5d4cf183eebab2f231ab3a" localSheetId="1" hidden="1">'Guía de Fondos Mutuos'!$X$7:$X$2967</definedName>
    <definedName name="_ECO_RANGE_ID65a41cb3cbb842b2aa5aa3d6cf647866" localSheetId="1" hidden="1">'Guía de Fondos Mutuos'!$I$7:$I$2967</definedName>
    <definedName name="_ECO_RANGE_ID663c886358ec44d3a70072576b9df348" localSheetId="1" hidden="1">'Guía de Fondos Mutuos'!$Y$7:$Y$2967</definedName>
    <definedName name="_ECO_RANGE_ID666cccc95e064ee38f18b5255359b136" localSheetId="1" hidden="1">'Guía de Fondos Mutuos'!$G$7:$G$2967</definedName>
    <definedName name="_ECO_RANGE_ID69a3dfe44d584307b53cecca6ab58ad4" localSheetId="1" hidden="1">'Guía de Fondos Mutuos'!$F$7:$F$2967</definedName>
    <definedName name="_ECO_RANGE_ID6c491fd9b6e247bdb25be5fe2f011430" localSheetId="1" hidden="1">'Guía de Fondos Mutuos'!$AS$7:$AS$2967</definedName>
    <definedName name="_ECO_RANGE_ID6ccd78b52c54417f8b31b9a58dde514e" localSheetId="2" hidden="1">'Guía de Índices'!$D$3:$D$31</definedName>
    <definedName name="_ECO_RANGE_ID707f04eb10474d4d8ab61b5a28f1e45a" localSheetId="1" hidden="1">'Guía de Fondos Mutuos'!$M$7:$M$2967</definedName>
    <definedName name="_ECO_RANGE_ID76314f5cdc6c4277bf7355ab4174d6f6" localSheetId="1" hidden="1">'Guía de Fondos Mutuos'!$R$7:$R$2967</definedName>
    <definedName name="_ECO_RANGE_ID79da45452f3641f0a1672cf823b72818" localSheetId="1" hidden="1">'Guía de Fondos Mutuos'!$O$7:$O$2967</definedName>
    <definedName name="_ECO_RANGE_ID7b2bce791e6a41aea9c2e55a911f1c0e" localSheetId="1" hidden="1">'Guía de Fondos Mutuos'!$AR$7:$AR$2967</definedName>
    <definedName name="_ECO_RANGE_ID857429895a55474bac6b4d9c2273b1a6" localSheetId="1" hidden="1">'Guía de Fondos Mutuos'!$AD$7:$AD$2967</definedName>
    <definedName name="_ECO_RANGE_ID874fa1cb04d742439b44505e65275f97" localSheetId="1" hidden="1">'Guía de Fondos Mutuos'!$AK$7:$AK$2967</definedName>
    <definedName name="_ECO_RANGE_ID98dc8faaa21b421b95edaf621b010755" localSheetId="3" hidden="1">'Base Gráfico'!$G$9</definedName>
    <definedName name="_ECO_RANGE_ID9aec057fdd8b431094efc0b29cfffef7" localSheetId="1" hidden="1">'Guía de Fondos Mutuos'!$BC$7:$BC$2967</definedName>
    <definedName name="_ECO_RANGE_IDa3259853f5e1418d99ca846f55258de2" localSheetId="1" hidden="1">'Guía de Fondos Mutuos'!$BB$7:$BB$2967</definedName>
    <definedName name="_ECO_RANGE_IDa532f7b821e44a52acc898f497dfc7f5" localSheetId="1" hidden="1">'Guía de Fondos Mutuos'!$Q$7:$Q$2967</definedName>
    <definedName name="_ECO_RANGE_IDa738f0beafb544f2968335daff40cc01" localSheetId="1" hidden="1">'Guía de Fondos Mutuos'!$BF$7:$BF$2967</definedName>
    <definedName name="_ECO_RANGE_IDae3292f2aad6405f9f097f083a243d85" localSheetId="1" hidden="1">'Guía de Fondos Mutuos'!$L$7:$L$2967</definedName>
    <definedName name="_ECO_RANGE_IDb76d79bc8c504e1a86bc90befc12f0fe" localSheetId="1" hidden="1">'Guía de Fondos Mutuos'!$AH$7:$AH$2967</definedName>
    <definedName name="_ECO_RANGE_IDb9050b37ddd54e3eb8af11edacffd138" localSheetId="1" hidden="1">'Guía de Fondos Mutuos'!$AJ$7:$AJ$2967</definedName>
    <definedName name="_ECO_RANGE_IDbe37552bae3a4d06bdc520afebcb0fef" localSheetId="1" hidden="1">'Guía de Fondos Mutuos'!$W$7:$W$2967</definedName>
    <definedName name="_ECO_RANGE_IDc2a6f656379548ce8b9b5b15334c6e83" localSheetId="1" hidden="1">'Guía de Fondos Mutuos'!$S$7:$S$2967</definedName>
    <definedName name="_ECO_RANGE_IDc4427b8a429d42fb8cc12a4797fe066a" localSheetId="1" hidden="1">'Guía de Fondos Mutuos'!$E$7:$E$2967</definedName>
    <definedName name="_ECO_RANGE_IDc98da0be55f14e259c23656435efb728" localSheetId="1" hidden="1">'Guía de Fondos Mutuos'!$H$7:$H$2967</definedName>
    <definedName name="_ECO_RANGE_IDca3d902460a84292bcd45411689751d0" localSheetId="1" hidden="1">'Guía de Fondos Mutuos'!$AC$7:$AC$2967</definedName>
    <definedName name="_ECO_RANGE_IDcd70960d327340e1b00661aa9138960b" localSheetId="1" hidden="1">'Guía de Fondos Mutuos'!$AG$7:$AG$2967</definedName>
    <definedName name="_ECO_RANGE_IDd0072f5177ce461cb066aa218f84dbb7" localSheetId="1" hidden="1">'Guía de Fondos Mutuos'!$J$7:$J$2967</definedName>
    <definedName name="_ECO_RANGE_IDd628caf4c79a4072a8331cfba126b4e0" localSheetId="1" hidden="1">'Guía de Fondos Mutuos'!$U$7:$U$2967</definedName>
    <definedName name="_ECO_RANGE_IDd8f28726461147a3b3ff7a3f09eea645" localSheetId="1" hidden="1">'Guía de Fondos Mutuos'!$AZ$7:$AZ$2967</definedName>
    <definedName name="_ECO_RANGE_IDdade6a8a3b2e4d81aa4df8bb1110ca10" localSheetId="1" hidden="1">'Guía de Fondos Mutuos'!$AL$7:$AL$2967</definedName>
    <definedName name="_ECO_RANGE_IDdf3ab732b3aa4f529826a441aa842420" localSheetId="1" hidden="1">'Guía de Fondos Mutuos'!$AM$7:$AM$2967</definedName>
    <definedName name="_ECO_RANGE_IDdf7908829b934a7b9ba9f73ca2925493" localSheetId="1" hidden="1">'Guía de Fondos Mutuos'!$AE$7:$AE$2967</definedName>
    <definedName name="_ECO_RANGE_IDe6bb6afd1d2b4aa7b220bd93b9be5e01" localSheetId="1" hidden="1">'Guía de Fondos Mutuos'!$AB$7:$AB$2967</definedName>
    <definedName name="_ECO_RANGE_IDed51608371fe4691b53b47e4a6ee0524" localSheetId="1" hidden="1">'Guía de Fondos Mutuos'!$B$7:$B$2967</definedName>
    <definedName name="_ECO_RANGE_IDf287c319a7634781a55927f1b6a95f26" localSheetId="1" hidden="1">'Guía de Fondos Mutuos'!$AI$7:$AI$2967</definedName>
    <definedName name="_ECO_RANGE_IDf3df5352a450434eb0c917de3cec76f9" localSheetId="1" hidden="1">'Guía de Fondos Mutuos'!$C$7:$C$2967</definedName>
    <definedName name="_ECO_RANGE_IDfb34488f179040c99c8e61e601e20431" localSheetId="3" hidden="1">'Base Gráfico'!$H$10:$H$18</definedName>
    <definedName name="_ECO_RANGE_IDfb6aaacea9a747989fc32fc07bd4f7cb" localSheetId="2" hidden="1">'Guía de Índices'!$C$3:$C$31</definedName>
    <definedName name="_ECO_RANGE_IDfda2b9d14c5b40e1a48eab5d24276864" localSheetId="1" hidden="1">'Guía de Fondos Mutuos'!$AU$7:$AU$2967</definedName>
    <definedName name="_ECO_RANGE_IDff8e3a3ef55641b0b3c1834391ca4261" localSheetId="3" hidden="1">'Base Gráfico'!$C$10:$C$271</definedName>
    <definedName name="_xlnm.Print_Area" localSheetId="0">'Ficha Técnica'!$B$1:$U$64</definedName>
    <definedName name="Lista">OFFSET(#REF!,0,0,COUNTA(#REF!)-2)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" i="12" l="1"/>
  <c r="D8" i="12"/>
  <c r="C8" i="12"/>
  <c r="B21" i="11"/>
  <c r="H23" i="11"/>
  <c r="B20" i="11" l="1"/>
  <c r="S13" i="11"/>
  <c r="S11" i="11"/>
  <c r="S14" i="11"/>
  <c r="B2" i="12" l="1"/>
  <c r="C2" i="14"/>
  <c r="U5" i="11"/>
  <c r="B2" i="14"/>
  <c r="D2" i="14"/>
  <c r="S12" i="11"/>
  <c r="G8" i="12" l="1"/>
  <c r="D13" i="11"/>
  <c r="D14" i="11"/>
  <c r="S10" i="11"/>
  <c r="D12" i="11"/>
  <c r="B8" i="12" l="1"/>
  <c r="P2967" i="13"/>
  <c r="P2966" i="13"/>
  <c r="P2965" i="13"/>
  <c r="P2964" i="13"/>
  <c r="P2963" i="13"/>
  <c r="P2962" i="13"/>
  <c r="P2961" i="13"/>
  <c r="P2960" i="13"/>
  <c r="P2959" i="13"/>
  <c r="P2958" i="13"/>
  <c r="P2957" i="13"/>
  <c r="P2956" i="13"/>
  <c r="P2955" i="13"/>
  <c r="P2954" i="13"/>
  <c r="P2953" i="13"/>
  <c r="P2952" i="13"/>
  <c r="P2951" i="13"/>
  <c r="P2950" i="13"/>
  <c r="P2949" i="13"/>
  <c r="P2948" i="13"/>
  <c r="P2947" i="13"/>
  <c r="P2946" i="13"/>
  <c r="P2945" i="13"/>
  <c r="P2944" i="13"/>
  <c r="P2943" i="13"/>
  <c r="P2942" i="13"/>
  <c r="P2941" i="13"/>
  <c r="P2940" i="13"/>
  <c r="P2939" i="13"/>
  <c r="P2938" i="13"/>
  <c r="P2937" i="13"/>
  <c r="P2936" i="13"/>
  <c r="P2935" i="13"/>
  <c r="P2934" i="13"/>
  <c r="P2933" i="13"/>
  <c r="P2932" i="13"/>
  <c r="P2931" i="13"/>
  <c r="P2930" i="13"/>
  <c r="P2929" i="13"/>
  <c r="P2928" i="13"/>
  <c r="P2927" i="13"/>
  <c r="P2926" i="13"/>
  <c r="P2925" i="13"/>
  <c r="P2924" i="13"/>
  <c r="P2923" i="13"/>
  <c r="P2922" i="13"/>
  <c r="P2921" i="13"/>
  <c r="P2920" i="13"/>
  <c r="P2919" i="13"/>
  <c r="P2918" i="13"/>
  <c r="P2917" i="13"/>
  <c r="P2916" i="13"/>
  <c r="P2915" i="13"/>
  <c r="P2914" i="13"/>
  <c r="P2913" i="13"/>
  <c r="P2912" i="13"/>
  <c r="P2911" i="13"/>
  <c r="P2910" i="13"/>
  <c r="P2909" i="13"/>
  <c r="P2908" i="13"/>
  <c r="P2907" i="13"/>
  <c r="P2906" i="13"/>
  <c r="P2905" i="13"/>
  <c r="P2904" i="13"/>
  <c r="P2903" i="13"/>
  <c r="P2902" i="13"/>
  <c r="P2901" i="13"/>
  <c r="P2900" i="13"/>
  <c r="P2899" i="13"/>
  <c r="P2898" i="13"/>
  <c r="P2897" i="13"/>
  <c r="P2896" i="13"/>
  <c r="P2895" i="13"/>
  <c r="P2894" i="13"/>
  <c r="P2893" i="13"/>
  <c r="P2892" i="13"/>
  <c r="P2891" i="13"/>
  <c r="P2890" i="13"/>
  <c r="P2889" i="13"/>
  <c r="P2888" i="13"/>
  <c r="P2887" i="13"/>
  <c r="P2886" i="13"/>
  <c r="P2885" i="13"/>
  <c r="P2884" i="13"/>
  <c r="P2883" i="13"/>
  <c r="P2882" i="13"/>
  <c r="P2881" i="13"/>
  <c r="P2880" i="13"/>
  <c r="P2879" i="13"/>
  <c r="P2878" i="13"/>
  <c r="P2877" i="13"/>
  <c r="P2876" i="13"/>
  <c r="P2875" i="13"/>
  <c r="P2874" i="13"/>
  <c r="P2873" i="13"/>
  <c r="P2872" i="13"/>
  <c r="P2871" i="13"/>
  <c r="P2870" i="13"/>
  <c r="P2869" i="13"/>
  <c r="P2868" i="13"/>
  <c r="P2867" i="13"/>
  <c r="P2866" i="13"/>
  <c r="P2865" i="13"/>
  <c r="P2864" i="13"/>
  <c r="P2863" i="13"/>
  <c r="P2862" i="13"/>
  <c r="P2861" i="13"/>
  <c r="P2860" i="13"/>
  <c r="P2859" i="13"/>
  <c r="P2858" i="13"/>
  <c r="P2857" i="13"/>
  <c r="P2856" i="13"/>
  <c r="P2855" i="13"/>
  <c r="P2854" i="13"/>
  <c r="P2853" i="13"/>
  <c r="P2852" i="13"/>
  <c r="P2851" i="13"/>
  <c r="P2850" i="13"/>
  <c r="P2849" i="13"/>
  <c r="P2848" i="13"/>
  <c r="P2847" i="13"/>
  <c r="P2846" i="13"/>
  <c r="P2845" i="13"/>
  <c r="P2844" i="13"/>
  <c r="P2843" i="13"/>
  <c r="P2842" i="13"/>
  <c r="P2841" i="13"/>
  <c r="P2840" i="13"/>
  <c r="P2839" i="13"/>
  <c r="P2838" i="13"/>
  <c r="P2837" i="13"/>
  <c r="P2836" i="13"/>
  <c r="P2835" i="13"/>
  <c r="P2834" i="13"/>
  <c r="P2833" i="13"/>
  <c r="P2832" i="13"/>
  <c r="P2831" i="13"/>
  <c r="P2830" i="13"/>
  <c r="P2829" i="13"/>
  <c r="P2828" i="13"/>
  <c r="P2827" i="13"/>
  <c r="P2826" i="13"/>
  <c r="P2825" i="13"/>
  <c r="P2824" i="13"/>
  <c r="P2823" i="13"/>
  <c r="P2822" i="13"/>
  <c r="P2821" i="13"/>
  <c r="P2820" i="13"/>
  <c r="P2819" i="13"/>
  <c r="P2818" i="13"/>
  <c r="P2817" i="13"/>
  <c r="P2816" i="13"/>
  <c r="P2815" i="13"/>
  <c r="P2814" i="13"/>
  <c r="P2813" i="13"/>
  <c r="P2812" i="13"/>
  <c r="P2811" i="13"/>
  <c r="P2810" i="13"/>
  <c r="P2809" i="13"/>
  <c r="P2808" i="13"/>
  <c r="P2807" i="13"/>
  <c r="P2806" i="13"/>
  <c r="P2805" i="13"/>
  <c r="P2804" i="13"/>
  <c r="P2803" i="13"/>
  <c r="P2802" i="13"/>
  <c r="P2801" i="13"/>
  <c r="P2800" i="13"/>
  <c r="P2799" i="13"/>
  <c r="P2798" i="13"/>
  <c r="P2797" i="13"/>
  <c r="P2796" i="13"/>
  <c r="P2795" i="13"/>
  <c r="P2794" i="13"/>
  <c r="P2793" i="13"/>
  <c r="P2792" i="13"/>
  <c r="P2791" i="13"/>
  <c r="P2790" i="13"/>
  <c r="P2789" i="13"/>
  <c r="P2788" i="13"/>
  <c r="P2787" i="13"/>
  <c r="P2786" i="13"/>
  <c r="P2785" i="13"/>
  <c r="P2784" i="13"/>
  <c r="P2783" i="13"/>
  <c r="P2782" i="13"/>
  <c r="P2781" i="13"/>
  <c r="P2780" i="13"/>
  <c r="P2779" i="13"/>
  <c r="P2778" i="13"/>
  <c r="P2777" i="13"/>
  <c r="P2776" i="13"/>
  <c r="P2775" i="13"/>
  <c r="P2774" i="13"/>
  <c r="P2773" i="13"/>
  <c r="P2772" i="13"/>
  <c r="P2771" i="13"/>
  <c r="P2770" i="13"/>
  <c r="P2769" i="13"/>
  <c r="P2768" i="13"/>
  <c r="P2767" i="13"/>
  <c r="P2766" i="13"/>
  <c r="P2765" i="13"/>
  <c r="P2764" i="13"/>
  <c r="P2763" i="13"/>
  <c r="P2762" i="13"/>
  <c r="P2761" i="13"/>
  <c r="P2760" i="13"/>
  <c r="P2759" i="13"/>
  <c r="P2758" i="13"/>
  <c r="P2757" i="13"/>
  <c r="P2756" i="13"/>
  <c r="P2755" i="13"/>
  <c r="P2754" i="13"/>
  <c r="P2753" i="13"/>
  <c r="P2752" i="13"/>
  <c r="P2751" i="13"/>
  <c r="P2750" i="13"/>
  <c r="P2749" i="13"/>
  <c r="P2748" i="13"/>
  <c r="P2747" i="13"/>
  <c r="P2746" i="13"/>
  <c r="P2745" i="13"/>
  <c r="P2744" i="13"/>
  <c r="P2743" i="13"/>
  <c r="P2742" i="13"/>
  <c r="P2741" i="13"/>
  <c r="P2740" i="13"/>
  <c r="P2739" i="13"/>
  <c r="P2738" i="13"/>
  <c r="P2737" i="13"/>
  <c r="P2736" i="13"/>
  <c r="P2735" i="13"/>
  <c r="P2734" i="13"/>
  <c r="P2733" i="13"/>
  <c r="P2732" i="13"/>
  <c r="P2731" i="13"/>
  <c r="P2730" i="13"/>
  <c r="P2729" i="13"/>
  <c r="P2728" i="13"/>
  <c r="P2727" i="13"/>
  <c r="P2726" i="13"/>
  <c r="P2725" i="13"/>
  <c r="P2724" i="13"/>
  <c r="P2723" i="13"/>
  <c r="P2722" i="13"/>
  <c r="P2721" i="13"/>
  <c r="P2720" i="13"/>
  <c r="P2719" i="13"/>
  <c r="P2718" i="13"/>
  <c r="P2717" i="13"/>
  <c r="P2716" i="13"/>
  <c r="P2715" i="13"/>
  <c r="P2714" i="13"/>
  <c r="P2713" i="13"/>
  <c r="P2712" i="13"/>
  <c r="P2711" i="13"/>
  <c r="P2710" i="13"/>
  <c r="P2709" i="13"/>
  <c r="P2708" i="13"/>
  <c r="P2707" i="13"/>
  <c r="P2706" i="13"/>
  <c r="P2705" i="13"/>
  <c r="P2704" i="13"/>
  <c r="P2703" i="13"/>
  <c r="P2702" i="13"/>
  <c r="P2701" i="13"/>
  <c r="P2700" i="13"/>
  <c r="P2699" i="13"/>
  <c r="P2698" i="13"/>
  <c r="P2697" i="13"/>
  <c r="P2696" i="13"/>
  <c r="P2695" i="13"/>
  <c r="P2694" i="13"/>
  <c r="P2693" i="13"/>
  <c r="P2692" i="13"/>
  <c r="P2691" i="13"/>
  <c r="P2690" i="13"/>
  <c r="P2689" i="13"/>
  <c r="P2688" i="13"/>
  <c r="P2687" i="13"/>
  <c r="P2686" i="13"/>
  <c r="P2685" i="13"/>
  <c r="P2684" i="13"/>
  <c r="P2683" i="13"/>
  <c r="P2682" i="13"/>
  <c r="P2681" i="13"/>
  <c r="P2680" i="13"/>
  <c r="P2679" i="13"/>
  <c r="P2678" i="13"/>
  <c r="P2677" i="13"/>
  <c r="P2676" i="13"/>
  <c r="P2675" i="13"/>
  <c r="P2674" i="13"/>
  <c r="P2673" i="13"/>
  <c r="P2672" i="13"/>
  <c r="P2671" i="13"/>
  <c r="P2670" i="13"/>
  <c r="P2669" i="13"/>
  <c r="P2668" i="13"/>
  <c r="P2667" i="13"/>
  <c r="P2666" i="13"/>
  <c r="P2665" i="13"/>
  <c r="P2664" i="13"/>
  <c r="P2663" i="13"/>
  <c r="P2662" i="13"/>
  <c r="P2661" i="13"/>
  <c r="P2660" i="13"/>
  <c r="P2659" i="13"/>
  <c r="P2658" i="13"/>
  <c r="P2657" i="13"/>
  <c r="P2656" i="13"/>
  <c r="P2655" i="13"/>
  <c r="P2654" i="13"/>
  <c r="P2653" i="13"/>
  <c r="P2652" i="13"/>
  <c r="P2651" i="13"/>
  <c r="P2650" i="13"/>
  <c r="P2649" i="13"/>
  <c r="P2648" i="13"/>
  <c r="P2647" i="13"/>
  <c r="P2646" i="13"/>
  <c r="P2645" i="13"/>
  <c r="P2644" i="13"/>
  <c r="P2643" i="13"/>
  <c r="P2642" i="13"/>
  <c r="P2641" i="13"/>
  <c r="P2640" i="13"/>
  <c r="P2639" i="13"/>
  <c r="P2638" i="13"/>
  <c r="P2637" i="13"/>
  <c r="P2636" i="13"/>
  <c r="P2635" i="13"/>
  <c r="P2634" i="13"/>
  <c r="P2633" i="13"/>
  <c r="P2632" i="13"/>
  <c r="P2631" i="13"/>
  <c r="P2630" i="13"/>
  <c r="P2629" i="13"/>
  <c r="P2628" i="13"/>
  <c r="P2627" i="13"/>
  <c r="P2626" i="13"/>
  <c r="P2625" i="13"/>
  <c r="P2624" i="13"/>
  <c r="P2623" i="13"/>
  <c r="P2622" i="13"/>
  <c r="P2621" i="13"/>
  <c r="P2620" i="13"/>
  <c r="P2619" i="13"/>
  <c r="P2618" i="13"/>
  <c r="P2617" i="13"/>
  <c r="P2616" i="13"/>
  <c r="P2615" i="13"/>
  <c r="P2614" i="13"/>
  <c r="P2613" i="13"/>
  <c r="P2612" i="13"/>
  <c r="P2611" i="13"/>
  <c r="P2610" i="13"/>
  <c r="P2609" i="13"/>
  <c r="P2608" i="13"/>
  <c r="P2607" i="13"/>
  <c r="P2606" i="13"/>
  <c r="P2605" i="13"/>
  <c r="P2604" i="13"/>
  <c r="P2603" i="13"/>
  <c r="P2602" i="13"/>
  <c r="P2601" i="13"/>
  <c r="P2600" i="13"/>
  <c r="P2599" i="13"/>
  <c r="P2598" i="13"/>
  <c r="P2597" i="13"/>
  <c r="P2596" i="13"/>
  <c r="P2595" i="13"/>
  <c r="P2594" i="13"/>
  <c r="P2593" i="13"/>
  <c r="P2592" i="13"/>
  <c r="P2591" i="13"/>
  <c r="P2590" i="13"/>
  <c r="P2589" i="13"/>
  <c r="P2588" i="13"/>
  <c r="P2587" i="13"/>
  <c r="P2586" i="13"/>
  <c r="P2585" i="13"/>
  <c r="P2584" i="13"/>
  <c r="P2583" i="13"/>
  <c r="P2582" i="13"/>
  <c r="P2581" i="13"/>
  <c r="P2580" i="13"/>
  <c r="P2579" i="13"/>
  <c r="P2578" i="13"/>
  <c r="P2577" i="13"/>
  <c r="P2576" i="13"/>
  <c r="P2575" i="13"/>
  <c r="P2574" i="13"/>
  <c r="P2573" i="13"/>
  <c r="P2572" i="13"/>
  <c r="P2571" i="13"/>
  <c r="P2570" i="13"/>
  <c r="P2569" i="13"/>
  <c r="P2568" i="13"/>
  <c r="P2567" i="13"/>
  <c r="P2566" i="13"/>
  <c r="P2565" i="13"/>
  <c r="P2564" i="13"/>
  <c r="P2563" i="13"/>
  <c r="P2562" i="13"/>
  <c r="P2561" i="13"/>
  <c r="P2560" i="13"/>
  <c r="P2559" i="13"/>
  <c r="P2558" i="13"/>
  <c r="P2557" i="13"/>
  <c r="P2556" i="13"/>
  <c r="P2555" i="13"/>
  <c r="P2554" i="13"/>
  <c r="P2553" i="13"/>
  <c r="P2552" i="13"/>
  <c r="P2551" i="13"/>
  <c r="P2550" i="13"/>
  <c r="P2549" i="13"/>
  <c r="P2548" i="13"/>
  <c r="P2547" i="13"/>
  <c r="P2546" i="13"/>
  <c r="P2545" i="13"/>
  <c r="P2544" i="13"/>
  <c r="P2543" i="13"/>
  <c r="P2542" i="13"/>
  <c r="P2541" i="13"/>
  <c r="P2540" i="13"/>
  <c r="P2539" i="13"/>
  <c r="P2538" i="13"/>
  <c r="P2537" i="13"/>
  <c r="P2536" i="13"/>
  <c r="P2535" i="13"/>
  <c r="P2534" i="13"/>
  <c r="P2533" i="13"/>
  <c r="P2532" i="13"/>
  <c r="P2531" i="13"/>
  <c r="P2530" i="13"/>
  <c r="P2529" i="13"/>
  <c r="P2528" i="13"/>
  <c r="P2527" i="13"/>
  <c r="P2526" i="13"/>
  <c r="P2525" i="13"/>
  <c r="P2524" i="13"/>
  <c r="P2523" i="13"/>
  <c r="P2522" i="13"/>
  <c r="P2521" i="13"/>
  <c r="P2520" i="13"/>
  <c r="P2519" i="13"/>
  <c r="P2518" i="13"/>
  <c r="P2517" i="13"/>
  <c r="P2516" i="13"/>
  <c r="P2515" i="13"/>
  <c r="P2514" i="13"/>
  <c r="P2513" i="13"/>
  <c r="P2512" i="13"/>
  <c r="P2511" i="13"/>
  <c r="P2510" i="13"/>
  <c r="P2509" i="13"/>
  <c r="P2508" i="13"/>
  <c r="P2507" i="13"/>
  <c r="P2506" i="13"/>
  <c r="P2505" i="13"/>
  <c r="P2504" i="13"/>
  <c r="P2503" i="13"/>
  <c r="P2502" i="13"/>
  <c r="P2501" i="13"/>
  <c r="P2500" i="13"/>
  <c r="P2499" i="13"/>
  <c r="P2498" i="13"/>
  <c r="P2497" i="13"/>
  <c r="P2496" i="13"/>
  <c r="P2495" i="13"/>
  <c r="P2494" i="13"/>
  <c r="P2493" i="13"/>
  <c r="P2492" i="13"/>
  <c r="P2491" i="13"/>
  <c r="P2490" i="13"/>
  <c r="P2489" i="13"/>
  <c r="P2488" i="13"/>
  <c r="P2487" i="13"/>
  <c r="P2486" i="13"/>
  <c r="P2485" i="13"/>
  <c r="P2484" i="13"/>
  <c r="P2483" i="13"/>
  <c r="P2482" i="13"/>
  <c r="P2481" i="13"/>
  <c r="P2480" i="13"/>
  <c r="P2479" i="13"/>
  <c r="P2478" i="13"/>
  <c r="P2477" i="13"/>
  <c r="P2476" i="13"/>
  <c r="P2475" i="13"/>
  <c r="P2474" i="13"/>
  <c r="P2473" i="13"/>
  <c r="P2472" i="13"/>
  <c r="P2471" i="13"/>
  <c r="P2470" i="13"/>
  <c r="P2469" i="13"/>
  <c r="P2468" i="13"/>
  <c r="P2467" i="13"/>
  <c r="P2466" i="13"/>
  <c r="P2465" i="13"/>
  <c r="P2464" i="13"/>
  <c r="P2463" i="13"/>
  <c r="P2462" i="13"/>
  <c r="P2461" i="13"/>
  <c r="P2460" i="13"/>
  <c r="P2459" i="13"/>
  <c r="P2458" i="13"/>
  <c r="P2457" i="13"/>
  <c r="P2456" i="13"/>
  <c r="P2455" i="13"/>
  <c r="P2454" i="13"/>
  <c r="P2453" i="13"/>
  <c r="P2452" i="13"/>
  <c r="P2451" i="13"/>
  <c r="P2450" i="13"/>
  <c r="P2449" i="13"/>
  <c r="P2448" i="13"/>
  <c r="P2447" i="13"/>
  <c r="P2446" i="13"/>
  <c r="P2445" i="13"/>
  <c r="P2444" i="13"/>
  <c r="P2443" i="13"/>
  <c r="P2442" i="13"/>
  <c r="P2441" i="13"/>
  <c r="P2440" i="13"/>
  <c r="P2439" i="13"/>
  <c r="P2438" i="13"/>
  <c r="P2437" i="13"/>
  <c r="P2436" i="13"/>
  <c r="P2435" i="13"/>
  <c r="P2434" i="13"/>
  <c r="P2433" i="13"/>
  <c r="P2432" i="13"/>
  <c r="P2431" i="13"/>
  <c r="P2430" i="13"/>
  <c r="P2429" i="13"/>
  <c r="P2428" i="13"/>
  <c r="P2427" i="13"/>
  <c r="P2426" i="13"/>
  <c r="P2425" i="13"/>
  <c r="P2424" i="13"/>
  <c r="P2423" i="13"/>
  <c r="P2422" i="13"/>
  <c r="P2421" i="13"/>
  <c r="P2420" i="13"/>
  <c r="P2419" i="13"/>
  <c r="P2418" i="13"/>
  <c r="P2417" i="13"/>
  <c r="P2416" i="13"/>
  <c r="P2415" i="13"/>
  <c r="P2414" i="13"/>
  <c r="P2413" i="13"/>
  <c r="P2412" i="13"/>
  <c r="P2411" i="13"/>
  <c r="P2410" i="13"/>
  <c r="P2409" i="13"/>
  <c r="P2408" i="13"/>
  <c r="P2407" i="13"/>
  <c r="P2406" i="13"/>
  <c r="P2405" i="13"/>
  <c r="P2404" i="13"/>
  <c r="P2403" i="13"/>
  <c r="P2402" i="13"/>
  <c r="P2401" i="13"/>
  <c r="P2400" i="13"/>
  <c r="P2399" i="13"/>
  <c r="P2398" i="13"/>
  <c r="P2397" i="13"/>
  <c r="P2396" i="13"/>
  <c r="P2395" i="13"/>
  <c r="P2394" i="13"/>
  <c r="P2393" i="13"/>
  <c r="P2392" i="13"/>
  <c r="P2391" i="13"/>
  <c r="P2390" i="13"/>
  <c r="P2389" i="13"/>
  <c r="P2388" i="13"/>
  <c r="P2387" i="13"/>
  <c r="P2386" i="13"/>
  <c r="P2385" i="13"/>
  <c r="P2384" i="13"/>
  <c r="P2383" i="13"/>
  <c r="P2382" i="13"/>
  <c r="P2381" i="13"/>
  <c r="P2380" i="13"/>
  <c r="P2379" i="13"/>
  <c r="P2378" i="13"/>
  <c r="P2377" i="13"/>
  <c r="P2376" i="13"/>
  <c r="P2375" i="13"/>
  <c r="P2374" i="13"/>
  <c r="P2373" i="13"/>
  <c r="P2372" i="13"/>
  <c r="P2371" i="13"/>
  <c r="P2370" i="13"/>
  <c r="P2369" i="13"/>
  <c r="P2368" i="13"/>
  <c r="P2367" i="13"/>
  <c r="P2366" i="13"/>
  <c r="P2365" i="13"/>
  <c r="P2364" i="13"/>
  <c r="P2363" i="13"/>
  <c r="P2362" i="13"/>
  <c r="P2361" i="13"/>
  <c r="P2360" i="13"/>
  <c r="P2359" i="13"/>
  <c r="P2358" i="13"/>
  <c r="P2357" i="13"/>
  <c r="P2356" i="13"/>
  <c r="P2355" i="13"/>
  <c r="P2354" i="13"/>
  <c r="P2353" i="13"/>
  <c r="P2352" i="13"/>
  <c r="P2351" i="13"/>
  <c r="P2350" i="13"/>
  <c r="P2349" i="13"/>
  <c r="P2348" i="13"/>
  <c r="P2347" i="13"/>
  <c r="P2346" i="13"/>
  <c r="P2345" i="13"/>
  <c r="P2344" i="13"/>
  <c r="P2343" i="13"/>
  <c r="P2342" i="13"/>
  <c r="P2341" i="13"/>
  <c r="P2340" i="13"/>
  <c r="P2339" i="13"/>
  <c r="P2338" i="13"/>
  <c r="P2337" i="13"/>
  <c r="P2336" i="13"/>
  <c r="P2335" i="13"/>
  <c r="P2334" i="13"/>
  <c r="P2333" i="13"/>
  <c r="P2332" i="13"/>
  <c r="P2331" i="13"/>
  <c r="P2330" i="13"/>
  <c r="P2329" i="13"/>
  <c r="P2328" i="13"/>
  <c r="P2327" i="13"/>
  <c r="P2326" i="13"/>
  <c r="P2325" i="13"/>
  <c r="P2324" i="13"/>
  <c r="P2323" i="13"/>
  <c r="P2322" i="13"/>
  <c r="P2321" i="13"/>
  <c r="P2320" i="13"/>
  <c r="P2319" i="13"/>
  <c r="P2318" i="13"/>
  <c r="P2317" i="13"/>
  <c r="P2316" i="13"/>
  <c r="P2315" i="13"/>
  <c r="P2314" i="13"/>
  <c r="P2313" i="13"/>
  <c r="P2312" i="13"/>
  <c r="P2311" i="13"/>
  <c r="P2310" i="13"/>
  <c r="P2309" i="13"/>
  <c r="P2308" i="13"/>
  <c r="P2307" i="13"/>
  <c r="P2306" i="13"/>
  <c r="P2305" i="13"/>
  <c r="P2304" i="13"/>
  <c r="P2303" i="13"/>
  <c r="P2302" i="13"/>
  <c r="P2301" i="13"/>
  <c r="P2300" i="13"/>
  <c r="P2299" i="13"/>
  <c r="P2298" i="13"/>
  <c r="P2297" i="13"/>
  <c r="P2296" i="13"/>
  <c r="P2295" i="13"/>
  <c r="P2294" i="13"/>
  <c r="P2293" i="13"/>
  <c r="P2292" i="13"/>
  <c r="P2291" i="13"/>
  <c r="P2290" i="13"/>
  <c r="P2289" i="13"/>
  <c r="P2288" i="13"/>
  <c r="P2287" i="13"/>
  <c r="P2286" i="13"/>
  <c r="P2285" i="13"/>
  <c r="P2284" i="13"/>
  <c r="P2283" i="13"/>
  <c r="P2282" i="13"/>
  <c r="P2281" i="13"/>
  <c r="P2280" i="13"/>
  <c r="P2279" i="13"/>
  <c r="P2278" i="13"/>
  <c r="P2277" i="13"/>
  <c r="P2276" i="13"/>
  <c r="P2275" i="13"/>
  <c r="P2274" i="13"/>
  <c r="P2273" i="13"/>
  <c r="P2272" i="13"/>
  <c r="P2271" i="13"/>
  <c r="P2270" i="13"/>
  <c r="P2269" i="13"/>
  <c r="P2268" i="13"/>
  <c r="P2267" i="13"/>
  <c r="P2266" i="13"/>
  <c r="P2265" i="13"/>
  <c r="P2264" i="13"/>
  <c r="P2263" i="13"/>
  <c r="P2262" i="13"/>
  <c r="P2261" i="13"/>
  <c r="P2260" i="13"/>
  <c r="P2259" i="13"/>
  <c r="P2258" i="13"/>
  <c r="P2257" i="13"/>
  <c r="P2256" i="13"/>
  <c r="P2255" i="13"/>
  <c r="P2254" i="13"/>
  <c r="P2253" i="13"/>
  <c r="P2252" i="13"/>
  <c r="P2251" i="13"/>
  <c r="P2250" i="13"/>
  <c r="P2249" i="13"/>
  <c r="P2248" i="13"/>
  <c r="P2247" i="13"/>
  <c r="P2246" i="13"/>
  <c r="P2245" i="13"/>
  <c r="P2244" i="13"/>
  <c r="P2243" i="13"/>
  <c r="P2242" i="13"/>
  <c r="P2241" i="13"/>
  <c r="P2240" i="13"/>
  <c r="P2239" i="13"/>
  <c r="P2238" i="13"/>
  <c r="P2237" i="13"/>
  <c r="P2236" i="13"/>
  <c r="P2235" i="13"/>
  <c r="P2234" i="13"/>
  <c r="P2233" i="13"/>
  <c r="P2232" i="13"/>
  <c r="P2231" i="13"/>
  <c r="P2230" i="13"/>
  <c r="P2229" i="13"/>
  <c r="P2228" i="13"/>
  <c r="P2227" i="13"/>
  <c r="P2226" i="13"/>
  <c r="P2225" i="13"/>
  <c r="P2224" i="13"/>
  <c r="P2223" i="13"/>
  <c r="P2222" i="13"/>
  <c r="P2221" i="13"/>
  <c r="P2220" i="13"/>
  <c r="P2219" i="13"/>
  <c r="P2218" i="13"/>
  <c r="P2217" i="13"/>
  <c r="P2216" i="13"/>
  <c r="P2215" i="13"/>
  <c r="P2214" i="13"/>
  <c r="P2213" i="13"/>
  <c r="P2212" i="13"/>
  <c r="P2211" i="13"/>
  <c r="P2210" i="13"/>
  <c r="P2209" i="13"/>
  <c r="P2208" i="13"/>
  <c r="P2207" i="13"/>
  <c r="P2206" i="13"/>
  <c r="P2205" i="13"/>
  <c r="P2204" i="13"/>
  <c r="P2203" i="13"/>
  <c r="P2202" i="13"/>
  <c r="P2201" i="13"/>
  <c r="P2200" i="13"/>
  <c r="P2199" i="13"/>
  <c r="P2198" i="13"/>
  <c r="P2197" i="13"/>
  <c r="P2196" i="13"/>
  <c r="P2195" i="13"/>
  <c r="P2194" i="13"/>
  <c r="P2193" i="13"/>
  <c r="P2192" i="13"/>
  <c r="P2191" i="13"/>
  <c r="P2190" i="13"/>
  <c r="P2189" i="13"/>
  <c r="P2188" i="13"/>
  <c r="P2187" i="13"/>
  <c r="P2186" i="13"/>
  <c r="P2185" i="13"/>
  <c r="P2184" i="13"/>
  <c r="P2183" i="13"/>
  <c r="P2182" i="13"/>
  <c r="P2181" i="13"/>
  <c r="P2180" i="13"/>
  <c r="P2179" i="13"/>
  <c r="P2178" i="13"/>
  <c r="P2177" i="13"/>
  <c r="P2176" i="13"/>
  <c r="P2175" i="13"/>
  <c r="P2174" i="13"/>
  <c r="P2173" i="13"/>
  <c r="P2172" i="13"/>
  <c r="P2171" i="13"/>
  <c r="P2170" i="13"/>
  <c r="P2169" i="13"/>
  <c r="P2168" i="13"/>
  <c r="P2167" i="13"/>
  <c r="P2166" i="13"/>
  <c r="P2165" i="13"/>
  <c r="P2164" i="13"/>
  <c r="P2163" i="13"/>
  <c r="P2162" i="13"/>
  <c r="P2161" i="13"/>
  <c r="P2160" i="13"/>
  <c r="P2159" i="13"/>
  <c r="P2158" i="13"/>
  <c r="P2157" i="13"/>
  <c r="P2156" i="13"/>
  <c r="P2155" i="13"/>
  <c r="P2154" i="13"/>
  <c r="P2153" i="13"/>
  <c r="P2152" i="13"/>
  <c r="P2151" i="13"/>
  <c r="P2150" i="13"/>
  <c r="P2149" i="13"/>
  <c r="P2148" i="13"/>
  <c r="P2147" i="13"/>
  <c r="P2146" i="13"/>
  <c r="P2145" i="13"/>
  <c r="P2144" i="13"/>
  <c r="P2143" i="13"/>
  <c r="P2142" i="13"/>
  <c r="P2141" i="13"/>
  <c r="P2140" i="13"/>
  <c r="P2139" i="13"/>
  <c r="P2138" i="13"/>
  <c r="P2137" i="13"/>
  <c r="P2136" i="13"/>
  <c r="P2135" i="13"/>
  <c r="P2134" i="13"/>
  <c r="P2133" i="13"/>
  <c r="P2132" i="13"/>
  <c r="P2131" i="13"/>
  <c r="P2130" i="13"/>
  <c r="P2129" i="13"/>
  <c r="P2128" i="13"/>
  <c r="P2127" i="13"/>
  <c r="P2126" i="13"/>
  <c r="P2125" i="13"/>
  <c r="P2124" i="13"/>
  <c r="P2123" i="13"/>
  <c r="P2122" i="13"/>
  <c r="P2121" i="13"/>
  <c r="P2120" i="13"/>
  <c r="P2119" i="13"/>
  <c r="P2118" i="13"/>
  <c r="P2117" i="13"/>
  <c r="P2116" i="13"/>
  <c r="P2115" i="13"/>
  <c r="P2114" i="13"/>
  <c r="P2113" i="13"/>
  <c r="P2112" i="13"/>
  <c r="P2111" i="13"/>
  <c r="P2110" i="13"/>
  <c r="P2109" i="13"/>
  <c r="P2108" i="13"/>
  <c r="P2107" i="13"/>
  <c r="P2106" i="13"/>
  <c r="P2105" i="13"/>
  <c r="P2104" i="13"/>
  <c r="P2103" i="13"/>
  <c r="P2102" i="13"/>
  <c r="P2101" i="13"/>
  <c r="P2100" i="13"/>
  <c r="P2099" i="13"/>
  <c r="P2098" i="13"/>
  <c r="P2097" i="13"/>
  <c r="P2096" i="13"/>
  <c r="P2095" i="13"/>
  <c r="P2094" i="13"/>
  <c r="P2093" i="13"/>
  <c r="P2092" i="13"/>
  <c r="P2091" i="13"/>
  <c r="P2090" i="13"/>
  <c r="P2089" i="13"/>
  <c r="P2088" i="13"/>
  <c r="P2087" i="13"/>
  <c r="P2086" i="13"/>
  <c r="P2085" i="13"/>
  <c r="P2084" i="13"/>
  <c r="P2083" i="13"/>
  <c r="P2082" i="13"/>
  <c r="P2081" i="13"/>
  <c r="P2080" i="13"/>
  <c r="P2079" i="13"/>
  <c r="P2078" i="13"/>
  <c r="P2077" i="13"/>
  <c r="P2076" i="13"/>
  <c r="P2075" i="13"/>
  <c r="P2074" i="13"/>
  <c r="P2073" i="13"/>
  <c r="P2072" i="13"/>
  <c r="P2071" i="13"/>
  <c r="P2070" i="13"/>
  <c r="P2069" i="13"/>
  <c r="P2068" i="13"/>
  <c r="P2067" i="13"/>
  <c r="P2066" i="13"/>
  <c r="P2065" i="13"/>
  <c r="P2064" i="13"/>
  <c r="P2063" i="13"/>
  <c r="P2062" i="13"/>
  <c r="P2061" i="13"/>
  <c r="P2060" i="13"/>
  <c r="P2059" i="13"/>
  <c r="P2058" i="13"/>
  <c r="P2057" i="13"/>
  <c r="P2056" i="13"/>
  <c r="P2055" i="13"/>
  <c r="P2054" i="13"/>
  <c r="P2053" i="13"/>
  <c r="P2052" i="13"/>
  <c r="P2051" i="13"/>
  <c r="P2050" i="13"/>
  <c r="P2049" i="13"/>
  <c r="P2048" i="13"/>
  <c r="P2047" i="13"/>
  <c r="P2046" i="13"/>
  <c r="P2045" i="13"/>
  <c r="P2044" i="13"/>
  <c r="P2043" i="13"/>
  <c r="P2042" i="13"/>
  <c r="P2041" i="13"/>
  <c r="P2040" i="13"/>
  <c r="P2039" i="13"/>
  <c r="P2038" i="13"/>
  <c r="P2037" i="13"/>
  <c r="P2036" i="13"/>
  <c r="P2035" i="13"/>
  <c r="P2034" i="13"/>
  <c r="P2033" i="13"/>
  <c r="P2032" i="13"/>
  <c r="P2031" i="13"/>
  <c r="P2030" i="13"/>
  <c r="P2029" i="13"/>
  <c r="P2028" i="13"/>
  <c r="P2027" i="13"/>
  <c r="P2026" i="13"/>
  <c r="P2025" i="13"/>
  <c r="P2024" i="13"/>
  <c r="P2023" i="13"/>
  <c r="P2022" i="13"/>
  <c r="P2021" i="13"/>
  <c r="P2020" i="13"/>
  <c r="P2019" i="13"/>
  <c r="P2018" i="13"/>
  <c r="P2017" i="13"/>
  <c r="P2016" i="13"/>
  <c r="P2015" i="13"/>
  <c r="P2014" i="13"/>
  <c r="P2013" i="13"/>
  <c r="P2012" i="13"/>
  <c r="P2011" i="13"/>
  <c r="P2010" i="13"/>
  <c r="P2009" i="13"/>
  <c r="P2008" i="13"/>
  <c r="P2007" i="13"/>
  <c r="P2006" i="13"/>
  <c r="P2005" i="13"/>
  <c r="P2004" i="13"/>
  <c r="P2003" i="13"/>
  <c r="P2002" i="13"/>
  <c r="P2001" i="13"/>
  <c r="P2000" i="13"/>
  <c r="P1999" i="13"/>
  <c r="P1998" i="13"/>
  <c r="P1997" i="13"/>
  <c r="P1996" i="13"/>
  <c r="P1995" i="13"/>
  <c r="P1994" i="13"/>
  <c r="P1993" i="13"/>
  <c r="P1992" i="13"/>
  <c r="P1991" i="13"/>
  <c r="P1990" i="13"/>
  <c r="P1989" i="13"/>
  <c r="P1988" i="13"/>
  <c r="P1987" i="13"/>
  <c r="P1986" i="13"/>
  <c r="P1985" i="13"/>
  <c r="P1984" i="13"/>
  <c r="P1983" i="13"/>
  <c r="P1982" i="13"/>
  <c r="P1981" i="13"/>
  <c r="P1980" i="13"/>
  <c r="P1979" i="13"/>
  <c r="P1978" i="13"/>
  <c r="P1977" i="13"/>
  <c r="P1976" i="13"/>
  <c r="P1975" i="13"/>
  <c r="P1974" i="13"/>
  <c r="P1973" i="13"/>
  <c r="P1972" i="13"/>
  <c r="P1971" i="13"/>
  <c r="P1970" i="13"/>
  <c r="P1969" i="13"/>
  <c r="P1968" i="13"/>
  <c r="P1967" i="13"/>
  <c r="P1966" i="13"/>
  <c r="P1965" i="13"/>
  <c r="P1964" i="13"/>
  <c r="P1963" i="13"/>
  <c r="P1962" i="13"/>
  <c r="P1961" i="13"/>
  <c r="P1960" i="13"/>
  <c r="P1959" i="13"/>
  <c r="P1958" i="13"/>
  <c r="P1957" i="13"/>
  <c r="P1956" i="13"/>
  <c r="P1955" i="13"/>
  <c r="P1954" i="13"/>
  <c r="P1953" i="13"/>
  <c r="P1952" i="13"/>
  <c r="P1951" i="13"/>
  <c r="P1950" i="13"/>
  <c r="P1949" i="13"/>
  <c r="P1948" i="13"/>
  <c r="P1947" i="13"/>
  <c r="P1946" i="13"/>
  <c r="P1945" i="13"/>
  <c r="P1944" i="13"/>
  <c r="P1943" i="13"/>
  <c r="P1942" i="13"/>
  <c r="P1941" i="13"/>
  <c r="P1940" i="13"/>
  <c r="P1939" i="13"/>
  <c r="P1938" i="13"/>
  <c r="P1937" i="13"/>
  <c r="P1936" i="13"/>
  <c r="P1935" i="13"/>
  <c r="P1934" i="13"/>
  <c r="P1933" i="13"/>
  <c r="P1932" i="13"/>
  <c r="P1931" i="13"/>
  <c r="P1930" i="13"/>
  <c r="P1929" i="13"/>
  <c r="P1928" i="13"/>
  <c r="P1927" i="13"/>
  <c r="P1926" i="13"/>
  <c r="P1925" i="13"/>
  <c r="P1924" i="13"/>
  <c r="P1923" i="13"/>
  <c r="P1922" i="13"/>
  <c r="P1921" i="13"/>
  <c r="P1920" i="13"/>
  <c r="P1919" i="13"/>
  <c r="P1918" i="13"/>
  <c r="P1917" i="13"/>
  <c r="P1916" i="13"/>
  <c r="P1915" i="13"/>
  <c r="P1914" i="13"/>
  <c r="P1913" i="13"/>
  <c r="P1912" i="13"/>
  <c r="P1911" i="13"/>
  <c r="P1910" i="13"/>
  <c r="P1909" i="13"/>
  <c r="P1908" i="13"/>
  <c r="P1907" i="13"/>
  <c r="P1906" i="13"/>
  <c r="P1905" i="13"/>
  <c r="P1904" i="13"/>
  <c r="P1903" i="13"/>
  <c r="P1902" i="13"/>
  <c r="P1901" i="13"/>
  <c r="P1900" i="13"/>
  <c r="P1899" i="13"/>
  <c r="P1898" i="13"/>
  <c r="P1897" i="13"/>
  <c r="P1896" i="13"/>
  <c r="P1895" i="13"/>
  <c r="P1894" i="13"/>
  <c r="P1893" i="13"/>
  <c r="P1892" i="13"/>
  <c r="P1891" i="13"/>
  <c r="P1890" i="13"/>
  <c r="P1889" i="13"/>
  <c r="P1888" i="13"/>
  <c r="P1887" i="13"/>
  <c r="P1886" i="13"/>
  <c r="P1885" i="13"/>
  <c r="P1884" i="13"/>
  <c r="P1883" i="13"/>
  <c r="P1882" i="13"/>
  <c r="P1881" i="13"/>
  <c r="P1880" i="13"/>
  <c r="P1879" i="13"/>
  <c r="P1878" i="13"/>
  <c r="P1877" i="13"/>
  <c r="P1876" i="13"/>
  <c r="P1875" i="13"/>
  <c r="P1874" i="13"/>
  <c r="P1873" i="13"/>
  <c r="P1872" i="13"/>
  <c r="P1871" i="13"/>
  <c r="P1870" i="13"/>
  <c r="P1869" i="13"/>
  <c r="P1868" i="13"/>
  <c r="P1867" i="13"/>
  <c r="P1866" i="13"/>
  <c r="P1865" i="13"/>
  <c r="P1864" i="13"/>
  <c r="P1863" i="13"/>
  <c r="P1862" i="13"/>
  <c r="P1861" i="13"/>
  <c r="P1860" i="13"/>
  <c r="P1859" i="13"/>
  <c r="P1858" i="13"/>
  <c r="P1857" i="13"/>
  <c r="P1856" i="13"/>
  <c r="P1855" i="13"/>
  <c r="P1854" i="13"/>
  <c r="P1853" i="13"/>
  <c r="P1852" i="13"/>
  <c r="P1851" i="13"/>
  <c r="P1850" i="13"/>
  <c r="P1849" i="13"/>
  <c r="P1848" i="13"/>
  <c r="P1847" i="13"/>
  <c r="P1846" i="13"/>
  <c r="P1845" i="13"/>
  <c r="P1844" i="13"/>
  <c r="P1843" i="13"/>
  <c r="P1842" i="13"/>
  <c r="P1841" i="13"/>
  <c r="P1840" i="13"/>
  <c r="P1839" i="13"/>
  <c r="P1838" i="13"/>
  <c r="P1837" i="13"/>
  <c r="P1836" i="13"/>
  <c r="P1835" i="13"/>
  <c r="P1834" i="13"/>
  <c r="P1833" i="13"/>
  <c r="P1832" i="13"/>
  <c r="P1831" i="13"/>
  <c r="P1830" i="13"/>
  <c r="P1829" i="13"/>
  <c r="P1828" i="13"/>
  <c r="P1827" i="13"/>
  <c r="P1826" i="13"/>
  <c r="P1825" i="13"/>
  <c r="P1824" i="13"/>
  <c r="P1823" i="13"/>
  <c r="P1822" i="13"/>
  <c r="P1821" i="13"/>
  <c r="P1820" i="13"/>
  <c r="P1819" i="13"/>
  <c r="P1818" i="13"/>
  <c r="P1817" i="13"/>
  <c r="P1816" i="13"/>
  <c r="P1815" i="13"/>
  <c r="P1814" i="13"/>
  <c r="P1813" i="13"/>
  <c r="P1812" i="13"/>
  <c r="P1811" i="13"/>
  <c r="P1810" i="13"/>
  <c r="P1809" i="13"/>
  <c r="P1808" i="13"/>
  <c r="P1807" i="13"/>
  <c r="P1806" i="13"/>
  <c r="P1805" i="13"/>
  <c r="P1804" i="13"/>
  <c r="P1803" i="13"/>
  <c r="P1802" i="13"/>
  <c r="P1801" i="13"/>
  <c r="P1800" i="13"/>
  <c r="P1799" i="13"/>
  <c r="P1798" i="13"/>
  <c r="P1797" i="13"/>
  <c r="P1796" i="13"/>
  <c r="P1795" i="13"/>
  <c r="P1794" i="13"/>
  <c r="P1793" i="13"/>
  <c r="P1792" i="13"/>
  <c r="P1791" i="13"/>
  <c r="P1790" i="13"/>
  <c r="P1789" i="13"/>
  <c r="P1788" i="13"/>
  <c r="P1787" i="13"/>
  <c r="P1786" i="13"/>
  <c r="P1785" i="13"/>
  <c r="P1784" i="13"/>
  <c r="P1783" i="13"/>
  <c r="P1782" i="13"/>
  <c r="P1781" i="13"/>
  <c r="P1780" i="13"/>
  <c r="P1779" i="13"/>
  <c r="P1778" i="13"/>
  <c r="P1777" i="13"/>
  <c r="P1776" i="13"/>
  <c r="P1775" i="13"/>
  <c r="P1774" i="13"/>
  <c r="P1773" i="13"/>
  <c r="P1772" i="13"/>
  <c r="P1771" i="13"/>
  <c r="P1770" i="13"/>
  <c r="P1769" i="13"/>
  <c r="P1768" i="13"/>
  <c r="P1767" i="13"/>
  <c r="P1766" i="13"/>
  <c r="P1765" i="13"/>
  <c r="P1764" i="13"/>
  <c r="P1763" i="13"/>
  <c r="P1762" i="13"/>
  <c r="P1761" i="13"/>
  <c r="P1760" i="13"/>
  <c r="P1759" i="13"/>
  <c r="P1758" i="13"/>
  <c r="P1757" i="13"/>
  <c r="P1756" i="13"/>
  <c r="P1755" i="13"/>
  <c r="P1754" i="13"/>
  <c r="P1753" i="13"/>
  <c r="P1752" i="13"/>
  <c r="P1751" i="13"/>
  <c r="P1750" i="13"/>
  <c r="P1749" i="13"/>
  <c r="P1748" i="13"/>
  <c r="P1747" i="13"/>
  <c r="P1746" i="13"/>
  <c r="P1745" i="13"/>
  <c r="P1744" i="13"/>
  <c r="P1743" i="13"/>
  <c r="P1742" i="13"/>
  <c r="P1741" i="13"/>
  <c r="P1740" i="13"/>
  <c r="P1739" i="13"/>
  <c r="P1738" i="13"/>
  <c r="P1737" i="13"/>
  <c r="P1736" i="13"/>
  <c r="P1735" i="13"/>
  <c r="P1734" i="13"/>
  <c r="P1733" i="13"/>
  <c r="P1732" i="13"/>
  <c r="P1731" i="13"/>
  <c r="P1730" i="13"/>
  <c r="P1729" i="13"/>
  <c r="P1728" i="13"/>
  <c r="P1727" i="13"/>
  <c r="P1726" i="13"/>
  <c r="P1725" i="13"/>
  <c r="P1724" i="13"/>
  <c r="P1723" i="13"/>
  <c r="P1722" i="13"/>
  <c r="P1721" i="13"/>
  <c r="P1720" i="13"/>
  <c r="P1719" i="13"/>
  <c r="P1718" i="13"/>
  <c r="P1717" i="13"/>
  <c r="P1716" i="13"/>
  <c r="P1715" i="13"/>
  <c r="P1714" i="13"/>
  <c r="P1713" i="13"/>
  <c r="P1712" i="13"/>
  <c r="P1711" i="13"/>
  <c r="P1710" i="13"/>
  <c r="P1709" i="13"/>
  <c r="P1708" i="13"/>
  <c r="P1707" i="13"/>
  <c r="P1706" i="13"/>
  <c r="P1705" i="13"/>
  <c r="P1704" i="13"/>
  <c r="P1703" i="13"/>
  <c r="P1702" i="13"/>
  <c r="P1701" i="13"/>
  <c r="P1700" i="13"/>
  <c r="P1699" i="13"/>
  <c r="P1698" i="13"/>
  <c r="P1697" i="13"/>
  <c r="P1696" i="13"/>
  <c r="P1695" i="13"/>
  <c r="P1694" i="13"/>
  <c r="P1693" i="13"/>
  <c r="P1692" i="13"/>
  <c r="P1691" i="13"/>
  <c r="P1690" i="13"/>
  <c r="P1689" i="13"/>
  <c r="P1688" i="13"/>
  <c r="P1687" i="13"/>
  <c r="P1686" i="13"/>
  <c r="P1685" i="13"/>
  <c r="P1684" i="13"/>
  <c r="P1683" i="13"/>
  <c r="P1682" i="13"/>
  <c r="P1681" i="13"/>
  <c r="P1680" i="13"/>
  <c r="P1679" i="13"/>
  <c r="P1678" i="13"/>
  <c r="P1677" i="13"/>
  <c r="P1676" i="13"/>
  <c r="P1675" i="13"/>
  <c r="P1674" i="13"/>
  <c r="P1673" i="13"/>
  <c r="P1672" i="13"/>
  <c r="P1671" i="13"/>
  <c r="P1670" i="13"/>
  <c r="P1669" i="13"/>
  <c r="P1668" i="13"/>
  <c r="P1667" i="13"/>
  <c r="P1666" i="13"/>
  <c r="P1665" i="13"/>
  <c r="P1664" i="13"/>
  <c r="P1663" i="13"/>
  <c r="P1662" i="13"/>
  <c r="P1661" i="13"/>
  <c r="P1660" i="13"/>
  <c r="P1659" i="13"/>
  <c r="P1658" i="13"/>
  <c r="P1657" i="13"/>
  <c r="P1656" i="13"/>
  <c r="P1655" i="13"/>
  <c r="P1654" i="13"/>
  <c r="P1653" i="13"/>
  <c r="P1652" i="13"/>
  <c r="P1651" i="13"/>
  <c r="P1650" i="13"/>
  <c r="P1649" i="13"/>
  <c r="P1648" i="13"/>
  <c r="P1647" i="13"/>
  <c r="P1646" i="13"/>
  <c r="P1645" i="13"/>
  <c r="P1644" i="13"/>
  <c r="P1643" i="13"/>
  <c r="P1642" i="13"/>
  <c r="P1641" i="13"/>
  <c r="P1640" i="13"/>
  <c r="P1639" i="13"/>
  <c r="P1638" i="13"/>
  <c r="P1637" i="13"/>
  <c r="P1636" i="13"/>
  <c r="P1635" i="13"/>
  <c r="P1634" i="13"/>
  <c r="P1633" i="13"/>
  <c r="P1632" i="13"/>
  <c r="P1631" i="13"/>
  <c r="P1630" i="13"/>
  <c r="P1629" i="13"/>
  <c r="P1628" i="13"/>
  <c r="P1627" i="13"/>
  <c r="P1626" i="13"/>
  <c r="P1625" i="13"/>
  <c r="P1624" i="13"/>
  <c r="P1623" i="13"/>
  <c r="P1622" i="13"/>
  <c r="P1621" i="13"/>
  <c r="P1620" i="13"/>
  <c r="P1619" i="13"/>
  <c r="P1618" i="13"/>
  <c r="P1617" i="13"/>
  <c r="P1616" i="13"/>
  <c r="P1615" i="13"/>
  <c r="P1614" i="13"/>
  <c r="P1613" i="13"/>
  <c r="P1612" i="13"/>
  <c r="P1611" i="13"/>
  <c r="P1610" i="13"/>
  <c r="P1609" i="13"/>
  <c r="P1608" i="13"/>
  <c r="P1607" i="13"/>
  <c r="P1606" i="13"/>
  <c r="P1605" i="13"/>
  <c r="P1604" i="13"/>
  <c r="P1603" i="13"/>
  <c r="P1602" i="13"/>
  <c r="P1601" i="13"/>
  <c r="P1600" i="13"/>
  <c r="P1599" i="13"/>
  <c r="P1598" i="13"/>
  <c r="P1597" i="13"/>
  <c r="P1596" i="13"/>
  <c r="P1595" i="13"/>
  <c r="P1594" i="13"/>
  <c r="P1593" i="13"/>
  <c r="P1592" i="13"/>
  <c r="P1591" i="13"/>
  <c r="P1590" i="13"/>
  <c r="P1589" i="13"/>
  <c r="P1588" i="13"/>
  <c r="P1587" i="13"/>
  <c r="P1586" i="13"/>
  <c r="P1585" i="13"/>
  <c r="P1584" i="13"/>
  <c r="P1583" i="13"/>
  <c r="P1582" i="13"/>
  <c r="P1581" i="13"/>
  <c r="P1580" i="13"/>
  <c r="P1579" i="13"/>
  <c r="P1578" i="13"/>
  <c r="P1577" i="13"/>
  <c r="P1576" i="13"/>
  <c r="P1575" i="13"/>
  <c r="P1574" i="13"/>
  <c r="P1573" i="13"/>
  <c r="P1572" i="13"/>
  <c r="P1571" i="13"/>
  <c r="P1570" i="13"/>
  <c r="P1569" i="13"/>
  <c r="P1568" i="13"/>
  <c r="P1567" i="13"/>
  <c r="P1566" i="13"/>
  <c r="P1565" i="13"/>
  <c r="P1564" i="13"/>
  <c r="P1563" i="13"/>
  <c r="P1562" i="13"/>
  <c r="P1561" i="13"/>
  <c r="P1560" i="13"/>
  <c r="P1559" i="13"/>
  <c r="P1558" i="13"/>
  <c r="P1557" i="13"/>
  <c r="P1556" i="13"/>
  <c r="P1555" i="13"/>
  <c r="P1554" i="13"/>
  <c r="P1553" i="13"/>
  <c r="P1552" i="13"/>
  <c r="P1551" i="13"/>
  <c r="P1550" i="13"/>
  <c r="P1549" i="13"/>
  <c r="P1548" i="13"/>
  <c r="P1547" i="13"/>
  <c r="P1546" i="13"/>
  <c r="P1545" i="13"/>
  <c r="P1544" i="13"/>
  <c r="P1543" i="13"/>
  <c r="P1542" i="13"/>
  <c r="P1541" i="13"/>
  <c r="P1540" i="13"/>
  <c r="P1539" i="13"/>
  <c r="P1538" i="13"/>
  <c r="P1537" i="13"/>
  <c r="P1536" i="13"/>
  <c r="P1535" i="13"/>
  <c r="P1534" i="13"/>
  <c r="P1533" i="13"/>
  <c r="P1532" i="13"/>
  <c r="P1531" i="13"/>
  <c r="P1530" i="13"/>
  <c r="P1529" i="13"/>
  <c r="P1528" i="13"/>
  <c r="P1527" i="13"/>
  <c r="P1526" i="13"/>
  <c r="P1525" i="13"/>
  <c r="P1524" i="13"/>
  <c r="P1523" i="13"/>
  <c r="P1522" i="13"/>
  <c r="P1521" i="13"/>
  <c r="P1520" i="13"/>
  <c r="P1519" i="13"/>
  <c r="P1518" i="13"/>
  <c r="P1517" i="13"/>
  <c r="P1516" i="13"/>
  <c r="P1515" i="13"/>
  <c r="P1514" i="13"/>
  <c r="P1513" i="13"/>
  <c r="P1512" i="13"/>
  <c r="P1511" i="13"/>
  <c r="P1510" i="13"/>
  <c r="P1509" i="13"/>
  <c r="P1508" i="13"/>
  <c r="P1507" i="13"/>
  <c r="P1506" i="13"/>
  <c r="P1505" i="13"/>
  <c r="P1504" i="13"/>
  <c r="P1503" i="13"/>
  <c r="P1502" i="13"/>
  <c r="P1501" i="13"/>
  <c r="P1500" i="13"/>
  <c r="P1499" i="13"/>
  <c r="P1498" i="13"/>
  <c r="P1497" i="13"/>
  <c r="P1496" i="13"/>
  <c r="P1495" i="13"/>
  <c r="P1494" i="13"/>
  <c r="P1493" i="13"/>
  <c r="P1492" i="13"/>
  <c r="P1491" i="13"/>
  <c r="P1490" i="13"/>
  <c r="P1489" i="13"/>
  <c r="P1488" i="13"/>
  <c r="P1487" i="13"/>
  <c r="P1486" i="13"/>
  <c r="P1485" i="13"/>
  <c r="P1484" i="13"/>
  <c r="P1483" i="13"/>
  <c r="P1482" i="13"/>
  <c r="P1481" i="13"/>
  <c r="P1480" i="13"/>
  <c r="P1479" i="13"/>
  <c r="P1478" i="13"/>
  <c r="P1477" i="13"/>
  <c r="P1476" i="13"/>
  <c r="P1475" i="13"/>
  <c r="P1474" i="13"/>
  <c r="P1473" i="13"/>
  <c r="P1472" i="13"/>
  <c r="P1471" i="13"/>
  <c r="P1470" i="13"/>
  <c r="P1469" i="13"/>
  <c r="P1468" i="13"/>
  <c r="P1467" i="13"/>
  <c r="P1466" i="13"/>
  <c r="P1465" i="13"/>
  <c r="P1464" i="13"/>
  <c r="P1463" i="13"/>
  <c r="P1462" i="13"/>
  <c r="P1461" i="13"/>
  <c r="P1460" i="13"/>
  <c r="P1459" i="13"/>
  <c r="P1458" i="13"/>
  <c r="P1457" i="13"/>
  <c r="P1456" i="13"/>
  <c r="P1455" i="13"/>
  <c r="P1454" i="13"/>
  <c r="P1453" i="13"/>
  <c r="P1452" i="13"/>
  <c r="P1451" i="13"/>
  <c r="P1450" i="13"/>
  <c r="P1449" i="13"/>
  <c r="P1448" i="13"/>
  <c r="P1447" i="13"/>
  <c r="P1446" i="13"/>
  <c r="P1445" i="13"/>
  <c r="P1444" i="13"/>
  <c r="P1443" i="13"/>
  <c r="P1442" i="13"/>
  <c r="P1441" i="13"/>
  <c r="P1440" i="13"/>
  <c r="P1439" i="13"/>
  <c r="P1438" i="13"/>
  <c r="P1437" i="13"/>
  <c r="P1436" i="13"/>
  <c r="P1435" i="13"/>
  <c r="P1434" i="13"/>
  <c r="P1433" i="13"/>
  <c r="P1432" i="13"/>
  <c r="P1431" i="13"/>
  <c r="P1430" i="13"/>
  <c r="P1429" i="13"/>
  <c r="P1428" i="13"/>
  <c r="P1427" i="13"/>
  <c r="P1426" i="13"/>
  <c r="P1425" i="13"/>
  <c r="P1424" i="13"/>
  <c r="P1423" i="13"/>
  <c r="P1422" i="13"/>
  <c r="P1421" i="13"/>
  <c r="P1420" i="13"/>
  <c r="P1419" i="13"/>
  <c r="P1418" i="13"/>
  <c r="P1417" i="13"/>
  <c r="P1416" i="13"/>
  <c r="P1415" i="13"/>
  <c r="P1414" i="13"/>
  <c r="P1413" i="13"/>
  <c r="P1412" i="13"/>
  <c r="P1411" i="13"/>
  <c r="P1410" i="13"/>
  <c r="P1409" i="13"/>
  <c r="P1408" i="13"/>
  <c r="P1407" i="13"/>
  <c r="P1406" i="13"/>
  <c r="P1405" i="13"/>
  <c r="P1404" i="13"/>
  <c r="P1403" i="13"/>
  <c r="P1402" i="13"/>
  <c r="P1401" i="13"/>
  <c r="P1400" i="13"/>
  <c r="P1399" i="13"/>
  <c r="P1398" i="13"/>
  <c r="P1397" i="13"/>
  <c r="P1396" i="13"/>
  <c r="P1395" i="13"/>
  <c r="P1394" i="13"/>
  <c r="P1393" i="13"/>
  <c r="P1392" i="13"/>
  <c r="P1391" i="13"/>
  <c r="P1390" i="13"/>
  <c r="P1389" i="13"/>
  <c r="P1388" i="13"/>
  <c r="P1387" i="13"/>
  <c r="P1386" i="13"/>
  <c r="P1385" i="13"/>
  <c r="P1384" i="13"/>
  <c r="P1383" i="13"/>
  <c r="P1382" i="13"/>
  <c r="P1381" i="13"/>
  <c r="P1380" i="13"/>
  <c r="P1379" i="13"/>
  <c r="P1378" i="13"/>
  <c r="P1377" i="13"/>
  <c r="P1376" i="13"/>
  <c r="P1375" i="13"/>
  <c r="P1374" i="13"/>
  <c r="P1373" i="13"/>
  <c r="P1372" i="13"/>
  <c r="P1371" i="13"/>
  <c r="P1370" i="13"/>
  <c r="P1369" i="13"/>
  <c r="P1368" i="13"/>
  <c r="P1367" i="13"/>
  <c r="P1366" i="13"/>
  <c r="P1365" i="13"/>
  <c r="P1364" i="13"/>
  <c r="P1363" i="13"/>
  <c r="P1362" i="13"/>
  <c r="P1361" i="13"/>
  <c r="P1360" i="13"/>
  <c r="P1359" i="13"/>
  <c r="P1358" i="13"/>
  <c r="P1357" i="13"/>
  <c r="P1356" i="13"/>
  <c r="P1355" i="13"/>
  <c r="P1354" i="13"/>
  <c r="P1353" i="13"/>
  <c r="P1352" i="13"/>
  <c r="P1351" i="13"/>
  <c r="P1350" i="13"/>
  <c r="P1349" i="13"/>
  <c r="P1348" i="13"/>
  <c r="P1347" i="13"/>
  <c r="P1346" i="13"/>
  <c r="P1345" i="13"/>
  <c r="P1344" i="13"/>
  <c r="P1343" i="13"/>
  <c r="P1342" i="13"/>
  <c r="P1341" i="13"/>
  <c r="P1340" i="13"/>
  <c r="P1339" i="13"/>
  <c r="P1338" i="13"/>
  <c r="P1337" i="13"/>
  <c r="P1336" i="13"/>
  <c r="P1335" i="13"/>
  <c r="P1334" i="13"/>
  <c r="P1333" i="13"/>
  <c r="P1332" i="13"/>
  <c r="P1331" i="13"/>
  <c r="P1330" i="13"/>
  <c r="P1329" i="13"/>
  <c r="P1328" i="13"/>
  <c r="P1327" i="13"/>
  <c r="P1326" i="13"/>
  <c r="P1325" i="13"/>
  <c r="P1324" i="13"/>
  <c r="P1323" i="13"/>
  <c r="P1322" i="13"/>
  <c r="P1321" i="13"/>
  <c r="P1320" i="13"/>
  <c r="P1319" i="13"/>
  <c r="P1318" i="13"/>
  <c r="P1317" i="13"/>
  <c r="P1316" i="13"/>
  <c r="P1315" i="13"/>
  <c r="P1314" i="13"/>
  <c r="P1313" i="13"/>
  <c r="P1312" i="13"/>
  <c r="P1311" i="13"/>
  <c r="P1310" i="13"/>
  <c r="P1309" i="13"/>
  <c r="P1308" i="13"/>
  <c r="P1307" i="13"/>
  <c r="P1306" i="13"/>
  <c r="P1305" i="13"/>
  <c r="P1304" i="13"/>
  <c r="P1303" i="13"/>
  <c r="P1302" i="13"/>
  <c r="P1301" i="13"/>
  <c r="P1300" i="13"/>
  <c r="P1299" i="13"/>
  <c r="P1298" i="13"/>
  <c r="P1297" i="13"/>
  <c r="P1296" i="13"/>
  <c r="P1295" i="13"/>
  <c r="P1294" i="13"/>
  <c r="P1293" i="13"/>
  <c r="P1292" i="13"/>
  <c r="P1291" i="13"/>
  <c r="P1290" i="13"/>
  <c r="P1289" i="13"/>
  <c r="P1288" i="13"/>
  <c r="P1287" i="13"/>
  <c r="P1286" i="13"/>
  <c r="P1285" i="13"/>
  <c r="P1284" i="13"/>
  <c r="P1283" i="13"/>
  <c r="P1282" i="13"/>
  <c r="P1281" i="13"/>
  <c r="P1280" i="13"/>
  <c r="P1279" i="13"/>
  <c r="P1278" i="13"/>
  <c r="P1277" i="13"/>
  <c r="P1276" i="13"/>
  <c r="P1275" i="13"/>
  <c r="P1274" i="13"/>
  <c r="P1273" i="13"/>
  <c r="P1272" i="13"/>
  <c r="P1271" i="13"/>
  <c r="P1270" i="13"/>
  <c r="P1269" i="13"/>
  <c r="P1268" i="13"/>
  <c r="P1267" i="13"/>
  <c r="P1266" i="13"/>
  <c r="P1265" i="13"/>
  <c r="P1264" i="13"/>
  <c r="P1263" i="13"/>
  <c r="P1262" i="13"/>
  <c r="P1261" i="13"/>
  <c r="P1260" i="13"/>
  <c r="P1259" i="13"/>
  <c r="P1258" i="13"/>
  <c r="P1257" i="13"/>
  <c r="P1256" i="13"/>
  <c r="P1255" i="13"/>
  <c r="P1254" i="13"/>
  <c r="P1253" i="13"/>
  <c r="P1252" i="13"/>
  <c r="P1251" i="13"/>
  <c r="P1250" i="13"/>
  <c r="P1249" i="13"/>
  <c r="P1248" i="13"/>
  <c r="P1247" i="13"/>
  <c r="P1246" i="13"/>
  <c r="P1245" i="13"/>
  <c r="P1244" i="13"/>
  <c r="P1243" i="13"/>
  <c r="P1242" i="13"/>
  <c r="P1241" i="13"/>
  <c r="P1240" i="13"/>
  <c r="P1239" i="13"/>
  <c r="P1238" i="13"/>
  <c r="P1237" i="13"/>
  <c r="P1236" i="13"/>
  <c r="P1235" i="13"/>
  <c r="P1234" i="13"/>
  <c r="P1233" i="13"/>
  <c r="P1232" i="13"/>
  <c r="P1231" i="13"/>
  <c r="P1230" i="13"/>
  <c r="P1229" i="13"/>
  <c r="P1228" i="13"/>
  <c r="P1227" i="13"/>
  <c r="P1226" i="13"/>
  <c r="P1225" i="13"/>
  <c r="P1224" i="13"/>
  <c r="P1223" i="13"/>
  <c r="P1222" i="13"/>
  <c r="P1221" i="13"/>
  <c r="P1220" i="13"/>
  <c r="P1219" i="13"/>
  <c r="P1218" i="13"/>
  <c r="P1217" i="13"/>
  <c r="P1216" i="13"/>
  <c r="P1215" i="13"/>
  <c r="P1214" i="13"/>
  <c r="P1213" i="13"/>
  <c r="P1212" i="13"/>
  <c r="P1211" i="13"/>
  <c r="P1210" i="13"/>
  <c r="P1209" i="13"/>
  <c r="P1208" i="13"/>
  <c r="P1207" i="13"/>
  <c r="P1206" i="13"/>
  <c r="P1205" i="13"/>
  <c r="P1204" i="13"/>
  <c r="P1203" i="13"/>
  <c r="P1202" i="13"/>
  <c r="P1201" i="13"/>
  <c r="P1200" i="13"/>
  <c r="P1199" i="13"/>
  <c r="P1198" i="13"/>
  <c r="P1197" i="13"/>
  <c r="P1196" i="13"/>
  <c r="P1195" i="13"/>
  <c r="P1194" i="13"/>
  <c r="P1193" i="13"/>
  <c r="P1192" i="13"/>
  <c r="P1191" i="13"/>
  <c r="P1190" i="13"/>
  <c r="P1189" i="13"/>
  <c r="P1188" i="13"/>
  <c r="P1187" i="13"/>
  <c r="P1186" i="13"/>
  <c r="P1185" i="13"/>
  <c r="P1184" i="13"/>
  <c r="P1183" i="13"/>
  <c r="P1182" i="13"/>
  <c r="P1181" i="13"/>
  <c r="P1180" i="13"/>
  <c r="P1179" i="13"/>
  <c r="P1178" i="13"/>
  <c r="P1177" i="13"/>
  <c r="P1176" i="13"/>
  <c r="P1175" i="13"/>
  <c r="P1174" i="13"/>
  <c r="P1173" i="13"/>
  <c r="P1172" i="13"/>
  <c r="P1171" i="13"/>
  <c r="P1170" i="13"/>
  <c r="P1169" i="13"/>
  <c r="P1168" i="13"/>
  <c r="P1167" i="13"/>
  <c r="P1166" i="13"/>
  <c r="P1165" i="13"/>
  <c r="P1164" i="13"/>
  <c r="P1163" i="13"/>
  <c r="P1162" i="13"/>
  <c r="P1161" i="13"/>
  <c r="P1160" i="13"/>
  <c r="P1159" i="13"/>
  <c r="P1158" i="13"/>
  <c r="P1157" i="13"/>
  <c r="P1156" i="13"/>
  <c r="P1155" i="13"/>
  <c r="P1154" i="13"/>
  <c r="P1153" i="13"/>
  <c r="P1152" i="13"/>
  <c r="P1151" i="13"/>
  <c r="P1150" i="13"/>
  <c r="P1149" i="13"/>
  <c r="P1148" i="13"/>
  <c r="P1147" i="13"/>
  <c r="P1146" i="13"/>
  <c r="P1145" i="13"/>
  <c r="P1144" i="13"/>
  <c r="P1143" i="13"/>
  <c r="P1142" i="13"/>
  <c r="P1141" i="13"/>
  <c r="P1140" i="13"/>
  <c r="P1139" i="13"/>
  <c r="P1138" i="13"/>
  <c r="P1137" i="13"/>
  <c r="P1136" i="13"/>
  <c r="P1135" i="13"/>
  <c r="P1134" i="13"/>
  <c r="P1133" i="13"/>
  <c r="P1132" i="13"/>
  <c r="P1131" i="13"/>
  <c r="P1130" i="13"/>
  <c r="P1129" i="13"/>
  <c r="P1128" i="13"/>
  <c r="P1127" i="13"/>
  <c r="P1126" i="13"/>
  <c r="P1125" i="13"/>
  <c r="P1124" i="13"/>
  <c r="P1123" i="13"/>
  <c r="P1122" i="13"/>
  <c r="P1121" i="13"/>
  <c r="P1120" i="13"/>
  <c r="P1119" i="13"/>
  <c r="P1118" i="13"/>
  <c r="P1117" i="13"/>
  <c r="P1116" i="13"/>
  <c r="P1115" i="13"/>
  <c r="P1114" i="13"/>
  <c r="P1113" i="13"/>
  <c r="P1112" i="13"/>
  <c r="P1111" i="13"/>
  <c r="P1110" i="13"/>
  <c r="P1109" i="13"/>
  <c r="P1108" i="13"/>
  <c r="P1107" i="13"/>
  <c r="P1106" i="13"/>
  <c r="P1105" i="13"/>
  <c r="P1104" i="13"/>
  <c r="P1103" i="13"/>
  <c r="P1102" i="13"/>
  <c r="P1101" i="13"/>
  <c r="P1100" i="13"/>
  <c r="P1099" i="13"/>
  <c r="P1098" i="13"/>
  <c r="P1097" i="13"/>
  <c r="P1096" i="13"/>
  <c r="P1095" i="13"/>
  <c r="P1094" i="13"/>
  <c r="P1093" i="13"/>
  <c r="P1092" i="13"/>
  <c r="P1091" i="13"/>
  <c r="P1090" i="13"/>
  <c r="P1089" i="13"/>
  <c r="P1088" i="13"/>
  <c r="P1087" i="13"/>
  <c r="P1086" i="13"/>
  <c r="P1085" i="13"/>
  <c r="P1084" i="13"/>
  <c r="P1083" i="13"/>
  <c r="P1082" i="13"/>
  <c r="P1081" i="13"/>
  <c r="P1080" i="13"/>
  <c r="P1079" i="13"/>
  <c r="P1078" i="13"/>
  <c r="P1077" i="13"/>
  <c r="P1076" i="13"/>
  <c r="P1075" i="13"/>
  <c r="P1074" i="13"/>
  <c r="P1073" i="13"/>
  <c r="P1072" i="13"/>
  <c r="P1071" i="13"/>
  <c r="P1070" i="13"/>
  <c r="P1069" i="13"/>
  <c r="P1068" i="13"/>
  <c r="P1067" i="13"/>
  <c r="P1066" i="13"/>
  <c r="P1065" i="13"/>
  <c r="P1064" i="13"/>
  <c r="P1063" i="13"/>
  <c r="P1062" i="13"/>
  <c r="P1061" i="13"/>
  <c r="P1060" i="13"/>
  <c r="P1059" i="13"/>
  <c r="P1058" i="13"/>
  <c r="P1057" i="13"/>
  <c r="P1056" i="13"/>
  <c r="P1055" i="13"/>
  <c r="P1054" i="13"/>
  <c r="P1053" i="13"/>
  <c r="P1052" i="13"/>
  <c r="P1051" i="13"/>
  <c r="P1050" i="13"/>
  <c r="P1049" i="13"/>
  <c r="P1048" i="13"/>
  <c r="P1047" i="13"/>
  <c r="P1046" i="13"/>
  <c r="P1045" i="13"/>
  <c r="P1044" i="13"/>
  <c r="P1043" i="13"/>
  <c r="P1042" i="13"/>
  <c r="P1041" i="13"/>
  <c r="P1040" i="13"/>
  <c r="P1039" i="13"/>
  <c r="P1038" i="13"/>
  <c r="P1037" i="13"/>
  <c r="P1036" i="13"/>
  <c r="P1035" i="13"/>
  <c r="P1034" i="13"/>
  <c r="P1033" i="13"/>
  <c r="P1032" i="13"/>
  <c r="P1031" i="13"/>
  <c r="P1030" i="13"/>
  <c r="P1029" i="13"/>
  <c r="P1028" i="13"/>
  <c r="P1027" i="13"/>
  <c r="P1026" i="13"/>
  <c r="P1025" i="13"/>
  <c r="P1024" i="13"/>
  <c r="P1023" i="13"/>
  <c r="P1022" i="13"/>
  <c r="P1021" i="13"/>
  <c r="P1020" i="13"/>
  <c r="P1019" i="13"/>
  <c r="P1018" i="13"/>
  <c r="P1017" i="13"/>
  <c r="P1016" i="13"/>
  <c r="P1015" i="13"/>
  <c r="P1014" i="13"/>
  <c r="P1013" i="13"/>
  <c r="P1012" i="13"/>
  <c r="P1011" i="13"/>
  <c r="P1010" i="13"/>
  <c r="P1009" i="13"/>
  <c r="P1008" i="13"/>
  <c r="P1007" i="13"/>
  <c r="P1006" i="13"/>
  <c r="P1005" i="13"/>
  <c r="P1004" i="13"/>
  <c r="P1003" i="13"/>
  <c r="P1002" i="13"/>
  <c r="P1001" i="13"/>
  <c r="P1000" i="13"/>
  <c r="P999" i="13"/>
  <c r="P998" i="13"/>
  <c r="P997" i="13"/>
  <c r="P996" i="13"/>
  <c r="P995" i="13"/>
  <c r="P994" i="13"/>
  <c r="P993" i="13"/>
  <c r="P992" i="13"/>
  <c r="P991" i="13"/>
  <c r="P990" i="13"/>
  <c r="P989" i="13"/>
  <c r="P988" i="13"/>
  <c r="P987" i="13"/>
  <c r="P986" i="13"/>
  <c r="P985" i="13"/>
  <c r="P984" i="13"/>
  <c r="P983" i="13"/>
  <c r="P982" i="13"/>
  <c r="P981" i="13"/>
  <c r="P980" i="13"/>
  <c r="P979" i="13"/>
  <c r="P978" i="13"/>
  <c r="P977" i="13"/>
  <c r="P976" i="13"/>
  <c r="P975" i="13"/>
  <c r="P974" i="13"/>
  <c r="P973" i="13"/>
  <c r="P972" i="13"/>
  <c r="P971" i="13"/>
  <c r="P970" i="13"/>
  <c r="P969" i="13"/>
  <c r="P968" i="13"/>
  <c r="P967" i="13"/>
  <c r="P966" i="13"/>
  <c r="P965" i="13"/>
  <c r="P964" i="13"/>
  <c r="P963" i="13"/>
  <c r="P962" i="13"/>
  <c r="P961" i="13"/>
  <c r="P960" i="13"/>
  <c r="P959" i="13"/>
  <c r="P958" i="13"/>
  <c r="P957" i="13"/>
  <c r="P956" i="13"/>
  <c r="P955" i="13"/>
  <c r="P954" i="13"/>
  <c r="P953" i="13"/>
  <c r="P952" i="13"/>
  <c r="P951" i="13"/>
  <c r="P950" i="13"/>
  <c r="P949" i="13"/>
  <c r="P948" i="13"/>
  <c r="P947" i="13"/>
  <c r="P946" i="13"/>
  <c r="P945" i="13"/>
  <c r="P944" i="13"/>
  <c r="P943" i="13"/>
  <c r="P942" i="13"/>
  <c r="P941" i="13"/>
  <c r="P940" i="13"/>
  <c r="P939" i="13"/>
  <c r="P938" i="13"/>
  <c r="P937" i="13"/>
  <c r="P936" i="13"/>
  <c r="P935" i="13"/>
  <c r="P934" i="13"/>
  <c r="P933" i="13"/>
  <c r="P932" i="13"/>
  <c r="P931" i="13"/>
  <c r="P930" i="13"/>
  <c r="P929" i="13"/>
  <c r="P928" i="13"/>
  <c r="P927" i="13"/>
  <c r="P926" i="13"/>
  <c r="P925" i="13"/>
  <c r="P924" i="13"/>
  <c r="P923" i="13"/>
  <c r="P922" i="13"/>
  <c r="P921" i="13"/>
  <c r="P920" i="13"/>
  <c r="P919" i="13"/>
  <c r="P918" i="13"/>
  <c r="P917" i="13"/>
  <c r="P916" i="13"/>
  <c r="P915" i="13"/>
  <c r="P914" i="13"/>
  <c r="P913" i="13"/>
  <c r="P912" i="13"/>
  <c r="P911" i="13"/>
  <c r="P910" i="13"/>
  <c r="P909" i="13"/>
  <c r="P908" i="13"/>
  <c r="P907" i="13"/>
  <c r="P906" i="13"/>
  <c r="P905" i="13"/>
  <c r="P904" i="13"/>
  <c r="P903" i="13"/>
  <c r="P902" i="13"/>
  <c r="P901" i="13"/>
  <c r="P900" i="13"/>
  <c r="P899" i="13"/>
  <c r="P898" i="13"/>
  <c r="P897" i="13"/>
  <c r="P896" i="13"/>
  <c r="P895" i="13"/>
  <c r="P894" i="13"/>
  <c r="P893" i="13"/>
  <c r="P892" i="13"/>
  <c r="P891" i="13"/>
  <c r="P890" i="13"/>
  <c r="P889" i="13"/>
  <c r="P888" i="13"/>
  <c r="P887" i="13"/>
  <c r="P886" i="13"/>
  <c r="P885" i="13"/>
  <c r="P884" i="13"/>
  <c r="P883" i="13"/>
  <c r="P882" i="13"/>
  <c r="P881" i="13"/>
  <c r="P880" i="13"/>
  <c r="P879" i="13"/>
  <c r="P878" i="13"/>
  <c r="P877" i="13"/>
  <c r="P876" i="13"/>
  <c r="P875" i="13"/>
  <c r="P874" i="13"/>
  <c r="P873" i="13"/>
  <c r="P872" i="13"/>
  <c r="P871" i="13"/>
  <c r="P870" i="13"/>
  <c r="P869" i="13"/>
  <c r="P868" i="13"/>
  <c r="P867" i="13"/>
  <c r="P866" i="13"/>
  <c r="P865" i="13"/>
  <c r="P864" i="13"/>
  <c r="P863" i="13"/>
  <c r="P862" i="13"/>
  <c r="P861" i="13"/>
  <c r="P860" i="13"/>
  <c r="P859" i="13"/>
  <c r="P858" i="13"/>
  <c r="P857" i="13"/>
  <c r="P856" i="13"/>
  <c r="P855" i="13"/>
  <c r="P854" i="13"/>
  <c r="P853" i="13"/>
  <c r="P852" i="13"/>
  <c r="P851" i="13"/>
  <c r="P850" i="13"/>
  <c r="P849" i="13"/>
  <c r="P848" i="13"/>
  <c r="P847" i="13"/>
  <c r="P846" i="13"/>
  <c r="P845" i="13"/>
  <c r="P844" i="13"/>
  <c r="P843" i="13"/>
  <c r="P842" i="13"/>
  <c r="P841" i="13"/>
  <c r="P840" i="13"/>
  <c r="P839" i="13"/>
  <c r="P838" i="13"/>
  <c r="P837" i="13"/>
  <c r="P836" i="13"/>
  <c r="P835" i="13"/>
  <c r="P834" i="13"/>
  <c r="P833" i="13"/>
  <c r="P832" i="13"/>
  <c r="P831" i="13"/>
  <c r="P830" i="13"/>
  <c r="P829" i="13"/>
  <c r="P828" i="13"/>
  <c r="P827" i="13"/>
  <c r="P826" i="13"/>
  <c r="P825" i="13"/>
  <c r="P824" i="13"/>
  <c r="P823" i="13"/>
  <c r="P822" i="13"/>
  <c r="P821" i="13"/>
  <c r="P820" i="13"/>
  <c r="P819" i="13"/>
  <c r="P818" i="13"/>
  <c r="P817" i="13"/>
  <c r="P816" i="13"/>
  <c r="P815" i="13"/>
  <c r="P814" i="13"/>
  <c r="P813" i="13"/>
  <c r="P812" i="13"/>
  <c r="P811" i="13"/>
  <c r="P810" i="13"/>
  <c r="P809" i="13"/>
  <c r="P808" i="13"/>
  <c r="P807" i="13"/>
  <c r="P806" i="13"/>
  <c r="P805" i="13"/>
  <c r="P804" i="13"/>
  <c r="P803" i="13"/>
  <c r="P802" i="13"/>
  <c r="P801" i="13"/>
  <c r="P800" i="13"/>
  <c r="P799" i="13"/>
  <c r="P798" i="13"/>
  <c r="P797" i="13"/>
  <c r="P796" i="13"/>
  <c r="P795" i="13"/>
  <c r="P794" i="13"/>
  <c r="P793" i="13"/>
  <c r="P792" i="13"/>
  <c r="P791" i="13"/>
  <c r="P790" i="13"/>
  <c r="P789" i="13"/>
  <c r="P788" i="13"/>
  <c r="P787" i="13"/>
  <c r="P786" i="13"/>
  <c r="P785" i="13"/>
  <c r="P784" i="13"/>
  <c r="P783" i="13"/>
  <c r="P782" i="13"/>
  <c r="P781" i="13"/>
  <c r="P780" i="13"/>
  <c r="P779" i="13"/>
  <c r="P778" i="13"/>
  <c r="P777" i="13"/>
  <c r="P776" i="13"/>
  <c r="P775" i="13"/>
  <c r="P774" i="13"/>
  <c r="P773" i="13"/>
  <c r="P772" i="13"/>
  <c r="P771" i="13"/>
  <c r="P770" i="13"/>
  <c r="P769" i="13"/>
  <c r="P768" i="13"/>
  <c r="P767" i="13"/>
  <c r="P766" i="13"/>
  <c r="P765" i="13"/>
  <c r="P764" i="13"/>
  <c r="P763" i="13"/>
  <c r="P762" i="13"/>
  <c r="P761" i="13"/>
  <c r="P760" i="13"/>
  <c r="P759" i="13"/>
  <c r="P758" i="13"/>
  <c r="P757" i="13"/>
  <c r="P756" i="13"/>
  <c r="P755" i="13"/>
  <c r="P754" i="13"/>
  <c r="P753" i="13"/>
  <c r="P752" i="13"/>
  <c r="P751" i="13"/>
  <c r="P750" i="13"/>
  <c r="P749" i="13"/>
  <c r="P748" i="13"/>
  <c r="P747" i="13"/>
  <c r="P746" i="13"/>
  <c r="P745" i="13"/>
  <c r="P744" i="13"/>
  <c r="P743" i="13"/>
  <c r="P742" i="13"/>
  <c r="P741" i="13"/>
  <c r="P740" i="13"/>
  <c r="P739" i="13"/>
  <c r="P738" i="13"/>
  <c r="P737" i="13"/>
  <c r="P736" i="13"/>
  <c r="P735" i="13"/>
  <c r="P734" i="13"/>
  <c r="P733" i="13"/>
  <c r="P732" i="13"/>
  <c r="P731" i="13"/>
  <c r="P730" i="13"/>
  <c r="P729" i="13"/>
  <c r="P728" i="13"/>
  <c r="P727" i="13"/>
  <c r="P726" i="13"/>
  <c r="P725" i="13"/>
  <c r="P724" i="13"/>
  <c r="P723" i="13"/>
  <c r="P722" i="13"/>
  <c r="P721" i="13"/>
  <c r="P720" i="13"/>
  <c r="P719" i="13"/>
  <c r="P718" i="13"/>
  <c r="P717" i="13"/>
  <c r="P716" i="13"/>
  <c r="P715" i="13"/>
  <c r="P714" i="13"/>
  <c r="P713" i="13"/>
  <c r="P712" i="13"/>
  <c r="P711" i="13"/>
  <c r="P710" i="13"/>
  <c r="P709" i="13"/>
  <c r="P708" i="13"/>
  <c r="P707" i="13"/>
  <c r="P706" i="13"/>
  <c r="P705" i="13"/>
  <c r="P704" i="13"/>
  <c r="P703" i="13"/>
  <c r="P702" i="13"/>
  <c r="P701" i="13"/>
  <c r="P700" i="13"/>
  <c r="P699" i="13"/>
  <c r="P698" i="13"/>
  <c r="P697" i="13"/>
  <c r="P696" i="13"/>
  <c r="P695" i="13"/>
  <c r="P694" i="13"/>
  <c r="P693" i="13"/>
  <c r="P692" i="13"/>
  <c r="P691" i="13"/>
  <c r="P690" i="13"/>
  <c r="P689" i="13"/>
  <c r="P688" i="13"/>
  <c r="P687" i="13"/>
  <c r="P686" i="13"/>
  <c r="P685" i="13"/>
  <c r="P684" i="13"/>
  <c r="P683" i="13"/>
  <c r="P682" i="13"/>
  <c r="P681" i="13"/>
  <c r="P680" i="13"/>
  <c r="P679" i="13"/>
  <c r="P678" i="13"/>
  <c r="P677" i="13"/>
  <c r="P676" i="13"/>
  <c r="P675" i="13"/>
  <c r="P674" i="13"/>
  <c r="P673" i="13"/>
  <c r="P672" i="13"/>
  <c r="P671" i="13"/>
  <c r="P670" i="13"/>
  <c r="P669" i="13"/>
  <c r="P668" i="13"/>
  <c r="P667" i="13"/>
  <c r="P666" i="13"/>
  <c r="P665" i="13"/>
  <c r="P664" i="13"/>
  <c r="P663" i="13"/>
  <c r="P662" i="13"/>
  <c r="P661" i="13"/>
  <c r="P660" i="13"/>
  <c r="P659" i="13"/>
  <c r="P658" i="13"/>
  <c r="P657" i="13"/>
  <c r="P656" i="13"/>
  <c r="P655" i="13"/>
  <c r="P654" i="13"/>
  <c r="P653" i="13"/>
  <c r="P652" i="13"/>
  <c r="P651" i="13"/>
  <c r="P650" i="13"/>
  <c r="P649" i="13"/>
  <c r="P648" i="13"/>
  <c r="P647" i="13"/>
  <c r="P646" i="13"/>
  <c r="P645" i="13"/>
  <c r="P644" i="13"/>
  <c r="P643" i="13"/>
  <c r="P642" i="13"/>
  <c r="P641" i="13"/>
  <c r="P640" i="13"/>
  <c r="P639" i="13"/>
  <c r="P638" i="13"/>
  <c r="P637" i="13"/>
  <c r="P636" i="13"/>
  <c r="P635" i="13"/>
  <c r="P634" i="13"/>
  <c r="P633" i="13"/>
  <c r="P632" i="13"/>
  <c r="P631" i="13"/>
  <c r="P630" i="13"/>
  <c r="P629" i="13"/>
  <c r="P628" i="13"/>
  <c r="P627" i="13"/>
  <c r="P626" i="13"/>
  <c r="P625" i="13"/>
  <c r="P624" i="13"/>
  <c r="P623" i="13"/>
  <c r="P622" i="13"/>
  <c r="P621" i="13"/>
  <c r="P620" i="13"/>
  <c r="P619" i="13"/>
  <c r="P618" i="13"/>
  <c r="P617" i="13"/>
  <c r="P616" i="13"/>
  <c r="P615" i="13"/>
  <c r="P614" i="13"/>
  <c r="P613" i="13"/>
  <c r="P612" i="13"/>
  <c r="P611" i="13"/>
  <c r="P610" i="13"/>
  <c r="P609" i="13"/>
  <c r="P608" i="13"/>
  <c r="P607" i="13"/>
  <c r="P606" i="13"/>
  <c r="P605" i="13"/>
  <c r="P604" i="13"/>
  <c r="P603" i="13"/>
  <c r="P602" i="13"/>
  <c r="P601" i="13"/>
  <c r="P600" i="13"/>
  <c r="P599" i="13"/>
  <c r="P598" i="13"/>
  <c r="P597" i="13"/>
  <c r="P596" i="13"/>
  <c r="P595" i="13"/>
  <c r="P594" i="13"/>
  <c r="P593" i="13"/>
  <c r="P592" i="13"/>
  <c r="P591" i="13"/>
  <c r="P590" i="13"/>
  <c r="P589" i="13"/>
  <c r="P588" i="13"/>
  <c r="P587" i="13"/>
  <c r="P586" i="13"/>
  <c r="P585" i="13"/>
  <c r="P584" i="13"/>
  <c r="P583" i="13"/>
  <c r="P582" i="13"/>
  <c r="P581" i="13"/>
  <c r="P580" i="13"/>
  <c r="P579" i="13"/>
  <c r="P578" i="13"/>
  <c r="P577" i="13"/>
  <c r="P576" i="13"/>
  <c r="P575" i="13"/>
  <c r="P574" i="13"/>
  <c r="P573" i="13"/>
  <c r="P572" i="13"/>
  <c r="P571" i="13"/>
  <c r="P570" i="13"/>
  <c r="P569" i="13"/>
  <c r="P568" i="13"/>
  <c r="P567" i="13"/>
  <c r="P566" i="13"/>
  <c r="P565" i="13"/>
  <c r="P564" i="13"/>
  <c r="P563" i="13"/>
  <c r="P562" i="13"/>
  <c r="P561" i="13"/>
  <c r="P560" i="13"/>
  <c r="P559" i="13"/>
  <c r="P558" i="13"/>
  <c r="P557" i="13"/>
  <c r="P556" i="13"/>
  <c r="P555" i="13"/>
  <c r="P554" i="13"/>
  <c r="P553" i="13"/>
  <c r="P552" i="13"/>
  <c r="P551" i="13"/>
  <c r="P550" i="13"/>
  <c r="P549" i="13"/>
  <c r="P548" i="13"/>
  <c r="P547" i="13"/>
  <c r="P546" i="13"/>
  <c r="P545" i="13"/>
  <c r="P544" i="13"/>
  <c r="P543" i="13"/>
  <c r="P542" i="13"/>
  <c r="P541" i="13"/>
  <c r="P540" i="13"/>
  <c r="P539" i="13"/>
  <c r="P538" i="13"/>
  <c r="P537" i="13"/>
  <c r="P536" i="13"/>
  <c r="P535" i="13"/>
  <c r="P534" i="13"/>
  <c r="P533" i="13"/>
  <c r="P532" i="13"/>
  <c r="P531" i="13"/>
  <c r="P530" i="13"/>
  <c r="P529" i="13"/>
  <c r="P528" i="13"/>
  <c r="P527" i="13"/>
  <c r="P526" i="13"/>
  <c r="P525" i="13"/>
  <c r="P524" i="13"/>
  <c r="P523" i="13"/>
  <c r="P522" i="13"/>
  <c r="P521" i="13"/>
  <c r="P520" i="13"/>
  <c r="P519" i="13"/>
  <c r="P518" i="13"/>
  <c r="P517" i="13"/>
  <c r="P516" i="13"/>
  <c r="P515" i="13"/>
  <c r="P514" i="13"/>
  <c r="P513" i="13"/>
  <c r="P512" i="13"/>
  <c r="P511" i="13"/>
  <c r="P510" i="13"/>
  <c r="P509" i="13"/>
  <c r="P508" i="13"/>
  <c r="P507" i="13"/>
  <c r="P506" i="13"/>
  <c r="P505" i="13"/>
  <c r="P504" i="13"/>
  <c r="P503" i="13"/>
  <c r="P502" i="13"/>
  <c r="P501" i="13"/>
  <c r="P500" i="13"/>
  <c r="P499" i="13"/>
  <c r="P498" i="13"/>
  <c r="P497" i="13"/>
  <c r="P496" i="13"/>
  <c r="P495" i="13"/>
  <c r="P494" i="13"/>
  <c r="P493" i="13"/>
  <c r="P492" i="13"/>
  <c r="P491" i="13"/>
  <c r="P490" i="13"/>
  <c r="P489" i="13"/>
  <c r="P488" i="13"/>
  <c r="P487" i="13"/>
  <c r="P486" i="13"/>
  <c r="P485" i="13"/>
  <c r="P484" i="13"/>
  <c r="P483" i="13"/>
  <c r="P482" i="13"/>
  <c r="P481" i="13"/>
  <c r="P480" i="13"/>
  <c r="P479" i="13"/>
  <c r="P478" i="13"/>
  <c r="P477" i="13"/>
  <c r="P476" i="13"/>
  <c r="P475" i="13"/>
  <c r="P474" i="13"/>
  <c r="P473" i="13"/>
  <c r="P472" i="13"/>
  <c r="P471" i="13"/>
  <c r="P470" i="13"/>
  <c r="P469" i="13"/>
  <c r="P468" i="13"/>
  <c r="P467" i="13"/>
  <c r="P466" i="13"/>
  <c r="P465" i="13"/>
  <c r="P464" i="13"/>
  <c r="P463" i="13"/>
  <c r="P462" i="13"/>
  <c r="P461" i="13"/>
  <c r="P460" i="13"/>
  <c r="P459" i="13"/>
  <c r="P458" i="13"/>
  <c r="P457" i="13"/>
  <c r="P456" i="13"/>
  <c r="P455" i="13"/>
  <c r="P454" i="13"/>
  <c r="P453" i="13"/>
  <c r="P452" i="13"/>
  <c r="P451" i="13"/>
  <c r="P450" i="13"/>
  <c r="P449" i="13"/>
  <c r="P448" i="13"/>
  <c r="P447" i="13"/>
  <c r="P446" i="13"/>
  <c r="P445" i="13"/>
  <c r="P444" i="13"/>
  <c r="P443" i="13"/>
  <c r="P442" i="13"/>
  <c r="P441" i="13"/>
  <c r="P440" i="13"/>
  <c r="P439" i="13"/>
  <c r="P438" i="13"/>
  <c r="P437" i="13"/>
  <c r="P436" i="13"/>
  <c r="P435" i="13"/>
  <c r="P434" i="13"/>
  <c r="P433" i="13"/>
  <c r="P432" i="13"/>
  <c r="P431" i="13"/>
  <c r="P430" i="13"/>
  <c r="P429" i="13"/>
  <c r="P428" i="13"/>
  <c r="P427" i="13"/>
  <c r="P426" i="13"/>
  <c r="P425" i="13"/>
  <c r="P424" i="13"/>
  <c r="P423" i="13"/>
  <c r="P422" i="13"/>
  <c r="P421" i="13"/>
  <c r="P420" i="13"/>
  <c r="P419" i="13"/>
  <c r="P418" i="13"/>
  <c r="P417" i="13"/>
  <c r="P416" i="13"/>
  <c r="P415" i="13"/>
  <c r="P414" i="13"/>
  <c r="P413" i="13"/>
  <c r="P412" i="13"/>
  <c r="P411" i="13"/>
  <c r="P410" i="13"/>
  <c r="P409" i="13"/>
  <c r="P408" i="13"/>
  <c r="P407" i="13"/>
  <c r="P406" i="13"/>
  <c r="P405" i="13"/>
  <c r="P404" i="13"/>
  <c r="P403" i="13"/>
  <c r="P402" i="13"/>
  <c r="P401" i="13"/>
  <c r="P400" i="13"/>
  <c r="P399" i="13"/>
  <c r="P398" i="13"/>
  <c r="P397" i="13"/>
  <c r="P396" i="13"/>
  <c r="P395" i="13"/>
  <c r="P394" i="13"/>
  <c r="P393" i="13"/>
  <c r="P392" i="13"/>
  <c r="P391" i="13"/>
  <c r="P390" i="13"/>
  <c r="P389" i="13"/>
  <c r="P388" i="13"/>
  <c r="P387" i="13"/>
  <c r="P386" i="13"/>
  <c r="P385" i="13"/>
  <c r="P384" i="13"/>
  <c r="P383" i="13"/>
  <c r="P382" i="13"/>
  <c r="P381" i="13"/>
  <c r="P380" i="13"/>
  <c r="P379" i="13"/>
  <c r="P378" i="13"/>
  <c r="P377" i="13"/>
  <c r="P376" i="13"/>
  <c r="P375" i="13"/>
  <c r="P374" i="13"/>
  <c r="P373" i="13"/>
  <c r="P372" i="13"/>
  <c r="P371" i="13"/>
  <c r="P370" i="13"/>
  <c r="P369" i="13"/>
  <c r="P368" i="13"/>
  <c r="P367" i="13"/>
  <c r="P366" i="13"/>
  <c r="P365" i="13"/>
  <c r="P364" i="13"/>
  <c r="P363" i="13"/>
  <c r="P362" i="13"/>
  <c r="P361" i="13"/>
  <c r="P360" i="13"/>
  <c r="P359" i="13"/>
  <c r="P358" i="13"/>
  <c r="P357" i="13"/>
  <c r="P356" i="13"/>
  <c r="P355" i="13"/>
  <c r="P354" i="13"/>
  <c r="P353" i="13"/>
  <c r="P352" i="13"/>
  <c r="P351" i="13"/>
  <c r="P350" i="13"/>
  <c r="P349" i="13"/>
  <c r="P348" i="13"/>
  <c r="P347" i="13"/>
  <c r="P346" i="13"/>
  <c r="P345" i="13"/>
  <c r="P344" i="13"/>
  <c r="P343" i="13"/>
  <c r="P342" i="13"/>
  <c r="P341" i="13"/>
  <c r="P340" i="13"/>
  <c r="P339" i="13"/>
  <c r="P338" i="13"/>
  <c r="P337" i="13"/>
  <c r="P336" i="13"/>
  <c r="P335" i="13"/>
  <c r="P334" i="13"/>
  <c r="P333" i="13"/>
  <c r="P332" i="13"/>
  <c r="P331" i="13"/>
  <c r="P330" i="13"/>
  <c r="P329" i="13"/>
  <c r="P328" i="13"/>
  <c r="P327" i="13"/>
  <c r="P326" i="13"/>
  <c r="P325" i="13"/>
  <c r="P324" i="13"/>
  <c r="P323" i="13"/>
  <c r="P322" i="13"/>
  <c r="P321" i="13"/>
  <c r="P320" i="13"/>
  <c r="P319" i="13"/>
  <c r="P318" i="13"/>
  <c r="P317" i="13"/>
  <c r="P316" i="13"/>
  <c r="P315" i="13"/>
  <c r="P314" i="13"/>
  <c r="P313" i="13"/>
  <c r="P312" i="13"/>
  <c r="P311" i="13"/>
  <c r="P310" i="13"/>
  <c r="P309" i="13"/>
  <c r="P308" i="13"/>
  <c r="P307" i="13"/>
  <c r="P306" i="13"/>
  <c r="P305" i="13"/>
  <c r="P304" i="13"/>
  <c r="P303" i="13"/>
  <c r="P302" i="13"/>
  <c r="P301" i="13"/>
  <c r="P300" i="13"/>
  <c r="P299" i="13"/>
  <c r="P298" i="13"/>
  <c r="P297" i="13"/>
  <c r="P296" i="13"/>
  <c r="P295" i="13"/>
  <c r="P294" i="13"/>
  <c r="P293" i="13"/>
  <c r="P292" i="13"/>
  <c r="P291" i="13"/>
  <c r="P290" i="13"/>
  <c r="P289" i="13"/>
  <c r="P288" i="13"/>
  <c r="P287" i="13"/>
  <c r="P286" i="13"/>
  <c r="P285" i="13"/>
  <c r="P284" i="13"/>
  <c r="P283" i="13"/>
  <c r="P282" i="13"/>
  <c r="P281" i="13"/>
  <c r="P280" i="13"/>
  <c r="P279" i="13"/>
  <c r="P278" i="13"/>
  <c r="P277" i="13"/>
  <c r="P276" i="13"/>
  <c r="P275" i="13"/>
  <c r="P274" i="13"/>
  <c r="P273" i="13"/>
  <c r="P272" i="13"/>
  <c r="P271" i="13"/>
  <c r="P270" i="13"/>
  <c r="P269" i="13"/>
  <c r="P268" i="13"/>
  <c r="P267" i="13"/>
  <c r="P266" i="13"/>
  <c r="P265" i="13"/>
  <c r="P264" i="13"/>
  <c r="P263" i="13"/>
  <c r="P262" i="13"/>
  <c r="P261" i="13"/>
  <c r="P260" i="13"/>
  <c r="P259" i="13"/>
  <c r="P258" i="13"/>
  <c r="P257" i="13"/>
  <c r="P256" i="13"/>
  <c r="P255" i="13"/>
  <c r="P254" i="13"/>
  <c r="P253" i="13"/>
  <c r="P252" i="13"/>
  <c r="P251" i="13"/>
  <c r="P250" i="13"/>
  <c r="P249" i="13"/>
  <c r="P248" i="13"/>
  <c r="P247" i="13"/>
  <c r="P246" i="13"/>
  <c r="P245" i="13"/>
  <c r="P244" i="13"/>
  <c r="P243" i="13"/>
  <c r="P242" i="13"/>
  <c r="P241" i="13"/>
  <c r="P240" i="13"/>
  <c r="P239" i="13"/>
  <c r="P238" i="13"/>
  <c r="P237" i="13"/>
  <c r="P236" i="13"/>
  <c r="P235" i="13"/>
  <c r="P234" i="13"/>
  <c r="P233" i="13"/>
  <c r="P232" i="13"/>
  <c r="P231" i="13"/>
  <c r="P230" i="13"/>
  <c r="P229" i="13"/>
  <c r="P228" i="13"/>
  <c r="P227" i="13"/>
  <c r="P226" i="13"/>
  <c r="P225" i="13"/>
  <c r="P224" i="13"/>
  <c r="P223" i="13"/>
  <c r="P222" i="13"/>
  <c r="P221" i="13"/>
  <c r="P220" i="13"/>
  <c r="P219" i="13"/>
  <c r="P218" i="13"/>
  <c r="P217" i="13"/>
  <c r="P216" i="13"/>
  <c r="P215" i="13"/>
  <c r="P214" i="13"/>
  <c r="P213" i="13"/>
  <c r="P212" i="13"/>
  <c r="P211" i="13"/>
  <c r="P210" i="13"/>
  <c r="P209" i="13"/>
  <c r="P208" i="13"/>
  <c r="P207" i="13"/>
  <c r="P206" i="13"/>
  <c r="P205" i="13"/>
  <c r="P204" i="13"/>
  <c r="P203" i="13"/>
  <c r="P202" i="13"/>
  <c r="P201" i="13"/>
  <c r="P200" i="13"/>
  <c r="P199" i="13"/>
  <c r="P198" i="13"/>
  <c r="P197" i="13"/>
  <c r="P196" i="13"/>
  <c r="P195" i="13"/>
  <c r="P194" i="13"/>
  <c r="P193" i="13"/>
  <c r="P192" i="13"/>
  <c r="P191" i="13"/>
  <c r="P190" i="13"/>
  <c r="P189" i="13"/>
  <c r="P188" i="13"/>
  <c r="P187" i="13"/>
  <c r="P186" i="13"/>
  <c r="P185" i="13"/>
  <c r="P184" i="13"/>
  <c r="P183" i="13"/>
  <c r="P182" i="13"/>
  <c r="P181" i="13"/>
  <c r="P180" i="13"/>
  <c r="P179" i="13"/>
  <c r="P178" i="13"/>
  <c r="P177" i="13"/>
  <c r="P176" i="13"/>
  <c r="P175" i="13"/>
  <c r="P174" i="13"/>
  <c r="P173" i="13"/>
  <c r="P172" i="13"/>
  <c r="P171" i="13"/>
  <c r="P170" i="13"/>
  <c r="P169" i="13"/>
  <c r="P168" i="13"/>
  <c r="P167" i="13"/>
  <c r="P166" i="13"/>
  <c r="P165" i="13"/>
  <c r="P164" i="13"/>
  <c r="P163" i="13"/>
  <c r="P162" i="13"/>
  <c r="P161" i="13"/>
  <c r="P160" i="13"/>
  <c r="P159" i="13"/>
  <c r="P158" i="13"/>
  <c r="P157" i="13"/>
  <c r="P156" i="13"/>
  <c r="P155" i="13"/>
  <c r="P154" i="13"/>
  <c r="P153" i="13"/>
  <c r="P152" i="13"/>
  <c r="P151" i="13"/>
  <c r="P150" i="13"/>
  <c r="P149" i="13"/>
  <c r="P148" i="13"/>
  <c r="P147" i="13"/>
  <c r="P146" i="13"/>
  <c r="P145" i="13"/>
  <c r="P144" i="13"/>
  <c r="P143" i="13"/>
  <c r="P142" i="13"/>
  <c r="P141" i="13"/>
  <c r="P140" i="13"/>
  <c r="P139" i="13"/>
  <c r="P138" i="13"/>
  <c r="P137" i="13"/>
  <c r="P136" i="13"/>
  <c r="P135" i="13"/>
  <c r="P134" i="13"/>
  <c r="P133" i="13"/>
  <c r="P132" i="13"/>
  <c r="P131" i="13"/>
  <c r="P130" i="13"/>
  <c r="P129" i="13"/>
  <c r="P128" i="13"/>
  <c r="P127" i="13"/>
  <c r="P126" i="13"/>
  <c r="P125" i="13"/>
  <c r="P124" i="13"/>
  <c r="P123" i="13"/>
  <c r="P122" i="13"/>
  <c r="P121" i="13"/>
  <c r="P120" i="13"/>
  <c r="P119" i="13"/>
  <c r="P118" i="13"/>
  <c r="P117" i="13"/>
  <c r="P116" i="13"/>
  <c r="P115" i="13"/>
  <c r="P114" i="13"/>
  <c r="P113" i="13"/>
  <c r="P112" i="13"/>
  <c r="P111" i="13"/>
  <c r="P110" i="13"/>
  <c r="P109" i="13"/>
  <c r="P108" i="13"/>
  <c r="P107" i="13"/>
  <c r="P106" i="13"/>
  <c r="P105" i="13"/>
  <c r="P104" i="13"/>
  <c r="P103" i="13"/>
  <c r="P102" i="13"/>
  <c r="P101" i="13"/>
  <c r="P100" i="13"/>
  <c r="P99" i="13"/>
  <c r="P98" i="13"/>
  <c r="P97" i="13"/>
  <c r="P96" i="13"/>
  <c r="P95" i="13"/>
  <c r="P94" i="13"/>
  <c r="P93" i="13"/>
  <c r="P92" i="13"/>
  <c r="P91" i="13"/>
  <c r="P90" i="13"/>
  <c r="P89" i="13"/>
  <c r="P88" i="13"/>
  <c r="P87" i="13"/>
  <c r="P86" i="13"/>
  <c r="P85" i="13"/>
  <c r="P84" i="13"/>
  <c r="P83" i="13"/>
  <c r="P82" i="13"/>
  <c r="P81" i="13"/>
  <c r="P80" i="13"/>
  <c r="P79" i="13"/>
  <c r="P78" i="13"/>
  <c r="P77" i="13"/>
  <c r="P76" i="13"/>
  <c r="P75" i="13"/>
  <c r="P74" i="13"/>
  <c r="P73" i="13"/>
  <c r="P72" i="13"/>
  <c r="P71" i="13"/>
  <c r="P70" i="13"/>
  <c r="P69" i="13"/>
  <c r="P68" i="13"/>
  <c r="P67" i="13"/>
  <c r="P66" i="13"/>
  <c r="P65" i="13"/>
  <c r="P64" i="13"/>
  <c r="P63" i="13"/>
  <c r="P62" i="13"/>
  <c r="P61" i="13"/>
  <c r="P60" i="13"/>
  <c r="P59" i="13"/>
  <c r="P58" i="13"/>
  <c r="P57" i="13"/>
  <c r="P56" i="13"/>
  <c r="P55" i="13"/>
  <c r="P54" i="13"/>
  <c r="P53" i="13"/>
  <c r="P52" i="13"/>
  <c r="P51" i="13"/>
  <c r="P50" i="13"/>
  <c r="P49" i="13"/>
  <c r="P48" i="13"/>
  <c r="P47" i="13"/>
  <c r="P46" i="13"/>
  <c r="P45" i="13"/>
  <c r="P44" i="13"/>
  <c r="P43" i="13"/>
  <c r="P42" i="13"/>
  <c r="P41" i="13"/>
  <c r="P40" i="13"/>
  <c r="P39" i="13"/>
  <c r="P38" i="13"/>
  <c r="P37" i="13"/>
  <c r="P36" i="13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8" i="13"/>
  <c r="P17" i="13"/>
  <c r="P16" i="13"/>
  <c r="P15" i="13"/>
  <c r="P14" i="13"/>
  <c r="P13" i="13"/>
  <c r="P12" i="13"/>
  <c r="P11" i="13"/>
  <c r="P10" i="13"/>
  <c r="P9" i="13"/>
  <c r="P8" i="13"/>
  <c r="P7" i="13"/>
  <c r="D3" i="13"/>
  <c r="D11" i="11"/>
  <c r="G6" i="13"/>
  <c r="V6" i="13"/>
  <c r="AU6" i="13"/>
  <c r="AK6" i="13"/>
  <c r="M6" i="13"/>
  <c r="L6" i="13"/>
  <c r="AV6" i="13"/>
  <c r="AT6" i="13"/>
  <c r="Q6" i="13"/>
  <c r="AF6" i="13"/>
  <c r="AS6" i="13"/>
  <c r="AI6" i="13"/>
  <c r="AG6" i="13"/>
  <c r="AH6" i="13"/>
  <c r="F6" i="13"/>
  <c r="AL6" i="13"/>
  <c r="AP6" i="13"/>
  <c r="BF6" i="13"/>
  <c r="AB6" i="13"/>
  <c r="M10" i="11"/>
  <c r="C6" i="13"/>
  <c r="BC6" i="13"/>
  <c r="BB6" i="13"/>
  <c r="E6" i="13"/>
  <c r="AX6" i="13"/>
  <c r="AQ6" i="13"/>
  <c r="AO6" i="13"/>
  <c r="BE6" i="13"/>
  <c r="AE6" i="13"/>
  <c r="O6" i="13"/>
  <c r="AJ6" i="13"/>
  <c r="J6" i="13"/>
  <c r="Y6" i="13"/>
  <c r="D10" i="11"/>
  <c r="Z6" i="13"/>
  <c r="AM6" i="13"/>
  <c r="AC6" i="13"/>
  <c r="I6" i="13"/>
  <c r="AD6" i="13"/>
  <c r="BG6" i="13"/>
  <c r="U6" i="13"/>
  <c r="B6" i="13"/>
  <c r="T7" i="11"/>
  <c r="L19" i="11"/>
  <c r="N6" i="13"/>
  <c r="X6" i="13"/>
  <c r="BA6" i="13"/>
  <c r="BD6" i="13"/>
  <c r="W6" i="13"/>
  <c r="AZ6" i="13"/>
  <c r="D6" i="13"/>
  <c r="S6" i="13"/>
  <c r="R6" i="13"/>
  <c r="H6" i="13"/>
  <c r="AY6" i="13"/>
  <c r="AR6" i="13"/>
  <c r="AA6" i="13"/>
  <c r="T23" i="11"/>
  <c r="N18" i="11"/>
  <c r="L22" i="11"/>
  <c r="P19" i="11"/>
  <c r="N19" i="11"/>
  <c r="R19" i="11"/>
  <c r="M13" i="11"/>
  <c r="F20" i="11"/>
  <c r="H20" i="11"/>
  <c r="R23" i="11"/>
  <c r="J20" i="11"/>
  <c r="H22" i="11"/>
  <c r="J19" i="11"/>
  <c r="P23" i="11"/>
  <c r="P20" i="11"/>
  <c r="N20" i="11"/>
  <c r="J22" i="11"/>
  <c r="N23" i="11"/>
  <c r="P22" i="11"/>
  <c r="J18" i="11"/>
  <c r="H18" i="11"/>
  <c r="L23" i="11"/>
  <c r="N22" i="11"/>
  <c r="R20" i="11"/>
  <c r="F18" i="11"/>
  <c r="R18" i="11"/>
  <c r="L18" i="11"/>
  <c r="R22" i="11"/>
  <c r="L20" i="11"/>
  <c r="M11" i="11"/>
  <c r="J23" i="11"/>
  <c r="M14" i="11"/>
  <c r="T22" i="11"/>
  <c r="T19" i="11"/>
  <c r="P18" i="11"/>
  <c r="T18" i="11"/>
  <c r="H19" i="11"/>
  <c r="M12" i="11"/>
  <c r="H21" i="11" l="1"/>
  <c r="P21" i="11"/>
  <c r="L21" i="11"/>
  <c r="R21" i="11"/>
  <c r="N21" i="11"/>
  <c r="J21" i="11"/>
  <c r="I6" i="12"/>
  <c r="B4" i="12"/>
  <c r="T20" i="11"/>
  <c r="F9" i="12"/>
  <c r="H9" i="12"/>
  <c r="B5" i="12"/>
  <c r="I9" i="12"/>
  <c r="F21" i="11" l="1"/>
  <c r="T21" i="11"/>
  <c r="B3" i="12"/>
  <c r="C9" i="12"/>
  <c r="D9" i="12"/>
  <c r="A9" i="12"/>
  <c r="F4" i="12" l="1"/>
  <c r="F3" i="12"/>
  <c r="F2" i="12"/>
</calcChain>
</file>

<file path=xl/sharedStrings.xml><?xml version="1.0" encoding="utf-8"?>
<sst xmlns="http://schemas.openxmlformats.org/spreadsheetml/2006/main" count="26826" uniqueCount="9239">
  <si>
    <t>1M</t>
  </si>
  <si>
    <t>1D</t>
  </si>
  <si>
    <t>12M</t>
  </si>
  <si>
    <t>24M</t>
  </si>
  <si>
    <t>36M</t>
  </si>
  <si>
    <t>6M</t>
  </si>
  <si>
    <t>RETORNOS</t>
  </si>
  <si>
    <t>Retorno Nominal</t>
  </si>
  <si>
    <t>3M</t>
  </si>
  <si>
    <t>Mínimo:</t>
  </si>
  <si>
    <t>Máximo:</t>
  </si>
  <si>
    <t>Gráfico VBA:</t>
  </si>
  <si>
    <t>FECHA:</t>
  </si>
  <si>
    <t>CUOTAS Y PATRIMONIO</t>
  </si>
  <si>
    <t>ESTADÍSTICAS</t>
  </si>
  <si>
    <t>RIESGOS</t>
  </si>
  <si>
    <t>FECHA PERSONALIZADA:</t>
  </si>
  <si>
    <t>INGRESE UNA FECHA PERSONALIZADA. SI DESEA TRABAJAR CON LA FECHA SUGERIDA, DEJE ESTA CELDA EN BLANCO.</t>
  </si>
  <si>
    <t>Seleccione el periodo:</t>
  </si>
  <si>
    <t>Escriba el número acompañado del periodo (D=Días, W=Semanas, M=Meses, Q=Trimestres, Y=Años)</t>
  </si>
  <si>
    <t>EN EL MES</t>
  </si>
  <si>
    <t>EN EL AÑO</t>
  </si>
  <si>
    <t>DESDE EL INICIO</t>
  </si>
  <si>
    <t>Valor Cuota vs                     Máximo</t>
  </si>
  <si>
    <t>CFM9519UNICA&lt;ChlNa&gt;</t>
  </si>
  <si>
    <t>CFM9519UNICA</t>
  </si>
  <si>
    <t>Acciones Emergentes</t>
  </si>
  <si>
    <t>UNICA</t>
  </si>
  <si>
    <t>Banchile Administradora General De Fondos S.A.</t>
  </si>
  <si>
    <t>Fm dirigido a Inversionistas Calificados</t>
  </si>
  <si>
    <t>Inversionistas calificados accionario internacional</t>
  </si>
  <si>
    <t>Peso Chile</t>
  </si>
  <si>
    <t>CFMBCHBAII</t>
  </si>
  <si>
    <t>CFM8982A&lt;ChlNa&gt;</t>
  </si>
  <si>
    <t>CFM8982A</t>
  </si>
  <si>
    <t>Acciones Estrategica</t>
  </si>
  <si>
    <t>A</t>
  </si>
  <si>
    <t>Credicorp Capital Asset Management S.A. Administradora General De Fondos</t>
  </si>
  <si>
    <t>Fm de Inversión em Instrumentos de Capitalización</t>
  </si>
  <si>
    <t>Accionario nacional large CAP</t>
  </si>
  <si>
    <t>CFMIMTACEA</t>
  </si>
  <si>
    <t>CFM8982B&lt;ChlNa&gt;</t>
  </si>
  <si>
    <t>CFM8982B</t>
  </si>
  <si>
    <t>B</t>
  </si>
  <si>
    <t>CFMIMTACEB</t>
  </si>
  <si>
    <t>CFM8982D&lt;ChlNa&gt;</t>
  </si>
  <si>
    <t>CFM8982D</t>
  </si>
  <si>
    <t>D</t>
  </si>
  <si>
    <t>CFMIMTACED</t>
  </si>
  <si>
    <t>CFM8982E&lt;ChlNa&gt;</t>
  </si>
  <si>
    <t>CFM8982E</t>
  </si>
  <si>
    <t>E</t>
  </si>
  <si>
    <t>CFMIMTACEE</t>
  </si>
  <si>
    <t>CFM8982F&lt;ChlNa&gt;</t>
  </si>
  <si>
    <t>CFM8982F</t>
  </si>
  <si>
    <t>F</t>
  </si>
  <si>
    <t>CFMIMTACEF</t>
  </si>
  <si>
    <t>CFM8982I&lt;ChlNa&gt;</t>
  </si>
  <si>
    <t>CFM8982I</t>
  </si>
  <si>
    <t>I</t>
  </si>
  <si>
    <t>CFMIMTACEI</t>
  </si>
  <si>
    <t>CFM8982IM&lt;ChlNa&gt;</t>
  </si>
  <si>
    <t>CFM8982IM</t>
  </si>
  <si>
    <t>IM</t>
  </si>
  <si>
    <t>-</t>
  </si>
  <si>
    <t>CFM9254ALTO&lt;ChlNa&gt;</t>
  </si>
  <si>
    <t>CFM9254ALTO</t>
  </si>
  <si>
    <t>Acciones Europa</t>
  </si>
  <si>
    <t>ALTO</t>
  </si>
  <si>
    <t>Santander Asset Management S.A. Administradora General De Fondos</t>
  </si>
  <si>
    <t>Accionario Europa desarrollado</t>
  </si>
  <si>
    <t>CFM9254AM&lt;ChlNa&gt;</t>
  </si>
  <si>
    <t>CFM9254AM</t>
  </si>
  <si>
    <t>AM</t>
  </si>
  <si>
    <t>CFMSTDAEAM</t>
  </si>
  <si>
    <t>CFM9254APV&lt;ChlNa&gt;</t>
  </si>
  <si>
    <t>CFM9254APV</t>
  </si>
  <si>
    <t>APV</t>
  </si>
  <si>
    <t>CFM9254EJECU&lt;ChlNa&gt;</t>
  </si>
  <si>
    <t>CFM9254EJECU</t>
  </si>
  <si>
    <t>EJECU</t>
  </si>
  <si>
    <t>CFM9254G&lt;ChlNa&gt;</t>
  </si>
  <si>
    <t>CFM9254G</t>
  </si>
  <si>
    <t>G</t>
  </si>
  <si>
    <t>CFMSTDAEUG</t>
  </si>
  <si>
    <t>CFM9254III&lt;ChlNa&gt;</t>
  </si>
  <si>
    <t>CFM9254III</t>
  </si>
  <si>
    <t>III</t>
  </si>
  <si>
    <t>CFMSTDAEU3</t>
  </si>
  <si>
    <t>CFM9254INVER&lt;ChlNa&gt;</t>
  </si>
  <si>
    <t>CFM9254INVER</t>
  </si>
  <si>
    <t>INVER</t>
  </si>
  <si>
    <t>CFM9254UNIVE&lt;ChlNa&gt;</t>
  </si>
  <si>
    <t>CFM9254UNIVE</t>
  </si>
  <si>
    <t>UNIVE</t>
  </si>
  <si>
    <t>CFM9537APV&lt;ChlNa&gt;</t>
  </si>
  <si>
    <t>CFM9537APV</t>
  </si>
  <si>
    <t>Acciones Mid Cap</t>
  </si>
  <si>
    <t>Accionario nacional otros</t>
  </si>
  <si>
    <t>CFM9537EJECU&lt;ChlNa&gt;</t>
  </si>
  <si>
    <t>CFM9537EJECU</t>
  </si>
  <si>
    <t>CFM9537G&lt;ChlNa&gt;</t>
  </si>
  <si>
    <t>CFM9537G</t>
  </si>
  <si>
    <t>CFM9537INSTI&lt;ChlNa&gt;</t>
  </si>
  <si>
    <t>CFM9537INSTI</t>
  </si>
  <si>
    <t>INSTI</t>
  </si>
  <si>
    <t>CFMSTDMIDI</t>
  </si>
  <si>
    <t>CFM9537INVER&lt;ChlNa&gt;</t>
  </si>
  <si>
    <t>CFM9537INVER</t>
  </si>
  <si>
    <t>CFM9537UNIVE&lt;ChlNa&gt;</t>
  </si>
  <si>
    <t>CFM9537UNIVE</t>
  </si>
  <si>
    <t>CFM8872A&lt;ChlNa&gt;</t>
  </si>
  <si>
    <t>CFM8872A</t>
  </si>
  <si>
    <t>Acciones Nacionales</t>
  </si>
  <si>
    <t>Larrainvial Asset Management Administradora General De Fondos S.A.</t>
  </si>
  <si>
    <t>Fm de Libre Inversión</t>
  </si>
  <si>
    <t>CFMLVACNAA</t>
  </si>
  <si>
    <t>CFM8872APV&lt;ChlNa&gt;</t>
  </si>
  <si>
    <t>CFM8872APV</t>
  </si>
  <si>
    <t>CFMLVAESVA</t>
  </si>
  <si>
    <t>CFM8872F&lt;ChlNa&gt;</t>
  </si>
  <si>
    <t>CFM8872F</t>
  </si>
  <si>
    <t>CFMLVACNAF</t>
  </si>
  <si>
    <t>CFM8872I&lt;ChlNa&gt;</t>
  </si>
  <si>
    <t>CFM8872I</t>
  </si>
  <si>
    <t>CFMLVACNAI</t>
  </si>
  <si>
    <t>CFM8872LV&lt;ChlNa&gt;</t>
  </si>
  <si>
    <t>CFM8872LV</t>
  </si>
  <si>
    <t>LV</t>
  </si>
  <si>
    <t>CFMLVACNAL</t>
  </si>
  <si>
    <t>CFM8872O&lt;ChlNa&gt;</t>
  </si>
  <si>
    <t>CFM8872O</t>
  </si>
  <si>
    <t>O</t>
  </si>
  <si>
    <t>CFM8872P&lt;ChlNa&gt;</t>
  </si>
  <si>
    <t>CFM8872P</t>
  </si>
  <si>
    <t>P</t>
  </si>
  <si>
    <t>CFMLVAESP</t>
  </si>
  <si>
    <t>CFM8872X&lt;ChlNa&gt;</t>
  </si>
  <si>
    <t>CFM8872X</t>
  </si>
  <si>
    <t>X</t>
  </si>
  <si>
    <t>CFMLVACNAX</t>
  </si>
  <si>
    <t>CFM8886A&lt;ChlNa&gt;</t>
  </si>
  <si>
    <t>CFM8886A</t>
  </si>
  <si>
    <t>Activa</t>
  </si>
  <si>
    <t>Bbva Asset Management Administradora General De Fondos S.A.</t>
  </si>
  <si>
    <t>Fm Mixto</t>
  </si>
  <si>
    <t>Fondos de deuda &gt; 365 dias nacional, inversión en pesos</t>
  </si>
  <si>
    <t>CFMBBVAEA</t>
  </si>
  <si>
    <t>CFM8886APV&lt;ChlNa&gt;</t>
  </si>
  <si>
    <t>CFM8886APV</t>
  </si>
  <si>
    <t>CFMBBVAEPV</t>
  </si>
  <si>
    <t>CFM8886E&lt;ChlNa&gt;</t>
  </si>
  <si>
    <t>CFM8886E</t>
  </si>
  <si>
    <t>CFMBBVAEE</t>
  </si>
  <si>
    <t>CFM8886GLOBA&lt;ChlNa&gt;</t>
  </si>
  <si>
    <t>CFM8886GLOBA</t>
  </si>
  <si>
    <t>GLOBA</t>
  </si>
  <si>
    <t>CFMBBVAEL</t>
  </si>
  <si>
    <t>CFM8886INVER&lt;ChlNa&gt;</t>
  </si>
  <si>
    <t>CFM8886INVER</t>
  </si>
  <si>
    <t>CFMBBVAER</t>
  </si>
  <si>
    <t>CFM8886PATRI&lt;ChlNa&gt;</t>
  </si>
  <si>
    <t>CFM8886PATRI</t>
  </si>
  <si>
    <t>PATRI</t>
  </si>
  <si>
    <t>CFMBBVAEP</t>
  </si>
  <si>
    <t>CFM8886PERSO&lt;ChlNa&gt;</t>
  </si>
  <si>
    <t>CFM8886PERSO</t>
  </si>
  <si>
    <t>PERSO</t>
  </si>
  <si>
    <t>CFMBBVACES</t>
  </si>
  <si>
    <t>CFM9607B&lt;ChlNa&gt;</t>
  </si>
  <si>
    <t>CFM9607B</t>
  </si>
  <si>
    <t>Activo 2025</t>
  </si>
  <si>
    <t>Administradora General De Fondos Security S.A.</t>
  </si>
  <si>
    <t>Balanceado conservador</t>
  </si>
  <si>
    <t>CFMSECA25B</t>
  </si>
  <si>
    <t>CFM9607J&lt;ChlNa&gt;</t>
  </si>
  <si>
    <t>CFM9607J</t>
  </si>
  <si>
    <t>J</t>
  </si>
  <si>
    <t>CFMSECA25J</t>
  </si>
  <si>
    <t>CFM9608B&lt;ChlNa&gt;</t>
  </si>
  <si>
    <t>CFM9608B</t>
  </si>
  <si>
    <t>Activo 2035</t>
  </si>
  <si>
    <t>Balanceado moderado</t>
  </si>
  <si>
    <t>CFMSECA35B</t>
  </si>
  <si>
    <t>CFM9608J&lt;ChlNa&gt;</t>
  </si>
  <si>
    <t>CFM9608J</t>
  </si>
  <si>
    <t>CFMSECA35J</t>
  </si>
  <si>
    <t>CFM9609B&lt;ChlNa&gt;</t>
  </si>
  <si>
    <t>CFM9609B</t>
  </si>
  <si>
    <t>Activo 2045</t>
  </si>
  <si>
    <t>Balanceado agresivo</t>
  </si>
  <si>
    <t>CFMSECA45B</t>
  </si>
  <si>
    <t>CFM9609J&lt;ChlNa&gt;</t>
  </si>
  <si>
    <t>CFM9609J</t>
  </si>
  <si>
    <t>CFMSECA45J</t>
  </si>
  <si>
    <t>CFM9610B&lt;ChlNa&gt;</t>
  </si>
  <si>
    <t>CFM9610B</t>
  </si>
  <si>
    <t>Activo 2055</t>
  </si>
  <si>
    <t>CFMSECA55B</t>
  </si>
  <si>
    <t>CFM9610J&lt;ChlNa&gt;</t>
  </si>
  <si>
    <t>CFM9610J</t>
  </si>
  <si>
    <t>CFMSECA55J</t>
  </si>
  <si>
    <t>CFM8035A&lt;ChlNa&gt;</t>
  </si>
  <si>
    <t>CFM8035A</t>
  </si>
  <si>
    <t>Ahorro</t>
  </si>
  <si>
    <t>Fm de Inv. en Inst. de Deuda de Mediano y Largo Plazo</t>
  </si>
  <si>
    <t>Fondos de deuda &gt; 365 dias nacional, inversión en UF &lt; 3 años</t>
  </si>
  <si>
    <t>CFMBCHAHOR</t>
  </si>
  <si>
    <t>CFM8035B&lt;ChlNa&gt;</t>
  </si>
  <si>
    <t>CFM8035B</t>
  </si>
  <si>
    <t>CFMBCHAROB</t>
  </si>
  <si>
    <t>CFM8035BCH&lt;ChlNa&gt;</t>
  </si>
  <si>
    <t>CFM8035BCH</t>
  </si>
  <si>
    <t>BCH</t>
  </si>
  <si>
    <t>CFMBCHAHBH</t>
  </si>
  <si>
    <t>CFM8035D&lt;ChlNa&gt;</t>
  </si>
  <si>
    <t>CFM8035D</t>
  </si>
  <si>
    <t>CFMBCHAHOD</t>
  </si>
  <si>
    <t>CFM8035E&lt;ChlNa&gt;</t>
  </si>
  <si>
    <t>CFM8035E</t>
  </si>
  <si>
    <t>CFMBCHAHOE</t>
  </si>
  <si>
    <t>CFM8755A&lt;ChlNa&gt;</t>
  </si>
  <si>
    <t>CFM8755A</t>
  </si>
  <si>
    <t>Ahorro A Plazo</t>
  </si>
  <si>
    <t>Fm de Inv. en Inst. de Deuda de C/P con Duración &lt;= 365 días</t>
  </si>
  <si>
    <t>Fondos de deuda &lt; 365 dias nacional en pesos</t>
  </si>
  <si>
    <t>CFMLVAPLAZ</t>
  </si>
  <si>
    <t>CFM8755APV&lt;ChlNa&gt;</t>
  </si>
  <si>
    <t>CFM8755APV</t>
  </si>
  <si>
    <t>CFMLVAZOVP</t>
  </si>
  <si>
    <t>CFM8755F&lt;ChlNa&gt;</t>
  </si>
  <si>
    <t>CFM8755F</t>
  </si>
  <si>
    <t>CFMLVAPLAF</t>
  </si>
  <si>
    <t>CFM8755I&lt;ChlNa&gt;</t>
  </si>
  <si>
    <t>CFM8755I</t>
  </si>
  <si>
    <t>CFMLVCAZOI</t>
  </si>
  <si>
    <t>CFM8755LV&lt;ChlNa&gt;</t>
  </si>
  <si>
    <t>CFM8755LV</t>
  </si>
  <si>
    <t>CFMLVAHORL</t>
  </si>
  <si>
    <t>CFM8755P&lt;ChlNa&gt;</t>
  </si>
  <si>
    <t>CFM8755P</t>
  </si>
  <si>
    <t>CFMLVAZOP</t>
  </si>
  <si>
    <t>CFM9291A&lt;ChlNa&gt;</t>
  </si>
  <si>
    <t>CFM9291A</t>
  </si>
  <si>
    <t>Ahorro Corto Plazo</t>
  </si>
  <si>
    <t>Bancoestado S.A. Administradora General De Fondos</t>
  </si>
  <si>
    <t>Fondos de deuda &lt; 365 dias nacional en UF</t>
  </si>
  <si>
    <t>CFMESTACPA</t>
  </si>
  <si>
    <t>CFM9291APV&lt;ChlNa&gt;</t>
  </si>
  <si>
    <t>CFM9291APV</t>
  </si>
  <si>
    <t>CFM9291B&lt;ChlNa&gt;</t>
  </si>
  <si>
    <t>CFM9291B</t>
  </si>
  <si>
    <t>CFM9291BE&lt;ChlNa&gt;</t>
  </si>
  <si>
    <t>CFM9291BE</t>
  </si>
  <si>
    <t>BE</t>
  </si>
  <si>
    <t>CFM9291C&lt;ChlNa&gt;</t>
  </si>
  <si>
    <t>CFM9291C</t>
  </si>
  <si>
    <t>C</t>
  </si>
  <si>
    <t>CFM9291I&lt;ChlNa&gt;</t>
  </si>
  <si>
    <t>CFM9291I</t>
  </si>
  <si>
    <t>CFMESTACPI</t>
  </si>
  <si>
    <t>CFM9291VIVIENDA&lt;ChlNa&gt;</t>
  </si>
  <si>
    <t>CFM9291VIVIENDA</t>
  </si>
  <si>
    <t>VIVIENDA</t>
  </si>
  <si>
    <t>CFMESTACPV</t>
  </si>
  <si>
    <t>CFM9222AM&lt;ChlNa&gt;</t>
  </si>
  <si>
    <t>CFM9222AM</t>
  </si>
  <si>
    <t>Ahorro Mp</t>
  </si>
  <si>
    <t>CFMSTDAMAM</t>
  </si>
  <si>
    <t>CFM9222APV&lt;ChlNa&gt;</t>
  </si>
  <si>
    <t>CFM9222APV</t>
  </si>
  <si>
    <t>CFM9222EJECU&lt;ChlNa&gt;</t>
  </si>
  <si>
    <t>CFM9222EJECU</t>
  </si>
  <si>
    <t>CFMSTDAMPE</t>
  </si>
  <si>
    <t>CFM9222G&lt;ChlNa&gt;</t>
  </si>
  <si>
    <t>CFM9222G</t>
  </si>
  <si>
    <t>CFMSTDAMPG</t>
  </si>
  <si>
    <t>CFM9222INVER&lt;ChlNa&gt;</t>
  </si>
  <si>
    <t>CFM9222INVER</t>
  </si>
  <si>
    <t>CFMSTDAMPI</t>
  </si>
  <si>
    <t>CFM9222UNIVE&lt;ChlNa&gt;</t>
  </si>
  <si>
    <t>CFM9222UNIVE</t>
  </si>
  <si>
    <t>CFMSTDAMPU</t>
  </si>
  <si>
    <t>CFM9539D1&lt;ChlNa&gt;</t>
  </si>
  <si>
    <t>CFM9539D1</t>
  </si>
  <si>
    <t>Ahorro Plus</t>
  </si>
  <si>
    <t>D1</t>
  </si>
  <si>
    <t>Itau Chile Administradora General De Fondos S.A.</t>
  </si>
  <si>
    <t>Fondos de deuda &gt; 365 dias orig flex</t>
  </si>
  <si>
    <t>CFMITAAPD1</t>
  </si>
  <si>
    <t>CFM9539D4&lt;ChlNa&gt;</t>
  </si>
  <si>
    <t>CFM9539D4</t>
  </si>
  <si>
    <t>D4</t>
  </si>
  <si>
    <t>CFMITAAPD4</t>
  </si>
  <si>
    <t>CFM9539D5&lt;ChlNa&gt;</t>
  </si>
  <si>
    <t>CFM9539D5</t>
  </si>
  <si>
    <t>D5</t>
  </si>
  <si>
    <t>CFMITAAPD5</t>
  </si>
  <si>
    <t>CFM9539IT&lt;ChlNa&gt;</t>
  </si>
  <si>
    <t>CFM9539IT</t>
  </si>
  <si>
    <t>IT</t>
  </si>
  <si>
    <t>CFMITAMPIT</t>
  </si>
  <si>
    <t>CFM8135B&lt;ChlNa&gt;</t>
  </si>
  <si>
    <t>CFM8135B</t>
  </si>
  <si>
    <t>Alianza</t>
  </si>
  <si>
    <t>CFMBCHAZAB</t>
  </si>
  <si>
    <t>CFM8135BCH&lt;ChlNa&gt;</t>
  </si>
  <si>
    <t>CFM8135BCH</t>
  </si>
  <si>
    <t>CFMBCHALBH</t>
  </si>
  <si>
    <t>CFM8135D&lt;ChlNa&gt;</t>
  </si>
  <si>
    <t>CFM8135D</t>
  </si>
  <si>
    <t>CFMBCHALID</t>
  </si>
  <si>
    <t>CFM8135E&lt;ChlNa&gt;</t>
  </si>
  <si>
    <t>CFM8135E</t>
  </si>
  <si>
    <t>CFMBCHALIE</t>
  </si>
  <si>
    <t>CFM8135L&lt;ChlNa&gt;</t>
  </si>
  <si>
    <t>CFM8135L</t>
  </si>
  <si>
    <t>L</t>
  </si>
  <si>
    <t>CFM8135M&lt;ChlNa&gt;</t>
  </si>
  <si>
    <t>CFM8135M</t>
  </si>
  <si>
    <t>M</t>
  </si>
  <si>
    <t>CFMBCHALIA</t>
  </si>
  <si>
    <t>CFM8434ALPAT&lt;ChlNa&gt;</t>
  </si>
  <si>
    <t>CFM8434ALPAT</t>
  </si>
  <si>
    <t>America Latina</t>
  </si>
  <si>
    <t>ALPAT</t>
  </si>
  <si>
    <t>Bci Asset Management Administradora General De Fondos S.A.</t>
  </si>
  <si>
    <t>Accionario America Latina</t>
  </si>
  <si>
    <t>CFMBCIALTP</t>
  </si>
  <si>
    <t>CFM8434APV&lt;ChlNa&gt;</t>
  </si>
  <si>
    <t>CFM8434APV</t>
  </si>
  <si>
    <t>CFMBCIALTV</t>
  </si>
  <si>
    <t>CFM8434BCI&lt;ChlNa&gt;</t>
  </si>
  <si>
    <t>CFM8434BCI</t>
  </si>
  <si>
    <t>BCI</t>
  </si>
  <si>
    <t>CFM8434BPRIV&lt;ChlNa&gt;</t>
  </si>
  <si>
    <t>CFM8434BPRIV</t>
  </si>
  <si>
    <t>BPRIV</t>
  </si>
  <si>
    <t>CFMBCIALTB</t>
  </si>
  <si>
    <t>CFM8434CLASI&lt;ChlNa&gt;</t>
  </si>
  <si>
    <t>CFM8434CLASI</t>
  </si>
  <si>
    <t>CLASI</t>
  </si>
  <si>
    <t>CFMBCIALCL</t>
  </si>
  <si>
    <t>CFM8434FAMIL&lt;ChlNa&gt;</t>
  </si>
  <si>
    <t>CFM8434FAMIL</t>
  </si>
  <si>
    <t>FAMIL</t>
  </si>
  <si>
    <t>CFMBCIALTF</t>
  </si>
  <si>
    <t>CFM8098A&lt;ChlNa&gt;</t>
  </si>
  <si>
    <t>CFM8098A</t>
  </si>
  <si>
    <t>Andes</t>
  </si>
  <si>
    <t>Principal Administradora General De Fondos S.A.</t>
  </si>
  <si>
    <t>CFMPRIANDA</t>
  </si>
  <si>
    <t>CFM8098B&lt;ChlNa&gt;</t>
  </si>
  <si>
    <t>CFM8098B</t>
  </si>
  <si>
    <t>CFMBANAESB</t>
  </si>
  <si>
    <t>CFM8098C&lt;ChlNa&gt;</t>
  </si>
  <si>
    <t>CFM8098C</t>
  </si>
  <si>
    <t>CFMPRILAEC</t>
  </si>
  <si>
    <t>CFM8098G&lt;ChlNa&gt;</t>
  </si>
  <si>
    <t>CFM8098G</t>
  </si>
  <si>
    <t>CFMPRILAEG</t>
  </si>
  <si>
    <t>CFM8098LP180&lt;ChlNa&gt;</t>
  </si>
  <si>
    <t>CFM8098LP180</t>
  </si>
  <si>
    <t>LP180</t>
  </si>
  <si>
    <t>CFMPRIANDF</t>
  </si>
  <si>
    <t>CFM8098LP3&lt;ChlNa&gt;</t>
  </si>
  <si>
    <t>CFM8098LP3</t>
  </si>
  <si>
    <t>LP3</t>
  </si>
  <si>
    <t>CFMPRIANDE</t>
  </si>
  <si>
    <t>CFM8098LPI&lt;ChlNa&gt;</t>
  </si>
  <si>
    <t>CFM8098LPI</t>
  </si>
  <si>
    <t>LPI</t>
  </si>
  <si>
    <t>CFMPRILTPI</t>
  </si>
  <si>
    <t>CFM8098O&lt;ChlNa&gt;</t>
  </si>
  <si>
    <t>CFM8098O</t>
  </si>
  <si>
    <t>CFMPRILATO</t>
  </si>
  <si>
    <t>CFM8098PLAN1&lt;ChlNa&gt;</t>
  </si>
  <si>
    <t>CFM8098PLAN1</t>
  </si>
  <si>
    <t>PLAN1</t>
  </si>
  <si>
    <t>CFMPRIAES1</t>
  </si>
  <si>
    <t>CFM8098PLAN2&lt;ChlNa&gt;</t>
  </si>
  <si>
    <t>CFM8098PLAN2</t>
  </si>
  <si>
    <t>PLAN2</t>
  </si>
  <si>
    <t>CFMPRIAES2</t>
  </si>
  <si>
    <t>CFM8098PLAN3&lt;ChlNa&gt;</t>
  </si>
  <si>
    <t>CFM8098PLAN3</t>
  </si>
  <si>
    <t>PLAN3</t>
  </si>
  <si>
    <t>CFMPRIAES3</t>
  </si>
  <si>
    <t>CFM8098PLAN4&lt;ChlNa&gt;</t>
  </si>
  <si>
    <t>CFM8098PLAN4</t>
  </si>
  <si>
    <t>PLAN4</t>
  </si>
  <si>
    <t>CFMPRIAES4</t>
  </si>
  <si>
    <t>CFM8514ALPAT&lt;ChlNa&gt;</t>
  </si>
  <si>
    <t>CFM8514ALPAT</t>
  </si>
  <si>
    <t>Asia</t>
  </si>
  <si>
    <t>Accionario Asia emergente</t>
  </si>
  <si>
    <t>CFMBCIAIAP</t>
  </si>
  <si>
    <t>CFM8514APV&lt;ChlNa&gt;</t>
  </si>
  <si>
    <t>CFM8514APV</t>
  </si>
  <si>
    <t>CFMBCIASAV</t>
  </si>
  <si>
    <t>CFM8514BPRIV&lt;ChlNa&gt;</t>
  </si>
  <si>
    <t>CFM8514BPRIV</t>
  </si>
  <si>
    <t>CFMBCIAIAB</t>
  </si>
  <si>
    <t>CFM8514CLASI&lt;ChlNa&gt;</t>
  </si>
  <si>
    <t>CFM8514CLASI</t>
  </si>
  <si>
    <t>CFMBCIAIAC</t>
  </si>
  <si>
    <t>CFM8514FAMIL&lt;ChlNa&gt;</t>
  </si>
  <si>
    <t>CFM8514FAMIL</t>
  </si>
  <si>
    <t>CFMBCIAIAF</t>
  </si>
  <si>
    <t>CFM9023A&lt;ChlNa&gt;</t>
  </si>
  <si>
    <t>CFM9023A</t>
  </si>
  <si>
    <t>Dollar US</t>
  </si>
  <si>
    <t>CFMLVASIAA</t>
  </si>
  <si>
    <t>CFM9023APV&lt;ChlNa&gt;</t>
  </si>
  <si>
    <t>CFM9023APV</t>
  </si>
  <si>
    <t>CFMLVASAPV</t>
  </si>
  <si>
    <t>CFM9023F&lt;ChlNa&gt;</t>
  </si>
  <si>
    <t>CFM9023F</t>
  </si>
  <si>
    <t>CFMLVASIAF</t>
  </si>
  <si>
    <t>CFM9023I&lt;ChlNa&gt;</t>
  </si>
  <si>
    <t>CFM9023I</t>
  </si>
  <si>
    <t>CFMLVASII</t>
  </si>
  <si>
    <t>CFM9023LV&lt;ChlNa&gt;</t>
  </si>
  <si>
    <t>CFM9023LV</t>
  </si>
  <si>
    <t>CFMLVASIAL</t>
  </si>
  <si>
    <t>CFM9023P&lt;ChlNa&gt;</t>
  </si>
  <si>
    <t>CFM9023P</t>
  </si>
  <si>
    <t>CFMLVASIP</t>
  </si>
  <si>
    <t>CFM8980A&lt;ChlNa&gt;</t>
  </si>
  <si>
    <t>CFM8980A</t>
  </si>
  <si>
    <t>Asia Emergente</t>
  </si>
  <si>
    <t>Administradora General De Fondos Sura S.A.</t>
  </si>
  <si>
    <t>CFMSURASEA</t>
  </si>
  <si>
    <t>CFM8980AC&lt;ChlNa&gt;</t>
  </si>
  <si>
    <t>CFM8980AC</t>
  </si>
  <si>
    <t>AC</t>
  </si>
  <si>
    <t>CFMSURASAC</t>
  </si>
  <si>
    <t>CFM8980AC-APV&lt;ChlNa&gt;</t>
  </si>
  <si>
    <t>CFM8980AC-APV</t>
  </si>
  <si>
    <t>AC-APV</t>
  </si>
  <si>
    <t>CFMSURASAP</t>
  </si>
  <si>
    <t>CFM8980B&lt;ChlNa&gt;</t>
  </si>
  <si>
    <t>CFM8980B</t>
  </si>
  <si>
    <t>CFMSURASEB</t>
  </si>
  <si>
    <t>CFM8980C&lt;ChlNa&gt;</t>
  </si>
  <si>
    <t>CFM8980C</t>
  </si>
  <si>
    <t>CFMSURASEC</t>
  </si>
  <si>
    <t>CFM8980D&lt;ChlNa&gt;</t>
  </si>
  <si>
    <t>CFM8980D</t>
  </si>
  <si>
    <t>CFMSURASED</t>
  </si>
  <si>
    <t>CFM8980E&lt;ChlNa&gt;</t>
  </si>
  <si>
    <t>CFM8980E</t>
  </si>
  <si>
    <t>CFMSURASEE</t>
  </si>
  <si>
    <t>CFM8980F&lt;ChlNa&gt;</t>
  </si>
  <si>
    <t>CFM8980F</t>
  </si>
  <si>
    <t>CFMSURASEF</t>
  </si>
  <si>
    <t>CFM8980H&lt;ChlNa&gt;</t>
  </si>
  <si>
    <t>CFM8980H</t>
  </si>
  <si>
    <t>H</t>
  </si>
  <si>
    <t>CFMSURASEH</t>
  </si>
  <si>
    <t>CFM8980I&lt;ChlNa&gt;</t>
  </si>
  <si>
    <t>CFM8980I</t>
  </si>
  <si>
    <t>CFMSURASEI</t>
  </si>
  <si>
    <t>CFM8980M&lt;ChlNa&gt;</t>
  </si>
  <si>
    <t>CFM8980M</t>
  </si>
  <si>
    <t>CFMSURATEM</t>
  </si>
  <si>
    <t>CFM8131A&lt;ChlNa&gt;</t>
  </si>
  <si>
    <t>CFM8131A</t>
  </si>
  <si>
    <t>Asia Fund</t>
  </si>
  <si>
    <t>Accionario Asia Pacifico</t>
  </si>
  <si>
    <t>CFMBCHASFU</t>
  </si>
  <si>
    <t>CFM8131B&lt;ChlNa&gt;</t>
  </si>
  <si>
    <t>CFM8131B</t>
  </si>
  <si>
    <t>CFMBCHANDB</t>
  </si>
  <si>
    <t>CFM8131BCH&lt;ChlNa&gt;</t>
  </si>
  <si>
    <t>CFM8131BCH</t>
  </si>
  <si>
    <t>CFMBCHASBH</t>
  </si>
  <si>
    <t>CFM8131E&lt;ChlNa&gt;</t>
  </si>
  <si>
    <t>CFM8131E</t>
  </si>
  <si>
    <t>CFMBCHASFE</t>
  </si>
  <si>
    <t>CFM8131L&lt;ChlNa&gt;</t>
  </si>
  <si>
    <t>CFM8131L</t>
  </si>
  <si>
    <t>CFM8131M&lt;ChlNa&gt;</t>
  </si>
  <si>
    <t>CFM8131M</t>
  </si>
  <si>
    <t>CFMBCHASFC</t>
  </si>
  <si>
    <t>CFM8517A&lt;ChlNa&gt;</t>
  </si>
  <si>
    <t>CFM8517A</t>
  </si>
  <si>
    <t>Asiatico Accionario</t>
  </si>
  <si>
    <t>CFMBCHAACC</t>
  </si>
  <si>
    <t>CFM8517B&lt;ChlNa&gt;</t>
  </si>
  <si>
    <t>CFM8517B</t>
  </si>
  <si>
    <t>CFMBCHAIOB</t>
  </si>
  <si>
    <t>CFM8517BCH&lt;ChlNa&gt;</t>
  </si>
  <si>
    <t>CFM8517BCH</t>
  </si>
  <si>
    <t>CFMBCHABCH</t>
  </si>
  <si>
    <t>CFM8517E&lt;ChlNa&gt;</t>
  </si>
  <si>
    <t>CFM8517E</t>
  </si>
  <si>
    <t>CFMBCHASAE</t>
  </si>
  <si>
    <t>CFM8517L&lt;ChlNa&gt;</t>
  </si>
  <si>
    <t>CFM8517L</t>
  </si>
  <si>
    <t>CFM8517m&lt;ChlNa&gt;</t>
  </si>
  <si>
    <t>CFM8517m</t>
  </si>
  <si>
    <t>CFMBCHASAC</t>
  </si>
  <si>
    <t>CFM8517V&lt;ChlNa&gt;</t>
  </si>
  <si>
    <t>CFM8517V</t>
  </si>
  <si>
    <t>V</t>
  </si>
  <si>
    <t>CFMBCHASAV</t>
  </si>
  <si>
    <t>CFM8525A&lt;ChlNa&gt;</t>
  </si>
  <si>
    <t>CFM8525A</t>
  </si>
  <si>
    <t>Balance I</t>
  </si>
  <si>
    <t>CFMBCHBALI</t>
  </si>
  <si>
    <t>CFM8525B&lt;ChlNa&gt;</t>
  </si>
  <si>
    <t>CFM8525B</t>
  </si>
  <si>
    <t>CFMBCHBEIB</t>
  </si>
  <si>
    <t>CFM8525BPLUS&lt;ChlNa&gt;</t>
  </si>
  <si>
    <t>CFM8525BPLUS</t>
  </si>
  <si>
    <t>BPLUS</t>
  </si>
  <si>
    <t>CFMBCHMOBP</t>
  </si>
  <si>
    <t>CFM8525L&lt;ChlNa&gt;</t>
  </si>
  <si>
    <t>CFM8525L</t>
  </si>
  <si>
    <t>CFM8525M&lt;ChlNa&gt;</t>
  </si>
  <si>
    <t>CFM8525M</t>
  </si>
  <si>
    <t>CFMBCHBAIC</t>
  </si>
  <si>
    <t>CFM8193A&lt;ChlNa&gt;</t>
  </si>
  <si>
    <t>CFM8193A</t>
  </si>
  <si>
    <t>Balanceado Conservad</t>
  </si>
  <si>
    <t>CFMLVBADA</t>
  </si>
  <si>
    <t>CFM8193APV&lt;ChlNa&gt;</t>
  </si>
  <si>
    <t>CFM8193APV</t>
  </si>
  <si>
    <t>CFMCNSOAPV</t>
  </si>
  <si>
    <t>CFM8193F&lt;ChlNa&gt;</t>
  </si>
  <si>
    <t>CFM8193F</t>
  </si>
  <si>
    <t>CFMCNSBCOF</t>
  </si>
  <si>
    <t>CFM8193LV&lt;ChlNa&gt;</t>
  </si>
  <si>
    <t>CFM8193LV</t>
  </si>
  <si>
    <t>CFMCNSBCOL</t>
  </si>
  <si>
    <t>CFM8193P&lt;ChlNa&gt;</t>
  </si>
  <si>
    <t>CFM8193P</t>
  </si>
  <si>
    <t>CFMLVBADP</t>
  </si>
  <si>
    <t>CFM8302A&lt;ChlNa&gt;</t>
  </si>
  <si>
    <t>CFM8302A</t>
  </si>
  <si>
    <t>Balanceado Moderado</t>
  </si>
  <si>
    <t>CFMLVBDOA</t>
  </si>
  <si>
    <t>CFM8302APV&lt;ChlNa&gt;</t>
  </si>
  <si>
    <t>CFM8302APV</t>
  </si>
  <si>
    <t>CFMCNSMAPV</t>
  </si>
  <si>
    <t>CFM8302F&lt;ChlNa&gt;</t>
  </si>
  <si>
    <t>CFM8302F</t>
  </si>
  <si>
    <t>CFMCNSBMOF</t>
  </si>
  <si>
    <t>CFM8302LV&lt;ChlNa&gt;</t>
  </si>
  <si>
    <t>CFM8302LV</t>
  </si>
  <si>
    <t>CFMCNSBMOL</t>
  </si>
  <si>
    <t>CFM8302P&lt;ChlNa&gt;</t>
  </si>
  <si>
    <t>CFM8302P</t>
  </si>
  <si>
    <t>CFMLVBDOP</t>
  </si>
  <si>
    <t>CFM9859BCH&lt;ChlNa&gt;</t>
  </si>
  <si>
    <t>CFM9859BCH</t>
  </si>
  <si>
    <t>Banchile Global Hy</t>
  </si>
  <si>
    <t>CFM8380A&lt;ChlNa&gt;</t>
  </si>
  <si>
    <t>CFM8380A</t>
  </si>
  <si>
    <t>Banchile Inversionista Calif</t>
  </si>
  <si>
    <t>Inversionistas calificados accionario nacional</t>
  </si>
  <si>
    <t>CFMBCHINCI</t>
  </si>
  <si>
    <t>CFM8380ADC&lt;ChlNa&gt;</t>
  </si>
  <si>
    <t>CFM8380ADC</t>
  </si>
  <si>
    <t>ADC</t>
  </si>
  <si>
    <t>CFMBCHINAD</t>
  </si>
  <si>
    <t>CFM8380B&lt;ChlNa&gt;</t>
  </si>
  <si>
    <t>CFM8380B</t>
  </si>
  <si>
    <t>CFMBCHIAIB</t>
  </si>
  <si>
    <t>CFM8380L&lt;ChlNa&gt;</t>
  </si>
  <si>
    <t>CFM8380L</t>
  </si>
  <si>
    <t>CFM8380P1&lt;ChlNa&gt;</t>
  </si>
  <si>
    <t>CFM8380P1</t>
  </si>
  <si>
    <t>P1</t>
  </si>
  <si>
    <t>CFMBCHINP1</t>
  </si>
  <si>
    <t>CFM8380P2&lt;ChlNa&gt;</t>
  </si>
  <si>
    <t>CFM8380P2</t>
  </si>
  <si>
    <t>P2</t>
  </si>
  <si>
    <t>CFMBCHINP2</t>
  </si>
  <si>
    <t>CFM8043A&lt;ChlNa&gt;</t>
  </si>
  <si>
    <t>CFM8043A</t>
  </si>
  <si>
    <t>Banchile-Acciones</t>
  </si>
  <si>
    <t>CFMBCHACCI</t>
  </si>
  <si>
    <t>CFM8043B&lt;ChlNa&gt;</t>
  </si>
  <si>
    <t>CFM8043B</t>
  </si>
  <si>
    <t>CFMBCHBESB</t>
  </si>
  <si>
    <t>CFM8043BCH&lt;ChlNa&gt;</t>
  </si>
  <si>
    <t>CFM8043BCH</t>
  </si>
  <si>
    <t>CFMBCHACBH</t>
  </si>
  <si>
    <t>CFM8043BPLUS&lt;ChlNa&gt;</t>
  </si>
  <si>
    <t>CFM8043BPLUS</t>
  </si>
  <si>
    <t>CFM8043L&lt;ChlNa&gt;</t>
  </si>
  <si>
    <t>CFM8043L</t>
  </si>
  <si>
    <t>CFM8043M&lt;ChlNa&gt;</t>
  </si>
  <si>
    <t>CFM8043M</t>
  </si>
  <si>
    <t>CFMBCHACCC</t>
  </si>
  <si>
    <t>CFM8536APV&lt;ChlNa&gt;</t>
  </si>
  <si>
    <t>CFM8536APV</t>
  </si>
  <si>
    <t>Bancoestado Acciones Naciona</t>
  </si>
  <si>
    <t>CFMESTAESV</t>
  </si>
  <si>
    <t>CFM8536BE&lt;ChlNa&gt;</t>
  </si>
  <si>
    <t>CFM8536BE</t>
  </si>
  <si>
    <t>CFM8536CLASI&lt;ChlNa&gt;</t>
  </si>
  <si>
    <t>CFM8536CLASI</t>
  </si>
  <si>
    <t>CFMESTAESC</t>
  </si>
  <si>
    <t>CFM8536CRECI&lt;ChlNa&gt;</t>
  </si>
  <si>
    <t>CFM8536CRECI</t>
  </si>
  <si>
    <t>CRECI</t>
  </si>
  <si>
    <t>CFMESTAESR</t>
  </si>
  <si>
    <t>CFM8536I&lt;ChlNa&gt;</t>
  </si>
  <si>
    <t>CFM8536I</t>
  </si>
  <si>
    <t>CFMESTAESI</t>
  </si>
  <si>
    <t>CFM8536PATRI&lt;ChlNa&gt;</t>
  </si>
  <si>
    <t>CFM8536PATRI</t>
  </si>
  <si>
    <t>CFMESTAESP</t>
  </si>
  <si>
    <t>CFM8536VIVIENDA&lt;ChlNa&gt;</t>
  </si>
  <si>
    <t>CFM8536VIVIENDA</t>
  </si>
  <si>
    <t>CFM8753APV&lt;ChlNa&gt;</t>
  </si>
  <si>
    <t>CFM8753APV</t>
  </si>
  <si>
    <t>Bancoestado Bnp Paribas Renta Emergente</t>
  </si>
  <si>
    <t>Fondos de deuda &gt; 365 dias internacional, mercados emergentes</t>
  </si>
  <si>
    <t>CFMESTBTEV</t>
  </si>
  <si>
    <t>CFM8753BE&lt;ChlNa&gt;</t>
  </si>
  <si>
    <t>CFM8753BE</t>
  </si>
  <si>
    <t>CFM8753CLASI&lt;ChlNa&gt;</t>
  </si>
  <si>
    <t>CFM8753CLASI</t>
  </si>
  <si>
    <t>CFMESTBTEC</t>
  </si>
  <si>
    <t>CFM8753CRECI&lt;ChlNa&gt;</t>
  </si>
  <si>
    <t>CFM8753CRECI</t>
  </si>
  <si>
    <t>CFMESTBTER</t>
  </si>
  <si>
    <t>CFM8753PATRI&lt;ChlNa&gt;</t>
  </si>
  <si>
    <t>CFM8753PATRI</t>
  </si>
  <si>
    <t>CFMESTBTEP</t>
  </si>
  <si>
    <t>CFM8844APV&lt;ChlNa&gt;</t>
  </si>
  <si>
    <t>CFM8844APV</t>
  </si>
  <si>
    <t>Bancoestado Perfil Dinamico A</t>
  </si>
  <si>
    <t>CFMESTPAAV</t>
  </si>
  <si>
    <t>CFM8844CLASI&lt;ChlNa&gt;</t>
  </si>
  <si>
    <t>CFM8844CLASI</t>
  </si>
  <si>
    <t>CFMESTPAAC</t>
  </si>
  <si>
    <t>CFM8844CRECI&lt;ChlNa&gt;</t>
  </si>
  <si>
    <t>CFM8844CRECI</t>
  </si>
  <si>
    <t>CFMESTPAAR</t>
  </si>
  <si>
    <t>CFM8844G&lt;ChlNa&gt;</t>
  </si>
  <si>
    <t>CFM8844G</t>
  </si>
  <si>
    <t>CFM8844IPA&lt;ChlNa&gt;</t>
  </si>
  <si>
    <t>CFM8844IPA</t>
  </si>
  <si>
    <t>IPA</t>
  </si>
  <si>
    <t>CFM8844PATRI&lt;ChlNa&gt;</t>
  </si>
  <si>
    <t>CFM8844PATRI</t>
  </si>
  <si>
    <t>CFMESTPAAP</t>
  </si>
  <si>
    <t>CFM8846APV&lt;ChlNa&gt;</t>
  </si>
  <si>
    <t>CFM8846APV</t>
  </si>
  <si>
    <t>Bancoestado Perfil Moderado E</t>
  </si>
  <si>
    <t>CFMESTPMEV</t>
  </si>
  <si>
    <t>CFM8846CLASI&lt;ChlNa&gt;</t>
  </si>
  <si>
    <t>CFM8846CLASI</t>
  </si>
  <si>
    <t>CFMESTPMEC</t>
  </si>
  <si>
    <t>CFM8846CRECI&lt;ChlNa&gt;</t>
  </si>
  <si>
    <t>CFM8846CRECI</t>
  </si>
  <si>
    <t>CFMESTPMER</t>
  </si>
  <si>
    <t>CFM8846G&lt;ChlNa&gt;</t>
  </si>
  <si>
    <t>CFM8846G</t>
  </si>
  <si>
    <t>CFM8846IPA&lt;ChlNa&gt;</t>
  </si>
  <si>
    <t>CFM8846IPA</t>
  </si>
  <si>
    <t>CFM8846PATRI&lt;ChlNa&gt;</t>
  </si>
  <si>
    <t>CFM8846PATRI</t>
  </si>
  <si>
    <t>CFMESTPMEP</t>
  </si>
  <si>
    <t>CFM8846VIVIENDA&lt;ChlNa&gt;</t>
  </si>
  <si>
    <t>CFM8846VIVIENDA</t>
  </si>
  <si>
    <t>CFM8845APV&lt;ChlNa&gt;</t>
  </si>
  <si>
    <t>CFM8845APV</t>
  </si>
  <si>
    <t>Bancoestado Perfil Tradicional C</t>
  </si>
  <si>
    <t>CFMESTPMCV</t>
  </si>
  <si>
    <t>CFM8845CLASI&lt;ChlNa&gt;</t>
  </si>
  <si>
    <t>CFM8845CLASI</t>
  </si>
  <si>
    <t>CFMESTPMCC</t>
  </si>
  <si>
    <t>CFM8845CRECI&lt;ChlNa&gt;</t>
  </si>
  <si>
    <t>CFM8845CRECI</t>
  </si>
  <si>
    <t>CFMESTPMCR</t>
  </si>
  <si>
    <t>CFM8845G&lt;ChlNa&gt;</t>
  </si>
  <si>
    <t>CFM8845G</t>
  </si>
  <si>
    <t>CFM8845IPA&lt;ChlNa&gt;</t>
  </si>
  <si>
    <t>CFM8845IPA</t>
  </si>
  <si>
    <t>CFM8845PATRI&lt;ChlNa&gt;</t>
  </si>
  <si>
    <t>CFM8845PATRI</t>
  </si>
  <si>
    <t>CFMESTPMCP</t>
  </si>
  <si>
    <t>CFM8188A&lt;ChlNa&gt;</t>
  </si>
  <si>
    <t>CFM8188A</t>
  </si>
  <si>
    <t>Bandesarrollo Permanencia</t>
  </si>
  <si>
    <t>Scotia Administradora General De Fondos Chile S.A.</t>
  </si>
  <si>
    <t>CFMBNSPIAA</t>
  </si>
  <si>
    <t>CFM8188APV&lt;ChlNa&gt;</t>
  </si>
  <si>
    <t>CFM8188APV</t>
  </si>
  <si>
    <t>CFM8188F&lt;ChlNa&gt;</t>
  </si>
  <si>
    <t>CFM8188F</t>
  </si>
  <si>
    <t>CFM8188V&lt;ChlNa&gt;</t>
  </si>
  <si>
    <t>CFM8188V</t>
  </si>
  <si>
    <t>CFM8187AHORRO&lt;ChlNa&gt;</t>
  </si>
  <si>
    <t>CFM8187AHORRO</t>
  </si>
  <si>
    <t>Bandesarrollo Proximidad</t>
  </si>
  <si>
    <t>AHORRO</t>
  </si>
  <si>
    <t>Fm de Inv. en Inst. de Deuda de C/P con Duración &lt;= 90 días</t>
  </si>
  <si>
    <t>Fondos de deuda &lt; 90 dias nacional</t>
  </si>
  <si>
    <t>CFMBNSPROA</t>
  </si>
  <si>
    <t>CFM8187CLASICA&lt;ChlNa&gt;</t>
  </si>
  <si>
    <t>CFM8187CLASICA</t>
  </si>
  <si>
    <t>CLASICA</t>
  </si>
  <si>
    <t>CFMBNSPROC</t>
  </si>
  <si>
    <t>CFM8187FAMILIA&lt;ChlNa&gt;</t>
  </si>
  <si>
    <t>CFM8187FAMILIA</t>
  </si>
  <si>
    <t>FAMILIA</t>
  </si>
  <si>
    <t>CFM8187LIQUIDEZ&lt;ChlNa&gt;</t>
  </si>
  <si>
    <t>CFM8187LIQUIDEZ</t>
  </si>
  <si>
    <t>LIQUIDEZ</t>
  </si>
  <si>
    <t>CFMBNSPROL</t>
  </si>
  <si>
    <t>CFM8187PREMIUM&lt;ChlNa&gt;</t>
  </si>
  <si>
    <t>CFM8187PREMIUM</t>
  </si>
  <si>
    <t>PREMIUM</t>
  </si>
  <si>
    <t>CFMBNSPROP</t>
  </si>
  <si>
    <t>CFM8187WEB&lt;ChlNa&gt;</t>
  </si>
  <si>
    <t>CFM8187WEB</t>
  </si>
  <si>
    <t>WEB</t>
  </si>
  <si>
    <t>CFMBNSPROW</t>
  </si>
  <si>
    <t>CFM8367A&lt;ChlNa&gt;</t>
  </si>
  <si>
    <t>CFM8367A</t>
  </si>
  <si>
    <t>Bandesarrollo Us$</t>
  </si>
  <si>
    <t>Fondos de deuda &lt; 90 dias internacional, dolar</t>
  </si>
  <si>
    <t>CFMBDEBS$A</t>
  </si>
  <si>
    <t>CFM8367B&lt;ChlNa&gt;</t>
  </si>
  <si>
    <t>CFM8367B</t>
  </si>
  <si>
    <t>CFMBDEBS$B</t>
  </si>
  <si>
    <t>CFM8908ALTO&lt;ChlNa&gt;</t>
  </si>
  <si>
    <t>CFM8908ALTO</t>
  </si>
  <si>
    <t>Banking Agresivo</t>
  </si>
  <si>
    <t>CFM8908APV&lt;ChlNa&gt;</t>
  </si>
  <si>
    <t>CFM8908APV</t>
  </si>
  <si>
    <t>CFMSTDBAGV</t>
  </si>
  <si>
    <t>CFM8908EJECU&lt;ChlNa&gt;</t>
  </si>
  <si>
    <t>CFM8908EJECU</t>
  </si>
  <si>
    <t>CFMSTDBAGE</t>
  </si>
  <si>
    <t>CFM8910ALTO&lt;ChlNa&gt;</t>
  </si>
  <si>
    <t>CFM8910ALTO</t>
  </si>
  <si>
    <t>Banking Conservador</t>
  </si>
  <si>
    <t>CFM8910APV&lt;ChlNa&gt;</t>
  </si>
  <si>
    <t>CFM8910APV</t>
  </si>
  <si>
    <t>CFMSTDBCOV</t>
  </si>
  <si>
    <t>CFM8910EJECU&lt;ChlNa&gt;</t>
  </si>
  <si>
    <t>CFM8910EJECU</t>
  </si>
  <si>
    <t>CFMSTDBCOE</t>
  </si>
  <si>
    <t>CFM8911ALTO&lt;ChlNa&gt;</t>
  </si>
  <si>
    <t>CFM8911ALTO</t>
  </si>
  <si>
    <t>Banking Moderado</t>
  </si>
  <si>
    <t>CFM8911APV&lt;ChlNa&gt;</t>
  </si>
  <si>
    <t>CFM8911APV</t>
  </si>
  <si>
    <t>CFMSTDBMOV</t>
  </si>
  <si>
    <t>CFM8911EJECU&lt;ChlNa&gt;</t>
  </si>
  <si>
    <t>CFM8911EJECU</t>
  </si>
  <si>
    <t>CFMSTDBMOE</t>
  </si>
  <si>
    <t>CFM8289APV&lt;ChlNa&gt;</t>
  </si>
  <si>
    <t>CFM8289APV</t>
  </si>
  <si>
    <t>Bbva Acciones Nacionales</t>
  </si>
  <si>
    <t>CFMBBVACCV</t>
  </si>
  <si>
    <t>CFM8289E&lt;ChlNa&gt;</t>
  </si>
  <si>
    <t>CFM8289E</t>
  </si>
  <si>
    <t>CFMBBVACCE</t>
  </si>
  <si>
    <t>CFM8289GLOBA&lt;ChlNa&gt;</t>
  </si>
  <si>
    <t>CFM8289GLOBA</t>
  </si>
  <si>
    <t>CFMBBVACCG</t>
  </si>
  <si>
    <t>CFM8289INVER&lt;ChlNa&gt;</t>
  </si>
  <si>
    <t>CFM8289INVER</t>
  </si>
  <si>
    <t>CFMBBVACCI</t>
  </si>
  <si>
    <t>CFM8289PATRI&lt;ChlNa&gt;</t>
  </si>
  <si>
    <t>CFM8289PATRI</t>
  </si>
  <si>
    <t>CFMBBVACCP</t>
  </si>
  <si>
    <t>CFM8289PERSO&lt;ChlNa&gt;</t>
  </si>
  <si>
    <t>CFM8289PERSO</t>
  </si>
  <si>
    <t>CFMBBVBANS</t>
  </si>
  <si>
    <t>CFM8741A&lt;ChlNa&gt;</t>
  </si>
  <si>
    <t>CFM8741A</t>
  </si>
  <si>
    <t>Bbva Activa D</t>
  </si>
  <si>
    <t>CFMBBVACAA</t>
  </si>
  <si>
    <t>CFM8741APV&lt;ChlNa&gt;</t>
  </si>
  <si>
    <t>CFM8741APV</t>
  </si>
  <si>
    <t>CFMBBVACPV</t>
  </si>
  <si>
    <t>CFM8741E&lt;ChlNa&gt;</t>
  </si>
  <si>
    <t>CFM8741E</t>
  </si>
  <si>
    <t>CFMBBVACAE</t>
  </si>
  <si>
    <t>CFM8741GLOBA&lt;ChlNa&gt;</t>
  </si>
  <si>
    <t>CFM8741GLOBA</t>
  </si>
  <si>
    <t>CFMBBVACAL</t>
  </si>
  <si>
    <t>CFM8741INVER&lt;ChlNa&gt;</t>
  </si>
  <si>
    <t>CFM8741INVER</t>
  </si>
  <si>
    <t>CFMBBVACAR</t>
  </si>
  <si>
    <t>CFM8741PATRI&lt;ChlNa&gt;</t>
  </si>
  <si>
    <t>CFM8741PATRI</t>
  </si>
  <si>
    <t>CFMBBVACAP</t>
  </si>
  <si>
    <t>CFM8741V&lt;ChlNa&gt;</t>
  </si>
  <si>
    <t>CFM8741V</t>
  </si>
  <si>
    <t>CFMBBVACAV</t>
  </si>
  <si>
    <t>CFM8116A&lt;ChlNa&gt;</t>
  </si>
  <si>
    <t>CFM8116A</t>
  </si>
  <si>
    <t>Bbva Administración Activa Mixta</t>
  </si>
  <si>
    <t>CFMBBVR50A</t>
  </si>
  <si>
    <t>CFM8116APV&lt;ChlNa&gt;</t>
  </si>
  <si>
    <t>CFM8116APV</t>
  </si>
  <si>
    <t>CFMBBVR50P</t>
  </si>
  <si>
    <t>CFM8116E&lt;ChlNa&gt;</t>
  </si>
  <si>
    <t>CFM8116E</t>
  </si>
  <si>
    <t>CFMBBVR50E</t>
  </si>
  <si>
    <t>CFM8116GLOBA&lt;ChlNa&gt;</t>
  </si>
  <si>
    <t>CFM8116GLOBA</t>
  </si>
  <si>
    <t>CFMBBVR50G</t>
  </si>
  <si>
    <t>CFM8116INVER&lt;ChlNa&gt;</t>
  </si>
  <si>
    <t>CFM8116INVER</t>
  </si>
  <si>
    <t>CFMBBVR50I</t>
  </si>
  <si>
    <t>CFM8116PATRI&lt;ChlNa&gt;</t>
  </si>
  <si>
    <t>CFM8116PATRI</t>
  </si>
  <si>
    <t>CFMBBVR50T</t>
  </si>
  <si>
    <t>CFM8116PERSO&lt;ChlNa&gt;</t>
  </si>
  <si>
    <t>CFM8116PERSO</t>
  </si>
  <si>
    <t>CFMBBVAACS</t>
  </si>
  <si>
    <t>CFM8740A&lt;ChlNa&gt;</t>
  </si>
  <si>
    <t>CFM8740A</t>
  </si>
  <si>
    <t>Bbva Administracion Activa Total</t>
  </si>
  <si>
    <t>CFMBBVAONA</t>
  </si>
  <si>
    <t>CFM8740APV&lt;ChlNa&gt;</t>
  </si>
  <si>
    <t>CFM8740APV</t>
  </si>
  <si>
    <t>CFMBBVAOAP</t>
  </si>
  <si>
    <t>CFM8740E&lt;ChlNa&gt;</t>
  </si>
  <si>
    <t>CFM8740E</t>
  </si>
  <si>
    <t>CFMBBVAONE</t>
  </si>
  <si>
    <t>CFM8740GLOBA&lt;ChlNa&gt;</t>
  </si>
  <si>
    <t>CFM8740GLOBA</t>
  </si>
  <si>
    <t>CFMBBVAONG</t>
  </si>
  <si>
    <t>CFM8740INVER&lt;ChlNa&gt;</t>
  </si>
  <si>
    <t>CFM8740INVER</t>
  </si>
  <si>
    <t>CFMBBVAONI</t>
  </si>
  <si>
    <t>CFM8740PATRI&lt;ChlNa&gt;</t>
  </si>
  <si>
    <t>CFM8740PATRI</t>
  </si>
  <si>
    <t>CFMBBVAONP</t>
  </si>
  <si>
    <t>CFM8740PERSO&lt;ChlNa&gt;</t>
  </si>
  <si>
    <t>CFM8740PERSO</t>
  </si>
  <si>
    <t>CFMBBVACAS</t>
  </si>
  <si>
    <t>CFM8858APV&lt;ChlNa&gt;</t>
  </si>
  <si>
    <t>CFM8858APV</t>
  </si>
  <si>
    <t>Bbva Andino</t>
  </si>
  <si>
    <t>Accionario países MILA</t>
  </si>
  <si>
    <t>CFMBBVANDV</t>
  </si>
  <si>
    <t>CFM8858GLOBA&lt;ChlNa&gt;</t>
  </si>
  <si>
    <t>CFM8858GLOBA</t>
  </si>
  <si>
    <t>CFMBBVANDL</t>
  </si>
  <si>
    <t>CFM8858INVER&lt;ChlNa&gt;</t>
  </si>
  <si>
    <t>CFM8858INVER</t>
  </si>
  <si>
    <t>CFMBBVANDR</t>
  </si>
  <si>
    <t>CFM8858PATRI&lt;ChlNa&gt;</t>
  </si>
  <si>
    <t>CFM8858PATRI</t>
  </si>
  <si>
    <t>CFMBBVANDP</t>
  </si>
  <si>
    <t>CFM8858PERSO&lt;ChlNa&gt;</t>
  </si>
  <si>
    <t>CFM8858PERSO</t>
  </si>
  <si>
    <t>CFMBBVANDS</t>
  </si>
  <si>
    <t>CFM8481APV&lt;ChlNa&gt;</t>
  </si>
  <si>
    <t>CFM8481APV</t>
  </si>
  <si>
    <t>Bbva Asia - Pacifico</t>
  </si>
  <si>
    <t>CFMBBVACOA</t>
  </si>
  <si>
    <t>CFM8481GLOBA&lt;ChlNa&gt;</t>
  </si>
  <si>
    <t>CFM8481GLOBA</t>
  </si>
  <si>
    <t>CFMBBVACOG</t>
  </si>
  <si>
    <t>CFM8481INVER&lt;ChlNa&gt;</t>
  </si>
  <si>
    <t>CFM8481INVER</t>
  </si>
  <si>
    <t>CFMBBVACOI</t>
  </si>
  <si>
    <t>CFM8481PATRI&lt;ChlNa&gt;</t>
  </si>
  <si>
    <t>CFM8481PATRI</t>
  </si>
  <si>
    <t>CFMBBVACOP</t>
  </si>
  <si>
    <t>CFM8481PERSO&lt;ChlNa&gt;</t>
  </si>
  <si>
    <t>CFM8481PERSO</t>
  </si>
  <si>
    <t>CFMBBVACOS</t>
  </si>
  <si>
    <t>CFM8244A&lt;ChlNa&gt;</t>
  </si>
  <si>
    <t>CFM8244A</t>
  </si>
  <si>
    <t>Bbva Bonos Latam</t>
  </si>
  <si>
    <t>CFMBBVMUNA</t>
  </si>
  <si>
    <t>CFM8244E&lt;ChlNa&gt;</t>
  </si>
  <si>
    <t>CFM8244E</t>
  </si>
  <si>
    <t>CFMBBVMUNE</t>
  </si>
  <si>
    <t>CFM8244INSTI&lt;ChlNa&gt;</t>
  </si>
  <si>
    <t>CFM8244INSTI</t>
  </si>
  <si>
    <t>CFMBBVBAMT</t>
  </si>
  <si>
    <t>CFM8244USD&lt;ChlNa&gt;</t>
  </si>
  <si>
    <t>CFM8244USD</t>
  </si>
  <si>
    <t>USD</t>
  </si>
  <si>
    <t>CFMBBVMUNS</t>
  </si>
  <si>
    <t>CFM8484APV&lt;ChlNa&gt;</t>
  </si>
  <si>
    <t>CFM8484APV</t>
  </si>
  <si>
    <t>Bbva Europa</t>
  </si>
  <si>
    <t>CFMBBVEPAA</t>
  </si>
  <si>
    <t>CFM8484GLOBA&lt;ChlNa&gt;</t>
  </si>
  <si>
    <t>CFM8484GLOBA</t>
  </si>
  <si>
    <t>CFMBBVEPAG</t>
  </si>
  <si>
    <t>CFM8484INVER&lt;ChlNa&gt;</t>
  </si>
  <si>
    <t>CFM8484INVER</t>
  </si>
  <si>
    <t>CFMBBVEPAI</t>
  </si>
  <si>
    <t>CFM8484PATRI&lt;ChlNa&gt;</t>
  </si>
  <si>
    <t>CFM8484PATRI</t>
  </si>
  <si>
    <t>CFMBBVEPAP</t>
  </si>
  <si>
    <t>CFM8484PERSO&lt;ChlNa&gt;</t>
  </si>
  <si>
    <t>CFM8484PERSO</t>
  </si>
  <si>
    <t>CFMBBVEPAS</t>
  </si>
  <si>
    <t>CFM8111A&lt;ChlNa&gt;</t>
  </si>
  <si>
    <t>CFM8111A</t>
  </si>
  <si>
    <t>Bbva Excelencia</t>
  </si>
  <si>
    <t>CFMBBVEXCA</t>
  </si>
  <si>
    <t>CFM8111B&lt;ChlNa&gt;</t>
  </si>
  <si>
    <t>CFM8111B</t>
  </si>
  <si>
    <t>CFMBBVEXCB</t>
  </si>
  <si>
    <t>CFM8111E&lt;ChlNa&gt;</t>
  </si>
  <si>
    <t>CFM8111E</t>
  </si>
  <si>
    <t>CFMBBVEXCE</t>
  </si>
  <si>
    <t>CFM8111GLOBA&lt;ChlNa&gt;</t>
  </si>
  <si>
    <t>CFM8111GLOBA</t>
  </si>
  <si>
    <t>CFMBBVEIAG</t>
  </si>
  <si>
    <t>CFM8111V&lt;ChlNa&gt;</t>
  </si>
  <si>
    <t>CFM8111V</t>
  </si>
  <si>
    <t>CFMBBVMOMV</t>
  </si>
  <si>
    <t>CFM8106APV&lt;ChlNa&gt;</t>
  </si>
  <si>
    <t>CFM8106APV</t>
  </si>
  <si>
    <t>Bbva Familia</t>
  </si>
  <si>
    <t>CFMBBVBIAV</t>
  </si>
  <si>
    <t>CFM8106E&lt;ChlNa&gt;</t>
  </si>
  <si>
    <t>CFM8106E</t>
  </si>
  <si>
    <t>CFMBBVFAME</t>
  </si>
  <si>
    <t>CFM8106GLOBA&lt;ChlNa&gt;</t>
  </si>
  <si>
    <t>CFM8106GLOBA</t>
  </si>
  <si>
    <t>CFMBBVBIAL</t>
  </si>
  <si>
    <t>CFM8106INVER&lt;ChlNa&gt;</t>
  </si>
  <si>
    <t>CFM8106INVER</t>
  </si>
  <si>
    <t>CFMBBVBIAI</t>
  </si>
  <si>
    <t>CFM8106PATRI&lt;ChlNa&gt;</t>
  </si>
  <si>
    <t>CFM8106PATRI</t>
  </si>
  <si>
    <t>CFMBBVBIAP</t>
  </si>
  <si>
    <t>CFM8106V&lt;ChlNa&gt;</t>
  </si>
  <si>
    <t>CFM8106V</t>
  </si>
  <si>
    <t>CFMBBVFAMV</t>
  </si>
  <si>
    <t>CFM8105A&lt;ChlNa&gt;</t>
  </si>
  <si>
    <t>CFM8105A</t>
  </si>
  <si>
    <t>Bbva Futuro</t>
  </si>
  <si>
    <t>Fondos de deuda &gt; 365 dias nacional, inversion en UF &gt; 5 años</t>
  </si>
  <si>
    <t>CFMBBVFROA</t>
  </si>
  <si>
    <t>CFM8105APV&lt;ChlNa&gt;</t>
  </si>
  <si>
    <t>CFM8105APV</t>
  </si>
  <si>
    <t>CFMBBVFROV</t>
  </si>
  <si>
    <t>CFM8105E&lt;ChlNa&gt;</t>
  </si>
  <si>
    <t>CFM8105E</t>
  </si>
  <si>
    <t>CFMBBVFROE</t>
  </si>
  <si>
    <t>CFM8105GLOBA&lt;ChlNa&gt;</t>
  </si>
  <si>
    <t>CFM8105GLOBA</t>
  </si>
  <si>
    <t>CFMBBVFROG</t>
  </si>
  <si>
    <t>CFM8105INVER&lt;ChlNa&gt;</t>
  </si>
  <si>
    <t>CFM8105INVER</t>
  </si>
  <si>
    <t>CFMBBVFROI</t>
  </si>
  <si>
    <t>CFM8105PATRI&lt;ChlNa&gt;</t>
  </si>
  <si>
    <t>CFM8105PATRI</t>
  </si>
  <si>
    <t>CFMBBVFROP</t>
  </si>
  <si>
    <t>CFM8105V&lt;ChlNa&gt;</t>
  </si>
  <si>
    <t>CFM8105V</t>
  </si>
  <si>
    <t>CFMBBVFTRV</t>
  </si>
  <si>
    <t>CFM8104A&lt;ChlNa&gt;</t>
  </si>
  <si>
    <t>CFM8104A</t>
  </si>
  <si>
    <t>Bbva Ganancia</t>
  </si>
  <si>
    <t>CFMBBVGIAA</t>
  </si>
  <si>
    <t>CFM8104E&lt;ChlNa&gt;</t>
  </si>
  <si>
    <t>CFM8104E</t>
  </si>
  <si>
    <t>CFMBBVGIAE</t>
  </si>
  <si>
    <t>CFM8104GLOBA&lt;ChlNa&gt;</t>
  </si>
  <si>
    <t>CFM8104GLOBA</t>
  </si>
  <si>
    <t>CFMBBVGIAL</t>
  </si>
  <si>
    <t>CFM8104INVER&lt;ChlNa&gt;</t>
  </si>
  <si>
    <t>CFM8104INVER</t>
  </si>
  <si>
    <t>CFMBBVGIAR</t>
  </si>
  <si>
    <t>CFM8104PATRI&lt;ChlNa&gt;</t>
  </si>
  <si>
    <t>CFM8104PATRI</t>
  </si>
  <si>
    <t>CFMBBVGIAP</t>
  </si>
  <si>
    <t>CFM8482APV&lt;ChlNa&gt;</t>
  </si>
  <si>
    <t>CFM8482APV</t>
  </si>
  <si>
    <t>Bbva Latam</t>
  </si>
  <si>
    <t>CFMBBVLAMA</t>
  </si>
  <si>
    <t>CFM8482GLOBA&lt;ChlNa&gt;</t>
  </si>
  <si>
    <t>CFM8482GLOBA</t>
  </si>
  <si>
    <t>CFMBBVLAMG</t>
  </si>
  <si>
    <t>CFM8482INSTI&lt;ChlNa&gt;</t>
  </si>
  <si>
    <t>CFM8482INSTI</t>
  </si>
  <si>
    <t>CFMBBVLISI</t>
  </si>
  <si>
    <t>CFM8482INVER&lt;ChlNa&gt;</t>
  </si>
  <si>
    <t>CFM8482INVER</t>
  </si>
  <si>
    <t>CFMBBVLIVI</t>
  </si>
  <si>
    <t>CFM8482PATRI&lt;ChlNa&gt;</t>
  </si>
  <si>
    <t>CFM8482PATRI</t>
  </si>
  <si>
    <t>CFMBBVLPAP</t>
  </si>
  <si>
    <t>CFM8482PERSO&lt;ChlNa&gt;</t>
  </si>
  <si>
    <t>CFM8482PERSO</t>
  </si>
  <si>
    <t>CFMBBVLPEP</t>
  </si>
  <si>
    <t>CFM8325A&lt;ChlNa&gt;</t>
  </si>
  <si>
    <t>CFM8325A</t>
  </si>
  <si>
    <t>Bbva Liquidez Dolar</t>
  </si>
  <si>
    <t>CFMBBVLQDA</t>
  </si>
  <si>
    <t>CFM8325E&lt;ChlNa&gt;</t>
  </si>
  <si>
    <t>CFM8325E</t>
  </si>
  <si>
    <t>CFMBBVLQDE</t>
  </si>
  <si>
    <t>CFM8325USD&lt;ChlNa&gt;</t>
  </si>
  <si>
    <t>CFM8325USD</t>
  </si>
  <si>
    <t>CFMBBVLARU</t>
  </si>
  <si>
    <t>CFM8757UNICA&lt;ChlNa&gt;</t>
  </si>
  <si>
    <t>CFM8757UNICA</t>
  </si>
  <si>
    <t>Bbva Monetario I</t>
  </si>
  <si>
    <t>CFMBBVMONI</t>
  </si>
  <si>
    <t>CFM8117A&lt;ChlNa&gt;</t>
  </si>
  <si>
    <t>CFM8117A</t>
  </si>
  <si>
    <t>Bbva Renta Maxima</t>
  </si>
  <si>
    <t>CFMBBVRMXA</t>
  </si>
  <si>
    <t>CFM8117B&lt;ChlNa&gt;</t>
  </si>
  <si>
    <t>CFM8117B</t>
  </si>
  <si>
    <t>CFMBBVRMXB</t>
  </si>
  <si>
    <t>CFM8117E&lt;ChlNa&gt;</t>
  </si>
  <si>
    <t>CFM8117E</t>
  </si>
  <si>
    <t>CFMBBVRMXE</t>
  </si>
  <si>
    <t>CFM8117V&lt;ChlNa&gt;</t>
  </si>
  <si>
    <t>CFM8117V</t>
  </si>
  <si>
    <t>CFMBBVRMXV</t>
  </si>
  <si>
    <t>CFM8609A&lt;ChlNa&gt;</t>
  </si>
  <si>
    <t>CFM8609A</t>
  </si>
  <si>
    <t>Bbva Renta Optima</t>
  </si>
  <si>
    <t>CFMBBVRTAA</t>
  </si>
  <si>
    <t>CFM8609APV&lt;ChlNa&gt;</t>
  </si>
  <si>
    <t>CFM8609APV</t>
  </si>
  <si>
    <t>CFMBBVRTAV</t>
  </si>
  <si>
    <t>CFM8609E&lt;ChlNa&gt;</t>
  </si>
  <si>
    <t>CFM8609E</t>
  </si>
  <si>
    <t>CFMBBVRTAE</t>
  </si>
  <si>
    <t>CFM8609GLOBA&lt;ChlNa&gt;</t>
  </si>
  <si>
    <t>CFM8609GLOBA</t>
  </si>
  <si>
    <t>CFMBBVRTAL</t>
  </si>
  <si>
    <t>CFM8609INVER&lt;ChlNa&gt;</t>
  </si>
  <si>
    <t>CFM8609INVER</t>
  </si>
  <si>
    <t>CFMBBVRTAR</t>
  </si>
  <si>
    <t>CFM8609PATRI&lt;ChlNa&gt;</t>
  </si>
  <si>
    <t>CFM8609PATRI</t>
  </si>
  <si>
    <t>CFMBBVRTAP</t>
  </si>
  <si>
    <t>CFM8609V&lt;ChlNa&gt;</t>
  </si>
  <si>
    <t>CFM8609V</t>
  </si>
  <si>
    <t>CFMBBVREAV</t>
  </si>
  <si>
    <t>CFM8480APV&lt;ChlNa&gt;</t>
  </si>
  <si>
    <t>CFM8480APV</t>
  </si>
  <si>
    <t>Bbva Usa</t>
  </si>
  <si>
    <t>Accionario EEUU</t>
  </si>
  <si>
    <t>CFMBBVUSAA</t>
  </si>
  <si>
    <t>CFM8480GLOBA&lt;ChlNa&gt;</t>
  </si>
  <si>
    <t>CFM8480GLOBA</t>
  </si>
  <si>
    <t>CFMBBVUSAG</t>
  </si>
  <si>
    <t>CFM8480INVER&lt;ChlNa&gt;</t>
  </si>
  <si>
    <t>CFM8480INVER</t>
  </si>
  <si>
    <t>CFMBBVUSAI</t>
  </si>
  <si>
    <t>CFM8480PAT&lt;ChlNa&gt;</t>
  </si>
  <si>
    <t>CFM8480PAT</t>
  </si>
  <si>
    <t>PAT</t>
  </si>
  <si>
    <t>CFMBBVUSAP</t>
  </si>
  <si>
    <t>CFM8480PERSO&lt;ChlNa&gt;</t>
  </si>
  <si>
    <t>CFM8480PERSO</t>
  </si>
  <si>
    <t>CFMBBVUSAS</t>
  </si>
  <si>
    <t>CFM8304A&lt;ChlNa&gt;</t>
  </si>
  <si>
    <t>CFM8304A</t>
  </si>
  <si>
    <t>Bbva Valor Plus</t>
  </si>
  <si>
    <t>CFMBBVVPLU</t>
  </si>
  <si>
    <t>CFM8304APV&lt;ChlNa&gt;</t>
  </si>
  <si>
    <t>CFM8304APV</t>
  </si>
  <si>
    <t>CFMBBVVPLV</t>
  </si>
  <si>
    <t>CFM8304E&lt;ChlNa&gt;</t>
  </si>
  <si>
    <t>CFM8304E</t>
  </si>
  <si>
    <t>CFMBBVVPLE</t>
  </si>
  <si>
    <t>CFM8304GLOBA&lt;ChlNa&gt;</t>
  </si>
  <si>
    <t>CFM8304GLOBA</t>
  </si>
  <si>
    <t>CFMBBVVPLG</t>
  </si>
  <si>
    <t>CFM8304INVER&lt;ChlNa&gt;</t>
  </si>
  <si>
    <t>CFM8304INVER</t>
  </si>
  <si>
    <t>CFMBBVVPLI</t>
  </si>
  <si>
    <t>CFM8304PATRI&lt;ChlNa&gt;</t>
  </si>
  <si>
    <t>CFM8304PATRI</t>
  </si>
  <si>
    <t>CFMBBVVPLP</t>
  </si>
  <si>
    <t>CFM8304PERSO&lt;ChlNa&gt;</t>
  </si>
  <si>
    <t>CFM8304PERSO</t>
  </si>
  <si>
    <t>CFMBBVVPSV</t>
  </si>
  <si>
    <t>CFM8970UNICA&lt;ChlNa&gt;</t>
  </si>
  <si>
    <t>CFM8970UNICA</t>
  </si>
  <si>
    <t>Bci B. Latino</t>
  </si>
  <si>
    <t>CFMBCIBLAT</t>
  </si>
  <si>
    <t>CFM8107AP&lt;ChlNa&gt;</t>
  </si>
  <si>
    <t>CFM8107AP</t>
  </si>
  <si>
    <t>Bci Competitivo</t>
  </si>
  <si>
    <t>AP</t>
  </si>
  <si>
    <t>CFMBCICPAP</t>
  </si>
  <si>
    <t>CFM8107APV&lt;ChlNa&gt;</t>
  </si>
  <si>
    <t>CFM8107APV</t>
  </si>
  <si>
    <t>CFMBCICOMV</t>
  </si>
  <si>
    <t>CFM8107CLASS&lt;ChlNa&gt;</t>
  </si>
  <si>
    <t>CFM8107CLASS</t>
  </si>
  <si>
    <t>CLASS</t>
  </si>
  <si>
    <t>CFM8107E&lt;ChlNa&gt;</t>
  </si>
  <si>
    <t>CFM8107E</t>
  </si>
  <si>
    <t>CFMBCICOME</t>
  </si>
  <si>
    <t>CFM8107GAMMA&lt;ChlNa&gt;</t>
  </si>
  <si>
    <t>CFM8107GAMMA</t>
  </si>
  <si>
    <t>GAMMA</t>
  </si>
  <si>
    <t>CFMBCICOMG</t>
  </si>
  <si>
    <t>CFM8045APV&lt;ChlNa&gt;</t>
  </si>
  <si>
    <t>CFM8045APV</t>
  </si>
  <si>
    <t>Bci Conveniencia</t>
  </si>
  <si>
    <t>CFMBCICVAV</t>
  </si>
  <si>
    <t>CFM8045CLASI&lt;ChlNa&gt;</t>
  </si>
  <si>
    <t>CFM8045CLASI</t>
  </si>
  <si>
    <t>CFMBCICVAC</t>
  </si>
  <si>
    <t>CFM8045FAMIL&lt;ChlNa&gt;</t>
  </si>
  <si>
    <t>CFM8045FAMIL</t>
  </si>
  <si>
    <t>CFMBCICVAF</t>
  </si>
  <si>
    <t>CFM8045GAMMA&lt;ChlNa&gt;</t>
  </si>
  <si>
    <t>CFM8045GAMMA</t>
  </si>
  <si>
    <t>CFMBCICIAG</t>
  </si>
  <si>
    <t>CFM8327AP&lt;ChlNa&gt;</t>
  </si>
  <si>
    <t>CFM8327AP</t>
  </si>
  <si>
    <t>Bci De Negocios</t>
  </si>
  <si>
    <t>CFM8327APV&lt;ChlNa&gt;</t>
  </si>
  <si>
    <t>CFM8327APV</t>
  </si>
  <si>
    <t>CFMBCIBOSV</t>
  </si>
  <si>
    <t>CFM8327BCI&lt;ChlNa&gt;</t>
  </si>
  <si>
    <t>CFM8327BCI</t>
  </si>
  <si>
    <t>CFMBCINGB1</t>
  </si>
  <si>
    <t>CFM8327BP&lt;ChlNa&gt;</t>
  </si>
  <si>
    <t>CFM8327BP</t>
  </si>
  <si>
    <t>BP</t>
  </si>
  <si>
    <t>CFM8327CLASI&lt;ChlNa&gt;</t>
  </si>
  <si>
    <t>CFM8327CLASI</t>
  </si>
  <si>
    <t>CFMBCINGCS</t>
  </si>
  <si>
    <t>CFM8327FAMIL&lt;ChlNa&gt;</t>
  </si>
  <si>
    <t>CFM8327FAMIL</t>
  </si>
  <si>
    <t>CFMBCIBOSF</t>
  </si>
  <si>
    <t>CFM8064A&lt;ChlNa&gt;</t>
  </si>
  <si>
    <t>CFM8064A</t>
  </si>
  <si>
    <t>Bci De Personas</t>
  </si>
  <si>
    <t>CFMBCIPESA</t>
  </si>
  <si>
    <t>CFM8064ALPAT&lt;ChlNa&gt;</t>
  </si>
  <si>
    <t>CFM8064ALPAT</t>
  </si>
  <si>
    <t>CFMBCIPEAV</t>
  </si>
  <si>
    <t>CFM8064APV&lt;ChlNa&gt;</t>
  </si>
  <si>
    <t>CFM8064APV</t>
  </si>
  <si>
    <t>CFMBCIDPSV</t>
  </si>
  <si>
    <t>CFM8064BCI&lt;ChlNa&gt;</t>
  </si>
  <si>
    <t>CFM8064BCI</t>
  </si>
  <si>
    <t>CFM8064BPRIV&lt;ChlNa&gt;</t>
  </si>
  <si>
    <t>CFM8064BPRIV</t>
  </si>
  <si>
    <t>CFMBCIDPSB</t>
  </si>
  <si>
    <t>CFM8064CLASI&lt;ChlNa&gt;</t>
  </si>
  <si>
    <t>CFM8064CLASI</t>
  </si>
  <si>
    <t>CFMBCIPECL</t>
  </si>
  <si>
    <t>CFM8064FAMIL&lt;ChlNa&gt;</t>
  </si>
  <si>
    <t>CFM8064FAMIL</t>
  </si>
  <si>
    <t>CFMBCIDPSF</t>
  </si>
  <si>
    <t>CFM8037A&lt;ChlNa&gt;</t>
  </si>
  <si>
    <t>CFM8037A</t>
  </si>
  <si>
    <t>Bci Deposito Efectivo</t>
  </si>
  <si>
    <t>CFMBCIEFEA</t>
  </si>
  <si>
    <t>CFM8037ALPAT&lt;ChlNa&gt;</t>
  </si>
  <si>
    <t>CFM8037ALPAT</t>
  </si>
  <si>
    <t>CFMBCIEFAP</t>
  </si>
  <si>
    <t>CFM8037APV&lt;ChlNa&gt;</t>
  </si>
  <si>
    <t>CFM8037APV</t>
  </si>
  <si>
    <t>CFMBCIDEFV</t>
  </si>
  <si>
    <t>CFM8037APVC&lt;ChlNa&gt;</t>
  </si>
  <si>
    <t>CFM8037APVC</t>
  </si>
  <si>
    <t>APVC</t>
  </si>
  <si>
    <t>CFMBCIDECV</t>
  </si>
  <si>
    <t>CFM8037CLASI&lt;ChlNa&gt;</t>
  </si>
  <si>
    <t>CFM8037CLASI</t>
  </si>
  <si>
    <t>CFMBCIEFCL</t>
  </si>
  <si>
    <t>CFM8037FAMIL&lt;ChlNa&gt;</t>
  </si>
  <si>
    <t>CFM8037FAMIL</t>
  </si>
  <si>
    <t>CFMBCIEFFA</t>
  </si>
  <si>
    <t>CFM8037GAMMA&lt;ChlNa&gt;</t>
  </si>
  <si>
    <t>CFM8037GAMMA</t>
  </si>
  <si>
    <t>CFMBCIEFEG</t>
  </si>
  <si>
    <t>CFM8037I&lt;ChlNa&gt;</t>
  </si>
  <si>
    <t>CFM8037I</t>
  </si>
  <si>
    <t>CFMBCIEFEI</t>
  </si>
  <si>
    <t>CFM8702ALTOP&lt;ChlNa&gt;</t>
  </si>
  <si>
    <t>CFM8702ALTOP</t>
  </si>
  <si>
    <t>Bci Divisa</t>
  </si>
  <si>
    <t>ALTOP</t>
  </si>
  <si>
    <t>CFMBCIDSAA</t>
  </si>
  <si>
    <t>CFM8702CLASI&lt;ChlNa&gt;</t>
  </si>
  <si>
    <t>CFM8702CLASI</t>
  </si>
  <si>
    <t>CFMBCIDSAC</t>
  </si>
  <si>
    <t>CFM8976UNICA&lt;ChlNa&gt;</t>
  </si>
  <si>
    <t>CFM8976UNICA</t>
  </si>
  <si>
    <t>Bci Eficaz</t>
  </si>
  <si>
    <t>CFMBCIEFCZ</t>
  </si>
  <si>
    <t>CFM8730AP&lt;ChlNa&gt;</t>
  </si>
  <si>
    <t>CFM8730AP</t>
  </si>
  <si>
    <t>Bci Eficiente</t>
  </si>
  <si>
    <t>CMFBCIFIC</t>
  </si>
  <si>
    <t>CFM8730CLASS&lt;ChlNa&gt;</t>
  </si>
  <si>
    <t>CFM8730CLASS</t>
  </si>
  <si>
    <t>CFMBCIEFSS</t>
  </si>
  <si>
    <t>CFM8730E&lt;ChlNa&gt;</t>
  </si>
  <si>
    <t>CFM8730E</t>
  </si>
  <si>
    <t>CFMBCIEFIP</t>
  </si>
  <si>
    <t>CFM8608A&lt;ChlNa&gt;</t>
  </si>
  <si>
    <t>CFM8608A</t>
  </si>
  <si>
    <t>Bci Express</t>
  </si>
  <si>
    <t>CFMBCIEXPA</t>
  </si>
  <si>
    <t>CFM8608CLASI&lt;ChlNa&gt;</t>
  </si>
  <si>
    <t>CFM8608CLASI</t>
  </si>
  <si>
    <t>CFMBCIEXCL</t>
  </si>
  <si>
    <t>CFM8108ALPAT&lt;ChlNa&gt;</t>
  </si>
  <si>
    <t>CFM8108ALPAT</t>
  </si>
  <si>
    <t>Bci Gran Valor</t>
  </si>
  <si>
    <t>Fondos de deuda &gt; 365 dias nacional, inversion UF &gt; 3 años y =&lt;5</t>
  </si>
  <si>
    <t>CFMBCIGVRP</t>
  </si>
  <si>
    <t>CFM8108APV&lt;ChlNa&gt;</t>
  </si>
  <si>
    <t>CFM8108APV</t>
  </si>
  <si>
    <t>CFMBCIGVCL</t>
  </si>
  <si>
    <t>CFM8108BCI&lt;ChlNa&gt;</t>
  </si>
  <si>
    <t>CFM8108BCI</t>
  </si>
  <si>
    <t>CFM8108BPRIV&lt;ChlNa&gt;</t>
  </si>
  <si>
    <t>CFM8108BPRIV</t>
  </si>
  <si>
    <t>CFMBCIGVRB</t>
  </si>
  <si>
    <t>CFM8108CLASI&lt;ChlNa&gt;</t>
  </si>
  <si>
    <t>CFM8108CLASI</t>
  </si>
  <si>
    <t>CFMBCIGVRC</t>
  </si>
  <si>
    <t>CFM8108FAMIL&lt;ChlNa&gt;</t>
  </si>
  <si>
    <t>CFM8108FAMIL</t>
  </si>
  <si>
    <t>CFMBCIGVRF</t>
  </si>
  <si>
    <t>CFM8731APV&lt;ChlNa&gt;</t>
  </si>
  <si>
    <t>CFM8731APV</t>
  </si>
  <si>
    <t>Bci Monetario</t>
  </si>
  <si>
    <t>CFMBCIMOAP</t>
  </si>
  <si>
    <t>CFM8731CLASI&lt;ChlNa&gt;</t>
  </si>
  <si>
    <t>CFM8731CLASI</t>
  </si>
  <si>
    <t>CFMBCIMOCL</t>
  </si>
  <si>
    <t>CFM8941AP&lt;ChlNa&gt;</t>
  </si>
  <si>
    <t>CFM8941AP</t>
  </si>
  <si>
    <t>Bci Negocios Uf</t>
  </si>
  <si>
    <t>CFM8941APV&lt;ChlNa&gt;</t>
  </si>
  <si>
    <t>CFM8941APV</t>
  </si>
  <si>
    <t>CFM8941BCI&lt;ChlNa&gt;</t>
  </si>
  <si>
    <t>CFM8941BCI</t>
  </si>
  <si>
    <t>CFMBCINGBC</t>
  </si>
  <si>
    <t>CFM8941BP&lt;ChlNa&gt;</t>
  </si>
  <si>
    <t>CFM8941BP</t>
  </si>
  <si>
    <t>CFM8941CLASI&lt;ChlNa&gt;</t>
  </si>
  <si>
    <t>CFM8941CLASI</t>
  </si>
  <si>
    <t>CFMBCIFUFC</t>
  </si>
  <si>
    <t>CFM8941FAMIL&lt;ChlNa&gt;</t>
  </si>
  <si>
    <t>CFM8941FAMIL</t>
  </si>
  <si>
    <t>CFMBCIFUFF</t>
  </si>
  <si>
    <t>CFM8787A&lt;ChlNa&gt;</t>
  </si>
  <si>
    <t>CFM8787A</t>
  </si>
  <si>
    <t>Bci Top Picks</t>
  </si>
  <si>
    <t>CFM8787ADC&lt;ChlNa&gt;</t>
  </si>
  <si>
    <t>CFM8787ADC</t>
  </si>
  <si>
    <t>CFM8787ALTOP&lt;ChlNa&gt;</t>
  </si>
  <si>
    <t>CFM8787ALTOP</t>
  </si>
  <si>
    <t>CFMBCITOPP</t>
  </si>
  <si>
    <t>CFM8787APV&lt;ChlNa&gt;</t>
  </si>
  <si>
    <t>CFM8787APV</t>
  </si>
  <si>
    <t>CFMBCITPIA</t>
  </si>
  <si>
    <t>CFM8787BPRIV&lt;ChlNa&gt;</t>
  </si>
  <si>
    <t>CFM8787BPRIV</t>
  </si>
  <si>
    <t>CFM8515ALPAT&lt;ChlNa&gt;</t>
  </si>
  <si>
    <t>CFM8515ALPAT</t>
  </si>
  <si>
    <t>Bci Usa</t>
  </si>
  <si>
    <t>CFMBCIUSAP</t>
  </si>
  <si>
    <t>CFM8515BPRIV&lt;ChlNa&gt;</t>
  </si>
  <si>
    <t>CFM8515BPRIV</t>
  </si>
  <si>
    <t>CFMBCIUSAB</t>
  </si>
  <si>
    <t>CFM8515CLASI&lt;ChlNa&gt;</t>
  </si>
  <si>
    <t>CFM8515CLASI</t>
  </si>
  <si>
    <t>CFMBCIUSAC</t>
  </si>
  <si>
    <t>CFM9864UNICA&lt;ChlNa&gt;</t>
  </si>
  <si>
    <t>CFM9864UNICA</t>
  </si>
  <si>
    <t>Best Coupon Europe</t>
  </si>
  <si>
    <t>CFM9884UNICA&lt;ChlNa&gt;</t>
  </si>
  <si>
    <t>CFM9884UNICA</t>
  </si>
  <si>
    <t>Best Coupon Usa</t>
  </si>
  <si>
    <t>CFM8807A&lt;ChlNa&gt;</t>
  </si>
  <si>
    <t>CFM8807A</t>
  </si>
  <si>
    <t>Bestado Bnp Par Mas Renta Bicentenario</t>
  </si>
  <si>
    <t>CFMESTMRBA</t>
  </si>
  <si>
    <t>CFM8807APV&lt;ChlNa&gt;</t>
  </si>
  <si>
    <t>CFM8807APV</t>
  </si>
  <si>
    <t>CFMESTMRBV</t>
  </si>
  <si>
    <t>CFM8807B&lt;ChlNa&gt;</t>
  </si>
  <si>
    <t>CFM8807B</t>
  </si>
  <si>
    <t>CFMESTMRBB</t>
  </si>
  <si>
    <t>CFM8807BE&lt;ChlNa&gt;</t>
  </si>
  <si>
    <t>CFM8807BE</t>
  </si>
  <si>
    <t>CFM8807C&lt;ChlNa&gt;</t>
  </si>
  <si>
    <t>CFM8807C</t>
  </si>
  <si>
    <t>CFMESTMRBC</t>
  </si>
  <si>
    <t>CFM8807F&lt;ChlNa&gt;</t>
  </si>
  <si>
    <t>CFM8807F</t>
  </si>
  <si>
    <t>CFMESTMRBF</t>
  </si>
  <si>
    <t>CFM8807I&lt;ChlNa&gt;</t>
  </si>
  <si>
    <t>CFM8807I</t>
  </si>
  <si>
    <t>CFMESTPRBI</t>
  </si>
  <si>
    <t>CFM8807VIVIENDA&lt;ChlNa&gt;</t>
  </si>
  <si>
    <t>CFM8807VIVIENDA</t>
  </si>
  <si>
    <t>CFM9693A&lt;ChlNa&gt;</t>
  </si>
  <si>
    <t>CFM9693A</t>
  </si>
  <si>
    <t>Bi Dinamico</t>
  </si>
  <si>
    <t>Banco Internacional Administradora General De Fondos S.A.</t>
  </si>
  <si>
    <t>CFMBIDINSA</t>
  </si>
  <si>
    <t>CFM9693B&lt;ChlNa&gt;</t>
  </si>
  <si>
    <t>CFM9693B</t>
  </si>
  <si>
    <t>CFMBIDINSB</t>
  </si>
  <si>
    <t>CFM9693C&lt;ChlNa&gt;</t>
  </si>
  <si>
    <t>CFM9693C</t>
  </si>
  <si>
    <t>CFMBIDINSC</t>
  </si>
  <si>
    <t>CFM9693D&lt;ChlNa&gt;</t>
  </si>
  <si>
    <t>CFM9693D</t>
  </si>
  <si>
    <t>CFMBIDINSD</t>
  </si>
  <si>
    <t>CFM9693I&lt;ChlNa&gt;</t>
  </si>
  <si>
    <t>CFM9693I</t>
  </si>
  <si>
    <t>CFMBIDINSI</t>
  </si>
  <si>
    <t>CFM9690A&lt;ChlNa&gt;</t>
  </si>
  <si>
    <t>CFM9690A</t>
  </si>
  <si>
    <t>Bi Liquidez</t>
  </si>
  <si>
    <t>CFMBILIQSA</t>
  </si>
  <si>
    <t>CFM9690B&lt;ChlNa&gt;</t>
  </si>
  <si>
    <t>CFM9690B</t>
  </si>
  <si>
    <t>CFMBILIQSB</t>
  </si>
  <si>
    <t>CFM9690C&lt;ChlNa&gt;</t>
  </si>
  <si>
    <t>CFM9690C</t>
  </si>
  <si>
    <t>CFMBILIQSC</t>
  </si>
  <si>
    <t>CFM9690D&lt;ChlNa&gt;</t>
  </si>
  <si>
    <t>CFM9690D</t>
  </si>
  <si>
    <t>CFMBILIQSD</t>
  </si>
  <si>
    <t>CFM9690G&lt;ChlNa&gt;</t>
  </si>
  <si>
    <t>CFM9690G</t>
  </si>
  <si>
    <t>CFMBILIQSG</t>
  </si>
  <si>
    <t>CFM9690I&lt;ChlNa&gt;</t>
  </si>
  <si>
    <t>CFM9690I</t>
  </si>
  <si>
    <t>CFMBILIQSI</t>
  </si>
  <si>
    <t>CFM9692A&lt;ChlNa&gt;</t>
  </si>
  <si>
    <t>CFM9692A</t>
  </si>
  <si>
    <t>Bi Mas Ahorro</t>
  </si>
  <si>
    <t>CFMBIMASSA</t>
  </si>
  <si>
    <t>CFM9692B&lt;ChlNa&gt;</t>
  </si>
  <si>
    <t>CFM9692B</t>
  </si>
  <si>
    <t>CFMBIMASSB</t>
  </si>
  <si>
    <t>CFM9692C&lt;ChlNa&gt;</t>
  </si>
  <si>
    <t>CFM9692C</t>
  </si>
  <si>
    <t>CFMBIMASSC</t>
  </si>
  <si>
    <t>CFM9692D&lt;ChlNa&gt;</t>
  </si>
  <si>
    <t>CFM9692D</t>
  </si>
  <si>
    <t>CFMBIMASSD</t>
  </si>
  <si>
    <t>CFM9692I&lt;ChlNa&gt;</t>
  </si>
  <si>
    <t>CFM9692I</t>
  </si>
  <si>
    <t>CFM9691A&lt;ChlNa&gt;</t>
  </si>
  <si>
    <t>CFM9691A</t>
  </si>
  <si>
    <t>Bi Renta A Plazo</t>
  </si>
  <si>
    <t>CFMBIREPSA</t>
  </si>
  <si>
    <t>CFM9691B&lt;ChlNa&gt;</t>
  </si>
  <si>
    <t>CFM9691B</t>
  </si>
  <si>
    <t>CFMBIREPSB</t>
  </si>
  <si>
    <t>CFM9691C&lt;ChlNa&gt;</t>
  </si>
  <si>
    <t>CFM9691C</t>
  </si>
  <si>
    <t>CFMBIREPSC</t>
  </si>
  <si>
    <t>CFM9691D&lt;ChlNa&gt;</t>
  </si>
  <si>
    <t>CFM9691D</t>
  </si>
  <si>
    <t>CFMBIREPSD</t>
  </si>
  <si>
    <t>CFM9691I&lt;ChlNa&gt;</t>
  </si>
  <si>
    <t>CFM9691I</t>
  </si>
  <si>
    <t>CFMBIREPSI</t>
  </si>
  <si>
    <t>CFM8046APV&lt;ChlNa&gt;</t>
  </si>
  <si>
    <t>CFM8046APV</t>
  </si>
  <si>
    <t>Bice Acciones</t>
  </si>
  <si>
    <t>Bice Inversiones Administradora General De Fondos S.A.</t>
  </si>
  <si>
    <t>CFMBICACCB</t>
  </si>
  <si>
    <t>CFM8046CLASICA&lt;ChlNa&gt;</t>
  </si>
  <si>
    <t>CFM8046CLASICA</t>
  </si>
  <si>
    <t>CFM8046INSTITUC&lt;ChlNa&gt;</t>
  </si>
  <si>
    <t>CFM8046INSTITUC</t>
  </si>
  <si>
    <t>INSTITUCIO</t>
  </si>
  <si>
    <t>CFMBICACII</t>
  </si>
  <si>
    <t>CFM8046K&lt;ChlNa&gt;</t>
  </si>
  <si>
    <t>CFM8046K</t>
  </si>
  <si>
    <t>K</t>
  </si>
  <si>
    <t>CFM8046LARGOPLA&lt;ChlNa&gt;</t>
  </si>
  <si>
    <t>CFM8046LARGOPLA</t>
  </si>
  <si>
    <t>LARGOPLAZO</t>
  </si>
  <si>
    <t>CFMBICACCF</t>
  </si>
  <si>
    <t>CFM8046LIQUIDEZ&lt;ChlNa&gt;</t>
  </si>
  <si>
    <t>CFM8046LIQUIDEZ</t>
  </si>
  <si>
    <t>CFM8046PATRIMON&lt;ChlNa&gt;</t>
  </si>
  <si>
    <t>CFM8046PATRIMON</t>
  </si>
  <si>
    <t>PATRIMONIA</t>
  </si>
  <si>
    <t>CFM8029APV&lt;ChlNa&gt;</t>
  </si>
  <si>
    <t>CFM8029APV</t>
  </si>
  <si>
    <t>Bice Beneficio</t>
  </si>
  <si>
    <t>CFMBICBNFB</t>
  </si>
  <si>
    <t>CFM8029CLASICA&lt;ChlNa&gt;</t>
  </si>
  <si>
    <t>CFM8029CLASICA</t>
  </si>
  <si>
    <t>CFMBICBNFC</t>
  </si>
  <si>
    <t>CFM8029E&lt;ChlNa&gt;</t>
  </si>
  <si>
    <t>CFM8029E</t>
  </si>
  <si>
    <t>CFMBICBNFE</t>
  </si>
  <si>
    <t>CFM8029INSTITUC&lt;ChlNa&gt;</t>
  </si>
  <si>
    <t>CFM8029INSTITUC</t>
  </si>
  <si>
    <t>CFMBICBNFI</t>
  </si>
  <si>
    <t>CFM8029K&lt;ChlNa&gt;</t>
  </si>
  <si>
    <t>CFM8029K</t>
  </si>
  <si>
    <t>CFM8029LARGOPLA&lt;ChlNa&gt;</t>
  </si>
  <si>
    <t>CFM8029LARGOPLA</t>
  </si>
  <si>
    <t>CFMBICBNFF</t>
  </si>
  <si>
    <t>CFM8029LIQUIDEZ&lt;ChlNa&gt;</t>
  </si>
  <si>
    <t>CFM8029LIQUIDEZ</t>
  </si>
  <si>
    <t>CFM8178APV&lt;ChlNa&gt;</t>
  </si>
  <si>
    <t>CFM8178APV</t>
  </si>
  <si>
    <t>Bice Best Asia</t>
  </si>
  <si>
    <t>CFMBICBASB</t>
  </si>
  <si>
    <t>CFM8178CLASICA&lt;ChlNa&gt;</t>
  </si>
  <si>
    <t>CFM8178CLASICA</t>
  </si>
  <si>
    <t>CFMBICBASA</t>
  </si>
  <si>
    <t>CFM8178D&lt;ChlNa&gt;</t>
  </si>
  <si>
    <t>CFM8178D</t>
  </si>
  <si>
    <t>CFMBICBASD</t>
  </si>
  <si>
    <t>CFM8178G&lt;ChlNa&gt;</t>
  </si>
  <si>
    <t>CFM8178G</t>
  </si>
  <si>
    <t>CFMBICBAAG</t>
  </si>
  <si>
    <t>CFM8178INSTITUC&lt;ChlNa&gt;</t>
  </si>
  <si>
    <t>CFM8178INSTITUC</t>
  </si>
  <si>
    <t>CFMBICBASI</t>
  </si>
  <si>
    <t>CFM8178K&lt;ChlNa&gt;</t>
  </si>
  <si>
    <t>CFM8178K</t>
  </si>
  <si>
    <t>CFM8178LARGOPLA&lt;ChlNa&gt;</t>
  </si>
  <si>
    <t>CFM8178LARGOPLA</t>
  </si>
  <si>
    <t>CFMBICBASF</t>
  </si>
  <si>
    <t>CFM8178LIQUIDEZ&lt;ChlNa&gt;</t>
  </si>
  <si>
    <t>CFM8178LIQUIDEZ</t>
  </si>
  <si>
    <t>CFMBICBASC</t>
  </si>
  <si>
    <t>CFM8178PATRIMON&lt;ChlNa&gt;</t>
  </si>
  <si>
    <t>CFM8178PATRIMON</t>
  </si>
  <si>
    <t>CFMBICBASJ</t>
  </si>
  <si>
    <t>CFM8114APV&lt;ChlNa&gt;</t>
  </si>
  <si>
    <t>CFM8114APV</t>
  </si>
  <si>
    <t>Bice Best Europa</t>
  </si>
  <si>
    <t>CFMBICBEUB</t>
  </si>
  <si>
    <t>CFM8114CLASICA&lt;ChlNa&gt;</t>
  </si>
  <si>
    <t>CFM8114CLASICA</t>
  </si>
  <si>
    <t>CFMBICBEUA</t>
  </si>
  <si>
    <t>CFM8114D&lt;ChlNa&gt;</t>
  </si>
  <si>
    <t>CFM8114D</t>
  </si>
  <si>
    <t>CFMBICBEUD</t>
  </si>
  <si>
    <t>CFM8114G&lt;ChlNa&gt;</t>
  </si>
  <si>
    <t>CFM8114G</t>
  </si>
  <si>
    <t>CFMBICBPAG</t>
  </si>
  <si>
    <t>CFM8114INSTITUC&lt;ChlNa&gt;</t>
  </si>
  <si>
    <t>CFM8114INSTITUC</t>
  </si>
  <si>
    <t>CFMBICBEUI</t>
  </si>
  <si>
    <t>CFM8114K&lt;ChlNa&gt;</t>
  </si>
  <si>
    <t>CFM8114K</t>
  </si>
  <si>
    <t>CFM8114LARGOPLA&lt;ChlNa&gt;</t>
  </si>
  <si>
    <t>CFM8114LARGOPLA</t>
  </si>
  <si>
    <t>CFMBICBEUF</t>
  </si>
  <si>
    <t>CFM8114LIQUIDEZ&lt;ChlNa&gt;</t>
  </si>
  <si>
    <t>CFM8114LIQUIDEZ</t>
  </si>
  <si>
    <t>CFMBICBEUC</t>
  </si>
  <si>
    <t>CFM8114PATRIMON&lt;ChlNa&gt;</t>
  </si>
  <si>
    <t>CFM8114PATRIMON</t>
  </si>
  <si>
    <t>CFMBICBEUJ</t>
  </si>
  <si>
    <t>CFM8537APV&lt;ChlNa&gt;</t>
  </si>
  <si>
    <t>CFM8537APV</t>
  </si>
  <si>
    <t>Bice Best Latinoamerica</t>
  </si>
  <si>
    <t>CFMBICBLTB</t>
  </si>
  <si>
    <t>CFM8537CLASICA&lt;ChlNa&gt;</t>
  </si>
  <si>
    <t>CFM8537CLASICA</t>
  </si>
  <si>
    <t>CFMBICBLTA</t>
  </si>
  <si>
    <t>CFM8537D&lt;ChlNa&gt;</t>
  </si>
  <si>
    <t>CFM8537D</t>
  </si>
  <si>
    <t>CFMBICBLTD</t>
  </si>
  <si>
    <t>CFM8537G&lt;ChlNa&gt;</t>
  </si>
  <si>
    <t>CFM8537G</t>
  </si>
  <si>
    <t>CFMBICBLAG</t>
  </si>
  <si>
    <t>CFM8537INSTITUC&lt;ChlNa&gt;</t>
  </si>
  <si>
    <t>CFM8537INSTITUC</t>
  </si>
  <si>
    <t>CFMBICBLTI</t>
  </si>
  <si>
    <t>CFM8537K&lt;ChlNa&gt;</t>
  </si>
  <si>
    <t>CFM8537K</t>
  </si>
  <si>
    <t>CFM8537LARGOPLA&lt;ChlNa&gt;</t>
  </si>
  <si>
    <t>CFM8537LARGOPLA</t>
  </si>
  <si>
    <t>CFMBICBLTF</t>
  </si>
  <si>
    <t>CFM8537LIQUIDEZ&lt;ChlNa&gt;</t>
  </si>
  <si>
    <t>CFM8537LIQUIDEZ</t>
  </si>
  <si>
    <t>CFMBICBLTC</t>
  </si>
  <si>
    <t>CFM8475APV&lt;ChlNa&gt;</t>
  </si>
  <si>
    <t>CFM8475APV</t>
  </si>
  <si>
    <t>Bice Best Mercados Emergente</t>
  </si>
  <si>
    <t>Accionario emergente</t>
  </si>
  <si>
    <t>CFMBICBMEB</t>
  </si>
  <si>
    <t>CFM8475CLASICA&lt;ChlNa&gt;</t>
  </si>
  <si>
    <t>CFM8475CLASICA</t>
  </si>
  <si>
    <t>CFMBICBMEM</t>
  </si>
  <si>
    <t>CFM8475D&lt;ChlNa&gt;</t>
  </si>
  <si>
    <t>CFM8475D</t>
  </si>
  <si>
    <t>CFMBICBMED</t>
  </si>
  <si>
    <t>CFM8475G&lt;ChlNa&gt;</t>
  </si>
  <si>
    <t>CFM8475G</t>
  </si>
  <si>
    <t>CFMBICBMEG</t>
  </si>
  <si>
    <t>CFM8475INSTITUC&lt;ChlNa&gt;</t>
  </si>
  <si>
    <t>CFM8475INSTITUC</t>
  </si>
  <si>
    <t>CFMBICBMEI</t>
  </si>
  <si>
    <t>CFM8475K&lt;ChlNa&gt;</t>
  </si>
  <si>
    <t>CFM8475K</t>
  </si>
  <si>
    <t>CFM8475LARGOPLA&lt;ChlNa&gt;</t>
  </si>
  <si>
    <t>CFM8475LARGOPLA</t>
  </si>
  <si>
    <t>CFMBICBMEF</t>
  </si>
  <si>
    <t>CFM8475LIQUIDEZ&lt;ChlNa&gt;</t>
  </si>
  <si>
    <t>CFM8475LIQUIDEZ</t>
  </si>
  <si>
    <t>CFMBICBMEC</t>
  </si>
  <si>
    <t>CFM8475PATRIMON&lt;ChlNa&gt;</t>
  </si>
  <si>
    <t>CFM8475PATRIMON</t>
  </si>
  <si>
    <t>CFMBICBMEJ</t>
  </si>
  <si>
    <t>CFM8183APV&lt;ChlNa&gt;</t>
  </si>
  <si>
    <t>CFM8183APV</t>
  </si>
  <si>
    <t>Bice Best Norteamerica</t>
  </si>
  <si>
    <t>CFMBICBNAB</t>
  </si>
  <si>
    <t>CFM8183CLASICA&lt;ChlNa&gt;</t>
  </si>
  <si>
    <t>CFM8183CLASICA</t>
  </si>
  <si>
    <t>CFMBICBNAA</t>
  </si>
  <si>
    <t>CFM8183D&lt;ChlNa&gt;</t>
  </si>
  <si>
    <t>CFM8183D</t>
  </si>
  <si>
    <t>CFMBICBNAD</t>
  </si>
  <si>
    <t>CFM8183G&lt;ChlNa&gt;</t>
  </si>
  <si>
    <t>CFM8183G</t>
  </si>
  <si>
    <t>CFMBICBNAG</t>
  </si>
  <si>
    <t>CFM8183INSTITUC&lt;ChlNa&gt;</t>
  </si>
  <si>
    <t>CFM8183INSTITUC</t>
  </si>
  <si>
    <t>CFMBICBNAI</t>
  </si>
  <si>
    <t>CFM8183K&lt;ChlNa&gt;</t>
  </si>
  <si>
    <t>CFM8183K</t>
  </si>
  <si>
    <t>CFM8183LARGOPLA&lt;ChlNa&gt;</t>
  </si>
  <si>
    <t>CFM8183LARGOPLA</t>
  </si>
  <si>
    <t>CFMBICBNAF</t>
  </si>
  <si>
    <t>CFM8183LIQUIDEZ&lt;ChlNa&gt;</t>
  </si>
  <si>
    <t>CFM8183LIQUIDEZ</t>
  </si>
  <si>
    <t>CFMBICBNAC</t>
  </si>
  <si>
    <t>CFM8183PATRIMON&lt;ChlNa&gt;</t>
  </si>
  <si>
    <t>CFM8183PATRIMON</t>
  </si>
  <si>
    <t>CFMBICBNAJ</t>
  </si>
  <si>
    <t>CFM8725APV&lt;ChlNa&gt;</t>
  </si>
  <si>
    <t>CFM8725APV</t>
  </si>
  <si>
    <t>Bice Brasil</t>
  </si>
  <si>
    <t>Accionario Brasil</t>
  </si>
  <si>
    <t>CFMBICBRAB</t>
  </si>
  <si>
    <t>CFM8725CLASICA&lt;ChlNa&gt;</t>
  </si>
  <si>
    <t>CFM8725CLASICA</t>
  </si>
  <si>
    <t>CFMBICBRAS</t>
  </si>
  <si>
    <t>CFM8725D&lt;ChlNa&gt;</t>
  </si>
  <si>
    <t>CFM8725D</t>
  </si>
  <si>
    <t>CFM8725G&lt;ChlNa&gt;</t>
  </si>
  <si>
    <t>CFM8725G</t>
  </si>
  <si>
    <t>CFM8725INSTITUC&lt;ChlNa&gt;</t>
  </si>
  <si>
    <t>CFM8725INSTITUC</t>
  </si>
  <si>
    <t>CFMBICBRAI</t>
  </si>
  <si>
    <t>CFM8725LARGOPLA&lt;ChlNa&gt;</t>
  </si>
  <si>
    <t>CFM8725LARGOPLA</t>
  </si>
  <si>
    <t>CFMBICBRAF</t>
  </si>
  <si>
    <t>CFM8725LIQUIDEZ&lt;ChlNa&gt;</t>
  </si>
  <si>
    <t>CFM8725LIQUIDEZ</t>
  </si>
  <si>
    <t>CFMBICBRAC</t>
  </si>
  <si>
    <t>CFM8725PATRIMON&lt;ChlNa&gt;</t>
  </si>
  <si>
    <t>CFM8725PATRIMON</t>
  </si>
  <si>
    <t>CFMBICBRAJ</t>
  </si>
  <si>
    <t>CFM8819APV&lt;ChlNa&gt;</t>
  </si>
  <si>
    <t>CFM8819APV</t>
  </si>
  <si>
    <t>Bice Chile Activo</t>
  </si>
  <si>
    <t>CFM8819CLASICA&lt;ChlNa&gt;</t>
  </si>
  <si>
    <t>CFM8819CLASICA</t>
  </si>
  <si>
    <t>CFMBICCHAA</t>
  </si>
  <si>
    <t>CFM8819D&lt;ChlNa&gt;</t>
  </si>
  <si>
    <t>CFM8819D</t>
  </si>
  <si>
    <t>CFMBICCHAD</t>
  </si>
  <si>
    <t>CFM8819G&lt;ChlNa&gt;</t>
  </si>
  <si>
    <t>CFM8819G</t>
  </si>
  <si>
    <t>CFM8819INSTITUC&lt;ChlNa&gt;</t>
  </si>
  <si>
    <t>CFM8819INSTITUC</t>
  </si>
  <si>
    <t>CFMBICCHAI</t>
  </si>
  <si>
    <t>CFM8819K&lt;ChlNa&gt;</t>
  </si>
  <si>
    <t>CFM8819K</t>
  </si>
  <si>
    <t>CFM8819LARGOPLA&lt;ChlNa&gt;</t>
  </si>
  <si>
    <t>CFM8819LARGOPLA</t>
  </si>
  <si>
    <t>CFMBICCHAF</t>
  </si>
  <si>
    <t>CFM8819LIQUIDEZ&lt;ChlNa&gt;</t>
  </si>
  <si>
    <t>CFM8819LIQUIDEZ</t>
  </si>
  <si>
    <t>CFMBICCHAC</t>
  </si>
  <si>
    <t>CFM8819PATRIMON&lt;ChlNa&gt;</t>
  </si>
  <si>
    <t>CFM8819PATRIMON</t>
  </si>
  <si>
    <t>CFM8553APV&lt;ChlNa&gt;</t>
  </si>
  <si>
    <t>CFM8553APV</t>
  </si>
  <si>
    <t>Bice Chile Mid Cap</t>
  </si>
  <si>
    <t>CFMBICCMCB</t>
  </si>
  <si>
    <t>CFM8553CLASICA&lt;ChlNa&gt;</t>
  </si>
  <si>
    <t>CFM8553CLASICA</t>
  </si>
  <si>
    <t>CFMBICCMCA</t>
  </si>
  <si>
    <t>CFM8553INSTITUC&lt;ChlNa&gt;</t>
  </si>
  <si>
    <t>CFM8553INSTITUC</t>
  </si>
  <si>
    <t>CFMBICCMCI</t>
  </si>
  <si>
    <t>CFM8553K&lt;ChlNa&gt;</t>
  </si>
  <si>
    <t>CFM8553K</t>
  </si>
  <si>
    <t>CFM8553LARGOPLA&lt;ChlNa&gt;</t>
  </si>
  <si>
    <t>CFM8553LARGOPLA</t>
  </si>
  <si>
    <t>CFMBICCMCF</t>
  </si>
  <si>
    <t>CFM8553LIQUIDEZ&lt;ChlNa&gt;</t>
  </si>
  <si>
    <t>CFM8553LIQUIDEZ</t>
  </si>
  <si>
    <t>CFMBICCMCC</t>
  </si>
  <si>
    <t>CFM8553PATRIMON&lt;ChlNa&gt;</t>
  </si>
  <si>
    <t>CFM8553PATRIMON</t>
  </si>
  <si>
    <t>CFMBICCMCJ</t>
  </si>
  <si>
    <t>CFM8935APV&lt;ChlNa&gt;</t>
  </si>
  <si>
    <t>CFM8935APV</t>
  </si>
  <si>
    <t>Bice Colombia</t>
  </si>
  <si>
    <t>Accionario pais</t>
  </si>
  <si>
    <t>CFMBICBIAB</t>
  </si>
  <si>
    <t>CFM8935CLASICA&lt;ChlNa&gt;</t>
  </si>
  <si>
    <t>CFM8935CLASICA</t>
  </si>
  <si>
    <t>CFMBICCOLA</t>
  </si>
  <si>
    <t>CFM8935D&lt;ChlNa&gt;</t>
  </si>
  <si>
    <t>CFM8935D</t>
  </si>
  <si>
    <t>CFMBICBIAD</t>
  </si>
  <si>
    <t>CFM8935E&lt;ChlNa&gt;</t>
  </si>
  <si>
    <t>CFM8935E</t>
  </si>
  <si>
    <t>CFMBICBIAE</t>
  </si>
  <si>
    <t>CFM8935G&lt;ChlNa&gt;</t>
  </si>
  <si>
    <t>CFM8935G</t>
  </si>
  <si>
    <t>CFMBICBIAG</t>
  </si>
  <si>
    <t>CFM8935INSTITUC&lt;ChlNa&gt;</t>
  </si>
  <si>
    <t>CFM8935INSTITUC</t>
  </si>
  <si>
    <t>CFMBICCOLI</t>
  </si>
  <si>
    <t>CFM8935K&lt;ChlNa&gt;</t>
  </si>
  <si>
    <t>CFM8935K</t>
  </si>
  <si>
    <t>CFM8935LARGOPLA&lt;ChlNa&gt;</t>
  </si>
  <si>
    <t>CFM8935LARGOPLA</t>
  </si>
  <si>
    <t>CFMBICCOLF</t>
  </si>
  <si>
    <t>CFM8935LIQUIDEZ&lt;ChlNa&gt;</t>
  </si>
  <si>
    <t>CFM8935LIQUIDEZ</t>
  </si>
  <si>
    <t>CFMBICCOLC</t>
  </si>
  <si>
    <t>CFM8749APV&lt;ChlNa&gt;</t>
  </si>
  <si>
    <t>CFM8749APV</t>
  </si>
  <si>
    <t>Bice Commodities</t>
  </si>
  <si>
    <t>Accionario sectorial</t>
  </si>
  <si>
    <t>CFM8749CLASICA&lt;ChlNa&gt;</t>
  </si>
  <si>
    <t>CFM8749CLASICA</t>
  </si>
  <si>
    <t>CFMBICCMDA</t>
  </si>
  <si>
    <t>CFM8749D&lt;ChlNa&gt;</t>
  </si>
  <si>
    <t>CFM8749D</t>
  </si>
  <si>
    <t>CFM8749G&lt;ChlNa&gt;</t>
  </si>
  <si>
    <t>CFM8749G</t>
  </si>
  <si>
    <t>CFM8749INSTITUC&lt;ChlNa&gt;</t>
  </si>
  <si>
    <t>CFM8749INSTITUC</t>
  </si>
  <si>
    <t>CFMBICCMDI</t>
  </si>
  <si>
    <t>CFM8749K&lt;ChlNa&gt;</t>
  </si>
  <si>
    <t>CFM8749K</t>
  </si>
  <si>
    <t>CFM8749LARGOPLA&lt;ChlNa&gt;</t>
  </si>
  <si>
    <t>CFM8749LARGOPLA</t>
  </si>
  <si>
    <t>CFMBICCMDF</t>
  </si>
  <si>
    <t>CFM8749LIQUIDEZ&lt;ChlNa&gt;</t>
  </si>
  <si>
    <t>CFM8749LIQUIDEZ</t>
  </si>
  <si>
    <t>CFMBICCMDC</t>
  </si>
  <si>
    <t>CFM8785APV&lt;ChlNa&gt;</t>
  </si>
  <si>
    <t>CFM8785APV</t>
  </si>
  <si>
    <t>Bice Dinamico</t>
  </si>
  <si>
    <t>CFMBICDINB</t>
  </si>
  <si>
    <t>CFM8785CLASICA&lt;ChlNa&gt;</t>
  </si>
  <si>
    <t>CFM8785CLASICA</t>
  </si>
  <si>
    <t>CFMBICDINA</t>
  </si>
  <si>
    <t>CFM8785D&lt;ChlNa&gt;</t>
  </si>
  <si>
    <t>CFM8785D</t>
  </si>
  <si>
    <t>CFMBICDIND</t>
  </si>
  <si>
    <t>CFM8785E&lt;ChlNa&gt;</t>
  </si>
  <si>
    <t>CFM8785E</t>
  </si>
  <si>
    <t>CFMBICDINE</t>
  </si>
  <si>
    <t>CFM8785G&lt;ChlNa&gt;</t>
  </si>
  <si>
    <t>CFM8785G</t>
  </si>
  <si>
    <t>CFMBICDCOG</t>
  </si>
  <si>
    <t>CFM8785INSTITUC&lt;ChlNa&gt;</t>
  </si>
  <si>
    <t>CFM8785INSTITUC</t>
  </si>
  <si>
    <t>CFMBICDINI</t>
  </si>
  <si>
    <t>CFM8785LARGOPLA&lt;ChlNa&gt;</t>
  </si>
  <si>
    <t>CFM8785LARGOPLA</t>
  </si>
  <si>
    <t>CFMBICDINF</t>
  </si>
  <si>
    <t>CFM8785LIQUIDEZ&lt;ChlNa&gt;</t>
  </si>
  <si>
    <t>CFM8785LIQUIDEZ</t>
  </si>
  <si>
    <t>CFMBICDINC</t>
  </si>
  <si>
    <t>CFM8687APV&lt;ChlNa&gt;</t>
  </si>
  <si>
    <t>CFM8687APV</t>
  </si>
  <si>
    <t>Bice Emprendedor</t>
  </si>
  <si>
    <t>CFM8687CLASICA&lt;ChlNa&gt;</t>
  </si>
  <si>
    <t>CFM8687CLASICA</t>
  </si>
  <si>
    <t>CFMBICEMPA</t>
  </si>
  <si>
    <t>CFM8687D&lt;ChlNa&gt;</t>
  </si>
  <si>
    <t>CFM8687D</t>
  </si>
  <si>
    <t>CFMBICEORD</t>
  </si>
  <si>
    <t>CFM8687E&lt;ChlNa&gt;</t>
  </si>
  <si>
    <t>CFM8687E</t>
  </si>
  <si>
    <t>CFMBICEORE</t>
  </si>
  <si>
    <t>CFM8687G&lt;ChlNa&gt;</t>
  </si>
  <si>
    <t>CFM8687G</t>
  </si>
  <si>
    <t>CFMBICEORG</t>
  </si>
  <si>
    <t>CFM8687INSTITUC&lt;ChlNa&gt;</t>
  </si>
  <si>
    <t>CFM8687INSTITUC</t>
  </si>
  <si>
    <t>CFMBICEMPI</t>
  </si>
  <si>
    <t>CFM8687LARGOPLA&lt;ChlNa&gt;</t>
  </si>
  <si>
    <t>CFM8687LARGOPLA</t>
  </si>
  <si>
    <t>CFMBICEMPF</t>
  </si>
  <si>
    <t>CFM8687LIQUIDEZ&lt;ChlNa&gt;</t>
  </si>
  <si>
    <t>CFM8687LIQUIDEZ</t>
  </si>
  <si>
    <t>CFMBICEMPC</t>
  </si>
  <si>
    <t>CFM8141APV&lt;ChlNa&gt;</t>
  </si>
  <si>
    <t>CFM8141APV</t>
  </si>
  <si>
    <t>Bice Extra</t>
  </si>
  <si>
    <t>CFMBICEXTB</t>
  </si>
  <si>
    <t>CFM8141CLASICA&lt;ChlNa&gt;</t>
  </si>
  <si>
    <t>CFM8141CLASICA</t>
  </si>
  <si>
    <t>CFMBICEXTA</t>
  </si>
  <si>
    <t>CFM8141D&lt;ChlNa&gt;</t>
  </si>
  <si>
    <t>CFM8141D</t>
  </si>
  <si>
    <t>CFMBICEXTD</t>
  </si>
  <si>
    <t>CFM8141E&lt;ChlNa&gt;</t>
  </si>
  <si>
    <t>CFM8141E</t>
  </si>
  <si>
    <t>CFMBICEXTE</t>
  </si>
  <si>
    <t>CFM8141G&lt;ChlNa&gt;</t>
  </si>
  <si>
    <t>CFM8141G</t>
  </si>
  <si>
    <t>CFMBICBRAG</t>
  </si>
  <si>
    <t>CFM8141INSTITUC&lt;ChlNa&gt;</t>
  </si>
  <si>
    <t>CFM8141INSTITUC</t>
  </si>
  <si>
    <t>CFMBICEXTI</t>
  </si>
  <si>
    <t>CFM8141K&lt;ChlNa&gt;</t>
  </si>
  <si>
    <t>CFM8141K</t>
  </si>
  <si>
    <t>CFM8141LARGOPLA&lt;ChlNa&gt;</t>
  </si>
  <si>
    <t>CFM8141LARGOPLA</t>
  </si>
  <si>
    <t>CFMBICEXTF</t>
  </si>
  <si>
    <t>CFM8141LIQUIDEZ&lt;ChlNa&gt;</t>
  </si>
  <si>
    <t>CFM8141LIQUIDEZ</t>
  </si>
  <si>
    <t>CFMBICEXTC</t>
  </si>
  <si>
    <t>CFM8750APV&lt;ChlNa&gt;</t>
  </si>
  <si>
    <t>CFM8750APV</t>
  </si>
  <si>
    <t>Bice Extra Dólar</t>
  </si>
  <si>
    <t>CFM8750CLASICA&lt;ChlNa&gt;</t>
  </si>
  <si>
    <t>CFM8750CLASICA</t>
  </si>
  <si>
    <t>CFMBICEXDO</t>
  </si>
  <si>
    <t>CFM8750INSTITUC&lt;ChlNa&gt;</t>
  </si>
  <si>
    <t>CFM8750INSTITUC</t>
  </si>
  <si>
    <t>CFMBICEXDI</t>
  </si>
  <si>
    <t>CFM8750K&lt;ChlNa&gt;</t>
  </si>
  <si>
    <t>CFM8750K</t>
  </si>
  <si>
    <t>CFM8750LIQUIDEZ&lt;ChlNa&gt;</t>
  </si>
  <si>
    <t>CFM8750LIQUIDEZ</t>
  </si>
  <si>
    <t>CFMBICEXDC</t>
  </si>
  <si>
    <t>CFM8750X&lt;ChlNa&gt;</t>
  </si>
  <si>
    <t>CFM8750X</t>
  </si>
  <si>
    <t>CFMBICEBLX</t>
  </si>
  <si>
    <t>CFM8063APV&lt;ChlNa&gt;</t>
  </si>
  <si>
    <t>CFM8063APV</t>
  </si>
  <si>
    <t>Bice Index</t>
  </si>
  <si>
    <t>CFMBICINDB</t>
  </si>
  <si>
    <t>CFM8063CLASICA&lt;ChlNa&gt;</t>
  </si>
  <si>
    <t>CFM8063CLASICA</t>
  </si>
  <si>
    <t>CFMBICEIND</t>
  </si>
  <si>
    <t>CFM8063D&lt;ChlNa&gt;</t>
  </si>
  <si>
    <t>CFM8063D</t>
  </si>
  <si>
    <t>CFMBICINDD</t>
  </si>
  <si>
    <t>CFM8063G&lt;ChlNa&gt;</t>
  </si>
  <si>
    <t>CFM8063G</t>
  </si>
  <si>
    <t>CFMBICBEXG</t>
  </si>
  <si>
    <t>CFM8063INVER&lt;ChlNa&gt;</t>
  </si>
  <si>
    <t>CFM8063INVER</t>
  </si>
  <si>
    <t>CFMBICLIQX</t>
  </si>
  <si>
    <t>CFM8063LARGOPLA&lt;ChlNa&gt;</t>
  </si>
  <si>
    <t>CFM8063LARGOPLA</t>
  </si>
  <si>
    <t>CFMBICINDF</t>
  </si>
  <si>
    <t>CFM9223APV&lt;ChlNa&gt;</t>
  </si>
  <si>
    <t>CFM9223APV</t>
  </si>
  <si>
    <t>Bice India</t>
  </si>
  <si>
    <t>CFM9223CLASICA&lt;ChlNa&gt;</t>
  </si>
  <si>
    <t>CFM9223CLASICA</t>
  </si>
  <si>
    <t>CFMBICEINA</t>
  </si>
  <si>
    <t>CFM9223D&lt;ChlNa&gt;</t>
  </si>
  <si>
    <t>CFM9223D</t>
  </si>
  <si>
    <t>CFM9223G&lt;ChlNa&gt;</t>
  </si>
  <si>
    <t>CFM9223G</t>
  </si>
  <si>
    <t>CFM9223INSTITUC&lt;ChlNa&gt;</t>
  </si>
  <si>
    <t>CFM9223INSTITUC</t>
  </si>
  <si>
    <t>CFMBICEINI</t>
  </si>
  <si>
    <t>CFM9223K&lt;ChlNa&gt;</t>
  </si>
  <si>
    <t>CFM9223K</t>
  </si>
  <si>
    <t>CFM9223LARGOPLA&lt;ChlNa&gt;</t>
  </si>
  <si>
    <t>CFM9223LARGOPLA</t>
  </si>
  <si>
    <t>CFMBICEINF</t>
  </si>
  <si>
    <t>CFM9223LIQUIDEZ&lt;ChlNa&gt;</t>
  </si>
  <si>
    <t>CFM9223LIQUIDEZ</t>
  </si>
  <si>
    <t>CFMBICEINC</t>
  </si>
  <si>
    <t>CFM9007APV&lt;ChlNa&gt;</t>
  </si>
  <si>
    <t>CFM9007APV</t>
  </si>
  <si>
    <t>Bice Japon</t>
  </si>
  <si>
    <t>CFMBICJAPB</t>
  </si>
  <si>
    <t>CFM9007CLASICA&lt;ChlNa&gt;</t>
  </si>
  <si>
    <t>CFM9007CLASICA</t>
  </si>
  <si>
    <t>CFMBICJAPA</t>
  </si>
  <si>
    <t>CFM9007D&lt;ChlNa&gt;</t>
  </si>
  <si>
    <t>CFM9007D</t>
  </si>
  <si>
    <t>CFMBICJAPD</t>
  </si>
  <si>
    <t>CFM9007G&lt;ChlNa&gt;</t>
  </si>
  <si>
    <t>CFM9007G</t>
  </si>
  <si>
    <t>CFMBICJAPG</t>
  </si>
  <si>
    <t>CFM9007INSTITUC&lt;ChlNa&gt;</t>
  </si>
  <si>
    <t>CFM9007INSTITUC</t>
  </si>
  <si>
    <t>CFMBICJAPI</t>
  </si>
  <si>
    <t>CFM9007K&lt;ChlNa&gt;</t>
  </si>
  <si>
    <t>CFM9007K</t>
  </si>
  <si>
    <t>CFM9007LARGOPLA&lt;ChlNa&gt;</t>
  </si>
  <si>
    <t>CFM9007LARGOPLA</t>
  </si>
  <si>
    <t>CFMBICJAPF</t>
  </si>
  <si>
    <t>CFM9007LIQUIDEZ&lt;ChlNa&gt;</t>
  </si>
  <si>
    <t>CFM9007LIQUIDEZ</t>
  </si>
  <si>
    <t>CFMBICJAPC</t>
  </si>
  <si>
    <t>CFM8100CLASICA&lt;ChlNa&gt;</t>
  </si>
  <si>
    <t>CFM8100CLASICA</t>
  </si>
  <si>
    <t>Bice Manager</t>
  </si>
  <si>
    <t>CFMBICEMGA</t>
  </si>
  <si>
    <t>CFM8100INSTITUC&lt;ChlNa&gt;</t>
  </si>
  <si>
    <t>CFM8100INSTITUC</t>
  </si>
  <si>
    <t>CFMBICEMGI</t>
  </si>
  <si>
    <t>CFM8100K&lt;ChlNa&gt;</t>
  </si>
  <si>
    <t>CFM8100K</t>
  </si>
  <si>
    <t>CFM8100X&lt;ChlNa&gt;</t>
  </si>
  <si>
    <t>CFM8100X</t>
  </si>
  <si>
    <t>CFM8506APV&lt;ChlNa&gt;</t>
  </si>
  <si>
    <t>CFM8506APV</t>
  </si>
  <si>
    <t>Bice Manager Dolar</t>
  </si>
  <si>
    <t>CFM8506CLASICA&lt;ChlNa&gt;</t>
  </si>
  <si>
    <t>CFM8506CLASICA</t>
  </si>
  <si>
    <t>CFMBICMDOL</t>
  </si>
  <si>
    <t>CFM8506INSTITUC&lt;ChlNa&gt;</t>
  </si>
  <si>
    <t>CFM8506INSTITUC</t>
  </si>
  <si>
    <t>CFMBICMDOI</t>
  </si>
  <si>
    <t>CFM8506K&lt;ChlNa&gt;</t>
  </si>
  <si>
    <t>CFM8506K</t>
  </si>
  <si>
    <t>CFM8506LIQUIDEZ&lt;ChlNa&gt;</t>
  </si>
  <si>
    <t>CFM8506LIQUIDEZ</t>
  </si>
  <si>
    <t>CFMBICMDOC</t>
  </si>
  <si>
    <t>CFM8295APV&lt;ChlNa&gt;</t>
  </si>
  <si>
    <t>CFM8295APV</t>
  </si>
  <si>
    <t>Bice Master</t>
  </si>
  <si>
    <t>CFMBICMSTB</t>
  </si>
  <si>
    <t>CFM8295CLASICA&lt;ChlNa&gt;</t>
  </si>
  <si>
    <t>CFM8295CLASICA</t>
  </si>
  <si>
    <t>CFMBICMSTA</t>
  </si>
  <si>
    <t>CFM8295D&lt;ChlNa&gt;</t>
  </si>
  <si>
    <t>CFM8295D</t>
  </si>
  <si>
    <t>CFMBICMSTD</t>
  </si>
  <si>
    <t>CFM8295E&lt;ChlNa&gt;</t>
  </si>
  <si>
    <t>CFM8295E</t>
  </si>
  <si>
    <t>CFMBICMSTE</t>
  </si>
  <si>
    <t>CFM8295G&lt;ChlNa&gt;</t>
  </si>
  <si>
    <t>CFM8295G</t>
  </si>
  <si>
    <t>CFMBICMERG</t>
  </si>
  <si>
    <t>CFM8295INSTITUC&lt;ChlNa&gt;</t>
  </si>
  <si>
    <t>CFM8295INSTITUC</t>
  </si>
  <si>
    <t>CFMBICMSTI</t>
  </si>
  <si>
    <t>CFM8295LARGOPLA&lt;ChlNa&gt;</t>
  </si>
  <si>
    <t>CFM8295LARGOPLA</t>
  </si>
  <si>
    <t>CFMBICMSTF</t>
  </si>
  <si>
    <t>CFM8295LIQUIDEZ&lt;ChlNa&gt;</t>
  </si>
  <si>
    <t>CFM8295LIQUIDEZ</t>
  </si>
  <si>
    <t>CFMBICMSTC</t>
  </si>
  <si>
    <t>CFM8801APV&lt;ChlNa&gt;</t>
  </si>
  <si>
    <t>CFM8801APV</t>
  </si>
  <si>
    <t>Bice México</t>
  </si>
  <si>
    <t>CFMBICMEXB</t>
  </si>
  <si>
    <t>CFM8801CLASICA&lt;ChlNa&gt;</t>
  </si>
  <si>
    <t>CFM8801CLASICA</t>
  </si>
  <si>
    <t>CFMBICMEXA</t>
  </si>
  <si>
    <t>CFM8801D&lt;ChlNa&gt;</t>
  </si>
  <si>
    <t>CFM8801D</t>
  </si>
  <si>
    <t>CFMBICMEXD</t>
  </si>
  <si>
    <t>CFM8801INSTITUC&lt;ChlNa&gt;</t>
  </si>
  <si>
    <t>CFM8801INSTITUC</t>
  </si>
  <si>
    <t>CFMBICMEXI</t>
  </si>
  <si>
    <t>CFM8801K&lt;ChlNa&gt;</t>
  </si>
  <si>
    <t>CFM8801K</t>
  </si>
  <si>
    <t>CFM8801LARGOPLA&lt;ChlNa&gt;</t>
  </si>
  <si>
    <t>CFM8801LARGOPLA</t>
  </si>
  <si>
    <t>CFMBICMEXF</t>
  </si>
  <si>
    <t>CFM8801LIQUIDEZ&lt;ChlNa&gt;</t>
  </si>
  <si>
    <t>CFM8801LIQUIDEZ</t>
  </si>
  <si>
    <t>CFMBICMEXC</t>
  </si>
  <si>
    <t>CFM8937APV&lt;ChlNa&gt;</t>
  </si>
  <si>
    <t>CFM8937APV</t>
  </si>
  <si>
    <t>Bice Peru</t>
  </si>
  <si>
    <t>CFMBICBRUB</t>
  </si>
  <si>
    <t>CFM8937CLASICA&lt;ChlNa&gt;</t>
  </si>
  <si>
    <t>CFM8937CLASICA</t>
  </si>
  <si>
    <t>CFMBICPERA</t>
  </si>
  <si>
    <t>CFM8937D&lt;ChlNa&gt;</t>
  </si>
  <si>
    <t>CFM8937D</t>
  </si>
  <si>
    <t>CFMBICBRUD</t>
  </si>
  <si>
    <t>CFM8937E&lt;ChlNa&gt;</t>
  </si>
  <si>
    <t>CFM8937E</t>
  </si>
  <si>
    <t>CFMBICBRUE</t>
  </si>
  <si>
    <t>CFM8937G&lt;ChlNa&gt;</t>
  </si>
  <si>
    <t>CFM8937G</t>
  </si>
  <si>
    <t>CFMBICBRUG</t>
  </si>
  <si>
    <t>CFM8937INSTITUC&lt;ChlNa&gt;</t>
  </si>
  <si>
    <t>CFM8937INSTITUC</t>
  </si>
  <si>
    <t>CFMBICPERI</t>
  </si>
  <si>
    <t>CFM8937K&lt;ChlNa&gt;</t>
  </si>
  <si>
    <t>CFM8937K</t>
  </si>
  <si>
    <t>CFM8937LARGOPLA&lt;ChlNa&gt;</t>
  </si>
  <si>
    <t>CFM8937LARGOPLA</t>
  </si>
  <si>
    <t>CFMBICBRUF</t>
  </si>
  <si>
    <t>CFM8937LIQUIDEZ&lt;ChlNa&gt;</t>
  </si>
  <si>
    <t>CFM8937LIQUIDEZ</t>
  </si>
  <si>
    <t>CFMBICPERC</t>
  </si>
  <si>
    <t>CFM8937PATRIMON&lt;ChlNa&gt;</t>
  </si>
  <si>
    <t>CFM8937PATRIMON</t>
  </si>
  <si>
    <t>CFM8032APV&lt;ChlNa&gt;</t>
  </si>
  <si>
    <t>CFM8032APV</t>
  </si>
  <si>
    <t>Bice Target</t>
  </si>
  <si>
    <t>CFMBICTRGB</t>
  </si>
  <si>
    <t>CFM8032CLASICA&lt;ChlNa&gt;</t>
  </si>
  <si>
    <t>CFM8032CLASICA</t>
  </si>
  <si>
    <t>CFMBICTRGA</t>
  </si>
  <si>
    <t>CFM8032D&lt;ChlNa&gt;</t>
  </si>
  <si>
    <t>CFM8032D</t>
  </si>
  <si>
    <t>CFMBICTRGD</t>
  </si>
  <si>
    <t>CFM8032E&lt;ChlNa&gt;</t>
  </si>
  <si>
    <t>CFM8032E</t>
  </si>
  <si>
    <t>CFMBICTRGE</t>
  </si>
  <si>
    <t>CFM8032G&lt;ChlNa&gt;</t>
  </si>
  <si>
    <t>CFM8032G</t>
  </si>
  <si>
    <t>CFMBICTETG</t>
  </si>
  <si>
    <t>CFM8032INSTITUC&lt;ChlNa&gt;</t>
  </si>
  <si>
    <t>CFM8032INSTITUC</t>
  </si>
  <si>
    <t>CFMBICTGRI</t>
  </si>
  <si>
    <t>CFM8032LARGOPLA&lt;ChlNa&gt;</t>
  </si>
  <si>
    <t>CFM8032LARGOPLA</t>
  </si>
  <si>
    <t>CFMBICTRGF</t>
  </si>
  <si>
    <t>CFM8032LIQUIDEZ&lt;ChlNa&gt;</t>
  </si>
  <si>
    <t>CFM8032LIQUIDEZ</t>
  </si>
  <si>
    <t>CFMBICTRGC</t>
  </si>
  <si>
    <t>CFM8944APV&lt;ChlNa&gt;</t>
  </si>
  <si>
    <t>CFM8944APV</t>
  </si>
  <si>
    <t>Bice Tendencias</t>
  </si>
  <si>
    <t>CFMBICTENB</t>
  </si>
  <si>
    <t>CFM8944CLASICA&lt;ChlNa&gt;</t>
  </si>
  <si>
    <t>CFM8944CLASICA</t>
  </si>
  <si>
    <t>CFMBICTENA</t>
  </si>
  <si>
    <t>CFM8944D&lt;ChlNa&gt;</t>
  </si>
  <si>
    <t>CFM8944D</t>
  </si>
  <si>
    <t>CFMBICTEND</t>
  </si>
  <si>
    <t>CFM8944E&lt;ChlNa&gt;</t>
  </si>
  <si>
    <t>CFM8944E</t>
  </si>
  <si>
    <t>CFMBICTENE</t>
  </si>
  <si>
    <t>CFM8944G&lt;ChlNa&gt;</t>
  </si>
  <si>
    <t>CFM8944G</t>
  </si>
  <si>
    <t>CFMBICBASG</t>
  </si>
  <si>
    <t>CFM8944INSTITUC&lt;ChlNa&gt;</t>
  </si>
  <si>
    <t>CFM8944INSTITUC</t>
  </si>
  <si>
    <t>CFMBICTENI</t>
  </si>
  <si>
    <t>CFM8944LARGOPLA&lt;ChlNa&gt;</t>
  </si>
  <si>
    <t>CFM8944LARGOPLA</t>
  </si>
  <si>
    <t>CFMBICTENF</t>
  </si>
  <si>
    <t>CFM8944LIQUIDEZ&lt;ChlNa&gt;</t>
  </si>
  <si>
    <t>CFM8944LIQUIDEZ</t>
  </si>
  <si>
    <t>CFMBICTENC</t>
  </si>
  <si>
    <t>CFM8902APV&lt;ChlNa&gt;</t>
  </si>
  <si>
    <t>CFM8902APV</t>
  </si>
  <si>
    <t>Bice Valores</t>
  </si>
  <si>
    <t>CFMBICVLRB</t>
  </si>
  <si>
    <t>CFM8902CLASICA&lt;ChlNa&gt;</t>
  </si>
  <si>
    <t>CFM8902CLASICA</t>
  </si>
  <si>
    <t>CFMBICVLRA</t>
  </si>
  <si>
    <t>CFM8902D&lt;ChlNa&gt;</t>
  </si>
  <si>
    <t>CFM8902D</t>
  </si>
  <si>
    <t>CFMBICVLRD</t>
  </si>
  <si>
    <t>CFM8902E&lt;ChlNa&gt;</t>
  </si>
  <si>
    <t>CFM8902E</t>
  </si>
  <si>
    <t>CFMBICVLRE</t>
  </si>
  <si>
    <t>CFM8902INSTITUC&lt;ChlNa&gt;</t>
  </si>
  <si>
    <t>CFM8902INSTITUC</t>
  </si>
  <si>
    <t>CFMBICVLRI</t>
  </si>
  <si>
    <t>CFM8902K&lt;ChlNa&gt;</t>
  </si>
  <si>
    <t>CFM8902K</t>
  </si>
  <si>
    <t>CFM8902LARGOPLA&lt;ChlNa&gt;</t>
  </si>
  <si>
    <t>CFM8902LARGOPLA</t>
  </si>
  <si>
    <t>CFMBICVLRF</t>
  </si>
  <si>
    <t>CFM8902LIQUIDEZ&lt;ChlNa&gt;</t>
  </si>
  <si>
    <t>CFM8902LIQUIDEZ</t>
  </si>
  <si>
    <t>CFMBICVLRC</t>
  </si>
  <si>
    <t>CFM8142APV&lt;ChlNa&gt;</t>
  </si>
  <si>
    <t>CFM8142APV</t>
  </si>
  <si>
    <t>Bice Vanguardia</t>
  </si>
  <si>
    <t>CFMBICVNGB</t>
  </si>
  <si>
    <t>CFM8142CLASICA&lt;ChlNa&gt;</t>
  </si>
  <si>
    <t>CFM8142CLASICA</t>
  </si>
  <si>
    <t>CFMBICVNGA</t>
  </si>
  <si>
    <t>CFM8142D&lt;ChlNa&gt;</t>
  </si>
  <si>
    <t>CFM8142D</t>
  </si>
  <si>
    <t>CFMBICVAND</t>
  </si>
  <si>
    <t>CFM8142G&lt;ChlNa&gt;</t>
  </si>
  <si>
    <t>CFM8142G</t>
  </si>
  <si>
    <t>CFMBICBVAG</t>
  </si>
  <si>
    <t>CFM8142INSTITUC&lt;ChlNa&gt;</t>
  </si>
  <si>
    <t>CFM8142INSTITUC</t>
  </si>
  <si>
    <t>CFMBICVNGI</t>
  </si>
  <si>
    <t>CFM8142K&lt;ChlNa&gt;</t>
  </si>
  <si>
    <t>CFM8142K</t>
  </si>
  <si>
    <t>CFM8142LARGOPLA&lt;ChlNa&gt;</t>
  </si>
  <si>
    <t>CFM8142LARGOPLA</t>
  </si>
  <si>
    <t>CFMBICVNGF</t>
  </si>
  <si>
    <t>CFM8142LIQUIDEZ&lt;ChlNa&gt;</t>
  </si>
  <si>
    <t>CFM8142LIQUIDEZ</t>
  </si>
  <si>
    <t>CFMBICVNGC</t>
  </si>
  <si>
    <t>CFM8142PATRIMON&lt;ChlNa&gt;</t>
  </si>
  <si>
    <t>CFM8142PATRIMON</t>
  </si>
  <si>
    <t>CFM8744APV&lt;ChlNa&gt;</t>
  </si>
  <si>
    <t>CFM8744APV</t>
  </si>
  <si>
    <t>Bnp Paribas Acc Des</t>
  </si>
  <si>
    <t>Accionario desarrollado</t>
  </si>
  <si>
    <t>CFMESTBESV</t>
  </si>
  <si>
    <t>CFM8744BE&lt;ChlNa&gt;</t>
  </si>
  <si>
    <t>CFM8744BE</t>
  </si>
  <si>
    <t>CFM8744CLASI&lt;ChlNa&gt;</t>
  </si>
  <si>
    <t>CFM8744CLASI</t>
  </si>
  <si>
    <t>CFMESTBESC</t>
  </si>
  <si>
    <t>CFM8744CRECI&lt;ChlNa&gt;</t>
  </si>
  <si>
    <t>CFM8744CRECI</t>
  </si>
  <si>
    <t>CFMESTBESR</t>
  </si>
  <si>
    <t>CFM8744PATRI&lt;ChlNa&gt;</t>
  </si>
  <si>
    <t>CFM8744PATRI</t>
  </si>
  <si>
    <t>CFMESTBESP</t>
  </si>
  <si>
    <t>CFM8172A&lt;ChlNa&gt;</t>
  </si>
  <si>
    <t>CFM8172A</t>
  </si>
  <si>
    <t>Bonos High Yield G</t>
  </si>
  <si>
    <t>Fondos de deuda &gt; 365 dias internacional, mercados internacionales</t>
  </si>
  <si>
    <t>CFMLVBHYGA</t>
  </si>
  <si>
    <t>CFM8172APV&lt;ChlNa&gt;</t>
  </si>
  <si>
    <t>CFM8172APV</t>
  </si>
  <si>
    <t>CFMLVHYAPV</t>
  </si>
  <si>
    <t>CFM8172F&lt;ChlNa&gt;</t>
  </si>
  <si>
    <t>CFM8172F</t>
  </si>
  <si>
    <t>CFMLVBHYGF</t>
  </si>
  <si>
    <t>CFM8172I&lt;ChlNa&gt;</t>
  </si>
  <si>
    <t>CFM8172I</t>
  </si>
  <si>
    <t>CFMLVBHYGI</t>
  </si>
  <si>
    <t>CFM8172LV&lt;ChlNa&gt;</t>
  </si>
  <si>
    <t>CFM8172LV</t>
  </si>
  <si>
    <t>CFMLVBHYGL</t>
  </si>
  <si>
    <t>CFM8172O&lt;ChlNa&gt;</t>
  </si>
  <si>
    <t>CFM8172O</t>
  </si>
  <si>
    <t>CFMLVBHYGO</t>
  </si>
  <si>
    <t>CFM8172P&lt;ChlNa&gt;</t>
  </si>
  <si>
    <t>CFM8172P</t>
  </si>
  <si>
    <t>CFMLVBHGP</t>
  </si>
  <si>
    <t>CFM8502A&lt;ChlNa&gt;</t>
  </si>
  <si>
    <t>CFM8502A</t>
  </si>
  <si>
    <t>Bonos Latam</t>
  </si>
  <si>
    <t>CFMLVBOLTA</t>
  </si>
  <si>
    <t>CFM8502APV&lt;ChlNa&gt;</t>
  </si>
  <si>
    <t>CFM8502APV</t>
  </si>
  <si>
    <t>CFMLVBLAPV</t>
  </si>
  <si>
    <t>CFM8502F&lt;ChlNa&gt;</t>
  </si>
  <si>
    <t>CFM8502F</t>
  </si>
  <si>
    <t>CFMLVBOLTF</t>
  </si>
  <si>
    <t>CFM8502I&lt;ChlNa&gt;</t>
  </si>
  <si>
    <t>CFM8502I</t>
  </si>
  <si>
    <t>CFMLVBOLTI</t>
  </si>
  <si>
    <t>CFM8502LV&lt;ChlNa&gt;</t>
  </si>
  <si>
    <t>CFM8502LV</t>
  </si>
  <si>
    <t>CFMLVBONLL</t>
  </si>
  <si>
    <t>CFM8502P&lt;ChlNa&gt;</t>
  </si>
  <si>
    <t>CFM8502P</t>
  </si>
  <si>
    <t>CFMLVBOLAQ</t>
  </si>
  <si>
    <t>CFM8502Q&lt;ChlNa&gt;</t>
  </si>
  <si>
    <t>CFM8502Q</t>
  </si>
  <si>
    <t>Q</t>
  </si>
  <si>
    <t>CFM8934B&lt;ChlNa&gt;</t>
  </si>
  <si>
    <t>CFM8934B</t>
  </si>
  <si>
    <t>Bonos Uf 5 Años</t>
  </si>
  <si>
    <t>CFMBCHEUFB</t>
  </si>
  <si>
    <t>CFM8934BCH&lt;ChlNa&gt;</t>
  </si>
  <si>
    <t>CFM8934BCH</t>
  </si>
  <si>
    <t>CFMBCHDEBH</t>
  </si>
  <si>
    <t>CFM8934BPLUS&lt;ChlNa&gt;</t>
  </si>
  <si>
    <t>CFM8934BPLUS</t>
  </si>
  <si>
    <t>CFMBCHDEBP</t>
  </si>
  <si>
    <t>CFM8934D&lt;ChlNa&gt;</t>
  </si>
  <si>
    <t>CFM8934D</t>
  </si>
  <si>
    <t>CFMBCHDESD</t>
  </si>
  <si>
    <t>CFM8934E&lt;ChlNa&gt;</t>
  </si>
  <si>
    <t>CFM8934E</t>
  </si>
  <si>
    <t>CFMBCHDESE</t>
  </si>
  <si>
    <t>CFM8934L&lt;ChlNa&gt;</t>
  </si>
  <si>
    <t>CFM8934L</t>
  </si>
  <si>
    <t>CFM8934M&lt;ChlNa&gt;</t>
  </si>
  <si>
    <t>CFM8934M</t>
  </si>
  <si>
    <t>CFMBCHDESA</t>
  </si>
  <si>
    <t>CFM9484UNICA&lt;ChlNa&gt;</t>
  </si>
  <si>
    <t>CFM9484UNICA</t>
  </si>
  <si>
    <t>Bonos Uf Plus Ii</t>
  </si>
  <si>
    <t>Fm Estructurado</t>
  </si>
  <si>
    <t>Estructurado no accionario</t>
  </si>
  <si>
    <t>CFMBCHBUF2</t>
  </si>
  <si>
    <t>CFM9733A&lt;ChlNa&gt;</t>
  </si>
  <si>
    <t>CFM9733A</t>
  </si>
  <si>
    <t>Bonos Uf Plus Iii</t>
  </si>
  <si>
    <t>CFM9733BCH&lt;ChlNa&gt;</t>
  </si>
  <si>
    <t>CFM9733BCH</t>
  </si>
  <si>
    <t>CFM9673UNICA&lt;ChlNa&gt;</t>
  </si>
  <si>
    <t>CFM9673UNICA</t>
  </si>
  <si>
    <t>Booster A Emerg Iii</t>
  </si>
  <si>
    <t>CFMBCHAEM3</t>
  </si>
  <si>
    <t>CFM9672UNICA&lt;ChlNa&gt;</t>
  </si>
  <si>
    <t>CFM9672UNICA</t>
  </si>
  <si>
    <t>Booster Ae Iii</t>
  </si>
  <si>
    <t>CFMBCHAEU3</t>
  </si>
  <si>
    <t>CFM9714UNICA&lt;ChlNa&gt;</t>
  </si>
  <si>
    <t>CFM9714UNICA</t>
  </si>
  <si>
    <t>Booster Brasil Ii</t>
  </si>
  <si>
    <t>CFM9839UNICA&lt;ChlNa&gt;</t>
  </si>
  <si>
    <t>CFM9839UNICA</t>
  </si>
  <si>
    <t>Booster Brasil Iii</t>
  </si>
  <si>
    <t>CFM9449A&lt;ChlNa&gt;</t>
  </si>
  <si>
    <t>CFM9449A</t>
  </si>
  <si>
    <t>Btg Investment Grade</t>
  </si>
  <si>
    <t>Btg Pactual Chile S.A. Administradora General De Fondos</t>
  </si>
  <si>
    <t>CFMBTGRIGA</t>
  </si>
  <si>
    <t>CFM9449BTGP&lt;ChlNa&gt;</t>
  </si>
  <si>
    <t>CFM9449BTGP</t>
  </si>
  <si>
    <t>BTGP</t>
  </si>
  <si>
    <t>CFMBTGRTGP</t>
  </si>
  <si>
    <t>CFM9449I&lt;ChlNa&gt;</t>
  </si>
  <si>
    <t>CFM9449I</t>
  </si>
  <si>
    <t>CFMBTGRIGI</t>
  </si>
  <si>
    <t>CFM8931A&lt;ChlNa&gt;</t>
  </si>
  <si>
    <t>CFM8931A</t>
  </si>
  <si>
    <t>Capital Efectivo</t>
  </si>
  <si>
    <t>CFMBCHCAEF</t>
  </si>
  <si>
    <t>CFM8931IT&lt;ChlNa&gt;</t>
  </si>
  <si>
    <t>CFM8931IT</t>
  </si>
  <si>
    <t>CFMBCHCEIT</t>
  </si>
  <si>
    <t>CFM8931P&lt;ChlNa&gt;</t>
  </si>
  <si>
    <t>CFM8931P</t>
  </si>
  <si>
    <t>CFMBCHCEFP</t>
  </si>
  <si>
    <t>CFM9022A&lt;ChlNa&gt;</t>
  </si>
  <si>
    <t>CFM9022A</t>
  </si>
  <si>
    <t>Capital Empresarial</t>
  </si>
  <si>
    <t>CFMBCHCAPE</t>
  </si>
  <si>
    <t>CFM9022P&lt;ChlNa&gt;</t>
  </si>
  <si>
    <t>CFM9022P</t>
  </si>
  <si>
    <t>CFMBCHCAPP</t>
  </si>
  <si>
    <t>CFM8026A&lt;ChlNa&gt;</t>
  </si>
  <si>
    <t>CFM8026A</t>
  </si>
  <si>
    <t>Capital Financiero</t>
  </si>
  <si>
    <t>CFMBCHCFIN</t>
  </si>
  <si>
    <t>CFM8026B&lt;ChlNa&gt;</t>
  </si>
  <si>
    <t>CFM8026B</t>
  </si>
  <si>
    <t>CFMBCHCROB</t>
  </si>
  <si>
    <t>CFM8026BCH&lt;ChlNa&gt;</t>
  </si>
  <si>
    <t>CFM8026BCH</t>
  </si>
  <si>
    <t>CFMBCHCFCH</t>
  </si>
  <si>
    <t>CFM8026BPLUS&lt;ChlNa&gt;</t>
  </si>
  <si>
    <t>CFM8026BPLUS</t>
  </si>
  <si>
    <t>CFMBCHCFBL</t>
  </si>
  <si>
    <t>CFM8026IT&lt;ChlNa&gt;</t>
  </si>
  <si>
    <t>CFM8026IT</t>
  </si>
  <si>
    <t>CFMBCHCFIT</t>
  </si>
  <si>
    <t>CFM8026P&lt;ChlNa&gt;</t>
  </si>
  <si>
    <t>CFM8026P</t>
  </si>
  <si>
    <t>CFMBCHCFIP</t>
  </si>
  <si>
    <t>CFM8038A&lt;ChlNa&gt;</t>
  </si>
  <si>
    <t>CFM8038A</t>
  </si>
  <si>
    <t>Capitales</t>
  </si>
  <si>
    <t>CFMPRICAPA</t>
  </si>
  <si>
    <t>CFM8038B&lt;ChlNa&gt;</t>
  </si>
  <si>
    <t>CFM8038B</t>
  </si>
  <si>
    <t>CFMPRICAPB</t>
  </si>
  <si>
    <t>CFM8038C&lt;ChlNa&gt;</t>
  </si>
  <si>
    <t>CFM8038C</t>
  </si>
  <si>
    <t>CFMPRICAPC</t>
  </si>
  <si>
    <t>CFM8038G&lt;ChlNa&gt;</t>
  </si>
  <si>
    <t>CFM8038G</t>
  </si>
  <si>
    <t>CFMPRICAPG</t>
  </si>
  <si>
    <t>CFM8038LP180&lt;ChlNa&gt;</t>
  </si>
  <si>
    <t>CFM8038LP180</t>
  </si>
  <si>
    <t>CFMPRICAPF</t>
  </si>
  <si>
    <t>CFM8038LP3&lt;ChlNa&gt;</t>
  </si>
  <si>
    <t>CFM8038LP3</t>
  </si>
  <si>
    <t>CFMPRICAPE</t>
  </si>
  <si>
    <t>CFM8038LPI&lt;ChlNa&gt;</t>
  </si>
  <si>
    <t>CFM8038LPI</t>
  </si>
  <si>
    <t>CFMPRICAPI</t>
  </si>
  <si>
    <t>CFM8038O&lt;ChlNa&gt;</t>
  </si>
  <si>
    <t>CFM8038O</t>
  </si>
  <si>
    <t>CFMPRICAPO</t>
  </si>
  <si>
    <t>CFM8038PLAN1&lt;ChlNa&gt;</t>
  </si>
  <si>
    <t>CFM8038PLAN1</t>
  </si>
  <si>
    <t>CFMPRICAN1</t>
  </si>
  <si>
    <t>CFM8038PLAN2&lt;ChlNa&gt;</t>
  </si>
  <si>
    <t>CFM8038PLAN2</t>
  </si>
  <si>
    <t>CFMPRICAN2</t>
  </si>
  <si>
    <t>CFM8038PLAN3&lt;ChlNa&gt;</t>
  </si>
  <si>
    <t>CFM8038PLAN3</t>
  </si>
  <si>
    <t>CFMPRICAN3</t>
  </si>
  <si>
    <t>CFM8038PLAN4&lt;ChlNa&gt;</t>
  </si>
  <si>
    <t>CFM8038PLAN4</t>
  </si>
  <si>
    <t>CFMPRICAN4</t>
  </si>
  <si>
    <t>CFM9594A&lt;ChlNa&gt;</t>
  </si>
  <si>
    <t>CFM9594A</t>
  </si>
  <si>
    <t>Cartera Equilibrada</t>
  </si>
  <si>
    <t>CFMPRICEQA</t>
  </si>
  <si>
    <t>CFM9594B&lt;ChlNa&gt;</t>
  </si>
  <si>
    <t>CFM9594B</t>
  </si>
  <si>
    <t>CFM9594C&lt;ChlNa&gt;</t>
  </si>
  <si>
    <t>CFM9594C</t>
  </si>
  <si>
    <t>CFMPRICEQC</t>
  </si>
  <si>
    <t>CFM9594G&lt;ChlNa&gt;</t>
  </si>
  <si>
    <t>CFM9594G</t>
  </si>
  <si>
    <t>CFMPRICEQG</t>
  </si>
  <si>
    <t>CFM9594K&lt;ChlNa&gt;</t>
  </si>
  <si>
    <t>CFM9594K</t>
  </si>
  <si>
    <t>CFM9594LP180&lt;ChlNa&gt;</t>
  </si>
  <si>
    <t>CFM9594LP180</t>
  </si>
  <si>
    <t>CFMPRICE80</t>
  </si>
  <si>
    <t>CFM9594LP3&lt;ChlNa&gt;</t>
  </si>
  <si>
    <t>CFM9594LP3</t>
  </si>
  <si>
    <t>CFMPRICEP3</t>
  </si>
  <si>
    <t>CFM9594LPI&lt;ChlNa&gt;</t>
  </si>
  <si>
    <t>CFM9594LPI</t>
  </si>
  <si>
    <t>CFMPRICEPI</t>
  </si>
  <si>
    <t>CFM9594PLAN1&lt;ChlNa&gt;</t>
  </si>
  <si>
    <t>CFM9594PLAN1</t>
  </si>
  <si>
    <t>CFM9594PLAN2&lt;ChlNa&gt;</t>
  </si>
  <si>
    <t>CFM9594PLAN2</t>
  </si>
  <si>
    <t>CFM9594PLAN3&lt;ChlNa&gt;</t>
  </si>
  <si>
    <t>CFM9594PLAN3</t>
  </si>
  <si>
    <t>CFM9594PLAN4&lt;ChlNa&gt;</t>
  </si>
  <si>
    <t>CFM9594PLAN4</t>
  </si>
  <si>
    <t>CFM9595A&lt;ChlNa&gt;</t>
  </si>
  <si>
    <t>CFM9595A</t>
  </si>
  <si>
    <t>Cartera Prudente</t>
  </si>
  <si>
    <t>CFMPRICPRA</t>
  </si>
  <si>
    <t>CFM9595B&lt;ChlNa&gt;</t>
  </si>
  <si>
    <t>CFM9595B</t>
  </si>
  <si>
    <t>CFM9595C&lt;ChlNa&gt;</t>
  </si>
  <si>
    <t>CFM9595C</t>
  </si>
  <si>
    <t>CFMPRICPRC</t>
  </si>
  <si>
    <t>CFM9595G&lt;ChlNa&gt;</t>
  </si>
  <si>
    <t>CFM9595G</t>
  </si>
  <si>
    <t>CFMPRICPRG</t>
  </si>
  <si>
    <t>CFM9595K&lt;ChlNa&gt;</t>
  </si>
  <si>
    <t>CFM9595K</t>
  </si>
  <si>
    <t>CFM9595LP180&lt;ChlNa&gt;</t>
  </si>
  <si>
    <t>CFM9595LP180</t>
  </si>
  <si>
    <t>CFMPRICP80</t>
  </si>
  <si>
    <t>CFM9595LP3&lt;ChlNa&gt;</t>
  </si>
  <si>
    <t>CFM9595LP3</t>
  </si>
  <si>
    <t>CFMPRICPP3</t>
  </si>
  <si>
    <t>CFM9595LPI&lt;ChlNa&gt;</t>
  </si>
  <si>
    <t>CFM9595LPI</t>
  </si>
  <si>
    <t>CFMPRICRPI</t>
  </si>
  <si>
    <t>CFM9595PLAN1&lt;ChlNa&gt;</t>
  </si>
  <si>
    <t>CFM9595PLAN1</t>
  </si>
  <si>
    <t>CFM9595PLAN2&lt;ChlNa&gt;</t>
  </si>
  <si>
    <t>CFM9595PLAN2</t>
  </si>
  <si>
    <t>CFM9595PLAN3&lt;ChlNa&gt;</t>
  </si>
  <si>
    <t>CFM9595PLAN3</t>
  </si>
  <si>
    <t>CFM9595PLAN4&lt;ChlNa&gt;</t>
  </si>
  <si>
    <t>CFM9595PLAN4</t>
  </si>
  <si>
    <t>CFM8177A&lt;ChlNa&gt;</t>
  </si>
  <si>
    <t>CFM8177A</t>
  </si>
  <si>
    <t>Cash</t>
  </si>
  <si>
    <t>CFMLVCHSA</t>
  </si>
  <si>
    <t>CFM8177APV&lt;ChlNa&gt;</t>
  </si>
  <si>
    <t>CFM8177APV</t>
  </si>
  <si>
    <t>CFMLVCSHV</t>
  </si>
  <si>
    <t>CFM8177F&lt;ChlNa&gt;</t>
  </si>
  <si>
    <t>CFM8177F</t>
  </si>
  <si>
    <t>CFMLVCHSF</t>
  </si>
  <si>
    <t>CFM8177I&lt;ChlNa&gt;</t>
  </si>
  <si>
    <t>CFM8177I</t>
  </si>
  <si>
    <t>CFMLVCASHI</t>
  </si>
  <si>
    <t>CFM8177LV&lt;ChlNa&gt;</t>
  </si>
  <si>
    <t>CFM8177LV</t>
  </si>
  <si>
    <t>CFMLVCASHL</t>
  </si>
  <si>
    <t>CFM8177P&lt;ChlNa&gt;</t>
  </si>
  <si>
    <t>CFM8177P</t>
  </si>
  <si>
    <t>CFMLVCHSP</t>
  </si>
  <si>
    <t>CFM8373A&lt;ChlNa&gt;</t>
  </si>
  <si>
    <t>CFM8373A</t>
  </si>
  <si>
    <t>Celfin Acciones Asia Emergen</t>
  </si>
  <si>
    <t>CFMCFNAASA</t>
  </si>
  <si>
    <t>CFM8373ADC&lt;ChlNa&gt;</t>
  </si>
  <si>
    <t>CFM8373ADC</t>
  </si>
  <si>
    <t>CFMBTGAADC</t>
  </si>
  <si>
    <t>CFM8373B&lt;ChlNa&gt;</t>
  </si>
  <si>
    <t>CFM8373B</t>
  </si>
  <si>
    <t>CFMCFNAASB</t>
  </si>
  <si>
    <t>CFM8373B-APV&lt;ChlNa&gt;</t>
  </si>
  <si>
    <t>CFM8373B-APV</t>
  </si>
  <si>
    <t>B-APV</t>
  </si>
  <si>
    <t>CFMCFNAEAB</t>
  </si>
  <si>
    <t>CFM8373C&lt;ChlNa&gt;</t>
  </si>
  <si>
    <t>CFM8373C</t>
  </si>
  <si>
    <t>CFMCFNAASC</t>
  </si>
  <si>
    <t>CFM8373F&lt;ChlNa&gt;</t>
  </si>
  <si>
    <t>CFM8373F</t>
  </si>
  <si>
    <t>CFM8373F-APV&lt;ChlNa&gt;</t>
  </si>
  <si>
    <t>CFM8373F-APV</t>
  </si>
  <si>
    <t>F-APV</t>
  </si>
  <si>
    <t>CFM8373I&lt;ChlNa&gt;</t>
  </si>
  <si>
    <t>CFM8373I</t>
  </si>
  <si>
    <t>CFMCFNAASI</t>
  </si>
  <si>
    <t>CFM8373I-APV&lt;ChlNa&gt;</t>
  </si>
  <si>
    <t>CFM8373I-APV</t>
  </si>
  <si>
    <t>I-APV</t>
  </si>
  <si>
    <t>CFMCFNAEAI</t>
  </si>
  <si>
    <t>CFM8204A&lt;ChlNa&gt;</t>
  </si>
  <si>
    <t>CFM8204A</t>
  </si>
  <si>
    <t>Celfin Acciones Chilenas</t>
  </si>
  <si>
    <t>CFMCFNACHA</t>
  </si>
  <si>
    <t>CFM8204B&lt;ChlNa&gt;</t>
  </si>
  <si>
    <t>CFM8204B</t>
  </si>
  <si>
    <t>CFMCFNACHB</t>
  </si>
  <si>
    <t>CFM8204B-APV&lt;ChlNa&gt;</t>
  </si>
  <si>
    <t>CFM8204B-APV</t>
  </si>
  <si>
    <t>CFMCFNCHBV</t>
  </si>
  <si>
    <t>CFM8204C&lt;ChlNa&gt;</t>
  </si>
  <si>
    <t>CFM8204C</t>
  </si>
  <si>
    <t>CFMCFNACHC</t>
  </si>
  <si>
    <t>CFM8204D&lt;ChlNa&gt;</t>
  </si>
  <si>
    <t>CFM8204D</t>
  </si>
  <si>
    <t>CFMBTGACHD</t>
  </si>
  <si>
    <t>CFM8204D-APV&lt;ChlNa&gt;</t>
  </si>
  <si>
    <t>CFM8204D-APV</t>
  </si>
  <si>
    <t>D-APV</t>
  </si>
  <si>
    <t>CFMBTGACDV</t>
  </si>
  <si>
    <t>CFM8204F&lt;ChlNa&gt;</t>
  </si>
  <si>
    <t>CFM8204F</t>
  </si>
  <si>
    <t>CFM8204F-APV&lt;ChlNa&gt;</t>
  </si>
  <si>
    <t>CFM8204F-APV</t>
  </si>
  <si>
    <t>CFM8204I&lt;ChlNa&gt;</t>
  </si>
  <si>
    <t>CFM8204I</t>
  </si>
  <si>
    <t>CFMCFNACHI</t>
  </si>
  <si>
    <t>CFM8204I-APV&lt;ChlNa&gt;</t>
  </si>
  <si>
    <t>CFM8204I-APV</t>
  </si>
  <si>
    <t>CFMCFNCHIV</t>
  </si>
  <si>
    <t>CFM8206B&lt;ChlNa&gt;</t>
  </si>
  <si>
    <t>CFM8206B</t>
  </si>
  <si>
    <t>Celfin Acciones Latinoameric</t>
  </si>
  <si>
    <t>CFMCFNAEMB</t>
  </si>
  <si>
    <t>CFM8206B-APV&lt;ChlNa&gt;</t>
  </si>
  <si>
    <t>CFM8206B-APV</t>
  </si>
  <si>
    <t>CFMCFNALAB</t>
  </si>
  <si>
    <t>CFM8206D&lt;ChlNa&gt;</t>
  </si>
  <si>
    <t>CFM8206D</t>
  </si>
  <si>
    <t>CFMBTGACLD</t>
  </si>
  <si>
    <t>CFM8206D-APV&lt;ChlNa&gt;</t>
  </si>
  <si>
    <t>CFM8206D-APV</t>
  </si>
  <si>
    <t>CFMBTGALDV</t>
  </si>
  <si>
    <t>CFM8206I&lt;ChlNa&gt;</t>
  </si>
  <si>
    <t>CFM8206I</t>
  </si>
  <si>
    <t>CFMBTGACLI</t>
  </si>
  <si>
    <t>CFM8206I-APV&lt;ChlNa&gt;</t>
  </si>
  <si>
    <t>CFM8206I-APV</t>
  </si>
  <si>
    <t>CFMCFNALAI</t>
  </si>
  <si>
    <t>CFM8206X&lt;ChlNa&gt;</t>
  </si>
  <si>
    <t>CFM8206X</t>
  </si>
  <si>
    <t>CFMBTGACLX</t>
  </si>
  <si>
    <t>CFM8205A&lt;ChlNa&gt;</t>
  </si>
  <si>
    <t>CFM8205A</t>
  </si>
  <si>
    <t>Celfin Acciones Usa</t>
  </si>
  <si>
    <t>CFMCFNAINA</t>
  </si>
  <si>
    <t>CFM8205ADC&lt;ChlNa&gt;</t>
  </si>
  <si>
    <t>CFM8205ADC</t>
  </si>
  <si>
    <t>CFMBTGACDC</t>
  </si>
  <si>
    <t>CFM8205B&lt;ChlNa&gt;</t>
  </si>
  <si>
    <t>CFM8205B</t>
  </si>
  <si>
    <t>CFMCFNAINB</t>
  </si>
  <si>
    <t>CFM8205B-APV&lt;ChlNa&gt;</t>
  </si>
  <si>
    <t>CFM8205B-APV</t>
  </si>
  <si>
    <t>CFMCFNAUAB</t>
  </si>
  <si>
    <t>CFM8205C&lt;ChlNa&gt;</t>
  </si>
  <si>
    <t>CFM8205C</t>
  </si>
  <si>
    <t>CFMCFNAINC</t>
  </si>
  <si>
    <t>CFM8205F&lt;ChlNa&gt;</t>
  </si>
  <si>
    <t>CFM8205F</t>
  </si>
  <si>
    <t>CFM8205F-APV&lt;ChlNa&gt;</t>
  </si>
  <si>
    <t>CFM8205F-APV</t>
  </si>
  <si>
    <t>CFM8205I&lt;ChlNa&gt;</t>
  </si>
  <si>
    <t>CFM8205I</t>
  </si>
  <si>
    <t>CFMCFNAINI</t>
  </si>
  <si>
    <t>CFM8205I-APV&lt;ChlNa&gt;</t>
  </si>
  <si>
    <t>CFM8205I-APV</t>
  </si>
  <si>
    <t>CFMCFNAUAI</t>
  </si>
  <si>
    <t>CFM8575A&lt;ChlNa&gt;</t>
  </si>
  <si>
    <t>CFM8575A</t>
  </si>
  <si>
    <t>Celfin Brasil</t>
  </si>
  <si>
    <t>CFMCFNRETA</t>
  </si>
  <si>
    <t>CFM8575B&lt;ChlNa&gt;</t>
  </si>
  <si>
    <t>CFM8575B</t>
  </si>
  <si>
    <t>CFMCFNRETB</t>
  </si>
  <si>
    <t>CFM8575B-APV&lt;ChlNa&gt;</t>
  </si>
  <si>
    <t>CFM8575B-APV</t>
  </si>
  <si>
    <t>CFMCFNBRAB</t>
  </si>
  <si>
    <t>CFM8575C&lt;ChlNa&gt;</t>
  </si>
  <si>
    <t>CFM8575C</t>
  </si>
  <si>
    <t>CFMCFNRETC</t>
  </si>
  <si>
    <t>CFM8575I&lt;ChlNa&gt;</t>
  </si>
  <si>
    <t>CFM8575I</t>
  </si>
  <si>
    <t>CFMCFNRETI</t>
  </si>
  <si>
    <t>CFM8575I-APV&lt;ChlNa&gt;</t>
  </si>
  <si>
    <t>CFM8575I-APV</t>
  </si>
  <si>
    <t>CFMCFNBRAI</t>
  </si>
  <si>
    <t>CFM8202A&lt;ChlNa&gt;</t>
  </si>
  <si>
    <t>CFM8202A</t>
  </si>
  <si>
    <t>Celfin Money Market</t>
  </si>
  <si>
    <t>CFMCFNMMKA</t>
  </si>
  <si>
    <t>CFM8202A-APV&lt;ChlNa&gt;</t>
  </si>
  <si>
    <t>CFM8202A-APV</t>
  </si>
  <si>
    <t>A-APV</t>
  </si>
  <si>
    <t>CFMCFNMMAA</t>
  </si>
  <si>
    <t>CFM8202D&lt;ChlNa&gt;</t>
  </si>
  <si>
    <t>CFM8202D</t>
  </si>
  <si>
    <t>CFMBTGMMKD</t>
  </si>
  <si>
    <t>CFM8202D-APV&lt;ChlNa&gt;</t>
  </si>
  <si>
    <t>CFM8202D-APV</t>
  </si>
  <si>
    <t>CFMBTGMMDV</t>
  </si>
  <si>
    <t>CFM8202F&lt;ChlNa&gt;</t>
  </si>
  <si>
    <t>CFM8202F</t>
  </si>
  <si>
    <t>CFMBTGMOMF</t>
  </si>
  <si>
    <t>CFM8202I&lt;ChlNa&gt;</t>
  </si>
  <si>
    <t>CFM8202I</t>
  </si>
  <si>
    <t>CFMCFNMMKI</t>
  </si>
  <si>
    <t>CFM8202I-APV&lt;ChlNa&gt;</t>
  </si>
  <si>
    <t>CFM8202I-APV</t>
  </si>
  <si>
    <t>CFMCFNMMAI</t>
  </si>
  <si>
    <t>CFM8618A&lt;ChlNa&gt;</t>
  </si>
  <si>
    <t>CFM8618A</t>
  </si>
  <si>
    <t>Celfin Money Market Dolar</t>
  </si>
  <si>
    <t>CFMCFNRINA</t>
  </si>
  <si>
    <t>CFM8618B&lt;ChlNa&gt;</t>
  </si>
  <si>
    <t>CFM8618B</t>
  </si>
  <si>
    <t>CFMCFNRINB</t>
  </si>
  <si>
    <t>CFM8618F&lt;ChlNa&gt;</t>
  </si>
  <si>
    <t>CFM8618F</t>
  </si>
  <si>
    <t>CFMBTGMMDF</t>
  </si>
  <si>
    <t>CFM8618I&lt;ChlNa&gt;</t>
  </si>
  <si>
    <t>CFM8618I</t>
  </si>
  <si>
    <t>CFMCFNRINI</t>
  </si>
  <si>
    <t>CFM8932A&lt;ChlNa&gt;</t>
  </si>
  <si>
    <t>CFM8932A</t>
  </si>
  <si>
    <t>Celfin Renta A Plazo</t>
  </si>
  <si>
    <t>CFMCFNREPA</t>
  </si>
  <si>
    <t>CFM8932B&lt;ChlNa&gt;</t>
  </si>
  <si>
    <t>CFM8932B</t>
  </si>
  <si>
    <t>CFMCFNREPB</t>
  </si>
  <si>
    <t>CFM8932B-APV&lt;ChlNa&gt;</t>
  </si>
  <si>
    <t>CFM8932B-APV</t>
  </si>
  <si>
    <t>CFMCFNRPBV</t>
  </si>
  <si>
    <t>CFM8932I&lt;ChlNa&gt;</t>
  </si>
  <si>
    <t>CFM8932I</t>
  </si>
  <si>
    <t>CFMCFNREPI</t>
  </si>
  <si>
    <t>CFM8932I-APV&lt;ChlNa&gt;</t>
  </si>
  <si>
    <t>CFM8932I-APV</t>
  </si>
  <si>
    <t>CFMCFNRPIV</t>
  </si>
  <si>
    <t>CFM8203A&lt;ChlNa&gt;</t>
  </si>
  <si>
    <t>CFM8203A</t>
  </si>
  <si>
    <t>Celfin Renta Chilena</t>
  </si>
  <si>
    <t>CFMCFNRCHA</t>
  </si>
  <si>
    <t>CFM8203B&lt;ChlNa&gt;</t>
  </si>
  <si>
    <t>CFM8203B</t>
  </si>
  <si>
    <t>CFMCFNRCHB</t>
  </si>
  <si>
    <t>CFM8203B-APV&lt;ChlNa&gt;</t>
  </si>
  <si>
    <t>CFM8203B-APV</t>
  </si>
  <si>
    <t>CFMCFNRCAB</t>
  </si>
  <si>
    <t>CFM8203I&lt;ChlNa&gt;</t>
  </si>
  <si>
    <t>CFM8203I</t>
  </si>
  <si>
    <t>CFMCFNRCHI</t>
  </si>
  <si>
    <t>CFM8203I-APV&lt;ChlNa&gt;</t>
  </si>
  <si>
    <t>CFM8203I-APV</t>
  </si>
  <si>
    <t>CFMCFNRCAI</t>
  </si>
  <si>
    <t>CFM8207A&lt;ChlNa&gt;</t>
  </si>
  <si>
    <t>CFM8207A</t>
  </si>
  <si>
    <t>Celfin Renta Internacional</t>
  </si>
  <si>
    <t>CFMCFNREMA</t>
  </si>
  <si>
    <t>CFM8207B&lt;ChlNa&gt;</t>
  </si>
  <si>
    <t>CFM8207B</t>
  </si>
  <si>
    <t>CFMCFNREMB</t>
  </si>
  <si>
    <t>CFM8207B-APV&lt;ChlNa&gt;</t>
  </si>
  <si>
    <t>CFM8207B-APV</t>
  </si>
  <si>
    <t>CFMCFNRIAB</t>
  </si>
  <si>
    <t>CFM8207I&lt;ChlNa&gt;</t>
  </si>
  <si>
    <t>CFM8207I</t>
  </si>
  <si>
    <t>CFMCFNREMI</t>
  </si>
  <si>
    <t>CFM8207I-APV&lt;ChlNa&gt;</t>
  </si>
  <si>
    <t>CFM8207I-APV</t>
  </si>
  <si>
    <t>CFMCFNRIAI</t>
  </si>
  <si>
    <t>CFM8358A&lt;ChlNa&gt;</t>
  </si>
  <si>
    <t>CFM8358A</t>
  </si>
  <si>
    <t>Celfin Renta Nominal</t>
  </si>
  <si>
    <t>CFMCFNRNOA</t>
  </si>
  <si>
    <t>CFM8358B&lt;ChlNa&gt;</t>
  </si>
  <si>
    <t>CFM8358B</t>
  </si>
  <si>
    <t>CFMCFNRNOB</t>
  </si>
  <si>
    <t>CFM8358B-APV&lt;ChlNa&gt;</t>
  </si>
  <si>
    <t>CFM8358B-APV</t>
  </si>
  <si>
    <t>CFMCFNRNAB</t>
  </si>
  <si>
    <t>CFM8358D&lt;ChlNa&gt;</t>
  </si>
  <si>
    <t>CFM8358D</t>
  </si>
  <si>
    <t>CFMBTGRNOD</t>
  </si>
  <si>
    <t>CFM8358D-APV&lt;ChlNa&gt;</t>
  </si>
  <si>
    <t>CFM8358D-APV</t>
  </si>
  <si>
    <t>CFMBTGRNDV</t>
  </si>
  <si>
    <t>CFM8358I&lt;ChlNa&gt;</t>
  </si>
  <si>
    <t>CFM8358I</t>
  </si>
  <si>
    <t>CFMCFNRNOI</t>
  </si>
  <si>
    <t>CFM8358I-APV&lt;ChlNa&gt;</t>
  </si>
  <si>
    <t>CFM8358I-APV</t>
  </si>
  <si>
    <t>CFMCFNRNAI</t>
  </si>
  <si>
    <t>CFM8898B&lt;ChlNa&gt;</t>
  </si>
  <si>
    <t>CFM8898B</t>
  </si>
  <si>
    <t>Chile Accion</t>
  </si>
  <si>
    <t>CFMCFNCLAB</t>
  </si>
  <si>
    <t>CFM8898B-APV&lt;ChlNa&gt;</t>
  </si>
  <si>
    <t>CFM8898B-APV</t>
  </si>
  <si>
    <t>CFMCFNCABA</t>
  </si>
  <si>
    <t>CFM8898E&lt;ChlNa&gt;</t>
  </si>
  <si>
    <t>CFM8898E</t>
  </si>
  <si>
    <t>CFMBTGCHAE</t>
  </si>
  <si>
    <t>CFM8898E-APV&lt;ChlNa&gt;</t>
  </si>
  <si>
    <t>CFM8898E-APV</t>
  </si>
  <si>
    <t>E-APV</t>
  </si>
  <si>
    <t>CFMBTGCHEV</t>
  </si>
  <si>
    <t>CFM8898F&lt;ChlNa&gt;</t>
  </si>
  <si>
    <t>CFM8898F</t>
  </si>
  <si>
    <t>CFMBTGCHAF</t>
  </si>
  <si>
    <t>CFM8898F-APV&lt;ChlNa&gt;</t>
  </si>
  <si>
    <t>CFM8898F-APV</t>
  </si>
  <si>
    <t>CFMBTGCHFV</t>
  </si>
  <si>
    <t>CFM8898G&lt;ChlNa&gt;</t>
  </si>
  <si>
    <t>CFM8898G</t>
  </si>
  <si>
    <t>CFMCHAG-E</t>
  </si>
  <si>
    <t>CFM8898I&lt;ChlNa&gt;</t>
  </si>
  <si>
    <t>CFM8898I</t>
  </si>
  <si>
    <t>CFMCHAI-E</t>
  </si>
  <si>
    <t>CFM8898I-APV&lt;ChlNa&gt;</t>
  </si>
  <si>
    <t>CFM8898I-APV</t>
  </si>
  <si>
    <t>CFMCFNCAIA</t>
  </si>
  <si>
    <t>CFM8898X&lt;ChlNa&gt;</t>
  </si>
  <si>
    <t>CFM8898X</t>
  </si>
  <si>
    <t>CFMCHAX-E</t>
  </si>
  <si>
    <t>CFM9489A&lt;ChlNa&gt;</t>
  </si>
  <si>
    <t>CFM9489A</t>
  </si>
  <si>
    <t>Chile Blue Chip Inde</t>
  </si>
  <si>
    <t>CFMBCHCBCA</t>
  </si>
  <si>
    <t>CFM9489B&lt;ChlNa&gt;</t>
  </si>
  <si>
    <t>CFM9489B</t>
  </si>
  <si>
    <t>CFMBCHCBCB</t>
  </si>
  <si>
    <t>CFM9489BCH&lt;ChlNa&gt;</t>
  </si>
  <si>
    <t>CFM9489BCH</t>
  </si>
  <si>
    <t>CFMBCHCBCH</t>
  </si>
  <si>
    <t>CFM9489E&lt;ChlNa&gt;</t>
  </si>
  <si>
    <t>CFM9489E</t>
  </si>
  <si>
    <t>CFMBCHCBCE</t>
  </si>
  <si>
    <t>CFM9489L&lt;ChlNa&gt;</t>
  </si>
  <si>
    <t>CFM9489L</t>
  </si>
  <si>
    <t>CFM9489M&lt;ChlNa&gt;</t>
  </si>
  <si>
    <t>CFM9489M</t>
  </si>
  <si>
    <t>CFMBCHCBCC</t>
  </si>
  <si>
    <t>CFM9489P&lt;ChlNa&gt;</t>
  </si>
  <si>
    <t>CFM9489P</t>
  </si>
  <si>
    <t>CFMBCHCBCP</t>
  </si>
  <si>
    <t>CFM9414A&lt;ChlNa&gt;</t>
  </si>
  <si>
    <t>CFM9414A</t>
  </si>
  <si>
    <t>Chile Equities</t>
  </si>
  <si>
    <t>Toesca S.A. Administradora De Fondos De Inversion</t>
  </si>
  <si>
    <t>CFM9414B&lt;ChlNa&gt;</t>
  </si>
  <si>
    <t>CFM9414B</t>
  </si>
  <si>
    <t>CFMTOEEQUB</t>
  </si>
  <si>
    <t>CFM9414G&lt;ChlNa&gt;</t>
  </si>
  <si>
    <t>CFM9414G</t>
  </si>
  <si>
    <t>CFM9414I&lt;ChlNa&gt;</t>
  </si>
  <si>
    <t>CFM9414I</t>
  </si>
  <si>
    <t>CFMTOEEQUI</t>
  </si>
  <si>
    <t>CFM8857APV&lt;ChlNa&gt;</t>
  </si>
  <si>
    <t>CFM8857APV</t>
  </si>
  <si>
    <t>Chile Mid Cap</t>
  </si>
  <si>
    <t>CFMBBVCMCV</t>
  </si>
  <si>
    <t>CFM8857E&lt;ChlNa&gt;</t>
  </si>
  <si>
    <t>CFM8857E</t>
  </si>
  <si>
    <t>CFMBBVCMCE</t>
  </si>
  <si>
    <t>CFM8857GLOBA&lt;ChlNa&gt;</t>
  </si>
  <si>
    <t>CFM8857GLOBA</t>
  </si>
  <si>
    <t>CFMBBVCMCL</t>
  </si>
  <si>
    <t>CFM8857INVER&lt;ChlNa&gt;</t>
  </si>
  <si>
    <t>CFM8857INVER</t>
  </si>
  <si>
    <t>CFMBBVCMCR</t>
  </si>
  <si>
    <t>CFM8857PATRI&lt;ChlNa&gt;</t>
  </si>
  <si>
    <t>CFM8857PATRI</t>
  </si>
  <si>
    <t>CFMBBVCMCP</t>
  </si>
  <si>
    <t>CFM8857PERSO&lt;ChlNa&gt;</t>
  </si>
  <si>
    <t>CFM8857PERSO</t>
  </si>
  <si>
    <t>CFMBBVCMCS</t>
  </si>
  <si>
    <t>CFM8777ALTOP&lt;ChlNa&gt;</t>
  </si>
  <si>
    <t>CFM8777ALTOP</t>
  </si>
  <si>
    <t>Chin Dia</t>
  </si>
  <si>
    <t>CFMBCICIAV</t>
  </si>
  <si>
    <t>CFM8777APV&lt;ChlNa&gt;</t>
  </si>
  <si>
    <t>CFM8777APV</t>
  </si>
  <si>
    <t>CFMBCICHAP</t>
  </si>
  <si>
    <t>CFM8777BPRIV&lt;ChlNa&gt;</t>
  </si>
  <si>
    <t>CFM8777BPRIV</t>
  </si>
  <si>
    <t>CFMBCICDAB</t>
  </si>
  <si>
    <t>CFM8777CLASI&lt;ChlNa&gt;</t>
  </si>
  <si>
    <t>CFM8777CLASI</t>
  </si>
  <si>
    <t>CFMBCICHIC</t>
  </si>
  <si>
    <t>CFM8777FAMIL&lt;ChlNa&gt;</t>
  </si>
  <si>
    <t>CFM8777FAMIL</t>
  </si>
  <si>
    <t>CFMBCICDAF</t>
  </si>
  <si>
    <t>CFM9568A&lt;ChlNa&gt;</t>
  </si>
  <si>
    <t>CFM9568A</t>
  </si>
  <si>
    <t>Clooney</t>
  </si>
  <si>
    <t>Fintual Administradora General De Fondos S.A.</t>
  </si>
  <si>
    <t>CFMFTLCCA</t>
  </si>
  <si>
    <t>CFM9568APV&lt;ChlNa&gt;</t>
  </si>
  <si>
    <t>CFM9568APV</t>
  </si>
  <si>
    <t>CFM9561B&lt;ChlNa&gt;</t>
  </si>
  <si>
    <t>CFM9561B</t>
  </si>
  <si>
    <t>Cobertura Global</t>
  </si>
  <si>
    <t>CFMBCHCDGB</t>
  </si>
  <si>
    <t>CFM9561BCH&lt;ChlNa&gt;</t>
  </si>
  <si>
    <t>CFM9561BCH</t>
  </si>
  <si>
    <t>CFMBCHCDBC</t>
  </si>
  <si>
    <t>CFM9561D&lt;ChlNa&gt;</t>
  </si>
  <si>
    <t>CFM9561D</t>
  </si>
  <si>
    <t>CFMBCHCDGD</t>
  </si>
  <si>
    <t>CFM9561E&lt;ChlNa&gt;</t>
  </si>
  <si>
    <t>CFM9561E</t>
  </si>
  <si>
    <t>CFMBCHCDGE</t>
  </si>
  <si>
    <t>CFM9561L&lt;ChlNa&gt;</t>
  </si>
  <si>
    <t>CFM9561L</t>
  </si>
  <si>
    <t>CFM9561M&lt;ChlNa&gt;</t>
  </si>
  <si>
    <t>CFM9561M</t>
  </si>
  <si>
    <t>CFMBCHCDGA</t>
  </si>
  <si>
    <t>CFM9362A&lt;ChlNa&gt;</t>
  </si>
  <si>
    <t>CFM9362A</t>
  </si>
  <si>
    <t>Compass Acc Chilenas</t>
  </si>
  <si>
    <t>Compass Group Chile S.A. Administradora General De Fondos</t>
  </si>
  <si>
    <t>CFMCGACHA</t>
  </si>
  <si>
    <t>CFM9362B&lt;ChlNa&gt;</t>
  </si>
  <si>
    <t>CFM9362B</t>
  </si>
  <si>
    <t>CFMCGACHB</t>
  </si>
  <si>
    <t>CFM8317A&lt;ChlNa&gt;</t>
  </si>
  <si>
    <t>CFM8317A</t>
  </si>
  <si>
    <t>Compromiso Bancoestado</t>
  </si>
  <si>
    <t>CFMESTCOMA</t>
  </si>
  <si>
    <t>CFM8317APV&lt;ChlNa&gt;</t>
  </si>
  <si>
    <t>CFM8317APV</t>
  </si>
  <si>
    <t>CFMESTCOMV</t>
  </si>
  <si>
    <t>CFM8317B&lt;ChlNa&gt;</t>
  </si>
  <si>
    <t>CFM8317B</t>
  </si>
  <si>
    <t>CFMESTCOMB</t>
  </si>
  <si>
    <t>CFM8317BE&lt;ChlNa&gt;</t>
  </si>
  <si>
    <t>CFM8317BE</t>
  </si>
  <si>
    <t>CFM8317C&lt;ChlNa&gt;</t>
  </si>
  <si>
    <t>CFM8317C</t>
  </si>
  <si>
    <t>CFMESTCOMC</t>
  </si>
  <si>
    <t>CFM8317F&lt;ChlNa&gt;</t>
  </si>
  <si>
    <t>CFM8317F</t>
  </si>
  <si>
    <t>CFMESTCOMF</t>
  </si>
  <si>
    <t>CFM8317I&lt;ChlNa&gt;</t>
  </si>
  <si>
    <t>CFM8317I</t>
  </si>
  <si>
    <t>CFMESTCOMI</t>
  </si>
  <si>
    <t>CFM8317VIVIENDA&lt;ChlNa&gt;</t>
  </si>
  <si>
    <t>CFM8317VIVIENDA</t>
  </si>
  <si>
    <t>CFM9079A&lt;ChlNa&gt;</t>
  </si>
  <si>
    <t>CFM9079A</t>
  </si>
  <si>
    <t>Conservador America</t>
  </si>
  <si>
    <t>CFMBBVBCAA</t>
  </si>
  <si>
    <t>CFM9079APV&lt;ChlNa&gt;</t>
  </si>
  <si>
    <t>CFM9079APV</t>
  </si>
  <si>
    <t>CFM9079INVER&lt;ChlNa&gt;</t>
  </si>
  <si>
    <t>CFM9079INVER</t>
  </si>
  <si>
    <t>CFMBBVBCAI</t>
  </si>
  <si>
    <t>CFM9079PERSO&lt;ChlNa&gt;</t>
  </si>
  <si>
    <t>CFM9079PERSO</t>
  </si>
  <si>
    <t>CFMBBVBCAP</t>
  </si>
  <si>
    <t>CFM9853A&lt;ChlNa&gt;</t>
  </si>
  <si>
    <t>CFM9853A</t>
  </si>
  <si>
    <t>Conservadora Dólar</t>
  </si>
  <si>
    <t>CFM9853APV&lt;ChlNa&gt;</t>
  </si>
  <si>
    <t>CFM9853APV</t>
  </si>
  <si>
    <t>CFM9853F&lt;ChlNa&gt;</t>
  </si>
  <si>
    <t>CFM9853F</t>
  </si>
  <si>
    <t>CFM9853O&lt;ChlNa&gt;</t>
  </si>
  <si>
    <t>CFM9853O</t>
  </si>
  <si>
    <t>CFM8170A&lt;ChlNa&gt;</t>
  </si>
  <si>
    <t>CFM8170A</t>
  </si>
  <si>
    <t>Consorcio Acciones</t>
  </si>
  <si>
    <t>CFMLVCACA</t>
  </si>
  <si>
    <t>CFM8170APV&lt;ChlNa&gt;</t>
  </si>
  <si>
    <t>CFM8170APV</t>
  </si>
  <si>
    <t>CFMCNSAAPV</t>
  </si>
  <si>
    <t>CFM8170F&lt;ChlNa&gt;</t>
  </si>
  <si>
    <t>CFM8170F</t>
  </si>
  <si>
    <t>CFMCNSACHF</t>
  </si>
  <si>
    <t>CFM8170LV&lt;ChlNa&gt;</t>
  </si>
  <si>
    <t>CFM8170LV</t>
  </si>
  <si>
    <t>CFMCNSACHL</t>
  </si>
  <si>
    <t>CFM8170P&lt;ChlNa&gt;</t>
  </si>
  <si>
    <t>CFM8170P</t>
  </si>
  <si>
    <t>CFMLVCACP</t>
  </si>
  <si>
    <t>CFM8303A&lt;ChlNa&gt;</t>
  </si>
  <si>
    <t>CFM8303A</t>
  </si>
  <si>
    <t>Consorcio Balanceado</t>
  </si>
  <si>
    <t>CFMLVCDOA</t>
  </si>
  <si>
    <t>CFM8303APV&lt;ChlNa&gt;</t>
  </si>
  <si>
    <t>CFM8303APV</t>
  </si>
  <si>
    <t>CFMCNSCAPV</t>
  </si>
  <si>
    <t>CFM8303F&lt;ChlNa&gt;</t>
  </si>
  <si>
    <t>CFM8303F</t>
  </si>
  <si>
    <t>CFMCNSBCRF</t>
  </si>
  <si>
    <t>CFM8303LV&lt;ChlNa&gt;</t>
  </si>
  <si>
    <t>CFM8303LV</t>
  </si>
  <si>
    <t>CFMCNSBCRL</t>
  </si>
  <si>
    <t>CFM8303P&lt;ChlNa&gt;</t>
  </si>
  <si>
    <t>CFM8303P</t>
  </si>
  <si>
    <t>CFMLVCDOP</t>
  </si>
  <si>
    <t>CFM8375A&lt;ChlNa&gt;</t>
  </si>
  <si>
    <t>CFM8375A</t>
  </si>
  <si>
    <t>Consorcio Renta Lp</t>
  </si>
  <si>
    <t>CFMLVCLPA</t>
  </si>
  <si>
    <t>CFM8375APV&lt;ChlNa&gt;</t>
  </si>
  <si>
    <t>CFM8375APV</t>
  </si>
  <si>
    <t>CFMCNSPAPV</t>
  </si>
  <si>
    <t>CFM8375F&lt;ChlNa&gt;</t>
  </si>
  <si>
    <t>CFM8375F</t>
  </si>
  <si>
    <t>CFMCNSRLPF</t>
  </si>
  <si>
    <t>CFM8375LV&lt;ChlNa&gt;</t>
  </si>
  <si>
    <t>CFM8375LV</t>
  </si>
  <si>
    <t>CFMCNSALPL</t>
  </si>
  <si>
    <t>CFM8375P&lt;ChlNa&gt;</t>
  </si>
  <si>
    <t>CFM8375P</t>
  </si>
  <si>
    <t>CFMLVCLPP</t>
  </si>
  <si>
    <t>CFM8320A&lt;ChlNa&gt;</t>
  </si>
  <si>
    <t>CFM8320A</t>
  </si>
  <si>
    <t>Conveniencia Bancoestado</t>
  </si>
  <si>
    <t>CFMESTCONA</t>
  </si>
  <si>
    <t>CFM8320B&lt;ChlNa&gt;</t>
  </si>
  <si>
    <t>CFM8320B</t>
  </si>
  <si>
    <t>CFMESTCONB</t>
  </si>
  <si>
    <t>CFM8320BE&lt;ChlNa&gt;</t>
  </si>
  <si>
    <t>CFM8320BE</t>
  </si>
  <si>
    <t>CFM8320C&lt;ChlNa&gt;</t>
  </si>
  <si>
    <t>CFM8320C</t>
  </si>
  <si>
    <t>CFMESTCONC</t>
  </si>
  <si>
    <t>CFM8320I&lt;ChlNa&gt;</t>
  </si>
  <si>
    <t>CFM8320I</t>
  </si>
  <si>
    <t>CFMESTCONI</t>
  </si>
  <si>
    <t>CFM8092APV&lt;ChlNa&gt;</t>
  </si>
  <si>
    <t>CFM8092APV</t>
  </si>
  <si>
    <t>Corp Eficiencia</t>
  </si>
  <si>
    <t>Corpbanca Administradora General De Fondos S.A.</t>
  </si>
  <si>
    <t>CFMCOREIAV</t>
  </si>
  <si>
    <t>CFM8092M1&lt;ChlNa&gt;</t>
  </si>
  <si>
    <t>CFM8092M1</t>
  </si>
  <si>
    <t>M1</t>
  </si>
  <si>
    <t>CFMCOREFM1</t>
  </si>
  <si>
    <t>CFM8092M2&lt;ChlNa&gt;</t>
  </si>
  <si>
    <t>CFM8092M2</t>
  </si>
  <si>
    <t>M2</t>
  </si>
  <si>
    <t>CFMCOREIA2</t>
  </si>
  <si>
    <t>CFM8092M3&lt;ChlNa&gt;</t>
  </si>
  <si>
    <t>CFM8092M3</t>
  </si>
  <si>
    <t>M3</t>
  </si>
  <si>
    <t>CFMCOREIA3</t>
  </si>
  <si>
    <t>CFM8092M4&lt;ChlNa&gt;</t>
  </si>
  <si>
    <t>CFM8092M4</t>
  </si>
  <si>
    <t>M4</t>
  </si>
  <si>
    <t>CFMCOREIA4</t>
  </si>
  <si>
    <t>CFM8092M5&lt;ChlNa&gt;</t>
  </si>
  <si>
    <t>CFM8092M5</t>
  </si>
  <si>
    <t>M5</t>
  </si>
  <si>
    <t>CFMCOREFM5</t>
  </si>
  <si>
    <t>CFM8967ALPAT&lt;ChlNa&gt;</t>
  </si>
  <si>
    <t>CFM8967ALPAT</t>
  </si>
  <si>
    <t>Corporate Bonds</t>
  </si>
  <si>
    <t>CFMBCILCAP</t>
  </si>
  <si>
    <t>CFM8967BCI&lt;ChlNa&gt;</t>
  </si>
  <si>
    <t>CFM8967BCI</t>
  </si>
  <si>
    <t>CFMBCILCBC</t>
  </si>
  <si>
    <t>CFM8967BPRIV&lt;ChlNa&gt;</t>
  </si>
  <si>
    <t>CFM8967BPRIV</t>
  </si>
  <si>
    <t>CFMBCILCBP</t>
  </si>
  <si>
    <t>CFM8967CLASI&lt;ChlNa&gt;</t>
  </si>
  <si>
    <t>CFM8967CLASI</t>
  </si>
  <si>
    <t>CFMBCICDSC</t>
  </si>
  <si>
    <t>CFM8967INSTI&lt;ChlNa&gt;</t>
  </si>
  <si>
    <t>CFM8967INSTI</t>
  </si>
  <si>
    <t>CFMBCICDST</t>
  </si>
  <si>
    <t>CFM8248A&lt;ChlNa&gt;</t>
  </si>
  <si>
    <t>CFM8248A</t>
  </si>
  <si>
    <t>Corporate Dollar Fund</t>
  </si>
  <si>
    <t>CFMBCHCDFU</t>
  </si>
  <si>
    <t>CFM8248BPLUS&lt;ChlNa&gt;</t>
  </si>
  <si>
    <t>CFM8248BPLUS</t>
  </si>
  <si>
    <t>CFM8615APV&lt;ChlNa&gt;</t>
  </si>
  <si>
    <t>CFM8615APV</t>
  </si>
  <si>
    <t>Corto Plazo</t>
  </si>
  <si>
    <t>CFMSTDOVE3</t>
  </si>
  <si>
    <t>CFM8615EJECU&lt;ChlNa&gt;</t>
  </si>
  <si>
    <t>CFM8615EJECU</t>
  </si>
  <si>
    <t>CFMSTDCPLE</t>
  </si>
  <si>
    <t>CFM8615G&lt;ChlNa&gt;</t>
  </si>
  <si>
    <t>CFM8615G</t>
  </si>
  <si>
    <t>CFMSTDRCPG</t>
  </si>
  <si>
    <t>CFM8615INVER&lt;ChlNa&gt;</t>
  </si>
  <si>
    <t>CFM8615INVER</t>
  </si>
  <si>
    <t>CFMSTDCPLR</t>
  </si>
  <si>
    <t>CFM8615UNIVE&lt;ChlNa&gt;</t>
  </si>
  <si>
    <t>CFM8615UNIVE</t>
  </si>
  <si>
    <t>CFMSTDCPLN</t>
  </si>
  <si>
    <t>CFM8274A&lt;ChlNa&gt;</t>
  </si>
  <si>
    <t>CFM8274A</t>
  </si>
  <si>
    <t>Crecimiento</t>
  </si>
  <si>
    <t>CFMBCHCREC</t>
  </si>
  <si>
    <t>CFM8274B&lt;ChlNa&gt;</t>
  </si>
  <si>
    <t>CFM8274B</t>
  </si>
  <si>
    <t>CFMBCHCTOB</t>
  </si>
  <si>
    <t>CFM8274BCH&lt;ChlNa&gt;</t>
  </si>
  <si>
    <t>CFM8274BCH</t>
  </si>
  <si>
    <t>CFMBCHCRBH</t>
  </si>
  <si>
    <t>CFM8274BPLUS&lt;ChlNa&gt;</t>
  </si>
  <si>
    <t>CFM8274BPLUS</t>
  </si>
  <si>
    <t>CFM8274L&lt;ChlNa&gt;</t>
  </si>
  <si>
    <t>CFM8274L</t>
  </si>
  <si>
    <t>CFM8274M&lt;ChlNa&gt;</t>
  </si>
  <si>
    <t>CFM8274M</t>
  </si>
  <si>
    <t>CFMBCHCREE</t>
  </si>
  <si>
    <t>CFM8274P1&lt;ChlNa&gt;</t>
  </si>
  <si>
    <t>CFM8274P1</t>
  </si>
  <si>
    <t>CFM8492A&lt;ChlNa&gt;</t>
  </si>
  <si>
    <t>CFM8492A</t>
  </si>
  <si>
    <t>CFMSECBLCA</t>
  </si>
  <si>
    <t>CFM8492B&lt;ChlNa&gt;</t>
  </si>
  <si>
    <t>CFM8492B</t>
  </si>
  <si>
    <t>CFMSECBLCB</t>
  </si>
  <si>
    <t>CFM8492D&lt;ChlNa&gt;</t>
  </si>
  <si>
    <t>CFM8492D</t>
  </si>
  <si>
    <t>CFMSECBLND</t>
  </si>
  <si>
    <t>CFM8492H&lt;ChlNa&gt;</t>
  </si>
  <si>
    <t>CFM8492H</t>
  </si>
  <si>
    <t>CFMSECCREH</t>
  </si>
  <si>
    <t>CFM8492I-APV&lt;ChlNa&gt;</t>
  </si>
  <si>
    <t>CFM8492I-APV</t>
  </si>
  <si>
    <t>CFMSECCREI</t>
  </si>
  <si>
    <t>CFM8492J&lt;ChlNa&gt;</t>
  </si>
  <si>
    <t>CFM8492J</t>
  </si>
  <si>
    <t>CFMSECCREJ</t>
  </si>
  <si>
    <t>CFM8492S&lt;ChlNa&gt;</t>
  </si>
  <si>
    <t>CFM8492S</t>
  </si>
  <si>
    <t>S</t>
  </si>
  <si>
    <t>CFMSECCRES</t>
  </si>
  <si>
    <t>CFM9816A&lt;ChlNa&gt;</t>
  </si>
  <si>
    <t>CFM9816A</t>
  </si>
  <si>
    <t>Cuenta Activa Dólar</t>
  </si>
  <si>
    <t>CFM9816APV&lt;ChlNa&gt;</t>
  </si>
  <si>
    <t>CFM9816APV</t>
  </si>
  <si>
    <t>CFM9816APV-AP-A&lt;ChlNa&gt;</t>
  </si>
  <si>
    <t>CFM9816APV-AP-A</t>
  </si>
  <si>
    <t>APV-AP-APVC</t>
  </si>
  <si>
    <t>CFM9816F&lt;ChlNa&gt;</t>
  </si>
  <si>
    <t>CFM9816F</t>
  </si>
  <si>
    <t>CFM9816O&lt;ChlNa&gt;</t>
  </si>
  <si>
    <t>CFM9816O</t>
  </si>
  <si>
    <t>CFM9073A&lt;ChlNa&gt;</t>
  </si>
  <si>
    <t>CFM9073A</t>
  </si>
  <si>
    <t>Dcl I.G.</t>
  </si>
  <si>
    <t>CFMSECLIGA</t>
  </si>
  <si>
    <t>CFM9073B&lt;ChlNa&gt;</t>
  </si>
  <si>
    <t>CFM9073B</t>
  </si>
  <si>
    <t>CFMSECLIGB</t>
  </si>
  <si>
    <t>CFM9073D&lt;ChlNa&gt;</t>
  </si>
  <si>
    <t>CFM9073D</t>
  </si>
  <si>
    <t>CFMSECLIGD</t>
  </si>
  <si>
    <t>CFM9073G&lt;ChlNa&gt;</t>
  </si>
  <si>
    <t>CFM9073G</t>
  </si>
  <si>
    <t>CFMSECLIGG</t>
  </si>
  <si>
    <t>CFM9073H&lt;ChlNa&gt;</t>
  </si>
  <si>
    <t>CFM9073H</t>
  </si>
  <si>
    <t>CFMSECLIGH</t>
  </si>
  <si>
    <t>CFM9073I-APV&lt;ChlNa&gt;</t>
  </si>
  <si>
    <t>CFM9073I-APV</t>
  </si>
  <si>
    <t>CFM9073S&lt;ChlNa&gt;</t>
  </si>
  <si>
    <t>CFM9073S</t>
  </si>
  <si>
    <t>CFMSECLIGS</t>
  </si>
  <si>
    <t>CFM9073V&lt;ChlNa&gt;</t>
  </si>
  <si>
    <t>CFM9073V</t>
  </si>
  <si>
    <t>CFMSECLIGV</t>
  </si>
  <si>
    <t>CFM8174ALPAT&lt;ChlNa&gt;</t>
  </si>
  <si>
    <t>CFM8174ALPAT</t>
  </si>
  <si>
    <t>Deposito Mensual</t>
  </si>
  <si>
    <t>CFM8174APV&lt;ChlNa&gt;</t>
  </si>
  <si>
    <t>CFM8174APV</t>
  </si>
  <si>
    <t>CFMBCIDALV</t>
  </si>
  <si>
    <t>CFM8174APVC&lt;ChlNa&gt;</t>
  </si>
  <si>
    <t>CFM8174APVC</t>
  </si>
  <si>
    <t>CFMBCIDLCV</t>
  </si>
  <si>
    <t>CFM8174BCI&lt;ChlNa&gt;</t>
  </si>
  <si>
    <t>CFM8174BCI</t>
  </si>
  <si>
    <t>CFM8174BPRIV&lt;ChlNa&gt;</t>
  </si>
  <si>
    <t>CFM8174BPRIV</t>
  </si>
  <si>
    <t>CFM8174CLASI&lt;ChlNa&gt;</t>
  </si>
  <si>
    <t>CFM8174CLASI</t>
  </si>
  <si>
    <t>CFMBCIDALC</t>
  </si>
  <si>
    <t>CFM8174FAMIL&lt;ChlNa&gt;</t>
  </si>
  <si>
    <t>CFM8174FAMIL</t>
  </si>
  <si>
    <t>CFMBCIDALF</t>
  </si>
  <si>
    <t>CFM8174I&lt;ChlNa&gt;</t>
  </si>
  <si>
    <t>CFM8174I</t>
  </si>
  <si>
    <t>CFM8422A&lt;ChlNa&gt;</t>
  </si>
  <si>
    <t>CFM8422A</t>
  </si>
  <si>
    <t>Deposito Total</t>
  </si>
  <si>
    <t>CFMPRIDETA</t>
  </si>
  <si>
    <t>CFM8422B&lt;ChlNa&gt;</t>
  </si>
  <si>
    <t>CFM8422B</t>
  </si>
  <si>
    <t>CFMPRIDMPB</t>
  </si>
  <si>
    <t>CFM8422C&lt;ChlNa&gt;</t>
  </si>
  <si>
    <t>CFM8422C</t>
  </si>
  <si>
    <t>CFMPRIDETC</t>
  </si>
  <si>
    <t>CFM8422G&lt;ChlNa&gt;</t>
  </si>
  <si>
    <t>CFM8422G</t>
  </si>
  <si>
    <t>CFMPRIDETG</t>
  </si>
  <si>
    <t>CFM8422LP180&lt;ChlNa&gt;</t>
  </si>
  <si>
    <t>CFM8422LP180</t>
  </si>
  <si>
    <t>CFMPRIDETF</t>
  </si>
  <si>
    <t>CFM8422LP3&lt;ChlNa&gt;</t>
  </si>
  <si>
    <t>CFM8422LP3</t>
  </si>
  <si>
    <t>CFMPRIDETE</t>
  </si>
  <si>
    <t>CFM8422LPI&lt;ChlNa&gt;</t>
  </si>
  <si>
    <t>CFM8422LPI</t>
  </si>
  <si>
    <t>CFMPRIDMPI</t>
  </si>
  <si>
    <t>CFM8422O&lt;ChlNa&gt;</t>
  </si>
  <si>
    <t>CFM8422O</t>
  </si>
  <si>
    <t>CFMPRIDMPO</t>
  </si>
  <si>
    <t>CFM8422PLAN1&lt;ChlNa&gt;</t>
  </si>
  <si>
    <t>CFM8422PLAN1</t>
  </si>
  <si>
    <t>CFMPRIDMN1</t>
  </si>
  <si>
    <t>CFM8422PLAN2&lt;ChlNa&gt;</t>
  </si>
  <si>
    <t>CFM8422PLAN2</t>
  </si>
  <si>
    <t>CFMPRIDMN2</t>
  </si>
  <si>
    <t>CFM8422PLAN3&lt;ChlNa&gt;</t>
  </si>
  <si>
    <t>CFM8422PLAN3</t>
  </si>
  <si>
    <t>CFMPRIDMN3</t>
  </si>
  <si>
    <t>CFM8422PLAN4&lt;ChlNa&gt;</t>
  </si>
  <si>
    <t>CFM8422PLAN4</t>
  </si>
  <si>
    <t>CFMPRIDMN4</t>
  </si>
  <si>
    <t>CFM8152B&lt;ChlNa&gt;</t>
  </si>
  <si>
    <t>CFM8152B</t>
  </si>
  <si>
    <t>Deposito Xxi</t>
  </si>
  <si>
    <t>CFMBCHDXIB</t>
  </si>
  <si>
    <t>CFM8152BCH&lt;ChlNa&gt;</t>
  </si>
  <si>
    <t>CFM8152BCH</t>
  </si>
  <si>
    <t>CFMBCHXXBH</t>
  </si>
  <si>
    <t>CFM8152D&lt;ChlNa&gt;</t>
  </si>
  <si>
    <t>CFM8152D</t>
  </si>
  <si>
    <t>CFMBCHXXID</t>
  </si>
  <si>
    <t>CFM8152E&lt;ChlNa&gt;</t>
  </si>
  <si>
    <t>CFM8152E</t>
  </si>
  <si>
    <t>CFMBCHXXIE</t>
  </si>
  <si>
    <t>CFM8152L&lt;ChlNa&gt;</t>
  </si>
  <si>
    <t>CFM8152L</t>
  </si>
  <si>
    <t>CFM8152M&lt;ChlNa&gt;</t>
  </si>
  <si>
    <t>CFM8152M</t>
  </si>
  <si>
    <t>CFMBCHDXXI</t>
  </si>
  <si>
    <t>CFM8152V&lt;ChlNa&gt;</t>
  </si>
  <si>
    <t>CFM8152V</t>
  </si>
  <si>
    <t>CFMBCHXXIV</t>
  </si>
  <si>
    <t>CFM9056A&lt;ChlNa&gt;</t>
  </si>
  <si>
    <t>CFM9056A</t>
  </si>
  <si>
    <t>Deuda 360</t>
  </si>
  <si>
    <t>CFMIMTDEUA</t>
  </si>
  <si>
    <t>CFM9056B&lt;ChlNa&gt;</t>
  </si>
  <si>
    <t>CFM9056B</t>
  </si>
  <si>
    <t>CFMIMTDEUB</t>
  </si>
  <si>
    <t>CFM9056D&lt;ChlNa&gt;</t>
  </si>
  <si>
    <t>CFM9056D</t>
  </si>
  <si>
    <t>CFMIMTDEUD</t>
  </si>
  <si>
    <t>CFM9056E&lt;ChlNa&gt;</t>
  </si>
  <si>
    <t>CFM9056E</t>
  </si>
  <si>
    <t>CFMIMTDEUE</t>
  </si>
  <si>
    <t>CFM9056F&lt;ChlNa&gt;</t>
  </si>
  <si>
    <t>CFM9056F</t>
  </si>
  <si>
    <t>CFMIMTDEUF</t>
  </si>
  <si>
    <t>CFM9056I&lt;ChlNa&gt;</t>
  </si>
  <si>
    <t>CFM9056I</t>
  </si>
  <si>
    <t>CFMIMTDEUI</t>
  </si>
  <si>
    <t>CFM9056IM&lt;ChlNa&gt;</t>
  </si>
  <si>
    <t>CFM9056IM</t>
  </si>
  <si>
    <t>CFM9072A&lt;ChlNa&gt;</t>
  </si>
  <si>
    <t>CFM9072A</t>
  </si>
  <si>
    <t>Deuda Chilena</t>
  </si>
  <si>
    <t>CFMCGDCHA</t>
  </si>
  <si>
    <t>CFM9072B&lt;ChlNa&gt;</t>
  </si>
  <si>
    <t>CFM9072B</t>
  </si>
  <si>
    <t>CFMCGDCHB</t>
  </si>
  <si>
    <t>CFM9072CG&lt;ChlNa&gt;</t>
  </si>
  <si>
    <t>CFM9072CG</t>
  </si>
  <si>
    <t>CG</t>
  </si>
  <si>
    <t>CFM8940A&lt;ChlNa&gt;</t>
  </si>
  <si>
    <t>CFM8940A</t>
  </si>
  <si>
    <t>Deuda Corporativa</t>
  </si>
  <si>
    <t>CFMSECDCLA</t>
  </si>
  <si>
    <t>CFM8940B&lt;ChlNa&gt;</t>
  </si>
  <si>
    <t>CFM8940B</t>
  </si>
  <si>
    <t>CFMSECDVAB</t>
  </si>
  <si>
    <t>CFM8940D&lt;ChlNa&gt;</t>
  </si>
  <si>
    <t>CFM8940D</t>
  </si>
  <si>
    <t>CFMSECDCLD</t>
  </si>
  <si>
    <t>CFM8940FO&lt;ChlNa&gt;</t>
  </si>
  <si>
    <t>CFM8940FO</t>
  </si>
  <si>
    <t>FO</t>
  </si>
  <si>
    <t>CFMSECDCFO</t>
  </si>
  <si>
    <t>CFM8940GP&lt;ChlNa&gt;</t>
  </si>
  <si>
    <t>CFM8940GP</t>
  </si>
  <si>
    <t>GP</t>
  </si>
  <si>
    <t>CFMSECDCGP</t>
  </si>
  <si>
    <t>CFM8940H&lt;ChlNa&gt;</t>
  </si>
  <si>
    <t>CFM8940H</t>
  </si>
  <si>
    <t>CFMSECDCLH</t>
  </si>
  <si>
    <t>CFM8940I-APV&lt;ChlNa&gt;</t>
  </si>
  <si>
    <t>CFM8940I-APV</t>
  </si>
  <si>
    <t>CFM8940J&lt;ChlNa&gt;</t>
  </si>
  <si>
    <t>CFM8940J</t>
  </si>
  <si>
    <t>CFMSECDCLJ</t>
  </si>
  <si>
    <t>CFM8940S&lt;ChlNa&gt;</t>
  </si>
  <si>
    <t>CFM8940S</t>
  </si>
  <si>
    <t>CFMSECDCLS</t>
  </si>
  <si>
    <t>CFM8957A&lt;ChlNa&gt;</t>
  </si>
  <si>
    <t>CFM8957A</t>
  </si>
  <si>
    <t>Deuda Dolar</t>
  </si>
  <si>
    <t>Fondos de deuda &lt; 365 dias internacional</t>
  </si>
  <si>
    <t>CFM8957BCH&lt;ChlNa&gt;</t>
  </si>
  <si>
    <t>CFM8957BCH</t>
  </si>
  <si>
    <t>CFM8957UNICA&lt;ChlNa&gt;</t>
  </si>
  <si>
    <t>CFM8957UNICA</t>
  </si>
  <si>
    <t>CFMBCHDEUD</t>
  </si>
  <si>
    <t>CFM9655A&lt;ChlNa&gt;</t>
  </si>
  <si>
    <t>CFM9655A</t>
  </si>
  <si>
    <t>Deuda Internacional</t>
  </si>
  <si>
    <t>CFMSECDEIA</t>
  </si>
  <si>
    <t>CFM9655APV&lt;ChlNa&gt;</t>
  </si>
  <si>
    <t>CFM9655APV</t>
  </si>
  <si>
    <t>CFMSECDEII</t>
  </si>
  <si>
    <t>CFM9655B&lt;ChlNa&gt;</t>
  </si>
  <si>
    <t>CFM9655B</t>
  </si>
  <si>
    <t>CFMSECDEIB</t>
  </si>
  <si>
    <t>CFM9655FO&lt;ChlNa&gt;</t>
  </si>
  <si>
    <t>CFM9655FO</t>
  </si>
  <si>
    <t>CFMSECDEIF</t>
  </si>
  <si>
    <t>CFM9655GP&lt;ChlNa&gt;</t>
  </si>
  <si>
    <t>CFM9655GP</t>
  </si>
  <si>
    <t>CFMSECDEIG</t>
  </si>
  <si>
    <t>CFM9352CORPO&lt;ChlNa&gt;</t>
  </si>
  <si>
    <t>CFM9352CORPO</t>
  </si>
  <si>
    <t>Deuda Latam Dolar</t>
  </si>
  <si>
    <t>CORPO</t>
  </si>
  <si>
    <t>CFM9352EJECU&lt;ChlNa&gt;</t>
  </si>
  <si>
    <t>CFM9352EJECU</t>
  </si>
  <si>
    <t>CFM9352INVER&lt;ChlNa&gt;</t>
  </si>
  <si>
    <t>CFM9352INVER</t>
  </si>
  <si>
    <t>CFM9352UNIVE&lt;ChlNa&gt;</t>
  </si>
  <si>
    <t>CFM9352UNIVE</t>
  </si>
  <si>
    <t>CFM9717F1&lt;ChlNa&gt;</t>
  </si>
  <si>
    <t>CFM9717F1</t>
  </si>
  <si>
    <t>Dinamico Plus</t>
  </si>
  <si>
    <t>F1</t>
  </si>
  <si>
    <t>CFM9717F2&lt;ChlNa&gt;</t>
  </si>
  <si>
    <t>CFM9717F2</t>
  </si>
  <si>
    <t>F2</t>
  </si>
  <si>
    <t>CFM9717F3&lt;ChlNa&gt;</t>
  </si>
  <si>
    <t>CFM9717F3</t>
  </si>
  <si>
    <t>F3</t>
  </si>
  <si>
    <t>CFM9717IT&lt;ChlNa&gt;</t>
  </si>
  <si>
    <t>CFM9717IT</t>
  </si>
  <si>
    <t>CFMITADPIT</t>
  </si>
  <si>
    <t>CFM8052A&lt;ChlNa&gt;</t>
  </si>
  <si>
    <t>CFM8052A</t>
  </si>
  <si>
    <t>Disponible</t>
  </si>
  <si>
    <t>CFMBCHDISP</t>
  </si>
  <si>
    <t>CFM8052B&lt;ChlNa&gt;</t>
  </si>
  <si>
    <t>CFM8052B</t>
  </si>
  <si>
    <t>CFMBCHDLEB</t>
  </si>
  <si>
    <t>CFM8052BPLUS&lt;ChlNa&gt;</t>
  </si>
  <si>
    <t>CFM8052BPLUS</t>
  </si>
  <si>
    <t>CFMBCHDIPL</t>
  </si>
  <si>
    <t>CFM8052E&lt;ChlNa&gt;</t>
  </si>
  <si>
    <t>CFM8052E</t>
  </si>
  <si>
    <t>CFM8918A&lt;ChlNa&gt;</t>
  </si>
  <si>
    <t>CFM8918A</t>
  </si>
  <si>
    <t>Dividendo Local</t>
  </si>
  <si>
    <t>Euroamerica Administradora General De Fondos S.A.</t>
  </si>
  <si>
    <t>CFMEURDLCA</t>
  </si>
  <si>
    <t>CFM8918B-APV/AP&lt;ChlNa&gt;</t>
  </si>
  <si>
    <t>CFM8918B-APV/AP</t>
  </si>
  <si>
    <t>B-APV/APVC</t>
  </si>
  <si>
    <t>CFM8918CUI&lt;ChlNa&gt;</t>
  </si>
  <si>
    <t>CFM8918CUI</t>
  </si>
  <si>
    <t>CUI</t>
  </si>
  <si>
    <t>CFMEADCCUI</t>
  </si>
  <si>
    <t>CFM8918D&lt;ChlNa&gt;</t>
  </si>
  <si>
    <t>CFM8918D</t>
  </si>
  <si>
    <t>CFMEURDLCD</t>
  </si>
  <si>
    <t>CFM8918Z&lt;ChlNa&gt;</t>
  </si>
  <si>
    <t>CFM8918Z</t>
  </si>
  <si>
    <t>Z</t>
  </si>
  <si>
    <t>CFM8257ALPAT&lt;ChlNa&gt;</t>
  </si>
  <si>
    <t>CFM8257ALPAT</t>
  </si>
  <si>
    <t>Dolar Cash</t>
  </si>
  <si>
    <t>CFMBCIDCAP</t>
  </si>
  <si>
    <t>CFM8257BCI&lt;ChlNa&gt;</t>
  </si>
  <si>
    <t>CFM8257BCI</t>
  </si>
  <si>
    <t>CFM8257CLASI&lt;ChlNa&gt;</t>
  </si>
  <si>
    <t>CFM8257CLASI</t>
  </si>
  <si>
    <t>CFMBCIDCCL</t>
  </si>
  <si>
    <t>CFM8257GAMMA&lt;ChlNa&gt;</t>
  </si>
  <si>
    <t>CFM8257GAMMA</t>
  </si>
  <si>
    <t>CFMBCIDSHG</t>
  </si>
  <si>
    <t>CFM9104A&lt;ChlNa&gt;</t>
  </si>
  <si>
    <t>CFM9104A</t>
  </si>
  <si>
    <t>Dolar Disponible</t>
  </si>
  <si>
    <t>CFMESTDDIA</t>
  </si>
  <si>
    <t>CFM9104B&lt;ChlNa&gt;</t>
  </si>
  <si>
    <t>CFM9104B</t>
  </si>
  <si>
    <t>CFMESTDDIB</t>
  </si>
  <si>
    <t>CFM9104C&lt;ChlNa&gt;</t>
  </si>
  <si>
    <t>CFM9104C</t>
  </si>
  <si>
    <t>CFMESTDDIC</t>
  </si>
  <si>
    <t>CFM9104I&lt;ChlNa&gt;</t>
  </si>
  <si>
    <t>CFM9104I</t>
  </si>
  <si>
    <t>CFMESTDDII</t>
  </si>
  <si>
    <t>CFM8249BCH&lt;ChlNa&gt;</t>
  </si>
  <si>
    <t>CFM8249BCH</t>
  </si>
  <si>
    <t>Dollar Fund</t>
  </si>
  <si>
    <t>CFMBCHLCIH</t>
  </si>
  <si>
    <t>CFM8249L&lt;ChlNa&gt;</t>
  </si>
  <si>
    <t>CFM8249L</t>
  </si>
  <si>
    <t>CFM8249M&lt;ChlNa&gt;</t>
  </si>
  <si>
    <t>CFM8249M</t>
  </si>
  <si>
    <t>CFM8249P&lt;ChlNa&gt;</t>
  </si>
  <si>
    <t>CFM8249P</t>
  </si>
  <si>
    <t>CFMBCHLCIP</t>
  </si>
  <si>
    <t>CFM8813ALTOP&lt;ChlNa&gt;</t>
  </si>
  <si>
    <t>CFM8813ALTOP</t>
  </si>
  <si>
    <t>E.T.F.Gestion</t>
  </si>
  <si>
    <t>CFMBCIETFP</t>
  </si>
  <si>
    <t>CFM8813APV&lt;ChlNa&gt;</t>
  </si>
  <si>
    <t>CFM8813APV</t>
  </si>
  <si>
    <t>CFMBCIETPV</t>
  </si>
  <si>
    <t>CFM8813APVC&lt;ChlNa&gt;</t>
  </si>
  <si>
    <t>CFM8813APVC</t>
  </si>
  <si>
    <t>CFMBCIEGFP</t>
  </si>
  <si>
    <t>CFM8813BPRIV&lt;ChlNa&gt;</t>
  </si>
  <si>
    <t>CFM8813BPRIV</t>
  </si>
  <si>
    <t>CFMBCIGLEB</t>
  </si>
  <si>
    <t>CFM8813CLASI&lt;ChlNa&gt;</t>
  </si>
  <si>
    <t>CFM8813CLASI</t>
  </si>
  <si>
    <t>CFMBCIETFC</t>
  </si>
  <si>
    <t>CFM8813FAMIL&lt;ChlNa&gt;</t>
  </si>
  <si>
    <t>CFM8813FAMIL</t>
  </si>
  <si>
    <t>CFMBCIGLEF</t>
  </si>
  <si>
    <t>CFM9576A&lt;ChlNa&gt;</t>
  </si>
  <si>
    <t>CFM9576A</t>
  </si>
  <si>
    <t>Ea Agresivo</t>
  </si>
  <si>
    <t>CFMEURAGRA</t>
  </si>
  <si>
    <t>CFM9576B-APV/AP&lt;ChlNa&gt;</t>
  </si>
  <si>
    <t>CFM9576B-APV/AP</t>
  </si>
  <si>
    <t>CFMEURAGRB</t>
  </si>
  <si>
    <t>CFM9576CUI&lt;ChlNa&gt;</t>
  </si>
  <si>
    <t>CFM9576CUI</t>
  </si>
  <si>
    <t>CFMEAAGCUI</t>
  </si>
  <si>
    <t>CFM9576D&lt;ChlNa&gt;</t>
  </si>
  <si>
    <t>CFM9576D</t>
  </si>
  <si>
    <t>CFMEURAGRD</t>
  </si>
  <si>
    <t>CFM9575A&lt;ChlNa&gt;</t>
  </si>
  <si>
    <t>CFM9575A</t>
  </si>
  <si>
    <t>Ea Conservador</t>
  </si>
  <si>
    <t>CFMEURCONA</t>
  </si>
  <si>
    <t>CFM9575B-APV/AP&lt;ChlNa&gt;</t>
  </si>
  <si>
    <t>CFM9575B-APV/AP</t>
  </si>
  <si>
    <t>CFMEURCONB</t>
  </si>
  <si>
    <t>CFM9575CUI&lt;ChlNa&gt;</t>
  </si>
  <si>
    <t>CFM9575CUI</t>
  </si>
  <si>
    <t>CFMEACOCUI</t>
  </si>
  <si>
    <t>CFM9575D&lt;ChlNa&gt;</t>
  </si>
  <si>
    <t>CFM9575D</t>
  </si>
  <si>
    <t>CFMEURCOND</t>
  </si>
  <si>
    <t>CFM9577A&lt;ChlNa&gt;</t>
  </si>
  <si>
    <t>CFM9577A</t>
  </si>
  <si>
    <t>Ea Moderado</t>
  </si>
  <si>
    <t>CFMEURMODA</t>
  </si>
  <si>
    <t>CFM9577B-APV/AP&lt;ChlNa&gt;</t>
  </si>
  <si>
    <t>CFM9577B-APV/AP</t>
  </si>
  <si>
    <t>CFMEURMODB</t>
  </si>
  <si>
    <t>CFM9577CUI&lt;ChlNa&gt;</t>
  </si>
  <si>
    <t>CFM9577CUI</t>
  </si>
  <si>
    <t>CFMEAMOCUI</t>
  </si>
  <si>
    <t>CFM9577D&lt;ChlNa&gt;</t>
  </si>
  <si>
    <t>CFM9577D</t>
  </si>
  <si>
    <t>CFMEURMODD</t>
  </si>
  <si>
    <t>CFM9004A&lt;ChlNa&gt;</t>
  </si>
  <si>
    <t>CFM9004A</t>
  </si>
  <si>
    <t>Ea Small Cap Global</t>
  </si>
  <si>
    <t>CFMEURBGPA</t>
  </si>
  <si>
    <t>CFM9004B-APV/AP&lt;ChlNa&gt;</t>
  </si>
  <si>
    <t>CFM9004B-APV/AP</t>
  </si>
  <si>
    <t>CFM9004D&lt;ChlNa&gt;</t>
  </si>
  <si>
    <t>CFM9004D</t>
  </si>
  <si>
    <t>CFMEURBGPD</t>
  </si>
  <si>
    <t>CFM9004Z&lt;ChlNa&gt;</t>
  </si>
  <si>
    <t>CFM9004Z</t>
  </si>
  <si>
    <t>CFM9054A&lt;ChlNa&gt;</t>
  </si>
  <si>
    <t>CFM9054A</t>
  </si>
  <si>
    <t>Eai Deuda Corp Chile</t>
  </si>
  <si>
    <t>CFMEURDCCA</t>
  </si>
  <si>
    <t>CFM9054B-APV/AP&lt;ChlNa&gt;</t>
  </si>
  <si>
    <t>CFM9054B-APV/AP</t>
  </si>
  <si>
    <t>CFM9054CUI&lt;ChlNa&gt;</t>
  </si>
  <si>
    <t>CFM9054CUI</t>
  </si>
  <si>
    <t>CFMEADPCUI</t>
  </si>
  <si>
    <t>CFM9054D&lt;ChlNa&gt;</t>
  </si>
  <si>
    <t>CFM9054D</t>
  </si>
  <si>
    <t>CFMEURELED</t>
  </si>
  <si>
    <t>CFM9054Z&lt;ChlNa&gt;</t>
  </si>
  <si>
    <t>CFM9054Z</t>
  </si>
  <si>
    <t>CFM9025A&lt;ChlNa&gt;</t>
  </si>
  <si>
    <t>CFM9025A</t>
  </si>
  <si>
    <t>Eai Renta Chilena</t>
  </si>
  <si>
    <t>CFMEURRCHA</t>
  </si>
  <si>
    <t>CFM9025B-APV/AP&lt;ChlNa&gt;</t>
  </si>
  <si>
    <t>CFM9025B-APV/AP</t>
  </si>
  <si>
    <t>CFM9025CUI&lt;ChlNa&gt;</t>
  </si>
  <si>
    <t>CFM9025CUI</t>
  </si>
  <si>
    <t>CFMEARCCUI</t>
  </si>
  <si>
    <t>CFM9025D&lt;ChlNa&gt;</t>
  </si>
  <si>
    <t>CFM9025D</t>
  </si>
  <si>
    <t>CFMEURRCHD</t>
  </si>
  <si>
    <t>CFM9025E&lt;ChlNa&gt;</t>
  </si>
  <si>
    <t>CFM9025E</t>
  </si>
  <si>
    <t>CFM9025Z&lt;ChlNa&gt;</t>
  </si>
  <si>
    <t>CFM9025Z</t>
  </si>
  <si>
    <t>CFM8625ALTOP&lt;ChlNa&gt;</t>
  </si>
  <si>
    <t>CFM8625ALTOP</t>
  </si>
  <si>
    <t>Emergente Global</t>
  </si>
  <si>
    <t>CFMBCIEGLP</t>
  </si>
  <si>
    <t>CFM8625APV&lt;ChlNa&gt;</t>
  </si>
  <si>
    <t>CFM8625APV</t>
  </si>
  <si>
    <t>CFMBCIEGAP</t>
  </si>
  <si>
    <t>CFM8625BPRIV&lt;ChlNa&gt;</t>
  </si>
  <si>
    <t>CFM8625BPRIV</t>
  </si>
  <si>
    <t>CFMBCIEALB</t>
  </si>
  <si>
    <t>CFM8625CLASI&lt;ChlNa&gt;</t>
  </si>
  <si>
    <t>CFM8625CLASI</t>
  </si>
  <si>
    <t>CFMBCIEGLA</t>
  </si>
  <si>
    <t>CFM8625FAMIL&lt;ChlNa&gt;</t>
  </si>
  <si>
    <t>CFM8625FAMIL</t>
  </si>
  <si>
    <t>CFMBCIEALF</t>
  </si>
  <si>
    <t>CFM8054A&lt;ChlNa&gt;</t>
  </si>
  <si>
    <t>CFM8054A</t>
  </si>
  <si>
    <t>Emerging Fund</t>
  </si>
  <si>
    <t>CFMBCHEMFU</t>
  </si>
  <si>
    <t>CFM8054B&lt;ChlNa&gt;</t>
  </si>
  <si>
    <t>CFM8054B</t>
  </si>
  <si>
    <t>CFMBCHEMDB</t>
  </si>
  <si>
    <t>CFM8054BCH&lt;ChlNa&gt;</t>
  </si>
  <si>
    <t>CFM8054BCH</t>
  </si>
  <si>
    <t>CFMBCHEMBH</t>
  </si>
  <si>
    <t>CFM8054BPLUS&lt;ChlNa&gt;</t>
  </si>
  <si>
    <t>CFM8054BPLUS</t>
  </si>
  <si>
    <t>CFMBCHEMBP</t>
  </si>
  <si>
    <t>CFM8054E&lt;ChlNa&gt;</t>
  </si>
  <si>
    <t>CFM8054E</t>
  </si>
  <si>
    <t>CFMBCHEMFE</t>
  </si>
  <si>
    <t>CFM8054L&lt;ChlNa&gt;</t>
  </si>
  <si>
    <t>CFM8054L</t>
  </si>
  <si>
    <t>CFM8054M&lt;ChlNa&gt;</t>
  </si>
  <si>
    <t>CFM8054M</t>
  </si>
  <si>
    <t>CFMBCHEMFC</t>
  </si>
  <si>
    <t>CFM8299L&lt;ChlNa&gt;</t>
  </si>
  <si>
    <t>CFM8299L</t>
  </si>
  <si>
    <t>Emerging Market</t>
  </si>
  <si>
    <t>CFMBCHEMKA</t>
  </si>
  <si>
    <t>CFM8299M&lt;ChlNa&gt;</t>
  </si>
  <si>
    <t>CFM8299M</t>
  </si>
  <si>
    <t>CFMBCHEMMC</t>
  </si>
  <si>
    <t>CFM8133APV&lt;ChlNa&gt;</t>
  </si>
  <si>
    <t>CFM8133APV</t>
  </si>
  <si>
    <t>Emerging Markets</t>
  </si>
  <si>
    <t>CFMCORACAV</t>
  </si>
  <si>
    <t>CFM8133F1&lt;ChlNa&gt;</t>
  </si>
  <si>
    <t>CFM8133F1</t>
  </si>
  <si>
    <t>CFMCORALF1</t>
  </si>
  <si>
    <t>CFM8133F2&lt;ChlNa&gt;</t>
  </si>
  <si>
    <t>CFM8133F2</t>
  </si>
  <si>
    <t>CFMCORALF2</t>
  </si>
  <si>
    <t>CFM8133F3&lt;ChlNa&gt;</t>
  </si>
  <si>
    <t>CFM8133F3</t>
  </si>
  <si>
    <t>CFMCORALF3</t>
  </si>
  <si>
    <t>CFM8133F4&lt;ChlNa&gt;</t>
  </si>
  <si>
    <t>CFM8133F4</t>
  </si>
  <si>
    <t>F4</t>
  </si>
  <si>
    <t>CFMCORALF4</t>
  </si>
  <si>
    <t>CFM8133F5&lt;ChlNa&gt;</t>
  </si>
  <si>
    <t>CFM8133F5</t>
  </si>
  <si>
    <t>F5</t>
  </si>
  <si>
    <t>CFMCORALF5</t>
  </si>
  <si>
    <t>CFM8133IT&lt;ChlNa&gt;</t>
  </si>
  <si>
    <t>CFM8133IT</t>
  </si>
  <si>
    <t>CFMITAALIT</t>
  </si>
  <si>
    <t>CFM8723A&lt;ChlNa&gt;</t>
  </si>
  <si>
    <t>CFM8723A</t>
  </si>
  <si>
    <t>Enfoque</t>
  </si>
  <si>
    <t>CFMLVENFQA</t>
  </si>
  <si>
    <t>CFM8723APV&lt;ChlNa&gt;</t>
  </si>
  <si>
    <t>CFM8723APV</t>
  </si>
  <si>
    <t>CFMLVEFAPV</t>
  </si>
  <si>
    <t>CFM8723F&lt;ChlNa&gt;</t>
  </si>
  <si>
    <t>CFM8723F</t>
  </si>
  <si>
    <t>CFMLVENFQF</t>
  </si>
  <si>
    <t>CFM8723I&lt;ChlNa&gt;</t>
  </si>
  <si>
    <t>CFM8723I</t>
  </si>
  <si>
    <t>CFMLVENFQI</t>
  </si>
  <si>
    <t>CFM8723LV&lt;ChlNa&gt;</t>
  </si>
  <si>
    <t>CFM8723LV</t>
  </si>
  <si>
    <t>CFMLVENFOL</t>
  </si>
  <si>
    <t>CFM8723O&lt;ChlNa&gt;</t>
  </si>
  <si>
    <t>CFM8723O</t>
  </si>
  <si>
    <t>CFMLVEUEO</t>
  </si>
  <si>
    <t>CFM8723P&lt;ChlNa&gt;</t>
  </si>
  <si>
    <t>CFM8723P</t>
  </si>
  <si>
    <t>CFMLVEUEP</t>
  </si>
  <si>
    <t>CFM9548B&lt;ChlNa&gt;</t>
  </si>
  <si>
    <t>CFM9548B</t>
  </si>
  <si>
    <t>Esg Acciones Chilena</t>
  </si>
  <si>
    <t>CFMBTGESGB</t>
  </si>
  <si>
    <t>CFM9548B-APV&lt;ChlNa&gt;</t>
  </si>
  <si>
    <t>CFM9548B-APV</t>
  </si>
  <si>
    <t>CFMBTGESBV</t>
  </si>
  <si>
    <t>CFM9625A&lt;ChlNa&gt;</t>
  </si>
  <si>
    <t>CFM9625A</t>
  </si>
  <si>
    <t>Esg Latam</t>
  </si>
  <si>
    <t>CFMEURESGA</t>
  </si>
  <si>
    <t>CFM9625B-APV/AP&lt;ChlNa&gt;</t>
  </si>
  <si>
    <t>CFM9625B-APV/AP</t>
  </si>
  <si>
    <t>CFM9625Z&lt;ChlNa&gt;</t>
  </si>
  <si>
    <t>CFM9625Z</t>
  </si>
  <si>
    <t>CFM8712ALTOP&lt;ChlNa&gt;</t>
  </si>
  <si>
    <t>CFM8712ALTOP</t>
  </si>
  <si>
    <t>Estados Unidos</t>
  </si>
  <si>
    <t>CFMBCIEUAA</t>
  </si>
  <si>
    <t>CFM8712APV&lt;ChlNa&gt;</t>
  </si>
  <si>
    <t>CFM8712APV</t>
  </si>
  <si>
    <t>CFMBCIEUAP</t>
  </si>
  <si>
    <t>CFM8712BPRIV&lt;ChlNa&gt;</t>
  </si>
  <si>
    <t>CFM8712BPRIV</t>
  </si>
  <si>
    <t>CFMBCIEOSB</t>
  </si>
  <si>
    <t>CFM8712CLASI&lt;ChlNa&gt;</t>
  </si>
  <si>
    <t>CFM8712CLASI</t>
  </si>
  <si>
    <t>CFMBCIEUNC</t>
  </si>
  <si>
    <t>CFM8712FAMIL&lt;ChlNa&gt;</t>
  </si>
  <si>
    <t>CFM8712FAMIL</t>
  </si>
  <si>
    <t>CFMBCIEOSF</t>
  </si>
  <si>
    <t>CFM8437A&lt;ChlNa&gt;</t>
  </si>
  <si>
    <t>CFM8437A</t>
  </si>
  <si>
    <t>CFMLVEEUUA</t>
  </si>
  <si>
    <t>CFM8437APV&lt;ChlNa&gt;</t>
  </si>
  <si>
    <t>CFM8437APV</t>
  </si>
  <si>
    <t>CFMLVEUAPV</t>
  </si>
  <si>
    <t>CFM8437F&lt;ChlNa&gt;</t>
  </si>
  <si>
    <t>CFM8437F</t>
  </si>
  <si>
    <t>CFMLVEEUUF</t>
  </si>
  <si>
    <t>CFM8437I&lt;ChlNa&gt;</t>
  </si>
  <si>
    <t>CFM8437I</t>
  </si>
  <si>
    <t>CFMLVEOSI</t>
  </si>
  <si>
    <t>CFM8437LV&lt;ChlNa&gt;</t>
  </si>
  <si>
    <t>CFM8437LV</t>
  </si>
  <si>
    <t>CFMLVEEUUL</t>
  </si>
  <si>
    <t>CFM8437P&lt;ChlNa&gt;</t>
  </si>
  <si>
    <t>CFM8437P</t>
  </si>
  <si>
    <t>CFMLVEOSP</t>
  </si>
  <si>
    <t>CFM9042A&lt;ChlNa&gt;</t>
  </si>
  <si>
    <t>CFM9042A</t>
  </si>
  <si>
    <t>Estrategia Agresiva</t>
  </si>
  <si>
    <t>CFMBCHDEEA</t>
  </si>
  <si>
    <t>CFM9042B&lt;ChlNa&gt;</t>
  </si>
  <si>
    <t>CFM9042B</t>
  </si>
  <si>
    <t>CFMVAB</t>
  </si>
  <si>
    <t>CFM9042L&lt;ChlNa&gt;</t>
  </si>
  <si>
    <t>CFM9042L</t>
  </si>
  <si>
    <t>CFM9042M&lt;ChlNa&gt;</t>
  </si>
  <si>
    <t>CFM9042M</t>
  </si>
  <si>
    <t>CFMBCHDEEC</t>
  </si>
  <si>
    <t>CFM9193A&lt;ChlNa&gt;</t>
  </si>
  <si>
    <t>CFM9193A</t>
  </si>
  <si>
    <t>CFMLVESAGA</t>
  </si>
  <si>
    <t>CFM9193APV&lt;ChlNa&gt;</t>
  </si>
  <si>
    <t>CFM9193APV</t>
  </si>
  <si>
    <t>CFMLVEAGAP</t>
  </si>
  <si>
    <t>CFM9193APV-AP-A&lt;ChlNa&gt;</t>
  </si>
  <si>
    <t>CFM9193APV-AP-A</t>
  </si>
  <si>
    <t>CFMLVEAGAA</t>
  </si>
  <si>
    <t>CFM9193F&lt;ChlNa&gt;</t>
  </si>
  <si>
    <t>CFM9193F</t>
  </si>
  <si>
    <t>CFM9193O&lt;ChlNa&gt;</t>
  </si>
  <si>
    <t>CFM9193O</t>
  </si>
  <si>
    <t>CFMLVESAGO</t>
  </si>
  <si>
    <t>CFM9193Q&lt;ChlNa&gt;</t>
  </si>
  <si>
    <t>CFM9193Q</t>
  </si>
  <si>
    <t>CFMLVESAGQ</t>
  </si>
  <si>
    <t>CFM9193X&lt;ChlNa&gt;</t>
  </si>
  <si>
    <t>CFM9193X</t>
  </si>
  <si>
    <t>CFMLVESAGX</t>
  </si>
  <si>
    <t>CFM9041A&lt;ChlNa&gt;</t>
  </si>
  <si>
    <t>CFM9041A</t>
  </si>
  <si>
    <t>Estrategia Cons</t>
  </si>
  <si>
    <t>CFMBCHINVE</t>
  </si>
  <si>
    <t>CFM9041B&lt;ChlNa&gt;</t>
  </si>
  <si>
    <t>CFM9041B</t>
  </si>
  <si>
    <t>CFMNSB</t>
  </si>
  <si>
    <t>CFM9041L&lt;ChlNa&gt;</t>
  </si>
  <si>
    <t>CFM9041L</t>
  </si>
  <si>
    <t>CFM9041M&lt;ChlNa&gt;</t>
  </si>
  <si>
    <t>CFM9041M</t>
  </si>
  <si>
    <t>CFMBCHECSC</t>
  </si>
  <si>
    <t>CFM9192A&lt;ChlNa&gt;</t>
  </si>
  <si>
    <t>CFM9192A</t>
  </si>
  <si>
    <t>Estrategia Conservad</t>
  </si>
  <si>
    <t>CFMLVESCOA</t>
  </si>
  <si>
    <t>CFM9192APV&lt;ChlNa&gt;</t>
  </si>
  <si>
    <t>CFM9192APV</t>
  </si>
  <si>
    <t>CFMLVECOAP</t>
  </si>
  <si>
    <t>CFM9192APV-AP-A&lt;ChlNa&gt;</t>
  </si>
  <si>
    <t>CFM9192APV-AP-A</t>
  </si>
  <si>
    <t>CFMLVECOAA</t>
  </si>
  <si>
    <t>CFM9192F&lt;ChlNa&gt;</t>
  </si>
  <si>
    <t>CFM9192F</t>
  </si>
  <si>
    <t>CFM9192O&lt;ChlNa&gt;</t>
  </si>
  <si>
    <t>CFM9192O</t>
  </si>
  <si>
    <t>CFMLVESCOO</t>
  </si>
  <si>
    <t>CFM9192Q&lt;ChlNa&gt;</t>
  </si>
  <si>
    <t>CFM9192Q</t>
  </si>
  <si>
    <t>CFMLVESCOQ</t>
  </si>
  <si>
    <t>CFM9192X&lt;ChlNa&gt;</t>
  </si>
  <si>
    <t>CFM9192X</t>
  </si>
  <si>
    <t>CFMLVESCOX</t>
  </si>
  <si>
    <t>CFM9191A&lt;ChlNa&gt;</t>
  </si>
  <si>
    <t>CFM9191A</t>
  </si>
  <si>
    <t>Estrategia Defensiva</t>
  </si>
  <si>
    <t>CFMLVESDEA</t>
  </si>
  <si>
    <t>CFM9191APV&lt;ChlNa&gt;</t>
  </si>
  <si>
    <t>CFM9191APV</t>
  </si>
  <si>
    <t>CFMLVEDEAP</t>
  </si>
  <si>
    <t>CFM9191APV-AP-A&lt;ChlNa&gt;</t>
  </si>
  <si>
    <t>CFM9191APV-AP-A</t>
  </si>
  <si>
    <t>CFMLVEDEAA</t>
  </si>
  <si>
    <t>CFM9191F&lt;ChlNa&gt;</t>
  </si>
  <si>
    <t>CFM9191F</t>
  </si>
  <si>
    <t>CFM9191O&lt;ChlNa&gt;</t>
  </si>
  <si>
    <t>CFM9191O</t>
  </si>
  <si>
    <t>CFMLVESDEO</t>
  </si>
  <si>
    <t>CFM9191Q&lt;ChlNa&gt;</t>
  </si>
  <si>
    <t>CFM9191Q</t>
  </si>
  <si>
    <t>CFMLVESDEQ</t>
  </si>
  <si>
    <t>CFM9191X&lt;ChlNa&gt;</t>
  </si>
  <si>
    <t>CFM9191X</t>
  </si>
  <si>
    <t>CFMLVESDEX</t>
  </si>
  <si>
    <t>CFM9190A&lt;ChlNa&gt;</t>
  </si>
  <si>
    <t>CFM9190A</t>
  </si>
  <si>
    <t>Estrategia Moderada</t>
  </si>
  <si>
    <t>CFMLVESMOA</t>
  </si>
  <si>
    <t>CFM9190APV&lt;ChlNa&gt;</t>
  </si>
  <si>
    <t>CFM9190APV</t>
  </si>
  <si>
    <t>CFMLVEMOAP</t>
  </si>
  <si>
    <t>CFM9190APV-AP-A&lt;ChlNa&gt;</t>
  </si>
  <si>
    <t>CFM9190APV-AP-A</t>
  </si>
  <si>
    <t>CFMLVEMOAA</t>
  </si>
  <si>
    <t>CFM9190F&lt;ChlNa&gt;</t>
  </si>
  <si>
    <t>CFM9190F</t>
  </si>
  <si>
    <t>CFM9190O&lt;ChlNa&gt;</t>
  </si>
  <si>
    <t>CFM9190O</t>
  </si>
  <si>
    <t>CFMLVESMOO</t>
  </si>
  <si>
    <t>CFM9190X&lt;ChlNa&gt;</t>
  </si>
  <si>
    <t>CFM9190X</t>
  </si>
  <si>
    <t>CFMLVESMOX</t>
  </si>
  <si>
    <t>CFM8125B&lt;ChlNa&gt;</t>
  </si>
  <si>
    <t>CFM8125B</t>
  </si>
  <si>
    <t>Estrategico</t>
  </si>
  <si>
    <t>CFMBCHECOB</t>
  </si>
  <si>
    <t>CFM8125BCH&lt;ChlNa&gt;</t>
  </si>
  <si>
    <t>CFM8125BCH</t>
  </si>
  <si>
    <t>CFMBCHESBH</t>
  </si>
  <si>
    <t>CFM8125BPLUS&lt;ChlNa&gt;</t>
  </si>
  <si>
    <t>CFM8125BPLUS</t>
  </si>
  <si>
    <t>CFMBCHESBP</t>
  </si>
  <si>
    <t>CFM8125D&lt;ChlNa&gt;</t>
  </si>
  <si>
    <t>CFM8125D</t>
  </si>
  <si>
    <t>CFMBCHESTD</t>
  </si>
  <si>
    <t>CFM8125E&lt;ChlNa&gt;</t>
  </si>
  <si>
    <t>CFM8125E</t>
  </si>
  <si>
    <t>CFMBCHESTE</t>
  </si>
  <si>
    <t>CFM8125L&lt;ChlNa&gt;</t>
  </si>
  <si>
    <t>CFM8125L</t>
  </si>
  <si>
    <t>CFM8125M&lt;ChlNa&gt;</t>
  </si>
  <si>
    <t>CFM8125M</t>
  </si>
  <si>
    <t>CFMBCHESTR</t>
  </si>
  <si>
    <t>CFM9728UNICA&lt;ChlNa&gt;</t>
  </si>
  <si>
    <t>CFM9728UNICA</t>
  </si>
  <si>
    <t>Estructurado 108</t>
  </si>
  <si>
    <t>CFMBICE108</t>
  </si>
  <si>
    <t>CFM9685UNICA&lt;ChlNa&gt;</t>
  </si>
  <si>
    <t>CFM9685UNICA</t>
  </si>
  <si>
    <t>Etf It Now Dividendo</t>
  </si>
  <si>
    <t>CFMDIVO</t>
  </si>
  <si>
    <t>CFM9533UNICA&lt;ChlNa&gt;</t>
  </si>
  <si>
    <t>CFM9533UNICA</t>
  </si>
  <si>
    <t>Etf Msci Scch</t>
  </si>
  <si>
    <t>CFMEASCCHI</t>
  </si>
  <si>
    <t>CFM8457A&lt;ChlNa&gt;</t>
  </si>
  <si>
    <t>CFM8457A</t>
  </si>
  <si>
    <t>Euroamerica Asia</t>
  </si>
  <si>
    <t>CFMEURASIA</t>
  </si>
  <si>
    <t>CFM8457B-APV/AP&lt;ChlNa&gt;</t>
  </si>
  <si>
    <t>CFM8457B-APV/AP</t>
  </si>
  <si>
    <t>CFM8457CUI&lt;ChlNa&gt;</t>
  </si>
  <si>
    <t>CFM8457CUI</t>
  </si>
  <si>
    <t>CFMEAASCUI</t>
  </si>
  <si>
    <t>CFM8457D&lt;ChlNa&gt;</t>
  </si>
  <si>
    <t>CFM8457D</t>
  </si>
  <si>
    <t>CFMEURASID</t>
  </si>
  <si>
    <t>CFM8457Z&lt;ChlNa&gt;</t>
  </si>
  <si>
    <t>CFM8457Z</t>
  </si>
  <si>
    <t>CFM8277A&lt;ChlNa&gt;</t>
  </si>
  <si>
    <t>CFM8277A</t>
  </si>
  <si>
    <t>Euroamerica Balanceglobal</t>
  </si>
  <si>
    <t>CFMEURMEMA</t>
  </si>
  <si>
    <t>CFM8277B-APV/AP&lt;ChlNa&gt;</t>
  </si>
  <si>
    <t>CFM8277B-APV/AP</t>
  </si>
  <si>
    <t>CFM8277CUI&lt;ChlNa&gt;</t>
  </si>
  <si>
    <t>CFM8277CUI</t>
  </si>
  <si>
    <t>CFMEAMECUI</t>
  </si>
  <si>
    <t>CFM8277D&lt;ChlNa&gt;</t>
  </si>
  <si>
    <t>CFM8277D</t>
  </si>
  <si>
    <t>CFMEURMEMD</t>
  </si>
  <si>
    <t>CFM8277Z&lt;ChlNa&gt;</t>
  </si>
  <si>
    <t>CFM8277Z</t>
  </si>
  <si>
    <t>CFM8247A&lt;ChlNa&gt;</t>
  </si>
  <si>
    <t>CFM8247A</t>
  </si>
  <si>
    <t>Euroamerica Capital</t>
  </si>
  <si>
    <t>CFMEURACLA</t>
  </si>
  <si>
    <t>CFM8247B-APV/AP&lt;ChlNa&gt;</t>
  </si>
  <si>
    <t>CFM8247B-APV/AP</t>
  </si>
  <si>
    <t>CFM8247CUI&lt;ChlNa&gt;</t>
  </si>
  <si>
    <t>CFM8247CUI</t>
  </si>
  <si>
    <t>CFMEAALCUI</t>
  </si>
  <si>
    <t>CFM8247D&lt;ChlNa&gt;</t>
  </si>
  <si>
    <t>CFM8247D</t>
  </si>
  <si>
    <t>CFMEURACLD</t>
  </si>
  <si>
    <t>CFM8247EA-AM&lt;ChlNa&gt;</t>
  </si>
  <si>
    <t>CFM8247EA-AM</t>
  </si>
  <si>
    <t>EA-AM</t>
  </si>
  <si>
    <t>CFM8247Z&lt;ChlNa&gt;</t>
  </si>
  <si>
    <t>CFM8247Z</t>
  </si>
  <si>
    <t>CFM8381A&lt;ChlNa&gt;</t>
  </si>
  <si>
    <t>CFM8381A</t>
  </si>
  <si>
    <t>Euroamerica Chile 18</t>
  </si>
  <si>
    <t>CFMEURCHCA</t>
  </si>
  <si>
    <t>CFM8381B-APV/AP&lt;ChlNa&gt;</t>
  </si>
  <si>
    <t>CFM8381B-APV/AP</t>
  </si>
  <si>
    <t>CFM8381CUI&lt;ChlNa&gt;</t>
  </si>
  <si>
    <t>CFM8381CUI</t>
  </si>
  <si>
    <t>CFMEACHCUI</t>
  </si>
  <si>
    <t>CFM8381D&lt;ChlNa&gt;</t>
  </si>
  <si>
    <t>CFM8381D</t>
  </si>
  <si>
    <t>CFMEURC18D</t>
  </si>
  <si>
    <t>CFM8381E&lt;ChlNa&gt;</t>
  </si>
  <si>
    <t>CFM8381E</t>
  </si>
  <si>
    <t>CFMEURCHCE</t>
  </si>
  <si>
    <t>CFM8381Z&lt;ChlNa&gt;</t>
  </si>
  <si>
    <t>CFM8381Z</t>
  </si>
  <si>
    <t>CFM8629A&lt;ChlNa&gt;</t>
  </si>
  <si>
    <t>CFM8629A</t>
  </si>
  <si>
    <t>Euroamerica Dolar</t>
  </si>
  <si>
    <t>CFMEUREARA</t>
  </si>
  <si>
    <t>CFM8629B-APV&lt;ChlNa&gt;</t>
  </si>
  <si>
    <t>CFM8629B-APV</t>
  </si>
  <si>
    <t>CFM8629D&lt;ChlNa&gt;</t>
  </si>
  <si>
    <t>CFM8629D</t>
  </si>
  <si>
    <t>CFMEURDOLD</t>
  </si>
  <si>
    <t>CFM8629E&lt;ChlNa&gt;</t>
  </si>
  <si>
    <t>CFM8629E</t>
  </si>
  <si>
    <t>CFMEURDOLE</t>
  </si>
  <si>
    <t>CFM8629Z&lt;ChlNa&gt;</t>
  </si>
  <si>
    <t>CFM8629Z</t>
  </si>
  <si>
    <t>CFM8456A&lt;ChlNa&gt;</t>
  </si>
  <si>
    <t>CFM8456A</t>
  </si>
  <si>
    <t>Euroamerica Europa</t>
  </si>
  <si>
    <t>CFMEURERPA</t>
  </si>
  <si>
    <t>CFM8456B-APV/AP&lt;ChlNa&gt;</t>
  </si>
  <si>
    <t>CFM8456B-APV/AP</t>
  </si>
  <si>
    <t>CFM8456CUI&lt;ChlNa&gt;</t>
  </si>
  <si>
    <t>CFM8456CUI</t>
  </si>
  <si>
    <t>CFMEAEUCUI</t>
  </si>
  <si>
    <t>CFM8456D&lt;ChlNa&gt;</t>
  </si>
  <si>
    <t>CFM8456D</t>
  </si>
  <si>
    <t>CFMEURERPD</t>
  </si>
  <si>
    <t>CFM8456Z&lt;ChlNa&gt;</t>
  </si>
  <si>
    <t>CFM8456Z</t>
  </si>
  <si>
    <t>CFM8459A&lt;ChlNa&gt;</t>
  </si>
  <si>
    <t>CFM8459A</t>
  </si>
  <si>
    <t>Euroamerica Money Market</t>
  </si>
  <si>
    <t>CFMEUREETA</t>
  </si>
  <si>
    <t>CFM8459B-APV/AP&lt;ChlNa&gt;</t>
  </si>
  <si>
    <t>CFM8459B-APV/AP</t>
  </si>
  <si>
    <t>CFM8459CUI&lt;ChlNa&gt;</t>
  </si>
  <si>
    <t>CFM8459CUI</t>
  </si>
  <si>
    <t>CFMEAMMCUI</t>
  </si>
  <si>
    <t>CFM8459D&lt;ChlNa&gt;</t>
  </si>
  <si>
    <t>CFM8459D</t>
  </si>
  <si>
    <t>CFMEUREETD</t>
  </si>
  <si>
    <t>CFM8459E&lt;ChlNa&gt;</t>
  </si>
  <si>
    <t>CFM8459E</t>
  </si>
  <si>
    <t>CFM8459Z&lt;ChlNa&gt;</t>
  </si>
  <si>
    <t>CFM8459Z</t>
  </si>
  <si>
    <t>CFM8363A&lt;ChlNa&gt;</t>
  </si>
  <si>
    <t>CFM8363A</t>
  </si>
  <si>
    <t>Euroamerica Patrimonio Equil</t>
  </si>
  <si>
    <t>CFMEURRPLA</t>
  </si>
  <si>
    <t>CFM8363B-APV/AP&lt;ChlNa&gt;</t>
  </si>
  <si>
    <t>CFM8363B-APV/AP</t>
  </si>
  <si>
    <t>CFM8363CUI&lt;ChlNa&gt;</t>
  </si>
  <si>
    <t>CFM8363CUI</t>
  </si>
  <si>
    <t>CFMEARPCUI</t>
  </si>
  <si>
    <t>CFM8363D&lt;ChlNa&gt;</t>
  </si>
  <si>
    <t>CFM8363D</t>
  </si>
  <si>
    <t>CFMEURRPLD</t>
  </si>
  <si>
    <t>CFM8363Z&lt;ChlNa&gt;</t>
  </si>
  <si>
    <t>CFM8363Z</t>
  </si>
  <si>
    <t>CFM8694A&lt;ChlNa&gt;</t>
  </si>
  <si>
    <t>CFM8694A</t>
  </si>
  <si>
    <t>Euroamerica Proyecciën A</t>
  </si>
  <si>
    <t>CFMEURPRAA</t>
  </si>
  <si>
    <t>CFM8694B-APV/AP&lt;ChlNa&gt;</t>
  </si>
  <si>
    <t>CFM8694B-APV/AP</t>
  </si>
  <si>
    <t>CFM8694CUI&lt;ChlNa&gt;</t>
  </si>
  <si>
    <t>CFM8694CUI</t>
  </si>
  <si>
    <t>CFMEAPACUI</t>
  </si>
  <si>
    <t>CFM8694D&lt;ChlNa&gt;</t>
  </si>
  <si>
    <t>CFM8694D</t>
  </si>
  <si>
    <t>CFMEURPRAD</t>
  </si>
  <si>
    <t>CFM8694H-APV/AP&lt;ChlNa&gt;</t>
  </si>
  <si>
    <t>CFM8694H-APV/AP</t>
  </si>
  <si>
    <t>H-APV/APVC</t>
  </si>
  <si>
    <t>CFM8694I-APV/AP&lt;ChlNa&gt;</t>
  </si>
  <si>
    <t>CFM8694I-APV/AP</t>
  </si>
  <si>
    <t>I-APV/APVC</t>
  </si>
  <si>
    <t>CFM8694Z&lt;ChlNa&gt;</t>
  </si>
  <si>
    <t>CFM8694Z</t>
  </si>
  <si>
    <t>CFM8695A&lt;ChlNa&gt;</t>
  </si>
  <si>
    <t>CFM8695A</t>
  </si>
  <si>
    <t>Euroamerica Proyecciën C</t>
  </si>
  <si>
    <t>CFMEURPRCA</t>
  </si>
  <si>
    <t>CFM8695B-APV/AP&lt;ChlNa&gt;</t>
  </si>
  <si>
    <t>CFM8695B-APV/AP</t>
  </si>
  <si>
    <t>CFM8695CUI&lt;ChlNa&gt;</t>
  </si>
  <si>
    <t>CFM8695CUI</t>
  </si>
  <si>
    <t>CFMEAPCCUI</t>
  </si>
  <si>
    <t>CFM8695D&lt;ChlNa&gt;</t>
  </si>
  <si>
    <t>CFM8695D</t>
  </si>
  <si>
    <t>CFMEURPRCD</t>
  </si>
  <si>
    <t>CFM8695H-APV/AP&lt;ChlNa&gt;</t>
  </si>
  <si>
    <t>CFM8695H-APV/AP</t>
  </si>
  <si>
    <t>CFM8695I-APV/AP&lt;ChlNa&gt;</t>
  </si>
  <si>
    <t>CFM8695I-APV/AP</t>
  </si>
  <si>
    <t>CFM8695Z&lt;ChlNa&gt;</t>
  </si>
  <si>
    <t>CFM8695Z</t>
  </si>
  <si>
    <t>CFM8696A&lt;ChlNa&gt;</t>
  </si>
  <si>
    <t>CFM8696A</t>
  </si>
  <si>
    <t>Euroamerica Proyecciën E</t>
  </si>
  <si>
    <t>CFMEURPREA</t>
  </si>
  <si>
    <t>CFM8696B-APV/AP&lt;ChlNa&gt;</t>
  </si>
  <si>
    <t>CFM8696B-APV/AP</t>
  </si>
  <si>
    <t>CFM8696CUI&lt;ChlNa&gt;</t>
  </si>
  <si>
    <t>CFM8696CUI</t>
  </si>
  <si>
    <t>CFMEAPECUI</t>
  </si>
  <si>
    <t>CFM8696D&lt;ChlNa&gt;</t>
  </si>
  <si>
    <t>CFM8696D</t>
  </si>
  <si>
    <t>CFMEURPRED</t>
  </si>
  <si>
    <t>CFM8696E&lt;ChlNa&gt;</t>
  </si>
  <si>
    <t>CFM8696E</t>
  </si>
  <si>
    <t>CFM8696H-APV/AP&lt;ChlNa&gt;</t>
  </si>
  <si>
    <t>CFM8696H-APV/AP</t>
  </si>
  <si>
    <t>CFM8696I-APV/AP&lt;ChlNa&gt;</t>
  </si>
  <si>
    <t>CFM8696I-APV/AP</t>
  </si>
  <si>
    <t>CFM8696Z&lt;ChlNa&gt;</t>
  </si>
  <si>
    <t>CFM8696Z</t>
  </si>
  <si>
    <t>CFM8853A&lt;ChlNa&gt;</t>
  </si>
  <si>
    <t>CFM8853A</t>
  </si>
  <si>
    <t>Euroamerica Rendimiento Real</t>
  </si>
  <si>
    <t>CFMEURRUFA</t>
  </si>
  <si>
    <t>CFM8853B-APV/AP&lt;ChlNa&gt;</t>
  </si>
  <si>
    <t>CFM8853B-APV/AP</t>
  </si>
  <si>
    <t>CFM8853CUI&lt;ChlNa&gt;</t>
  </si>
  <si>
    <t>CFM8853CUI</t>
  </si>
  <si>
    <t>CFMEAUFCUI</t>
  </si>
  <si>
    <t>CFM8853D&lt;ChlNa&gt;</t>
  </si>
  <si>
    <t>CFM8853D</t>
  </si>
  <si>
    <t>CFMEURRUFD</t>
  </si>
  <si>
    <t>CFM8853E&lt;ChlNa&gt;</t>
  </si>
  <si>
    <t>CFM8853E</t>
  </si>
  <si>
    <t>CFM8853Z&lt;ChlNa&gt;</t>
  </si>
  <si>
    <t>CFM8853Z</t>
  </si>
  <si>
    <t>CFM8805A&lt;ChlNa&gt;</t>
  </si>
  <si>
    <t>CFM8805A</t>
  </si>
  <si>
    <t>Euroamerica Retorno Global</t>
  </si>
  <si>
    <t>CFMEURGECA</t>
  </si>
  <si>
    <t>CFM8805B-APV/AP&lt;ChlNa&gt;</t>
  </si>
  <si>
    <t>CFM8805B-APV/AP</t>
  </si>
  <si>
    <t>CFM8805CUI&lt;ChlNa&gt;</t>
  </si>
  <si>
    <t>CFM8805CUI</t>
  </si>
  <si>
    <t>CFMEAGCCUI</t>
  </si>
  <si>
    <t>CFM8805D&lt;ChlNa&gt;</t>
  </si>
  <si>
    <t>CFM8805D</t>
  </si>
  <si>
    <t>CFMEURGECD</t>
  </si>
  <si>
    <t>CFM8805Z&lt;ChlNa&gt;</t>
  </si>
  <si>
    <t>CFM8805Z</t>
  </si>
  <si>
    <t>CFM8411A&lt;ChlNa&gt;</t>
  </si>
  <si>
    <t>CFM8411A</t>
  </si>
  <si>
    <t>Euroamerica Retorno Total</t>
  </si>
  <si>
    <t>CFMEURRNOA</t>
  </si>
  <si>
    <t>CFM8411B-APV/AP&lt;ChlNa&gt;</t>
  </si>
  <si>
    <t>CFM8411B-APV/AP</t>
  </si>
  <si>
    <t>CFM8411CUI&lt;ChlNa&gt;</t>
  </si>
  <si>
    <t>CFM8411CUI</t>
  </si>
  <si>
    <t>CFMEARNCUI</t>
  </si>
  <si>
    <t>CFM8411D&lt;ChlNa&gt;</t>
  </si>
  <si>
    <t>CFM8411D</t>
  </si>
  <si>
    <t>CFMEURRNOD</t>
  </si>
  <si>
    <t>CFM8411EZ&lt;ChlNa&gt;</t>
  </si>
  <si>
    <t>CFM8411EZ</t>
  </si>
  <si>
    <t>EZ</t>
  </si>
  <si>
    <t>CFM8411Z&lt;ChlNa&gt;</t>
  </si>
  <si>
    <t>CFM8411Z</t>
  </si>
  <si>
    <t>CFM8455A&lt;ChlNa&gt;</t>
  </si>
  <si>
    <t>CFM8455A</t>
  </si>
  <si>
    <t>Euroamerica Simultaneas</t>
  </si>
  <si>
    <t>Inversionistas calificados títulos de deuda</t>
  </si>
  <si>
    <t>CFMEUREXPA</t>
  </si>
  <si>
    <t>CFM8455B-APV/AP&lt;ChlNa&gt;</t>
  </si>
  <si>
    <t>CFM8455B-APV/AP</t>
  </si>
  <si>
    <t>CFM8455D&lt;ChlNa&gt;</t>
  </si>
  <si>
    <t>CFM8455D</t>
  </si>
  <si>
    <t>CFMEUREXPD</t>
  </si>
  <si>
    <t>CFM8455E&lt;ChlNa&gt;</t>
  </si>
  <si>
    <t>CFM8455E</t>
  </si>
  <si>
    <t>CFMZEXPE-E</t>
  </si>
  <si>
    <t>CFM8455Z&lt;ChlNa&gt;</t>
  </si>
  <si>
    <t>CFM8455Z</t>
  </si>
  <si>
    <t>CFM8458A&lt;ChlNa&gt;</t>
  </si>
  <si>
    <t>CFM8458A</t>
  </si>
  <si>
    <t>Euroamerica Usa</t>
  </si>
  <si>
    <t>CFMEURUSAA</t>
  </si>
  <si>
    <t>CFM8458B-APV/AP&lt;ChlNa&gt;</t>
  </si>
  <si>
    <t>CFM8458B-APV/AP</t>
  </si>
  <si>
    <t>CFM8458CUI&lt;ChlNa&gt;</t>
  </si>
  <si>
    <t>CFM8458CUI</t>
  </si>
  <si>
    <t>CFMEAUSCUI</t>
  </si>
  <si>
    <t>CFM8458D&lt;ChlNa&gt;</t>
  </si>
  <si>
    <t>CFM8458D</t>
  </si>
  <si>
    <t>CFMEURUSAD</t>
  </si>
  <si>
    <t>CFM8458Z&lt;ChlNa&gt;</t>
  </si>
  <si>
    <t>CFM8458Z</t>
  </si>
  <si>
    <t>CFM8097A&lt;ChlNa&gt;</t>
  </si>
  <si>
    <t>CFM8097A</t>
  </si>
  <si>
    <t>Europa</t>
  </si>
  <si>
    <t>CFMPRIEURA</t>
  </si>
  <si>
    <t>CFM8097B&lt;ChlNa&gt;</t>
  </si>
  <si>
    <t>CFM8097B</t>
  </si>
  <si>
    <t>CFMPRIEQUB</t>
  </si>
  <si>
    <t>CFM8097C&lt;ChlNa&gt;</t>
  </si>
  <si>
    <t>CFM8097C</t>
  </si>
  <si>
    <t>CFMPRIEURC</t>
  </si>
  <si>
    <t>CFM8097G&lt;ChlNa&gt;</t>
  </si>
  <si>
    <t>CFM8097G</t>
  </si>
  <si>
    <t>CFMPRIEURG</t>
  </si>
  <si>
    <t>CFM8097LP180&lt;ChlNa&gt;</t>
  </si>
  <si>
    <t>CFM8097LP180</t>
  </si>
  <si>
    <t>CFMPRIEURF</t>
  </si>
  <si>
    <t>CFM8097LP3&lt;ChlNa&gt;</t>
  </si>
  <si>
    <t>CFM8097LP3</t>
  </si>
  <si>
    <t>CFMPRIEURE</t>
  </si>
  <si>
    <t>CFM8097LPI&lt;ChlNa&gt;</t>
  </si>
  <si>
    <t>CFM8097LPI</t>
  </si>
  <si>
    <t>CFMPRIEUPI</t>
  </si>
  <si>
    <t>CFM8097O&lt;ChlNa&gt;</t>
  </si>
  <si>
    <t>CFM8097O</t>
  </si>
  <si>
    <t>CFMPRIEURO</t>
  </si>
  <si>
    <t>CFM8097PLAN1&lt;ChlNa&gt;</t>
  </si>
  <si>
    <t>CFM8097PLAN1</t>
  </si>
  <si>
    <t>CFMPRIEQN1</t>
  </si>
  <si>
    <t>CFM8097PLAN2&lt;ChlNa&gt;</t>
  </si>
  <si>
    <t>CFM8097PLAN2</t>
  </si>
  <si>
    <t>CFMPRIEQN2</t>
  </si>
  <si>
    <t>CFM8097PLAN3&lt;ChlNa&gt;</t>
  </si>
  <si>
    <t>CFM8097PLAN3</t>
  </si>
  <si>
    <t>CFMPRIEQN3</t>
  </si>
  <si>
    <t>CFM8097PLAN4&lt;ChlNa&gt;</t>
  </si>
  <si>
    <t>CFM8097PLAN4</t>
  </si>
  <si>
    <t>CFMPRIEQN4</t>
  </si>
  <si>
    <t>CFM8513ALPAT&lt;ChlNa&gt;</t>
  </si>
  <si>
    <t>CFM8513ALPAT</t>
  </si>
  <si>
    <t>CFMBCIEPAP</t>
  </si>
  <si>
    <t>CFM8513APV&lt;ChlNa&gt;</t>
  </si>
  <si>
    <t>CFM8513APV</t>
  </si>
  <si>
    <t>CFMBCIEUAV</t>
  </si>
  <si>
    <t>CFM8513BPRIV&lt;ChlNa&gt;</t>
  </si>
  <si>
    <t>CFM8513BPRIV</t>
  </si>
  <si>
    <t>CFMBCIEPAB</t>
  </si>
  <si>
    <t>CFM8513CLASI&lt;ChlNa&gt;</t>
  </si>
  <si>
    <t>CFM8513CLASI</t>
  </si>
  <si>
    <t>CFMBCIEUCL</t>
  </si>
  <si>
    <t>CFM8513FAMIL&lt;ChlNa&gt;</t>
  </si>
  <si>
    <t>CFM8513FAMIL</t>
  </si>
  <si>
    <t>CFMBCIEPAF</t>
  </si>
  <si>
    <t>CFM8610A&lt;ChlNa&gt;</t>
  </si>
  <si>
    <t>CFM8610A</t>
  </si>
  <si>
    <t>Europa Emergente</t>
  </si>
  <si>
    <t>Accionario europa emergente</t>
  </si>
  <si>
    <t>CFMPRIEUEA</t>
  </si>
  <si>
    <t>CFM8610B&lt;ChlNa&gt;</t>
  </si>
  <si>
    <t>CFM8610B</t>
  </si>
  <si>
    <t>CFMPRIEUEB</t>
  </si>
  <si>
    <t>CFM8610C&lt;ChlNa&gt;</t>
  </si>
  <si>
    <t>CFM8610C</t>
  </si>
  <si>
    <t>CFMPRIEUEC</t>
  </si>
  <si>
    <t>CFM8610G&lt;ChlNa&gt;</t>
  </si>
  <si>
    <t>CFM8610G</t>
  </si>
  <si>
    <t>CFMPRIEUEG</t>
  </si>
  <si>
    <t>CFM8610LP180&lt;ChlNa&gt;</t>
  </si>
  <si>
    <t>CFM8610LP180</t>
  </si>
  <si>
    <t>CFMPRIEUEF</t>
  </si>
  <si>
    <t>CFM8610LP3&lt;ChlNa&gt;</t>
  </si>
  <si>
    <t>CFM8610LP3</t>
  </si>
  <si>
    <t>CFMPRIEUEE</t>
  </si>
  <si>
    <t>CFM8610LPI&lt;ChlNa&gt;</t>
  </si>
  <si>
    <t>CFM8610LPI</t>
  </si>
  <si>
    <t>CFMPRIEEPI</t>
  </si>
  <si>
    <t>CFM8610O&lt;ChlNa&gt;</t>
  </si>
  <si>
    <t>CFM8610O</t>
  </si>
  <si>
    <t>CFMPRIEUEO</t>
  </si>
  <si>
    <t>CFM8610PLAN1&lt;ChlNa&gt;</t>
  </si>
  <si>
    <t>CFM8610PLAN1</t>
  </si>
  <si>
    <t>CFMPRIEUN1</t>
  </si>
  <si>
    <t>CFM8610PLAN2&lt;ChlNa&gt;</t>
  </si>
  <si>
    <t>CFM8610PLAN2</t>
  </si>
  <si>
    <t>CFMPRIEUN2</t>
  </si>
  <si>
    <t>CFM8610PLAN3&lt;ChlNa&gt;</t>
  </si>
  <si>
    <t>CFM8610PLAN3</t>
  </si>
  <si>
    <t>CFMPRIEUN3</t>
  </si>
  <si>
    <t>CFM8610PLAN4&lt;ChlNa&gt;</t>
  </si>
  <si>
    <t>CFM8610PLAN4</t>
  </si>
  <si>
    <t>CFMPRIEUN4</t>
  </si>
  <si>
    <t>CFM9187A&lt;ChlNa&gt;</t>
  </si>
  <si>
    <t>CFM9187A</t>
  </si>
  <si>
    <t>Europa Estratégico</t>
  </si>
  <si>
    <t>CFMSECEUEA</t>
  </si>
  <si>
    <t>CFM9187B&lt;ChlNa&gt;</t>
  </si>
  <si>
    <t>CFM9187B</t>
  </si>
  <si>
    <t>CFMSECEUEB</t>
  </si>
  <si>
    <t>CFM9187D&lt;ChlNa&gt;</t>
  </si>
  <si>
    <t>CFM9187D</t>
  </si>
  <si>
    <t>CFMSECEUED</t>
  </si>
  <si>
    <t>CFM9187H&lt;ChlNa&gt;</t>
  </si>
  <si>
    <t>CFM9187H</t>
  </si>
  <si>
    <t>CFMSECEUEH</t>
  </si>
  <si>
    <t>CFM9187I-APV&lt;ChlNa&gt;</t>
  </si>
  <si>
    <t>CFM9187I-APV</t>
  </si>
  <si>
    <t>CFMSECEUEI</t>
  </si>
  <si>
    <t>CFM9187J&lt;ChlNa&gt;</t>
  </si>
  <si>
    <t>CFM9187J</t>
  </si>
  <si>
    <t>CFMSECEUEJ</t>
  </si>
  <si>
    <t>CFM9187S&lt;ChlNa&gt;</t>
  </si>
  <si>
    <t>CFM9187S</t>
  </si>
  <si>
    <t>CFMSECEUES</t>
  </si>
  <si>
    <t>CFM9187V&lt;ChlNa&gt;</t>
  </si>
  <si>
    <t>CFM9187V</t>
  </si>
  <si>
    <t>CFMSECEUEV</t>
  </si>
  <si>
    <t>CFM9166UNICA&lt;ChlNa&gt;</t>
  </si>
  <si>
    <t>CFM9166UNICA</t>
  </si>
  <si>
    <t>Europa Garantizado</t>
  </si>
  <si>
    <t>CFM8129A&lt;ChlNa&gt;</t>
  </si>
  <si>
    <t>CFM8129A</t>
  </si>
  <si>
    <t>Europe Fund</t>
  </si>
  <si>
    <t>CFMBCHEUDA</t>
  </si>
  <si>
    <t>CFM8129B&lt;ChlNa&gt;</t>
  </si>
  <si>
    <t>CFM8129B</t>
  </si>
  <si>
    <t>CFMBCHEUDB</t>
  </si>
  <si>
    <t>CFM8129BCH&lt;ChlNa&gt;</t>
  </si>
  <si>
    <t>CFM8129BCH</t>
  </si>
  <si>
    <t>CFMBCHEUBH</t>
  </si>
  <si>
    <t>CFM8129BPLUS&lt;ChlNa&gt;</t>
  </si>
  <si>
    <t>CFM8129BPLUS</t>
  </si>
  <si>
    <t>CFMBCHEDBP</t>
  </si>
  <si>
    <t>CFM8129E&lt;ChlNa&gt;</t>
  </si>
  <si>
    <t>CFM8129E</t>
  </si>
  <si>
    <t>CFMBCHEUDE</t>
  </si>
  <si>
    <t>CFM8129L&lt;ChlNa&gt;</t>
  </si>
  <si>
    <t>CFM8129L</t>
  </si>
  <si>
    <t>CFM8129M&lt;ChlNa&gt;</t>
  </si>
  <si>
    <t>CFM8129M</t>
  </si>
  <si>
    <t>CFMBCHEUDC</t>
  </si>
  <si>
    <t>CFM8933APV&lt;ChlNa&gt;</t>
  </si>
  <si>
    <t>CFM8933APV</t>
  </si>
  <si>
    <t>Extra Gestion</t>
  </si>
  <si>
    <t>CFMBICEXGB</t>
  </si>
  <si>
    <t>CFM8933CLASICA&lt;ChlNa&gt;</t>
  </si>
  <si>
    <t>CFM8933CLASICA</t>
  </si>
  <si>
    <t>CFMBICEXGA</t>
  </si>
  <si>
    <t>CFM8933D&lt;ChlNa&gt;</t>
  </si>
  <si>
    <t>CFM8933D</t>
  </si>
  <si>
    <t>CFMBICEXGD</t>
  </si>
  <si>
    <t>CFM8933E&lt;ChlNa&gt;</t>
  </si>
  <si>
    <t>CFM8933E</t>
  </si>
  <si>
    <t>CFMBICEXGE</t>
  </si>
  <si>
    <t>CFM8933G&lt;ChlNa&gt;</t>
  </si>
  <si>
    <t>CFM8933G</t>
  </si>
  <si>
    <t>CFMBICEXGG</t>
  </si>
  <si>
    <t>CFM8933INSTITUC&lt;ChlNa&gt;</t>
  </si>
  <si>
    <t>CFM8933INSTITUC</t>
  </si>
  <si>
    <t>CFMBICEXGI</t>
  </si>
  <si>
    <t>CFM8933K&lt;ChlNa&gt;</t>
  </si>
  <si>
    <t>CFM8933K</t>
  </si>
  <si>
    <t>CFM8933LARGOPLA&lt;ChlNa&gt;</t>
  </si>
  <si>
    <t>CFM8933LARGOPLA</t>
  </si>
  <si>
    <t>CFMBICEXGF</t>
  </si>
  <si>
    <t>CFM8933LIQUIDEZ&lt;ChlNa&gt;</t>
  </si>
  <si>
    <t>CFM8933LIQUIDEZ</t>
  </si>
  <si>
    <t>CFMBICEXGC</t>
  </si>
  <si>
    <t>CFM9238APV&lt;ChlNa&gt;</t>
  </si>
  <si>
    <t>CFM9238APV</t>
  </si>
  <si>
    <t>Extra Largo Plazo</t>
  </si>
  <si>
    <t>CFMBICELPB</t>
  </si>
  <si>
    <t>CFM9238CLASICA&lt;ChlNa&gt;</t>
  </si>
  <si>
    <t>CFM9238CLASICA</t>
  </si>
  <si>
    <t>CFMBICELPA</t>
  </si>
  <si>
    <t>CFM9238D&lt;ChlNa&gt;</t>
  </si>
  <si>
    <t>CFM9238D</t>
  </si>
  <si>
    <t>CFMBICELPD</t>
  </si>
  <si>
    <t>CFM9238G&lt;ChlNa&gt;</t>
  </si>
  <si>
    <t>CFM9238G</t>
  </si>
  <si>
    <t>CFMBICELPG</t>
  </si>
  <si>
    <t>CFM9238INSTITUC&lt;ChlNa&gt;</t>
  </si>
  <si>
    <t>CFM9238INSTITUC</t>
  </si>
  <si>
    <t>CFMBICELPI</t>
  </si>
  <si>
    <t>CFM9238K&lt;ChlNa&gt;</t>
  </si>
  <si>
    <t>CFM9238K</t>
  </si>
  <si>
    <t>CFM9238LARGOPLA&lt;ChlNa&gt;</t>
  </si>
  <si>
    <t>CFM9238LARGOPLA</t>
  </si>
  <si>
    <t>CFMBICELPF</t>
  </si>
  <si>
    <t>CFM9238LIQUIDEZ&lt;ChlNa&gt;</t>
  </si>
  <si>
    <t>CFM9238LIQUIDEZ</t>
  </si>
  <si>
    <t>CFMBICELPC</t>
  </si>
  <si>
    <t>CFM9699CLASI&lt;ChlNa&gt;</t>
  </si>
  <si>
    <t>CFM9699CLASI</t>
  </si>
  <si>
    <t>F.M.Bci Est. Ah 7 Ii</t>
  </si>
  <si>
    <t>CFM8661A&lt;ChlNa&gt;</t>
  </si>
  <si>
    <t>CFM8661A</t>
  </si>
  <si>
    <t>Fixed Income Brl</t>
  </si>
  <si>
    <t>CFMSECFIBA</t>
  </si>
  <si>
    <t>CFM8661B&lt;ChlNa&gt;</t>
  </si>
  <si>
    <t>CFM8661B</t>
  </si>
  <si>
    <t>CFM8661D&lt;ChlNa&gt;</t>
  </si>
  <si>
    <t>CFM8661D</t>
  </si>
  <si>
    <t>CFMSECFIBD</t>
  </si>
  <si>
    <t>CFM8661G&lt;ChlNa&gt;</t>
  </si>
  <si>
    <t>CFM8661G</t>
  </si>
  <si>
    <t>CFMSECFIBG</t>
  </si>
  <si>
    <t>CFM8661H&lt;ChlNa&gt;</t>
  </si>
  <si>
    <t>CFM8661H</t>
  </si>
  <si>
    <t>CFMSECFIBH</t>
  </si>
  <si>
    <t>CFM8661I&lt;ChlNa&gt;</t>
  </si>
  <si>
    <t>CFM8661I</t>
  </si>
  <si>
    <t>CFMSECFRLI</t>
  </si>
  <si>
    <t>CFM8661S&lt;ChlNa&gt;</t>
  </si>
  <si>
    <t>CFM8661S</t>
  </si>
  <si>
    <t>CFMSECFIBS</t>
  </si>
  <si>
    <t>CFM9748A&lt;ChlNa&gt;</t>
  </si>
  <si>
    <t>CFM9748A</t>
  </si>
  <si>
    <t>Fm Acciones Brasil</t>
  </si>
  <si>
    <t>CFMLVBR-F</t>
  </si>
  <si>
    <t>CFM9748APV&lt;ChlNa&gt;</t>
  </si>
  <si>
    <t>CFM9748APV</t>
  </si>
  <si>
    <t>CFM9748F&lt;ChlNa&gt;</t>
  </si>
  <si>
    <t>CFM9748F</t>
  </si>
  <si>
    <t>CFM9748LV&lt;ChlNa&gt;</t>
  </si>
  <si>
    <t>CFM9748LV</t>
  </si>
  <si>
    <t>CFM9748Q&lt;ChlNa&gt;</t>
  </si>
  <si>
    <t>CFM9748Q</t>
  </si>
  <si>
    <t>CFM9372ADC&lt;ChlNa&gt;</t>
  </si>
  <si>
    <t>CFM9372ADC</t>
  </si>
  <si>
    <t>Fm Bci Act. Dolar</t>
  </si>
  <si>
    <t>CFM9372ALPAT&lt;ChlNa&gt;</t>
  </si>
  <si>
    <t>CFM9372ALPAT</t>
  </si>
  <si>
    <t>CFM9372BPRIV&lt;ChlNa&gt;</t>
  </si>
  <si>
    <t>CFM9372BPRIV</t>
  </si>
  <si>
    <t>CFM9371ADC&lt;ChlNa&gt;</t>
  </si>
  <si>
    <t>CFM9371ADC</t>
  </si>
  <si>
    <t>Fm Bci Ah. Dolar</t>
  </si>
  <si>
    <t>CFM9371BCI&lt;ChlNa&gt;</t>
  </si>
  <si>
    <t>CFM9371BCI</t>
  </si>
  <si>
    <t>CFM9371BPRIV&lt;ChlNa&gt;</t>
  </si>
  <si>
    <t>CFM9371BPRIV</t>
  </si>
  <si>
    <t>CFM9371CLASI&lt;ChlNa&gt;</t>
  </si>
  <si>
    <t>CFM9371CLASI</t>
  </si>
  <si>
    <t>CFM9371I&lt;ChlNa&gt;</t>
  </si>
  <si>
    <t>CFM9371I</t>
  </si>
  <si>
    <t>CFM9727INVER&lt;ChlNa&gt;</t>
  </si>
  <si>
    <t>CFM9727INVER</t>
  </si>
  <si>
    <t>Fm Bci Est Estra Dp</t>
  </si>
  <si>
    <t>CFM9675CLASI&lt;ChlNa&gt;</t>
  </si>
  <si>
    <t>CFM9675CLASI</t>
  </si>
  <si>
    <t>Fm Bci Est. A. 7</t>
  </si>
  <si>
    <t>CFMBCIEA7C</t>
  </si>
  <si>
    <t>CFM9586INVER&lt;ChlNa&gt;</t>
  </si>
  <si>
    <t>CFM9586INVER</t>
  </si>
  <si>
    <t>Fm Bci Estr. D. G.</t>
  </si>
  <si>
    <t>CFM9440UNICA&lt;ChlNa&gt;</t>
  </si>
  <si>
    <t>CFM9440UNICA</t>
  </si>
  <si>
    <t>Fm Bci Estruc 120</t>
  </si>
  <si>
    <t>CFM9457UNICA&lt;ChlNa&gt;</t>
  </si>
  <si>
    <t>CFM9457UNICA</t>
  </si>
  <si>
    <t>Fm Bci Estruc 120 Ii</t>
  </si>
  <si>
    <t>CFMBCI1202</t>
  </si>
  <si>
    <t>CFM9632CLASI&lt;ChlNa&gt;</t>
  </si>
  <si>
    <t>CFM9632CLASI</t>
  </si>
  <si>
    <t>Fm Bci Estruc Uf Mas</t>
  </si>
  <si>
    <t>CFMBCIEUMC</t>
  </si>
  <si>
    <t>CFM9587INVER&lt;ChlNa&gt;</t>
  </si>
  <si>
    <t>CFM9587INVER</t>
  </si>
  <si>
    <t>Fm Bci Estruc. G.F.I</t>
  </si>
  <si>
    <t>CFMBCIEGFI</t>
  </si>
  <si>
    <t>CFM9511ALPAT&lt;ChlNa&gt;</t>
  </si>
  <si>
    <t>CFM9511ALPAT</t>
  </si>
  <si>
    <t>Fm Bci Gd Chile</t>
  </si>
  <si>
    <t>CFMBCIDCH3</t>
  </si>
  <si>
    <t>CFM9511APV&lt;ChlNa&gt;</t>
  </si>
  <si>
    <t>CFM9511APV</t>
  </si>
  <si>
    <t>CFMBCIDCH2</t>
  </si>
  <si>
    <t>CFM9511BPRIV&lt;ChlNa&gt;</t>
  </si>
  <si>
    <t>CFM9511BPRIV</t>
  </si>
  <si>
    <t>CFMBCIDCH4</t>
  </si>
  <si>
    <t>CFM9511CLASI&lt;ChlNa&gt;</t>
  </si>
  <si>
    <t>CFM9511CLASI</t>
  </si>
  <si>
    <t>CFMBCIDCH1</t>
  </si>
  <si>
    <t>CFM9228ALPAT&lt;ChlNa&gt;</t>
  </si>
  <si>
    <t>CFM9228ALPAT</t>
  </si>
  <si>
    <t>Fm Bci Ggd Ahorro</t>
  </si>
  <si>
    <t>CFM9228APV&lt;ChlNa&gt;</t>
  </si>
  <si>
    <t>CFM9228APV</t>
  </si>
  <si>
    <t>CFM9228BPRIV&lt;ChlNa&gt;</t>
  </si>
  <si>
    <t>CFM9228BPRIV</t>
  </si>
  <si>
    <t>CFM9228CLASI&lt;ChlNa&gt;</t>
  </si>
  <si>
    <t>CFM9228CLASI</t>
  </si>
  <si>
    <t>CFM9228FAMIL&lt;ChlNa&gt;</t>
  </si>
  <si>
    <t>CFM9228FAMIL</t>
  </si>
  <si>
    <t>CFM9231A&lt;ChlNa&gt;</t>
  </si>
  <si>
    <t>CFM9231A</t>
  </si>
  <si>
    <t>Fm Bci Neg Dolar</t>
  </si>
  <si>
    <t>CFM9231ADC&lt;ChlNa&gt;</t>
  </si>
  <si>
    <t>CFM9231ADC</t>
  </si>
  <si>
    <t>CFM9231ALPAT&lt;ChlNa&gt;</t>
  </si>
  <si>
    <t>CFM9231ALPAT</t>
  </si>
  <si>
    <t>CFMBCINDAP</t>
  </si>
  <si>
    <t>CFM9231BCI&lt;ChlNa&gt;</t>
  </si>
  <si>
    <t>CFM9231BCI</t>
  </si>
  <si>
    <t>CFMBCINDBC</t>
  </si>
  <si>
    <t>CFM9231BPRIV&lt;ChlNa&gt;</t>
  </si>
  <si>
    <t>CFM9231BPRIV</t>
  </si>
  <si>
    <t>CFMBCINDBP</t>
  </si>
  <si>
    <t>CFM9231CLASI&lt;ChlNa&gt;</t>
  </si>
  <si>
    <t>CFM9231CLASI</t>
  </si>
  <si>
    <t>CFMBCINDCL</t>
  </si>
  <si>
    <t>CFM9231INSTI&lt;ChlNa&gt;</t>
  </si>
  <si>
    <t>CFM9231INSTI</t>
  </si>
  <si>
    <t>CFM9412UNICA&lt;ChlNa&gt;</t>
  </si>
  <si>
    <t>CFM9412UNICA</t>
  </si>
  <si>
    <t>CFMBCINGDO</t>
  </si>
  <si>
    <t>CFM9875CLASI&lt;ChlNa&gt;</t>
  </si>
  <si>
    <t>CFM9875CLASI</t>
  </si>
  <si>
    <t>Fm Bci Port. Est. 20</t>
  </si>
  <si>
    <t>CFM9445ADC&lt;ChlNa&gt;</t>
  </si>
  <si>
    <t>CFM9445ADC</t>
  </si>
  <si>
    <t>Fm Bci Ret. Dolar Ig</t>
  </si>
  <si>
    <t>CFMBCIRDAD</t>
  </si>
  <si>
    <t>CFM9445ALPAT&lt;ChlNa&gt;</t>
  </si>
  <si>
    <t>CFM9445ALPAT</t>
  </si>
  <si>
    <t>CFMBCIRDAP</t>
  </si>
  <si>
    <t>CFM9445BCI&lt;ChlNa&gt;</t>
  </si>
  <si>
    <t>CFM9445BCI</t>
  </si>
  <si>
    <t>CFMBCIRDBC</t>
  </si>
  <si>
    <t>CFM9445BPRIV&lt;ChlNa&gt;</t>
  </si>
  <si>
    <t>CFM9445BPRIV</t>
  </si>
  <si>
    <t>CFMBCIRDBP</t>
  </si>
  <si>
    <t>CFM9445CLASI&lt;ChlNa&gt;</t>
  </si>
  <si>
    <t>CFM9445CLASI</t>
  </si>
  <si>
    <t>CFMBCIRDCL</t>
  </si>
  <si>
    <t>CFM9445I&lt;ChlNa&gt;</t>
  </si>
  <si>
    <t>CFM9445I</t>
  </si>
  <si>
    <t>CFMBCIRDSI</t>
  </si>
  <si>
    <t>CFM9456BCI&lt;ChlNa&gt;</t>
  </si>
  <si>
    <t>CFM9456BCI</t>
  </si>
  <si>
    <t>Fm Bci Us St Hy</t>
  </si>
  <si>
    <t>CFMBCIUSBC</t>
  </si>
  <si>
    <t>CFM9456BPRIV&lt;ChlNa&gt;</t>
  </si>
  <si>
    <t>CFM9456BPRIV</t>
  </si>
  <si>
    <t>CFMBCIUSSP</t>
  </si>
  <si>
    <t>CFM9456CLASI&lt;ChlNa&gt;</t>
  </si>
  <si>
    <t>CFM9456CLASI</t>
  </si>
  <si>
    <t>CFMBCIUSSC</t>
  </si>
  <si>
    <t>CFM9456I&lt;ChlNa&gt;</t>
  </si>
  <si>
    <t>CFM9456I</t>
  </si>
  <si>
    <t>CFMBCIUSSI</t>
  </si>
  <si>
    <t>CFM9585UNICA&lt;ChlNa&gt;</t>
  </si>
  <si>
    <t>CFM9585UNICA</t>
  </si>
  <si>
    <t>Fm Booster Brasil</t>
  </si>
  <si>
    <t>CFMBCHBOBR</t>
  </si>
  <si>
    <t>CFM9535B&lt;ChlNa&gt;</t>
  </si>
  <si>
    <t>CFM9535B</t>
  </si>
  <si>
    <t>Fm Cc Argentina Liq</t>
  </si>
  <si>
    <t>CFMCCARGLB</t>
  </si>
  <si>
    <t>CFM9535I&lt;ChlNa&gt;</t>
  </si>
  <si>
    <t>CFM9535I</t>
  </si>
  <si>
    <t>CFMCCARGLI</t>
  </si>
  <si>
    <t>CFM9535IM&lt;ChlNa&gt;</t>
  </si>
  <si>
    <t>CFM9535IM</t>
  </si>
  <si>
    <t>CFM9535U&lt;ChlNa&gt;</t>
  </si>
  <si>
    <t>CFM9535U</t>
  </si>
  <si>
    <t>U</t>
  </si>
  <si>
    <t>CFMCCARGLU</t>
  </si>
  <si>
    <t>CFM9365A&lt;ChlNa&gt;</t>
  </si>
  <si>
    <t>CFM9365A</t>
  </si>
  <si>
    <t>Fm Cc Deuda Latam Ig</t>
  </si>
  <si>
    <t>CFMCCCLIGA</t>
  </si>
  <si>
    <t>CFM9365B&lt;ChlNa&gt;</t>
  </si>
  <si>
    <t>CFM9365B</t>
  </si>
  <si>
    <t>CFMCCCLIGB</t>
  </si>
  <si>
    <t>CFM9365I&lt;ChlNa&gt;</t>
  </si>
  <si>
    <t>CFM9365I</t>
  </si>
  <si>
    <t>CFMCCCLIGI</t>
  </si>
  <si>
    <t>CFM9365IM&lt;ChlNa&gt;</t>
  </si>
  <si>
    <t>CFM9365IM</t>
  </si>
  <si>
    <t>CFMCCCLIIM</t>
  </si>
  <si>
    <t>CFM9365U&lt;ChlNa&gt;</t>
  </si>
  <si>
    <t>CFM9365U</t>
  </si>
  <si>
    <t>CFMCCCLIGU</t>
  </si>
  <si>
    <t>CFM9107I&lt;ChlNa&gt;</t>
  </si>
  <si>
    <t>CFM9107I</t>
  </si>
  <si>
    <t>Fm Cc Macro 2.0</t>
  </si>
  <si>
    <t>CFM9310B&lt;ChlNa&gt;</t>
  </si>
  <si>
    <t>CFM9310B</t>
  </si>
  <si>
    <t>Fm Cc Macro Clp 1.5</t>
  </si>
  <si>
    <t>CFMIMTM15B</t>
  </si>
  <si>
    <t>CFM9310D&lt;ChlNa&gt;</t>
  </si>
  <si>
    <t>CFM9310D</t>
  </si>
  <si>
    <t>CFMIMTM15D</t>
  </si>
  <si>
    <t>CFM9310E&lt;ChlNa&gt;</t>
  </si>
  <si>
    <t>CFM9310E</t>
  </si>
  <si>
    <t>CFMIMTM15E</t>
  </si>
  <si>
    <t>CFM9310F&lt;ChlNa&gt;</t>
  </si>
  <si>
    <t>CFM9310F</t>
  </si>
  <si>
    <t>CFMIMTM15F</t>
  </si>
  <si>
    <t>CFM9310I&lt;ChlNa&gt;</t>
  </si>
  <si>
    <t>CFM9310I</t>
  </si>
  <si>
    <t>CFMIMTM15I</t>
  </si>
  <si>
    <t>CFM9310IM&lt;ChlNa&gt;</t>
  </si>
  <si>
    <t>CFM9310IM</t>
  </si>
  <si>
    <t>CFMIMTM15M</t>
  </si>
  <si>
    <t>CFM9019UNICA&lt;ChlNa&gt;</t>
  </si>
  <si>
    <t>CFM9019UNICA</t>
  </si>
  <si>
    <t>Fm Etf It Now Ipsa</t>
  </si>
  <si>
    <t>CFMITNIPSA</t>
  </si>
  <si>
    <t>CFM9557A&lt;ChlNa&gt;</t>
  </si>
  <si>
    <t>CFM9557A</t>
  </si>
  <si>
    <t>Fm Lv Ahorro Arg</t>
  </si>
  <si>
    <t>CFMLVAAA-E</t>
  </si>
  <si>
    <t>CFM9557APV&lt;ChlNa&gt;</t>
  </si>
  <si>
    <t>CFM9557APV</t>
  </si>
  <si>
    <t>CFMLAAAP-E</t>
  </si>
  <si>
    <t>CFM9557F&lt;ChlNa&gt;</t>
  </si>
  <si>
    <t>CFM9557F</t>
  </si>
  <si>
    <t>CFMLVAAF-E</t>
  </si>
  <si>
    <t>CFM9557LV&lt;ChlNa&gt;</t>
  </si>
  <si>
    <t>CFM9557LV</t>
  </si>
  <si>
    <t>CFMLVAAL-E</t>
  </si>
  <si>
    <t>CFM9557Q&lt;ChlNa&gt;</t>
  </si>
  <si>
    <t>CFM9557Q</t>
  </si>
  <si>
    <t>CFMLVAAQ-E</t>
  </si>
  <si>
    <t>CFM9027A&lt;ChlNa&gt;</t>
  </si>
  <si>
    <t>CFM9027A</t>
  </si>
  <si>
    <t>Fm Lv Europa</t>
  </si>
  <si>
    <t>CFMLVEUROA</t>
  </si>
  <si>
    <t>CFM9027APV&lt;ChlNa&gt;</t>
  </si>
  <si>
    <t>CFM9027APV</t>
  </si>
  <si>
    <t>CFMLVEURAP</t>
  </si>
  <si>
    <t>CFM9027F&lt;ChlNa&gt;</t>
  </si>
  <si>
    <t>CFM9027F</t>
  </si>
  <si>
    <t>CFMLVEUROF</t>
  </si>
  <si>
    <t>CFM9027I&lt;ChlNa&gt;</t>
  </si>
  <si>
    <t>CFM9027I</t>
  </si>
  <si>
    <t>CFMLVEUROI</t>
  </si>
  <si>
    <t>CFM9027LV&lt;ChlNa&gt;</t>
  </si>
  <si>
    <t>CFM9027LV</t>
  </si>
  <si>
    <t>CFMLVEUROL</t>
  </si>
  <si>
    <t>CFM9027P&lt;ChlNa&gt;</t>
  </si>
  <si>
    <t>CFM9027P</t>
  </si>
  <si>
    <t>CFMLVFPAP</t>
  </si>
  <si>
    <t>CFM9226ADC&lt;ChlNa&gt;</t>
  </si>
  <si>
    <t>CFM9226ADC</t>
  </si>
  <si>
    <t>Fm Pb Strategy</t>
  </si>
  <si>
    <t>CFM9226ALPAT&lt;ChlNa&gt;</t>
  </si>
  <si>
    <t>CFM9226ALPAT</t>
  </si>
  <si>
    <t>CFM9226APV&lt;ChlNa&gt;</t>
  </si>
  <si>
    <t>CFM9226APV</t>
  </si>
  <si>
    <t>CFM9226BPRIV&lt;ChlNa&gt;</t>
  </si>
  <si>
    <t>CFM9226BPRIV</t>
  </si>
  <si>
    <t>CFM9226INSTI&lt;ChlNa&gt;</t>
  </si>
  <si>
    <t>CFM9226INSTI</t>
  </si>
  <si>
    <t>CFM9060APV&lt;ChlNa&gt;</t>
  </si>
  <si>
    <t>CFM9060APV</t>
  </si>
  <si>
    <t>Fm Pref Activo</t>
  </si>
  <si>
    <t>CFMBCIPAPV</t>
  </si>
  <si>
    <t>CFM9060INVER&lt;ChlNa&gt;</t>
  </si>
  <si>
    <t>CFM9060INVER</t>
  </si>
  <si>
    <t>CFMBCIPAIN</t>
  </si>
  <si>
    <t>CFM9061APV&lt;ChlNa&gt;</t>
  </si>
  <si>
    <t>CFM9061APV</t>
  </si>
  <si>
    <t>Fm Pref Ahorro</t>
  </si>
  <si>
    <t>CFMBCIPAHV</t>
  </si>
  <si>
    <t>CFM9061INVER&lt;ChlNa&gt;</t>
  </si>
  <si>
    <t>CFM9061INVER</t>
  </si>
  <si>
    <t>CFMBCIPAIV</t>
  </si>
  <si>
    <t>CFM9062APV&lt;ChlNa&gt;</t>
  </si>
  <si>
    <t>CFM9062APV</t>
  </si>
  <si>
    <t>Fm Pref Balanceado</t>
  </si>
  <si>
    <t>CFMBCIPBPV</t>
  </si>
  <si>
    <t>CFM9062INVER&lt;ChlNa&gt;</t>
  </si>
  <si>
    <t>CFM9062INVER</t>
  </si>
  <si>
    <t>CFMBCIPBIN</t>
  </si>
  <si>
    <t>CFM9063APV&lt;ChlNa&gt;</t>
  </si>
  <si>
    <t>CFM9063APV</t>
  </si>
  <si>
    <t>Fm Pref Conservador</t>
  </si>
  <si>
    <t>CFMBCICNPV</t>
  </si>
  <si>
    <t>CFM9063INVER&lt;ChlNa&gt;</t>
  </si>
  <si>
    <t>CFM9063INVER</t>
  </si>
  <si>
    <t>CFMBCICNIV</t>
  </si>
  <si>
    <t>CFM9547UNICA&lt;ChlNa&gt;</t>
  </si>
  <si>
    <t>CFM9547UNICA</t>
  </si>
  <si>
    <t>Fmbaj Ii</t>
  </si>
  <si>
    <t>CFMBCHBAJ2</t>
  </si>
  <si>
    <t>CFM9428A&lt;ChlNa&gt;</t>
  </si>
  <si>
    <t>CFM9428A</t>
  </si>
  <si>
    <t>Fmcodagre</t>
  </si>
  <si>
    <t>CFMDIAGREA</t>
  </si>
  <si>
    <t>CFM9428APV&lt;ChlNa&gt;</t>
  </si>
  <si>
    <t>CFM9428APV</t>
  </si>
  <si>
    <t>CFMDIAGAPV</t>
  </si>
  <si>
    <t>CFM9428F&lt;ChlNa&gt;</t>
  </si>
  <si>
    <t>CFM9428F</t>
  </si>
  <si>
    <t>CFMDIAGREF</t>
  </si>
  <si>
    <t>CFM9428P&lt;ChlNa&gt;</t>
  </si>
  <si>
    <t>CFM9428P</t>
  </si>
  <si>
    <t>CFMDIAGREP</t>
  </si>
  <si>
    <t>CFM9429A&lt;ChlNa&gt;</t>
  </si>
  <si>
    <t>CFM9429A</t>
  </si>
  <si>
    <t>Fmcodbal</t>
  </si>
  <si>
    <t>CFMDIBALAA</t>
  </si>
  <si>
    <t>CFM9429APV&lt;ChlNa&gt;</t>
  </si>
  <si>
    <t>CFM9429APV</t>
  </si>
  <si>
    <t>CFMDIBAAPV</t>
  </si>
  <si>
    <t>CFM9429F&lt;ChlNa&gt;</t>
  </si>
  <si>
    <t>CFM9429F</t>
  </si>
  <si>
    <t>CFMDIBALAF</t>
  </si>
  <si>
    <t>CFM9429P&lt;ChlNa&gt;</t>
  </si>
  <si>
    <t>CFM9429P</t>
  </si>
  <si>
    <t>CFMDIBALAP</t>
  </si>
  <si>
    <t>CFM9430A&lt;ChlNa&gt;</t>
  </si>
  <si>
    <t>CFM9430A</t>
  </si>
  <si>
    <t>Fmcodcon</t>
  </si>
  <si>
    <t>CFMDICONSA</t>
  </si>
  <si>
    <t>CFM9430APV&lt;ChlNa&gt;</t>
  </si>
  <si>
    <t>CFM9430APV</t>
  </si>
  <si>
    <t>CFMDICOAPV</t>
  </si>
  <si>
    <t>CFM9430F&lt;ChlNa&gt;</t>
  </si>
  <si>
    <t>CFM9430F</t>
  </si>
  <si>
    <t>CFMDICONSF</t>
  </si>
  <si>
    <t>CFM9430P&lt;ChlNa&gt;</t>
  </si>
  <si>
    <t>CFM9430P</t>
  </si>
  <si>
    <t>CFMDICONSP</t>
  </si>
  <si>
    <t>CFM9431A&lt;ChlNa&gt;</t>
  </si>
  <si>
    <t>CFM9431A</t>
  </si>
  <si>
    <t>Fmcodcrec</t>
  </si>
  <si>
    <t>CFMDICRECA</t>
  </si>
  <si>
    <t>CFM9431APV&lt;ChlNa&gt;</t>
  </si>
  <si>
    <t>CFM9431APV</t>
  </si>
  <si>
    <t>CFMDICRAPV</t>
  </si>
  <si>
    <t>CFM9431F&lt;ChlNa&gt;</t>
  </si>
  <si>
    <t>CFM9431F</t>
  </si>
  <si>
    <t>CFMDICRECF</t>
  </si>
  <si>
    <t>CFM9431P&lt;ChlNa&gt;</t>
  </si>
  <si>
    <t>CFM9431P</t>
  </si>
  <si>
    <t>CFMDICRECP</t>
  </si>
  <si>
    <t>CFM9432A&lt;ChlNa&gt;</t>
  </si>
  <si>
    <t>CFM9432A</t>
  </si>
  <si>
    <t>Fmcodmod</t>
  </si>
  <si>
    <t>CFMDIMODEA</t>
  </si>
  <si>
    <t>CFM9432APV&lt;ChlNa&gt;</t>
  </si>
  <si>
    <t>CFM9432APV</t>
  </si>
  <si>
    <t>CFMDIMOAPV</t>
  </si>
  <si>
    <t>CFM9432F&lt;ChlNa&gt;</t>
  </si>
  <si>
    <t>CFM9432F</t>
  </si>
  <si>
    <t>CFMDIMODEF</t>
  </si>
  <si>
    <t>CFM9432P&lt;ChlNa&gt;</t>
  </si>
  <si>
    <t>CFM9432P</t>
  </si>
  <si>
    <t>CFMDIMODEP</t>
  </si>
  <si>
    <t>CFM9221A&lt;ChlNa&gt;</t>
  </si>
  <si>
    <t>CFM9221A</t>
  </si>
  <si>
    <t>Fmlv Ahorro Dólar</t>
  </si>
  <si>
    <t>CFMLVAHDOA</t>
  </si>
  <si>
    <t>CFM9221APV&lt;ChlNa&gt;</t>
  </si>
  <si>
    <t>CFM9221APV</t>
  </si>
  <si>
    <t>CFM9221F&lt;ChlNa&gt;</t>
  </si>
  <si>
    <t>CFM9221F</t>
  </si>
  <si>
    <t>CFM9221I&lt;ChlNa&gt;</t>
  </si>
  <si>
    <t>CFM9221I</t>
  </si>
  <si>
    <t>CFM9593A&lt;ChlNa&gt;</t>
  </si>
  <si>
    <t>CFM9593A</t>
  </si>
  <si>
    <t>Fondo Cartera Audaz</t>
  </si>
  <si>
    <t>CFMPRICAUA</t>
  </si>
  <si>
    <t>CFM9593B&lt;ChlNa&gt;</t>
  </si>
  <si>
    <t>CFM9593B</t>
  </si>
  <si>
    <t>CFM9593C&lt;ChlNa&gt;</t>
  </si>
  <si>
    <t>CFM9593C</t>
  </si>
  <si>
    <t>CFMPRICAUC</t>
  </si>
  <si>
    <t>CFM9593G&lt;ChlNa&gt;</t>
  </si>
  <si>
    <t>CFM9593G</t>
  </si>
  <si>
    <t>CFMPRICAUG</t>
  </si>
  <si>
    <t>CFM9593K&lt;ChlNa&gt;</t>
  </si>
  <si>
    <t>CFM9593K</t>
  </si>
  <si>
    <t>CFM9593LP180&lt;ChlNa&gt;</t>
  </si>
  <si>
    <t>CFM9593LP180</t>
  </si>
  <si>
    <t>CFMPRICA80</t>
  </si>
  <si>
    <t>CFM9593LP3&lt;ChlNa&gt;</t>
  </si>
  <si>
    <t>CFM9593LP3</t>
  </si>
  <si>
    <t>CFMPRICAP3</t>
  </si>
  <si>
    <t>CFM9593LPI&lt;ChlNa&gt;</t>
  </si>
  <si>
    <t>CFM9593LPI</t>
  </si>
  <si>
    <t>CFMPRICUPI</t>
  </si>
  <si>
    <t>CFM9593PLAN1&lt;ChlNa&gt;</t>
  </si>
  <si>
    <t>CFM9593PLAN1</t>
  </si>
  <si>
    <t>CFM9593PLAN2&lt;ChlNa&gt;</t>
  </si>
  <si>
    <t>CFM9593PLAN2</t>
  </si>
  <si>
    <t>CFM9593PLAN3&lt;ChlNa&gt;</t>
  </si>
  <si>
    <t>CFM9593PLAN3</t>
  </si>
  <si>
    <t>CFM9593PLAN4&lt;ChlNa&gt;</t>
  </si>
  <si>
    <t>CFM9593PLAN4</t>
  </si>
  <si>
    <t>CFM9596A&lt;ChlNa&gt;</t>
  </si>
  <si>
    <t>CFM9596A</t>
  </si>
  <si>
    <t>Fondo Cartera Defen</t>
  </si>
  <si>
    <t>CFMPRICDEA</t>
  </si>
  <si>
    <t>CFM9596B&lt;ChlNa&gt;</t>
  </si>
  <si>
    <t>CFM9596B</t>
  </si>
  <si>
    <t>CFM9596C&lt;ChlNa&gt;</t>
  </si>
  <si>
    <t>CFM9596C</t>
  </si>
  <si>
    <t>CFMPRICDEC</t>
  </si>
  <si>
    <t>CFM9596G&lt;ChlNa&gt;</t>
  </si>
  <si>
    <t>CFM9596G</t>
  </si>
  <si>
    <t>CFMPRICDEG</t>
  </si>
  <si>
    <t>CFM9596K&lt;ChlNa&gt;</t>
  </si>
  <si>
    <t>CFM9596K</t>
  </si>
  <si>
    <t>CFM9596LP180&lt;ChlNa&gt;</t>
  </si>
  <si>
    <t>CFM9596LP180</t>
  </si>
  <si>
    <t>CFMPRICD80</t>
  </si>
  <si>
    <t>CFM9596LP3&lt;ChlNa&gt;</t>
  </si>
  <si>
    <t>CFM9596LP3</t>
  </si>
  <si>
    <t>CFMPRICDP3</t>
  </si>
  <si>
    <t>CFM9596LPI&lt;ChlNa&gt;</t>
  </si>
  <si>
    <t>CFM9596LPI</t>
  </si>
  <si>
    <t>CFMPRICDPI</t>
  </si>
  <si>
    <t>CFM9596PLAN1&lt;ChlNa&gt;</t>
  </si>
  <si>
    <t>CFM9596PLAN1</t>
  </si>
  <si>
    <t>CFM9596PLAN2&lt;ChlNa&gt;</t>
  </si>
  <si>
    <t>CFM9596PLAN2</t>
  </si>
  <si>
    <t>CFM9596PLAN3&lt;ChlNa&gt;</t>
  </si>
  <si>
    <t>CFM9596PLAN3</t>
  </si>
  <si>
    <t>CFM9596PLAN4&lt;ChlNa&gt;</t>
  </si>
  <si>
    <t>CFM9596PLAN4</t>
  </si>
  <si>
    <t>CFM9597A&lt;ChlNa&gt;</t>
  </si>
  <si>
    <t>CFM9597A</t>
  </si>
  <si>
    <t>Fondo Deuda Med P Uf</t>
  </si>
  <si>
    <t>CFMPRIDUFA</t>
  </si>
  <si>
    <t>CFM9597B&lt;ChlNa&gt;</t>
  </si>
  <si>
    <t>CFM9597B</t>
  </si>
  <si>
    <t>CFM9597C&lt;ChlNa&gt;</t>
  </si>
  <si>
    <t>CFM9597C</t>
  </si>
  <si>
    <t>CFMPRIDUFC</t>
  </si>
  <si>
    <t>CFM9597G&lt;ChlNa&gt;</t>
  </si>
  <si>
    <t>CFM9597G</t>
  </si>
  <si>
    <t>CFMPRIDUFG</t>
  </si>
  <si>
    <t>CFM9597I&lt;ChlNa&gt;</t>
  </si>
  <si>
    <t>CFM9597I</t>
  </si>
  <si>
    <t>CFMPRIDUFI</t>
  </si>
  <si>
    <t>CFM9597LP180&lt;ChlNa&gt;</t>
  </si>
  <si>
    <t>CFM9597LP180</t>
  </si>
  <si>
    <t>CFMPRIDU80</t>
  </si>
  <si>
    <t>CFM9597LP3&lt;ChlNa&gt;</t>
  </si>
  <si>
    <t>CFM9597LP3</t>
  </si>
  <si>
    <t>CFMPRIDUP3</t>
  </si>
  <si>
    <t>CFM9597LPI&lt;ChlNa&gt;</t>
  </si>
  <si>
    <t>CFM9597LPI</t>
  </si>
  <si>
    <t>CFMPRIDUPI</t>
  </si>
  <si>
    <t>CFM9597O&lt;ChlNa&gt;</t>
  </si>
  <si>
    <t>CFM9597O</t>
  </si>
  <si>
    <t>CFMPRIDUFO</t>
  </si>
  <si>
    <t>CFM9597PLAN1&lt;ChlNa&gt;</t>
  </si>
  <si>
    <t>CFM9597PLAN1</t>
  </si>
  <si>
    <t>CFM9597PLAN2&lt;ChlNa&gt;</t>
  </si>
  <si>
    <t>CFM9597PLAN2</t>
  </si>
  <si>
    <t>CFM9597PLAN3&lt;ChlNa&gt;</t>
  </si>
  <si>
    <t>CFM9597PLAN3</t>
  </si>
  <si>
    <t>CFM9597PLAN4&lt;ChlNa&gt;</t>
  </si>
  <si>
    <t>CFM9597PLAN4</t>
  </si>
  <si>
    <t>CFM9811A&lt;ChlNa&gt;</t>
  </si>
  <si>
    <t>CFM9811A</t>
  </si>
  <si>
    <t>Fondo Mutuo Arries</t>
  </si>
  <si>
    <t>Focus Administradora General De Fondos S.A.</t>
  </si>
  <si>
    <t>CFM9811B&lt;ChlNa&gt;</t>
  </si>
  <si>
    <t>CFM9811B</t>
  </si>
  <si>
    <t>CFM9810A&lt;ChlNa&gt;</t>
  </si>
  <si>
    <t>CFM9810A</t>
  </si>
  <si>
    <t>Fondo Mutuo Conserv</t>
  </si>
  <si>
    <t>CFM9810B&lt;ChlNa&gt;</t>
  </si>
  <si>
    <t>CFM9810B</t>
  </si>
  <si>
    <t>CFM8959APV&lt;ChlNa&gt;</t>
  </si>
  <si>
    <t>CFM8959APV</t>
  </si>
  <si>
    <t>Fondo Mutuo Itaú Di</t>
  </si>
  <si>
    <t>CFMITAFDAP</t>
  </si>
  <si>
    <t>CFM8959D1&lt;ChlNa&gt;</t>
  </si>
  <si>
    <t>CFM8959D1</t>
  </si>
  <si>
    <t>CFMITAFDD1</t>
  </si>
  <si>
    <t>CFM8959F1&lt;ChlNa&gt;</t>
  </si>
  <si>
    <t>CFM8959F1</t>
  </si>
  <si>
    <t>CFMITAFDF1</t>
  </si>
  <si>
    <t>CFM8959F2&lt;ChlNa&gt;</t>
  </si>
  <si>
    <t>CFM8959F2</t>
  </si>
  <si>
    <t>CFMITAFDF2</t>
  </si>
  <si>
    <t>CFM8959F3&lt;ChlNa&gt;</t>
  </si>
  <si>
    <t>CFM8959F3</t>
  </si>
  <si>
    <t>CFMITAFDF3</t>
  </si>
  <si>
    <t>CFM8959F4&lt;ChlNa&gt;</t>
  </si>
  <si>
    <t>CFM8959F4</t>
  </si>
  <si>
    <t>CFMITAFDF4</t>
  </si>
  <si>
    <t>CFM8959F5&lt;ChlNa&gt;</t>
  </si>
  <si>
    <t>CFM8959F5</t>
  </si>
  <si>
    <t>CFMITAFDF5</t>
  </si>
  <si>
    <t>CFM8959IT&lt;ChlNa&gt;</t>
  </si>
  <si>
    <t>CFM8959IT</t>
  </si>
  <si>
    <t>CFMITAFDIT</t>
  </si>
  <si>
    <t>CFM8959S&lt;ChlNa&gt;</t>
  </si>
  <si>
    <t>CFM8959S</t>
  </si>
  <si>
    <t>CFMITAFDIS</t>
  </si>
  <si>
    <t>CFM8588ALPAT&lt;ChlNa&gt;</t>
  </si>
  <si>
    <t>CFM8588ALPAT</t>
  </si>
  <si>
    <t>Frontera</t>
  </si>
  <si>
    <t>CFMBCIFRAP</t>
  </si>
  <si>
    <t>CFM8588APV&lt;ChlNa&gt;</t>
  </si>
  <si>
    <t>CFM8588APV</t>
  </si>
  <si>
    <t>CFMBCIFRAV</t>
  </si>
  <si>
    <t>CFM8588CLASI&lt;ChlNa&gt;</t>
  </si>
  <si>
    <t>CFM8588CLASI</t>
  </si>
  <si>
    <t>CFMBCIFRAC</t>
  </si>
  <si>
    <t>CFM8588FAMIL&lt;ChlNa&gt;</t>
  </si>
  <si>
    <t>CFM8588FAMIL</t>
  </si>
  <si>
    <t>CFMBCIFRAF</t>
  </si>
  <si>
    <t>CFM9648APV&lt;ChlNa&gt;</t>
  </si>
  <si>
    <t>CFM9648APV</t>
  </si>
  <si>
    <t>Ga Agresiva</t>
  </si>
  <si>
    <t>CFMSTDGAAV</t>
  </si>
  <si>
    <t>CFM9648EJECU&lt;ChlNa&gt;</t>
  </si>
  <si>
    <t>CFM9648EJECU</t>
  </si>
  <si>
    <t>CFMSTDGAAE</t>
  </si>
  <si>
    <t>CFM9648G&lt;ChlNa&gt;</t>
  </si>
  <si>
    <t>CFM9648G</t>
  </si>
  <si>
    <t>CFMSTDGAAG</t>
  </si>
  <si>
    <t>CFM9646APV&lt;ChlNa&gt;</t>
  </si>
  <si>
    <t>CFM9646APV</t>
  </si>
  <si>
    <t>Ga Equilibrio</t>
  </si>
  <si>
    <t>CFMSTDAEQV</t>
  </si>
  <si>
    <t>CFM9646EJECU&lt;ChlNa&gt;</t>
  </si>
  <si>
    <t>CFM9646EJECU</t>
  </si>
  <si>
    <t>CFMSTDAEQE</t>
  </si>
  <si>
    <t>CFM9646G&lt;ChlNa&gt;</t>
  </si>
  <si>
    <t>CFM9646G</t>
  </si>
  <si>
    <t>CFMSTDAEQG</t>
  </si>
  <si>
    <t>CFM9649ALTO&lt;ChlNa&gt;</t>
  </si>
  <si>
    <t>CFM9649ALTO</t>
  </si>
  <si>
    <t>Ga Prudente</t>
  </si>
  <si>
    <t>CFMSTDAPRP</t>
  </si>
  <si>
    <t>CFM9649APV&lt;ChlNa&gt;</t>
  </si>
  <si>
    <t>CFM9649APV</t>
  </si>
  <si>
    <t>CFMSTDAPRV</t>
  </si>
  <si>
    <t>CFM9649EJECU&lt;ChlNa&gt;</t>
  </si>
  <si>
    <t>CFM9649EJECU</t>
  </si>
  <si>
    <t>CFMSTDAPRE</t>
  </si>
  <si>
    <t>CFM9649G&lt;ChlNa&gt;</t>
  </si>
  <si>
    <t>CFM9649G</t>
  </si>
  <si>
    <t>CFMSTDAPRG</t>
  </si>
  <si>
    <t>CFM9647ALTO&lt;ChlNa&gt;</t>
  </si>
  <si>
    <t>CFM9647ALTO</t>
  </si>
  <si>
    <t>Ga Retorno</t>
  </si>
  <si>
    <t>CFMSTDGARP</t>
  </si>
  <si>
    <t>CFM9647APV&lt;ChlNa&gt;</t>
  </si>
  <si>
    <t>CFM9647APV</t>
  </si>
  <si>
    <t>CFMSTDGARV</t>
  </si>
  <si>
    <t>CFM9647EJECU&lt;ChlNa&gt;</t>
  </si>
  <si>
    <t>CFM9647EJECU</t>
  </si>
  <si>
    <t>CFMSTDGARE</t>
  </si>
  <si>
    <t>CFM9647G&lt;ChlNa&gt;</t>
  </si>
  <si>
    <t>CFM9647G</t>
  </si>
  <si>
    <t>CFMSTDGARG</t>
  </si>
  <si>
    <t>CFM9006A&lt;ChlNa&gt;</t>
  </si>
  <si>
    <t>CFM9006A</t>
  </si>
  <si>
    <t>Gestion Activa</t>
  </si>
  <si>
    <t>CFMCFNGACA</t>
  </si>
  <si>
    <t>CFM9006ADC&lt;ChlNa&gt;</t>
  </si>
  <si>
    <t>CFM9006ADC</t>
  </si>
  <si>
    <t>CFMBTGGADC</t>
  </si>
  <si>
    <t>CFM9006B&lt;ChlNa&gt;</t>
  </si>
  <si>
    <t>CFM9006B</t>
  </si>
  <si>
    <t>CFMCFNGACB</t>
  </si>
  <si>
    <t>CFM9006B-APV&lt;ChlNa&gt;</t>
  </si>
  <si>
    <t>CFM9006B-APV</t>
  </si>
  <si>
    <t>CFMCFNGABA</t>
  </si>
  <si>
    <t>CFM9006C&lt;ChlNa&gt;</t>
  </si>
  <si>
    <t>CFM9006C</t>
  </si>
  <si>
    <t>CFMCFNGACC</t>
  </si>
  <si>
    <t>CFM9006F&lt;ChlNa&gt;</t>
  </si>
  <si>
    <t>CFM9006F</t>
  </si>
  <si>
    <t>CFMBTGGACF</t>
  </si>
  <si>
    <t>CFM9006F-APV&lt;ChlNa&gt;</t>
  </si>
  <si>
    <t>CFM9006F-APV</t>
  </si>
  <si>
    <t>CFMBTGGAFV</t>
  </si>
  <si>
    <t>CFM9006I&lt;ChlNa&gt;</t>
  </si>
  <si>
    <t>CFM9006I</t>
  </si>
  <si>
    <t>CFMCFNGACI</t>
  </si>
  <si>
    <t>CFM9006I-APV&lt;ChlNa&gt;</t>
  </si>
  <si>
    <t>CFM9006I-APV</t>
  </si>
  <si>
    <t>CFMCFNGAIA</t>
  </si>
  <si>
    <t>CFM9873A&lt;ChlNa&gt;</t>
  </si>
  <si>
    <t>CFM9873A</t>
  </si>
  <si>
    <t>Gestión Agresiva</t>
  </si>
  <si>
    <t>CFM9873ADC&lt;ChlNa&gt;</t>
  </si>
  <si>
    <t>CFM9873ADC</t>
  </si>
  <si>
    <t>CFM9873B-APV&lt;ChlNa&gt;</t>
  </si>
  <si>
    <t>CFM9873B-APV</t>
  </si>
  <si>
    <t>CFM9872A&lt;ChlNa&gt;</t>
  </si>
  <si>
    <t>CFM9872A</t>
  </si>
  <si>
    <t>Gestión Conservadora</t>
  </si>
  <si>
    <t>CFM9872ADC&lt;ChlNa&gt;</t>
  </si>
  <si>
    <t>CFM9872ADC</t>
  </si>
  <si>
    <t>CFM9872B-APV&lt;ChlNa&gt;</t>
  </si>
  <si>
    <t>CFM9872B-APV</t>
  </si>
  <si>
    <t>CFM9872I&lt;ChlNa&gt;</t>
  </si>
  <si>
    <t>CFM9872I</t>
  </si>
  <si>
    <t>CFM8824A&lt;ChlNa&gt;</t>
  </si>
  <si>
    <t>CFM8824A</t>
  </si>
  <si>
    <t>Gestion Estrategica A</t>
  </si>
  <si>
    <t>CFMPRIGEAA</t>
  </si>
  <si>
    <t>CFM8824B&lt;ChlNa&gt;</t>
  </si>
  <si>
    <t>CFM8824B</t>
  </si>
  <si>
    <t>CFMBANGEAB</t>
  </si>
  <si>
    <t>CFM8824C&lt;ChlNa&gt;</t>
  </si>
  <si>
    <t>CFM8824C</t>
  </si>
  <si>
    <t>CFMPRIGEAC</t>
  </si>
  <si>
    <t>CFM8824G&lt;ChlNa&gt;</t>
  </si>
  <si>
    <t>CFM8824G</t>
  </si>
  <si>
    <t>CFMPRIGEAG</t>
  </si>
  <si>
    <t>CFM8824LP180&lt;ChlNa&gt;</t>
  </si>
  <si>
    <t>CFM8824LP180</t>
  </si>
  <si>
    <t>CFMPRIGEAF</t>
  </si>
  <si>
    <t>CFM8824LP3&lt;ChlNa&gt;</t>
  </si>
  <si>
    <t>CFM8824LP3</t>
  </si>
  <si>
    <t>CFMPRIGEAE</t>
  </si>
  <si>
    <t>CFM8824LPI&lt;ChlNa&gt;</t>
  </si>
  <si>
    <t>CFM8824LPI</t>
  </si>
  <si>
    <t>CFMPRIGAPI</t>
  </si>
  <si>
    <t>CFM8824PLAN1&lt;ChlNa&gt;</t>
  </si>
  <si>
    <t>CFM8824PLAN1</t>
  </si>
  <si>
    <t>CFMPRIGEA1</t>
  </si>
  <si>
    <t>CFM8824PLAN2&lt;ChlNa&gt;</t>
  </si>
  <si>
    <t>CFM8824PLAN2</t>
  </si>
  <si>
    <t>CFMPRIGEA2</t>
  </si>
  <si>
    <t>CFM8824PLAN3&lt;ChlNa&gt;</t>
  </si>
  <si>
    <t>CFM8824PLAN3</t>
  </si>
  <si>
    <t>CFMPRIGEA3</t>
  </si>
  <si>
    <t>CFM8824PLAN4&lt;ChlNa&gt;</t>
  </si>
  <si>
    <t>CFM8824PLAN4</t>
  </si>
  <si>
    <t>CFMPRIGEA4</t>
  </si>
  <si>
    <t>CFM8825A&lt;ChlNa&gt;</t>
  </si>
  <si>
    <t>CFM8825A</t>
  </si>
  <si>
    <t>Gestion Estrategica B</t>
  </si>
  <si>
    <t>CFMPRIGEBA</t>
  </si>
  <si>
    <t>CFM8825B&lt;ChlNa&gt;</t>
  </si>
  <si>
    <t>CFM8825B</t>
  </si>
  <si>
    <t>CFMPRIGEAB</t>
  </si>
  <si>
    <t>CFM8825C&lt;ChlNa&gt;</t>
  </si>
  <si>
    <t>CFM8825C</t>
  </si>
  <si>
    <t>CFMPRIGEBC</t>
  </si>
  <si>
    <t>CFM8825G&lt;ChlNa&gt;</t>
  </si>
  <si>
    <t>CFM8825G</t>
  </si>
  <si>
    <t>CFMPRIGEBG</t>
  </si>
  <si>
    <t>CFM8825LP180&lt;ChlNa&gt;</t>
  </si>
  <si>
    <t>CFM8825LP180</t>
  </si>
  <si>
    <t>CFMPRIGEBF</t>
  </si>
  <si>
    <t>CFM8825LP3&lt;ChlNa&gt;</t>
  </si>
  <si>
    <t>CFM8825LP3</t>
  </si>
  <si>
    <t>CFMPRIGEBE</t>
  </si>
  <si>
    <t>CFM8825LPI&lt;ChlNa&gt;</t>
  </si>
  <si>
    <t>CFM8825LPI</t>
  </si>
  <si>
    <t>CFMPRIGBPI</t>
  </si>
  <si>
    <t>CFM8825PLAN1&lt;ChlNa&gt;</t>
  </si>
  <si>
    <t>CFM8825PLAN1</t>
  </si>
  <si>
    <t>CFMPRIGEN1</t>
  </si>
  <si>
    <t>CFM8825PLAN2&lt;ChlNa&gt;</t>
  </si>
  <si>
    <t>CFM8825PLAN2</t>
  </si>
  <si>
    <t>CFMPRIGEN2</t>
  </si>
  <si>
    <t>CFM8825PLAN3&lt;ChlNa&gt;</t>
  </si>
  <si>
    <t>CFM8825PLAN3</t>
  </si>
  <si>
    <t>CFMPRIGEN3</t>
  </si>
  <si>
    <t>CFM8825PLAN4&lt;ChlNa&gt;</t>
  </si>
  <si>
    <t>CFM8825PLAN4</t>
  </si>
  <si>
    <t>CFMPRIGEN4</t>
  </si>
  <si>
    <t>CFM8826A&lt;ChlNa&gt;</t>
  </si>
  <si>
    <t>CFM8826A</t>
  </si>
  <si>
    <t>Gestion Estrategica C</t>
  </si>
  <si>
    <t>CFMPRIGECA</t>
  </si>
  <si>
    <t>CFM8826B&lt;ChlNa&gt;</t>
  </si>
  <si>
    <t>CFM8826B</t>
  </si>
  <si>
    <t>CFMPRIGECB</t>
  </si>
  <si>
    <t>CFM8826C&lt;ChlNa&gt;</t>
  </si>
  <si>
    <t>CFM8826C</t>
  </si>
  <si>
    <t>CFMPRIGECC</t>
  </si>
  <si>
    <t>CFM8826G&lt;ChlNa&gt;</t>
  </si>
  <si>
    <t>CFM8826G</t>
  </si>
  <si>
    <t>CFMPRIGECG</t>
  </si>
  <si>
    <t>CFM8826LP180&lt;ChlNa&gt;</t>
  </si>
  <si>
    <t>CFM8826LP180</t>
  </si>
  <si>
    <t>CFMPRIGECF</t>
  </si>
  <si>
    <t>CFM8826LP3&lt;ChlNa&gt;</t>
  </si>
  <si>
    <t>CFM8826LP3</t>
  </si>
  <si>
    <t>CFMPRIGECE</t>
  </si>
  <si>
    <t>CFM8826LPI&lt;ChlNa&gt;</t>
  </si>
  <si>
    <t>CFM8826LPI</t>
  </si>
  <si>
    <t>CFMPRIGCPI</t>
  </si>
  <si>
    <t>CFM8826O&lt;ChlNa&gt;</t>
  </si>
  <si>
    <t>CFM8826O</t>
  </si>
  <si>
    <t>CFMPRIGECO</t>
  </si>
  <si>
    <t>CFM8826PLAN1&lt;ChlNa&gt;</t>
  </si>
  <si>
    <t>CFM8826PLAN1</t>
  </si>
  <si>
    <t>CFMPRIGCN1</t>
  </si>
  <si>
    <t>CFM8826PLAN2&lt;ChlNa&gt;</t>
  </si>
  <si>
    <t>CFM8826PLAN2</t>
  </si>
  <si>
    <t>CFMPRIGCN2</t>
  </si>
  <si>
    <t>CFM8826PLAN3&lt;ChlNa&gt;</t>
  </si>
  <si>
    <t>CFM8826PLAN3</t>
  </si>
  <si>
    <t>CFMPRIGCN3</t>
  </si>
  <si>
    <t>CFM8826PLAN4&lt;ChlNa&gt;</t>
  </si>
  <si>
    <t>CFM8826PLAN4</t>
  </si>
  <si>
    <t>CFMPRIGCN4</t>
  </si>
  <si>
    <t>CFM8827A&lt;ChlNa&gt;</t>
  </si>
  <si>
    <t>CFM8827A</t>
  </si>
  <si>
    <t>Gestion Estrategica D</t>
  </si>
  <si>
    <t>CFMPRIGEDA</t>
  </si>
  <si>
    <t>CFM8827B&lt;ChlNa&gt;</t>
  </si>
  <si>
    <t>CFM8827B</t>
  </si>
  <si>
    <t>CFMPRIGEDB</t>
  </si>
  <si>
    <t>CFM8827C&lt;ChlNa&gt;</t>
  </si>
  <si>
    <t>CFM8827C</t>
  </si>
  <si>
    <t>CFMPRIGEDC</t>
  </si>
  <si>
    <t>CFM8827G&lt;ChlNa&gt;</t>
  </si>
  <si>
    <t>CFM8827G</t>
  </si>
  <si>
    <t>CFMPRIGEDG</t>
  </si>
  <si>
    <t>CFM8827LP180&lt;ChlNa&gt;</t>
  </si>
  <si>
    <t>CFM8827LP180</t>
  </si>
  <si>
    <t>CFMPRIGEDF</t>
  </si>
  <si>
    <t>CFM8827LP3&lt;ChlNa&gt;</t>
  </si>
  <si>
    <t>CFM8827LP3</t>
  </si>
  <si>
    <t>CFMPRIGEDE</t>
  </si>
  <si>
    <t>CFM8827LPI&lt;ChlNa&gt;</t>
  </si>
  <si>
    <t>CFM8827LPI</t>
  </si>
  <si>
    <t>CFMPRIGDPI</t>
  </si>
  <si>
    <t>CFM8827PLAN1&lt;ChlNa&gt;</t>
  </si>
  <si>
    <t>CFM8827PLAN1</t>
  </si>
  <si>
    <t>CFMPRIGDN1</t>
  </si>
  <si>
    <t>CFM8827PLAN2&lt;ChlNa&gt;</t>
  </si>
  <si>
    <t>CFM8827PLAN2</t>
  </si>
  <si>
    <t>CFMPRIGDN2</t>
  </si>
  <si>
    <t>CFM8827PLAN3&lt;ChlNa&gt;</t>
  </si>
  <si>
    <t>CFM8827PLAN3</t>
  </si>
  <si>
    <t>CFMPRIGDN3</t>
  </si>
  <si>
    <t>CFM8827PLAN4&lt;ChlNa&gt;</t>
  </si>
  <si>
    <t>CFM8827PLAN4</t>
  </si>
  <si>
    <t>CFMPRIGDN4</t>
  </si>
  <si>
    <t>CFM8638ALTOP&lt;ChlNa&gt;</t>
  </si>
  <si>
    <t>CFM8638ALTOP</t>
  </si>
  <si>
    <t>Gestion Global D.2</t>
  </si>
  <si>
    <t>CFMBCIG20A</t>
  </si>
  <si>
    <t>CFM8638APV&lt;ChlNa&gt;</t>
  </si>
  <si>
    <t>CFM8638APV</t>
  </si>
  <si>
    <t>CFMBCIGP20</t>
  </si>
  <si>
    <t>CFM8638APVC&lt;ChlNa&gt;</t>
  </si>
  <si>
    <t>CFM8638APVC</t>
  </si>
  <si>
    <t>CFMBCIG20P</t>
  </si>
  <si>
    <t>CFM8638BPRIV&lt;ChlNa&gt;</t>
  </si>
  <si>
    <t>CFM8638BPRIV</t>
  </si>
  <si>
    <t>CFMBCIG20B</t>
  </si>
  <si>
    <t>CFM8638CLASI&lt;ChlNa&gt;</t>
  </si>
  <si>
    <t>CFM8638CLASI</t>
  </si>
  <si>
    <t>CFMBCIG20C</t>
  </si>
  <si>
    <t>CFM8638FAMIL&lt;ChlNa&gt;</t>
  </si>
  <si>
    <t>CFM8638FAMIL</t>
  </si>
  <si>
    <t>CFMBCIG20F</t>
  </si>
  <si>
    <t>CFM8639ALTOP&lt;ChlNa&gt;</t>
  </si>
  <si>
    <t>CFM8639ALTOP</t>
  </si>
  <si>
    <t>Gestion Global D.5</t>
  </si>
  <si>
    <t>CFMBCIG50A</t>
  </si>
  <si>
    <t>CFM8639APV&lt;ChlNa&gt;</t>
  </si>
  <si>
    <t>CFM8639APV</t>
  </si>
  <si>
    <t>CFMBCIGP50</t>
  </si>
  <si>
    <t>CFM8639APVC&lt;ChlNa&gt;</t>
  </si>
  <si>
    <t>CFM8639APVC</t>
  </si>
  <si>
    <t>CFMBCIG50P</t>
  </si>
  <si>
    <t>CFM8639BPRIV&lt;ChlNa&gt;</t>
  </si>
  <si>
    <t>CFM8639BPRIV</t>
  </si>
  <si>
    <t>CFMBCIG50B</t>
  </si>
  <si>
    <t>CFM8639CLASI&lt;ChlNa&gt;</t>
  </si>
  <si>
    <t>CFM8639CLASI</t>
  </si>
  <si>
    <t>CFMBCIG50C</t>
  </si>
  <si>
    <t>CFM8639FAMIL&lt;ChlNa&gt;</t>
  </si>
  <si>
    <t>CFM8639FAMIL</t>
  </si>
  <si>
    <t>CFMBCIG50F</t>
  </si>
  <si>
    <t>CFM8640ALTOP&lt;ChlNa&gt;</t>
  </si>
  <si>
    <t>CFM8640ALTOP</t>
  </si>
  <si>
    <t>Gestion Global D.8</t>
  </si>
  <si>
    <t>CFMBCIG80A</t>
  </si>
  <si>
    <t>CFM8640APV&lt;ChlNa&gt;</t>
  </si>
  <si>
    <t>CFM8640APV</t>
  </si>
  <si>
    <t>CFMBCIGP80</t>
  </si>
  <si>
    <t>CFM8640APVC&lt;ChlNa&gt;</t>
  </si>
  <si>
    <t>CFM8640APVC</t>
  </si>
  <si>
    <t>CFMBCIG80P</t>
  </si>
  <si>
    <t>CFM8640BPRIV&lt;ChlNa&gt;</t>
  </si>
  <si>
    <t>CFM8640BPRIV</t>
  </si>
  <si>
    <t>CFMBCIG80B</t>
  </si>
  <si>
    <t>CFM8640CLASI&lt;ChlNa&gt;</t>
  </si>
  <si>
    <t>CFM8640CLASI</t>
  </si>
  <si>
    <t>CFMBCIG80C</t>
  </si>
  <si>
    <t>CFM8640FAMIL&lt;ChlNa&gt;</t>
  </si>
  <si>
    <t>CFM8640FAMIL</t>
  </si>
  <si>
    <t>CFMBCIG80F</t>
  </si>
  <si>
    <t>CFM8993APV&lt;ChlNa&gt;</t>
  </si>
  <si>
    <t>CFM8993APV</t>
  </si>
  <si>
    <t>Gestionado Agresivo</t>
  </si>
  <si>
    <t>CFMITAGAGV</t>
  </si>
  <si>
    <t>CFM8993F1&lt;ChlNa&gt;</t>
  </si>
  <si>
    <t>CFM8993F1</t>
  </si>
  <si>
    <t>CFMITAGAF1</t>
  </si>
  <si>
    <t>CFM8993F2&lt;ChlNa&gt;</t>
  </si>
  <si>
    <t>CFM8993F2</t>
  </si>
  <si>
    <t>CFMITAGAF2</t>
  </si>
  <si>
    <t>CFM8993F3&lt;ChlNa&gt;</t>
  </si>
  <si>
    <t>CFM8993F3</t>
  </si>
  <si>
    <t>CFMITAGAF3</t>
  </si>
  <si>
    <t>CFM8993F4&lt;ChlNa&gt;</t>
  </si>
  <si>
    <t>CFM8993F4</t>
  </si>
  <si>
    <t>CFMITAGAF4</t>
  </si>
  <si>
    <t>CFM8993F5&lt;ChlNa&gt;</t>
  </si>
  <si>
    <t>CFM8993F5</t>
  </si>
  <si>
    <t>CFMITAGAF5</t>
  </si>
  <si>
    <t>CFM8993IT&lt;ChlNa&gt;</t>
  </si>
  <si>
    <t>CFM8993IT</t>
  </si>
  <si>
    <t>CFMITAGAIT</t>
  </si>
  <si>
    <t>CFM8993S&lt;ChlNa&gt;</t>
  </si>
  <si>
    <t>CFM8993S</t>
  </si>
  <si>
    <t>CFMITAGAGS</t>
  </si>
  <si>
    <t>CFM8993S-APV&lt;ChlNa&gt;</t>
  </si>
  <si>
    <t>CFM8993S-APV</t>
  </si>
  <si>
    <t>S-APV</t>
  </si>
  <si>
    <t>CFMITAGASV</t>
  </si>
  <si>
    <t>CFM8993S2&lt;ChlNa&gt;</t>
  </si>
  <si>
    <t>CFM8993S2</t>
  </si>
  <si>
    <t>S2</t>
  </si>
  <si>
    <t>CFMITAGAS2</t>
  </si>
  <si>
    <t>CFM8994APV&lt;ChlNa&gt;</t>
  </si>
  <si>
    <t>CFM8994APV</t>
  </si>
  <si>
    <t>Gestionado Conservad</t>
  </si>
  <si>
    <t>CFMITAGCPV</t>
  </si>
  <si>
    <t>CFM8994F1&lt;ChlNa&gt;</t>
  </si>
  <si>
    <t>CFM8994F1</t>
  </si>
  <si>
    <t>CFMITAGCF1</t>
  </si>
  <si>
    <t>CFM8994F2&lt;ChlNa&gt;</t>
  </si>
  <si>
    <t>CFM8994F2</t>
  </si>
  <si>
    <t>CFMITAGCF2</t>
  </si>
  <si>
    <t>CFM8994F3&lt;ChlNa&gt;</t>
  </si>
  <si>
    <t>CFM8994F3</t>
  </si>
  <si>
    <t>CFMITAGCF3</t>
  </si>
  <si>
    <t>CFM8994F4&lt;ChlNa&gt;</t>
  </si>
  <si>
    <t>CFM8994F4</t>
  </si>
  <si>
    <t>CFMITAGCF4</t>
  </si>
  <si>
    <t>CFM8994F5&lt;ChlNa&gt;</t>
  </si>
  <si>
    <t>CFM8994F5</t>
  </si>
  <si>
    <t>CFMITAGCF5</t>
  </si>
  <si>
    <t>CFM8994IT&lt;ChlNa&gt;</t>
  </si>
  <si>
    <t>CFM8994IT</t>
  </si>
  <si>
    <t>CFMITAGCIT</t>
  </si>
  <si>
    <t>CFM8994S&lt;ChlNa&gt;</t>
  </si>
  <si>
    <t>CFM8994S</t>
  </si>
  <si>
    <t>CFMITAGCOS</t>
  </si>
  <si>
    <t>CFM8994S-APV&lt;ChlNa&gt;</t>
  </si>
  <si>
    <t>CFM8994S-APV</t>
  </si>
  <si>
    <t>CFMITAGCSA</t>
  </si>
  <si>
    <t>CFM8994S2&lt;ChlNa&gt;</t>
  </si>
  <si>
    <t>CFM8994S2</t>
  </si>
  <si>
    <t>CFMITAGGS2</t>
  </si>
  <si>
    <t>CFM8992APV&lt;ChlNa&gt;</t>
  </si>
  <si>
    <t>CFM8992APV</t>
  </si>
  <si>
    <t>Gestionado Moderado</t>
  </si>
  <si>
    <t>CFMITAGMPV</t>
  </si>
  <si>
    <t>CFM8992F1&lt;ChlNa&gt;</t>
  </si>
  <si>
    <t>CFM8992F1</t>
  </si>
  <si>
    <t>CFMITAGMF1</t>
  </si>
  <si>
    <t>CFM8992F2&lt;ChlNa&gt;</t>
  </si>
  <si>
    <t>CFM8992F2</t>
  </si>
  <si>
    <t>CFMITAGMF2</t>
  </si>
  <si>
    <t>CFM8992F3&lt;ChlNa&gt;</t>
  </si>
  <si>
    <t>CFM8992F3</t>
  </si>
  <si>
    <t>CFMITAGMF3</t>
  </si>
  <si>
    <t>CFM8992F4&lt;ChlNa&gt;</t>
  </si>
  <si>
    <t>CFM8992F4</t>
  </si>
  <si>
    <t>CFMITAGMF4</t>
  </si>
  <si>
    <t>CFM8992F5&lt;ChlNa&gt;</t>
  </si>
  <si>
    <t>CFM8992F5</t>
  </si>
  <si>
    <t>CFMITAGMF5</t>
  </si>
  <si>
    <t>CFM8992IT&lt;ChlNa&gt;</t>
  </si>
  <si>
    <t>CFM8992IT</t>
  </si>
  <si>
    <t>CFMITAGMIT</t>
  </si>
  <si>
    <t>CFM8992S&lt;ChlNa&gt;</t>
  </si>
  <si>
    <t>CFM8992S</t>
  </si>
  <si>
    <t>CFMITAGMOS</t>
  </si>
  <si>
    <t>CFM8992S-APV&lt;ChlNa&gt;</t>
  </si>
  <si>
    <t>CFM8992S-APV</t>
  </si>
  <si>
    <t>CFMITAGMSA</t>
  </si>
  <si>
    <t>CFM8992S2&lt;ChlNa&gt;</t>
  </si>
  <si>
    <t>CFM8992S2</t>
  </si>
  <si>
    <t>CFMITAGMS2</t>
  </si>
  <si>
    <t>CFM9094A&lt;ChlNa&gt;</t>
  </si>
  <si>
    <t>CFM9094A</t>
  </si>
  <si>
    <t>Global Debt</t>
  </si>
  <si>
    <t>CFM9094I&lt;ChlNa&gt;</t>
  </si>
  <si>
    <t>CFM9094I</t>
  </si>
  <si>
    <t>CFM9005A&lt;ChlNa&gt;</t>
  </si>
  <si>
    <t>CFM9005A</t>
  </si>
  <si>
    <t>Global Desarrollado</t>
  </si>
  <si>
    <t>CFMCFNGDEA</t>
  </si>
  <si>
    <t>CFM9005ADC&lt;ChlNa&gt;</t>
  </si>
  <si>
    <t>CFM9005ADC</t>
  </si>
  <si>
    <t>CFMBTGGDDC</t>
  </si>
  <si>
    <t>CFM9005B&lt;ChlNa&gt;</t>
  </si>
  <si>
    <t>CFM9005B</t>
  </si>
  <si>
    <t>CFMCFNGDEB</t>
  </si>
  <si>
    <t>CFM9005B-APV&lt;ChlNa&gt;</t>
  </si>
  <si>
    <t>CFM9005B-APV</t>
  </si>
  <si>
    <t>CFMCFNGDBA</t>
  </si>
  <si>
    <t>CFM9005C&lt;ChlNa&gt;</t>
  </si>
  <si>
    <t>CFM9005C</t>
  </si>
  <si>
    <t>CFMCFNGDEC</t>
  </si>
  <si>
    <t>CFM9005F&lt;ChlNa&gt;</t>
  </si>
  <si>
    <t>CFM9005F</t>
  </si>
  <si>
    <t>CFM9005F-APV&lt;ChlNa&gt;</t>
  </si>
  <si>
    <t>CFM9005F-APV</t>
  </si>
  <si>
    <t>CFM9005I&lt;ChlNa&gt;</t>
  </si>
  <si>
    <t>CFM9005I</t>
  </si>
  <si>
    <t>CFMCFNGDEI</t>
  </si>
  <si>
    <t>CFM9005I-APV&lt;ChlNa&gt;</t>
  </si>
  <si>
    <t>CFM9005I-APV</t>
  </si>
  <si>
    <t>CFMCFNGDIA</t>
  </si>
  <si>
    <t>CFM8301L&lt;ChlNa&gt;</t>
  </si>
  <si>
    <t>CFM8301L</t>
  </si>
  <si>
    <t>Global Dollar Fund</t>
  </si>
  <si>
    <t>CFMBCHGDFU</t>
  </si>
  <si>
    <t>CFM8301M&lt;ChlNa&gt;</t>
  </si>
  <si>
    <t>CFM8301M</t>
  </si>
  <si>
    <t>CFMBCHGLDC</t>
  </si>
  <si>
    <t>CFM9024A&lt;ChlNa&gt;</t>
  </si>
  <si>
    <t>CFM9024A</t>
  </si>
  <si>
    <t>Global Emergente</t>
  </si>
  <si>
    <t>CFMCFNGEMA</t>
  </si>
  <si>
    <t>CFM9024ADC&lt;ChlNa&gt;</t>
  </si>
  <si>
    <t>CFM9024ADC</t>
  </si>
  <si>
    <t>CFMBTGGEDC</t>
  </si>
  <si>
    <t>CFM9024B&lt;ChlNa&gt;</t>
  </si>
  <si>
    <t>CFM9024B</t>
  </si>
  <si>
    <t>CFMCFNGEMB</t>
  </si>
  <si>
    <t>CFM9024B-APV&lt;ChlNa&gt;</t>
  </si>
  <si>
    <t>CFM9024B-APV</t>
  </si>
  <si>
    <t>CFMCFNGEBV</t>
  </si>
  <si>
    <t>CFM9024C&lt;ChlNa&gt;</t>
  </si>
  <si>
    <t>CFM9024C</t>
  </si>
  <si>
    <t>CFMCFNGEMC</t>
  </si>
  <si>
    <t>CFM9024F&lt;ChlNa&gt;</t>
  </si>
  <si>
    <t>CFM9024F</t>
  </si>
  <si>
    <t>CFM9024F-APV&lt;ChlNa&gt;</t>
  </si>
  <si>
    <t>CFM9024F-APV</t>
  </si>
  <si>
    <t>CFM9024I&lt;ChlNa&gt;</t>
  </si>
  <si>
    <t>CFM9024I</t>
  </si>
  <si>
    <t>CFMCFNGEMI</t>
  </si>
  <si>
    <t>CFM9024I-APV&lt;ChlNa&gt;</t>
  </si>
  <si>
    <t>CFM9024I-APV</t>
  </si>
  <si>
    <t>CFMCFNGEIV</t>
  </si>
  <si>
    <t>CFM8088A&lt;ChlNa&gt;</t>
  </si>
  <si>
    <t>CFM8088A</t>
  </si>
  <si>
    <t>Global Fund</t>
  </si>
  <si>
    <t>CFMBCHGMCA</t>
  </si>
  <si>
    <t>CFM8088B&lt;ChlNa&gt;</t>
  </si>
  <si>
    <t>CFM8088B</t>
  </si>
  <si>
    <t>CFMBCHGNDB</t>
  </si>
  <si>
    <t>CFM8088E&lt;ChlNa&gt;</t>
  </si>
  <si>
    <t>CFM8088E</t>
  </si>
  <si>
    <t>CFMBCHGMCE</t>
  </si>
  <si>
    <t>CFM8088L&lt;ChlNa&gt;</t>
  </si>
  <si>
    <t>CFM8088L</t>
  </si>
  <si>
    <t>CFM8088M&lt;ChlNa&gt;</t>
  </si>
  <si>
    <t>CFM8088M</t>
  </si>
  <si>
    <t>CFMBCHGMCC</t>
  </si>
  <si>
    <t>CFM9450A&lt;ChlNa&gt;</t>
  </si>
  <si>
    <t>CFM9450A</t>
  </si>
  <si>
    <t>Global Income</t>
  </si>
  <si>
    <t>CFMPRIGLIA</t>
  </si>
  <si>
    <t>CFM9450B&lt;ChlNa&gt;</t>
  </si>
  <si>
    <t>CFM9450B</t>
  </si>
  <si>
    <t>CFM9450C&lt;ChlNa&gt;</t>
  </si>
  <si>
    <t>CFM9450C</t>
  </si>
  <si>
    <t>CFMPRIGLIC</t>
  </si>
  <si>
    <t>CFM9450K&lt;ChlNa&gt;</t>
  </si>
  <si>
    <t>CFM9450K</t>
  </si>
  <si>
    <t>CFM9450LP180&lt;ChlNa&gt;</t>
  </si>
  <si>
    <t>CFM9450LP180</t>
  </si>
  <si>
    <t>CFMPRIGL80</t>
  </si>
  <si>
    <t>CFM9450LP3&lt;ChlNa&gt;</t>
  </si>
  <si>
    <t>CFM9450LP3</t>
  </si>
  <si>
    <t>CFMPRIGLP3</t>
  </si>
  <si>
    <t>CFM9450PLAN1&lt;ChlNa&gt;</t>
  </si>
  <si>
    <t>CFM9450PLAN1</t>
  </si>
  <si>
    <t>CFM9450PLAN2&lt;ChlNa&gt;</t>
  </si>
  <si>
    <t>CFM9450PLAN2</t>
  </si>
  <si>
    <t>CFM9450PLAN3&lt;ChlNa&gt;</t>
  </si>
  <si>
    <t>CFM9450PLAN3</t>
  </si>
  <si>
    <t>CFM9450PLAN4&lt;ChlNa&gt;</t>
  </si>
  <si>
    <t>CFM9450PLAN4</t>
  </si>
  <si>
    <t>CFM9253UNICA&lt;ChlNa&gt;</t>
  </si>
  <si>
    <t>CFM9253UNICA</t>
  </si>
  <si>
    <t>Global Pharma</t>
  </si>
  <si>
    <t>CFM8710ALTOP&lt;ChlNa&gt;</t>
  </si>
  <si>
    <t>CFM8710ALTOP</t>
  </si>
  <si>
    <t>Global Titan</t>
  </si>
  <si>
    <t>CFMBCIGANA</t>
  </si>
  <si>
    <t>CFM8710APV&lt;ChlNa&gt;</t>
  </si>
  <si>
    <t>CFM8710APV</t>
  </si>
  <si>
    <t>CFMBCIGTAP</t>
  </si>
  <si>
    <t>CFM8710BPRIV&lt;ChlNa&gt;</t>
  </si>
  <si>
    <t>CFM8710BPRIV</t>
  </si>
  <si>
    <t>CFMBCIGANB</t>
  </si>
  <si>
    <t>CFM8710CLASI&lt;ChlNa&gt;</t>
  </si>
  <si>
    <t>CFM8710CLASI</t>
  </si>
  <si>
    <t>CFMBCIGTIC</t>
  </si>
  <si>
    <t>CFM8710FAMIL&lt;ChlNa&gt;</t>
  </si>
  <si>
    <t>CFM8710FAMIL</t>
  </si>
  <si>
    <t>CFMBCIGANF</t>
  </si>
  <si>
    <t>CFM8460A&lt;ChlNa&gt;</t>
  </si>
  <si>
    <t>CFM8460A</t>
  </si>
  <si>
    <t>Gran Ahorro</t>
  </si>
  <si>
    <t>CFMBCIGAHA</t>
  </si>
  <si>
    <t>CFM8460ALPAT&lt;ChlNa&gt;</t>
  </si>
  <si>
    <t>CFM8460ALPAT</t>
  </si>
  <si>
    <t>CFM8460APV&lt;ChlNa&gt;</t>
  </si>
  <si>
    <t>CFM8460APV</t>
  </si>
  <si>
    <t>CFMBCIGROV</t>
  </si>
  <si>
    <t>CFM8460APVC&lt;ChlNa&gt;</t>
  </si>
  <si>
    <t>CFM8460APVC</t>
  </si>
  <si>
    <t>CFMBCIGAHV</t>
  </si>
  <si>
    <t>CFM8460BCI&lt;ChlNa&gt;</t>
  </si>
  <si>
    <t>CFM8460BCI</t>
  </si>
  <si>
    <t>CFMBCIGABC</t>
  </si>
  <si>
    <t>CFM8460BPRIV&lt;ChlNa&gt;</t>
  </si>
  <si>
    <t>CFM8460BPRIV</t>
  </si>
  <si>
    <t>CFMBCIGABP</t>
  </si>
  <si>
    <t>CFM8460CLASI&lt;ChlNa&gt;</t>
  </si>
  <si>
    <t>CFM8460CLASI</t>
  </si>
  <si>
    <t>CFMBCIGACL</t>
  </si>
  <si>
    <t>CFM8460FAMIL&lt;ChlNa&gt;</t>
  </si>
  <si>
    <t>CFM8460FAMIL</t>
  </si>
  <si>
    <t>CFMBCIGAHF</t>
  </si>
  <si>
    <t>CFM8946A&lt;ChlNa&gt;</t>
  </si>
  <si>
    <t>CFM8946A</t>
  </si>
  <si>
    <t>High Yield Latam</t>
  </si>
  <si>
    <t>CFMEURHYSA</t>
  </si>
  <si>
    <t>CFM8946B-APV/AP&lt;ChlNa&gt;</t>
  </si>
  <si>
    <t>CFM8946B-APV/AP</t>
  </si>
  <si>
    <t>CFM8946C&lt;ChlNa&gt;</t>
  </si>
  <si>
    <t>CFM8946C</t>
  </si>
  <si>
    <t>CFMEURHYSC</t>
  </si>
  <si>
    <t>CFM8946D&lt;ChlNa&gt;</t>
  </si>
  <si>
    <t>CFM8946D</t>
  </si>
  <si>
    <t>CFMEURHYSD</t>
  </si>
  <si>
    <t>CFM8946Z&lt;ChlNa&gt;</t>
  </si>
  <si>
    <t>CFM8946Z</t>
  </si>
  <si>
    <t>CFM8315A&lt;ChlNa&gt;</t>
  </si>
  <si>
    <t>CFM8315A</t>
  </si>
  <si>
    <t>Hipotecario Y Corpor</t>
  </si>
  <si>
    <t>CFMLVHYCOA</t>
  </si>
  <si>
    <t>CFM8315APV&lt;ChlNa&gt;</t>
  </si>
  <si>
    <t>CFM8315APV</t>
  </si>
  <si>
    <t>CFMLVHIAPV</t>
  </si>
  <si>
    <t>CFM8315F&lt;ChlNa&gt;</t>
  </si>
  <si>
    <t>CFM8315F</t>
  </si>
  <si>
    <t>CFMLVHYCOF</t>
  </si>
  <si>
    <t>CFM8315I&lt;ChlNa&gt;</t>
  </si>
  <si>
    <t>CFM8315I</t>
  </si>
  <si>
    <t>CFMLVHYCOI</t>
  </si>
  <si>
    <t>CFM8315LV&lt;ChlNa&gt;</t>
  </si>
  <si>
    <t>CFM8315LV</t>
  </si>
  <si>
    <t>CFMLVHICOL</t>
  </si>
  <si>
    <t>CFM8315P&lt;ChlNa&gt;</t>
  </si>
  <si>
    <t>CFM8315P</t>
  </si>
  <si>
    <t>CFMLVHORP</t>
  </si>
  <si>
    <t>CFM8023B&lt;ChlNa&gt;</t>
  </si>
  <si>
    <t>CFM8023B</t>
  </si>
  <si>
    <t>Horizonte</t>
  </si>
  <si>
    <t>CFMBCHHTEB</t>
  </si>
  <si>
    <t>CFM8023BCH&lt;ChlNa&gt;</t>
  </si>
  <si>
    <t>CFM8023BCH</t>
  </si>
  <si>
    <t>CFMBCHHOBH</t>
  </si>
  <si>
    <t>CFM8023BPLUS&lt;ChlNa&gt;</t>
  </si>
  <si>
    <t>CFM8023BPLUS</t>
  </si>
  <si>
    <t>CFM8023D&lt;ChlNa&gt;</t>
  </si>
  <si>
    <t>CFM8023D</t>
  </si>
  <si>
    <t>CFMBCHHORD</t>
  </si>
  <si>
    <t>CFM8023E&lt;ChlNa&gt;</t>
  </si>
  <si>
    <t>CFM8023E</t>
  </si>
  <si>
    <t>CFMBCHHORE</t>
  </si>
  <si>
    <t>CFM8023L&lt;ChlNa&gt;</t>
  </si>
  <si>
    <t>CFM8023L</t>
  </si>
  <si>
    <t>CFM8023M&lt;ChlNa&gt;</t>
  </si>
  <si>
    <t>CFM8023M</t>
  </si>
  <si>
    <t>CFMBCHHORI</t>
  </si>
  <si>
    <t>CFM8023V&lt;ChlNa&gt;</t>
  </si>
  <si>
    <t>CFM8023V</t>
  </si>
  <si>
    <t>CFMBCHHORV</t>
  </si>
  <si>
    <t>CFM9345A&lt;ChlNa&gt;</t>
  </si>
  <si>
    <t>CFM9345A</t>
  </si>
  <si>
    <t>Ig Latam</t>
  </si>
  <si>
    <t>CFMIGLAA-E</t>
  </si>
  <si>
    <t>CFM9345B&lt;ChlNa&gt;</t>
  </si>
  <si>
    <t>CFM9345B</t>
  </si>
  <si>
    <t>CFM8427A&lt;ChlNa&gt;</t>
  </si>
  <si>
    <t>CFM8427A</t>
  </si>
  <si>
    <t>Im Trust Globales I</t>
  </si>
  <si>
    <t>CFMIMTAAGA</t>
  </si>
  <si>
    <t>CFM8427B&lt;ChlNa&gt;</t>
  </si>
  <si>
    <t>CFM8427B</t>
  </si>
  <si>
    <t>CFMIMTAAGB</t>
  </si>
  <si>
    <t>CFM8427D&lt;ChlNa&gt;</t>
  </si>
  <si>
    <t>CFM8427D</t>
  </si>
  <si>
    <t>CFMIMTGLID</t>
  </si>
  <si>
    <t>CFM8427E&lt;ChlNa&gt;</t>
  </si>
  <si>
    <t>CFM8427E</t>
  </si>
  <si>
    <t>CFM8427F&lt;ChlNa&gt;</t>
  </si>
  <si>
    <t>CFM8427F</t>
  </si>
  <si>
    <t>CFM8427I&lt;ChlNa&gt;</t>
  </si>
  <si>
    <t>CFM8427I</t>
  </si>
  <si>
    <t>CFMIMTGLII</t>
  </si>
  <si>
    <t>CFM8401A&lt;ChlNa&gt;</t>
  </si>
  <si>
    <t>CFM8401A</t>
  </si>
  <si>
    <t>Im Trust Liquidez</t>
  </si>
  <si>
    <t>CFMIMTLIQZ</t>
  </si>
  <si>
    <t>CFM8401B&lt;ChlNa&gt;</t>
  </si>
  <si>
    <t>CFM8401B</t>
  </si>
  <si>
    <t>CFM8401F&lt;ChlNa&gt;</t>
  </si>
  <si>
    <t>CFM8401F</t>
  </si>
  <si>
    <t>CFMIMTIEZF</t>
  </si>
  <si>
    <t>CFM8401I&lt;ChlNa&gt;</t>
  </si>
  <si>
    <t>CFM8401I</t>
  </si>
  <si>
    <t>CFMIMTIEZI</t>
  </si>
  <si>
    <t>CFM8401IM&lt;ChlNa&gt;</t>
  </si>
  <si>
    <t>CFM8401IM</t>
  </si>
  <si>
    <t>CFM8421A&lt;ChlNa&gt;</t>
  </si>
  <si>
    <t>CFM8421A</t>
  </si>
  <si>
    <t>Im Trust Renta Estrategica</t>
  </si>
  <si>
    <t>CFMIMTRCAA</t>
  </si>
  <si>
    <t>CFM8421B&lt;ChlNa&gt;</t>
  </si>
  <si>
    <t>CFM8421B</t>
  </si>
  <si>
    <t>CFMCCCRESB</t>
  </si>
  <si>
    <t>CFM8421D&lt;ChlNa&gt;</t>
  </si>
  <si>
    <t>CFM8421D</t>
  </si>
  <si>
    <t>CFMCCCRESD</t>
  </si>
  <si>
    <t>CFM8421I&lt;ChlNa&gt;</t>
  </si>
  <si>
    <t>CFM8421I</t>
  </si>
  <si>
    <t>CFMCCCRESI</t>
  </si>
  <si>
    <t>CFM8442A&lt;ChlNa&gt;</t>
  </si>
  <si>
    <t>CFM8442A</t>
  </si>
  <si>
    <t>Im Trust Renta Internacional</t>
  </si>
  <si>
    <t>CFMIMTIRIA</t>
  </si>
  <si>
    <t>CFM8442B&lt;ChlNa&gt;</t>
  </si>
  <si>
    <t>CFM8442B</t>
  </si>
  <si>
    <t>CFMIMTIRIB</t>
  </si>
  <si>
    <t>CFM8442D&lt;ChlNa&gt;</t>
  </si>
  <si>
    <t>CFM8442D</t>
  </si>
  <si>
    <t>CFMIMTIRID</t>
  </si>
  <si>
    <t>CFM8442E&lt;ChlNa&gt;</t>
  </si>
  <si>
    <t>CFM8442E</t>
  </si>
  <si>
    <t>CFM8442I&lt;ChlNa&gt;</t>
  </si>
  <si>
    <t>CFM8442I</t>
  </si>
  <si>
    <t>CFMIMTIRII</t>
  </si>
  <si>
    <t>CFM9757IT&lt;ChlNa&gt;</t>
  </si>
  <si>
    <t>CFM9757IT</t>
  </si>
  <si>
    <t>Index Acc Brasil</t>
  </si>
  <si>
    <t>CFMITAABIT</t>
  </si>
  <si>
    <t>CFM9757R&lt;ChlNa&gt;</t>
  </si>
  <si>
    <t>CFM9757R</t>
  </si>
  <si>
    <t>R</t>
  </si>
  <si>
    <t>CFM8912A&lt;ChlNa&gt;</t>
  </si>
  <si>
    <t>CFM8912A</t>
  </si>
  <si>
    <t>Index Fund Chile</t>
  </si>
  <si>
    <t>CFMSECCLSA</t>
  </si>
  <si>
    <t>CFM8912B&lt;ChlNa&gt;</t>
  </si>
  <si>
    <t>CFM8912B</t>
  </si>
  <si>
    <t>CFMSECCLSB</t>
  </si>
  <si>
    <t>CFM8912D&lt;ChlNa&gt;</t>
  </si>
  <si>
    <t>CFM8912D</t>
  </si>
  <si>
    <t>CFMSECCLSD</t>
  </si>
  <si>
    <t>CFM8912F&lt;ChlNa&gt;</t>
  </si>
  <si>
    <t>CFM8912F</t>
  </si>
  <si>
    <t>CFMSECIFCF</t>
  </si>
  <si>
    <t>CFM8912G&lt;ChlNa&gt;</t>
  </si>
  <si>
    <t>CFM8912G</t>
  </si>
  <si>
    <t>CFMSECIFCG</t>
  </si>
  <si>
    <t>CFM8912H&lt;ChlNa&gt;</t>
  </si>
  <si>
    <t>CFM8912H</t>
  </si>
  <si>
    <t>CFMSECIFCH</t>
  </si>
  <si>
    <t>CFM8912I-APV&lt;ChlNa&gt;</t>
  </si>
  <si>
    <t>CFM8912I-APV</t>
  </si>
  <si>
    <t>CFM8912S&lt;ChlNa&gt;</t>
  </si>
  <si>
    <t>CFM8912S</t>
  </si>
  <si>
    <t>CFMSECIFCS</t>
  </si>
  <si>
    <t>CFM8912V&lt;ChlNa&gt;</t>
  </si>
  <si>
    <t>CFM8912V</t>
  </si>
  <si>
    <t>CFMSECIFCV</t>
  </si>
  <si>
    <t>CFM8987107A&lt;ChlNa&gt;</t>
  </si>
  <si>
    <t>CFM8987107A</t>
  </si>
  <si>
    <t>Index Fund Us</t>
  </si>
  <si>
    <t>107A</t>
  </si>
  <si>
    <t>CFMSECIF1A</t>
  </si>
  <si>
    <t>CFM8987A&lt;ChlNa&gt;</t>
  </si>
  <si>
    <t>CFM8987A</t>
  </si>
  <si>
    <t>CFMSECIFUA</t>
  </si>
  <si>
    <t>CFM8987APV1&lt;ChlNa&gt;</t>
  </si>
  <si>
    <t>CFM8987APV1</t>
  </si>
  <si>
    <t>APV1</t>
  </si>
  <si>
    <t>CFMSECIFU1</t>
  </si>
  <si>
    <t>CFM8987B&lt;ChlNa&gt;</t>
  </si>
  <si>
    <t>CFM8987B</t>
  </si>
  <si>
    <t>CFMSECIFUB</t>
  </si>
  <si>
    <t>CFM8987D&lt;ChlNa&gt;</t>
  </si>
  <si>
    <t>CFM8987D</t>
  </si>
  <si>
    <t>CFMSECUSAD</t>
  </si>
  <si>
    <t>CFM8987G&lt;ChlNa&gt;</t>
  </si>
  <si>
    <t>CFM8987G</t>
  </si>
  <si>
    <t>CFMSECIFUG</t>
  </si>
  <si>
    <t>CFM8987H&lt;ChlNa&gt;</t>
  </si>
  <si>
    <t>CFM8987H</t>
  </si>
  <si>
    <t>CFMSECIFUH</t>
  </si>
  <si>
    <t>CFM8987I-APV&lt;ChlNa&gt;</t>
  </si>
  <si>
    <t>CFM8987I-APV</t>
  </si>
  <si>
    <t>CFM8987J&lt;ChlNa&gt;</t>
  </si>
  <si>
    <t>CFM8987J</t>
  </si>
  <si>
    <t>CFMSECUSAJ</t>
  </si>
  <si>
    <t>CFM8987S&lt;ChlNa&gt;</t>
  </si>
  <si>
    <t>CFM8987S</t>
  </si>
  <si>
    <t>CFMSECIFUS</t>
  </si>
  <si>
    <t>CFM8987V&lt;ChlNa&gt;</t>
  </si>
  <si>
    <t>CFM8987V</t>
  </si>
  <si>
    <t>CFMSECIFUV</t>
  </si>
  <si>
    <t>CFM9761IT&lt;ChlNa&gt;</t>
  </si>
  <si>
    <t>CFM9761IT</t>
  </si>
  <si>
    <t>Indice Bonos Brasil</t>
  </si>
  <si>
    <t>CFMITABBIT</t>
  </si>
  <si>
    <t>CFM9761R&lt;ChlNa&gt;</t>
  </si>
  <si>
    <t>CFM9761R</t>
  </si>
  <si>
    <t>CFM8929B&lt;ChlNa&gt;</t>
  </si>
  <si>
    <t>CFM8929B</t>
  </si>
  <si>
    <t>Indice Chile</t>
  </si>
  <si>
    <t>CFMIMTICHB</t>
  </si>
  <si>
    <t>CFM8929I&lt;ChlNa&gt;</t>
  </si>
  <si>
    <t>CFM8929I</t>
  </si>
  <si>
    <t>CFM8533A&lt;ChlNa&gt;</t>
  </si>
  <si>
    <t>CFM8533A</t>
  </si>
  <si>
    <t>Inversion Brasil</t>
  </si>
  <si>
    <t>CFMBCHINBR</t>
  </si>
  <si>
    <t>CFM8533B&lt;ChlNa&gt;</t>
  </si>
  <si>
    <t>CFM8533B</t>
  </si>
  <si>
    <t>CFMBCHIBRB</t>
  </si>
  <si>
    <t>CFM8533BCH&lt;ChlNa&gt;</t>
  </si>
  <si>
    <t>CFM8533BCH</t>
  </si>
  <si>
    <t>CFMBCHBRBH</t>
  </si>
  <si>
    <t>CFM8533BPLUS&lt;ChlNa&gt;</t>
  </si>
  <si>
    <t>CFM8533BPLUS</t>
  </si>
  <si>
    <t>CFMBCHBRBP</t>
  </si>
  <si>
    <t>CFM8533E&lt;ChlNa&gt;</t>
  </si>
  <si>
    <t>CFM8533E</t>
  </si>
  <si>
    <t>CFMBCHIBRE</t>
  </si>
  <si>
    <t>CFM8533L&lt;ChlNa&gt;</t>
  </si>
  <si>
    <t>CFM8533L</t>
  </si>
  <si>
    <t>CFM8533M&lt;ChlNa&gt;</t>
  </si>
  <si>
    <t>CFM8533M</t>
  </si>
  <si>
    <t>CFMBCHIBRC</t>
  </si>
  <si>
    <t>CFM8534A&lt;ChlNa&gt;</t>
  </si>
  <si>
    <t>CFM8534A</t>
  </si>
  <si>
    <t>Inversion China</t>
  </si>
  <si>
    <t>CFMBCHINCH</t>
  </si>
  <si>
    <t>CFM8534B&lt;ChlNa&gt;</t>
  </si>
  <si>
    <t>CFM8534B</t>
  </si>
  <si>
    <t>CFMBCHICHB</t>
  </si>
  <si>
    <t>CFM8534BPLUS&lt;ChlNa&gt;</t>
  </si>
  <si>
    <t>CFM8534BPLUS</t>
  </si>
  <si>
    <t>CFMBCHCHBP</t>
  </si>
  <si>
    <t>CFM8534E&lt;ChlNa&gt;</t>
  </si>
  <si>
    <t>CFM8534E</t>
  </si>
  <si>
    <t>CFMBCHICHE</t>
  </si>
  <si>
    <t>CFM8534L&lt;ChlNa&gt;</t>
  </si>
  <si>
    <t>CFM8534L</t>
  </si>
  <si>
    <t>CFM8534M&lt;ChlNa&gt;</t>
  </si>
  <si>
    <t>CFM8534M</t>
  </si>
  <si>
    <t>CFMBCHICHC</t>
  </si>
  <si>
    <t>CFM8377L&lt;ChlNa&gt;</t>
  </si>
  <si>
    <t>CFM8377L</t>
  </si>
  <si>
    <t>Inversion Dollar 30</t>
  </si>
  <si>
    <t>CFM9294A&lt;ChlNa&gt;</t>
  </si>
  <si>
    <t>CFM9294A</t>
  </si>
  <si>
    <t>Inversiones Alternat</t>
  </si>
  <si>
    <t>CFMBCHIALA</t>
  </si>
  <si>
    <t>CFM9294B&lt;ChlNa&gt;</t>
  </si>
  <si>
    <t>CFM9294B</t>
  </si>
  <si>
    <t>CFMBCHIALB</t>
  </si>
  <si>
    <t>CFM9294BCH&lt;ChlNa&gt;</t>
  </si>
  <si>
    <t>CFM9294BCH</t>
  </si>
  <si>
    <t>CFMBCHIACH</t>
  </si>
  <si>
    <t>CFM9294E&lt;ChlNa&gt;</t>
  </si>
  <si>
    <t>CFM9294E</t>
  </si>
  <si>
    <t>CFMBCHIALE</t>
  </si>
  <si>
    <t>CFM9294L&lt;ChlNa&gt;</t>
  </si>
  <si>
    <t>CFM9294L</t>
  </si>
  <si>
    <t>CFM9294M&lt;ChlNa&gt;</t>
  </si>
  <si>
    <t>CFM9294M</t>
  </si>
  <si>
    <t>CFMBCHIALC</t>
  </si>
  <si>
    <t>CFM8799APV&lt;ChlNa&gt;</t>
  </si>
  <si>
    <t>CFM8799APV</t>
  </si>
  <si>
    <t>Itau Brasil Activo</t>
  </si>
  <si>
    <t>CFMITABAAP</t>
  </si>
  <si>
    <t>CFM8799F1&lt;ChlNa&gt;</t>
  </si>
  <si>
    <t>CFM8799F1</t>
  </si>
  <si>
    <t>CFMITABAF1</t>
  </si>
  <si>
    <t>CFM8799F2&lt;ChlNa&gt;</t>
  </si>
  <si>
    <t>CFM8799F2</t>
  </si>
  <si>
    <t>CFMITABAF2</t>
  </si>
  <si>
    <t>CFM8799F3&lt;ChlNa&gt;</t>
  </si>
  <si>
    <t>CFM8799F3</t>
  </si>
  <si>
    <t>CFMITABAF3</t>
  </si>
  <si>
    <t>CFM8799F4&lt;ChlNa&gt;</t>
  </si>
  <si>
    <t>CFM8799F4</t>
  </si>
  <si>
    <t>CFMITABAF4</t>
  </si>
  <si>
    <t>CFM8799F5&lt;ChlNa&gt;</t>
  </si>
  <si>
    <t>CFM8799F5</t>
  </si>
  <si>
    <t>CFMITABAF5</t>
  </si>
  <si>
    <t>CFM8799IT&lt;ChlNa&gt;</t>
  </si>
  <si>
    <t>CFM8799IT</t>
  </si>
  <si>
    <t>CFMITABAIT</t>
  </si>
  <si>
    <t>CFM8333M1&lt;ChlNa&gt;</t>
  </si>
  <si>
    <t>CFM8333M1</t>
  </si>
  <si>
    <t>Itau Cash Dollar</t>
  </si>
  <si>
    <t>CFMITACDM1</t>
  </si>
  <si>
    <t>CFM8333M2&lt;ChlNa&gt;</t>
  </si>
  <si>
    <t>CFM8333M2</t>
  </si>
  <si>
    <t>CFMITACDM2</t>
  </si>
  <si>
    <t>CFM8333M3&lt;ChlNa&gt;</t>
  </si>
  <si>
    <t>CFM8333M3</t>
  </si>
  <si>
    <t>CFMITACDM3</t>
  </si>
  <si>
    <t>CFM8333M4&lt;ChlNa&gt;</t>
  </si>
  <si>
    <t>CFM8333M4</t>
  </si>
  <si>
    <t>CFMITACDM4</t>
  </si>
  <si>
    <t>CFM8333M5&lt;ChlNa&gt;</t>
  </si>
  <si>
    <t>CFM8333M5</t>
  </si>
  <si>
    <t>CFMITACDM5</t>
  </si>
  <si>
    <t>CFM8234B&lt;ChlNa&gt;</t>
  </si>
  <si>
    <t>CFM8234B</t>
  </si>
  <si>
    <t>Itau Corporate</t>
  </si>
  <si>
    <t>CFMBOTCRPB</t>
  </si>
  <si>
    <t>CFM8234C&lt;ChlNa&gt;</t>
  </si>
  <si>
    <t>CFM8234C</t>
  </si>
  <si>
    <t>CFMBOTCRPC</t>
  </si>
  <si>
    <t>CFM8234M1&lt;ChlNa&gt;</t>
  </si>
  <si>
    <t>CFM8234M1</t>
  </si>
  <si>
    <t>CFMITACNM1</t>
  </si>
  <si>
    <t>CFM9248I&lt;ChlNa&gt;</t>
  </si>
  <si>
    <t>CFM9248I</t>
  </si>
  <si>
    <t>Itau D. Corp. Chile</t>
  </si>
  <si>
    <t>CFMITADCCI</t>
  </si>
  <si>
    <t>CFM9248IT&lt;ChlNa&gt;</t>
  </si>
  <si>
    <t>CFM9248IT</t>
  </si>
  <si>
    <t>CFMITADCIT</t>
  </si>
  <si>
    <t>CFM9248U&lt;ChlNa&gt;</t>
  </si>
  <si>
    <t>CFM9248U</t>
  </si>
  <si>
    <t>CFMITADCCU</t>
  </si>
  <si>
    <t>CFM9201APV&lt;ChlNa&gt;</t>
  </si>
  <si>
    <t>CFM9201APV</t>
  </si>
  <si>
    <t>Itau Deuda Uf Plus</t>
  </si>
  <si>
    <t>CFMITAUPAP</t>
  </si>
  <si>
    <t>CFM9201F1&lt;ChlNa&gt;</t>
  </si>
  <si>
    <t>CFM9201F1</t>
  </si>
  <si>
    <t>CFMITAUPF1</t>
  </si>
  <si>
    <t>CFM9201F2&lt;ChlNa&gt;</t>
  </si>
  <si>
    <t>CFM9201F2</t>
  </si>
  <si>
    <t>CFMITAUPF2</t>
  </si>
  <si>
    <t>CFM9201F3&lt;ChlNa&gt;</t>
  </si>
  <si>
    <t>CFM9201F3</t>
  </si>
  <si>
    <t>CFMITAUPF3</t>
  </si>
  <si>
    <t>CFM9201F4&lt;ChlNa&gt;</t>
  </si>
  <si>
    <t>CFM9201F4</t>
  </si>
  <si>
    <t>CFMITAUPF4</t>
  </si>
  <si>
    <t>CFM9201F5&lt;ChlNa&gt;</t>
  </si>
  <si>
    <t>CFM9201F5</t>
  </si>
  <si>
    <t>CFMITAUPF5</t>
  </si>
  <si>
    <t>CFM9201IT&lt;ChlNa&gt;</t>
  </si>
  <si>
    <t>CFM9201IT</t>
  </si>
  <si>
    <t>CFMITADUIT</t>
  </si>
  <si>
    <t>CFM8379APV&lt;ChlNa&gt;</t>
  </si>
  <si>
    <t>CFM8379APV</t>
  </si>
  <si>
    <t>Itau Emerging Equities</t>
  </si>
  <si>
    <t>CFMITAEEAP</t>
  </si>
  <si>
    <t>CFM8379F1&lt;ChlNa&gt;</t>
  </si>
  <si>
    <t>CFM8379F1</t>
  </si>
  <si>
    <t>CFMITAEEF1</t>
  </si>
  <si>
    <t>CFM8379F2&lt;ChlNa&gt;</t>
  </si>
  <si>
    <t>CFM8379F2</t>
  </si>
  <si>
    <t>CFMITAEEF2</t>
  </si>
  <si>
    <t>CFM8379F3&lt;ChlNa&gt;</t>
  </si>
  <si>
    <t>CFM8379F3</t>
  </si>
  <si>
    <t>CFMITAEEF3</t>
  </si>
  <si>
    <t>CFM8379F4&lt;ChlNa&gt;</t>
  </si>
  <si>
    <t>CFM8379F4</t>
  </si>
  <si>
    <t>CFMITAEEF4</t>
  </si>
  <si>
    <t>CFM8379F5&lt;ChlNa&gt;</t>
  </si>
  <si>
    <t>CFM8379F5</t>
  </si>
  <si>
    <t>CFMITAEEF5</t>
  </si>
  <si>
    <t>CFM8379IT&lt;ChlNa&gt;</t>
  </si>
  <si>
    <t>CFM8379IT</t>
  </si>
  <si>
    <t>CFMITAEEIT</t>
  </si>
  <si>
    <t>CFM8379S&lt;ChlNa&gt;</t>
  </si>
  <si>
    <t>CFM8379S</t>
  </si>
  <si>
    <t>CFMITEMES</t>
  </si>
  <si>
    <t>CFM8971APV&lt;ChlNa&gt;</t>
  </si>
  <si>
    <t>CFM8971APV</t>
  </si>
  <si>
    <t>Itau Gestionado Acci</t>
  </si>
  <si>
    <t>CFMITAGAPV</t>
  </si>
  <si>
    <t>CFM8971F1&lt;ChlNa&gt;</t>
  </si>
  <si>
    <t>CFM8971F1</t>
  </si>
  <si>
    <t>CFMITAGEF1</t>
  </si>
  <si>
    <t>CFM8971F2&lt;ChlNa&gt;</t>
  </si>
  <si>
    <t>CFM8971F2</t>
  </si>
  <si>
    <t>CFMITAGEF2</t>
  </si>
  <si>
    <t>CFM8971F3&lt;ChlNa&gt;</t>
  </si>
  <si>
    <t>CFM8971F3</t>
  </si>
  <si>
    <t>CFMITAGEF3</t>
  </si>
  <si>
    <t>CFM8971F4&lt;ChlNa&gt;</t>
  </si>
  <si>
    <t>CFM8971F4</t>
  </si>
  <si>
    <t>CFMITAGEF4</t>
  </si>
  <si>
    <t>CFM8971F5&lt;ChlNa&gt;</t>
  </si>
  <si>
    <t>CFM8971F5</t>
  </si>
  <si>
    <t>CFMITAGEF5</t>
  </si>
  <si>
    <t>CFM8971IT&lt;ChlNa&gt;</t>
  </si>
  <si>
    <t>CFM8971IT</t>
  </si>
  <si>
    <t>CFMITAGEIT</t>
  </si>
  <si>
    <t>CFM8971S&lt;ChlNa&gt;</t>
  </si>
  <si>
    <t>CFM8971S</t>
  </si>
  <si>
    <t>CFMITAGESS</t>
  </si>
  <si>
    <t>CFM8971S-APV&lt;ChlNa&gt;</t>
  </si>
  <si>
    <t>CFM8971S-APV</t>
  </si>
  <si>
    <t>CFMITAGASA</t>
  </si>
  <si>
    <t>CFM8305APV&lt;ChlNa&gt;</t>
  </si>
  <si>
    <t>CFM8305APV</t>
  </si>
  <si>
    <t>Itau National Equity</t>
  </si>
  <si>
    <t>CFMITANEAP</t>
  </si>
  <si>
    <t>CFM8305F1&lt;ChlNa&gt;</t>
  </si>
  <si>
    <t>CFM8305F1</t>
  </si>
  <si>
    <t>CFMITANEF1</t>
  </si>
  <si>
    <t>CFM8305F2&lt;ChlNa&gt;</t>
  </si>
  <si>
    <t>CFM8305F2</t>
  </si>
  <si>
    <t>CFMITANEF2</t>
  </si>
  <si>
    <t>CFM8305F3&lt;ChlNa&gt;</t>
  </si>
  <si>
    <t>CFM8305F3</t>
  </si>
  <si>
    <t>CFMITANEF3</t>
  </si>
  <si>
    <t>CFM8305F4&lt;ChlNa&gt;</t>
  </si>
  <si>
    <t>CFM8305F4</t>
  </si>
  <si>
    <t>CFMITANEF4</t>
  </si>
  <si>
    <t>CFM8305F5&lt;ChlNa&gt;</t>
  </si>
  <si>
    <t>CFM8305F5</t>
  </si>
  <si>
    <t>CFMITANEF5</t>
  </si>
  <si>
    <t>CFM8305IT&lt;ChlNa&gt;</t>
  </si>
  <si>
    <t>CFM8305IT</t>
  </si>
  <si>
    <t>CFMITANEIT</t>
  </si>
  <si>
    <t>CFM8305S&lt;ChlNa&gt;</t>
  </si>
  <si>
    <t>CFM8305S</t>
  </si>
  <si>
    <t>CFMITANEQS</t>
  </si>
  <si>
    <t>CFM8338APV&lt;ChlNa&gt;</t>
  </si>
  <si>
    <t>CFM8338APV</t>
  </si>
  <si>
    <t>Itau Select</t>
  </si>
  <si>
    <t>CFMITASAPV</t>
  </si>
  <si>
    <t>CFM8338M1&lt;ChlNa&gt;</t>
  </si>
  <si>
    <t>CFM8338M1</t>
  </si>
  <si>
    <t>CFMITASEM1</t>
  </si>
  <si>
    <t>CFM8338M2&lt;ChlNa&gt;</t>
  </si>
  <si>
    <t>CFM8338M2</t>
  </si>
  <si>
    <t>CFMITASEM2</t>
  </si>
  <si>
    <t>CFM8338M3&lt;ChlNa&gt;</t>
  </si>
  <si>
    <t>CFM8338M3</t>
  </si>
  <si>
    <t>CFMITASEM3</t>
  </si>
  <si>
    <t>CFM8338M4&lt;ChlNa&gt;</t>
  </si>
  <si>
    <t>CFM8338M4</t>
  </si>
  <si>
    <t>CFMITASEM4</t>
  </si>
  <si>
    <t>CFM8338M5&lt;ChlNa&gt;</t>
  </si>
  <si>
    <t>CFM8338M5</t>
  </si>
  <si>
    <t>CFMITASEM5</t>
  </si>
  <si>
    <t>CFM8338M6&lt;ChlNa&gt;</t>
  </si>
  <si>
    <t>CFM8338M6</t>
  </si>
  <si>
    <t>M6</t>
  </si>
  <si>
    <t>CFMITASEM6</t>
  </si>
  <si>
    <t>CFM8338S&lt;ChlNa&gt;</t>
  </si>
  <si>
    <t>CFM8338S</t>
  </si>
  <si>
    <t>CFMITASELS</t>
  </si>
  <si>
    <t>CFM8479APV&lt;ChlNa&gt;</t>
  </si>
  <si>
    <t>CFM8479APV</t>
  </si>
  <si>
    <t>Itau Top Dividend</t>
  </si>
  <si>
    <t>CFMITATUAP</t>
  </si>
  <si>
    <t>CFM8479F1&lt;ChlNa&gt;</t>
  </si>
  <si>
    <t>CFM8479F1</t>
  </si>
  <si>
    <t>CFMITATUF1</t>
  </si>
  <si>
    <t>CFM8479F2&lt;ChlNa&gt;</t>
  </si>
  <si>
    <t>CFM8479F2</t>
  </si>
  <si>
    <t>CFMITATUF2</t>
  </si>
  <si>
    <t>CFM8479F3&lt;ChlNa&gt;</t>
  </si>
  <si>
    <t>CFM8479F3</t>
  </si>
  <si>
    <t>CFMITATUF3</t>
  </si>
  <si>
    <t>CFM8479F4&lt;ChlNa&gt;</t>
  </si>
  <si>
    <t>CFM8479F4</t>
  </si>
  <si>
    <t>CFMITATUF4</t>
  </si>
  <si>
    <t>CFM8479F5&lt;ChlNa&gt;</t>
  </si>
  <si>
    <t>CFM8479F5</t>
  </si>
  <si>
    <t>CFMITATUF5</t>
  </si>
  <si>
    <t>CFM8479IT&lt;ChlNa&gt;</t>
  </si>
  <si>
    <t>CFM8479IT</t>
  </si>
  <si>
    <t>CFMITATUIT</t>
  </si>
  <si>
    <t>CFM8479S&lt;ChlNa&gt;</t>
  </si>
  <si>
    <t>CFM8479S</t>
  </si>
  <si>
    <t>CFMITTUSAS</t>
  </si>
  <si>
    <t>CFM8352APV&lt;ChlNa&gt;</t>
  </si>
  <si>
    <t>CFM8352APV</t>
  </si>
  <si>
    <t>Itau Value</t>
  </si>
  <si>
    <t>CFMITAVAPV</t>
  </si>
  <si>
    <t>CFM8352F1&lt;ChlNa&gt;</t>
  </si>
  <si>
    <t>CFM8352F1</t>
  </si>
  <si>
    <t>CFMITAVAF1</t>
  </si>
  <si>
    <t>CFM8352F2&lt;ChlNa&gt;</t>
  </si>
  <si>
    <t>CFM8352F2</t>
  </si>
  <si>
    <t>CFMITAVAF2</t>
  </si>
  <si>
    <t>CFM8352F3&lt;ChlNa&gt;</t>
  </si>
  <si>
    <t>CFM8352F3</t>
  </si>
  <si>
    <t>CFMITAVAF3</t>
  </si>
  <si>
    <t>CFM8352F4&lt;ChlNa&gt;</t>
  </si>
  <si>
    <t>CFM8352F4</t>
  </si>
  <si>
    <t>CFMITAVAF4</t>
  </si>
  <si>
    <t>CFM8352F5&lt;ChlNa&gt;</t>
  </si>
  <si>
    <t>CFM8352F5</t>
  </si>
  <si>
    <t>CFMITAVAF5</t>
  </si>
  <si>
    <t>CFM8352IT&lt;ChlNa&gt;</t>
  </si>
  <si>
    <t>CFM8352IT</t>
  </si>
  <si>
    <t>CFMITAVAIT</t>
  </si>
  <si>
    <t>CFM8352S&lt;ChlNa&gt;</t>
  </si>
  <si>
    <t>CFM8352S</t>
  </si>
  <si>
    <t>CFMITAIUES</t>
  </si>
  <si>
    <t>CFM9255A&lt;ChlNa&gt;</t>
  </si>
  <si>
    <t>CFM9255A</t>
  </si>
  <si>
    <t>Japón Accionario</t>
  </si>
  <si>
    <t>CFMBCHJACA</t>
  </si>
  <si>
    <t>CFM9255B&lt;ChlNa&gt;</t>
  </si>
  <si>
    <t>CFM9255B</t>
  </si>
  <si>
    <t>CFMBCHJACB</t>
  </si>
  <si>
    <t>CFM9255BCH&lt;ChlNa&gt;</t>
  </si>
  <si>
    <t>CFM9255BCH</t>
  </si>
  <si>
    <t>CFMBCHJABH</t>
  </si>
  <si>
    <t>CFM9255E&lt;ChlNa&gt;</t>
  </si>
  <si>
    <t>CFM9255E</t>
  </si>
  <si>
    <t>CFMBCHJACE</t>
  </si>
  <si>
    <t>CFM9255L&lt;ChlNa&gt;</t>
  </si>
  <si>
    <t>CFM9255L</t>
  </si>
  <si>
    <t>CFM9255M&lt;ChlNa&gt;</t>
  </si>
  <si>
    <t>CFM9255M</t>
  </si>
  <si>
    <t>CFMBCHJACC</t>
  </si>
  <si>
    <t>CFM8263A&lt;ChlNa&gt;</t>
  </si>
  <si>
    <t>CFM8263A</t>
  </si>
  <si>
    <t>Larrain Vial Ahorro Capital</t>
  </si>
  <si>
    <t>CFMLVAHCAP</t>
  </si>
  <si>
    <t>CFM8263APV&lt;ChlNa&gt;</t>
  </si>
  <si>
    <t>CFM8263APV</t>
  </si>
  <si>
    <t>CFMLVAALVP</t>
  </si>
  <si>
    <t>CFM8263F&lt;ChlNa&gt;</t>
  </si>
  <si>
    <t>CFM8263F</t>
  </si>
  <si>
    <t>CFMLVAHCAF</t>
  </si>
  <si>
    <t>CFM8263I&lt;ChlNa&gt;</t>
  </si>
  <si>
    <t>CFM8263I</t>
  </si>
  <si>
    <t>CFMLVAHCAI</t>
  </si>
  <si>
    <t>CFM8263LV&lt;ChlNa&gt;</t>
  </si>
  <si>
    <t>CFM8263LV</t>
  </si>
  <si>
    <t>CFMLVACAPL</t>
  </si>
  <si>
    <t>CFM8263P&lt;ChlNa&gt;</t>
  </si>
  <si>
    <t>CFM8263P</t>
  </si>
  <si>
    <t>CFMLVAHCPP</t>
  </si>
  <si>
    <t>CFM8263X&lt;ChlNa&gt;</t>
  </si>
  <si>
    <t>CFM8263X</t>
  </si>
  <si>
    <t>CFMLVAHCAX</t>
  </si>
  <si>
    <t>CFM8240A&lt;ChlNa&gt;</t>
  </si>
  <si>
    <t>CFM8240A</t>
  </si>
  <si>
    <t>Larrain Vial Ahorro Estrateg</t>
  </si>
  <si>
    <t>CFMLVAHEST</t>
  </si>
  <si>
    <t>CFM8240APV&lt;ChlNa&gt;</t>
  </si>
  <si>
    <t>CFM8240APV</t>
  </si>
  <si>
    <t>CFMLVACOVA</t>
  </si>
  <si>
    <t>CFM8240F&lt;ChlNa&gt;</t>
  </si>
  <si>
    <t>CFM8240F</t>
  </si>
  <si>
    <t>CFMLVAHESF</t>
  </si>
  <si>
    <t>CFM8240I&lt;ChlNa&gt;</t>
  </si>
  <si>
    <t>CFM8240I</t>
  </si>
  <si>
    <t>CFMLVAHESI</t>
  </si>
  <si>
    <t>CFM8240LV&lt;ChlNa&gt;</t>
  </si>
  <si>
    <t>CFM8240LV</t>
  </si>
  <si>
    <t>CFMLVESTRL</t>
  </si>
  <si>
    <t>CFM8240P&lt;ChlNa&gt;</t>
  </si>
  <si>
    <t>CFM8240P</t>
  </si>
  <si>
    <t>CFMLVACOP</t>
  </si>
  <si>
    <t>CFM8254F1&lt;ChlNa&gt;</t>
  </si>
  <si>
    <t>CFM8254F1</t>
  </si>
  <si>
    <t>Latam Corporate Bond</t>
  </si>
  <si>
    <t>CFMITALCF1</t>
  </si>
  <si>
    <t>CFM8254F2&lt;ChlNa&gt;</t>
  </si>
  <si>
    <t>CFM8254F2</t>
  </si>
  <si>
    <t>CFMITALCF2</t>
  </si>
  <si>
    <t>CFM8254F3&lt;ChlNa&gt;</t>
  </si>
  <si>
    <t>CFM8254F3</t>
  </si>
  <si>
    <t>CFMITALCF3</t>
  </si>
  <si>
    <t>CFM8254F4&lt;ChlNa&gt;</t>
  </si>
  <si>
    <t>CFM8254F4</t>
  </si>
  <si>
    <t>CFMITALCF4</t>
  </si>
  <si>
    <t>CFM8254IT&lt;ChlNa&gt;</t>
  </si>
  <si>
    <t>CFM8254IT</t>
  </si>
  <si>
    <t>CFMITALCIT</t>
  </si>
  <si>
    <t>CFM9102A&lt;ChlNa&gt;</t>
  </si>
  <si>
    <t>CFM9102A</t>
  </si>
  <si>
    <t>Latam Corporate Debt</t>
  </si>
  <si>
    <t>CFM9102I&lt;ChlNa&gt;</t>
  </si>
  <si>
    <t>CFM9102I</t>
  </si>
  <si>
    <t>CFM9162A&lt;ChlNa&gt;</t>
  </si>
  <si>
    <t>CFM9162A</t>
  </si>
  <si>
    <t>Latam Loc Curr Debt</t>
  </si>
  <si>
    <t>CFM9162C&lt;ChlNa&gt;</t>
  </si>
  <si>
    <t>CFM9162C</t>
  </si>
  <si>
    <t>CFM9162D&lt;ChlNa&gt;</t>
  </si>
  <si>
    <t>CFM9162D</t>
  </si>
  <si>
    <t>CFM9162Z&lt;ChlNa&gt;</t>
  </si>
  <si>
    <t>CFM9162Z</t>
  </si>
  <si>
    <t>CFM8811A&lt;ChlNa&gt;</t>
  </si>
  <si>
    <t>CFM8811A</t>
  </si>
  <si>
    <t>Latam Mid Cap</t>
  </si>
  <si>
    <t>CFMBCHLTMC</t>
  </si>
  <si>
    <t>CFM8811B&lt;ChlNa&gt;</t>
  </si>
  <si>
    <t>CFM8811B</t>
  </si>
  <si>
    <t>CFMBCHLMCB</t>
  </si>
  <si>
    <t>CFM8811BCH&lt;ChlNa&gt;</t>
  </si>
  <si>
    <t>CFM8811BCH</t>
  </si>
  <si>
    <t>CFMBCHLTBH</t>
  </si>
  <si>
    <t>CFM8811BPLUS&lt;ChlNa&gt;</t>
  </si>
  <si>
    <t>CFM8811BPLUS</t>
  </si>
  <si>
    <t>CFMBCHLABP</t>
  </si>
  <si>
    <t>CFM8811E&lt;ChlNa&gt;</t>
  </si>
  <si>
    <t>CFM8811E</t>
  </si>
  <si>
    <t>CFMBCHLMCE</t>
  </si>
  <si>
    <t>CFM8811L&lt;ChlNa&gt;</t>
  </si>
  <si>
    <t>CFM8811L</t>
  </si>
  <si>
    <t>CFM8811M&lt;ChlNa&gt;</t>
  </si>
  <si>
    <t>CFM8811M</t>
  </si>
  <si>
    <t>CFMBCHLMCC</t>
  </si>
  <si>
    <t>CFM8979APV&lt;ChlNa&gt;</t>
  </si>
  <si>
    <t>CFM8979APV</t>
  </si>
  <si>
    <t>Latam Pacific</t>
  </si>
  <si>
    <t>CFMITALPAP</t>
  </si>
  <si>
    <t>CFM8979F1&lt;ChlNa&gt;</t>
  </si>
  <si>
    <t>CFM8979F1</t>
  </si>
  <si>
    <t>CFMITALPF1</t>
  </si>
  <si>
    <t>CFM8979F2&lt;ChlNa&gt;</t>
  </si>
  <si>
    <t>CFM8979F2</t>
  </si>
  <si>
    <t>CFMITALPF2</t>
  </si>
  <si>
    <t>CFM8979F3&lt;ChlNa&gt;</t>
  </si>
  <si>
    <t>CFM8979F3</t>
  </si>
  <si>
    <t>CFMITALPF3</t>
  </si>
  <si>
    <t>CFM8979F4&lt;ChlNa&gt;</t>
  </si>
  <si>
    <t>CFM8979F4</t>
  </si>
  <si>
    <t>CFMITALPF4</t>
  </si>
  <si>
    <t>CFM8979F5&lt;ChlNa&gt;</t>
  </si>
  <si>
    <t>CFM8979F5</t>
  </si>
  <si>
    <t>CFMITALPF5</t>
  </si>
  <si>
    <t>CFM8979IT&lt;ChlNa&gt;</t>
  </si>
  <si>
    <t>CFM8979IT</t>
  </si>
  <si>
    <t>CFMITALPIT</t>
  </si>
  <si>
    <t>CFM8979S&lt;ChlNa&gt;</t>
  </si>
  <si>
    <t>CFM8979S</t>
  </si>
  <si>
    <t>CFMITALPAS</t>
  </si>
  <si>
    <t>CFM8705A&lt;ChlNa&gt;</t>
  </si>
  <si>
    <t>CFM8705A</t>
  </si>
  <si>
    <t>Latinoamericano</t>
  </si>
  <si>
    <t>CFMLVLATIN</t>
  </si>
  <si>
    <t>CFM8705APV&lt;ChlNa&gt;</t>
  </si>
  <si>
    <t>CFM8705APV</t>
  </si>
  <si>
    <t>CFMLVLTAPV</t>
  </si>
  <si>
    <t>CFM8705F&lt;ChlNa&gt;</t>
  </si>
  <si>
    <t>CFM8705F</t>
  </si>
  <si>
    <t>CFMLVLATIF</t>
  </si>
  <si>
    <t>CFM8705I&lt;ChlNa&gt;</t>
  </si>
  <si>
    <t>CFM8705I</t>
  </si>
  <si>
    <t>CFMLVLATNI</t>
  </si>
  <si>
    <t>CFM8705LV&lt;ChlNa&gt;</t>
  </si>
  <si>
    <t>CFM8705LV</t>
  </si>
  <si>
    <t>CFMLVLATIL</t>
  </si>
  <si>
    <t>CFM8705P&lt;ChlNa&gt;</t>
  </si>
  <si>
    <t>CFM8705P</t>
  </si>
  <si>
    <t>CFMLVLNOP</t>
  </si>
  <si>
    <t>CFM8250A&lt;ChlNa&gt;</t>
  </si>
  <si>
    <t>CFM8250A</t>
  </si>
  <si>
    <t>Life Time 201</t>
  </si>
  <si>
    <t>CFMPRILT1A</t>
  </si>
  <si>
    <t>CFM8250B&lt;ChlNa&gt;</t>
  </si>
  <si>
    <t>CFM8250B</t>
  </si>
  <si>
    <t>CFMPRIDCPB</t>
  </si>
  <si>
    <t>CFM8250C&lt;ChlNa&gt;</t>
  </si>
  <si>
    <t>CFM8250C</t>
  </si>
  <si>
    <t>CFMPRILT1C</t>
  </si>
  <si>
    <t>CFM8250G&lt;ChlNa&gt;</t>
  </si>
  <si>
    <t>CFM8250G</t>
  </si>
  <si>
    <t>CFMPRILT1G</t>
  </si>
  <si>
    <t>CFM8250LP180&lt;ChlNa&gt;</t>
  </si>
  <si>
    <t>CFM8250LP180</t>
  </si>
  <si>
    <t>CFMPRILT1F</t>
  </si>
  <si>
    <t>CFM8250LP3&lt;ChlNa&gt;</t>
  </si>
  <si>
    <t>CFM8250LP3</t>
  </si>
  <si>
    <t>CFMPRILT1E</t>
  </si>
  <si>
    <t>CFM8250LPI&lt;ChlNa&gt;</t>
  </si>
  <si>
    <t>CFM8250LPI</t>
  </si>
  <si>
    <t>CFMPRICPPI</t>
  </si>
  <si>
    <t>CFM8250O&lt;ChlNa&gt;</t>
  </si>
  <si>
    <t>CFM8250O</t>
  </si>
  <si>
    <t>CFMPRIDCPO</t>
  </si>
  <si>
    <t>CFM8250PLAN1&lt;ChlNa&gt;</t>
  </si>
  <si>
    <t>CFM8250PLAN1</t>
  </si>
  <si>
    <t>CFMPRIDCN1</t>
  </si>
  <si>
    <t>CFM8250PLAN2&lt;ChlNa&gt;</t>
  </si>
  <si>
    <t>CFM8250PLAN2</t>
  </si>
  <si>
    <t>CFMPRIDCN2</t>
  </si>
  <si>
    <t>CFM8250PLAN3&lt;ChlNa&gt;</t>
  </si>
  <si>
    <t>CFM8250PLAN3</t>
  </si>
  <si>
    <t>CFMPRIDCN3</t>
  </si>
  <si>
    <t>CFM8250PLAN4&lt;ChlNa&gt;</t>
  </si>
  <si>
    <t>CFM8250PLAN4</t>
  </si>
  <si>
    <t>CFMPRIDCN4</t>
  </si>
  <si>
    <t>CFM8251A&lt;ChlNa&gt;</t>
  </si>
  <si>
    <t>CFM8251A</t>
  </si>
  <si>
    <t>Life Time 202</t>
  </si>
  <si>
    <t>CFMPRILT2A</t>
  </si>
  <si>
    <t>CFM8251B&lt;ChlNa&gt;</t>
  </si>
  <si>
    <t>CFM8251B</t>
  </si>
  <si>
    <t>CFMPRILT2B</t>
  </si>
  <si>
    <t>CFM8251C&lt;ChlNa&gt;</t>
  </si>
  <si>
    <t>CFM8251C</t>
  </si>
  <si>
    <t>CFMPRILT2C</t>
  </si>
  <si>
    <t>CFM8251G&lt;ChlNa&gt;</t>
  </si>
  <si>
    <t>CFM8251G</t>
  </si>
  <si>
    <t>CFMPRILT2G</t>
  </si>
  <si>
    <t>CFM8251LP180&lt;ChlNa&gt;</t>
  </si>
  <si>
    <t>CFM8251LP180</t>
  </si>
  <si>
    <t>CFMPRILT2F</t>
  </si>
  <si>
    <t>CFM8251LP3&lt;ChlNa&gt;</t>
  </si>
  <si>
    <t>CFM8251LP3</t>
  </si>
  <si>
    <t>CFMPRILT2E</t>
  </si>
  <si>
    <t>CFM8251LPI&lt;ChlNa&gt;</t>
  </si>
  <si>
    <t>CFM8251LPI</t>
  </si>
  <si>
    <t>CFMPRIL2PI</t>
  </si>
  <si>
    <t>CFM8251P&lt;ChlNa&gt;</t>
  </si>
  <si>
    <t>CFM8251P</t>
  </si>
  <si>
    <t>CFM8251PLAN1&lt;ChlNa&gt;</t>
  </si>
  <si>
    <t>CFM8251PLAN1</t>
  </si>
  <si>
    <t>CFMPRIL2N1</t>
  </si>
  <si>
    <t>CFM8251PLAN2&lt;ChlNa&gt;</t>
  </si>
  <si>
    <t>CFM8251PLAN2</t>
  </si>
  <si>
    <t>CFMPRIL2N2</t>
  </si>
  <si>
    <t>CFM8251PLAN3&lt;ChlNa&gt;</t>
  </si>
  <si>
    <t>CFM8251PLAN3</t>
  </si>
  <si>
    <t>CFMPRIL2N3</t>
  </si>
  <si>
    <t>CFM8251PLAN4&lt;ChlNa&gt;</t>
  </si>
  <si>
    <t>CFM8251PLAN4</t>
  </si>
  <si>
    <t>CFMPRIL2N4</t>
  </si>
  <si>
    <t>CFM8252A&lt;ChlNa&gt;</t>
  </si>
  <si>
    <t>CFM8252A</t>
  </si>
  <si>
    <t>Life Time 203</t>
  </si>
  <si>
    <t>CFMPRILT3A</t>
  </si>
  <si>
    <t>CFM8252B&lt;ChlNa&gt;</t>
  </si>
  <si>
    <t>CFM8252B</t>
  </si>
  <si>
    <t>CFMPRILT3B</t>
  </si>
  <si>
    <t>CFM8252C&lt;ChlNa&gt;</t>
  </si>
  <si>
    <t>CFM8252C</t>
  </si>
  <si>
    <t>CFMPRILT3C</t>
  </si>
  <si>
    <t>CFM8252G&lt;ChlNa&gt;</t>
  </si>
  <si>
    <t>CFM8252G</t>
  </si>
  <si>
    <t>CFMPRILT3G</t>
  </si>
  <si>
    <t>CFM8252LP180&lt;ChlNa&gt;</t>
  </si>
  <si>
    <t>CFM8252LP180</t>
  </si>
  <si>
    <t>CFMPRILT3F</t>
  </si>
  <si>
    <t>CFM8252LP3&lt;ChlNa&gt;</t>
  </si>
  <si>
    <t>CFM8252LP3</t>
  </si>
  <si>
    <t>CFMPRILT3E</t>
  </si>
  <si>
    <t>CFM8252LPI&lt;ChlNa&gt;</t>
  </si>
  <si>
    <t>CFM8252LPI</t>
  </si>
  <si>
    <t>CFMPRIL3PI</t>
  </si>
  <si>
    <t>CFM8252P&lt;ChlNa&gt;</t>
  </si>
  <si>
    <t>CFM8252P</t>
  </si>
  <si>
    <t>CFM8252PLAN1&lt;ChlNa&gt;</t>
  </si>
  <si>
    <t>CFM8252PLAN1</t>
  </si>
  <si>
    <t>CFMPRIL3N1</t>
  </si>
  <si>
    <t>CFM8252PLAN2&lt;ChlNa&gt;</t>
  </si>
  <si>
    <t>CFM8252PLAN2</t>
  </si>
  <si>
    <t>CFMPRIL3N2</t>
  </si>
  <si>
    <t>CFM8252PLAN3&lt;ChlNa&gt;</t>
  </si>
  <si>
    <t>CFM8252PLAN3</t>
  </si>
  <si>
    <t>CFMPRIL3N3</t>
  </si>
  <si>
    <t>CFM8252PLAN4&lt;ChlNa&gt;</t>
  </si>
  <si>
    <t>CFM8252PLAN4</t>
  </si>
  <si>
    <t>CFMPRIL3N4</t>
  </si>
  <si>
    <t>CFM8600A&lt;ChlNa&gt;</t>
  </si>
  <si>
    <t>CFM8600A</t>
  </si>
  <si>
    <t>Life Time 204</t>
  </si>
  <si>
    <t>CFMPRILT4A</t>
  </si>
  <si>
    <t>CFM8600B&lt;ChlNa&gt;</t>
  </si>
  <si>
    <t>CFM8600B</t>
  </si>
  <si>
    <t>CFMPRILT4B</t>
  </si>
  <si>
    <t>CFM8600C&lt;ChlNa&gt;</t>
  </si>
  <si>
    <t>CFM8600C</t>
  </si>
  <si>
    <t>CFMPRILT4C</t>
  </si>
  <si>
    <t>CFM8600G&lt;ChlNa&gt;</t>
  </si>
  <si>
    <t>CFM8600G</t>
  </si>
  <si>
    <t>CFMPRILT4G</t>
  </si>
  <si>
    <t>CFM8600LP180&lt;ChlNa&gt;</t>
  </si>
  <si>
    <t>CFM8600LP180</t>
  </si>
  <si>
    <t>CFMPRILT4F</t>
  </si>
  <si>
    <t>CFM8600LP3&lt;ChlNa&gt;</t>
  </si>
  <si>
    <t>CFM8600LP3</t>
  </si>
  <si>
    <t>CFMPRILT4E</t>
  </si>
  <si>
    <t>CFM8600LPI&lt;ChlNa&gt;</t>
  </si>
  <si>
    <t>CFM8600LPI</t>
  </si>
  <si>
    <t>CFMPRIL4PI</t>
  </si>
  <si>
    <t>CFM8600P&lt;ChlNa&gt;</t>
  </si>
  <si>
    <t>CFM8600P</t>
  </si>
  <si>
    <t>CFM8600PLAN1&lt;ChlNa&gt;</t>
  </si>
  <si>
    <t>CFM8600PLAN1</t>
  </si>
  <si>
    <t>CFMPRIL4N1</t>
  </si>
  <si>
    <t>CFM8600PLAN2&lt;ChlNa&gt;</t>
  </si>
  <si>
    <t>CFM8600PLAN2</t>
  </si>
  <si>
    <t>CFMPRIL4N2</t>
  </si>
  <si>
    <t>CFM8600PLAN3&lt;ChlNa&gt;</t>
  </si>
  <si>
    <t>CFM8600PLAN3</t>
  </si>
  <si>
    <t>CFMPRIL4N3</t>
  </si>
  <si>
    <t>CFM8600PLAN4&lt;ChlNa&gt;</t>
  </si>
  <si>
    <t>CFM8600PLAN4</t>
  </si>
  <si>
    <t>CFMPRIL4N4</t>
  </si>
  <si>
    <t>CFM9687A&lt;ChlNa&gt;</t>
  </si>
  <si>
    <t>CFM9687A</t>
  </si>
  <si>
    <t>Lifetime 2050</t>
  </si>
  <si>
    <t>CFMPRI50A</t>
  </si>
  <si>
    <t>CFM9687B&lt;ChlNa&gt;</t>
  </si>
  <si>
    <t>CFM9687B</t>
  </si>
  <si>
    <t>CFMPRI50B</t>
  </si>
  <si>
    <t>CFM9687C&lt;ChlNa&gt;</t>
  </si>
  <si>
    <t>CFM9687C</t>
  </si>
  <si>
    <t>CFMPRI50C</t>
  </si>
  <si>
    <t>CFM9687G&lt;ChlNa&gt;</t>
  </si>
  <si>
    <t>CFM9687G</t>
  </si>
  <si>
    <t>CFMPRI50G</t>
  </si>
  <si>
    <t>CFM9687LP180&lt;ChlNa&gt;</t>
  </si>
  <si>
    <t>CFM9687LP180</t>
  </si>
  <si>
    <t>CFMPRI50P1</t>
  </si>
  <si>
    <t>CFM9687LP3&lt;ChlNa&gt;</t>
  </si>
  <si>
    <t>CFM9687LP3</t>
  </si>
  <si>
    <t>CFMPRI50P3</t>
  </si>
  <si>
    <t>CFM9687LPI&lt;ChlNa&gt;</t>
  </si>
  <si>
    <t>CFM9687LPI</t>
  </si>
  <si>
    <t>CFMPRI50PI</t>
  </si>
  <si>
    <t>CFM9687P&lt;ChlNa&gt;</t>
  </si>
  <si>
    <t>CFM9687P</t>
  </si>
  <si>
    <t>CFMPRI50P</t>
  </si>
  <si>
    <t>CFM9687PLAN1&lt;ChlNa&gt;</t>
  </si>
  <si>
    <t>CFM9687PLAN1</t>
  </si>
  <si>
    <t>CFMPRI50N1</t>
  </si>
  <si>
    <t>CFM9687PLAN2&lt;ChlNa&gt;</t>
  </si>
  <si>
    <t>CFM9687PLAN2</t>
  </si>
  <si>
    <t>CFMPRI50N2</t>
  </si>
  <si>
    <t>CFM9687PLAN3&lt;ChlNa&gt;</t>
  </si>
  <si>
    <t>CFM9687PLAN3</t>
  </si>
  <si>
    <t>CFMPRI50N3</t>
  </si>
  <si>
    <t>CFM9687PLAN4&lt;ChlNa&gt;</t>
  </si>
  <si>
    <t>CFM9687PLAN4</t>
  </si>
  <si>
    <t>CFMPRI50N4</t>
  </si>
  <si>
    <t>CFM9688A&lt;ChlNa&gt;</t>
  </si>
  <si>
    <t>CFM9688A</t>
  </si>
  <si>
    <t>Lifetime 2060</t>
  </si>
  <si>
    <t>CFMPRI60A</t>
  </si>
  <si>
    <t>CFM9688B&lt;ChlNa&gt;</t>
  </si>
  <si>
    <t>CFM9688B</t>
  </si>
  <si>
    <t>CFMPRI60B</t>
  </si>
  <si>
    <t>CFM9688C&lt;ChlNa&gt;</t>
  </si>
  <si>
    <t>CFM9688C</t>
  </si>
  <si>
    <t>CFMPRI60C</t>
  </si>
  <si>
    <t>CFM9688LP180&lt;ChlNa&gt;</t>
  </si>
  <si>
    <t>CFM9688LP180</t>
  </si>
  <si>
    <t>CFMPRI60P1</t>
  </si>
  <si>
    <t>CFM9688LP3&lt;ChlNa&gt;</t>
  </si>
  <si>
    <t>CFM9688LP3</t>
  </si>
  <si>
    <t>CFMPRI60P3</t>
  </si>
  <si>
    <t>CFM9688LPI&lt;ChlNa&gt;</t>
  </si>
  <si>
    <t>CFM9688LPI</t>
  </si>
  <si>
    <t>CFMPRI60PI</t>
  </si>
  <si>
    <t>CFM9688P&lt;ChlNa&gt;</t>
  </si>
  <si>
    <t>CFM9688P</t>
  </si>
  <si>
    <t>CFMPRI60P</t>
  </si>
  <si>
    <t>CFM9688PLAN2&lt;ChlNa&gt;</t>
  </si>
  <si>
    <t>CFM9688PLAN2</t>
  </si>
  <si>
    <t>CFMPRI60N2</t>
  </si>
  <si>
    <t>CFM9688PLAN3&lt;ChlNa&gt;</t>
  </si>
  <si>
    <t>CFM9688PLAN3</t>
  </si>
  <si>
    <t>CFMPRI60N3</t>
  </si>
  <si>
    <t>CFM9688PLAN4&lt;ChlNa&gt;</t>
  </si>
  <si>
    <t>CFM9688PLAN4</t>
  </si>
  <si>
    <t>CFMPRI60N4</t>
  </si>
  <si>
    <t>CFM8823A&lt;ChlNa&gt;</t>
  </si>
  <si>
    <t>CFM8823A</t>
  </si>
  <si>
    <t>Linked Debt</t>
  </si>
  <si>
    <t>CFMSECDEMA</t>
  </si>
  <si>
    <t>CFM8823B&lt;ChlNa&gt;</t>
  </si>
  <si>
    <t>CFM8823B</t>
  </si>
  <si>
    <t>CFMSECDEMB</t>
  </si>
  <si>
    <t>CFM8823D&lt;ChlNa&gt;</t>
  </si>
  <si>
    <t>CFM8823D</t>
  </si>
  <si>
    <t>CFMSECDEMD</t>
  </si>
  <si>
    <t>CFM8823G&lt;ChlNa&gt;</t>
  </si>
  <si>
    <t>CFM8823G</t>
  </si>
  <si>
    <t>CFMSECLEDG</t>
  </si>
  <si>
    <t>CFM8823H&lt;ChlNa&gt;</t>
  </si>
  <si>
    <t>CFM8823H</t>
  </si>
  <si>
    <t>CFMSECLEDH</t>
  </si>
  <si>
    <t>CFM8823I&lt;ChlNa&gt;</t>
  </si>
  <si>
    <t>CFM8823I</t>
  </si>
  <si>
    <t>CFMSECLEDI</t>
  </si>
  <si>
    <t>CFM8823S&lt;ChlNa&gt;</t>
  </si>
  <si>
    <t>CFM8823S</t>
  </si>
  <si>
    <t>CFMSECILDS</t>
  </si>
  <si>
    <t>CFM8115A&lt;ChlNa&gt;</t>
  </si>
  <si>
    <t>CFM8115A</t>
  </si>
  <si>
    <t>Liquidez 2000</t>
  </si>
  <si>
    <t>CFMBCHLIQ2</t>
  </si>
  <si>
    <t>CFM8115B&lt;ChlNa&gt;</t>
  </si>
  <si>
    <t>CFM8115B</t>
  </si>
  <si>
    <t>CFMBCHLIQB</t>
  </si>
  <si>
    <t>CFM8115BPLUS&lt;ChlNa&gt;</t>
  </si>
  <si>
    <t>CFM8115BPLUS</t>
  </si>
  <si>
    <t>CFMBCHLQBL</t>
  </si>
  <si>
    <t>CFM8115E&lt;ChlNa&gt;</t>
  </si>
  <si>
    <t>CFM8115E</t>
  </si>
  <si>
    <t>CFMBCHLIQE</t>
  </si>
  <si>
    <t>CFM8115L&lt;ChlNa&gt;</t>
  </si>
  <si>
    <t>CFM8115L</t>
  </si>
  <si>
    <t>CFM8115M&lt;ChlNa&gt;</t>
  </si>
  <si>
    <t>CFM8115M</t>
  </si>
  <si>
    <t>CFM8620APV&lt;ChlNa&gt;</t>
  </si>
  <si>
    <t>CFM8620APV</t>
  </si>
  <si>
    <t>Mas Patrimonio</t>
  </si>
  <si>
    <t>CFMCORMIOV</t>
  </si>
  <si>
    <t>CFM8620F1&lt;ChlNa&gt;</t>
  </si>
  <si>
    <t>CFM8620F1</t>
  </si>
  <si>
    <t>CFMCORMPF1</t>
  </si>
  <si>
    <t>CFM8620F2&lt;ChlNa&gt;</t>
  </si>
  <si>
    <t>CFM8620F2</t>
  </si>
  <si>
    <t>CFMCORMPF2</t>
  </si>
  <si>
    <t>CFM8620F3&lt;ChlNa&gt;</t>
  </si>
  <si>
    <t>CFM8620F3</t>
  </si>
  <si>
    <t>CFMCORMPF3</t>
  </si>
  <si>
    <t>CFM8620F4&lt;ChlNa&gt;</t>
  </si>
  <si>
    <t>CFM8620F4</t>
  </si>
  <si>
    <t>CFMCORMPF4</t>
  </si>
  <si>
    <t>CFM8620F5&lt;ChlNa&gt;</t>
  </si>
  <si>
    <t>CFM8620F5</t>
  </si>
  <si>
    <t>CFMCORMPF5</t>
  </si>
  <si>
    <t>CFM8620FE&lt;ChlNa&gt;</t>
  </si>
  <si>
    <t>CFM8620FE</t>
  </si>
  <si>
    <t>FE</t>
  </si>
  <si>
    <t>CFMCORMPTE</t>
  </si>
  <si>
    <t>CFM8620IT&lt;ChlNa&gt;</t>
  </si>
  <si>
    <t>CFM8620IT</t>
  </si>
  <si>
    <t>CFMITAAPIT</t>
  </si>
  <si>
    <t>CFM8292A&lt;ChlNa&gt;</t>
  </si>
  <si>
    <t>CFM8292A</t>
  </si>
  <si>
    <t>Mediano Plazo</t>
  </si>
  <si>
    <t>CFMBNSMPLA</t>
  </si>
  <si>
    <t>CFM8292APV&lt;ChlNa&gt;</t>
  </si>
  <si>
    <t>CFM8292APV</t>
  </si>
  <si>
    <t>CFM8292F&lt;ChlNa&gt;</t>
  </si>
  <si>
    <t>CFM8292F</t>
  </si>
  <si>
    <t>CFM8130A&lt;ChlNa&gt;</t>
  </si>
  <si>
    <t>CFM8130A</t>
  </si>
  <si>
    <t>Mercado Monetario</t>
  </si>
  <si>
    <t>CFMLVMMONA</t>
  </si>
  <si>
    <t>CFM8130APV&lt;ChlNa&gt;</t>
  </si>
  <si>
    <t>CFM8130APV</t>
  </si>
  <si>
    <t>CFMLVMIOAP</t>
  </si>
  <si>
    <t>CFM8130F&lt;ChlNa&gt;</t>
  </si>
  <si>
    <t>CFM8130F</t>
  </si>
  <si>
    <t>CFMLVMMONF</t>
  </si>
  <si>
    <t>CFM8130I&lt;ChlNa&gt;</t>
  </si>
  <si>
    <t>CFM8130I</t>
  </si>
  <si>
    <t>CFMLVMMONI</t>
  </si>
  <si>
    <t>CFM8130LV&lt;ChlNa&gt;</t>
  </si>
  <si>
    <t>CFM8130LV</t>
  </si>
  <si>
    <t>CFMLVMEMOL</t>
  </si>
  <si>
    <t>CFM8130P&lt;ChlNa&gt;</t>
  </si>
  <si>
    <t>CFM8130P</t>
  </si>
  <si>
    <t>CFMLVMIOP</t>
  </si>
  <si>
    <t>CFM8885A&lt;ChlNa&gt;</t>
  </si>
  <si>
    <t>CFM8885A</t>
  </si>
  <si>
    <t>Mercados Desarrollados</t>
  </si>
  <si>
    <t>CFMBNSMADA</t>
  </si>
  <si>
    <t>CFM8885APV&lt;ChlNa&gt;</t>
  </si>
  <si>
    <t>CFM8885APV</t>
  </si>
  <si>
    <t>CFM8885B&lt;ChlNa&gt;</t>
  </si>
  <si>
    <t>CFM8885B</t>
  </si>
  <si>
    <t>CFMBNSMADB</t>
  </si>
  <si>
    <t>CFM8885C&lt;ChlNa&gt;</t>
  </si>
  <si>
    <t>CFM8885C</t>
  </si>
  <si>
    <t>CFMBNSMADC</t>
  </si>
  <si>
    <t>CFM8885E&lt;ChlNa&gt;</t>
  </si>
  <si>
    <t>CFM8885E</t>
  </si>
  <si>
    <t>CFMBNSMADE</t>
  </si>
  <si>
    <t>CFM8885F&lt;ChlNa&gt;</t>
  </si>
  <si>
    <t>CFM8885F</t>
  </si>
  <si>
    <t>CFM9767CLASICO&lt;ChlNa&gt;</t>
  </si>
  <si>
    <t>CFM9767CLASICO</t>
  </si>
  <si>
    <t>Mi Futuro Decidido</t>
  </si>
  <si>
    <t>CLASICO</t>
  </si>
  <si>
    <t>CFM9767PATRIMON&lt;ChlNa&gt;</t>
  </si>
  <si>
    <t>CFM9767PATRIMON</t>
  </si>
  <si>
    <t>CFM9768CLASICO&lt;ChlNa&gt;</t>
  </si>
  <si>
    <t>CFM9768CLASICO</t>
  </si>
  <si>
    <t>Mi Futuro Moderado</t>
  </si>
  <si>
    <t>CFM9768IPA&lt;ChlNa&gt;</t>
  </si>
  <si>
    <t>CFM9768IPA</t>
  </si>
  <si>
    <t>CFM9768PATRIMON&lt;ChlNa&gt;</t>
  </si>
  <si>
    <t>CFM9768PATRIMON</t>
  </si>
  <si>
    <t>CFM8062A&lt;ChlNa&gt;</t>
  </si>
  <si>
    <t>CFM8062A</t>
  </si>
  <si>
    <t>Mid Cap</t>
  </si>
  <si>
    <t>CFMBCHMCAP</t>
  </si>
  <si>
    <t>CFM8062B&lt;ChlNa&gt;</t>
  </si>
  <si>
    <t>CFM8062B</t>
  </si>
  <si>
    <t>CFMBCHMAPB</t>
  </si>
  <si>
    <t>CFM8062BPLUS&lt;ChlNa&gt;</t>
  </si>
  <si>
    <t>CFM8062BPLUS</t>
  </si>
  <si>
    <t>CFM8062L&lt;ChlNa&gt;</t>
  </si>
  <si>
    <t>CFM8062L</t>
  </si>
  <si>
    <t>CFM8062M&lt;ChlNa&gt;</t>
  </si>
  <si>
    <t>CFM8062M</t>
  </si>
  <si>
    <t>CFMBCHMICC</t>
  </si>
  <si>
    <t>CFM8881A&lt;ChlNa&gt;</t>
  </si>
  <si>
    <t>CFM8881A</t>
  </si>
  <si>
    <t>Mid Term</t>
  </si>
  <si>
    <t>CFMSECMRMA</t>
  </si>
  <si>
    <t>CFM8881APV1&lt;ChlNa&gt;</t>
  </si>
  <si>
    <t>CFM8881APV1</t>
  </si>
  <si>
    <t>CFMSECMTM1</t>
  </si>
  <si>
    <t>CFM8881B&lt;ChlNa&gt;</t>
  </si>
  <si>
    <t>CFM8881B</t>
  </si>
  <si>
    <t>CFMSECMRMB</t>
  </si>
  <si>
    <t>CFM8881D&lt;ChlNa&gt;</t>
  </si>
  <si>
    <t>CFM8881D</t>
  </si>
  <si>
    <t>CFMSECMITD</t>
  </si>
  <si>
    <t>CFM8881G&lt;ChlNa&gt;</t>
  </si>
  <si>
    <t>CFM8881G</t>
  </si>
  <si>
    <t>CFMSECMITG</t>
  </si>
  <si>
    <t>CFM8881H&lt;ChlNa&gt;</t>
  </si>
  <si>
    <t>CFM8881H</t>
  </si>
  <si>
    <t>CFMSECMITH</t>
  </si>
  <si>
    <t>CFM8881I-APV&lt;ChlNa&gt;</t>
  </si>
  <si>
    <t>CFM8881I-APV</t>
  </si>
  <si>
    <t>CFM8881J&lt;ChlNa&gt;</t>
  </si>
  <si>
    <t>CFM8881J</t>
  </si>
  <si>
    <t>CFMSECMITJ</t>
  </si>
  <si>
    <t>CFM8881S&lt;ChlNa&gt;</t>
  </si>
  <si>
    <t>CFM8881S</t>
  </si>
  <si>
    <t>CFMSECMTMS</t>
  </si>
  <si>
    <t>CFM8881V&lt;ChlNa&gt;</t>
  </si>
  <si>
    <t>CFM8881V</t>
  </si>
  <si>
    <t>CFMSECMITV</t>
  </si>
  <si>
    <t>CFM9712A&lt;ChlNa&gt;</t>
  </si>
  <si>
    <t>CFM9712A</t>
  </si>
  <si>
    <t>Mid Term Global</t>
  </si>
  <si>
    <t>CFMSECMTGA</t>
  </si>
  <si>
    <t>CFM9712B&lt;ChlNa&gt;</t>
  </si>
  <si>
    <t>CFM9712B</t>
  </si>
  <si>
    <t>CFMSECMTGB</t>
  </si>
  <si>
    <t>CFM9712FO&lt;ChlNa&gt;</t>
  </si>
  <si>
    <t>CFM9712FO</t>
  </si>
  <si>
    <t>CFMSECMTGF</t>
  </si>
  <si>
    <t>CFM9712GP&lt;ChlNa&gt;</t>
  </si>
  <si>
    <t>CFM9712GP</t>
  </si>
  <si>
    <t>CFMSECMTGG</t>
  </si>
  <si>
    <t>CFM9712S&lt;ChlNa&gt;</t>
  </si>
  <si>
    <t>CFM9712S</t>
  </si>
  <si>
    <t>CFMSECMTGS</t>
  </si>
  <si>
    <t>CFM8986A&lt;ChlNa&gt;</t>
  </si>
  <si>
    <t>CFM8986A</t>
  </si>
  <si>
    <t>Mid Term Uf</t>
  </si>
  <si>
    <t>CFMSECRDCA</t>
  </si>
  <si>
    <t>CFM8986B&lt;ChlNa&gt;</t>
  </si>
  <si>
    <t>CFM8986B</t>
  </si>
  <si>
    <t>CFMSECRDCB</t>
  </si>
  <si>
    <t>CFM8986D&lt;ChlNa&gt;</t>
  </si>
  <si>
    <t>CFM8986D</t>
  </si>
  <si>
    <t>CFMSECMTUD</t>
  </si>
  <si>
    <t>CFM8986G&lt;ChlNa&gt;</t>
  </si>
  <si>
    <t>CFM8986G</t>
  </si>
  <si>
    <t>CFMSECMTUG</t>
  </si>
  <si>
    <t>CFM8986H&lt;ChlNa&gt;</t>
  </si>
  <si>
    <t>CFM8986H</t>
  </si>
  <si>
    <t>CFMSECMTUH</t>
  </si>
  <si>
    <t>CFM8986I-APV&lt;ChlNa&gt;</t>
  </si>
  <si>
    <t>CFM8986I-APV</t>
  </si>
  <si>
    <t>CFMSECMTUI</t>
  </si>
  <si>
    <t>CFM8986S&lt;ChlNa&gt;</t>
  </si>
  <si>
    <t>CFM8986S</t>
  </si>
  <si>
    <t>CFMSECMTUS</t>
  </si>
  <si>
    <t>CFM8986V&lt;ChlNa&gt;</t>
  </si>
  <si>
    <t>CFM8986V</t>
  </si>
  <si>
    <t>CFMSECMTUV</t>
  </si>
  <si>
    <t>CFM9067A&lt;ChlNa&gt;</t>
  </si>
  <si>
    <t>CFM9067A</t>
  </si>
  <si>
    <t>Mix Conservador</t>
  </si>
  <si>
    <t>CFMBCHMCSA</t>
  </si>
  <si>
    <t>CFM9067B&lt;ChlNa&gt;</t>
  </si>
  <si>
    <t>CFM9067B</t>
  </si>
  <si>
    <t>CFMBCHMCSB</t>
  </si>
  <si>
    <t>CFM9067BPLUS&lt;ChlNa&gt;</t>
  </si>
  <si>
    <t>CFM9067BPLUS</t>
  </si>
  <si>
    <t>CFMBCHEMPL</t>
  </si>
  <si>
    <t>CFM9067L&lt;ChlNa&gt;</t>
  </si>
  <si>
    <t>CFM9067L</t>
  </si>
  <si>
    <t>CFM9043A&lt;ChlNa&gt;</t>
  </si>
  <si>
    <t>CFM9043A</t>
  </si>
  <si>
    <t>Mix Moderado</t>
  </si>
  <si>
    <t>CFMBCHIN10</t>
  </si>
  <si>
    <t>CFM9043B&lt;ChlNa&gt;</t>
  </si>
  <si>
    <t>CFM9043B</t>
  </si>
  <si>
    <t>CFMDOB</t>
  </si>
  <si>
    <t>CFM9043BPLUS&lt;ChlNa&gt;</t>
  </si>
  <si>
    <t>CFM9043BPLUS</t>
  </si>
  <si>
    <t>CFMBCHEBPL</t>
  </si>
  <si>
    <t>CFM9043L&lt;ChlNa&gt;</t>
  </si>
  <si>
    <t>CFM9043L</t>
  </si>
  <si>
    <t>CFM8952A&lt;ChlNa&gt;</t>
  </si>
  <si>
    <t>CFM8952A</t>
  </si>
  <si>
    <t>Monetario Nominal</t>
  </si>
  <si>
    <t>CFMBBVMONA</t>
  </si>
  <si>
    <t>CFM8952B&lt;ChlNa&gt;</t>
  </si>
  <si>
    <t>CFM8952B</t>
  </si>
  <si>
    <t>CFMBBVMPGB</t>
  </si>
  <si>
    <t>CFM8952C&lt;ChlNa&gt;</t>
  </si>
  <si>
    <t>CFM8952C</t>
  </si>
  <si>
    <t>CFMBBVMALC</t>
  </si>
  <si>
    <t>CFM8952V&lt;ChlNa&gt;</t>
  </si>
  <si>
    <t>CFM8952V</t>
  </si>
  <si>
    <t>CFMBBVMONV</t>
  </si>
  <si>
    <t>CFM8966A&lt;ChlNa&gt;</t>
  </si>
  <si>
    <t>CFM8966A</t>
  </si>
  <si>
    <t>Monetario Xii</t>
  </si>
  <si>
    <t>CFMBBVMOII</t>
  </si>
  <si>
    <t>CFM8966VIVIENDA&lt;ChlNa&gt;</t>
  </si>
  <si>
    <t>CFM8966VIVIENDA</t>
  </si>
  <si>
    <t>CFM8945B&lt;ChlNa&gt;</t>
  </si>
  <si>
    <t>CFM8945B</t>
  </si>
  <si>
    <t>Money</t>
  </si>
  <si>
    <t>CFMCCMONMB</t>
  </si>
  <si>
    <t>CFM8945F&lt;ChlNa&gt;</t>
  </si>
  <si>
    <t>CFM8945F</t>
  </si>
  <si>
    <t>CFMCCMONMF</t>
  </si>
  <si>
    <t>CFM8945I&lt;ChlNa&gt;</t>
  </si>
  <si>
    <t>CFM8945I</t>
  </si>
  <si>
    <t>CFMCCMONMI</t>
  </si>
  <si>
    <t>CFM8945IM&lt;ChlNa&gt;</t>
  </si>
  <si>
    <t>CFM8945IM</t>
  </si>
  <si>
    <t>CFM8606A&lt;ChlNa&gt;</t>
  </si>
  <si>
    <t>CFM8606A</t>
  </si>
  <si>
    <t>Money Market</t>
  </si>
  <si>
    <t>Larrain Vial Administradora General De Fondos S.A.</t>
  </si>
  <si>
    <t>CFMLVMMAKA</t>
  </si>
  <si>
    <t>CFM8606APV&lt;ChlNa&gt;</t>
  </si>
  <si>
    <t>CFM8606APV</t>
  </si>
  <si>
    <t>CFMLVMETVA</t>
  </si>
  <si>
    <t>CFM8606F&lt;ChlNa&gt;</t>
  </si>
  <si>
    <t>CFM8606F</t>
  </si>
  <si>
    <t>CFMLVMETF</t>
  </si>
  <si>
    <t>CFM8606I&lt;ChlNa&gt;</t>
  </si>
  <si>
    <t>CFM8606I</t>
  </si>
  <si>
    <t>CFMLVMMAKI</t>
  </si>
  <si>
    <t>CFM8606LV&lt;ChlNa&gt;</t>
  </si>
  <si>
    <t>CFM8606LV</t>
  </si>
  <si>
    <t>CFMLVMONEL</t>
  </si>
  <si>
    <t>CFM8606P&lt;ChlNa&gt;</t>
  </si>
  <si>
    <t>CFM8606P</t>
  </si>
  <si>
    <t>CFMLVMETP</t>
  </si>
  <si>
    <t>CFM9564A&lt;ChlNa&gt;</t>
  </si>
  <si>
    <t>CFM9564A</t>
  </si>
  <si>
    <t>Multiact Conservador</t>
  </si>
  <si>
    <t>CFMSURAMCA</t>
  </si>
  <si>
    <t>CFM9564AC&lt;ChlNa&gt;</t>
  </si>
  <si>
    <t>CFM9564AC</t>
  </si>
  <si>
    <t>CFMSUMACAC</t>
  </si>
  <si>
    <t>CFM9564AC-APV&lt;ChlNa&gt;</t>
  </si>
  <si>
    <t>CFM9564AC-APV</t>
  </si>
  <si>
    <t>CFMSUMACAP</t>
  </si>
  <si>
    <t>CFM9564B&lt;ChlNa&gt;</t>
  </si>
  <si>
    <t>CFM9564B</t>
  </si>
  <si>
    <t>CFMSURAMCB</t>
  </si>
  <si>
    <t>CFM9564C&lt;ChlNa&gt;</t>
  </si>
  <si>
    <t>CFM9564C</t>
  </si>
  <si>
    <t>CFMSURAMCC</t>
  </si>
  <si>
    <t>CFM9564D&lt;ChlNa&gt;</t>
  </si>
  <si>
    <t>CFM9564D</t>
  </si>
  <si>
    <t>CFMSURAMCD</t>
  </si>
  <si>
    <t>CFM9564E&lt;ChlNa&gt;</t>
  </si>
  <si>
    <t>CFM9564E</t>
  </si>
  <si>
    <t>CFMSURAMCE</t>
  </si>
  <si>
    <t>CFM9564F&lt;ChlNa&gt;</t>
  </si>
  <si>
    <t>CFM9564F</t>
  </si>
  <si>
    <t>CFMSURAMCF</t>
  </si>
  <si>
    <t>CFM9564H&lt;ChlNa&gt;</t>
  </si>
  <si>
    <t>CFM9564H</t>
  </si>
  <si>
    <t>CFMSURAMCH</t>
  </si>
  <si>
    <t>CFM9564I&lt;ChlNa&gt;</t>
  </si>
  <si>
    <t>CFM9564I</t>
  </si>
  <si>
    <t>CFMSURAMCI</t>
  </si>
  <si>
    <t>CFM9564J&lt;ChlNa&gt;</t>
  </si>
  <si>
    <t>CFM9564J</t>
  </si>
  <si>
    <t>CFMSURAMCJ</t>
  </si>
  <si>
    <t>CFM9564M&lt;ChlNa&gt;</t>
  </si>
  <si>
    <t>CFM9564M</t>
  </si>
  <si>
    <t>CFMSURAMCM</t>
  </si>
  <si>
    <t>CFM9473A&lt;ChlNa&gt;</t>
  </si>
  <si>
    <t>CFM9473A</t>
  </si>
  <si>
    <t>Multiactivo Agresivo</t>
  </si>
  <si>
    <t>CFMSURAMAA</t>
  </si>
  <si>
    <t>CFM9473AC&lt;ChlNa&gt;</t>
  </si>
  <si>
    <t>CFM9473AC</t>
  </si>
  <si>
    <t>CFMSURMAAC</t>
  </si>
  <si>
    <t>CFM9473AC-APV&lt;ChlNa&gt;</t>
  </si>
  <si>
    <t>CFM9473AC-APV</t>
  </si>
  <si>
    <t>CFMSURMAAP</t>
  </si>
  <si>
    <t>CFM9473B&lt;ChlNa&gt;</t>
  </si>
  <si>
    <t>CFM9473B</t>
  </si>
  <si>
    <t>CFMSURAMAB</t>
  </si>
  <si>
    <t>CFM9473C&lt;ChlNa&gt;</t>
  </si>
  <si>
    <t>CFM9473C</t>
  </si>
  <si>
    <t>CFMSURAMAC</t>
  </si>
  <si>
    <t>CFM9473D&lt;ChlNa&gt;</t>
  </si>
  <si>
    <t>CFM9473D</t>
  </si>
  <si>
    <t>CFMSURAMAD</t>
  </si>
  <si>
    <t>CFM9473E&lt;ChlNa&gt;</t>
  </si>
  <si>
    <t>CFM9473E</t>
  </si>
  <si>
    <t>CFMSURAMAE</t>
  </si>
  <si>
    <t>CFM9473F&lt;ChlNa&gt;</t>
  </si>
  <si>
    <t>CFM9473F</t>
  </si>
  <si>
    <t>CFMSURAMAF</t>
  </si>
  <si>
    <t>CFM9473H&lt;ChlNa&gt;</t>
  </si>
  <si>
    <t>CFM9473H</t>
  </si>
  <si>
    <t>CFMSURAMAH</t>
  </si>
  <si>
    <t>CFM9473I&lt;ChlNa&gt;</t>
  </si>
  <si>
    <t>CFM9473I</t>
  </si>
  <si>
    <t>CFMSURAMAI</t>
  </si>
  <si>
    <t>CFM9473J&lt;ChlNa&gt;</t>
  </si>
  <si>
    <t>CFM9473J</t>
  </si>
  <si>
    <t>CFMSURAMAJ</t>
  </si>
  <si>
    <t>CFM9473M&lt;ChlNa&gt;</t>
  </si>
  <si>
    <t>CFM9473M</t>
  </si>
  <si>
    <t>CFMSURAMAM</t>
  </si>
  <si>
    <t>CFM9474A&lt;ChlNa&gt;</t>
  </si>
  <si>
    <t>CFM9474A</t>
  </si>
  <si>
    <t>Multiactivo Moderado</t>
  </si>
  <si>
    <t>CFMSURAMMA</t>
  </si>
  <si>
    <t>CFM9474B&lt;ChlNa&gt;</t>
  </si>
  <si>
    <t>CFM9474B</t>
  </si>
  <si>
    <t>CFMSURAMMB</t>
  </si>
  <si>
    <t>CFM9474C&lt;ChlNa&gt;</t>
  </si>
  <si>
    <t>CFM9474C</t>
  </si>
  <si>
    <t>CFMSURAMMC</t>
  </si>
  <si>
    <t>CFM9474D&lt;ChlNa&gt;</t>
  </si>
  <si>
    <t>CFM9474D</t>
  </si>
  <si>
    <t>CFMSURAMMD</t>
  </si>
  <si>
    <t>CFM9474E&lt;ChlNa&gt;</t>
  </si>
  <si>
    <t>CFM9474E</t>
  </si>
  <si>
    <t>CFMSURAMME</t>
  </si>
  <si>
    <t>CFM9474F&lt;ChlNa&gt;</t>
  </si>
  <si>
    <t>CFM9474F</t>
  </si>
  <si>
    <t>CFMSURAMMF</t>
  </si>
  <si>
    <t>CFM9474H&lt;ChlNa&gt;</t>
  </si>
  <si>
    <t>CFM9474H</t>
  </si>
  <si>
    <t>CFMSURAMMH</t>
  </si>
  <si>
    <t>CFM9474I&lt;ChlNa&gt;</t>
  </si>
  <si>
    <t>CFM9474I</t>
  </si>
  <si>
    <t>CFMSURAMMI</t>
  </si>
  <si>
    <t>CFM9474J&lt;ChlNa&gt;</t>
  </si>
  <si>
    <t>CFM9474J</t>
  </si>
  <si>
    <t>CFMSURAMMJ</t>
  </si>
  <si>
    <t>CFM9474M&lt;ChlNa&gt;</t>
  </si>
  <si>
    <t>CFM9474M</t>
  </si>
  <si>
    <t>CFMSURAMMM</t>
  </si>
  <si>
    <t>CFM8924APV&lt;ChlNa&gt;</t>
  </si>
  <si>
    <t>CFM8924APV</t>
  </si>
  <si>
    <t>Mundo Activo</t>
  </si>
  <si>
    <t>CFMBICMUAB</t>
  </si>
  <si>
    <t>CFM8924CLASICA&lt;ChlNa&gt;</t>
  </si>
  <si>
    <t>CFM8924CLASICA</t>
  </si>
  <si>
    <t>CFMBICMUAA</t>
  </si>
  <si>
    <t>CFM8924D&lt;ChlNa&gt;</t>
  </si>
  <si>
    <t>CFM8924D</t>
  </si>
  <si>
    <t>CFMBICMUAD</t>
  </si>
  <si>
    <t>CFM8924E&lt;ChlNa&gt;</t>
  </si>
  <si>
    <t>CFM8924E</t>
  </si>
  <si>
    <t>CFMBICMUAE</t>
  </si>
  <si>
    <t>CFM8924G&lt;ChlNa&gt;</t>
  </si>
  <si>
    <t>CFM8924G</t>
  </si>
  <si>
    <t>CFM8924INSTITUC&lt;ChlNa&gt;</t>
  </si>
  <si>
    <t>CFM8924INSTITUC</t>
  </si>
  <si>
    <t>CFMBICMUAI</t>
  </si>
  <si>
    <t>CFM8924K&lt;ChlNa&gt;</t>
  </si>
  <si>
    <t>CFM8924K</t>
  </si>
  <si>
    <t>CFM8924LARGOPLA&lt;ChlNa&gt;</t>
  </si>
  <si>
    <t>CFM8924LARGOPLA</t>
  </si>
  <si>
    <t>CFMBICMUAF</t>
  </si>
  <si>
    <t>CFM8924LIQUIDEZ&lt;ChlNa&gt;</t>
  </si>
  <si>
    <t>CFM8924LIQUIDEZ</t>
  </si>
  <si>
    <t>CFMBICMUAC</t>
  </si>
  <si>
    <t>CFM8924PATRIMON&lt;ChlNa&gt;</t>
  </si>
  <si>
    <t>CFM8924PATRIMON</t>
  </si>
  <si>
    <t>CFMBICMUAJ</t>
  </si>
  <si>
    <t>CFM9570A&lt;ChlNa&gt;</t>
  </si>
  <si>
    <t>CFM9570A</t>
  </si>
  <si>
    <t>Norris</t>
  </si>
  <si>
    <t>CFMFTLRNA</t>
  </si>
  <si>
    <t>CFM9570APV&lt;ChlNa&gt;</t>
  </si>
  <si>
    <t>CFM9570APV</t>
  </si>
  <si>
    <t>CFM8991APV&lt;ChlNa&gt;</t>
  </si>
  <si>
    <t>CFM8991APV</t>
  </si>
  <si>
    <t>Oportunidad Energia</t>
  </si>
  <si>
    <t>CFM8991GLOBA&lt;ChlNa&gt;</t>
  </si>
  <si>
    <t>CFM8991GLOBA</t>
  </si>
  <si>
    <t>CFM8991INVER&lt;ChlNa&gt;</t>
  </si>
  <si>
    <t>CFM8991INVER</t>
  </si>
  <si>
    <t>CFM8991PATRI&lt;ChlNa&gt;</t>
  </si>
  <si>
    <t>CFM8991PATRI</t>
  </si>
  <si>
    <t>CFM8991PERSO&lt;ChlNa&gt;</t>
  </si>
  <si>
    <t>CFM8991PERSO</t>
  </si>
  <si>
    <t>CFM9065UNICA&lt;ChlNa&gt;</t>
  </si>
  <si>
    <t>CFM9065UNICA</t>
  </si>
  <si>
    <t>Oportunidad Europa</t>
  </si>
  <si>
    <t>CFMBBVOPAU</t>
  </si>
  <si>
    <t>CFM8555A&lt;ChlNa&gt;</t>
  </si>
  <si>
    <t>CFM8555A</t>
  </si>
  <si>
    <t>Oportunidades Sector</t>
  </si>
  <si>
    <t>CFMBCHOSEA</t>
  </si>
  <si>
    <t>CFM8555B&lt;ChlNa&gt;</t>
  </si>
  <si>
    <t>CFM8555B</t>
  </si>
  <si>
    <t>CFMBCHEESB</t>
  </si>
  <si>
    <t>CFM8555BPLUS&lt;ChlNa&gt;</t>
  </si>
  <si>
    <t>CFM8555BPLUS</t>
  </si>
  <si>
    <t>CFMBCHPABP</t>
  </si>
  <si>
    <t>CFM8555L&lt;ChlNa&gt;</t>
  </si>
  <si>
    <t>CFM8555L</t>
  </si>
  <si>
    <t>CFM8907A&lt;ChlNa&gt;</t>
  </si>
  <si>
    <t>CFM8907A</t>
  </si>
  <si>
    <t>Optimo</t>
  </si>
  <si>
    <t>CFMBNSOPTI</t>
  </si>
  <si>
    <t>CFM8907APV&lt;ChlNa&gt;</t>
  </si>
  <si>
    <t>CFM8907APV</t>
  </si>
  <si>
    <t>CFM8907F&lt;ChlNa&gt;</t>
  </si>
  <si>
    <t>CFM8907F</t>
  </si>
  <si>
    <t>CFM9033A&lt;ChlNa&gt;</t>
  </si>
  <si>
    <t>CFM9033A</t>
  </si>
  <si>
    <t>Permanencia</t>
  </si>
  <si>
    <t>CFMPRIPERA</t>
  </si>
  <si>
    <t>CFM9033B&lt;ChlNa&gt;</t>
  </si>
  <si>
    <t>CFM9033B</t>
  </si>
  <si>
    <t>CFMPRIPERB</t>
  </si>
  <si>
    <t>CFM9033C&lt;ChlNa&gt;</t>
  </si>
  <si>
    <t>CFM9033C</t>
  </si>
  <si>
    <t>CFMBANPIC</t>
  </si>
  <si>
    <t>CFM9033G&lt;ChlNa&gt;</t>
  </si>
  <si>
    <t>CFM9033G</t>
  </si>
  <si>
    <t>CFMPRIPERG</t>
  </si>
  <si>
    <t>CFM9033I&lt;ChlNa&gt;</t>
  </si>
  <si>
    <t>CFM9033I</t>
  </si>
  <si>
    <t>CFMPRIPELI</t>
  </si>
  <si>
    <t>CFM9033LP180&lt;ChlNa&gt;</t>
  </si>
  <si>
    <t>CFM9033LP180</t>
  </si>
  <si>
    <t>CFMPRIPE18</t>
  </si>
  <si>
    <t>CFM9033LP3&lt;ChlNa&gt;</t>
  </si>
  <si>
    <t>CFM9033LP3</t>
  </si>
  <si>
    <t>CFMPRIPEP3</t>
  </si>
  <si>
    <t>CFM9033LPI&lt;ChlNa&gt;</t>
  </si>
  <si>
    <t>CFM9033LPI</t>
  </si>
  <si>
    <t>CFMPRIPEPI</t>
  </si>
  <si>
    <t>CFM9033O&lt;ChlNa&gt;</t>
  </si>
  <si>
    <t>CFM9033O</t>
  </si>
  <si>
    <t>CFMPRIPERO</t>
  </si>
  <si>
    <t>CFM9033PLAN1&lt;ChlNa&gt;</t>
  </si>
  <si>
    <t>CFM9033PLAN1</t>
  </si>
  <si>
    <t>CFMPRIPEN1</t>
  </si>
  <si>
    <t>CFM9033PLAN2&lt;ChlNa&gt;</t>
  </si>
  <si>
    <t>CFM9033PLAN2</t>
  </si>
  <si>
    <t>CFMPRIPEN2</t>
  </si>
  <si>
    <t>CFM9033PLAN3&lt;ChlNa&gt;</t>
  </si>
  <si>
    <t>CFM9033PLAN3</t>
  </si>
  <si>
    <t>CFMPRIPEN3</t>
  </si>
  <si>
    <t>CFM9033PLAN4&lt;ChlNa&gt;</t>
  </si>
  <si>
    <t>CFM9033PLAN4</t>
  </si>
  <si>
    <t>CFMPRIPEN4</t>
  </si>
  <si>
    <t>CFM9569A&lt;ChlNa&gt;</t>
  </si>
  <si>
    <t>CFM9569A</t>
  </si>
  <si>
    <t>Pitt</t>
  </si>
  <si>
    <t>CFMFTLMPA</t>
  </si>
  <si>
    <t>CFM9569APV&lt;ChlNa&gt;</t>
  </si>
  <si>
    <t>CFM9569APV</t>
  </si>
  <si>
    <t>CFM9630UNICA&lt;ChlNa&gt;</t>
  </si>
  <si>
    <t>CFM9630UNICA</t>
  </si>
  <si>
    <t>Plus Viii</t>
  </si>
  <si>
    <t>CFM8245A&lt;ChlNa&gt;</t>
  </si>
  <si>
    <t>CFM8245A</t>
  </si>
  <si>
    <t>Portfolio Lider</t>
  </si>
  <si>
    <t>CFMLVPOLID</t>
  </si>
  <si>
    <t>CFM8245APV&lt;ChlNa&gt;</t>
  </si>
  <si>
    <t>CFM8245APV</t>
  </si>
  <si>
    <t>CFMLVPERVA</t>
  </si>
  <si>
    <t>CFM8245APV-AP&lt;ChlNa&gt;</t>
  </si>
  <si>
    <t>CFM8245APV-AP</t>
  </si>
  <si>
    <t>APV-AP</t>
  </si>
  <si>
    <t>CFM8245F&lt;ChlNa&gt;</t>
  </si>
  <si>
    <t>CFM8245F</t>
  </si>
  <si>
    <t>CFMLVPERF</t>
  </si>
  <si>
    <t>CFM8245I&lt;ChlNa&gt;</t>
  </si>
  <si>
    <t>CFM8245I</t>
  </si>
  <si>
    <t>CFMLVLIDEI</t>
  </si>
  <si>
    <t>CFM8245LV&lt;ChlNa&gt;</t>
  </si>
  <si>
    <t>CFM8245LV</t>
  </si>
  <si>
    <t>CFMLVLIDEL</t>
  </si>
  <si>
    <t>CFM8245P&lt;ChlNa&gt;</t>
  </si>
  <si>
    <t>CFM8245P</t>
  </si>
  <si>
    <t>CFMLVPERP</t>
  </si>
  <si>
    <t>CFM8438A&lt;ChlNa&gt;</t>
  </si>
  <si>
    <t>CFM8438A</t>
  </si>
  <si>
    <t>Principal Asia</t>
  </si>
  <si>
    <t>CFMPRIASIA</t>
  </si>
  <si>
    <t>CFM8438B&lt;ChlNa&gt;</t>
  </si>
  <si>
    <t>CFM8438B</t>
  </si>
  <si>
    <t>CFMPRIASIB</t>
  </si>
  <si>
    <t>CFM8438C&lt;ChlNa&gt;</t>
  </si>
  <si>
    <t>CFM8438C</t>
  </si>
  <si>
    <t>CFMPRIASIC</t>
  </si>
  <si>
    <t>CFM8438G&lt;ChlNa&gt;</t>
  </si>
  <si>
    <t>CFM8438G</t>
  </si>
  <si>
    <t>CFMPRIASIG</t>
  </si>
  <si>
    <t>CFM8438LP180&lt;ChlNa&gt;</t>
  </si>
  <si>
    <t>CFM8438LP180</t>
  </si>
  <si>
    <t>CFMPRIASIF</t>
  </si>
  <si>
    <t>CFM8438LP3&lt;ChlNa&gt;</t>
  </si>
  <si>
    <t>CFM8438LP3</t>
  </si>
  <si>
    <t>CFMPRIASIE</t>
  </si>
  <si>
    <t>CFM8438LPI&lt;ChlNa&gt;</t>
  </si>
  <si>
    <t>CFM8438LPI</t>
  </si>
  <si>
    <t>CFMPRIASPI</t>
  </si>
  <si>
    <t>CFM8438O&lt;ChlNa&gt;</t>
  </si>
  <si>
    <t>CFM8438O</t>
  </si>
  <si>
    <t>CFMPRIASIO</t>
  </si>
  <si>
    <t>CFM8438PLAN1&lt;ChlNa&gt;</t>
  </si>
  <si>
    <t>CFM8438PLAN1</t>
  </si>
  <si>
    <t>CFMPRIASN1</t>
  </si>
  <si>
    <t>CFM8438PLAN2&lt;ChlNa&gt;</t>
  </si>
  <si>
    <t>CFM8438PLAN2</t>
  </si>
  <si>
    <t>CFMPRIASN2</t>
  </si>
  <si>
    <t>CFM8438PLAN3&lt;ChlNa&gt;</t>
  </si>
  <si>
    <t>CFM8438PLAN3</t>
  </si>
  <si>
    <t>CFMPRIASN3</t>
  </si>
  <si>
    <t>CFM8438PLAN4&lt;ChlNa&gt;</t>
  </si>
  <si>
    <t>CFM8438PLAN4</t>
  </si>
  <si>
    <t>CFMPRIASN4</t>
  </si>
  <si>
    <t>CFM8089A&lt;ChlNa&gt;</t>
  </si>
  <si>
    <t>CFM8089A</t>
  </si>
  <si>
    <t>Progresion</t>
  </si>
  <si>
    <t>CFMPRIPRGA</t>
  </si>
  <si>
    <t>CFM8089B&lt;ChlNa&gt;</t>
  </si>
  <si>
    <t>CFM8089B</t>
  </si>
  <si>
    <t>CFMPRIPRGB</t>
  </si>
  <si>
    <t>CFM8089C&lt;ChlNa&gt;</t>
  </si>
  <si>
    <t>CFM8089C</t>
  </si>
  <si>
    <t>CFMPRIPRGC</t>
  </si>
  <si>
    <t>CFM8089G&lt;ChlNa&gt;</t>
  </si>
  <si>
    <t>CFM8089G</t>
  </si>
  <si>
    <t>CFMPRIPRGG</t>
  </si>
  <si>
    <t>CFM8089I&lt;ChlNa&gt;</t>
  </si>
  <si>
    <t>CFM8089I</t>
  </si>
  <si>
    <t>CFM8089LP180&lt;ChlNa&gt;</t>
  </si>
  <si>
    <t>CFM8089LP180</t>
  </si>
  <si>
    <t>CFMPRIPRGF</t>
  </si>
  <si>
    <t>CFM8089LP3&lt;ChlNa&gt;</t>
  </si>
  <si>
    <t>CFM8089LP3</t>
  </si>
  <si>
    <t>CFMPRIPRGE</t>
  </si>
  <si>
    <t>CFM8089LPI&lt;ChlNa&gt;</t>
  </si>
  <si>
    <t>CFM8089LPI</t>
  </si>
  <si>
    <t>CFMPRIPRPI</t>
  </si>
  <si>
    <t>CFM8089O&lt;ChlNa&gt;</t>
  </si>
  <si>
    <t>CFM8089O</t>
  </si>
  <si>
    <t>CFMPRIPRGO</t>
  </si>
  <si>
    <t>CFM8089PLAN1&lt;ChlNa&gt;</t>
  </si>
  <si>
    <t>CFM8089PLAN1</t>
  </si>
  <si>
    <t>CFMPRIPRN1</t>
  </si>
  <si>
    <t>CFM8089PLAN2&lt;ChlNa&gt;</t>
  </si>
  <si>
    <t>CFM8089PLAN2</t>
  </si>
  <si>
    <t>CFMPRIPRN2</t>
  </si>
  <si>
    <t>CFM8089PLAN3&lt;ChlNa&gt;</t>
  </si>
  <si>
    <t>CFM8089PLAN3</t>
  </si>
  <si>
    <t>CFMPRIPRN3</t>
  </si>
  <si>
    <t>CFM8089PLAN4&lt;ChlNa&gt;</t>
  </si>
  <si>
    <t>CFM8089PLAN4</t>
  </si>
  <si>
    <t>CFMPRIPRN4</t>
  </si>
  <si>
    <t>CFM8788A&lt;ChlNa&gt;</t>
  </si>
  <si>
    <t>CFM8788A</t>
  </si>
  <si>
    <t>Proteccion</t>
  </si>
  <si>
    <t>CFMLVPROTA</t>
  </si>
  <si>
    <t>CFM8788APV&lt;ChlNa&gt;</t>
  </si>
  <si>
    <t>CFM8788APV</t>
  </si>
  <si>
    <t>CFMLVPTAPV</t>
  </si>
  <si>
    <t>CFM8788APV-AP&lt;ChlNa&gt;</t>
  </si>
  <si>
    <t>CFM8788APV-AP</t>
  </si>
  <si>
    <t>CFM8788F&lt;ChlNa&gt;</t>
  </si>
  <si>
    <t>CFM8788F</t>
  </si>
  <si>
    <t>CFMLVPROTF</t>
  </si>
  <si>
    <t>CFM8788I&lt;ChlNa&gt;</t>
  </si>
  <si>
    <t>CFM8788I</t>
  </si>
  <si>
    <t>CFMLVPONI</t>
  </si>
  <si>
    <t>CFM8788P&lt;ChlNa&gt;</t>
  </si>
  <si>
    <t>CFM8788P</t>
  </si>
  <si>
    <t>CFMLVPONP</t>
  </si>
  <si>
    <t>CFM8788X&lt;ChlNa&gt;</t>
  </si>
  <si>
    <t>CFM8788X</t>
  </si>
  <si>
    <t>CFMLVPROTX</t>
  </si>
  <si>
    <t>CFM8316A&lt;ChlNa&gt;</t>
  </si>
  <si>
    <t>CFM8316A</t>
  </si>
  <si>
    <t>Proteccion Bancoestado</t>
  </si>
  <si>
    <t>CFMESTPROA</t>
  </si>
  <si>
    <t>CFM8316APV&lt;ChlNa&gt;</t>
  </si>
  <si>
    <t>CFM8316APV</t>
  </si>
  <si>
    <t>CFMESTPTAV</t>
  </si>
  <si>
    <t>CFM8316B&lt;ChlNa&gt;</t>
  </si>
  <si>
    <t>CFM8316B</t>
  </si>
  <si>
    <t>CFMESTPROB</t>
  </si>
  <si>
    <t>CFM8316BE&lt;ChlNa&gt;</t>
  </si>
  <si>
    <t>CFM8316BE</t>
  </si>
  <si>
    <t>CFM8316C&lt;ChlNa&gt;</t>
  </si>
  <si>
    <t>CFM8316C</t>
  </si>
  <si>
    <t>CFMESTPROC</t>
  </si>
  <si>
    <t>CFM8316F&lt;ChlNa&gt;</t>
  </si>
  <si>
    <t>CFM8316F</t>
  </si>
  <si>
    <t>CFMESTPROF</t>
  </si>
  <si>
    <t>CFM8316I&lt;ChlNa&gt;</t>
  </si>
  <si>
    <t>CFM8316I</t>
  </si>
  <si>
    <t>CFMESTPROI</t>
  </si>
  <si>
    <t>CFM8316IPA&lt;ChlNa&gt;</t>
  </si>
  <si>
    <t>CFM8316IPA</t>
  </si>
  <si>
    <t>CFM8316VIVIENDA&lt;ChlNa&gt;</t>
  </si>
  <si>
    <t>CFM8316VIVIENDA</t>
  </si>
  <si>
    <t>CFM9038A&lt;ChlNa&gt;</t>
  </si>
  <si>
    <t>CFM9038A</t>
  </si>
  <si>
    <t>Quant Global</t>
  </si>
  <si>
    <t>CFMBCHQGSA</t>
  </si>
  <si>
    <t>CFM9038B&lt;ChlNa&gt;</t>
  </si>
  <si>
    <t>CFM9038B</t>
  </si>
  <si>
    <t>CFMBCHQGSB</t>
  </si>
  <si>
    <t>CFM9038L&lt;ChlNa&gt;</t>
  </si>
  <si>
    <t>CFM9038L</t>
  </si>
  <si>
    <t>CFM9259A&lt;ChlNa&gt;</t>
  </si>
  <si>
    <t>CFM9259A</t>
  </si>
  <si>
    <t>Refugio Nominal</t>
  </si>
  <si>
    <t>Zurich Administradora General De Fondos S.A.</t>
  </si>
  <si>
    <t>CFMZURRNOA</t>
  </si>
  <si>
    <t>CFM9259B&lt;ChlNa&gt;</t>
  </si>
  <si>
    <t>CFM9259B</t>
  </si>
  <si>
    <t>CFMZURRNOB</t>
  </si>
  <si>
    <t>CFM9259C&lt;ChlNa&gt;</t>
  </si>
  <si>
    <t>CFM9259C</t>
  </si>
  <si>
    <t>CFMZURRNOC</t>
  </si>
  <si>
    <t>CFM9259D&lt;ChlNa&gt;</t>
  </si>
  <si>
    <t>CFM9259D</t>
  </si>
  <si>
    <t>CFMZURRNOD</t>
  </si>
  <si>
    <t>CFM9259E-APV&lt;ChlNa&gt;</t>
  </si>
  <si>
    <t>CFM9259E-APV</t>
  </si>
  <si>
    <t>CFMZURRNOE</t>
  </si>
  <si>
    <t>CFM9259H-APV&lt;ChlNa&gt;</t>
  </si>
  <si>
    <t>CFM9259H-APV</t>
  </si>
  <si>
    <t>H-APV</t>
  </si>
  <si>
    <t>CFMZURRNOH</t>
  </si>
  <si>
    <t>CFM9259I&lt;ChlNa&gt;</t>
  </si>
  <si>
    <t>CFM9259I</t>
  </si>
  <si>
    <t>CFMZURRNOI</t>
  </si>
  <si>
    <t>CFM9259P&lt;ChlNa&gt;</t>
  </si>
  <si>
    <t>CFM9259P</t>
  </si>
  <si>
    <t>CFM9260A&lt;ChlNa&gt;</t>
  </si>
  <si>
    <t>CFM9260A</t>
  </si>
  <si>
    <t>Refugio Uf</t>
  </si>
  <si>
    <t>CFMZURRUFA</t>
  </si>
  <si>
    <t>CFM9260B&lt;ChlNa&gt;</t>
  </si>
  <si>
    <t>CFM9260B</t>
  </si>
  <si>
    <t>CFMZURRUFB</t>
  </si>
  <si>
    <t>CFM9260C&lt;ChlNa&gt;</t>
  </si>
  <si>
    <t>CFM9260C</t>
  </si>
  <si>
    <t>CFMZURRUFC</t>
  </si>
  <si>
    <t>CFM9260D&lt;ChlNa&gt;</t>
  </si>
  <si>
    <t>CFM9260D</t>
  </si>
  <si>
    <t>CFMZURRUFD</t>
  </si>
  <si>
    <t>CFM9260E-APV&lt;ChlNa&gt;</t>
  </si>
  <si>
    <t>CFM9260E-APV</t>
  </si>
  <si>
    <t>CFMZURRUFE</t>
  </si>
  <si>
    <t>CFM9260H-APV&lt;ChlNa&gt;</t>
  </si>
  <si>
    <t>CFM9260H-APV</t>
  </si>
  <si>
    <t>CFMZURRUFH</t>
  </si>
  <si>
    <t>CFM9260I&lt;ChlNa&gt;</t>
  </si>
  <si>
    <t>CFM9260I</t>
  </si>
  <si>
    <t>CFMZURRUFI</t>
  </si>
  <si>
    <t>CFM9260P&lt;ChlNa&gt;</t>
  </si>
  <si>
    <t>CFM9260P</t>
  </si>
  <si>
    <t>CFM8036APV&lt;ChlNa&gt;</t>
  </si>
  <si>
    <t>CFM8036APV</t>
  </si>
  <si>
    <t>Rendimiento</t>
  </si>
  <si>
    <t>CFMBCIRTOV</t>
  </si>
  <si>
    <t>CFM8036BCI&lt;ChlNa&gt;</t>
  </si>
  <si>
    <t>CFM8036BCI</t>
  </si>
  <si>
    <t>CFM8036CLASI&lt;ChlNa&gt;</t>
  </si>
  <si>
    <t>CFM8036CLASI</t>
  </si>
  <si>
    <t>CFMBCIRCLA</t>
  </si>
  <si>
    <t>CFM8036FAMIL&lt;ChlNa&gt;</t>
  </si>
  <si>
    <t>CFM8036FAMIL</t>
  </si>
  <si>
    <t>CFMBCIRFAM</t>
  </si>
  <si>
    <t>CFM8950A&lt;ChlNa&gt;</t>
  </si>
  <si>
    <t>CFM8950A</t>
  </si>
  <si>
    <t>Renta Activa</t>
  </si>
  <si>
    <t>CFMCFNRACA</t>
  </si>
  <si>
    <t>CFM8950B&lt;ChlNa&gt;</t>
  </si>
  <si>
    <t>CFM8950B</t>
  </si>
  <si>
    <t>CFMCFNRACB</t>
  </si>
  <si>
    <t>CFM8950B-APV&lt;ChlNa&gt;</t>
  </si>
  <si>
    <t>CFM8950B-APV</t>
  </si>
  <si>
    <t>CFMCFNRABV</t>
  </si>
  <si>
    <t>CFM8950C&lt;ChlNa&gt;</t>
  </si>
  <si>
    <t>CFM8950C</t>
  </si>
  <si>
    <t>CFMCFNRACC</t>
  </si>
  <si>
    <t>CFM8950C-APV&lt;ChlNa&gt;</t>
  </si>
  <si>
    <t>CFM8950C-APV</t>
  </si>
  <si>
    <t>C-APV</t>
  </si>
  <si>
    <t>CFMCFNRACV</t>
  </si>
  <si>
    <t>CFM8950F&lt;ChlNa&gt;</t>
  </si>
  <si>
    <t>CFM8950F</t>
  </si>
  <si>
    <t>CFM8950F-APV&lt;ChlNa&gt;</t>
  </si>
  <si>
    <t>CFM8950F-APV</t>
  </si>
  <si>
    <t>CFM8950I&lt;ChlNa&gt;</t>
  </si>
  <si>
    <t>CFM8950I</t>
  </si>
  <si>
    <t>CFMCFNRACI</t>
  </si>
  <si>
    <t>CFM8950I-APV&lt;ChlNa&gt;</t>
  </si>
  <si>
    <t>CFM8950I-APV</t>
  </si>
  <si>
    <t>CFMCELAPVI</t>
  </si>
  <si>
    <t>CFM9003A&lt;ChlNa&gt;</t>
  </si>
  <si>
    <t>CFM9003A</t>
  </si>
  <si>
    <t>CFMSURRACA</t>
  </si>
  <si>
    <t>CFM9003AC&lt;ChlNa&gt;</t>
  </si>
  <si>
    <t>CFM9003AC</t>
  </si>
  <si>
    <t>CFMSURRAAC</t>
  </si>
  <si>
    <t>CFM9003AC-APV&lt;ChlNa&gt;</t>
  </si>
  <si>
    <t>CFM9003AC-APV</t>
  </si>
  <si>
    <t>CFMSURRAAP</t>
  </si>
  <si>
    <t>CFM9003B&lt;ChlNa&gt;</t>
  </si>
  <si>
    <t>CFM9003B</t>
  </si>
  <si>
    <t>CFMSURRACB</t>
  </si>
  <si>
    <t>CFM9003C&lt;ChlNa&gt;</t>
  </si>
  <si>
    <t>CFM9003C</t>
  </si>
  <si>
    <t>CFMSURRACC</t>
  </si>
  <si>
    <t>CFM9003D&lt;ChlNa&gt;</t>
  </si>
  <si>
    <t>CFM9003D</t>
  </si>
  <si>
    <t>CFMSURRACD</t>
  </si>
  <si>
    <t>CFM9003E&lt;ChlNa&gt;</t>
  </si>
  <si>
    <t>CFM9003E</t>
  </si>
  <si>
    <t>CFMSURRACE</t>
  </si>
  <si>
    <t>CFM9003F&lt;ChlNa&gt;</t>
  </si>
  <si>
    <t>CFM9003F</t>
  </si>
  <si>
    <t>CFMSURRACF</t>
  </si>
  <si>
    <t>CFM9003H&lt;ChlNa&gt;</t>
  </si>
  <si>
    <t>CFM9003H</t>
  </si>
  <si>
    <t>CFMSURRACH</t>
  </si>
  <si>
    <t>CFM9003I&lt;ChlNa&gt;</t>
  </si>
  <si>
    <t>CFM9003I</t>
  </si>
  <si>
    <t>CFMSURRACI</t>
  </si>
  <si>
    <t>CFM9003M&lt;ChlNa&gt;</t>
  </si>
  <si>
    <t>CFM9003M</t>
  </si>
  <si>
    <t>CFMSURACTM</t>
  </si>
  <si>
    <t>CFM9003SURA&lt;ChlNa&gt;</t>
  </si>
  <si>
    <t>CFM9003SURA</t>
  </si>
  <si>
    <t>SURA</t>
  </si>
  <si>
    <t>CFM9328A&lt;ChlNa&gt;</t>
  </si>
  <si>
    <t>CFM9328A</t>
  </si>
  <si>
    <t>Renta Alianza Pacifi</t>
  </si>
  <si>
    <t>CFMSURRALA</t>
  </si>
  <si>
    <t>CFM9328AC&lt;ChlNa&gt;</t>
  </si>
  <si>
    <t>CFM9328AC</t>
  </si>
  <si>
    <t>CFMSRAPSAC</t>
  </si>
  <si>
    <t>CFM9328AC-APV&lt;ChlNa&gt;</t>
  </si>
  <si>
    <t>CFM9328AC-APV</t>
  </si>
  <si>
    <t>CFMSRAPACA</t>
  </si>
  <si>
    <t>CFM9328B&lt;ChlNa&gt;</t>
  </si>
  <si>
    <t>CFM9328B</t>
  </si>
  <si>
    <t>CFMSURRALB</t>
  </si>
  <si>
    <t>CFM9328C&lt;ChlNa&gt;</t>
  </si>
  <si>
    <t>CFM9328C</t>
  </si>
  <si>
    <t>CFMSURRALC</t>
  </si>
  <si>
    <t>CFM9328D&lt;ChlNa&gt;</t>
  </si>
  <si>
    <t>CFM9328D</t>
  </si>
  <si>
    <t>CFMSURRALD</t>
  </si>
  <si>
    <t>CFM9328E&lt;ChlNa&gt;</t>
  </si>
  <si>
    <t>CFM9328E</t>
  </si>
  <si>
    <t>CFMSURRALE</t>
  </si>
  <si>
    <t>CFM9328F&lt;ChlNa&gt;</t>
  </si>
  <si>
    <t>CFM9328F</t>
  </si>
  <si>
    <t>CFMSURRALF</t>
  </si>
  <si>
    <t>CFM9328H&lt;ChlNa&gt;</t>
  </si>
  <si>
    <t>CFM9328H</t>
  </si>
  <si>
    <t>CFMSURRALH</t>
  </si>
  <si>
    <t>CFM9328I&lt;ChlNa&gt;</t>
  </si>
  <si>
    <t>CFM9328I</t>
  </si>
  <si>
    <t>CFMSURRALI</t>
  </si>
  <si>
    <t>CFM9328M&lt;ChlNa&gt;</t>
  </si>
  <si>
    <t>CFM9328M</t>
  </si>
  <si>
    <t>CFMSURRALM</t>
  </si>
  <si>
    <t>CFM9021APV&lt;ChlNa&gt;</t>
  </si>
  <si>
    <t>CFM9021APV</t>
  </si>
  <si>
    <t>Renta Chilena</t>
  </si>
  <si>
    <t>CFMBBVRCHV</t>
  </si>
  <si>
    <t>CFM9021E&lt;ChlNa&gt;</t>
  </si>
  <si>
    <t>CFM9021E</t>
  </si>
  <si>
    <t>CFMBBVRCHE</t>
  </si>
  <si>
    <t>CFM9021PERSO&lt;ChlNa&gt;</t>
  </si>
  <si>
    <t>CFM9021PERSO</t>
  </si>
  <si>
    <t>CFMBBVRCHP</t>
  </si>
  <si>
    <t>CFM8956A&lt;ChlNa&gt;</t>
  </si>
  <si>
    <t>CFM8956A</t>
  </si>
  <si>
    <t>Renta Corporativa</t>
  </si>
  <si>
    <t>CFMSURCLPA</t>
  </si>
  <si>
    <t>CFM8956AC&lt;ChlNa&gt;</t>
  </si>
  <si>
    <t>CFM8956AC</t>
  </si>
  <si>
    <t>CFMSURCLAC</t>
  </si>
  <si>
    <t>CFM8956AC-APV&lt;ChlNa&gt;</t>
  </si>
  <si>
    <t>CFM8956AC-APV</t>
  </si>
  <si>
    <t>CFMSURCLAP</t>
  </si>
  <si>
    <t>CFM8956B&lt;ChlNa&gt;</t>
  </si>
  <si>
    <t>CFM8956B</t>
  </si>
  <si>
    <t>CFMSURCLPB</t>
  </si>
  <si>
    <t>CFM8956C&lt;ChlNa&gt;</t>
  </si>
  <si>
    <t>CFM8956C</t>
  </si>
  <si>
    <t>CFMSURCLPC</t>
  </si>
  <si>
    <t>CFM8956D&lt;ChlNa&gt;</t>
  </si>
  <si>
    <t>CFM8956D</t>
  </si>
  <si>
    <t>CFMSURCLPD</t>
  </si>
  <si>
    <t>CFM8956E&lt;ChlNa&gt;</t>
  </si>
  <si>
    <t>CFM8956E</t>
  </si>
  <si>
    <t>CFMSURCLPE</t>
  </si>
  <si>
    <t>CFM8956F&lt;ChlNa&gt;</t>
  </si>
  <si>
    <t>CFM8956F</t>
  </si>
  <si>
    <t>CFMSURCLPF</t>
  </si>
  <si>
    <t>CFM8956H&lt;ChlNa&gt;</t>
  </si>
  <si>
    <t>CFM8956H</t>
  </si>
  <si>
    <t>CFMSURCLPH</t>
  </si>
  <si>
    <t>CFM8956I&lt;ChlNa&gt;</t>
  </si>
  <si>
    <t>CFM8956I</t>
  </si>
  <si>
    <t>CFMSURCLPI</t>
  </si>
  <si>
    <t>CFM8956M&lt;ChlNa&gt;</t>
  </si>
  <si>
    <t>CFM8956M</t>
  </si>
  <si>
    <t>CFMSURRVAM</t>
  </si>
  <si>
    <t>CFM8956SURA&lt;ChlNa&gt;</t>
  </si>
  <si>
    <t>CFM8956SURA</t>
  </si>
  <si>
    <t>CFMSURRVAS</t>
  </si>
  <si>
    <t>CFM9106A&lt;ChlNa&gt;</t>
  </si>
  <si>
    <t>CFM9106A</t>
  </si>
  <si>
    <t>Renta Corto Plazo</t>
  </si>
  <si>
    <t>CFMSURCPLA</t>
  </si>
  <si>
    <t>CFM9106AC&lt;ChlNa&gt;</t>
  </si>
  <si>
    <t>CFM9106AC</t>
  </si>
  <si>
    <t>CFMSURCPAC</t>
  </si>
  <si>
    <t>CFM9106AC-APV&lt;ChlNa&gt;</t>
  </si>
  <si>
    <t>CFM9106AC-APV</t>
  </si>
  <si>
    <t>CFMSURCPAP</t>
  </si>
  <si>
    <t>CFM9106B&lt;ChlNa&gt;</t>
  </si>
  <si>
    <t>CFM9106B</t>
  </si>
  <si>
    <t>CFMSURCPLB</t>
  </si>
  <si>
    <t>CFM9106C&lt;ChlNa&gt;</t>
  </si>
  <si>
    <t>CFM9106C</t>
  </si>
  <si>
    <t>CFMSURCPLC</t>
  </si>
  <si>
    <t>CFM9106D&lt;ChlNa&gt;</t>
  </si>
  <si>
    <t>CFM9106D</t>
  </si>
  <si>
    <t>CFMSURCPLD</t>
  </si>
  <si>
    <t>CFM9106E&lt;ChlNa&gt;</t>
  </si>
  <si>
    <t>CFM9106E</t>
  </si>
  <si>
    <t>CFMSURCPLE</t>
  </si>
  <si>
    <t>CFM9106F&lt;ChlNa&gt;</t>
  </si>
  <si>
    <t>CFM9106F</t>
  </si>
  <si>
    <t>CFMSURCPLF</t>
  </si>
  <si>
    <t>CFM9106H&lt;ChlNa&gt;</t>
  </si>
  <si>
    <t>CFM9106H</t>
  </si>
  <si>
    <t>CFMSURCPLH</t>
  </si>
  <si>
    <t>CFM9106I&lt;ChlNa&gt;</t>
  </si>
  <si>
    <t>CFM9106I</t>
  </si>
  <si>
    <t>CFMSURCPLI</t>
  </si>
  <si>
    <t>CFM9106M&lt;ChlNa&gt;</t>
  </si>
  <si>
    <t>CFM9106M</t>
  </si>
  <si>
    <t>CFMSURRCPM</t>
  </si>
  <si>
    <t>CFM9106SURA&lt;ChlNa&gt;</t>
  </si>
  <si>
    <t>CFM9106SURA</t>
  </si>
  <si>
    <t>CFMSURRCPS</t>
  </si>
  <si>
    <t>CFM9834APV&lt;ChlNa&gt;</t>
  </si>
  <si>
    <t>CFM9834APV</t>
  </si>
  <si>
    <t>Renta Dinamica Globa</t>
  </si>
  <si>
    <t>CFM9834F1&lt;ChlNa&gt;</t>
  </si>
  <si>
    <t>CFM9834F1</t>
  </si>
  <si>
    <t>CFM9834F2&lt;ChlNa&gt;</t>
  </si>
  <si>
    <t>CFM9834F2</t>
  </si>
  <si>
    <t>CFM9834F3&lt;ChlNa&gt;</t>
  </si>
  <si>
    <t>CFM9834F3</t>
  </si>
  <si>
    <t>CFM9834F4&lt;ChlNa&gt;</t>
  </si>
  <si>
    <t>CFM9834F4</t>
  </si>
  <si>
    <t>CFM9834F5&lt;ChlNa&gt;</t>
  </si>
  <si>
    <t>CFM9834F5</t>
  </si>
  <si>
    <t>CFM9834IT&lt;ChlNa&gt;</t>
  </si>
  <si>
    <t>CFM9834IT</t>
  </si>
  <si>
    <t>CFM8619A&lt;ChlNa&gt;</t>
  </si>
  <si>
    <t>CFM8619A</t>
  </si>
  <si>
    <t>Renta Emergente</t>
  </si>
  <si>
    <t>CFMPRIREMA</t>
  </si>
  <si>
    <t>CFM8619B&lt;ChlNa&gt;</t>
  </si>
  <si>
    <t>CFM8619B</t>
  </si>
  <si>
    <t>CFMPRIREMB</t>
  </si>
  <si>
    <t>CFM8619C&lt;ChlNa&gt;</t>
  </si>
  <si>
    <t>CFM8619C</t>
  </si>
  <si>
    <t>CFMPRIREMC</t>
  </si>
  <si>
    <t>CFM8619G&lt;ChlNa&gt;</t>
  </si>
  <si>
    <t>CFM8619G</t>
  </si>
  <si>
    <t>CFMPRIREMG</t>
  </si>
  <si>
    <t>CFM8619LP180&lt;ChlNa&gt;</t>
  </si>
  <si>
    <t>CFM8619LP180</t>
  </si>
  <si>
    <t>CFMPRIREMF</t>
  </si>
  <si>
    <t>CFM8619LP3&lt;ChlNa&gt;</t>
  </si>
  <si>
    <t>CFM8619LP3</t>
  </si>
  <si>
    <t>CFMPRIREME</t>
  </si>
  <si>
    <t>CFM8619LPI&lt;ChlNa&gt;</t>
  </si>
  <si>
    <t>CFM8619LPI</t>
  </si>
  <si>
    <t>CFMPRIREPI</t>
  </si>
  <si>
    <t>CFM8619O&lt;ChlNa&gt;</t>
  </si>
  <si>
    <t>CFM8619O</t>
  </si>
  <si>
    <t>CFMPRIREMO</t>
  </si>
  <si>
    <t>CFM8619PLAN1&lt;ChlNa&gt;</t>
  </si>
  <si>
    <t>CFM8619PLAN1</t>
  </si>
  <si>
    <t>CFMPRIREN1</t>
  </si>
  <si>
    <t>CFM8619PLAN2&lt;ChlNa&gt;</t>
  </si>
  <si>
    <t>CFM8619PLAN2</t>
  </si>
  <si>
    <t>CFMPRIREN2</t>
  </si>
  <si>
    <t>CFM8619PLAN3&lt;ChlNa&gt;</t>
  </si>
  <si>
    <t>CFM8619PLAN3</t>
  </si>
  <si>
    <t>CFMPRIREN3</t>
  </si>
  <si>
    <t>CFM8619PLAN4&lt;ChlNa&gt;</t>
  </si>
  <si>
    <t>CFM8619PLAN4</t>
  </si>
  <si>
    <t>CFMPRIREN4</t>
  </si>
  <si>
    <t>CFM8357B&lt;ChlNa&gt;</t>
  </si>
  <si>
    <t>CFM8357B</t>
  </si>
  <si>
    <t>Renta Futura</t>
  </si>
  <si>
    <t>CFMBCHRRAB</t>
  </si>
  <si>
    <t>CFM8357BCH&lt;ChlNa&gt;</t>
  </si>
  <si>
    <t>CFM8357BCH</t>
  </si>
  <si>
    <t>CFMBCHRFBH</t>
  </si>
  <si>
    <t>CFM8357D&lt;ChlNa&gt;</t>
  </si>
  <si>
    <t>CFM8357D</t>
  </si>
  <si>
    <t>CFMBCHRFUD</t>
  </si>
  <si>
    <t>CFM8357E&lt;ChlNa&gt;</t>
  </si>
  <si>
    <t>CFM8357E</t>
  </si>
  <si>
    <t>CFMBCHRFUE</t>
  </si>
  <si>
    <t>CFM8357IT&lt;ChlNa&gt;</t>
  </si>
  <si>
    <t>CFM8357IT</t>
  </si>
  <si>
    <t>CFMBCHRFIT</t>
  </si>
  <si>
    <t>CFM8357L&lt;ChlNa&gt;</t>
  </si>
  <si>
    <t>CFM8357L</t>
  </si>
  <si>
    <t>CFM8357M&lt;ChlNa&gt;</t>
  </si>
  <si>
    <t>CFM8357M</t>
  </si>
  <si>
    <t>CFMBCHRFUT</t>
  </si>
  <si>
    <t>CFM9074A&lt;ChlNa&gt;</t>
  </si>
  <si>
    <t>CFM9074A</t>
  </si>
  <si>
    <t>CFMESTRTFA</t>
  </si>
  <si>
    <t>CFM9074APER&lt;ChlNa&gt;</t>
  </si>
  <si>
    <t>CFM9074APER</t>
  </si>
  <si>
    <t>Aper</t>
  </si>
  <si>
    <t>CFM9074APV&lt;ChlNa&gt;</t>
  </si>
  <si>
    <t>CFM9074APV</t>
  </si>
  <si>
    <t>CFM9074B&lt;ChlNa&gt;</t>
  </si>
  <si>
    <t>CFM9074B</t>
  </si>
  <si>
    <t>CFMESTRTFB</t>
  </si>
  <si>
    <t>CFM9074BE&lt;ChlNa&gt;</t>
  </si>
  <si>
    <t>CFM9074BE</t>
  </si>
  <si>
    <t>CFM9074C&lt;ChlNa&gt;</t>
  </si>
  <si>
    <t>CFM9074C</t>
  </si>
  <si>
    <t>CFMESTRTFC</t>
  </si>
  <si>
    <t>CFM9074I&lt;ChlNa&gt;</t>
  </si>
  <si>
    <t>CFM9074I</t>
  </si>
  <si>
    <t>CFMESTRTFI</t>
  </si>
  <si>
    <t>CFM9074VIVIENDA&lt;ChlNa&gt;</t>
  </si>
  <si>
    <t>CFM9074VIVIENDA</t>
  </si>
  <si>
    <t>CFM9154VIVIENDA&lt;ChlNa&gt;</t>
  </si>
  <si>
    <t>CFM9154VIVIENDA</t>
  </si>
  <si>
    <t>CFM8906APV&lt;ChlNa&gt;</t>
  </si>
  <si>
    <t>CFM8906APV</t>
  </si>
  <si>
    <t>Renta Global</t>
  </si>
  <si>
    <t>CFMSTDRGLV</t>
  </si>
  <si>
    <t>CFM8906CORPO&lt;ChlNa&gt;</t>
  </si>
  <si>
    <t>CFM8906CORPO</t>
  </si>
  <si>
    <t>CFMSTDDLDC</t>
  </si>
  <si>
    <t>CFM8906EJECU&lt;ChlNa&gt;</t>
  </si>
  <si>
    <t>CFM8906EJECU</t>
  </si>
  <si>
    <t>CFMSTDSARE</t>
  </si>
  <si>
    <t>CFM8906G&lt;ChlNa&gt;</t>
  </si>
  <si>
    <t>CFM8906G</t>
  </si>
  <si>
    <t>CFMSTDDLAG</t>
  </si>
  <si>
    <t>CFM8906III&lt;ChlNa&gt;</t>
  </si>
  <si>
    <t>CFM8906III</t>
  </si>
  <si>
    <t>CFMSTDDLA3</t>
  </si>
  <si>
    <t>CFM8906INVER&lt;ChlNa&gt;</t>
  </si>
  <si>
    <t>CFM8906INVER</t>
  </si>
  <si>
    <t>CFMSTDSARR</t>
  </si>
  <si>
    <t>CFM8906UNIVE&lt;ChlNa&gt;</t>
  </si>
  <si>
    <t>CFM8906UNIVE</t>
  </si>
  <si>
    <t>CFMSTDSARI</t>
  </si>
  <si>
    <t>CFM9843APV&lt;ChlNa&gt;</t>
  </si>
  <si>
    <t>CFM9843APV</t>
  </si>
  <si>
    <t>CFM9843CLASICA&lt;ChlNa&gt;</t>
  </si>
  <si>
    <t>CFM9843CLASICA</t>
  </si>
  <si>
    <t>CFM9843INSTITUC&lt;ChlNa&gt;</t>
  </si>
  <si>
    <t>CFM9843INSTITUC</t>
  </si>
  <si>
    <t>CFM9843K&lt;ChlNa&gt;</t>
  </si>
  <si>
    <t>CFM9843K</t>
  </si>
  <si>
    <t>CFM9843LIQUIDEZ&lt;ChlNa&gt;</t>
  </si>
  <si>
    <t>CFM9843LIQUIDEZ</t>
  </si>
  <si>
    <t>CFM9209A&lt;ChlNa&gt;</t>
  </si>
  <si>
    <t>CFM9209A</t>
  </si>
  <si>
    <t>Renta Internacional</t>
  </si>
  <si>
    <t>CFMBTGRINA</t>
  </si>
  <si>
    <t>CFM9209ADC&lt;ChlNa&gt;</t>
  </si>
  <si>
    <t>CFM9209ADC</t>
  </si>
  <si>
    <t>CFMBTGRIDC</t>
  </si>
  <si>
    <t>CFM9209B&lt;ChlNa&gt;</t>
  </si>
  <si>
    <t>CFM9209B</t>
  </si>
  <si>
    <t>CFMBTGRINB</t>
  </si>
  <si>
    <t>CFM9209B-APV&lt;ChlNa&gt;</t>
  </si>
  <si>
    <t>CFM9209B-APV</t>
  </si>
  <si>
    <t>CFMBTGRIBV</t>
  </si>
  <si>
    <t>CFM9209C&lt;ChlNa&gt;</t>
  </si>
  <si>
    <t>CFM9209C</t>
  </si>
  <si>
    <t>CFMBTGRINC</t>
  </si>
  <si>
    <t>CFM9209F&lt;ChlNa&gt;</t>
  </si>
  <si>
    <t>CFM9209F</t>
  </si>
  <si>
    <t>CFMBTGRINF</t>
  </si>
  <si>
    <t>CFM9209I&lt;ChlNa&gt;</t>
  </si>
  <si>
    <t>CFM9209I</t>
  </si>
  <si>
    <t>CFMBTGRINI</t>
  </si>
  <si>
    <t>CFM8897A&lt;ChlNa&gt;</t>
  </si>
  <si>
    <t>CFM8897A</t>
  </si>
  <si>
    <t>Renta Local</t>
  </si>
  <si>
    <t>CFMCFNRLOA</t>
  </si>
  <si>
    <t>CFM8897B&lt;ChlNa&gt;</t>
  </si>
  <si>
    <t>CFM8897B</t>
  </si>
  <si>
    <t>CFMCFNRLOB</t>
  </si>
  <si>
    <t>CFM8897B-APV&lt;ChlNa&gt;</t>
  </si>
  <si>
    <t>CFM8897B-APV</t>
  </si>
  <si>
    <t>CFMCFNRLBA</t>
  </si>
  <si>
    <t>CFM8897D&lt;ChlNa&gt;</t>
  </si>
  <si>
    <t>CFM8897D</t>
  </si>
  <si>
    <t>CFMBTGRLOD</t>
  </si>
  <si>
    <t>CFM8897D-APV&lt;ChlNa&gt;</t>
  </si>
  <si>
    <t>CFM8897D-APV</t>
  </si>
  <si>
    <t>CFMBTGRLDV</t>
  </si>
  <si>
    <t>CFM8897I&lt;ChlNa&gt;</t>
  </si>
  <si>
    <t>CFM8897I</t>
  </si>
  <si>
    <t>CFMCFNRLOI</t>
  </si>
  <si>
    <t>CFM8897I-APV&lt;ChlNa&gt;</t>
  </si>
  <si>
    <t>CFM8897I-APV</t>
  </si>
  <si>
    <t>CFMCFNRLIA</t>
  </si>
  <si>
    <t>CFM9084A&lt;ChlNa&gt;</t>
  </si>
  <si>
    <t>CFM9084A</t>
  </si>
  <si>
    <t>Renta Local Uf</t>
  </si>
  <si>
    <t>CFMSURRLOA</t>
  </si>
  <si>
    <t>CFM9084AC&lt;ChlNa&gt;</t>
  </si>
  <si>
    <t>CFM9084AC</t>
  </si>
  <si>
    <t>CFMSURRLAC</t>
  </si>
  <si>
    <t>CFM9084AC-APV&lt;ChlNa&gt;</t>
  </si>
  <si>
    <t>CFM9084AC-APV</t>
  </si>
  <si>
    <t>CFMSURRLAP</t>
  </si>
  <si>
    <t>CFM9084B&lt;ChlNa&gt;</t>
  </si>
  <si>
    <t>CFM9084B</t>
  </si>
  <si>
    <t>CFMSURRLOB</t>
  </si>
  <si>
    <t>CFM9084C&lt;ChlNa&gt;</t>
  </si>
  <si>
    <t>CFM9084C</t>
  </si>
  <si>
    <t>CFMSURRLOC</t>
  </si>
  <si>
    <t>CFM9084D&lt;ChlNa&gt;</t>
  </si>
  <si>
    <t>CFM9084D</t>
  </si>
  <si>
    <t>CFMSURRLOD</t>
  </si>
  <si>
    <t>CFM9084E&lt;ChlNa&gt;</t>
  </si>
  <si>
    <t>CFM9084E</t>
  </si>
  <si>
    <t>CFMSURRLOE</t>
  </si>
  <si>
    <t>CFM9084F&lt;ChlNa&gt;</t>
  </si>
  <si>
    <t>CFM9084F</t>
  </si>
  <si>
    <t>CFMSURRLOF</t>
  </si>
  <si>
    <t>CFM9084H&lt;ChlNa&gt;</t>
  </si>
  <si>
    <t>CFM9084H</t>
  </si>
  <si>
    <t>CFMSURRLOH</t>
  </si>
  <si>
    <t>CFM9084I&lt;ChlNa&gt;</t>
  </si>
  <si>
    <t>CFM9084I</t>
  </si>
  <si>
    <t>CFMSURRLOI</t>
  </si>
  <si>
    <t>CFM9084M&lt;ChlNa&gt;</t>
  </si>
  <si>
    <t>CFM9084M</t>
  </si>
  <si>
    <t>CFMSURRLUM</t>
  </si>
  <si>
    <t>CFM9084SURA&lt;ChlNa&gt;</t>
  </si>
  <si>
    <t>CFM9084SURA</t>
  </si>
  <si>
    <t>CFMSURRLUS</t>
  </si>
  <si>
    <t>CFM9145A&lt;ChlNa&gt;</t>
  </si>
  <si>
    <t>CFM9145A</t>
  </si>
  <si>
    <t>Renta Nominal Chile</t>
  </si>
  <si>
    <t>CFMSURNOMA</t>
  </si>
  <si>
    <t>CFM9145AC&lt;ChlNa&gt;</t>
  </si>
  <si>
    <t>CFM9145AC</t>
  </si>
  <si>
    <t>CFMSURNOAC</t>
  </si>
  <si>
    <t>CFM9145AC-APV&lt;ChlNa&gt;</t>
  </si>
  <si>
    <t>CFM9145AC-APV</t>
  </si>
  <si>
    <t>CFMSURNOAP</t>
  </si>
  <si>
    <t>CFM9145B&lt;ChlNa&gt;</t>
  </si>
  <si>
    <t>CFM9145B</t>
  </si>
  <si>
    <t>CFMSURNOMB</t>
  </si>
  <si>
    <t>CFM9145C&lt;ChlNa&gt;</t>
  </si>
  <si>
    <t>CFM9145C</t>
  </si>
  <si>
    <t>CFMSURNOMC</t>
  </si>
  <si>
    <t>CFM9145D&lt;ChlNa&gt;</t>
  </si>
  <si>
    <t>CFM9145D</t>
  </si>
  <si>
    <t>CFMSURNOMD</t>
  </si>
  <si>
    <t>CFM9145E&lt;ChlNa&gt;</t>
  </si>
  <si>
    <t>CFM9145E</t>
  </si>
  <si>
    <t>CFMSURNOME</t>
  </si>
  <si>
    <t>CFM9145F&lt;ChlNa&gt;</t>
  </si>
  <si>
    <t>CFM9145F</t>
  </si>
  <si>
    <t>CFMSURNOMF</t>
  </si>
  <si>
    <t>CFM9145H&lt;ChlNa&gt;</t>
  </si>
  <si>
    <t>CFM9145H</t>
  </si>
  <si>
    <t>CFMSURNOMH</t>
  </si>
  <si>
    <t>CFM9145I&lt;ChlNa&gt;</t>
  </si>
  <si>
    <t>CFM9145I</t>
  </si>
  <si>
    <t>CFMSURNOMI</t>
  </si>
  <si>
    <t>CFM9145M&lt;ChlNa&gt;</t>
  </si>
  <si>
    <t>CFM9145M</t>
  </si>
  <si>
    <t>CFMSURRNCM</t>
  </si>
  <si>
    <t>CFM9145SURA&lt;ChlNa&gt;</t>
  </si>
  <si>
    <t>CFM9145SURA</t>
  </si>
  <si>
    <t>CFMSURRNCS</t>
  </si>
  <si>
    <t>CFM8028B&lt;ChlNa&gt;</t>
  </si>
  <si>
    <t>CFM8028B</t>
  </si>
  <si>
    <t>Retorno L.P. Uf</t>
  </si>
  <si>
    <t>CFMBCHRUFB</t>
  </si>
  <si>
    <t>CFM8028BCH&lt;ChlNa&gt;</t>
  </si>
  <si>
    <t>CFM8028BCH</t>
  </si>
  <si>
    <t>CFMBCHRLBH</t>
  </si>
  <si>
    <t>CFM8028BPLUS&lt;ChlNa&gt;</t>
  </si>
  <si>
    <t>CFM8028BPLUS</t>
  </si>
  <si>
    <t>CFMBCHRLBP</t>
  </si>
  <si>
    <t>CFM8028D&lt;ChlNa&gt;</t>
  </si>
  <si>
    <t>CFM8028D</t>
  </si>
  <si>
    <t>CFMBCHRUFD</t>
  </si>
  <si>
    <t>CFM8028E&lt;ChlNa&gt;</t>
  </si>
  <si>
    <t>CFM8028E</t>
  </si>
  <si>
    <t>CFM8028L&lt;ChlNa&gt;</t>
  </si>
  <si>
    <t>CFM8028L</t>
  </si>
  <si>
    <t>CFM8028M&lt;ChlNa&gt;</t>
  </si>
  <si>
    <t>CFM8028M</t>
  </si>
  <si>
    <t>CFMBCHRUFA</t>
  </si>
  <si>
    <t>CFM8028P1&lt;ChlNa&gt;</t>
  </si>
  <si>
    <t>CFM8028P1</t>
  </si>
  <si>
    <t>CFMBCHRUFP</t>
  </si>
  <si>
    <t>CFM8766A&lt;ChlNa&gt;</t>
  </si>
  <si>
    <t>CFM8766A</t>
  </si>
  <si>
    <t>CFMBCIRENA</t>
  </si>
  <si>
    <t>CFM8766ALTOP&lt;ChlNa&gt;</t>
  </si>
  <si>
    <t>CFM8766ALTOP</t>
  </si>
  <si>
    <t>CFMBCIRTNA</t>
  </si>
  <si>
    <t>CFM8766APV&lt;ChlNa&gt;</t>
  </si>
  <si>
    <t>CFM8766APV</t>
  </si>
  <si>
    <t>CFMBCIRTNV</t>
  </si>
  <si>
    <t>CFM8766BCI&lt;ChlNa&gt;</t>
  </si>
  <si>
    <t>CFM8766BCI</t>
  </si>
  <si>
    <t>CFM8766BPRIV&lt;ChlNa&gt;</t>
  </si>
  <si>
    <t>CFM8766BPRIV</t>
  </si>
  <si>
    <t>CFMBCIRALB</t>
  </si>
  <si>
    <t>CFM8766CLASI&lt;ChlNa&gt;</t>
  </si>
  <si>
    <t>CFM8766CLASI</t>
  </si>
  <si>
    <t>CFMBCIRTNC</t>
  </si>
  <si>
    <t>CFM8766FAMIL&lt;ChlNa&gt;</t>
  </si>
  <si>
    <t>CFM8766FAMIL</t>
  </si>
  <si>
    <t>CFMBCIRALF</t>
  </si>
  <si>
    <t>CFM9651A&lt;ChlNa&gt;</t>
  </si>
  <si>
    <t>CFM9651A</t>
  </si>
  <si>
    <t>Rv Internacional</t>
  </si>
  <si>
    <t>CFMSECRVIA</t>
  </si>
  <si>
    <t>CFM9651APV&lt;ChlNa&gt;</t>
  </si>
  <si>
    <t>CFM9651APV</t>
  </si>
  <si>
    <t>CFMSECRVII</t>
  </si>
  <si>
    <t>CFM9651B&lt;ChlNa&gt;</t>
  </si>
  <si>
    <t>CFM9651B</t>
  </si>
  <si>
    <t>CFMSECRVIB</t>
  </si>
  <si>
    <t>CFM9651FO&lt;ChlNa&gt;</t>
  </si>
  <si>
    <t>CFM9651FO</t>
  </si>
  <si>
    <t>CFMSECRVIF</t>
  </si>
  <si>
    <t>CFM9651GP&lt;ChlNa&gt;</t>
  </si>
  <si>
    <t>CFM9651GP</t>
  </si>
  <si>
    <t>CFMSECRVIG</t>
  </si>
  <si>
    <t>CFM8859A&lt;ChlNa&gt;</t>
  </si>
  <si>
    <t>CFM8859A</t>
  </si>
  <si>
    <t>S. Acciones Andinas</t>
  </si>
  <si>
    <t>CFMSURAPAA</t>
  </si>
  <si>
    <t>CFM8859AC&lt;ChlNa&gt;</t>
  </si>
  <si>
    <t>CFM8859AC</t>
  </si>
  <si>
    <t>CFMSURAPAC</t>
  </si>
  <si>
    <t>CFM8859AC-APV&lt;ChlNa&gt;</t>
  </si>
  <si>
    <t>CFM8859AC-APV</t>
  </si>
  <si>
    <t>CFMSURAPAP</t>
  </si>
  <si>
    <t>CFM8859B&lt;ChlNa&gt;</t>
  </si>
  <si>
    <t>CFM8859B</t>
  </si>
  <si>
    <t>CFMSURAPAB</t>
  </si>
  <si>
    <t>CFM8859C&lt;ChlNa&gt;</t>
  </si>
  <si>
    <t>CFM8859C</t>
  </si>
  <si>
    <t>CFMSURAPCC</t>
  </si>
  <si>
    <t>CFM8859D&lt;ChlNa&gt;</t>
  </si>
  <si>
    <t>CFM8859D</t>
  </si>
  <si>
    <t>CFMSURAPAD</t>
  </si>
  <si>
    <t>CFM8859E&lt;ChlNa&gt;</t>
  </si>
  <si>
    <t>CFM8859E</t>
  </si>
  <si>
    <t>CFMSURAPAE</t>
  </si>
  <si>
    <t>CFM8859F&lt;ChlNa&gt;</t>
  </si>
  <si>
    <t>CFM8859F</t>
  </si>
  <si>
    <t>CFMSURAPAF</t>
  </si>
  <si>
    <t>CFM8859H&lt;ChlNa&gt;</t>
  </si>
  <si>
    <t>CFM8859H</t>
  </si>
  <si>
    <t>CFMSURAPAH</t>
  </si>
  <si>
    <t>CFM8859I&lt;ChlNa&gt;</t>
  </si>
  <si>
    <t>CFM8859I</t>
  </si>
  <si>
    <t>CFMSURAPAI</t>
  </si>
  <si>
    <t>CFM8859M&lt;ChlNa&gt;</t>
  </si>
  <si>
    <t>CFM8859M</t>
  </si>
  <si>
    <t>CFMSURALPM</t>
  </si>
  <si>
    <t>CFM8900ALTO&lt;ChlNa&gt;</t>
  </si>
  <si>
    <t>CFM8900ALTO</t>
  </si>
  <si>
    <t>Santa D</t>
  </si>
  <si>
    <t>CFMSTDSADP</t>
  </si>
  <si>
    <t>CFM8900APV&lt;ChlNa&gt;</t>
  </si>
  <si>
    <t>CFM8900APV</t>
  </si>
  <si>
    <t>CFMSTDSRDV</t>
  </si>
  <si>
    <t>CFM8900EJECU&lt;ChlNa&gt;</t>
  </si>
  <si>
    <t>CFM8900EJECU</t>
  </si>
  <si>
    <t>CFMSTDSTDE</t>
  </si>
  <si>
    <t>CFM8900II&lt;ChlNa&gt;</t>
  </si>
  <si>
    <t>CFM8900II</t>
  </si>
  <si>
    <t>II</t>
  </si>
  <si>
    <t>CFMSTDSTD2</t>
  </si>
  <si>
    <t>CFM8900III&lt;ChlNa&gt;</t>
  </si>
  <si>
    <t>CFM8900III</t>
  </si>
  <si>
    <t>CFMSTDSTD3</t>
  </si>
  <si>
    <t>CFM8900INVER&lt;ChlNa&gt;</t>
  </si>
  <si>
    <t>CFM8900INVER</t>
  </si>
  <si>
    <t>CFMSTDSRDR</t>
  </si>
  <si>
    <t>CFM8900UNIVE&lt;ChlNa&gt;</t>
  </si>
  <si>
    <t>CFM8900UNIVE</t>
  </si>
  <si>
    <t>CFMSTDSRDN</t>
  </si>
  <si>
    <t>CFM8577ALTO&lt;ChlNa&gt;</t>
  </si>
  <si>
    <t>CFM8577ALTO</t>
  </si>
  <si>
    <t>Santander A</t>
  </si>
  <si>
    <t>CFMSTDSAAP</t>
  </si>
  <si>
    <t>CFM8577APV&lt;ChlNa&gt;</t>
  </si>
  <si>
    <t>CFM8577APV</t>
  </si>
  <si>
    <t>CFMSTDSAAV</t>
  </si>
  <si>
    <t>CFM8577EJECU&lt;ChlNa&gt;</t>
  </si>
  <si>
    <t>CFM8577EJECU</t>
  </si>
  <si>
    <t>CFMSTDSTAE</t>
  </si>
  <si>
    <t>CFM8577II&lt;ChlNa&gt;</t>
  </si>
  <si>
    <t>CFM8577II</t>
  </si>
  <si>
    <t>CFMSTDSTA2</t>
  </si>
  <si>
    <t>CFM8577III&lt;ChlNa&gt;</t>
  </si>
  <si>
    <t>CFM8577III</t>
  </si>
  <si>
    <t>CFMSTDSTA3</t>
  </si>
  <si>
    <t>CFM8577INVER&lt;ChlNa&gt;</t>
  </si>
  <si>
    <t>CFM8577INVER</t>
  </si>
  <si>
    <t>CFMSTDSAAI</t>
  </si>
  <si>
    <t>CFM8577UNIVE&lt;ChlNa&gt;</t>
  </si>
  <si>
    <t>CFM8577UNIVE</t>
  </si>
  <si>
    <t>CFMSTDSTAU</t>
  </si>
  <si>
    <t>CFM8076AM&lt;ChlNa&gt;</t>
  </si>
  <si>
    <t>CFM8076AM</t>
  </si>
  <si>
    <t>Santander Acciones Chilenas</t>
  </si>
  <si>
    <t>CFMSTDACHM</t>
  </si>
  <si>
    <t>CFM8076APV&lt;ChlNa&gt;</t>
  </si>
  <si>
    <t>CFM8076APV</t>
  </si>
  <si>
    <t>CFMSTDACHV</t>
  </si>
  <si>
    <t>CFM8076EJECU&lt;ChlNa&gt;</t>
  </si>
  <si>
    <t>CFM8076EJECU</t>
  </si>
  <si>
    <t>CFMSTDACHE</t>
  </si>
  <si>
    <t>CFM8076G&lt;ChlNa&gt;</t>
  </si>
  <si>
    <t>CFM8076G</t>
  </si>
  <si>
    <t>CFMSTDACCG</t>
  </si>
  <si>
    <t>CFM8076I&lt;ChlNa&gt;</t>
  </si>
  <si>
    <t>CFM8076I</t>
  </si>
  <si>
    <t>CFMSTDACCI</t>
  </si>
  <si>
    <t>CFM8076III&lt;ChlNa&gt;</t>
  </si>
  <si>
    <t>CFM8076III</t>
  </si>
  <si>
    <t>CFMSTDACC3</t>
  </si>
  <si>
    <t>CFM8076INVER&lt;ChlNa&gt;</t>
  </si>
  <si>
    <t>CFM8076INVER</t>
  </si>
  <si>
    <t>CFMSTDACHU</t>
  </si>
  <si>
    <t>CFM8076UNIVE&lt;ChlNa&gt;</t>
  </si>
  <si>
    <t>CFM8076UNIVE</t>
  </si>
  <si>
    <t>CFM8372APV&lt;ChlNa&gt;</t>
  </si>
  <si>
    <t>CFM8372APV</t>
  </si>
  <si>
    <t>Santander Acciones Selectas</t>
  </si>
  <si>
    <t>CFMSTDASEV</t>
  </si>
  <si>
    <t>CFM8372GLOBA&lt;ChlNa&gt;</t>
  </si>
  <si>
    <t>CFM8372GLOBA</t>
  </si>
  <si>
    <t>CFM8372III&lt;ChlNa&gt;</t>
  </si>
  <si>
    <t>CFM8372III</t>
  </si>
  <si>
    <t>CFMSTDASC3</t>
  </si>
  <si>
    <t>CFM8372PATRI&lt;ChlNa&gt;</t>
  </si>
  <si>
    <t>CFM8372PATRI</t>
  </si>
  <si>
    <t>CFM8159ALTO&lt;ChlNa&gt;</t>
  </si>
  <si>
    <t>CFM8159ALTO</t>
  </si>
  <si>
    <t>Santander Asiatico</t>
  </si>
  <si>
    <t>CFM8159AM&lt;ChlNa&gt;</t>
  </si>
  <si>
    <t>CFM8159AM</t>
  </si>
  <si>
    <t>CFMSTDACAM</t>
  </si>
  <si>
    <t>CFM8159APV&lt;ChlNa&gt;</t>
  </si>
  <si>
    <t>CFM8159APV</t>
  </si>
  <si>
    <t>CFMSTDACOV</t>
  </si>
  <si>
    <t>CFM8159EJECU&lt;ChlNa&gt;</t>
  </si>
  <si>
    <t>CFM8159EJECU</t>
  </si>
  <si>
    <t>CFMSTDAASE</t>
  </si>
  <si>
    <t>CFM8159G&lt;ChlNa&gt;</t>
  </si>
  <si>
    <t>CFM8159G</t>
  </si>
  <si>
    <t>CFMSTDAAEG</t>
  </si>
  <si>
    <t>CFM8159III&lt;ChlNa&gt;</t>
  </si>
  <si>
    <t>CFM8159III</t>
  </si>
  <si>
    <t>CFMSTDAAE3</t>
  </si>
  <si>
    <t>CFM8159INVER&lt;ChlNa&gt;</t>
  </si>
  <si>
    <t>CFM8159INVER</t>
  </si>
  <si>
    <t>CFMSTDLACC</t>
  </si>
  <si>
    <t>CFM8159UNIVE&lt;ChlNa&gt;</t>
  </si>
  <si>
    <t>CFM8159UNIVE</t>
  </si>
  <si>
    <t>CFMSTDLATC</t>
  </si>
  <si>
    <t>CFM8576ALTO&lt;ChlNa&gt;</t>
  </si>
  <si>
    <t>CFM8576ALTO</t>
  </si>
  <si>
    <t>Santander B</t>
  </si>
  <si>
    <t>CFMSTDSABP</t>
  </si>
  <si>
    <t>CFM8576APV&lt;ChlNa&gt;</t>
  </si>
  <si>
    <t>CFM8576APV</t>
  </si>
  <si>
    <t>CFMSTDSABV</t>
  </si>
  <si>
    <t>CFM8576EJECU&lt;ChlNa&gt;</t>
  </si>
  <si>
    <t>CFM8576EJECU</t>
  </si>
  <si>
    <t>CFMSTDSTBE</t>
  </si>
  <si>
    <t>CFM8576II&lt;ChlNa&gt;</t>
  </si>
  <si>
    <t>CFM8576II</t>
  </si>
  <si>
    <t>CFMSTDSTB2</t>
  </si>
  <si>
    <t>CFM8576III&lt;ChlNa&gt;</t>
  </si>
  <si>
    <t>CFM8576III</t>
  </si>
  <si>
    <t>CFMSTDSTB3</t>
  </si>
  <si>
    <t>CFM8576INVER&lt;ChlNa&gt;</t>
  </si>
  <si>
    <t>CFM8576INVER</t>
  </si>
  <si>
    <t>CFMSTDSABI</t>
  </si>
  <si>
    <t>CFM8576UNIVE&lt;ChlNa&gt;</t>
  </si>
  <si>
    <t>CFM8576UNIVE</t>
  </si>
  <si>
    <t>CFMSTDSTBU</t>
  </si>
  <si>
    <t>CFM8287AM&lt;ChlNa&gt;</t>
  </si>
  <si>
    <t>CFM8287AM</t>
  </si>
  <si>
    <t>Santander Bonos Y Letras</t>
  </si>
  <si>
    <t>CFMSTDBLHA</t>
  </si>
  <si>
    <t>CFM8287APV&lt;ChlNa&gt;</t>
  </si>
  <si>
    <t>CFM8287APV</t>
  </si>
  <si>
    <t>CFMSTDBASV</t>
  </si>
  <si>
    <t>CFM8287EJECU&lt;ChlNa&gt;</t>
  </si>
  <si>
    <t>CFM8287EJECU</t>
  </si>
  <si>
    <t>CFMSTDBLHC</t>
  </si>
  <si>
    <t>CFM8287G&lt;ChlNa&gt;</t>
  </si>
  <si>
    <t>CFM8287G</t>
  </si>
  <si>
    <t>CFMSTDBNAG</t>
  </si>
  <si>
    <t>CFM8287III&lt;ChlNa&gt;</t>
  </si>
  <si>
    <t>CFM8287III</t>
  </si>
  <si>
    <t>CFMSTDBNA3</t>
  </si>
  <si>
    <t>CFM8287INVER&lt;ChlNa&gt;</t>
  </si>
  <si>
    <t>CFM8287INVER</t>
  </si>
  <si>
    <t>CFMSTDBLHB</t>
  </si>
  <si>
    <t>CFM8287UNIVE&lt;ChlNa&gt;</t>
  </si>
  <si>
    <t>CFM8287UNIVE</t>
  </si>
  <si>
    <t>CFMSTDBLHF</t>
  </si>
  <si>
    <t>CFM8578ALTO&lt;ChlNa&gt;</t>
  </si>
  <si>
    <t>CFM8578ALTO</t>
  </si>
  <si>
    <t>Santander C</t>
  </si>
  <si>
    <t>CFMSTDSACP</t>
  </si>
  <si>
    <t>CFM8578APV&lt;ChlNa&gt;</t>
  </si>
  <si>
    <t>CFM8578APV</t>
  </si>
  <si>
    <t>CFMSTDSACV</t>
  </si>
  <si>
    <t>CFM8578EJECU&lt;ChlNa&gt;</t>
  </si>
  <si>
    <t>CFM8578EJECU</t>
  </si>
  <si>
    <t>CFMSTDSTCE</t>
  </si>
  <si>
    <t>CFM8578II&lt;ChlNa&gt;</t>
  </si>
  <si>
    <t>CFM8578II</t>
  </si>
  <si>
    <t>CFMSTDSTC2</t>
  </si>
  <si>
    <t>CFM8578III&lt;ChlNa&gt;</t>
  </si>
  <si>
    <t>CFM8578III</t>
  </si>
  <si>
    <t>CFMSTDSTC3</t>
  </si>
  <si>
    <t>CFM8578INVER&lt;ChlNa&gt;</t>
  </si>
  <si>
    <t>CFM8578INVER</t>
  </si>
  <si>
    <t>CFMSTDSACI</t>
  </si>
  <si>
    <t>CFM8578UNIVE&lt;ChlNa&gt;</t>
  </si>
  <si>
    <t>CFM8578UNIVE</t>
  </si>
  <si>
    <t>CFMSTDSACU</t>
  </si>
  <si>
    <t>CFM9490AM&lt;ChlNa&gt;</t>
  </si>
  <si>
    <t>CFM9490AM</t>
  </si>
  <si>
    <t>Santander Deuda Dolar</t>
  </si>
  <si>
    <t>CFMSTDDDAM</t>
  </si>
  <si>
    <t>CFM9490EJECU&lt;ChlNa&gt;</t>
  </si>
  <si>
    <t>CFM9490EJECU</t>
  </si>
  <si>
    <t>CFMSTDDDEJ</t>
  </si>
  <si>
    <t>CFM9490INVER&lt;ChlNa&gt;</t>
  </si>
  <si>
    <t>CFM9490INVER</t>
  </si>
  <si>
    <t>CFMSTDDDIN</t>
  </si>
  <si>
    <t>CFM9490UNIVE&lt;ChlNa&gt;</t>
  </si>
  <si>
    <t>CFM9490UNIVE</t>
  </si>
  <si>
    <t>CFMSTDDDUN</t>
  </si>
  <si>
    <t>CFM8387APV&lt;ChlNa&gt;</t>
  </si>
  <si>
    <t>CFM8387APV</t>
  </si>
  <si>
    <t>Santander E</t>
  </si>
  <si>
    <t>CFMSTDGPRV</t>
  </si>
  <si>
    <t>CFM8387EJECU&lt;ChlNa&gt;</t>
  </si>
  <si>
    <t>CFM8387EJECU</t>
  </si>
  <si>
    <t>CFMSTDGPRB</t>
  </si>
  <si>
    <t>CFM8387II&lt;ChlNa&gt;</t>
  </si>
  <si>
    <t>CFM8387II</t>
  </si>
  <si>
    <t>CFMSTDSTE2</t>
  </si>
  <si>
    <t>CFM8387III&lt;ChlNa&gt;</t>
  </si>
  <si>
    <t>CFM8387III</t>
  </si>
  <si>
    <t>CFMSTDSTE3</t>
  </si>
  <si>
    <t>CFM8387INVER&lt;ChlNa&gt;</t>
  </si>
  <si>
    <t>CFM8387INVER</t>
  </si>
  <si>
    <t>CFMSTDGPRR</t>
  </si>
  <si>
    <t>CFM8387UNIVE&lt;ChlNa&gt;</t>
  </si>
  <si>
    <t>CFM8387UNIVE</t>
  </si>
  <si>
    <t>CFMSTDGPRU</t>
  </si>
  <si>
    <t>CFM9405APV&lt;ChlNa&gt;</t>
  </si>
  <si>
    <t>CFM9405APV</t>
  </si>
  <si>
    <t>Santander F</t>
  </si>
  <si>
    <t>CFMSTDFAPV</t>
  </si>
  <si>
    <t>CFM9405EJECU&lt;ChlNa&gt;</t>
  </si>
  <si>
    <t>CFM9405EJECU</t>
  </si>
  <si>
    <t>CFMSTDFEJE</t>
  </si>
  <si>
    <t>CFM9405INVER&lt;ChlNa&gt;</t>
  </si>
  <si>
    <t>CFM9405INVER</t>
  </si>
  <si>
    <t>CFMSTDFINV</t>
  </si>
  <si>
    <t>CFM9405UNIVE&lt;ChlNa&gt;</t>
  </si>
  <si>
    <t>CFM9405UNIVE</t>
  </si>
  <si>
    <t>CFMSTDFUNI</t>
  </si>
  <si>
    <t>CFM8090ALTO&lt;ChlNa&gt;</t>
  </si>
  <si>
    <t>CFM8090ALTO</t>
  </si>
  <si>
    <t>Santander Global Desarrollad</t>
  </si>
  <si>
    <t>CFMSTDAGDA</t>
  </si>
  <si>
    <t>CFM8090AM&lt;ChlNa&gt;</t>
  </si>
  <si>
    <t>CFM8090AM</t>
  </si>
  <si>
    <t>CFMSTDGDAM</t>
  </si>
  <si>
    <t>CFM8090APV&lt;ChlNa&gt;</t>
  </si>
  <si>
    <t>CFM8090APV</t>
  </si>
  <si>
    <t>CFMSTDGDOV</t>
  </si>
  <si>
    <t>CFM8090EJECU&lt;ChlNa&gt;</t>
  </si>
  <si>
    <t>CFM8090EJECU</t>
  </si>
  <si>
    <t>CFMSTDAGLE</t>
  </si>
  <si>
    <t>CFM8090G&lt;ChlNa&gt;</t>
  </si>
  <si>
    <t>CFM8090G</t>
  </si>
  <si>
    <t>CFMSTDAGLG</t>
  </si>
  <si>
    <t>CFM8090I&lt;ChlNa&gt;</t>
  </si>
  <si>
    <t>CFM8090I</t>
  </si>
  <si>
    <t>CFMSTDAGDI</t>
  </si>
  <si>
    <t>CFM8090II&lt;ChlNa&gt;</t>
  </si>
  <si>
    <t>CFM8090II</t>
  </si>
  <si>
    <t>CFMSTDAGD2</t>
  </si>
  <si>
    <t>CFM8090III&lt;ChlNa&gt;</t>
  </si>
  <si>
    <t>CFM8090III</t>
  </si>
  <si>
    <t>CFMSTDAGLD</t>
  </si>
  <si>
    <t>CFM8090INVER&lt;ChlNa&gt;</t>
  </si>
  <si>
    <t>CFM8090INVER</t>
  </si>
  <si>
    <t>CFMSTDAGLI</t>
  </si>
  <si>
    <t>CFM8090UNIVE&lt;ChlNa&gt;</t>
  </si>
  <si>
    <t>CFM8090UNIVE</t>
  </si>
  <si>
    <t>CFMSTDGDOU</t>
  </si>
  <si>
    <t>CFM8077AM&lt;ChlNa&gt;</t>
  </si>
  <si>
    <t>CFM8077AM</t>
  </si>
  <si>
    <t>Santander Hiper Deposito</t>
  </si>
  <si>
    <t>CFMSTDRUAM</t>
  </si>
  <si>
    <t>CFM8077APV&lt;ChlNa&gt;</t>
  </si>
  <si>
    <t>CFM8077APV</t>
  </si>
  <si>
    <t>CFMSTDHTOV</t>
  </si>
  <si>
    <t>CFM8077CORPO&lt;ChlNa&gt;</t>
  </si>
  <si>
    <t>CFM8077CORPO</t>
  </si>
  <si>
    <t>CFM8077EJECU&lt;ChlNa&gt;</t>
  </si>
  <si>
    <t>CFM8077EJECU</t>
  </si>
  <si>
    <t>CFMSTDHDPB</t>
  </si>
  <si>
    <t>CFM8077G&lt;ChlNa&gt;</t>
  </si>
  <si>
    <t>CFM8077G</t>
  </si>
  <si>
    <t>CFMSTDRLUG</t>
  </si>
  <si>
    <t>CFM8077I&lt;ChlNa&gt;</t>
  </si>
  <si>
    <t>CFM8077I</t>
  </si>
  <si>
    <t>CFMSTDRLUI</t>
  </si>
  <si>
    <t>CFM8077II&lt;ChlNa&gt;</t>
  </si>
  <si>
    <t>CFM8077II</t>
  </si>
  <si>
    <t>CFMSTDRLU2</t>
  </si>
  <si>
    <t>CFM8077III&lt;ChlNa&gt;</t>
  </si>
  <si>
    <t>CFM8077III</t>
  </si>
  <si>
    <t>CFMSTDRLU3</t>
  </si>
  <si>
    <t>CFM8077INVER&lt;ChlNa&gt;</t>
  </si>
  <si>
    <t>CFM8077INVER</t>
  </si>
  <si>
    <t>CFMSTDHDPS</t>
  </si>
  <si>
    <t>CFM8077UNIVE&lt;ChlNa&gt;</t>
  </si>
  <si>
    <t>CFM8077UNIVE</t>
  </si>
  <si>
    <t>CFMSTDHDPC</t>
  </si>
  <si>
    <t>CFM8160ALTO&lt;ChlNa&gt;</t>
  </si>
  <si>
    <t>CFM8160ALTO</t>
  </si>
  <si>
    <t>Santander Latinoamericano</t>
  </si>
  <si>
    <t>CFM8160APV&lt;ChlNa&gt;</t>
  </si>
  <si>
    <t>CFM8160APV</t>
  </si>
  <si>
    <t>CFMSTDLNOV</t>
  </si>
  <si>
    <t>CFM8160EJECU&lt;ChlNa&gt;</t>
  </si>
  <si>
    <t>CFM8160EJECU</t>
  </si>
  <si>
    <t>CFMSTDLATB</t>
  </si>
  <si>
    <t>CFM8160G&lt;ChlNa&gt;</t>
  </si>
  <si>
    <t>CFM8160G</t>
  </si>
  <si>
    <t>CFM8160III&lt;ChlNa&gt;</t>
  </si>
  <si>
    <t>CFM8160III</t>
  </si>
  <si>
    <t>CFM8160INVER&lt;ChlNa&gt;</t>
  </si>
  <si>
    <t>CFM8160INVER</t>
  </si>
  <si>
    <t>CFM8160UNIVE&lt;ChlNa&gt;</t>
  </si>
  <si>
    <t>CFM8160UNIVE</t>
  </si>
  <si>
    <t>CFM8057AM&lt;ChlNa&gt;</t>
  </si>
  <si>
    <t>CFM8057AM</t>
  </si>
  <si>
    <t>Santander Money Market</t>
  </si>
  <si>
    <t>CFMSTDMMAM</t>
  </si>
  <si>
    <t>CFM8057APV&lt;ChlNa&gt;</t>
  </si>
  <si>
    <t>CFM8057APV</t>
  </si>
  <si>
    <t>CFMSTDMOMA</t>
  </si>
  <si>
    <t>CFM8057CORPO&lt;ChlNa&gt;</t>
  </si>
  <si>
    <t>CFM8057CORPO</t>
  </si>
  <si>
    <t>CFMSTDMMCO</t>
  </si>
  <si>
    <t>CFM8057EJECU&lt;ChlNa&gt;</t>
  </si>
  <si>
    <t>CFM8057EJECU</t>
  </si>
  <si>
    <t>CFMSTDMMKB</t>
  </si>
  <si>
    <t>CFM8057G&lt;ChlNa&gt;</t>
  </si>
  <si>
    <t>CFM8057G</t>
  </si>
  <si>
    <t>CFMSTDMMKG</t>
  </si>
  <si>
    <t>CFM8057INVER&lt;ChlNa&gt;</t>
  </si>
  <si>
    <t>CFM8057INVER</t>
  </si>
  <si>
    <t>CFMSTDMMKT</t>
  </si>
  <si>
    <t>CFM8057P&lt;ChlNa&gt;</t>
  </si>
  <si>
    <t>CFM8057P</t>
  </si>
  <si>
    <t>CFMSTDMOMP</t>
  </si>
  <si>
    <t>CFM8057UNIVE&lt;ChlNa&gt;</t>
  </si>
  <si>
    <t>CFM8057UNIVE</t>
  </si>
  <si>
    <t>CFMSTDMMKC</t>
  </si>
  <si>
    <t>CFM8230UNICA&lt;ChlNa&gt;</t>
  </si>
  <si>
    <t>CFM8230UNICA</t>
  </si>
  <si>
    <t>Santander Money Market Dolar</t>
  </si>
  <si>
    <t>CFMSTDMMUS</t>
  </si>
  <si>
    <t>CFM8059APV&lt;ChlNa&gt;</t>
  </si>
  <si>
    <t>CFM8059APV</t>
  </si>
  <si>
    <t>Santander Money Market Plus</t>
  </si>
  <si>
    <t>CFMSTDMONA</t>
  </si>
  <si>
    <t>CFM8059CORPO&lt;ChlNa&gt;</t>
  </si>
  <si>
    <t>CFM8059CORPO</t>
  </si>
  <si>
    <t>CFMSTDDMOC</t>
  </si>
  <si>
    <t>CFM8059EJECU&lt;ChlNa&gt;</t>
  </si>
  <si>
    <t>CFM8059EJECU</t>
  </si>
  <si>
    <t>CFMSTDMMPB</t>
  </si>
  <si>
    <t>CFM8059INVER&lt;ChlNa&gt;</t>
  </si>
  <si>
    <t>CFM8059INVER</t>
  </si>
  <si>
    <t>CFMSTDEXTV</t>
  </si>
  <si>
    <t>CFM8059P&lt;ChlNa&gt;</t>
  </si>
  <si>
    <t>CFM8059P</t>
  </si>
  <si>
    <t>CFMSTDMONP</t>
  </si>
  <si>
    <t>CFM8059UNIVE&lt;ChlNa&gt;</t>
  </si>
  <si>
    <t>CFM8059UNIVE</t>
  </si>
  <si>
    <t>CFMSTDMMPC</t>
  </si>
  <si>
    <t>CFM8058ALTO&lt;ChlNa&gt;</t>
  </si>
  <si>
    <t>CFM8058ALTO</t>
  </si>
  <si>
    <t>Santander Multinacional Emer</t>
  </si>
  <si>
    <t>CFMSTDAGEA</t>
  </si>
  <si>
    <t>CFM8058AM&lt;ChlNa&gt;</t>
  </si>
  <si>
    <t>CFM8058AM</t>
  </si>
  <si>
    <t>CFMSTDAGAM</t>
  </si>
  <si>
    <t>CFM8058APV&lt;ChlNa&gt;</t>
  </si>
  <si>
    <t>CFM8058APV</t>
  </si>
  <si>
    <t>CFMSTDMEMV</t>
  </si>
  <si>
    <t>CFM8058EJECU&lt;ChlNa&gt;</t>
  </si>
  <si>
    <t>CFM8058EJECU</t>
  </si>
  <si>
    <t>CFMSTDAGEE</t>
  </si>
  <si>
    <t>CFM8058G&lt;ChlNa&gt;</t>
  </si>
  <si>
    <t>CFM8058G</t>
  </si>
  <si>
    <t>CFMSTDGEMG</t>
  </si>
  <si>
    <t>CFM8058I&lt;ChlNa&gt;</t>
  </si>
  <si>
    <t>CFM8058I</t>
  </si>
  <si>
    <t>CFMSTDGEMI</t>
  </si>
  <si>
    <t>CFM8058II&lt;ChlNa&gt;</t>
  </si>
  <si>
    <t>CFM8058II</t>
  </si>
  <si>
    <t>CFMSTDGEM2</t>
  </si>
  <si>
    <t>CFM8058III&lt;ChlNa&gt;</t>
  </si>
  <si>
    <t>CFM8058III</t>
  </si>
  <si>
    <t>CFMSTDGEM3</t>
  </si>
  <si>
    <t>CFM8058INVER&lt;ChlNa&gt;</t>
  </si>
  <si>
    <t>CFM8058INVER</t>
  </si>
  <si>
    <t>CFMSTDAGEI</t>
  </si>
  <si>
    <t>CFM8058UNIVE&lt;ChlNa&gt;</t>
  </si>
  <si>
    <t>CFM8058UNIVE</t>
  </si>
  <si>
    <t>CFMSTDAGEU</t>
  </si>
  <si>
    <t>CFM8488ALTO&lt;ChlNa&gt;</t>
  </si>
  <si>
    <t>CFM8488ALTO</t>
  </si>
  <si>
    <t>Santander Norteamericano</t>
  </si>
  <si>
    <t>CFM8488AM&lt;ChlNa&gt;</t>
  </si>
  <si>
    <t>CFM8488AM</t>
  </si>
  <si>
    <t>CFMSTDUSAA</t>
  </si>
  <si>
    <t>CFM8488APV&lt;ChlNa&gt;</t>
  </si>
  <si>
    <t>CFM8488APV</t>
  </si>
  <si>
    <t>CFMSTDNORV</t>
  </si>
  <si>
    <t>CFM8488EJECU&lt;ChlNa&gt;</t>
  </si>
  <si>
    <t>CFM8488EJECU</t>
  </si>
  <si>
    <t>CFMSTDAUSE</t>
  </si>
  <si>
    <t>CFM8488G&lt;ChlNa&gt;</t>
  </si>
  <si>
    <t>CFM8488G</t>
  </si>
  <si>
    <t>CFMSTDACUG</t>
  </si>
  <si>
    <t>CFM8488I&lt;ChlNa&gt;</t>
  </si>
  <si>
    <t>CFM8488I</t>
  </si>
  <si>
    <t>CFMSTDACUI</t>
  </si>
  <si>
    <t>CFM8488II&lt;ChlNa&gt;</t>
  </si>
  <si>
    <t>CFM8488II</t>
  </si>
  <si>
    <t>CFMSTDACU2</t>
  </si>
  <si>
    <t>CFM8488III&lt;ChlNa&gt;</t>
  </si>
  <si>
    <t>CFM8488III</t>
  </si>
  <si>
    <t>CFMSTDACU3</t>
  </si>
  <si>
    <t>CFM8488INVER&lt;ChlNa&gt;</t>
  </si>
  <si>
    <t>CFM8488INVER</t>
  </si>
  <si>
    <t>CFMSTDAUSI</t>
  </si>
  <si>
    <t>CFM8488UNIVE&lt;ChlNa&gt;</t>
  </si>
  <si>
    <t>CFM8488UNIVE</t>
  </si>
  <si>
    <t>CFMSTDAUSU</t>
  </si>
  <si>
    <t>CFM8082AM&lt;ChlNa&gt;</t>
  </si>
  <si>
    <t>CFM8082AM</t>
  </si>
  <si>
    <t>Santander Rentabilidad</t>
  </si>
  <si>
    <t>CFMSTDLPAM</t>
  </si>
  <si>
    <t>CFM8082APV&lt;ChlNa&gt;</t>
  </si>
  <si>
    <t>CFM8082APV</t>
  </si>
  <si>
    <t>CFMSTDRADV</t>
  </si>
  <si>
    <t>CFM8082EJECU&lt;ChlNa&gt;</t>
  </si>
  <si>
    <t>CFM8082EJECU</t>
  </si>
  <si>
    <t>CFMSTDRLPE</t>
  </si>
  <si>
    <t>CFM8082G&lt;ChlNa&gt;</t>
  </si>
  <si>
    <t>CFM8082G</t>
  </si>
  <si>
    <t>CFMSTDRLAG</t>
  </si>
  <si>
    <t>CFM8082I&lt;ChlNa&gt;</t>
  </si>
  <si>
    <t>CFM8082I</t>
  </si>
  <si>
    <t>CFMSTDRLAI</t>
  </si>
  <si>
    <t>CFM8082III&lt;ChlNa&gt;</t>
  </si>
  <si>
    <t>CFM8082III</t>
  </si>
  <si>
    <t>CFMSTDRLA3</t>
  </si>
  <si>
    <t>CFM8082INVER&lt;ChlNa&gt;</t>
  </si>
  <si>
    <t>CFM8082INVER</t>
  </si>
  <si>
    <t>CFMSTDSADR</t>
  </si>
  <si>
    <t>CFM8082UNIVE&lt;ChlNa&gt;</t>
  </si>
  <si>
    <t>CFM8082UNIVE</t>
  </si>
  <si>
    <t>CFMSTDRTBL</t>
  </si>
  <si>
    <t>CFM8074APV&lt;ChlNa&gt;</t>
  </si>
  <si>
    <t>CFM8074APV</t>
  </si>
  <si>
    <t>Santander Retail &amp; Consumo</t>
  </si>
  <si>
    <t>CFMSTDAILV</t>
  </si>
  <si>
    <t>CFM8074EJECU&lt;ChlNa&gt;</t>
  </si>
  <si>
    <t>CFM8074EJECU</t>
  </si>
  <si>
    <t>CFMSTDARCE</t>
  </si>
  <si>
    <t>CFM8074III&lt;ChlNa&gt;</t>
  </si>
  <si>
    <t>CFM8074III</t>
  </si>
  <si>
    <t>CFMSTDARC3</t>
  </si>
  <si>
    <t>CFM8074INVER&lt;ChlNa&gt;</t>
  </si>
  <si>
    <t>CFM8074INVER</t>
  </si>
  <si>
    <t>CFMSTDAILI</t>
  </si>
  <si>
    <t>CFM8074UNIVE&lt;ChlNa&gt;</t>
  </si>
  <si>
    <t>CFM8074UNIVE</t>
  </si>
  <si>
    <t>CFMSTDAILU</t>
  </si>
  <si>
    <t>CFM8280AM&lt;ChlNa&gt;</t>
  </si>
  <si>
    <t>CFM8280AM</t>
  </si>
  <si>
    <t>Santander Super Interes</t>
  </si>
  <si>
    <t>CFMSTDRMAM</t>
  </si>
  <si>
    <t>CFM8280APV&lt;ChlNa&gt;</t>
  </si>
  <si>
    <t>CFM8280APV</t>
  </si>
  <si>
    <t>CFMSTDSESV</t>
  </si>
  <si>
    <t>CFM8280EJECU&lt;ChlNa&gt;</t>
  </si>
  <si>
    <t>CFM8280EJECU</t>
  </si>
  <si>
    <t>CFMSTDRMEE</t>
  </si>
  <si>
    <t>CFM8280G&lt;ChlNa&gt;</t>
  </si>
  <si>
    <t>CFM8280G</t>
  </si>
  <si>
    <t>CFMSTDRMEG</t>
  </si>
  <si>
    <t>CFM8280INVER&lt;ChlNa&gt;</t>
  </si>
  <si>
    <t>CFM8280INVER</t>
  </si>
  <si>
    <t>CFMSTDSESR</t>
  </si>
  <si>
    <t>CFM8280UNIVE&lt;ChlNa&gt;</t>
  </si>
  <si>
    <t>CFM8280UNIVE</t>
  </si>
  <si>
    <t>CFMSTDSUIN</t>
  </si>
  <si>
    <t>CFM9521UNICA&lt;ChlNa&gt;</t>
  </si>
  <si>
    <t>CFM9521UNICA</t>
  </si>
  <si>
    <t>Sb Latam Asia</t>
  </si>
  <si>
    <t>CFMBCHSBLE</t>
  </si>
  <si>
    <t>CFM8529AHORRO&lt;ChlNa&gt;</t>
  </si>
  <si>
    <t>CFM8529AHORRO</t>
  </si>
  <si>
    <t>Scotia Acciones Nacionales</t>
  </si>
  <si>
    <t>CFM8529APV&lt;ChlNa&gt;</t>
  </si>
  <si>
    <t>CFM8529APV</t>
  </si>
  <si>
    <t>CFM8529CLASICA&lt;ChlNa&gt;</t>
  </si>
  <si>
    <t>CFM8529CLASICA</t>
  </si>
  <si>
    <t>CFM8529CONVENIO&lt;ChlNa&gt;</t>
  </si>
  <si>
    <t>CFM8529CONVENIO</t>
  </si>
  <si>
    <t>CONVENIOS</t>
  </si>
  <si>
    <t>CFM8529FAMILIA&lt;ChlNa&gt;</t>
  </si>
  <si>
    <t>CFM8529FAMILIA</t>
  </si>
  <si>
    <t>CFM8529FONDO&lt;ChlNa&gt;</t>
  </si>
  <si>
    <t>CFM8529FONDO</t>
  </si>
  <si>
    <t>FONDO</t>
  </si>
  <si>
    <t>CFM8529PREMIUM&lt;ChlNa&gt;</t>
  </si>
  <si>
    <t>CFM8529PREMIUM</t>
  </si>
  <si>
    <t>CFM8529WEB&lt;ChlNa&gt;</t>
  </si>
  <si>
    <t>CFM8529WEB</t>
  </si>
  <si>
    <t>CFM8413A&lt;ChlNa&gt;</t>
  </si>
  <si>
    <t>CFM8413A</t>
  </si>
  <si>
    <t>Scotia Activo</t>
  </si>
  <si>
    <t>CFMBNSSACA</t>
  </si>
  <si>
    <t>CFM8413APV&lt;ChlNa&gt;</t>
  </si>
  <si>
    <t>CFM8413APV</t>
  </si>
  <si>
    <t>CFM8413F&lt;ChlNa&gt;</t>
  </si>
  <si>
    <t>CFM8413F</t>
  </si>
  <si>
    <t>CFM8822A&lt;ChlNa&gt;</t>
  </si>
  <si>
    <t>CFM8822A</t>
  </si>
  <si>
    <t>Scotia Asia</t>
  </si>
  <si>
    <t>CFMBNSASIA</t>
  </si>
  <si>
    <t>CFM8822APV&lt;ChlNa&gt;</t>
  </si>
  <si>
    <t>CFM8822APV</t>
  </si>
  <si>
    <t>CFM8822B&lt;ChlNa&gt;</t>
  </si>
  <si>
    <t>CFM8822B</t>
  </si>
  <si>
    <t>CFMBNSASIB</t>
  </si>
  <si>
    <t>CFM8822C&lt;ChlNa&gt;</t>
  </si>
  <si>
    <t>CFM8822C</t>
  </si>
  <si>
    <t>CFMBNSASIC</t>
  </si>
  <si>
    <t>CFM8822E&lt;ChlNa&gt;</t>
  </si>
  <si>
    <t>CFM8822E</t>
  </si>
  <si>
    <t>CFMBNSASIE</t>
  </si>
  <si>
    <t>CFM8822F&lt;ChlNa&gt;</t>
  </si>
  <si>
    <t>CFM8822F</t>
  </si>
  <si>
    <t>CFM8049A&lt;ChlNa&gt;</t>
  </si>
  <si>
    <t>CFM8049A</t>
  </si>
  <si>
    <t>Scotia Clipper</t>
  </si>
  <si>
    <t>CFMBNSCLIA</t>
  </si>
  <si>
    <t>CFM8049AFP&lt;ChlNa&gt;</t>
  </si>
  <si>
    <t>CFM8049AFP</t>
  </si>
  <si>
    <t>AFP</t>
  </si>
  <si>
    <t>CFM8049B&lt;ChlNa&gt;</t>
  </si>
  <si>
    <t>CFM8049B</t>
  </si>
  <si>
    <t>CFMBNSCLIB</t>
  </si>
  <si>
    <t>CFM8049F&lt;ChlNa&gt;</t>
  </si>
  <si>
    <t>CFM8049F</t>
  </si>
  <si>
    <t>CFM9158A&lt;ChlNa&gt;</t>
  </si>
  <si>
    <t>CFM9158A</t>
  </si>
  <si>
    <t>Scotia Confianza</t>
  </si>
  <si>
    <t>CFMBNSCONA</t>
  </si>
  <si>
    <t>CFM9158APV&lt;ChlNa&gt;</t>
  </si>
  <si>
    <t>CFM9158APV</t>
  </si>
  <si>
    <t>CFM9158F&lt;ChlNa&gt;</t>
  </si>
  <si>
    <t>CFM9158F</t>
  </si>
  <si>
    <t>CFMBNSCONF</t>
  </si>
  <si>
    <t>CFM9158V&lt;ChlNa&gt;</t>
  </si>
  <si>
    <t>CFM9158V</t>
  </si>
  <si>
    <t>CFMBNSCONV</t>
  </si>
  <si>
    <t>CFM8238UNICA&lt;ChlNa&gt;</t>
  </si>
  <si>
    <t>CFM8238UNICA</t>
  </si>
  <si>
    <t>Scotia Dolar</t>
  </si>
  <si>
    <t>CFMBNSDOLA</t>
  </si>
  <si>
    <t>CFM8604A&lt;ChlNa&gt;</t>
  </si>
  <si>
    <t>CFM8604A</t>
  </si>
  <si>
    <t>Scotia Global - Retail</t>
  </si>
  <si>
    <t>CFMBNSGRTL</t>
  </si>
  <si>
    <t>CFM8604APV&lt;ChlNa&gt;</t>
  </si>
  <si>
    <t>CFM8604APV</t>
  </si>
  <si>
    <t>CFM8604B&lt;ChlNa&gt;</t>
  </si>
  <si>
    <t>CFM8604B</t>
  </si>
  <si>
    <t>CFMBNSGILB</t>
  </si>
  <si>
    <t>CFM8604C&lt;ChlNa&gt;</t>
  </si>
  <si>
    <t>CFM8604C</t>
  </si>
  <si>
    <t>CFMBNSGILC</t>
  </si>
  <si>
    <t>CFM8604E&lt;ChlNa&gt;</t>
  </si>
  <si>
    <t>CFM8604E</t>
  </si>
  <si>
    <t>CFMBNSGILE</t>
  </si>
  <si>
    <t>CFM8604F&lt;ChlNa&gt;</t>
  </si>
  <si>
    <t>CFM8604F</t>
  </si>
  <si>
    <t>CFM8050A&lt;ChlNa&gt;</t>
  </si>
  <si>
    <t>CFM8050A</t>
  </si>
  <si>
    <t>Scotia Leader</t>
  </si>
  <si>
    <t>CFMBNSLEAA</t>
  </si>
  <si>
    <t>CFM8050APV&lt;ChlNa&gt;</t>
  </si>
  <si>
    <t>CFM8050APV</t>
  </si>
  <si>
    <t>CFM8050F&lt;ChlNa&gt;</t>
  </si>
  <si>
    <t>CFM8050F</t>
  </si>
  <si>
    <t>CFM8392A&lt;ChlNa&gt;</t>
  </si>
  <si>
    <t>CFM8392A</t>
  </si>
  <si>
    <t>Scotia Mixto</t>
  </si>
  <si>
    <t>CFMBNSMXTA</t>
  </si>
  <si>
    <t>CFM8392APV&lt;ChlNa&gt;</t>
  </si>
  <si>
    <t>CFM8392APV</t>
  </si>
  <si>
    <t>CFM8392F&lt;ChlNa&gt;</t>
  </si>
  <si>
    <t>CFM8392F</t>
  </si>
  <si>
    <t>CFM8820A&lt;ChlNa&gt;</t>
  </si>
  <si>
    <t>CFM8820A</t>
  </si>
  <si>
    <t>Security Asia Emergente</t>
  </si>
  <si>
    <t>CFMSECAEMA</t>
  </si>
  <si>
    <t>CFM8820APV1&lt;ChlNa&gt;</t>
  </si>
  <si>
    <t>CFM8820APV1</t>
  </si>
  <si>
    <t>CFMSECAEM1</t>
  </si>
  <si>
    <t>CFM8820B&lt;ChlNa&gt;</t>
  </si>
  <si>
    <t>CFM8820B</t>
  </si>
  <si>
    <t>CFMSECASEB</t>
  </si>
  <si>
    <t>CFM8820G&lt;ChlNa&gt;</t>
  </si>
  <si>
    <t>CFM8820G</t>
  </si>
  <si>
    <t>CFMSECAEMG</t>
  </si>
  <si>
    <t>CFM8820H&lt;ChlNa&gt;</t>
  </si>
  <si>
    <t>CFM8820H</t>
  </si>
  <si>
    <t>CFMSECAEMH</t>
  </si>
  <si>
    <t>CFM8820I-APV&lt;ChlNa&gt;</t>
  </si>
  <si>
    <t>CFM8820I-APV</t>
  </si>
  <si>
    <t>CFM8820J&lt;ChlNa&gt;</t>
  </si>
  <si>
    <t>CFM8820J</t>
  </si>
  <si>
    <t>CFMSECAEMJ</t>
  </si>
  <si>
    <t>CFM8820S&lt;ChlNa&gt;</t>
  </si>
  <si>
    <t>CFM8820S</t>
  </si>
  <si>
    <t>CFMSECAEMS</t>
  </si>
  <si>
    <t>CFM8820V&lt;ChlNa&gt;</t>
  </si>
  <si>
    <t>CFM8820V</t>
  </si>
  <si>
    <t>CFMSECAEMV</t>
  </si>
  <si>
    <t>CFM8048A&lt;ChlNa&gt;</t>
  </si>
  <si>
    <t>CFM8048A</t>
  </si>
  <si>
    <t>Security Check</t>
  </si>
  <si>
    <t>CFMSECCHKA</t>
  </si>
  <si>
    <t>CFM8048B&lt;ChlNa&gt;</t>
  </si>
  <si>
    <t>CFM8048B</t>
  </si>
  <si>
    <t>CFMSECCCKB</t>
  </si>
  <si>
    <t>CFM8048I&lt;ChlNa&gt;</t>
  </si>
  <si>
    <t>CFM8048I</t>
  </si>
  <si>
    <t>CFMSECCCKI</t>
  </si>
  <si>
    <t>CFM8048S&lt;ChlNa&gt;</t>
  </si>
  <si>
    <t>CFM8048S</t>
  </si>
  <si>
    <t>CFMSECCHKS</t>
  </si>
  <si>
    <t>CFM8806A&lt;ChlNa&gt;</t>
  </si>
  <si>
    <t>CFM8806A</t>
  </si>
  <si>
    <t>Security Corporativo</t>
  </si>
  <si>
    <t>CFMSECCORA</t>
  </si>
  <si>
    <t>CFM8806APV1&lt;ChlNa&gt;</t>
  </si>
  <si>
    <t>CFM8806APV1</t>
  </si>
  <si>
    <t>CFMSECCOR1</t>
  </si>
  <si>
    <t>CFM8806B&lt;ChlNa&gt;</t>
  </si>
  <si>
    <t>CFM8806B</t>
  </si>
  <si>
    <t>CFMSECCORB</t>
  </si>
  <si>
    <t>CFM8806D&lt;ChlNa&gt;</t>
  </si>
  <si>
    <t>CFM8806D</t>
  </si>
  <si>
    <t>CFMSECCORD</t>
  </si>
  <si>
    <t>CFM8806G&lt;ChlNa&gt;</t>
  </si>
  <si>
    <t>CFM8806G</t>
  </si>
  <si>
    <t>CFMSECCORG</t>
  </si>
  <si>
    <t>CFM8806H&lt;ChlNa&gt;</t>
  </si>
  <si>
    <t>CFM8806H</t>
  </si>
  <si>
    <t>CFMSECCORH</t>
  </si>
  <si>
    <t>CFM8806I-APV&lt;ChlNa&gt;</t>
  </si>
  <si>
    <t>CFM8806I-APV</t>
  </si>
  <si>
    <t>CFM8806J&lt;ChlNa&gt;</t>
  </si>
  <si>
    <t>CFM8806J</t>
  </si>
  <si>
    <t>CFMSECCORJ</t>
  </si>
  <si>
    <t>CFM8806S&lt;ChlNa&gt;</t>
  </si>
  <si>
    <t>CFM8806S</t>
  </si>
  <si>
    <t>CFMSECCORS</t>
  </si>
  <si>
    <t>CFM8806V&lt;ChlNa&gt;</t>
  </si>
  <si>
    <t>CFM8806V</t>
  </si>
  <si>
    <t>CFMSECCORV</t>
  </si>
  <si>
    <t>CFM8384A&lt;ChlNa&gt;</t>
  </si>
  <si>
    <t>CFM8384A</t>
  </si>
  <si>
    <t>Security Dolar Money Market</t>
  </si>
  <si>
    <t>CFMSECDMMA</t>
  </si>
  <si>
    <t>CFM8384B&lt;ChlNa&gt;</t>
  </si>
  <si>
    <t>CFM8384B</t>
  </si>
  <si>
    <t>CFMSECDMMB</t>
  </si>
  <si>
    <t>CFM8384C&lt;ChlNa&gt;</t>
  </si>
  <si>
    <t>CFM8384C</t>
  </si>
  <si>
    <t>CFMSECDMMC</t>
  </si>
  <si>
    <t>CFM8384S&lt;ChlNa&gt;</t>
  </si>
  <si>
    <t>CFM8384S</t>
  </si>
  <si>
    <t>CFMSECDMMS</t>
  </si>
  <si>
    <t>CFM8323A&lt;ChlNa&gt;</t>
  </si>
  <si>
    <t>CFM8323A</t>
  </si>
  <si>
    <t>Security Emerging Market</t>
  </si>
  <si>
    <t>CFMSECEMKT</t>
  </si>
  <si>
    <t>CFM8323APV1&lt;ChlNa&gt;</t>
  </si>
  <si>
    <t>CFM8323APV1</t>
  </si>
  <si>
    <t>CFMSECEMK1</t>
  </si>
  <si>
    <t>CFM8323B&lt;ChlNa&gt;</t>
  </si>
  <si>
    <t>CFM8323B</t>
  </si>
  <si>
    <t>CFMSECSGMB</t>
  </si>
  <si>
    <t>CFM8323G&lt;ChlNa&gt;</t>
  </si>
  <si>
    <t>CFM8323G</t>
  </si>
  <si>
    <t>CFMSECEMKG</t>
  </si>
  <si>
    <t>CFM8323H&lt;ChlNa&gt;</t>
  </si>
  <si>
    <t>CFM8323H</t>
  </si>
  <si>
    <t>CFMSECEMKH</t>
  </si>
  <si>
    <t>CFM8323I-APV&lt;ChlNa&gt;</t>
  </si>
  <si>
    <t>CFM8323I-APV</t>
  </si>
  <si>
    <t>CFM8323J&lt;ChlNa&gt;</t>
  </si>
  <si>
    <t>CFM8323J</t>
  </si>
  <si>
    <t>CFMSECEMKJ</t>
  </si>
  <si>
    <t>CFM8323S&lt;ChlNa&gt;</t>
  </si>
  <si>
    <t>CFM8323S</t>
  </si>
  <si>
    <t>CFMSECEMKS</t>
  </si>
  <si>
    <t>CFM8323V&lt;ChlNa&gt;</t>
  </si>
  <si>
    <t>CFM8323V</t>
  </si>
  <si>
    <t>CFMSECEMKV</t>
  </si>
  <si>
    <t>CFM8435A&lt;ChlNa&gt;</t>
  </si>
  <si>
    <t>CFM8435A</t>
  </si>
  <si>
    <t>Security Equity Fund</t>
  </si>
  <si>
    <t>CFMSECEQFA</t>
  </si>
  <si>
    <t>CFM8435B&lt;ChlNa&gt;</t>
  </si>
  <si>
    <t>CFM8435B</t>
  </si>
  <si>
    <t>CFMSECEQFB</t>
  </si>
  <si>
    <t>CFM8435D&lt;ChlNa&gt;</t>
  </si>
  <si>
    <t>CFM8435D</t>
  </si>
  <si>
    <t>CFMSECEQFD</t>
  </si>
  <si>
    <t>CFM8435G&lt;ChlNa&gt;</t>
  </si>
  <si>
    <t>CFM8435G</t>
  </si>
  <si>
    <t>CFMSECEQFG</t>
  </si>
  <si>
    <t>CFM8435H&lt;ChlNa&gt;</t>
  </si>
  <si>
    <t>CFM8435H</t>
  </si>
  <si>
    <t>CFMSECRETH</t>
  </si>
  <si>
    <t>CFM8435I-APV&lt;ChlNa&gt;</t>
  </si>
  <si>
    <t>CFM8435I-APV</t>
  </si>
  <si>
    <t>CFMSECRETI</t>
  </si>
  <si>
    <t>CFM8435J&lt;ChlNa&gt;</t>
  </si>
  <si>
    <t>CFM8435J</t>
  </si>
  <si>
    <t>CFMSECRETJ</t>
  </si>
  <si>
    <t>CFM8435S&lt;ChlNa&gt;</t>
  </si>
  <si>
    <t>CFM8435S</t>
  </si>
  <si>
    <t>CFMSECRETS</t>
  </si>
  <si>
    <t>CFM8435V&lt;ChlNa&gt;</t>
  </si>
  <si>
    <t>CFM8435V</t>
  </si>
  <si>
    <t>CFMSECEQFV</t>
  </si>
  <si>
    <t>CFM8055A&lt;ChlNa&gt;</t>
  </si>
  <si>
    <t>CFM8055A</t>
  </si>
  <si>
    <t>Security First</t>
  </si>
  <si>
    <t>CFMSECFIRA</t>
  </si>
  <si>
    <t>CFM8055APV1&lt;ChlNa&gt;</t>
  </si>
  <si>
    <t>CFM8055APV1</t>
  </si>
  <si>
    <t>CFMSECFIR1</t>
  </si>
  <si>
    <t>CFM8055B&lt;ChlNa&gt;</t>
  </si>
  <si>
    <t>CFM8055B</t>
  </si>
  <si>
    <t>CFMSECFSTB</t>
  </si>
  <si>
    <t>CFM8055G&lt;ChlNa&gt;</t>
  </si>
  <si>
    <t>CFM8055G</t>
  </si>
  <si>
    <t>CFMSECFIRG</t>
  </si>
  <si>
    <t>CFM8055I-APV&lt;ChlNa&gt;</t>
  </si>
  <si>
    <t>CFM8055I-APV</t>
  </si>
  <si>
    <t>CFM8055S&lt;ChlNa&gt;</t>
  </si>
  <si>
    <t>CFM8055S</t>
  </si>
  <si>
    <t>CFMSECFISS</t>
  </si>
  <si>
    <t>CFM8055V&lt;ChlNa&gt;</t>
  </si>
  <si>
    <t>CFM8055V</t>
  </si>
  <si>
    <t>CFMSECFIRV</t>
  </si>
  <si>
    <t>CFM8294A&lt;ChlNa&gt;</t>
  </si>
  <si>
    <t>CFM8294A</t>
  </si>
  <si>
    <t>Security Global</t>
  </si>
  <si>
    <t>CFMSECGLOA</t>
  </si>
  <si>
    <t>CFM8294APV1&lt;ChlNa&gt;</t>
  </si>
  <si>
    <t>CFM8294APV1</t>
  </si>
  <si>
    <t>CFMSECGLO1</t>
  </si>
  <si>
    <t>CFM8294F&lt;ChlNa&gt;</t>
  </si>
  <si>
    <t>CFM8294F</t>
  </si>
  <si>
    <t>CFMCRSGBLF</t>
  </si>
  <si>
    <t>CFM8294H&lt;ChlNa&gt;</t>
  </si>
  <si>
    <t>CFM8294H</t>
  </si>
  <si>
    <t>CFMSECGLOH</t>
  </si>
  <si>
    <t>CFM8294I-APV&lt;ChlNa&gt;</t>
  </si>
  <si>
    <t>CFM8294I-APV</t>
  </si>
  <si>
    <t>CFMSECGLOI</t>
  </si>
  <si>
    <t>CFM8294J&lt;ChlNa&gt;</t>
  </si>
  <si>
    <t>CFM8294J</t>
  </si>
  <si>
    <t>CFMSECGLOJ</t>
  </si>
  <si>
    <t>CFM8294S&lt;ChlNa&gt;</t>
  </si>
  <si>
    <t>CFM8294S</t>
  </si>
  <si>
    <t>CFMSECGLOS</t>
  </si>
  <si>
    <t>CFM8294V&lt;ChlNa&gt;</t>
  </si>
  <si>
    <t>CFM8294V</t>
  </si>
  <si>
    <t>CFMSECGLOV</t>
  </si>
  <si>
    <t>CFM8118A&lt;ChlNa&gt;</t>
  </si>
  <si>
    <t>CFM8118A</t>
  </si>
  <si>
    <t>Security Gold</t>
  </si>
  <si>
    <t>CFMSECGOLD</t>
  </si>
  <si>
    <t>CFM8118APV1&lt;ChlNa&gt;</t>
  </si>
  <si>
    <t>CFM8118APV1</t>
  </si>
  <si>
    <t>CFMSECGLD1</t>
  </si>
  <si>
    <t>CFM8118B&lt;ChlNa&gt;</t>
  </si>
  <si>
    <t>CFM8118B</t>
  </si>
  <si>
    <t>CFMSECGLDB</t>
  </si>
  <si>
    <t>CFM8118G&lt;ChlNa&gt;</t>
  </si>
  <si>
    <t>CFM8118G</t>
  </si>
  <si>
    <t>CFMSECGLDG</t>
  </si>
  <si>
    <t>CFM8118H&lt;ChlNa&gt;</t>
  </si>
  <si>
    <t>CFM8118H</t>
  </si>
  <si>
    <t>CFMSECGLDH</t>
  </si>
  <si>
    <t>CFM8118I-APV&lt;ChlNa&gt;</t>
  </si>
  <si>
    <t>CFM8118I-APV</t>
  </si>
  <si>
    <t>CFM8118J&lt;ChlNa&gt;</t>
  </si>
  <si>
    <t>CFM8118J</t>
  </si>
  <si>
    <t>CFMSECGLDJ</t>
  </si>
  <si>
    <t>CFM8118S&lt;ChlNa&gt;</t>
  </si>
  <si>
    <t>CFM8118S</t>
  </si>
  <si>
    <t>CFMSECGLDS</t>
  </si>
  <si>
    <t>CFM8118V&lt;ChlNa&gt;</t>
  </si>
  <si>
    <t>CFM8118V</t>
  </si>
  <si>
    <t>CFMSECGLDV</t>
  </si>
  <si>
    <t>CFM8336A&lt;ChlNa&gt;</t>
  </si>
  <si>
    <t>CFM8336A</t>
  </si>
  <si>
    <t>Security Income</t>
  </si>
  <si>
    <t>CFMSECINCA</t>
  </si>
  <si>
    <t>CFM8336B&lt;ChlNa&gt;</t>
  </si>
  <si>
    <t>CFM8336B</t>
  </si>
  <si>
    <t>CFMSECINCB</t>
  </si>
  <si>
    <t>CFM8336D&lt;ChlNa&gt;</t>
  </si>
  <si>
    <t>CFM8336D</t>
  </si>
  <si>
    <t>CFMSECINCD</t>
  </si>
  <si>
    <t>CFM8336H&lt;ChlNa&gt;</t>
  </si>
  <si>
    <t>CFM8336H</t>
  </si>
  <si>
    <t>CFMSECINCH</t>
  </si>
  <si>
    <t>CFM8336I-APV&lt;ChlNa&gt;</t>
  </si>
  <si>
    <t>CFM8336I-APV</t>
  </si>
  <si>
    <t>CFMSECEQUI</t>
  </si>
  <si>
    <t>CFM8336J&lt;ChlNa&gt;</t>
  </si>
  <si>
    <t>CFM8336J</t>
  </si>
  <si>
    <t>CFMSECEQUJ</t>
  </si>
  <si>
    <t>CFM8336N&lt;ChlNa&gt;</t>
  </si>
  <si>
    <t>CFM8336N</t>
  </si>
  <si>
    <t>N</t>
  </si>
  <si>
    <t>CFMSECINCN</t>
  </si>
  <si>
    <t>CFM8336S&lt;ChlNa&gt;</t>
  </si>
  <si>
    <t>CFM8336S</t>
  </si>
  <si>
    <t>CFMSECEQUS</t>
  </si>
  <si>
    <t>CFM8336V&lt;ChlNa&gt;</t>
  </si>
  <si>
    <t>CFM8336V</t>
  </si>
  <si>
    <t>CFMSECINCV</t>
  </si>
  <si>
    <t>CFM8253A&lt;ChlNa&gt;</t>
  </si>
  <si>
    <t>CFM8253A</t>
  </si>
  <si>
    <t>Security Plus</t>
  </si>
  <si>
    <t>CFMSECPLUA</t>
  </si>
  <si>
    <t>CFM8253B&lt;ChlNa&gt;</t>
  </si>
  <si>
    <t>CFM8253B</t>
  </si>
  <si>
    <t>CFMSECPLUB</t>
  </si>
  <si>
    <t>CFM8253C&lt;ChlNa&gt;</t>
  </si>
  <si>
    <t>CFM8253C</t>
  </si>
  <si>
    <t>CFMSECPLUC</t>
  </si>
  <si>
    <t>CFM8253D&lt;ChlNa&gt;</t>
  </si>
  <si>
    <t>CFM8253D</t>
  </si>
  <si>
    <t>CFMSECPLUD</t>
  </si>
  <si>
    <t>CFM8253E&lt;ChlNa&gt;</t>
  </si>
  <si>
    <t>CFM8253E</t>
  </si>
  <si>
    <t>CFMSECPLUE</t>
  </si>
  <si>
    <t>CFM8253I&lt;ChlNa&gt;</t>
  </si>
  <si>
    <t>CFM8253I</t>
  </si>
  <si>
    <t>CFMSECPLUI</t>
  </si>
  <si>
    <t>CFM8253L&lt;ChlNa&gt;</t>
  </si>
  <si>
    <t>CFM8253L</t>
  </si>
  <si>
    <t>CFMSECPLUL</t>
  </si>
  <si>
    <t>CFM8253S&lt;ChlNa&gt;</t>
  </si>
  <si>
    <t>CFM8253S</t>
  </si>
  <si>
    <t>CFMSECPLUS</t>
  </si>
  <si>
    <t>CFM8490A&lt;ChlNa&gt;</t>
  </si>
  <si>
    <t>CFM8490A</t>
  </si>
  <si>
    <t>Security Selectivo</t>
  </si>
  <si>
    <t>CFMCRSSLCA</t>
  </si>
  <si>
    <t>CFM8490APV1&lt;ChlNa&gt;</t>
  </si>
  <si>
    <t>CFM8490APV1</t>
  </si>
  <si>
    <t>CFMSECSEL1</t>
  </si>
  <si>
    <t>CFM8490F&lt;ChlNa&gt;</t>
  </si>
  <si>
    <t>CFM8490F</t>
  </si>
  <si>
    <t>CFMSECSLCF</t>
  </si>
  <si>
    <t>CFM8490G&lt;ChlNa&gt;</t>
  </si>
  <si>
    <t>CFM8490G</t>
  </si>
  <si>
    <t>CFMSECSLCG</t>
  </si>
  <si>
    <t>CFM8490H&lt;ChlNa&gt;</t>
  </si>
  <si>
    <t>CFM8490H</t>
  </si>
  <si>
    <t>CFMSECSLCH</t>
  </si>
  <si>
    <t>CFM8490I-APV&lt;ChlNa&gt;</t>
  </si>
  <si>
    <t>CFM8490I-APV</t>
  </si>
  <si>
    <t>CFMSECSELP</t>
  </si>
  <si>
    <t>CFM8490J&lt;ChlNa&gt;</t>
  </si>
  <si>
    <t>CFM8490J</t>
  </si>
  <si>
    <t>CFMSECSLCJ</t>
  </si>
  <si>
    <t>CFM8490S&lt;ChlNa&gt;</t>
  </si>
  <si>
    <t>CFM8490S</t>
  </si>
  <si>
    <t>CFMSECSELS</t>
  </si>
  <si>
    <t>CFM8490V&lt;ChlNa&gt;</t>
  </si>
  <si>
    <t>CFM8490V</t>
  </si>
  <si>
    <t>CFMSECSLCV</t>
  </si>
  <si>
    <t>CFM8795A&lt;ChlNa&gt;</t>
  </si>
  <si>
    <t>CFM8795A</t>
  </si>
  <si>
    <t>Security Small Cap Latam</t>
  </si>
  <si>
    <t>CFMSECLATA</t>
  </si>
  <si>
    <t>CFM8795APV1&lt;ChlNa&gt;</t>
  </si>
  <si>
    <t>CFM8795APV1</t>
  </si>
  <si>
    <t>CFMSECLAT1</t>
  </si>
  <si>
    <t>CFM8795B&lt;ChlNa&gt;</t>
  </si>
  <si>
    <t>CFM8795B</t>
  </si>
  <si>
    <t>CFMSECLATB</t>
  </si>
  <si>
    <t>CFM8795D&lt;ChlNa&gt;</t>
  </si>
  <si>
    <t>CFM8795D</t>
  </si>
  <si>
    <t>CFMSECWORD</t>
  </si>
  <si>
    <t>CFM8795F&lt;ChlNa&gt;</t>
  </si>
  <si>
    <t>CFM8795F</t>
  </si>
  <si>
    <t>CFMSECSCLF</t>
  </si>
  <si>
    <t>CFM8795G&lt;ChlNa&gt;</t>
  </si>
  <si>
    <t>CFM8795G</t>
  </si>
  <si>
    <t>CFMSECILSG</t>
  </si>
  <si>
    <t>CFM8795H&lt;ChlNa&gt;</t>
  </si>
  <si>
    <t>CFM8795H</t>
  </si>
  <si>
    <t>CFMSECILSH</t>
  </si>
  <si>
    <t>CFM8795I&lt;ChlNa&gt;</t>
  </si>
  <si>
    <t>CFM8795I</t>
  </si>
  <si>
    <t>CFMSECLATI</t>
  </si>
  <si>
    <t>CFM8795J&lt;ChlNa&gt;</t>
  </si>
  <si>
    <t>CFM8795J</t>
  </si>
  <si>
    <t>CFMSECLATJ</t>
  </si>
  <si>
    <t>CFM8795S&lt;ChlNa&gt;</t>
  </si>
  <si>
    <t>CFM8795S</t>
  </si>
  <si>
    <t>CFMSECSCLS</t>
  </si>
  <si>
    <t>CFM8795V&lt;ChlNa&gt;</t>
  </si>
  <si>
    <t>CFM8795V</t>
  </si>
  <si>
    <t>CFMSECILSV</t>
  </si>
  <si>
    <t>CFM8306A&lt;ChlNa&gt;</t>
  </si>
  <si>
    <t>CFM8306A</t>
  </si>
  <si>
    <t>Security Value</t>
  </si>
  <si>
    <t>CFMSECPROA</t>
  </si>
  <si>
    <t>CFM8306B&lt;ChlNa&gt;</t>
  </si>
  <si>
    <t>CFM8306B</t>
  </si>
  <si>
    <t>CFMSECVALB</t>
  </si>
  <si>
    <t>CFM8306D&lt;ChlNa&gt;</t>
  </si>
  <si>
    <t>CFM8306D</t>
  </si>
  <si>
    <t>CFMSECVALD</t>
  </si>
  <si>
    <t>CFM8306G&lt;ChlNa&gt;</t>
  </si>
  <si>
    <t>CFM8306G</t>
  </si>
  <si>
    <t>CFMSECVALG</t>
  </si>
  <si>
    <t>CFM8306H&lt;ChlNa&gt;</t>
  </si>
  <si>
    <t>CFM8306H</t>
  </si>
  <si>
    <t>CFMSECVALH</t>
  </si>
  <si>
    <t>CFM8306I-APV&lt;ChlNa&gt;</t>
  </si>
  <si>
    <t>CFM8306I-APV</t>
  </si>
  <si>
    <t>CFMSECPRI</t>
  </si>
  <si>
    <t>CFM8306J&lt;ChlNa&gt;</t>
  </si>
  <si>
    <t>CFM8306J</t>
  </si>
  <si>
    <t>CFMSECPROJ</t>
  </si>
  <si>
    <t>CFM8306S&lt;ChlNa&gt;</t>
  </si>
  <si>
    <t>CFM8306S</t>
  </si>
  <si>
    <t>CFMSECPROS</t>
  </si>
  <si>
    <t>CFM8306V&lt;ChlNa&gt;</t>
  </si>
  <si>
    <t>CFM8306V</t>
  </si>
  <si>
    <t>CFMSECVALV</t>
  </si>
  <si>
    <t>CFM8430A&lt;ChlNa&gt;</t>
  </si>
  <si>
    <t>CFM8430A</t>
  </si>
  <si>
    <t>Selección Bursatil</t>
  </si>
  <si>
    <t>CFM8430ALPAT&lt;ChlNa&gt;</t>
  </si>
  <si>
    <t>CFM8430ALPAT</t>
  </si>
  <si>
    <t>CFMBCISBLP</t>
  </si>
  <si>
    <t>CFM8430APV&lt;ChlNa&gt;</t>
  </si>
  <si>
    <t>CFM8430APV</t>
  </si>
  <si>
    <t>CFMBCISBAV</t>
  </si>
  <si>
    <t>CFM8430BCI&lt;ChlNa&gt;</t>
  </si>
  <si>
    <t>CFM8430BCI</t>
  </si>
  <si>
    <t>CFMBCISBBC</t>
  </si>
  <si>
    <t>CFM8430BPRIV&lt;ChlNa&gt;</t>
  </si>
  <si>
    <t>CFM8430BPRIV</t>
  </si>
  <si>
    <t>CFMBCISBLB</t>
  </si>
  <si>
    <t>CFM8430CLASI&lt;ChlNa&gt;</t>
  </si>
  <si>
    <t>CFM8430CLASI</t>
  </si>
  <si>
    <t>CFMBCISBLC</t>
  </si>
  <si>
    <t>CFM8430FAMIL&lt;ChlNa&gt;</t>
  </si>
  <si>
    <t>CFM8430FAMIL</t>
  </si>
  <si>
    <t>CFMBCISBLF</t>
  </si>
  <si>
    <t>CFM8430GAMMA&lt;ChlNa&gt;</t>
  </si>
  <si>
    <t>CFM8430GAMMA</t>
  </si>
  <si>
    <t>CFMBCISBGA</t>
  </si>
  <si>
    <t>CFM8996APV&lt;ChlNa&gt;</t>
  </si>
  <si>
    <t>CFM8996APV</t>
  </si>
  <si>
    <t>Select Dinamico</t>
  </si>
  <si>
    <t>CFMSTDSDIV</t>
  </si>
  <si>
    <t>CFM8996III&lt;ChlNa&gt;</t>
  </si>
  <si>
    <t>CFM8996III</t>
  </si>
  <si>
    <t>CFMSTDSDI3</t>
  </si>
  <si>
    <t>CFM8996PERMA&lt;ChlNa&gt;</t>
  </si>
  <si>
    <t>CFM8996PERMA</t>
  </si>
  <si>
    <t>PERMA</t>
  </si>
  <si>
    <t>CFMSTDSDIP</t>
  </si>
  <si>
    <t>CFM8995APV&lt;ChlNa&gt;</t>
  </si>
  <si>
    <t>CFM8995APV</t>
  </si>
  <si>
    <t>Select Equilibrio</t>
  </si>
  <si>
    <t>CFMSTDSEQV</t>
  </si>
  <si>
    <t>CFM8995III&lt;ChlNa&gt;</t>
  </si>
  <si>
    <t>CFM8995III</t>
  </si>
  <si>
    <t>CFMSTDSEQ3</t>
  </si>
  <si>
    <t>CFM8995PERMA&lt;ChlNa&gt;</t>
  </si>
  <si>
    <t>CFM8995PERMA</t>
  </si>
  <si>
    <t>CFMSTDSEQP</t>
  </si>
  <si>
    <t>CFM8997APV&lt;ChlNa&gt;</t>
  </si>
  <si>
    <t>CFM8997APV</t>
  </si>
  <si>
    <t>Select Prudente</t>
  </si>
  <si>
    <t>CFMSTDSPRV</t>
  </si>
  <si>
    <t>CFM8997III&lt;ChlNa&gt;</t>
  </si>
  <si>
    <t>CFM8997III</t>
  </si>
  <si>
    <t>CFMSTDSPR3</t>
  </si>
  <si>
    <t>CFM8997PERMA&lt;ChlNa&gt;</t>
  </si>
  <si>
    <t>CFM8997PERMA</t>
  </si>
  <si>
    <t>CFMSTDSPRP</t>
  </si>
  <si>
    <t>CFM9034AM&lt;ChlNa&gt;</t>
  </si>
  <si>
    <t>CFM9034AM</t>
  </si>
  <si>
    <t>Selecta Chile</t>
  </si>
  <si>
    <t>CFMSTDRSAM</t>
  </si>
  <si>
    <t>CFM9034APV&lt;ChlNa&gt;</t>
  </si>
  <si>
    <t>CFM9034APV</t>
  </si>
  <si>
    <t>CFMSTDSLEV</t>
  </si>
  <si>
    <t>CFM9034G&lt;ChlNa&gt;</t>
  </si>
  <si>
    <t>CFM9034G</t>
  </si>
  <si>
    <t>CFMSTDRSEG</t>
  </si>
  <si>
    <t>CFM9034GLOBA&lt;ChlNa&gt;</t>
  </si>
  <si>
    <t>CFM9034GLOBA</t>
  </si>
  <si>
    <t>CFMSTDRSGL</t>
  </si>
  <si>
    <t>CFM9034III&lt;ChlNa&gt;</t>
  </si>
  <si>
    <t>CFM9034III</t>
  </si>
  <si>
    <t>CFMSTDRSE3</t>
  </si>
  <si>
    <t>CFM9034PATRI&lt;ChlNa&gt;</t>
  </si>
  <si>
    <t>CFM9034PATRI</t>
  </si>
  <si>
    <t>CFMSTDRSPA</t>
  </si>
  <si>
    <t>CFM8948A&lt;ChlNa&gt;</t>
  </si>
  <si>
    <t>CFM8948A</t>
  </si>
  <si>
    <t>Small Cap Latam</t>
  </si>
  <si>
    <t>CFMEURSCLA</t>
  </si>
  <si>
    <t>CFM8948B-APV/AP&lt;ChlNa&gt;</t>
  </si>
  <si>
    <t>CFM8948B-APV/AP</t>
  </si>
  <si>
    <t>CFM8948D&lt;ChlNa&gt;</t>
  </si>
  <si>
    <t>CFM8948D</t>
  </si>
  <si>
    <t>CFMEURSCLD</t>
  </si>
  <si>
    <t>CFM8948Z&lt;ChlNa&gt;</t>
  </si>
  <si>
    <t>CFM8948Z</t>
  </si>
  <si>
    <t>CFM8319A&lt;ChlNa&gt;</t>
  </si>
  <si>
    <t>CFM8319A</t>
  </si>
  <si>
    <t>Solvente Bancoestado</t>
  </si>
  <si>
    <t>CFMESTSLVA</t>
  </si>
  <si>
    <t>CFM8319B&lt;ChlNa&gt;</t>
  </si>
  <si>
    <t>CFM8319B</t>
  </si>
  <si>
    <t>CFMESTSLVB</t>
  </si>
  <si>
    <t>CFM8319BE&lt;ChlNa&gt;</t>
  </si>
  <si>
    <t>CFM8319BE</t>
  </si>
  <si>
    <t>CFM8319C&lt;ChlNa&gt;</t>
  </si>
  <si>
    <t>CFM8319C</t>
  </si>
  <si>
    <t>CFMESTSLVC</t>
  </si>
  <si>
    <t>CFM8319F&lt;ChlNa&gt;</t>
  </si>
  <si>
    <t>CFM8319F</t>
  </si>
  <si>
    <t>CFMESTASOF</t>
  </si>
  <si>
    <t>CFM8319I&lt;ChlNa&gt;</t>
  </si>
  <si>
    <t>CFM8319I</t>
  </si>
  <si>
    <t>CFMESTSLVI</t>
  </si>
  <si>
    <t>CFM8319VIVIENDA&lt;ChlNa&gt;</t>
  </si>
  <si>
    <t>CFM8319VIVIENDA</t>
  </si>
  <si>
    <t>CFM9730A&lt;ChlNa&gt;</t>
  </si>
  <si>
    <t>CFM9730A</t>
  </si>
  <si>
    <t>Streep</t>
  </si>
  <si>
    <t>CFM8679A&lt;ChlNa&gt;</t>
  </si>
  <si>
    <t>CFM8679A</t>
  </si>
  <si>
    <t>Sura Acciones Chile</t>
  </si>
  <si>
    <t>CFMSUCMCSA</t>
  </si>
  <si>
    <t>CFM8679AC&lt;ChlNa&gt;</t>
  </si>
  <si>
    <t>CFM8679AC</t>
  </si>
  <si>
    <t>CFMSUCMCAC</t>
  </si>
  <si>
    <t>CFM8679AC-APV&lt;ChlNa&gt;</t>
  </si>
  <si>
    <t>CFM8679AC-APV</t>
  </si>
  <si>
    <t>CFMSURAMAP</t>
  </si>
  <si>
    <t>CFM8679B&lt;ChlNa&gt;</t>
  </si>
  <si>
    <t>CFM8679B</t>
  </si>
  <si>
    <t>CFMSUCMCSB</t>
  </si>
  <si>
    <t>CFM8679C&lt;ChlNa&gt;</t>
  </si>
  <si>
    <t>CFM8679C</t>
  </si>
  <si>
    <t>CFMSUCMCSC</t>
  </si>
  <si>
    <t>CFM8679D&lt;ChlNa&gt;</t>
  </si>
  <si>
    <t>CFM8679D</t>
  </si>
  <si>
    <t>CFMSUCMCSD</t>
  </si>
  <si>
    <t>CFM8679E&lt;ChlNa&gt;</t>
  </si>
  <si>
    <t>CFM8679E</t>
  </si>
  <si>
    <t>CFMSUCMCSE</t>
  </si>
  <si>
    <t>CFM8679F&lt;ChlNa&gt;</t>
  </si>
  <si>
    <t>CFM8679F</t>
  </si>
  <si>
    <t>CFMSUCMCSF</t>
  </si>
  <si>
    <t>CFM8679H&lt;ChlNa&gt;</t>
  </si>
  <si>
    <t>CFM8679H</t>
  </si>
  <si>
    <t>CFMSUCMCSH</t>
  </si>
  <si>
    <t>CFM8679I&lt;ChlNa&gt;</t>
  </si>
  <si>
    <t>CFM8679I</t>
  </si>
  <si>
    <t>CFMSUCMCSI</t>
  </si>
  <si>
    <t>CFM8679M&lt;ChlNa&gt;</t>
  </si>
  <si>
    <t>CFM8679M</t>
  </si>
  <si>
    <t>CFMSURCAPM</t>
  </si>
  <si>
    <t>CFM8812A&lt;ChlNa&gt;</t>
  </si>
  <si>
    <t>CFM8812A</t>
  </si>
  <si>
    <t>Sura Acciones Chile Calificado</t>
  </si>
  <si>
    <t>CFMSURCHCA</t>
  </si>
  <si>
    <t>CFM8812AC&lt;ChlNa&gt;</t>
  </si>
  <si>
    <t>CFM8812AC</t>
  </si>
  <si>
    <t>CFMSURCHAC</t>
  </si>
  <si>
    <t>CFM8812AC-APV&lt;ChlNa&gt;</t>
  </si>
  <si>
    <t>CFM8812AC-APV</t>
  </si>
  <si>
    <t>CFMSURCHAP</t>
  </si>
  <si>
    <t>CFM8812B&lt;ChlNa&gt;</t>
  </si>
  <si>
    <t>CFM8812B</t>
  </si>
  <si>
    <t>CFMSURCHCB</t>
  </si>
  <si>
    <t>CFM8812C&lt;ChlNa&gt;</t>
  </si>
  <si>
    <t>CFM8812C</t>
  </si>
  <si>
    <t>CFMSURCHCC</t>
  </si>
  <si>
    <t>CFM8812D&lt;ChlNa&gt;</t>
  </si>
  <si>
    <t>CFM8812D</t>
  </si>
  <si>
    <t>CFMSURCHCD</t>
  </si>
  <si>
    <t>CFM8812E&lt;ChlNa&gt;</t>
  </si>
  <si>
    <t>CFM8812E</t>
  </si>
  <si>
    <t>CFMSURCHCE</t>
  </si>
  <si>
    <t>CFM8812F&lt;ChlNa&gt;</t>
  </si>
  <si>
    <t>CFM8812F</t>
  </si>
  <si>
    <t>CFMSURCHCF</t>
  </si>
  <si>
    <t>CFM8812H&lt;ChlNa&gt;</t>
  </si>
  <si>
    <t>CFM8812H</t>
  </si>
  <si>
    <t>CFMSURCHCH</t>
  </si>
  <si>
    <t>CFM8812I&lt;ChlNa&gt;</t>
  </si>
  <si>
    <t>CFM8812I</t>
  </si>
  <si>
    <t>CFMSURCHCI</t>
  </si>
  <si>
    <t>CFM8812M&lt;ChlNa&gt;</t>
  </si>
  <si>
    <t>CFM8812M</t>
  </si>
  <si>
    <t>CFMSURACCM</t>
  </si>
  <si>
    <t>CFM8678A&lt;ChlNa&gt;</t>
  </si>
  <si>
    <t>CFM8678A</t>
  </si>
  <si>
    <t>Sura Renta Deposito</t>
  </si>
  <si>
    <t>CFMSURRDCA</t>
  </si>
  <si>
    <t>CFM8678AC&lt;ChlNa&gt;</t>
  </si>
  <si>
    <t>CFM8678AC</t>
  </si>
  <si>
    <t>CFMSURRDAC</t>
  </si>
  <si>
    <t>CFM8678AC-APV&lt;ChlNa&gt;</t>
  </si>
  <si>
    <t>CFM8678AC-APV</t>
  </si>
  <si>
    <t>CFMSURRDAP</t>
  </si>
  <si>
    <t>CFM8678C&lt;ChlNa&gt;</t>
  </si>
  <si>
    <t>CFM8678C</t>
  </si>
  <si>
    <t>CFMSURRDCC</t>
  </si>
  <si>
    <t>CFM8678D&lt;ChlNa&gt;</t>
  </si>
  <si>
    <t>CFM8678D</t>
  </si>
  <si>
    <t>CFMSURRDCD</t>
  </si>
  <si>
    <t>CFM8678E&lt;ChlNa&gt;</t>
  </si>
  <si>
    <t>CFM8678E</t>
  </si>
  <si>
    <t>CFMSURRDCE</t>
  </si>
  <si>
    <t>CFM8678F&lt;ChlNa&gt;</t>
  </si>
  <si>
    <t>CFM8678F</t>
  </si>
  <si>
    <t>CFMSURRDCF</t>
  </si>
  <si>
    <t>CFM8678FI&lt;ChlNa&gt;</t>
  </si>
  <si>
    <t>CFM8678FI</t>
  </si>
  <si>
    <t>FI</t>
  </si>
  <si>
    <t>CFMSURDCFI</t>
  </si>
  <si>
    <t>CFM8678FI-A&lt;ChlNa&gt;</t>
  </si>
  <si>
    <t>CFM8678FI-A</t>
  </si>
  <si>
    <t>FI-A</t>
  </si>
  <si>
    <t>CFMSURDFIA</t>
  </si>
  <si>
    <t>CFM8678H&lt;ChlNa&gt;</t>
  </si>
  <si>
    <t>CFM8678H</t>
  </si>
  <si>
    <t>CFMSURRDCH</t>
  </si>
  <si>
    <t>CFM8678I&lt;ChlNa&gt;</t>
  </si>
  <si>
    <t>CFM8678I</t>
  </si>
  <si>
    <t>CFMSURRDCI</t>
  </si>
  <si>
    <t>CFM8678M&lt;ChlNa&gt;</t>
  </si>
  <si>
    <t>CFM8678M</t>
  </si>
  <si>
    <t>CFMSURRDCM</t>
  </si>
  <si>
    <t>CFM8678SURA&lt;ChlNa&gt;</t>
  </si>
  <si>
    <t>CFM8678SURA</t>
  </si>
  <si>
    <t>CFMSURRDCS</t>
  </si>
  <si>
    <t>CFM8676A&lt;ChlNa&gt;</t>
  </si>
  <si>
    <t>CFM8676A</t>
  </si>
  <si>
    <t>Sura Renta Fija Chile</t>
  </si>
  <si>
    <t>CFMSURRBCA</t>
  </si>
  <si>
    <t>CFM8676AC&lt;ChlNa&gt;</t>
  </si>
  <si>
    <t>CFM8676AC</t>
  </si>
  <si>
    <t>CFMSURRBAC</t>
  </si>
  <si>
    <t>CFM8676AC-APV&lt;ChlNa&gt;</t>
  </si>
  <si>
    <t>CFM8676AC-APV</t>
  </si>
  <si>
    <t>CFMSURRBAP</t>
  </si>
  <si>
    <t>CFM8676B&lt;ChlNa&gt;</t>
  </si>
  <si>
    <t>CFM8676B</t>
  </si>
  <si>
    <t>CFMSURRBCB</t>
  </si>
  <si>
    <t>CFM8676C&lt;ChlNa&gt;</t>
  </si>
  <si>
    <t>CFM8676C</t>
  </si>
  <si>
    <t>CFMSURRBCC</t>
  </si>
  <si>
    <t>CFM8676D&lt;ChlNa&gt;</t>
  </si>
  <si>
    <t>CFM8676D</t>
  </si>
  <si>
    <t>CFMSURRBCD</t>
  </si>
  <si>
    <t>CFM8676E&lt;ChlNa&gt;</t>
  </si>
  <si>
    <t>CFM8676E</t>
  </si>
  <si>
    <t>CFMSURRBCE</t>
  </si>
  <si>
    <t>CFM8676F&lt;ChlNa&gt;</t>
  </si>
  <si>
    <t>CFM8676F</t>
  </si>
  <si>
    <t>CFMSURRBCF</t>
  </si>
  <si>
    <t>CFM8676H&lt;ChlNa&gt;</t>
  </si>
  <si>
    <t>CFM8676H</t>
  </si>
  <si>
    <t>CFMSURRBCH</t>
  </si>
  <si>
    <t>CFM8676I&lt;ChlNa&gt;</t>
  </si>
  <si>
    <t>CFM8676I</t>
  </si>
  <si>
    <t>CFMSURRBCI</t>
  </si>
  <si>
    <t>CFM8676M&lt;ChlNa&gt;</t>
  </si>
  <si>
    <t>CFM8676M</t>
  </si>
  <si>
    <t>CFMSURARBM</t>
  </si>
  <si>
    <t>CFM8676SURA&lt;ChlNa&gt;</t>
  </si>
  <si>
    <t>CFM8676SURA</t>
  </si>
  <si>
    <t>CFMSURARBS</t>
  </si>
  <si>
    <t>CFM8776A&lt;ChlNa&gt;</t>
  </si>
  <si>
    <t>CFM8776A</t>
  </si>
  <si>
    <t>Sura Renta Internacional</t>
  </si>
  <si>
    <t>CFMSURRINA</t>
  </si>
  <si>
    <t>CFM8776AC&lt;ChlNa&gt;</t>
  </si>
  <si>
    <t>CFM8776AC</t>
  </si>
  <si>
    <t>CFMSURRIAC</t>
  </si>
  <si>
    <t>CFM8776AC-APV&lt;ChlNa&gt;</t>
  </si>
  <si>
    <t>CFM8776AC-APV</t>
  </si>
  <si>
    <t>CFMSURRIAP</t>
  </si>
  <si>
    <t>CFM8776B&lt;ChlNa&gt;</t>
  </si>
  <si>
    <t>CFM8776B</t>
  </si>
  <si>
    <t>CFMSURRINB</t>
  </si>
  <si>
    <t>CFM8776C&lt;ChlNa&gt;</t>
  </si>
  <si>
    <t>CFM8776C</t>
  </si>
  <si>
    <t>CFMSURRINC</t>
  </si>
  <si>
    <t>CFM8776D&lt;ChlNa&gt;</t>
  </si>
  <si>
    <t>CFM8776D</t>
  </si>
  <si>
    <t>CFMSURRIND</t>
  </si>
  <si>
    <t>CFM8776E&lt;ChlNa&gt;</t>
  </si>
  <si>
    <t>CFM8776E</t>
  </si>
  <si>
    <t>CFMSURRINE</t>
  </si>
  <si>
    <t>CFM8776F&lt;ChlNa&gt;</t>
  </si>
  <si>
    <t>CFM8776F</t>
  </si>
  <si>
    <t>CFMSURRINF</t>
  </si>
  <si>
    <t>CFM8776H&lt;ChlNa&gt;</t>
  </si>
  <si>
    <t>CFM8776H</t>
  </si>
  <si>
    <t>CFMSURRINH</t>
  </si>
  <si>
    <t>CFM8776I&lt;ChlNa&gt;</t>
  </si>
  <si>
    <t>CFM8776I</t>
  </si>
  <si>
    <t>CFMSURRINI</t>
  </si>
  <si>
    <t>CFM8776M&lt;ChlNa&gt;</t>
  </si>
  <si>
    <t>CFM8776M</t>
  </si>
  <si>
    <t>CFMSURIIOM</t>
  </si>
  <si>
    <t>CFM8916A&lt;ChlNa&gt;</t>
  </si>
  <si>
    <t>CFM8916A</t>
  </si>
  <si>
    <t>Sura Seleccion Acciones</t>
  </si>
  <si>
    <t>CFMSURAEMA</t>
  </si>
  <si>
    <t>CFM8916AC&lt;ChlNa&gt;</t>
  </si>
  <si>
    <t>CFM8916AC</t>
  </si>
  <si>
    <t>CFMSURAEAC</t>
  </si>
  <si>
    <t>CFM8916AC-APV&lt;ChlNa&gt;</t>
  </si>
  <si>
    <t>CFM8916AC-APV</t>
  </si>
  <si>
    <t>CFMSURAEAP</t>
  </si>
  <si>
    <t>CFM8916B&lt;ChlNa&gt;</t>
  </si>
  <si>
    <t>CFM8916B</t>
  </si>
  <si>
    <t>CFMSURAEMB</t>
  </si>
  <si>
    <t>CFM8916C&lt;ChlNa&gt;</t>
  </si>
  <si>
    <t>CFM8916C</t>
  </si>
  <si>
    <t>CFMSURAEMC</t>
  </si>
  <si>
    <t>CFM8916D&lt;ChlNa&gt;</t>
  </si>
  <si>
    <t>CFM8916D</t>
  </si>
  <si>
    <t>CFMSURAEMD</t>
  </si>
  <si>
    <t>CFM8916E&lt;ChlNa&gt;</t>
  </si>
  <si>
    <t>CFM8916E</t>
  </si>
  <si>
    <t>CFMSURAEME</t>
  </si>
  <si>
    <t>CFM8916F&lt;ChlNa&gt;</t>
  </si>
  <si>
    <t>CFM8916F</t>
  </si>
  <si>
    <t>CFMSURAEMF</t>
  </si>
  <si>
    <t>CFM8916H&lt;ChlNa&gt;</t>
  </si>
  <si>
    <t>CFM8916H</t>
  </si>
  <si>
    <t>CFMSURAEMH</t>
  </si>
  <si>
    <t>CFM8916I&lt;ChlNa&gt;</t>
  </si>
  <si>
    <t>CFM8916I</t>
  </si>
  <si>
    <t>CFMSURAEMI</t>
  </si>
  <si>
    <t>CFM8916M&lt;ChlNa&gt;</t>
  </si>
  <si>
    <t>CFM8916M</t>
  </si>
  <si>
    <t>CFMSUREESM</t>
  </si>
  <si>
    <t>CFM8685A&lt;ChlNa&gt;</t>
  </si>
  <si>
    <t>CFM8685A</t>
  </si>
  <si>
    <t>Sura Seleccion Acciones Chile</t>
  </si>
  <si>
    <t>CFMSURSCCA</t>
  </si>
  <si>
    <t>CFM8685AC&lt;ChlNa&gt;</t>
  </si>
  <si>
    <t>CFM8685AC</t>
  </si>
  <si>
    <t>CFMSURSCAC</t>
  </si>
  <si>
    <t>CFM8685AC-APV&lt;ChlNa&gt;</t>
  </si>
  <si>
    <t>CFM8685AC-APV</t>
  </si>
  <si>
    <t>CFMSURSCAP</t>
  </si>
  <si>
    <t>CFM8685B&lt;ChlNa&gt;</t>
  </si>
  <si>
    <t>CFM8685B</t>
  </si>
  <si>
    <t>CFMSURSCCB</t>
  </si>
  <si>
    <t>CFM8685C&lt;ChlNa&gt;</t>
  </si>
  <si>
    <t>CFM8685C</t>
  </si>
  <si>
    <t>CFMSURSCCC</t>
  </si>
  <si>
    <t>CFM8685D&lt;ChlNa&gt;</t>
  </si>
  <si>
    <t>CFM8685D</t>
  </si>
  <si>
    <t>CFMSURSCCD</t>
  </si>
  <si>
    <t>CFM8685E&lt;ChlNa&gt;</t>
  </si>
  <si>
    <t>CFM8685E</t>
  </si>
  <si>
    <t>CFMSURSCCE</t>
  </si>
  <si>
    <t>CFM8685F&lt;ChlNa&gt;</t>
  </si>
  <si>
    <t>CFM8685F</t>
  </si>
  <si>
    <t>CFMSURSCCF</t>
  </si>
  <si>
    <t>CFM8685H&lt;ChlNa&gt;</t>
  </si>
  <si>
    <t>CFM8685H</t>
  </si>
  <si>
    <t>CFMSURSCCH</t>
  </si>
  <si>
    <t>CFM8685I&lt;ChlNa&gt;</t>
  </si>
  <si>
    <t>CFM8685I</t>
  </si>
  <si>
    <t>CFMSURSCCI</t>
  </si>
  <si>
    <t>CFM8685M&lt;ChlNa&gt;</t>
  </si>
  <si>
    <t>CFM8685M</t>
  </si>
  <si>
    <t>CFMSURIONM</t>
  </si>
  <si>
    <t>CFM8684A&lt;ChlNa&gt;</t>
  </si>
  <si>
    <t>CFM8684A</t>
  </si>
  <si>
    <t>Sura Seleccion Acciones Latam</t>
  </si>
  <si>
    <t>CFMSURSALA</t>
  </si>
  <si>
    <t>CFM8684AC&lt;ChlNa&gt;</t>
  </si>
  <si>
    <t>CFM8684AC</t>
  </si>
  <si>
    <t>CFMSURSAAC</t>
  </si>
  <si>
    <t>CFM8684AC-APV&lt;ChlNa&gt;</t>
  </si>
  <si>
    <t>CFM8684AC-APV</t>
  </si>
  <si>
    <t>CFMSURSAAP</t>
  </si>
  <si>
    <t>CFM8684B&lt;ChlNa&gt;</t>
  </si>
  <si>
    <t>CFM8684B</t>
  </si>
  <si>
    <t>CFMSURSALB</t>
  </si>
  <si>
    <t>CFM8684C&lt;ChlNa&gt;</t>
  </si>
  <si>
    <t>CFM8684C</t>
  </si>
  <si>
    <t>CFMSURSALC</t>
  </si>
  <si>
    <t>CFM8684D&lt;ChlNa&gt;</t>
  </si>
  <si>
    <t>CFM8684D</t>
  </si>
  <si>
    <t>CFMSURSALD</t>
  </si>
  <si>
    <t>CFM8684E&lt;ChlNa&gt;</t>
  </si>
  <si>
    <t>CFM8684E</t>
  </si>
  <si>
    <t>CFMSURSALE</t>
  </si>
  <si>
    <t>CFM8684F&lt;ChlNa&gt;</t>
  </si>
  <si>
    <t>CFM8684F</t>
  </si>
  <si>
    <t>CFMSURSALF</t>
  </si>
  <si>
    <t>CFM8684H&lt;ChlNa&gt;</t>
  </si>
  <si>
    <t>CFM8684H</t>
  </si>
  <si>
    <t>CFMSURSALH</t>
  </si>
  <si>
    <t>CFM8684I&lt;ChlNa&gt;</t>
  </si>
  <si>
    <t>CFM8684I</t>
  </si>
  <si>
    <t>CFMSURSALI</t>
  </si>
  <si>
    <t>CFM8684M&lt;ChlNa&gt;</t>
  </si>
  <si>
    <t>CFM8684M</t>
  </si>
  <si>
    <t>CFMSURLIOM</t>
  </si>
  <si>
    <t>CFM8915A&lt;ChlNa&gt;</t>
  </si>
  <si>
    <t>CFM8915A</t>
  </si>
  <si>
    <t>Sura Seleccion Acciones Usa</t>
  </si>
  <si>
    <t>CFMSURAUSA</t>
  </si>
  <si>
    <t>CFM8915AC&lt;ChlNa&gt;</t>
  </si>
  <si>
    <t>CFM8915AC</t>
  </si>
  <si>
    <t>CFMSURAUAC</t>
  </si>
  <si>
    <t>CFM8915AC-APV&lt;ChlNa&gt;</t>
  </si>
  <si>
    <t>CFM8915AC-APV</t>
  </si>
  <si>
    <t>CFMSURAUAP</t>
  </si>
  <si>
    <t>CFM8915B&lt;ChlNa&gt;</t>
  </si>
  <si>
    <t>CFM8915B</t>
  </si>
  <si>
    <t>CFMSURAUSB</t>
  </si>
  <si>
    <t>CFM8915C&lt;ChlNa&gt;</t>
  </si>
  <si>
    <t>CFM8915C</t>
  </si>
  <si>
    <t>CFMSURAUSC</t>
  </si>
  <si>
    <t>CFM8915D&lt;ChlNa&gt;</t>
  </si>
  <si>
    <t>CFM8915D</t>
  </si>
  <si>
    <t>CFMSURAUSD</t>
  </si>
  <si>
    <t>CFM8915E&lt;ChlNa&gt;</t>
  </si>
  <si>
    <t>CFM8915E</t>
  </si>
  <si>
    <t>CFMSURAUSE</t>
  </si>
  <si>
    <t>CFM8915F&lt;ChlNa&gt;</t>
  </si>
  <si>
    <t>CFM8915F</t>
  </si>
  <si>
    <t>CFMSURAUSF</t>
  </si>
  <si>
    <t>CFM8915H&lt;ChlNa&gt;</t>
  </si>
  <si>
    <t>CFM8915H</t>
  </si>
  <si>
    <t>CFMSURAUSH</t>
  </si>
  <si>
    <t>CFM8915I&lt;ChlNa&gt;</t>
  </si>
  <si>
    <t>CFM8915I</t>
  </si>
  <si>
    <t>CFMSURAUSI</t>
  </si>
  <si>
    <t>CFM8915M&lt;ChlNa&gt;</t>
  </si>
  <si>
    <t>CFM8915M</t>
  </si>
  <si>
    <t>CFMSURUSAM</t>
  </si>
  <si>
    <t>CFM8707A&lt;ChlNa&gt;</t>
  </si>
  <si>
    <t>CFM8707A</t>
  </si>
  <si>
    <t>Sura Seleccion Global</t>
  </si>
  <si>
    <t>CFMSURSGLA</t>
  </si>
  <si>
    <t>CFM8707AC&lt;ChlNa&gt;</t>
  </si>
  <si>
    <t>CFM8707AC</t>
  </si>
  <si>
    <t>CFMSURSGAC</t>
  </si>
  <si>
    <t>CFM8707AC-APV&lt;ChlNa&gt;</t>
  </si>
  <si>
    <t>CFM8707AC-APV</t>
  </si>
  <si>
    <t>CFMSURSGAP</t>
  </si>
  <si>
    <t>CFM8707B&lt;ChlNa&gt;</t>
  </si>
  <si>
    <t>CFM8707B</t>
  </si>
  <si>
    <t>CFMSURSGLB</t>
  </si>
  <si>
    <t>CFM8707C&lt;ChlNa&gt;</t>
  </si>
  <si>
    <t>CFM8707C</t>
  </si>
  <si>
    <t>CFMSURSGLC</t>
  </si>
  <si>
    <t>CFM8707D&lt;ChlNa&gt;</t>
  </si>
  <si>
    <t>CFM8707D</t>
  </si>
  <si>
    <t>CFMSURSGLD</t>
  </si>
  <si>
    <t>CFM8707E&lt;ChlNa&gt;</t>
  </si>
  <si>
    <t>CFM8707E</t>
  </si>
  <si>
    <t>CFMSURSGLE</t>
  </si>
  <si>
    <t>CFM8707F&lt;ChlNa&gt;</t>
  </si>
  <si>
    <t>CFM8707F</t>
  </si>
  <si>
    <t>CFMSURSGLF</t>
  </si>
  <si>
    <t>CFM8707H&lt;ChlNa&gt;</t>
  </si>
  <si>
    <t>CFM8707H</t>
  </si>
  <si>
    <t>CFMSURSGLH</t>
  </si>
  <si>
    <t>CFM8707I&lt;ChlNa&gt;</t>
  </si>
  <si>
    <t>CFM8707I</t>
  </si>
  <si>
    <t>CFMSURSGLI</t>
  </si>
  <si>
    <t>CFM8707M&lt;ChlNa&gt;</t>
  </si>
  <si>
    <t>CFM8707M</t>
  </si>
  <si>
    <t>CFMSURSALM</t>
  </si>
  <si>
    <t>CFM8773A&lt;ChlNa&gt;</t>
  </si>
  <si>
    <t>CFM8773A</t>
  </si>
  <si>
    <t>Sura Solucion 2020</t>
  </si>
  <si>
    <t>CFMSURECOA</t>
  </si>
  <si>
    <t>CFM8773AC&lt;ChlNa&gt;</t>
  </si>
  <si>
    <t>CFM8773AC</t>
  </si>
  <si>
    <t>CFMSURECAC</t>
  </si>
  <si>
    <t>CFM8773AC-APV&lt;ChlNa&gt;</t>
  </si>
  <si>
    <t>CFM8773AC-APV</t>
  </si>
  <si>
    <t>CFMSURECAP</t>
  </si>
  <si>
    <t>CFM8773B&lt;ChlNa&gt;</t>
  </si>
  <si>
    <t>CFM8773B</t>
  </si>
  <si>
    <t>CFMSURECOB</t>
  </si>
  <si>
    <t>CFM8773C&lt;ChlNa&gt;</t>
  </si>
  <si>
    <t>CFM8773C</t>
  </si>
  <si>
    <t>CFMSURECOC</t>
  </si>
  <si>
    <t>CFM8773D&lt;ChlNa&gt;</t>
  </si>
  <si>
    <t>CFM8773D</t>
  </si>
  <si>
    <t>CFMSURECOD</t>
  </si>
  <si>
    <t>CFM8773E&lt;ChlNa&gt;</t>
  </si>
  <si>
    <t>CFM8773E</t>
  </si>
  <si>
    <t>CFMSURECOE</t>
  </si>
  <si>
    <t>CFM8773F&lt;ChlNa&gt;</t>
  </si>
  <si>
    <t>CFM8773F</t>
  </si>
  <si>
    <t>CFMSURECOF</t>
  </si>
  <si>
    <t>CFM8773H&lt;ChlNa&gt;</t>
  </si>
  <si>
    <t>CFM8773H</t>
  </si>
  <si>
    <t>CFMSURECOH</t>
  </si>
  <si>
    <t>CFM8773I&lt;ChlNa&gt;</t>
  </si>
  <si>
    <t>CFM8773I</t>
  </si>
  <si>
    <t>CFMSURECOI</t>
  </si>
  <si>
    <t>CFM8773M&lt;ChlNa&gt;</t>
  </si>
  <si>
    <t>CFM8773M</t>
  </si>
  <si>
    <t>CFMSUREADM</t>
  </si>
  <si>
    <t>CFM8774A&lt;ChlNa&gt;</t>
  </si>
  <si>
    <t>CFM8774A</t>
  </si>
  <si>
    <t>Sura Solucion 2030</t>
  </si>
  <si>
    <t>CFMSUREEQA</t>
  </si>
  <si>
    <t>CFM8774AC&lt;ChlNa&gt;</t>
  </si>
  <si>
    <t>CFM8774AC</t>
  </si>
  <si>
    <t>CFMSUREEAC</t>
  </si>
  <si>
    <t>CFM8774AC-APV&lt;ChlNa&gt;</t>
  </si>
  <si>
    <t>CFM8774AC-APV</t>
  </si>
  <si>
    <t>CFMSUREEAP</t>
  </si>
  <si>
    <t>CFM8774B&lt;ChlNa&gt;</t>
  </si>
  <si>
    <t>CFM8774B</t>
  </si>
  <si>
    <t>CFMSUREEQB</t>
  </si>
  <si>
    <t>CFM8774C&lt;ChlNa&gt;</t>
  </si>
  <si>
    <t>CFM8774C</t>
  </si>
  <si>
    <t>CFMSUREEQC</t>
  </si>
  <si>
    <t>CFM8774D&lt;ChlNa&gt;</t>
  </si>
  <si>
    <t>CFM8774D</t>
  </si>
  <si>
    <t>CFMSUREEQD</t>
  </si>
  <si>
    <t>CFM8774E&lt;ChlNa&gt;</t>
  </si>
  <si>
    <t>CFM8774E</t>
  </si>
  <si>
    <t>CFMSUREEQE</t>
  </si>
  <si>
    <t>CFM8774F&lt;ChlNa&gt;</t>
  </si>
  <si>
    <t>CFM8774F</t>
  </si>
  <si>
    <t>CFMSUREEQF</t>
  </si>
  <si>
    <t>CFM8774H&lt;ChlNa&gt;</t>
  </si>
  <si>
    <t>CFM8774H</t>
  </si>
  <si>
    <t>CFMSUREEQH</t>
  </si>
  <si>
    <t>CFM8774I&lt;ChlNa&gt;</t>
  </si>
  <si>
    <t>CFM8774I</t>
  </si>
  <si>
    <t>CFMSUREEQI</t>
  </si>
  <si>
    <t>CFM8774M&lt;ChlNa&gt;</t>
  </si>
  <si>
    <t>CFM8774M</t>
  </si>
  <si>
    <t>CFMSURERAM</t>
  </si>
  <si>
    <t>CFM8775A&lt;ChlNa&gt;</t>
  </si>
  <si>
    <t>CFM8775A</t>
  </si>
  <si>
    <t>Sura Solucion 2040</t>
  </si>
  <si>
    <t>CFMSUREACA</t>
  </si>
  <si>
    <t>CFM8775AC&lt;ChlNa&gt;</t>
  </si>
  <si>
    <t>CFM8775AC</t>
  </si>
  <si>
    <t>CFMSUREAAC</t>
  </si>
  <si>
    <t>CFM8775AC-APV&lt;ChlNa&gt;</t>
  </si>
  <si>
    <t>CFM8775AC-APV</t>
  </si>
  <si>
    <t>CFMSUREAAP</t>
  </si>
  <si>
    <t>CFM8775B&lt;ChlNa&gt;</t>
  </si>
  <si>
    <t>CFM8775B</t>
  </si>
  <si>
    <t>CFMSUREACB</t>
  </si>
  <si>
    <t>CFM8775C&lt;ChlNa&gt;</t>
  </si>
  <si>
    <t>CFM8775C</t>
  </si>
  <si>
    <t>CFMSUREACC</t>
  </si>
  <si>
    <t>CFM8775D&lt;ChlNa&gt;</t>
  </si>
  <si>
    <t>CFM8775D</t>
  </si>
  <si>
    <t>CFMSUREACD</t>
  </si>
  <si>
    <t>CFM8775E&lt;ChlNa&gt;</t>
  </si>
  <si>
    <t>CFM8775E</t>
  </si>
  <si>
    <t>CFMSUREACE</t>
  </si>
  <si>
    <t>CFM8775F&lt;ChlNa&gt;</t>
  </si>
  <si>
    <t>CFM8775F</t>
  </si>
  <si>
    <t>CFMSUREACF</t>
  </si>
  <si>
    <t>CFM8775H&lt;ChlNa&gt;</t>
  </si>
  <si>
    <t>CFM8775H</t>
  </si>
  <si>
    <t>CFMSUREACH</t>
  </si>
  <si>
    <t>CFM8775I&lt;ChlNa&gt;</t>
  </si>
  <si>
    <t>CFM8775I</t>
  </si>
  <si>
    <t>CFMSUREACI</t>
  </si>
  <si>
    <t>CFM8775M&lt;ChlNa&gt;</t>
  </si>
  <si>
    <t>CFM8775M</t>
  </si>
  <si>
    <t>CFMSUREVAM</t>
  </si>
  <si>
    <t>CFM8209CORP&lt;ChlNa&gt;</t>
  </si>
  <si>
    <t>CFM8209CORP</t>
  </si>
  <si>
    <t>Tesoreria</t>
  </si>
  <si>
    <t>CORP</t>
  </si>
  <si>
    <t>CFMSTDTSRC</t>
  </si>
  <si>
    <t>CFM8209EJECU&lt;ChlNa&gt;</t>
  </si>
  <si>
    <t>CFM8209EJECU</t>
  </si>
  <si>
    <t>CFMSTDTSRA</t>
  </si>
  <si>
    <t>CFM8209INVER&lt;ChlNa&gt;</t>
  </si>
  <si>
    <t>CFM8209INVER</t>
  </si>
  <si>
    <t>CFMSTDTSRI</t>
  </si>
  <si>
    <t>CFM8300L&lt;ChlNa&gt;</t>
  </si>
  <si>
    <t>CFM8300L</t>
  </si>
  <si>
    <t>U.S. Dollar Fund</t>
  </si>
  <si>
    <t>CFMBCHUSDF</t>
  </si>
  <si>
    <t>CFM8300M&lt;ChlNa&gt;</t>
  </si>
  <si>
    <t>CFM8300M</t>
  </si>
  <si>
    <t>CFMBCHUSDC</t>
  </si>
  <si>
    <t>CFM8078A&lt;ChlNa&gt;</t>
  </si>
  <si>
    <t>CFM8078A</t>
  </si>
  <si>
    <t>U.S. Fund</t>
  </si>
  <si>
    <t>CFMBCHIUSA</t>
  </si>
  <si>
    <t>CFM8078B&lt;ChlNa&gt;</t>
  </si>
  <si>
    <t>CFM8078B</t>
  </si>
  <si>
    <t>CFMBCHUNDB</t>
  </si>
  <si>
    <t>CFM8078BCH&lt;ChlNa&gt;</t>
  </si>
  <si>
    <t>CFM8078BCH</t>
  </si>
  <si>
    <t>CFMBCHIUBH</t>
  </si>
  <si>
    <t>CFM8078BPLUS&lt;ChlNa&gt;</t>
  </si>
  <si>
    <t>CFM8078BPLUS</t>
  </si>
  <si>
    <t>CFMBCHIUBP</t>
  </si>
  <si>
    <t>CFM8078E&lt;ChlNa&gt;</t>
  </si>
  <si>
    <t>CFM8078E</t>
  </si>
  <si>
    <t>CFMBCHIUSE</t>
  </si>
  <si>
    <t>CFM8078L&lt;ChlNa&gt;</t>
  </si>
  <si>
    <t>CFM8078L</t>
  </si>
  <si>
    <t>CFM8078M&lt;ChlNa&gt;</t>
  </si>
  <si>
    <t>CFM8078M</t>
  </si>
  <si>
    <t>CFMBCHIUSC</t>
  </si>
  <si>
    <t>CFM8189A&lt;ChlNa&gt;</t>
  </si>
  <si>
    <t>CFM8189A</t>
  </si>
  <si>
    <t>Us Mid Cap</t>
  </si>
  <si>
    <t>CFMBCHUMCA</t>
  </si>
  <si>
    <t>CFM8189B&lt;ChlNa&gt;</t>
  </si>
  <si>
    <t>CFM8189B</t>
  </si>
  <si>
    <t>CFMBCHUMCB</t>
  </si>
  <si>
    <t>CFM8189E&lt;ChlNa&gt;</t>
  </si>
  <si>
    <t>CFM8189E</t>
  </si>
  <si>
    <t>CFMBCHUMCE</t>
  </si>
  <si>
    <t>CFM8189L&lt;ChlNa&gt;</t>
  </si>
  <si>
    <t>CFM8189L</t>
  </si>
  <si>
    <t>CFM8189M&lt;ChlNa&gt;</t>
  </si>
  <si>
    <t>CFM8189M</t>
  </si>
  <si>
    <t>CFMBCHUMCC</t>
  </si>
  <si>
    <t>CFM8113A&lt;ChlNa&gt;</t>
  </si>
  <si>
    <t>CFM8113A</t>
  </si>
  <si>
    <t>Usa</t>
  </si>
  <si>
    <t>CFMPRIUSAA</t>
  </si>
  <si>
    <t>CFM8113B&lt;ChlNa&gt;</t>
  </si>
  <si>
    <t>CFM8113B</t>
  </si>
  <si>
    <t>CFMPRIUSAB</t>
  </si>
  <si>
    <t>CFM8113C&lt;ChlNa&gt;</t>
  </si>
  <si>
    <t>CFM8113C</t>
  </si>
  <si>
    <t>CFMPRIUSAC</t>
  </si>
  <si>
    <t>CFM8113G&lt;ChlNa&gt;</t>
  </si>
  <si>
    <t>CFM8113G</t>
  </si>
  <si>
    <t>CFMPRIUSAG</t>
  </si>
  <si>
    <t>CFM8113LP180&lt;ChlNa&gt;</t>
  </si>
  <si>
    <t>CFM8113LP180</t>
  </si>
  <si>
    <t>CFMPRIUSAF</t>
  </si>
  <si>
    <t>CFM8113LP3&lt;ChlNa&gt;</t>
  </si>
  <si>
    <t>CFM8113LP3</t>
  </si>
  <si>
    <t>CFMPRIUSAE</t>
  </si>
  <si>
    <t>CFM8113LPI&lt;ChlNa&gt;</t>
  </si>
  <si>
    <t>CFM8113LPI</t>
  </si>
  <si>
    <t>CFMPRIUSPI</t>
  </si>
  <si>
    <t>CFM8113O&lt;ChlNa&gt;</t>
  </si>
  <si>
    <t>CFM8113O</t>
  </si>
  <si>
    <t>CFMPRIUSAO</t>
  </si>
  <si>
    <t>CFM8113PLAN1&lt;ChlNa&gt;</t>
  </si>
  <si>
    <t>CFM8113PLAN1</t>
  </si>
  <si>
    <t>CFMPRIUSN1</t>
  </si>
  <si>
    <t>CFM8113PLAN2&lt;ChlNa&gt;</t>
  </si>
  <si>
    <t>CFM8113PLAN2</t>
  </si>
  <si>
    <t>CFMPRIUSN2</t>
  </si>
  <si>
    <t>CFM8113PLAN3&lt;ChlNa&gt;</t>
  </si>
  <si>
    <t>CFM8113PLAN3</t>
  </si>
  <si>
    <t>CFMPRIUSN3</t>
  </si>
  <si>
    <t>CFM8113PLAN4&lt;ChlNa&gt;</t>
  </si>
  <si>
    <t>CFM8113PLAN4</t>
  </si>
  <si>
    <t>CFMPRIUSN4</t>
  </si>
  <si>
    <t>CFM8127A&lt;ChlNa&gt;</t>
  </si>
  <si>
    <t>CFM8127A</t>
  </si>
  <si>
    <t>Utilidades</t>
  </si>
  <si>
    <t>CFMBCHUTGL</t>
  </si>
  <si>
    <t>CFM8127B&lt;ChlNa&gt;</t>
  </si>
  <si>
    <t>CFM8127B</t>
  </si>
  <si>
    <t>CFMBCHUESB</t>
  </si>
  <si>
    <t>CFM8127BPLUS&lt;ChlNa&gt;</t>
  </si>
  <si>
    <t>CFM8127BPLUS</t>
  </si>
  <si>
    <t>CFMBCHUTBP</t>
  </si>
  <si>
    <t>CFM8127L&lt;ChlNa&gt;</t>
  </si>
  <si>
    <t>CFM8127L</t>
  </si>
  <si>
    <t>CFM8127M&lt;ChlNa&gt;</t>
  </si>
  <si>
    <t>CFM8127M</t>
  </si>
  <si>
    <t>CFMBCHUTGE</t>
  </si>
  <si>
    <t>CFM8127P1&lt;ChlNa&gt;</t>
  </si>
  <si>
    <t>CFM8127P1</t>
  </si>
  <si>
    <t>CFM8890A&lt;ChlNa&gt;</t>
  </si>
  <si>
    <t>CFM8890A</t>
  </si>
  <si>
    <t>Ventaja Local</t>
  </si>
  <si>
    <t>CFMEURVLOA</t>
  </si>
  <si>
    <t>CFM8890B-APV/AP&lt;ChlNa&gt;</t>
  </si>
  <si>
    <t>CFM8890B-APV/AP</t>
  </si>
  <si>
    <t>CFM8890CUI&lt;ChlNa&gt;</t>
  </si>
  <si>
    <t>CFM8890CUI</t>
  </si>
  <si>
    <t>CFMEAVLCUI</t>
  </si>
  <si>
    <t>CFM8890D&lt;ChlNa&gt;</t>
  </si>
  <si>
    <t>CFM8890D</t>
  </si>
  <si>
    <t>CFMEURVLOD</t>
  </si>
  <si>
    <t>CFM8890Z&lt;ChlNa&gt;</t>
  </si>
  <si>
    <t>CFM8890Z</t>
  </si>
  <si>
    <t>CFM8011100&lt;ChlNa&gt;</t>
  </si>
  <si>
    <t>CFM8011100</t>
  </si>
  <si>
    <t>Vision</t>
  </si>
  <si>
    <t>CFMPRIV100</t>
  </si>
  <si>
    <t>CFM8011B&lt;ChlNa&gt;</t>
  </si>
  <si>
    <t>CFM8011B</t>
  </si>
  <si>
    <t>CFMPRIVISB</t>
  </si>
  <si>
    <t>CFM8011C&lt;ChlNa&gt;</t>
  </si>
  <si>
    <t>CFM8011C</t>
  </si>
  <si>
    <t>CFMPRIVISC</t>
  </si>
  <si>
    <t>CFM8011Cash&lt;ChlNa&gt;</t>
  </si>
  <si>
    <t>CFM8011Cash</t>
  </si>
  <si>
    <t>CFMPRIVCHS</t>
  </si>
  <si>
    <t>CFM8011G&lt;ChlNa&gt;</t>
  </si>
  <si>
    <t>CFM8011G</t>
  </si>
  <si>
    <t>CFMPRIVISG</t>
  </si>
  <si>
    <t>CFM8011I&lt;ChlNa&gt;</t>
  </si>
  <si>
    <t>CFM8011I</t>
  </si>
  <si>
    <t>CFM8011LP180&lt;ChlNa&gt;</t>
  </si>
  <si>
    <t>CFM8011LP180</t>
  </si>
  <si>
    <t>CFMPRIVISF</t>
  </si>
  <si>
    <t>CFM8011LP3&lt;ChlNa&gt;</t>
  </si>
  <si>
    <t>CFM8011LP3</t>
  </si>
  <si>
    <t>CFMPRIVISE</t>
  </si>
  <si>
    <t>CFM8011LPI&lt;ChlNa&gt;</t>
  </si>
  <si>
    <t>CFM8011LPI</t>
  </si>
  <si>
    <t>CFMPRIVIPI</t>
  </si>
  <si>
    <t>CFM8011PLAN1&lt;ChlNa&gt;</t>
  </si>
  <si>
    <t>CFM8011PLAN1</t>
  </si>
  <si>
    <t>CFMPRIVIN1</t>
  </si>
  <si>
    <t>CFM8011PLAN2&lt;ChlNa&gt;</t>
  </si>
  <si>
    <t>CFM8011PLAN2</t>
  </si>
  <si>
    <t>CFMPRIVIN2</t>
  </si>
  <si>
    <t>CFM8011PLAN3&lt;ChlNa&gt;</t>
  </si>
  <si>
    <t>CFM8011PLAN3</t>
  </si>
  <si>
    <t>CFMPRIVIN3</t>
  </si>
  <si>
    <t>CFM8011PLAN4&lt;ChlNa&gt;</t>
  </si>
  <si>
    <t>CFM8011PLAN4</t>
  </si>
  <si>
    <t>CFMPRIVIN4</t>
  </si>
  <si>
    <t>CFM8448A&lt;ChlNa&gt;</t>
  </si>
  <si>
    <t>CFM8448A</t>
  </si>
  <si>
    <t>Visión Dinámica A</t>
  </si>
  <si>
    <t>CFMBCHVDIA</t>
  </si>
  <si>
    <t>CFM8448B&lt;ChlNa&gt;</t>
  </si>
  <si>
    <t>CFM8448B</t>
  </si>
  <si>
    <t>CFMBCHVAAB</t>
  </si>
  <si>
    <t>CFM8448BPLUS&lt;ChlNa&gt;</t>
  </si>
  <si>
    <t>CFM8448BPLUS</t>
  </si>
  <si>
    <t>CFMBCHPBLP</t>
  </si>
  <si>
    <t>CFM8448L&lt;ChlNa&gt;</t>
  </si>
  <si>
    <t>CFM8448L</t>
  </si>
  <si>
    <t>CFM8452A&lt;ChlNa&gt;</t>
  </si>
  <si>
    <t>CFM8452A</t>
  </si>
  <si>
    <t>Visión Dinámica E</t>
  </si>
  <si>
    <t>CFMBCHVDEA</t>
  </si>
  <si>
    <t>CFM8452B&lt;ChlNa&gt;</t>
  </si>
  <si>
    <t>CFM8452B</t>
  </si>
  <si>
    <t>CFMBCHVAEB</t>
  </si>
  <si>
    <t>CFM8452BCH&lt;ChlNa&gt;</t>
  </si>
  <si>
    <t>CFM8452BCH</t>
  </si>
  <si>
    <t>CFMBCHADBH</t>
  </si>
  <si>
    <t>CFM8452BPLUS&lt;ChlNa&gt;</t>
  </si>
  <si>
    <t>CFM8452BPLUS</t>
  </si>
  <si>
    <t>CFMBCHPDPL</t>
  </si>
  <si>
    <t>CFM8347A&lt;ChlNa&gt;</t>
  </si>
  <si>
    <t>CFM8347A</t>
  </si>
  <si>
    <t>Zurich Balanceado</t>
  </si>
  <si>
    <t>CFMZURZDOA</t>
  </si>
  <si>
    <t>CFM8347B&lt;ChlNa&gt;</t>
  </si>
  <si>
    <t>CFM8347B</t>
  </si>
  <si>
    <t>CFMZURZDOB</t>
  </si>
  <si>
    <t>CFM8347C&lt;ChlNa&gt;</t>
  </si>
  <si>
    <t>CFM8347C</t>
  </si>
  <si>
    <t>CFMZURZDOC</t>
  </si>
  <si>
    <t>CFM8347D&lt;ChlNa&gt;</t>
  </si>
  <si>
    <t>CFM8347D</t>
  </si>
  <si>
    <t>CFMZURZDOD</t>
  </si>
  <si>
    <t>CFM8347H-APV&lt;ChlNa&gt;</t>
  </si>
  <si>
    <t>CFM8347H-APV</t>
  </si>
  <si>
    <t>CFMZURZDOH</t>
  </si>
  <si>
    <t>CFM8347I&lt;ChlNa&gt;</t>
  </si>
  <si>
    <t>CFM8347I</t>
  </si>
  <si>
    <t>CFMZURZDOI</t>
  </si>
  <si>
    <t>CFM8347P&lt;ChlNa&gt;</t>
  </si>
  <si>
    <t>CFM8347P</t>
  </si>
  <si>
    <t>CFM8395A&lt;ChlNa&gt;</t>
  </si>
  <si>
    <t>CFM8395A</t>
  </si>
  <si>
    <t>Zurich Bursatil 90</t>
  </si>
  <si>
    <t>CFMZURB90A</t>
  </si>
  <si>
    <t>CFM8395B&lt;ChlNa&gt;</t>
  </si>
  <si>
    <t>CFM8395B</t>
  </si>
  <si>
    <t>CFMZURB90B</t>
  </si>
  <si>
    <t>CFM8395C&lt;ChlNa&gt;</t>
  </si>
  <si>
    <t>CFM8395C</t>
  </si>
  <si>
    <t>CFMZURB90C</t>
  </si>
  <si>
    <t>CFM8395D&lt;ChlNa&gt;</t>
  </si>
  <si>
    <t>CFM8395D</t>
  </si>
  <si>
    <t>CFMZURB90D</t>
  </si>
  <si>
    <t>CFM8395E-APV&lt;ChlNa&gt;</t>
  </si>
  <si>
    <t>CFM8395E-APV</t>
  </si>
  <si>
    <t>CFMZURB90E</t>
  </si>
  <si>
    <t>CFM8395H-APV&lt;ChlNa&gt;</t>
  </si>
  <si>
    <t>CFM8395H-APV</t>
  </si>
  <si>
    <t>CFMZURB90H</t>
  </si>
  <si>
    <t>CFM8395I&lt;ChlNa&gt;</t>
  </si>
  <si>
    <t>CFM8395I</t>
  </si>
  <si>
    <t>CFMZURB90I</t>
  </si>
  <si>
    <t>CFM8395P&lt;ChlNa&gt;</t>
  </si>
  <si>
    <t>CFM8395P</t>
  </si>
  <si>
    <t>CFM8345UNICA&lt;ChlNa&gt;</t>
  </si>
  <si>
    <t>CFM8345UNICA</t>
  </si>
  <si>
    <t>Zurich Cash</t>
  </si>
  <si>
    <t>CFMZURZSHU</t>
  </si>
  <si>
    <t>CFM8622A&lt;ChlNa&gt;</t>
  </si>
  <si>
    <t>CFM8622A</t>
  </si>
  <si>
    <t>Zurich Cash Plus</t>
  </si>
  <si>
    <t>CFMZURCUSA</t>
  </si>
  <si>
    <t>CFM8622B&lt;ChlNa&gt;</t>
  </si>
  <si>
    <t>CFM8622B</t>
  </si>
  <si>
    <t>CFMZURCUSB</t>
  </si>
  <si>
    <t>CFM8622C&lt;ChlNa&gt;</t>
  </si>
  <si>
    <t>CFM8622C</t>
  </si>
  <si>
    <t>CFMZURCUSC</t>
  </si>
  <si>
    <t>CFM8622D&lt;ChlNa&gt;</t>
  </si>
  <si>
    <t>CFM8622D</t>
  </si>
  <si>
    <t>CFMZURCUSD</t>
  </si>
  <si>
    <t>CFM8622E-APV&lt;ChlNa&gt;</t>
  </si>
  <si>
    <t>CFM8622E-APV</t>
  </si>
  <si>
    <t>CFMZURCUSE</t>
  </si>
  <si>
    <t>CFM8622H-APV&lt;ChlNa&gt;</t>
  </si>
  <si>
    <t>CFM8622H-APV</t>
  </si>
  <si>
    <t>CFMZURCUSH</t>
  </si>
  <si>
    <t>CFM8622I&lt;ChlNa&gt;</t>
  </si>
  <si>
    <t>CFM8622I</t>
  </si>
  <si>
    <t>CFMZURCUSI</t>
  </si>
  <si>
    <t>CFM8622P&lt;ChlNa&gt;</t>
  </si>
  <si>
    <t>CFM8622P</t>
  </si>
  <si>
    <t>CFM8348A&lt;ChlNa&gt;</t>
  </si>
  <si>
    <t>CFM8348A</t>
  </si>
  <si>
    <t>Zurich Creciente</t>
  </si>
  <si>
    <t>CFMZURZTEA</t>
  </si>
  <si>
    <t>CFM8348B&lt;ChlNa&gt;</t>
  </si>
  <si>
    <t>CFM8348B</t>
  </si>
  <si>
    <t>CFMZURZTEB</t>
  </si>
  <si>
    <t>CFM8348C&lt;ChlNa&gt;</t>
  </si>
  <si>
    <t>CFM8348C</t>
  </si>
  <si>
    <t>CFMZURZTEC</t>
  </si>
  <si>
    <t>CFM8348D&lt;ChlNa&gt;</t>
  </si>
  <si>
    <t>CFM8348D</t>
  </si>
  <si>
    <t>CFMZURZTED</t>
  </si>
  <si>
    <t>CFM8348I&lt;ChlNa&gt;</t>
  </si>
  <si>
    <t>CFM8348I</t>
  </si>
  <si>
    <t>CFMZURZTEI</t>
  </si>
  <si>
    <t>CFM9261A&lt;ChlNa&gt;</t>
  </si>
  <si>
    <t>CFM9261A</t>
  </si>
  <si>
    <t>Zurich Dinamico</t>
  </si>
  <si>
    <t>CFMZURDINA</t>
  </si>
  <si>
    <t>CFM9261C&lt;ChlNa&gt;</t>
  </si>
  <si>
    <t>CFM9261C</t>
  </si>
  <si>
    <t>CFMZURDINC</t>
  </si>
  <si>
    <t>CFM9261D&lt;ChlNa&gt;</t>
  </si>
  <si>
    <t>CFM9261D</t>
  </si>
  <si>
    <t>CFMZURDIND</t>
  </si>
  <si>
    <t>CFM9261E-APV&lt;ChlNa&gt;</t>
  </si>
  <si>
    <t>CFM9261E-APV</t>
  </si>
  <si>
    <t>CFMZURDINE</t>
  </si>
  <si>
    <t>CFM9261I&lt;ChlNa&gt;</t>
  </si>
  <si>
    <t>CFM9261I</t>
  </si>
  <si>
    <t>CFMZURDINI</t>
  </si>
  <si>
    <t>CFM8393A&lt;ChlNa&gt;</t>
  </si>
  <si>
    <t>CFM8393A</t>
  </si>
  <si>
    <t>Zurich Equilibrio 30</t>
  </si>
  <si>
    <t>CFMZURE30A</t>
  </si>
  <si>
    <t>CFM8393B&lt;ChlNa&gt;</t>
  </si>
  <si>
    <t>CFM8393B</t>
  </si>
  <si>
    <t>CFMZURE30B</t>
  </si>
  <si>
    <t>CFM8393C&lt;ChlNa&gt;</t>
  </si>
  <si>
    <t>CFM8393C</t>
  </si>
  <si>
    <t>CFMZURE30C</t>
  </si>
  <si>
    <t>CFM8393D&lt;ChlNa&gt;</t>
  </si>
  <si>
    <t>CFM8393D</t>
  </si>
  <si>
    <t>CFMZURE30D</t>
  </si>
  <si>
    <t>CFM8393E-APV&lt;ChlNa&gt;</t>
  </si>
  <si>
    <t>CFM8393E-APV</t>
  </si>
  <si>
    <t>CFMZURE30E</t>
  </si>
  <si>
    <t>CFM8393H-APV&lt;ChlNa&gt;</t>
  </si>
  <si>
    <t>CFM8393H-APV</t>
  </si>
  <si>
    <t>CFMZURE30H</t>
  </si>
  <si>
    <t>CFM8393I&lt;ChlNa&gt;</t>
  </si>
  <si>
    <t>CFM8393I</t>
  </si>
  <si>
    <t>CFMZURE30I</t>
  </si>
  <si>
    <t>CFM8393P&lt;ChlNa&gt;</t>
  </si>
  <si>
    <t>CFM8393P</t>
  </si>
  <si>
    <t>CFM8494A&lt;ChlNa&gt;</t>
  </si>
  <si>
    <t>CFM8494A</t>
  </si>
  <si>
    <t>Zurich Mundo Emergente</t>
  </si>
  <si>
    <t>CFMZURMTEA</t>
  </si>
  <si>
    <t>CFM8494B&lt;ChlNa&gt;</t>
  </si>
  <si>
    <t>CFM8494B</t>
  </si>
  <si>
    <t>CFMZURMTEB</t>
  </si>
  <si>
    <t>CFM8494C&lt;ChlNa&gt;</t>
  </si>
  <si>
    <t>CFM8494C</t>
  </si>
  <si>
    <t>CFMZURMTEC</t>
  </si>
  <si>
    <t>CFM8494D&lt;ChlNa&gt;</t>
  </si>
  <si>
    <t>CFM8494D</t>
  </si>
  <si>
    <t>CFMZURMTED</t>
  </si>
  <si>
    <t>CFM8494E-APV&lt;ChlNa&gt;</t>
  </si>
  <si>
    <t>CFM8494E-APV</t>
  </si>
  <si>
    <t>CFMZURMTEE</t>
  </si>
  <si>
    <t>CFM8494H-APV&lt;ChlNa&gt;</t>
  </si>
  <si>
    <t>CFM8494H-APV</t>
  </si>
  <si>
    <t>CFMZURMTEH</t>
  </si>
  <si>
    <t>CFM8494I&lt;ChlNa&gt;</t>
  </si>
  <si>
    <t>CFM8494I</t>
  </si>
  <si>
    <t>CFMZURMTEI</t>
  </si>
  <si>
    <t>CFM8494P&lt;ChlNa&gt;</t>
  </si>
  <si>
    <t>CFM8494P</t>
  </si>
  <si>
    <t>CFM8471A&lt;ChlNa&gt;</t>
  </si>
  <si>
    <t>CFM8471A</t>
  </si>
  <si>
    <t>Zurich Mundo Europeo</t>
  </si>
  <si>
    <t>CFMZURETOA</t>
  </si>
  <si>
    <t>CFM8471B&lt;ChlNa&gt;</t>
  </si>
  <si>
    <t>CFM8471B</t>
  </si>
  <si>
    <t>CFMZURETOB</t>
  </si>
  <si>
    <t>CFM8471C&lt;ChlNa&gt;</t>
  </si>
  <si>
    <t>CFM8471C</t>
  </si>
  <si>
    <t>CFMZURETOC</t>
  </si>
  <si>
    <t>CFM8471D&lt;ChlNa&gt;</t>
  </si>
  <si>
    <t>CFM8471D</t>
  </si>
  <si>
    <t>CFMZURETOD</t>
  </si>
  <si>
    <t>CFM8471E-APV&lt;ChlNa&gt;</t>
  </si>
  <si>
    <t>CFM8471E-APV</t>
  </si>
  <si>
    <t>CFMZURETOE</t>
  </si>
  <si>
    <t>CFM8471H-APV&lt;ChlNa&gt;</t>
  </si>
  <si>
    <t>CFM8471H-APV</t>
  </si>
  <si>
    <t>CFMZURETOH</t>
  </si>
  <si>
    <t>CFM8471I&lt;ChlNa&gt;</t>
  </si>
  <si>
    <t>CFM8471I</t>
  </si>
  <si>
    <t>CFMZURMEOI</t>
  </si>
  <si>
    <t>CFM8471P&lt;ChlNa&gt;</t>
  </si>
  <si>
    <t>CFM8471P</t>
  </si>
  <si>
    <t>CFM8495A&lt;ChlNa&gt;</t>
  </si>
  <si>
    <t>CFM8495A</t>
  </si>
  <si>
    <t>Zurich Mundo Latam</t>
  </si>
  <si>
    <t>CFMZURMAMA</t>
  </si>
  <si>
    <t>CFM8495B&lt;ChlNa&gt;</t>
  </si>
  <si>
    <t>CFM8495B</t>
  </si>
  <si>
    <t>CFMZURMAMB</t>
  </si>
  <si>
    <t>CFM8495C&lt;ChlNa&gt;</t>
  </si>
  <si>
    <t>CFM8495C</t>
  </si>
  <si>
    <t>CFMZURMAMC</t>
  </si>
  <si>
    <t>CFM8495D&lt;ChlNa&gt;</t>
  </si>
  <si>
    <t>CFM8495D</t>
  </si>
  <si>
    <t>CFMZURMAMD</t>
  </si>
  <si>
    <t>CFM8495E-APV&lt;ChlNa&gt;</t>
  </si>
  <si>
    <t>CFM8495E-APV</t>
  </si>
  <si>
    <t>CFMZURMAME</t>
  </si>
  <si>
    <t>CFM8495H-APV&lt;ChlNa&gt;</t>
  </si>
  <si>
    <t>CFM8495H-APV</t>
  </si>
  <si>
    <t>CFMZURMAMH</t>
  </si>
  <si>
    <t>CFM8495I&lt;ChlNa&gt;</t>
  </si>
  <si>
    <t>CFM8495I</t>
  </si>
  <si>
    <t>CFMZURMAMI</t>
  </si>
  <si>
    <t>CFM8495P&lt;ChlNa&gt;</t>
  </si>
  <si>
    <t>CFM8495P</t>
  </si>
  <si>
    <t>CFM8346A&lt;ChlNa&gt;</t>
  </si>
  <si>
    <t>CFM8346A</t>
  </si>
  <si>
    <t>Zurich Patrimonio</t>
  </si>
  <si>
    <t>CFMZURZIOA</t>
  </si>
  <si>
    <t>CFM8346B&lt;ChlNa&gt;</t>
  </si>
  <si>
    <t>CFM8346B</t>
  </si>
  <si>
    <t>CFMZURZIOB</t>
  </si>
  <si>
    <t>CFM8346C&lt;ChlNa&gt;</t>
  </si>
  <si>
    <t>CFM8346C</t>
  </si>
  <si>
    <t>CFMZURZIOC</t>
  </si>
  <si>
    <t>CFM8346D&lt;ChlNa&gt;</t>
  </si>
  <si>
    <t>CFM8346D</t>
  </si>
  <si>
    <t>CFMZURZIOD</t>
  </si>
  <si>
    <t>CFM8346E-APV&lt;ChlNa&gt;</t>
  </si>
  <si>
    <t>CFM8346E-APV</t>
  </si>
  <si>
    <t>CFMZURZIOE</t>
  </si>
  <si>
    <t>CFM8346H-APV&lt;ChlNa&gt;</t>
  </si>
  <si>
    <t>CFM8346H-APV</t>
  </si>
  <si>
    <t>CFMZURZIOH</t>
  </si>
  <si>
    <t>CFM8346I&lt;ChlNa&gt;</t>
  </si>
  <si>
    <t>CFM8346I</t>
  </si>
  <si>
    <t>CFMZURZIOI</t>
  </si>
  <si>
    <t>CFM8346P&lt;ChlNa&gt;</t>
  </si>
  <si>
    <t>CFM8346P</t>
  </si>
  <si>
    <t>CFM8621A&lt;ChlNa&gt;</t>
  </si>
  <si>
    <t>CFM8621A</t>
  </si>
  <si>
    <t>Zurich Select Global</t>
  </si>
  <si>
    <t>CFMZURSALA</t>
  </si>
  <si>
    <t>CFM8621B&lt;ChlNa&gt;</t>
  </si>
  <si>
    <t>CFM8621B</t>
  </si>
  <si>
    <t>CFMZURSALB</t>
  </si>
  <si>
    <t>CFM8621C&lt;ChlNa&gt;</t>
  </si>
  <si>
    <t>CFM8621C</t>
  </si>
  <si>
    <t>CFMZURSALC</t>
  </si>
  <si>
    <t>CFM8621D&lt;ChlNa&gt;</t>
  </si>
  <si>
    <t>CFM8621D</t>
  </si>
  <si>
    <t>CFMZURSALD</t>
  </si>
  <si>
    <t>CFM8621E-APV&lt;ChlNa&gt;</t>
  </si>
  <si>
    <t>CFM8621E-APV</t>
  </si>
  <si>
    <t>CFMZURSALE</t>
  </si>
  <si>
    <t>CFM8621H-APV&lt;ChlNa&gt;</t>
  </si>
  <si>
    <t>CFM8621H-APV</t>
  </si>
  <si>
    <t>CFMZURSALH</t>
  </si>
  <si>
    <t>CFM8621I&lt;ChlNa&gt;</t>
  </si>
  <si>
    <t>CFM8621I</t>
  </si>
  <si>
    <t>CFMZURSALI</t>
  </si>
  <si>
    <t>CFM8621P&lt;ChlNa&gt;</t>
  </si>
  <si>
    <t>CFM8621P</t>
  </si>
  <si>
    <t>CFM9048A&lt;ChlNa&gt;</t>
  </si>
  <si>
    <t>CFM9048A</t>
  </si>
  <si>
    <t>Zurich Usa</t>
  </si>
  <si>
    <t>CFMZURZG3A</t>
  </si>
  <si>
    <t>CFM9048B&lt;ChlNa&gt;</t>
  </si>
  <si>
    <t>CFM9048B</t>
  </si>
  <si>
    <t>CFMZURZSAB</t>
  </si>
  <si>
    <t>CFM9048C&lt;ChlNa&gt;</t>
  </si>
  <si>
    <t>CFM9048C</t>
  </si>
  <si>
    <t>CFMZURZSAC</t>
  </si>
  <si>
    <t>CFM9048D&lt;ChlNa&gt;</t>
  </si>
  <si>
    <t>CFM9048D</t>
  </si>
  <si>
    <t>CFMZURZG3D</t>
  </si>
  <si>
    <t>CFM9048E-APV&lt;ChlNa&gt;</t>
  </si>
  <si>
    <t>CFM9048E-APV</t>
  </si>
  <si>
    <t>CFM9048H-APV&lt;ChlNa&gt;</t>
  </si>
  <si>
    <t>CFM9048H-APV</t>
  </si>
  <si>
    <t>CFM9048I&lt;ChlNa&gt;</t>
  </si>
  <si>
    <t>CFM9048I</t>
  </si>
  <si>
    <t>CFMZURZSAI</t>
  </si>
  <si>
    <t>CFM9048P&lt;ChlNa&gt;</t>
  </si>
  <si>
    <t>CFM9048P</t>
  </si>
  <si>
    <t>CFM9426A&lt;ChlNa&gt;</t>
  </si>
  <si>
    <t>CFM9426A</t>
  </si>
  <si>
    <t>Zurich Valor</t>
  </si>
  <si>
    <t>CFMZURVARA</t>
  </si>
  <si>
    <t>CFM9426B&lt;ChlNa&gt;</t>
  </si>
  <si>
    <t>CFM9426B</t>
  </si>
  <si>
    <t>CFMZURVARB</t>
  </si>
  <si>
    <t>CFM9426C&lt;ChlNa&gt;</t>
  </si>
  <si>
    <t>CFM9426C</t>
  </si>
  <si>
    <t>CFMZURVARC</t>
  </si>
  <si>
    <t>CFM9426D&lt;ChlNa&gt;</t>
  </si>
  <si>
    <t>CFM9426D</t>
  </si>
  <si>
    <t>CFMZURVALD</t>
  </si>
  <si>
    <t>CFM9426E-APV&lt;ChlNa&gt;</t>
  </si>
  <si>
    <t>CFM9426E-APV</t>
  </si>
  <si>
    <t>CFMZURVARE</t>
  </si>
  <si>
    <t>CFM9426H-APV&lt;ChlNa&gt;</t>
  </si>
  <si>
    <t>CFM9426H-APV</t>
  </si>
  <si>
    <t>CFMZURVARH</t>
  </si>
  <si>
    <t>CFM9426I&lt;ChlNa&gt;</t>
  </si>
  <si>
    <t>CFM9426I</t>
  </si>
  <si>
    <t>CFMZURVALI</t>
  </si>
  <si>
    <t>CFM9426P&lt;ChlNa&gt;</t>
  </si>
  <si>
    <t>CFM9426P</t>
  </si>
  <si>
    <t>CFMZURVARP</t>
  </si>
  <si>
    <t>DATOS GENERALES</t>
  </si>
  <si>
    <t>NOMBRE</t>
  </si>
  <si>
    <t>CLASE</t>
  </si>
  <si>
    <t>ADMINISTRADORA</t>
  </si>
  <si>
    <t>CLASIF. SVS</t>
  </si>
  <si>
    <t>CLASIF. AAFM</t>
  </si>
  <si>
    <t>CUOTA</t>
  </si>
  <si>
    <t>Nº DE INVERSIONISTAS</t>
  </si>
  <si>
    <t>PATRIMONIO ($)</t>
  </si>
  <si>
    <t>PATR. PROMEDIO ($) 12M</t>
  </si>
  <si>
    <t>NEMO CMF</t>
  </si>
  <si>
    <t>GASTO OPER. ANUAL (%)</t>
  </si>
  <si>
    <t>PLAZO MAX. PAGO RESCATE</t>
  </si>
  <si>
    <t>COM. MAX. DE COLOCACIÓN (%)</t>
  </si>
  <si>
    <t>REM. MÁX. ADM. ANUAL (%)</t>
  </si>
  <si>
    <t>RETORNO NOMINAL</t>
  </si>
  <si>
    <t>RETORNO ANUALIZADO</t>
  </si>
  <si>
    <t>SP IPSA</t>
  </si>
  <si>
    <t>VOLATILIDAD</t>
  </si>
  <si>
    <t>SHARPE</t>
  </si>
  <si>
    <t>INICIO</t>
  </si>
  <si>
    <t>TABLA DE RENTABILIDAD</t>
  </si>
  <si>
    <t>RENTABILIDAD ACUMULADA - GRAFICO BASE 100</t>
  </si>
  <si>
    <t>PERIODO</t>
  </si>
  <si>
    <t>IGPA</t>
  </si>
  <si>
    <t>FECHA</t>
  </si>
  <si>
    <t>CUOTAS DIARIAS - BASE 100</t>
  </si>
  <si>
    <t>FINAL</t>
  </si>
  <si>
    <t>INICIO DE LA SERIE</t>
  </si>
  <si>
    <t>RENTABILIDAD ANUAL</t>
  </si>
  <si>
    <t>SELECCIONE UN PERIODO O DIGITE UNA FECHA, POR EJEMPLO: 05/07/2018</t>
  </si>
  <si>
    <t>FICHA TÉCNICA</t>
  </si>
  <si>
    <t>PLANILLA AUXILIAR - NO MODIFICAR</t>
  </si>
  <si>
    <t>RETORNOS ANUALES</t>
  </si>
  <si>
    <t>FECHA PRIMERA COTIZACION</t>
  </si>
  <si>
    <t>DJSCLCP&lt;XSGO&gt;</t>
  </si>
  <si>
    <t>SPCLXIGPA&lt;XSGO&gt;</t>
  </si>
  <si>
    <t>SPCLXIN10&lt;XSGO&gt;</t>
  </si>
  <si>
    <t>SP IPSA&lt;XSGO&gt;</t>
  </si>
  <si>
    <t>SPMILA&lt;XSGO&gt;</t>
  </si>
  <si>
    <t>SPCLX MSCP&lt;XSGO&gt;</t>
  </si>
  <si>
    <t>SPCLCRCP&lt;XSGO&gt;</t>
  </si>
  <si>
    <t>SPCLFBCP&lt;XSGO&gt;</t>
  </si>
  <si>
    <t>SPCLFECP&lt;XSGO&gt;</t>
  </si>
  <si>
    <t>SPCLITCP&lt;XSGO&gt;</t>
  </si>
  <si>
    <t>SPCLNRCP&lt;XSGO&gt;</t>
  </si>
  <si>
    <t>SPCLUTCP&lt;XSGO&gt;</t>
  </si>
  <si>
    <t>SPCLX DISCRET&lt;XSGO&gt;</t>
  </si>
  <si>
    <t>SPCLX ENERGY&lt;XSGO&gt;</t>
  </si>
  <si>
    <t>SPCLX FINANCLS&lt;XSGO&gt;</t>
  </si>
  <si>
    <t>SPCLX HLTHCR&lt;XSGO&gt;</t>
  </si>
  <si>
    <t>SPCLX INDS&lt;XSGO&gt;</t>
  </si>
  <si>
    <t>SPCLX IT&lt;XSGO&gt;</t>
  </si>
  <si>
    <t>SPCLX MATERLS&lt;XSGO&gt;</t>
  </si>
  <si>
    <t>SPCLX RE&lt;XSGO&gt;</t>
  </si>
  <si>
    <t>SPCLX STAPLES&lt;XSGO&gt;</t>
  </si>
  <si>
    <t>SPCLX TELECOS&lt;XSGO&gt;</t>
  </si>
  <si>
    <t>SPCLX UTILS&lt;XSGO&gt;</t>
  </si>
  <si>
    <t>SPCLXBCP&lt;XSGO&gt;</t>
  </si>
  <si>
    <t>SPCLXDCP&lt;XSGO&gt;</t>
  </si>
  <si>
    <t>SPCLXIGL&lt;XSGO&gt;</t>
  </si>
  <si>
    <t>SPCLXIGM&lt;XSGO&gt;</t>
  </si>
  <si>
    <t>SPCLXIGS&lt;XSGO&gt;</t>
  </si>
  <si>
    <t>SPCLXRCP&lt;XSGO&gt;</t>
  </si>
  <si>
    <t>Djsi Chile</t>
  </si>
  <si>
    <t>Igpa</t>
  </si>
  <si>
    <t>Inter-10</t>
  </si>
  <si>
    <t>Ipsa</t>
  </si>
  <si>
    <t>S&amp;P Mila Pacific Alliance Select</t>
  </si>
  <si>
    <t>S&amp;P/Clx Igpa Midsmallcap</t>
  </si>
  <si>
    <t>Spclcrcp</t>
  </si>
  <si>
    <t>Spclfbcp</t>
  </si>
  <si>
    <t>Spclfecp</t>
  </si>
  <si>
    <t>Spclitcp</t>
  </si>
  <si>
    <t>Spclnrcp</t>
  </si>
  <si>
    <t>Spclutcp</t>
  </si>
  <si>
    <t>Spclx Discret</t>
  </si>
  <si>
    <t>Spclx Energy</t>
  </si>
  <si>
    <t>Spclx Financls</t>
  </si>
  <si>
    <t>Spclx Hlthcr</t>
  </si>
  <si>
    <t>Spclx Inds</t>
  </si>
  <si>
    <t>Spclx It</t>
  </si>
  <si>
    <t>Spclx Materls</t>
  </si>
  <si>
    <t>Spclx Re</t>
  </si>
  <si>
    <t>Spclx Staples</t>
  </si>
  <si>
    <t>Spclx Telecos</t>
  </si>
  <si>
    <t>Spclx Utils</t>
  </si>
  <si>
    <t>Spclxbcp</t>
  </si>
  <si>
    <t>Spclxdcp</t>
  </si>
  <si>
    <t>Spclxigl</t>
  </si>
  <si>
    <t>Spclxigm</t>
  </si>
  <si>
    <t>Spclxigs</t>
  </si>
  <si>
    <t>Spclxrcp</t>
  </si>
  <si>
    <t>DJSCLCP</t>
  </si>
  <si>
    <t>SPCLXIGPA</t>
  </si>
  <si>
    <t>SPCLXIN10</t>
  </si>
  <si>
    <t>SPMILA</t>
  </si>
  <si>
    <t>SPCLX MSCP</t>
  </si>
  <si>
    <t>SPCLCRCP</t>
  </si>
  <si>
    <t>SPCLFBCP</t>
  </si>
  <si>
    <t>SPCLFECP</t>
  </si>
  <si>
    <t>SPCLITCP</t>
  </si>
  <si>
    <t>SPCLNRCP</t>
  </si>
  <si>
    <t>SPCLUTCP</t>
  </si>
  <si>
    <t>SPCLX DISCRET</t>
  </si>
  <si>
    <t>SPCLX ENERGY</t>
  </si>
  <si>
    <t>SPCLX FINANCLS</t>
  </si>
  <si>
    <t>SPCLX HLTHCR</t>
  </si>
  <si>
    <t>SPCLX INDS</t>
  </si>
  <si>
    <t>SPCLX IT</t>
  </si>
  <si>
    <t>SPCLX MATERLS</t>
  </si>
  <si>
    <t>SPCLX RE</t>
  </si>
  <si>
    <t>SPCLX STAPLES</t>
  </si>
  <si>
    <t>SPCLX TELECOS</t>
  </si>
  <si>
    <t>SPCLX UTILS</t>
  </si>
  <si>
    <t>SPCLXBCP</t>
  </si>
  <si>
    <t>SPCLXDCP</t>
  </si>
  <si>
    <t>SPCLXIGL</t>
  </si>
  <si>
    <t>SPCLXIGM</t>
  </si>
  <si>
    <t>SPCLXIGS</t>
  </si>
  <si>
    <t>SPCLXRCP</t>
  </si>
  <si>
    <t>ÍNDICE</t>
  </si>
  <si>
    <t>SELECCIONE UN ÍNDICE. OCUPE LA GUÍA DE ÍNDICES COMO REFERENCIA.</t>
  </si>
  <si>
    <t>DIGITE UNA FECHA PERSONALIZADA. SI DESEA TRABAJAR CON LA FECHA SUGERIDA, DEJE ESTA CELDA EN BLANCO.</t>
  </si>
  <si>
    <t>ÍNDICE 1</t>
  </si>
  <si>
    <t>ÍNDICE 2</t>
  </si>
  <si>
    <t>SELECCIONE EL FONDO</t>
  </si>
  <si>
    <t>SELECCIONE LOS ÍNDICES QUE DESEA ANALIZAR.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</si>
</sst>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 &quot;$&quot;* #,##0_ ;_ &quot;$&quot;* \-#,##0_ ;_ &quot;$&quot;* &quot;-&quot;_ ;_ @_ "/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mmmm/yyyy"/>
    <numFmt numFmtId="167" formatCode="#,##0.00%"/>
    <numFmt numFmtId="168" formatCode="#,##0.00%;[Red]\-#,##0.00%"/>
    <numFmt numFmtId="169" formatCode="000&quot;.&quot;000&quot;.&quot;000&quot;/&quot;0000&quot;-&quot;00"/>
    <numFmt numFmtId="170" formatCode="0.0"/>
    <numFmt numFmtId="171" formatCode="000&quot;.&quot;000&quot;.&quot;000&quot;.&quot;0000&quot;-&quot;00"/>
    <numFmt numFmtId="172" formatCode="#,##0.0%;[Red]\-#,##0.0%"/>
    <numFmt numFmtId="173" formatCode="#,##0_ ;[Red]\-#,##0\ "/>
    <numFmt numFmtId="174" formatCode="#,##0.00_ ;[Red]\-#,##0.00\ "/>
    <numFmt numFmtId="175" formatCode="_ &quot;$&quot;* #,##0.00_ ;_ &quot;$&quot;* \-#,##0.00_ ;_ &quot;$&quot;* &quot;-&quot;_ ;_ @_ "/>
    <numFmt numFmtId="176" formatCode="0.00%;[Red]\-0.00%"/>
    <numFmt numFmtId="177" formatCode="dd\-mm\-yyyy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6B66"/>
      <name val="Calibri"/>
      <family val="2"/>
      <scheme val="minor"/>
    </font>
    <font>
      <b/>
      <sz val="12"/>
      <color rgb="FF006B6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6B66"/>
      <name val="Calibri"/>
      <family val="2"/>
      <scheme val="minor"/>
    </font>
    <font>
      <b/>
      <sz val="16"/>
      <color rgb="FFC59C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B66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12"/>
      <color rgb="FFC59C00"/>
      <name val="Calibri"/>
      <family val="2"/>
      <scheme val="minor"/>
    </font>
    <font>
      <b/>
      <sz val="14"/>
      <color rgb="FFC59C00"/>
      <name val="Calibri"/>
      <family val="2"/>
      <scheme val="minor"/>
    </font>
    <font>
      <b/>
      <sz val="11"/>
      <color rgb="FFC59C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AE2DD"/>
        <bgColor indexed="64"/>
      </patternFill>
    </fill>
    <fill>
      <patternFill patternType="solid">
        <fgColor rgb="FF006B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006B6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rgb="FF006B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ck">
        <color rgb="FF006B66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48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8" fontId="5" fillId="0" borderId="0" xfId="3" applyNumberFormat="1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5" fillId="0" borderId="0" xfId="2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5" fillId="0" borderId="0" xfId="3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68" fontId="7" fillId="0" borderId="0" xfId="3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0" fontId="7" fillId="0" borderId="0" xfId="1" applyNumberFormat="1" applyFont="1" applyAlignment="1">
      <alignment horizontal="center" vertical="center"/>
    </xf>
    <xf numFmtId="2" fontId="7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Border="1"/>
    <xf numFmtId="14" fontId="5" fillId="0" borderId="0" xfId="0" applyNumberFormat="1" applyFont="1" applyAlignment="1">
      <alignment horizontal="center"/>
    </xf>
    <xf numFmtId="0" fontId="5" fillId="0" borderId="1" xfId="0" applyFont="1" applyBorder="1"/>
    <xf numFmtId="0" fontId="3" fillId="0" borderId="1" xfId="0" applyFont="1" applyBorder="1"/>
    <xf numFmtId="0" fontId="10" fillId="0" borderId="1" xfId="0" applyFont="1" applyBorder="1"/>
    <xf numFmtId="0" fontId="2" fillId="0" borderId="1" xfId="0" applyFont="1" applyBorder="1" applyAlignment="1">
      <alignment horizontal="right"/>
    </xf>
    <xf numFmtId="2" fontId="5" fillId="0" borderId="0" xfId="0" applyNumberFormat="1" applyFont="1" applyAlignment="1">
      <alignment horizontal="center"/>
    </xf>
    <xf numFmtId="170" fontId="5" fillId="0" borderId="0" xfId="0" applyNumberFormat="1" applyFont="1" applyAlignment="1">
      <alignment horizontal="center"/>
    </xf>
    <xf numFmtId="170" fontId="6" fillId="0" borderId="0" xfId="0" applyNumberFormat="1" applyFont="1" applyAlignment="1">
      <alignment horizontal="center"/>
    </xf>
    <xf numFmtId="170" fontId="5" fillId="0" borderId="0" xfId="0" applyNumberFormat="1" applyFont="1" applyAlignment="1">
      <alignment horizontal="left"/>
    </xf>
    <xf numFmtId="170" fontId="2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center"/>
    </xf>
    <xf numFmtId="10" fontId="5" fillId="0" borderId="0" xfId="3" applyNumberFormat="1" applyFont="1" applyAlignment="1">
      <alignment horizontal="center"/>
    </xf>
    <xf numFmtId="0" fontId="2" fillId="0" borderId="0" xfId="0" applyFont="1" applyAlignment="1">
      <alignment horizontal="center"/>
    </xf>
    <xf numFmtId="16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168" fontId="5" fillId="0" borderId="0" xfId="3" applyNumberFormat="1" applyFont="1" applyAlignment="1">
      <alignment horizontal="center"/>
    </xf>
    <xf numFmtId="172" fontId="5" fillId="0" borderId="0" xfId="3" applyNumberFormat="1" applyFont="1" applyAlignment="1">
      <alignment horizontal="center"/>
    </xf>
    <xf numFmtId="174" fontId="7" fillId="0" borderId="0" xfId="1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2" fontId="5" fillId="0" borderId="0" xfId="4" applyFont="1" applyAlignment="1">
      <alignment horizontal="center" vertical="center"/>
    </xf>
    <xf numFmtId="175" fontId="5" fillId="0" borderId="0" xfId="4" applyNumberFormat="1" applyFont="1" applyAlignment="1">
      <alignment horizontal="right" vertical="center"/>
    </xf>
    <xf numFmtId="42" fontId="5" fillId="0" borderId="0" xfId="4" applyFont="1" applyAlignment="1">
      <alignment vertical="center"/>
    </xf>
    <xf numFmtId="2" fontId="5" fillId="0" borderId="0" xfId="3" applyNumberFormat="1" applyFont="1" applyAlignment="1">
      <alignment horizontal="center" vertical="center"/>
    </xf>
    <xf numFmtId="0" fontId="15" fillId="0" borderId="0" xfId="0" applyFont="1"/>
    <xf numFmtId="175" fontId="5" fillId="0" borderId="0" xfId="4" applyNumberFormat="1" applyFont="1" applyAlignment="1">
      <alignment vertical="center"/>
    </xf>
    <xf numFmtId="0" fontId="15" fillId="0" borderId="0" xfId="0" applyFont="1" applyAlignment="1">
      <alignment horizontal="right"/>
    </xf>
    <xf numFmtId="14" fontId="16" fillId="0" borderId="0" xfId="0" applyNumberFormat="1" applyFont="1" applyAlignment="1">
      <alignment horizontal="center"/>
    </xf>
    <xf numFmtId="0" fontId="8" fillId="4" borderId="9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42" fontId="8" fillId="0" borderId="0" xfId="4" applyFont="1" applyAlignment="1">
      <alignment horizontal="centerContinuous" vertical="center"/>
    </xf>
    <xf numFmtId="175" fontId="5" fillId="0" borderId="0" xfId="4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42" fontId="5" fillId="0" borderId="0" xfId="4" applyFont="1" applyAlignment="1">
      <alignment horizontal="centerContinuous" vertical="center"/>
    </xf>
    <xf numFmtId="2" fontId="5" fillId="0" borderId="0" xfId="0" applyNumberFormat="1" applyFont="1" applyAlignment="1">
      <alignment horizontal="centerContinuous" vertical="center"/>
    </xf>
    <xf numFmtId="0" fontId="14" fillId="4" borderId="10" xfId="0" applyFont="1" applyFill="1" applyBorder="1"/>
    <xf numFmtId="0" fontId="14" fillId="4" borderId="11" xfId="0" applyFont="1" applyFill="1" applyBorder="1" applyAlignment="1">
      <alignment horizontal="right" vertical="center"/>
    </xf>
    <xf numFmtId="0" fontId="18" fillId="5" borderId="12" xfId="0" applyFont="1" applyFill="1" applyBorder="1" applyAlignment="1">
      <alignment horizontal="center"/>
    </xf>
    <xf numFmtId="42" fontId="0" fillId="0" borderId="0" xfId="4" applyFont="1"/>
    <xf numFmtId="0" fontId="15" fillId="2" borderId="2" xfId="0" applyFont="1" applyFill="1" applyBorder="1" applyAlignment="1">
      <alignment horizontal="center" vertical="center" wrapText="1"/>
    </xf>
    <xf numFmtId="169" fontId="15" fillId="2" borderId="2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42" fontId="15" fillId="2" borderId="3" xfId="4" applyFont="1" applyFill="1" applyBorder="1" applyAlignment="1">
      <alignment horizontal="center" vertical="center" wrapText="1"/>
    </xf>
    <xf numFmtId="175" fontId="15" fillId="2" borderId="3" xfId="4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16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2" fontId="7" fillId="0" borderId="0" xfId="4" applyFont="1" applyAlignment="1">
      <alignment horizontal="center" vertical="center"/>
    </xf>
    <xf numFmtId="175" fontId="7" fillId="0" borderId="0" xfId="4" applyNumberFormat="1" applyFont="1" applyAlignment="1">
      <alignment horizontal="right" vertical="center"/>
    </xf>
    <xf numFmtId="176" fontId="7" fillId="0" borderId="0" xfId="3" applyNumberFormat="1" applyFont="1" applyAlignment="1">
      <alignment horizontal="center" vertical="center"/>
    </xf>
    <xf numFmtId="42" fontId="7" fillId="0" borderId="0" xfId="4" applyFont="1" applyAlignment="1">
      <alignment vertical="center"/>
    </xf>
    <xf numFmtId="4" fontId="7" fillId="0" borderId="0" xfId="1" applyNumberFormat="1" applyFont="1" applyAlignment="1">
      <alignment horizontal="center" vertical="center"/>
    </xf>
    <xf numFmtId="2" fontId="7" fillId="0" borderId="0" xfId="3" applyNumberFormat="1" applyFont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175" fontId="0" fillId="0" borderId="0" xfId="4" applyNumberFormat="1" applyFont="1"/>
    <xf numFmtId="2" fontId="0" fillId="0" borderId="0" xfId="0" applyNumberFormat="1"/>
    <xf numFmtId="177" fontId="5" fillId="0" borderId="0" xfId="0" applyNumberFormat="1" applyFont="1" applyAlignment="1">
      <alignment horizontal="left"/>
    </xf>
    <xf numFmtId="177" fontId="5" fillId="0" borderId="0" xfId="0" applyNumberFormat="1" applyFont="1" applyAlignment="1">
      <alignment horizontal="center"/>
    </xf>
    <xf numFmtId="0" fontId="15" fillId="0" borderId="1" xfId="0" applyFont="1" applyBorder="1"/>
    <xf numFmtId="0" fontId="0" fillId="0" borderId="8" xfId="0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/>
    <xf numFmtId="0" fontId="21" fillId="0" borderId="0" xfId="0" applyFont="1" applyBorder="1" applyAlignment="1">
      <alignment horizontal="right" vertical="center"/>
    </xf>
    <xf numFmtId="0" fontId="24" fillId="3" borderId="16" xfId="0" applyFont="1" applyFill="1" applyBorder="1"/>
    <xf numFmtId="0" fontId="23" fillId="3" borderId="16" xfId="0" applyFont="1" applyFill="1" applyBorder="1" applyAlignment="1">
      <alignment horizontal="right" vertical="top"/>
    </xf>
    <xf numFmtId="0" fontId="5" fillId="4" borderId="15" xfId="0" applyFont="1" applyFill="1" applyBorder="1" applyAlignment="1">
      <alignment vertical="center"/>
    </xf>
    <xf numFmtId="0" fontId="22" fillId="4" borderId="15" xfId="0" applyFont="1" applyFill="1" applyBorder="1" applyAlignment="1">
      <alignment horizontal="right" vertical="center"/>
    </xf>
    <xf numFmtId="0" fontId="2" fillId="6" borderId="6" xfId="0" applyFont="1" applyFill="1" applyBorder="1"/>
    <xf numFmtId="0" fontId="2" fillId="6" borderId="7" xfId="0" applyFont="1" applyFill="1" applyBorder="1"/>
    <xf numFmtId="0" fontId="2" fillId="6" borderId="5" xfId="0" applyFont="1" applyFill="1" applyBorder="1"/>
    <xf numFmtId="0" fontId="2" fillId="0" borderId="0" xfId="0" applyFont="1" applyBorder="1" applyAlignment="1">
      <alignment horizontal="center" shrinkToFit="1"/>
    </xf>
    <xf numFmtId="0" fontId="2" fillId="4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top" wrapText="1"/>
    </xf>
    <xf numFmtId="0" fontId="25" fillId="3" borderId="1" xfId="0" applyFont="1" applyFill="1" applyBorder="1" applyAlignment="1">
      <alignment horizontal="center"/>
    </xf>
    <xf numFmtId="14" fontId="25" fillId="3" borderId="1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174" fontId="5" fillId="0" borderId="0" xfId="3" applyNumberFormat="1" applyFont="1" applyFill="1" applyAlignment="1">
      <alignment horizontal="center"/>
    </xf>
    <xf numFmtId="168" fontId="5" fillId="0" borderId="0" xfId="3" applyNumberFormat="1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2" fontId="5" fillId="0" borderId="4" xfId="1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0" fontId="2" fillId="6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20" fillId="6" borderId="13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171" fontId="5" fillId="0" borderId="8" xfId="0" applyNumberFormat="1" applyFont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173" fontId="5" fillId="0" borderId="4" xfId="0" applyNumberFormat="1" applyFont="1" applyFill="1" applyBorder="1" applyAlignment="1">
      <alignment horizontal="left"/>
    </xf>
    <xf numFmtId="4" fontId="5" fillId="0" borderId="0" xfId="0" applyNumberFormat="1" applyFont="1" applyFill="1" applyBorder="1" applyAlignment="1">
      <alignment horizontal="left"/>
    </xf>
    <xf numFmtId="173" fontId="5" fillId="0" borderId="0" xfId="2" applyNumberFormat="1" applyFont="1" applyFill="1" applyBorder="1" applyAlignment="1">
      <alignment horizontal="left"/>
    </xf>
    <xf numFmtId="177" fontId="5" fillId="0" borderId="8" xfId="0" applyNumberFormat="1" applyFont="1" applyFill="1" applyBorder="1" applyAlignment="1">
      <alignment horizontal="left"/>
    </xf>
    <xf numFmtId="14" fontId="5" fillId="0" borderId="8" xfId="0" applyNumberFormat="1" applyFont="1" applyFill="1" applyBorder="1" applyAlignment="1">
      <alignment horizontal="left"/>
    </xf>
    <xf numFmtId="14" fontId="9" fillId="4" borderId="13" xfId="0" applyNumberFormat="1" applyFont="1" applyFill="1" applyBorder="1" applyAlignment="1">
      <alignment horizontal="center"/>
    </xf>
    <xf numFmtId="14" fontId="9" fillId="4" borderId="1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9" fillId="0" borderId="0" xfId="0" applyFont="1" applyBorder="1" applyAlignment="1">
      <alignment horizontal="left" vertical="top" wrapText="1"/>
    </xf>
    <xf numFmtId="0" fontId="5" fillId="0" borderId="8" xfId="0" applyFont="1" applyFill="1" applyBorder="1" applyAlignment="1">
      <alignment horizontal="left"/>
    </xf>
    <xf numFmtId="1" fontId="5" fillId="0" borderId="0" xfId="0" applyNumberFormat="1" applyFont="1" applyFill="1" applyBorder="1" applyAlignment="1">
      <alignment horizontal="left"/>
    </xf>
    <xf numFmtId="177" fontId="5" fillId="0" borderId="0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1" fontId="5" fillId="0" borderId="4" xfId="0" applyNumberFormat="1" applyFont="1" applyFill="1" applyBorder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166" fontId="13" fillId="5" borderId="2" xfId="0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/>
    </xf>
  </cellXfs>
  <cellStyles count="5">
    <cellStyle name="Millares" xfId="1" builtinId="3"/>
    <cellStyle name="Moneda" xfId="2" builtinId="4"/>
    <cellStyle name="Moneda [0]" xfId="4" builtinId="7"/>
    <cellStyle name="Normal" xfId="0" builtinId="0"/>
    <cellStyle name="Porcentaje" xfId="3" builtinId="5"/>
  </cellStyles>
  <dxfs count="5"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006B66"/>
      <color rgb="FFC59C00"/>
      <color rgb="FFDAE2DD"/>
      <color rgb="FF004384"/>
      <color rgb="FF10A640"/>
      <color rgb="FF4472C4"/>
      <color rgb="FF0075EA"/>
      <color rgb="FF8FC7FF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a78708319aac49e39227ef78d01d46db">
      <tp t="e">
        <v>#N/A</v>
        <stp/>
        <stp>daeb7a76-729f-4063-82e9-c0eef9a49968</stp>
        <stp>1</stp>
        <tr r="T23" s="11"/>
      </tp>
    </main>
    <main first="rtdsrv.a78708319aac49e39227ef78d01d46db">
      <tp t="e">
        <v>#N/A</v>
        <stp/>
        <stp>77ab0394-c368-41d3-a634-c8c8bafa807d</stp>
        <stp>1</stp>
        <tr r="AP6" s="13"/>
      </tp>
      <tp t="e">
        <v>#N/A</v>
        <stp/>
        <stp>29cb04b9-184e-43d1-abe1-70a40bd30927</stp>
        <stp>1</stp>
        <tr r="X6" s="13"/>
      </tp>
    </main>
    <main first="rtdsrv.a78708319aac49e39227ef78d01d46db">
      <tp t="e">
        <v>#N/A</v>
        <stp/>
        <stp>117e3fb9-2c0c-4b7b-a4bd-856066ed5dc6</stp>
        <stp>1</stp>
        <tr r="J23" s="11"/>
      </tp>
    </main>
    <main first="rtdsrv.a78708319aac49e39227ef78d01d46db">
      <tp t="e">
        <v>#N/A</v>
        <stp/>
        <stp>e4874468-8bd0-4a78-a9b7-7c8ba65487d0</stp>
        <stp>1</stp>
        <tr r="AY6" s="13"/>
      </tp>
      <tp t="e">
        <v>#N/A</v>
        <stp/>
        <stp>02c4b209-16c1-435e-83cc-50fee4945c39</stp>
        <stp>1</stp>
        <tr r="C9" s="12"/>
      </tp>
      <tp t="e">
        <v>#N/A</v>
        <stp/>
        <stp>c81bc6b2-b180-43c6-b159-242eeabe6ea4</stp>
        <stp>1</stp>
        <tr r="F9" s="12"/>
      </tp>
    </main>
    <main first="rtdsrv.a78708319aac49e39227ef78d01d46db">
      <tp t="e">
        <v>#N/A</v>
        <stp/>
        <stp>92905b7c-8964-4b4e-8f4e-7315e6e21775</stp>
        <stp>1</stp>
        <tr r="L22" s="11"/>
      </tp>
      <tp t="e">
        <v>#N/A</v>
        <stp/>
        <stp>bf7a879b-08e6-4627-91da-c46417cc5503</stp>
        <stp>1</stp>
        <tr r="B5" s="12"/>
      </tp>
    </main>
    <main first="rtdsrv.a78708319aac49e39227ef78d01d46db">
      <tp t="e">
        <v>#N/A</v>
        <stp/>
        <stp>9c11ecf3-2ed3-418b-a355-6cc1463970f0</stp>
        <stp>1</stp>
        <tr r="J19" s="11"/>
      </tp>
    </main>
    <main first="rtdsrv.a78708319aac49e39227ef78d01d46db">
      <tp t="e">
        <v>#N/A</v>
        <stp/>
        <stp>3d4e9f58-ee34-47a7-a37d-16ec451b3877</stp>
        <stp>1</stp>
        <tr r="R18" s="11"/>
      </tp>
    </main>
    <main first="rtdsrv.a78708319aac49e39227ef78d01d46db">
      <tp t="e">
        <v>#N/A</v>
        <stp/>
        <stp>96185d89-aa97-4cab-a9e5-03bd5a2df1f4</stp>
        <stp>1</stp>
        <tr r="P20" s="11"/>
      </tp>
    </main>
    <main first="rtdsrv.a78708319aac49e39227ef78d01d46db">
      <tp t="e">
        <v>#N/A</v>
        <stp/>
        <stp>a0fe69b9-9967-4296-a70f-f42f315a1db0</stp>
        <stp>1</stp>
        <tr r="AE6" s="13"/>
      </tp>
    </main>
    <main first="rtdsrv.a78708319aac49e39227ef78d01d46db">
      <tp t="e">
        <v>#N/A</v>
        <stp/>
        <stp>59b1d96c-0102-404f-9e85-acd62dcf1b94</stp>
        <stp>1</stp>
        <tr r="S10" s="11"/>
      </tp>
    </main>
    <main first="rtdsrv.a78708319aac49e39227ef78d01d46db">
      <tp t="e">
        <v>#N/A</v>
        <stp/>
        <stp>637da9b2-81de-4201-9424-b9d5ea7eb27f</stp>
        <stp>1</stp>
        <tr r="R22" s="11"/>
      </tp>
      <tp t="e">
        <v>#N/A</v>
        <stp/>
        <stp>e4d64405-d47e-4508-9bbc-c9b3b4404e24</stp>
        <stp>1</stp>
        <tr r="R6" s="13"/>
      </tp>
    </main>
    <main first="rtdsrv.a78708319aac49e39227ef78d01d46db">
      <tp t="e">
        <v>#N/A</v>
        <stp/>
        <stp>bcbec4e9-ded7-4824-8830-136037310116</stp>
        <stp>1</stp>
        <tr r="AH6" s="13"/>
      </tp>
    </main>
    <main first="rtdsrv.a78708319aac49e39227ef78d01d46db">
      <tp t="e">
        <v>#N/A</v>
        <stp/>
        <stp>700a2e58-070d-4bf8-88e8-2ba9ef5223f0</stp>
        <stp>1</stp>
        <tr r="D9" s="12"/>
      </tp>
    </main>
    <main first="rtdsrv.a78708319aac49e39227ef78d01d46db">
      <tp t="e">
        <v>#N/A</v>
        <stp/>
        <stp>d22597f0-31a6-4eec-9c69-238efa9732ab</stp>
        <stp>1</stp>
        <tr r="N20" s="11"/>
      </tp>
      <tp t="e">
        <v>#N/A</v>
        <stp/>
        <stp>22e3e070-c6d2-4a98-b322-fc6e151840a1</stp>
        <stp>1</stp>
        <tr r="Q6" s="13"/>
      </tp>
    </main>
    <main first="rtdsrv.a78708319aac49e39227ef78d01d46db">
      <tp t="e">
        <v>#N/A</v>
        <stp/>
        <stp>0617452a-2466-4834-a2a5-1bedafcf1fc2</stp>
        <stp>1</stp>
        <tr r="AR6" s="13"/>
      </tp>
    </main>
    <main first="rtdsrv.a78708319aac49e39227ef78d01d46db">
      <tp t="e">
        <v>#N/A</v>
        <stp/>
        <stp>3dbef1ef-9a64-48d2-a6d7-4136a73228ca</stp>
        <stp>1</stp>
        <tr r="BG6" s="13"/>
      </tp>
    </main>
    <main first="rtdsrv.a78708319aac49e39227ef78d01d46db">
      <tp t="e">
        <v>#N/A</v>
        <stp/>
        <stp>252c7f22-4a9a-450b-b631-cc55686049e3</stp>
        <stp>1</stp>
        <tr r="H6" s="13"/>
      </tp>
    </main>
    <main first="rtdsrv.a78708319aac49e39227ef78d01d46db">
      <tp t="e">
        <v>#N/A</v>
        <stp/>
        <stp>46f76726-d971-4c73-991c-b516719face5</stp>
        <stp>1</stp>
        <tr r="Z6" s="13"/>
      </tp>
    </main>
    <main first="rtdsrv.a78708319aac49e39227ef78d01d46db">
      <tp t="e">
        <v>#N/A</v>
        <stp/>
        <stp>80ba7624-bbf2-4c29-86ff-4887c7f2ef8d</stp>
        <stp>1</stp>
        <tr r="C2" s="14"/>
      </tp>
      <tp t="e">
        <v>#N/A</v>
        <stp/>
        <stp>58f7ca56-4893-4eea-ab1a-9291fa917165</stp>
        <stp>1</stp>
        <tr r="AB6" s="13"/>
      </tp>
    </main>
    <main first="rtdsrv.a78708319aac49e39227ef78d01d46db">
      <tp t="e">
        <v>#N/A</v>
        <stp/>
        <stp>82c7af10-f028-4b9a-b5a3-1cae1448854b</stp>
        <stp>1</stp>
        <tr r="R19" s="11"/>
      </tp>
    </main>
    <main first="rtdsrv.a78708319aac49e39227ef78d01d46db">
      <tp t="e">
        <v>#N/A</v>
        <stp/>
        <stp>39ab3785-446e-4d8c-abe5-60bd05c8eea2</stp>
        <stp>1</stp>
        <tr r="AX6" s="13"/>
      </tp>
      <tp t="e">
        <v>#N/A</v>
        <stp/>
        <stp>6a33f08d-157c-4499-8126-6977111fb2c7</stp>
        <stp>1</stp>
        <tr r="G6" s="13"/>
      </tp>
    </main>
    <main first="rtdsrv.a78708319aac49e39227ef78d01d46db">
      <tp t="e">
        <v>#N/A</v>
        <stp/>
        <stp>7b443f49-39c6-49bf-909e-a03e97c40cc5</stp>
        <stp>1</stp>
        <tr r="L19" s="11"/>
      </tp>
    </main>
    <main first="rtdsrv.a78708319aac49e39227ef78d01d46db">
      <tp t="e">
        <v>#N/A</v>
        <stp/>
        <stp>e85a66d1-847a-4d98-8c13-10ea9097209f</stp>
        <stp>1</stp>
        <tr r="T20" s="11"/>
      </tp>
    </main>
    <main first="rtdsrv.a78708319aac49e39227ef78d01d46db">
      <tp t="e">
        <v>#N/A</v>
        <stp/>
        <stp>234c62ed-ad5a-4c26-9cbb-bd216b6b4ac0</stp>
        <stp>1</stp>
        <tr r="N19" s="11"/>
      </tp>
    </main>
    <main first="rtdsrv.a78708319aac49e39227ef78d01d46db">
      <tp t="e">
        <v>#N/A</v>
        <stp/>
        <stp>87f460cc-6d37-416e-8e45-ce4b443fe5ab</stp>
        <stp>1</stp>
        <tr r="T22" s="11"/>
      </tp>
    </main>
    <main first="rtdsrv.a78708319aac49e39227ef78d01d46db">
      <tp t="e">
        <v>#N/A</v>
        <stp/>
        <stp>7d4a2389-8d5d-4f9e-9afd-8addc849b42d</stp>
        <stp>1</stp>
        <tr r="T18" s="11"/>
      </tp>
    </main>
    <main first="rtdsrv.a78708319aac49e39227ef78d01d46db">
      <tp t="e">
        <v>#N/A</v>
        <stp/>
        <stp>db3e088c-f2a9-49c4-8ddd-bec5bd39d18a</stp>
        <stp>1</stp>
        <tr r="P19" s="11"/>
      </tp>
      <tp t="e">
        <v>#N/A</v>
        <stp/>
        <stp>ce9f4631-ea97-4876-ad4e-96d3c87b843b</stp>
        <stp>1</stp>
        <tr r="R23" s="11"/>
      </tp>
    </main>
    <main first="rtdsrv.a78708319aac49e39227ef78d01d46db">
      <tp t="e">
        <v>#N/A</v>
        <stp/>
        <stp>2032bc30-31e1-400a-9377-424fc809ea65</stp>
        <stp>1</stp>
        <tr r="L23" s="11"/>
      </tp>
    </main>
    <main first="rtdsrv.a78708319aac49e39227ef78d01d46db">
      <tp t="e">
        <v>#N/A</v>
        <stp/>
        <stp>c4d658b8-3930-48d4-ad4a-6d542e919a7e</stp>
        <stp>1</stp>
        <tr r="AF6" s="13"/>
      </tp>
    </main>
    <main first="rtdsrv.a78708319aac49e39227ef78d01d46db">
      <tp t="e">
        <v>#N/A</v>
        <stp/>
        <stp>2b41da94-04cd-4838-91de-0103d5f3b0cc</stp>
        <stp>1</stp>
        <tr r="A9" s="12"/>
      </tp>
    </main>
    <main first="rtdsrv.a78708319aac49e39227ef78d01d46db">
      <tp t="e">
        <v>#N/A</v>
        <stp/>
        <stp>54aab088-f523-49ae-87f6-2cd89a83310d</stp>
        <stp>1</stp>
        <tr r="AQ6" s="13"/>
      </tp>
    </main>
    <main first="rtdsrv.a78708319aac49e39227ef78d01d46db">
      <tp t="e">
        <v>#N/A</v>
        <stp/>
        <stp>14aa916c-24b4-44c6-b8ae-e54a611aac30</stp>
        <stp>1</stp>
        <tr r="M6" s="13"/>
      </tp>
    </main>
    <main first="rtdsrv.a78708319aac49e39227ef78d01d46db">
      <tp t="e">
        <v>#N/A</v>
        <stp/>
        <stp>203a8a5b-35a7-4281-b90b-0692d4eb5a6d</stp>
        <stp>1</stp>
        <tr r="S14" s="11"/>
      </tp>
      <tp t="e">
        <v>#N/A</v>
        <stp/>
        <stp>5e10261d-6db2-420d-b6a4-80d74484ca9c</stp>
        <stp>1</stp>
        <tr r="P22" s="11"/>
      </tp>
    </main>
    <main first="rtdsrv.a78708319aac49e39227ef78d01d46db">
      <tp t="e">
        <v>#N/A</v>
        <stp/>
        <stp>50d0b66b-fb2d-48c4-8464-9956db96819f</stp>
        <stp>1</stp>
        <tr r="AM6" s="13"/>
      </tp>
    </main>
    <main first="rtdsrv.a78708319aac49e39227ef78d01d46db">
      <tp t="e">
        <v>#N/A</v>
        <stp/>
        <stp>5abd5760-a21d-4f27-aa16-cb0547c5bd6d</stp>
        <stp>1</stp>
        <tr r="M10" s="11"/>
      </tp>
    </main>
    <main first="rtdsrv.a78708319aac49e39227ef78d01d46db">
      <tp t="e">
        <v>#N/A</v>
        <stp/>
        <stp>6810f442-be42-4e83-b0b8-605bbe0e3e40</stp>
        <stp>1</stp>
        <tr r="AJ6" s="13"/>
      </tp>
    </main>
    <main first="rtdsrv.a78708319aac49e39227ef78d01d46db">
      <tp t="e">
        <v>#N/A</v>
        <stp/>
        <stp>3cba02f8-65cd-4c83-9a10-75a30ac365af</stp>
        <stp>1</stp>
        <tr r="D10" s="11"/>
      </tp>
    </main>
    <main first="rtdsrv.a78708319aac49e39227ef78d01d46db">
      <tp t="e">
        <v>#N/A</v>
        <stp/>
        <stp>025cb272-1c40-46f9-86a8-9e6e6a390be0</stp>
        <stp>1</stp>
        <tr r="D6" s="13"/>
      </tp>
    </main>
    <main first="rtdsrv.a78708319aac49e39227ef78d01d46db">
      <tp t="e">
        <v>#N/A</v>
        <stp/>
        <stp>470cf0a2-5985-4e8a-953d-9f8be4cc9383</stp>
        <stp>1</stp>
        <tr r="L18" s="11"/>
      </tp>
    </main>
    <main first="rtdsrv.a78708319aac49e39227ef78d01d46db">
      <tp t="e">
        <v>#N/A</v>
        <stp/>
        <stp>b6348bc2-2f6d-4374-a484-bf205ecefe17</stp>
        <stp>1</stp>
        <tr r="AV6" s="13"/>
      </tp>
    </main>
    <main first="rtdsrv.a78708319aac49e39227ef78d01d46db">
      <tp t="e">
        <v>#N/A</v>
        <stp/>
        <stp>b6904947-e8b8-4d79-be12-3d780228a95b</stp>
        <stp>1</stp>
        <tr r="P18" s="11"/>
      </tp>
    </main>
    <main first="rtdsrv.a78708319aac49e39227ef78d01d46db">
      <tp t="e">
        <v>#N/A</v>
        <stp/>
        <stp>e6b167bf-7234-45b9-bec4-f6575bd73ab2</stp>
        <stp>1</stp>
        <tr r="W6" s="13"/>
      </tp>
      <tp t="e">
        <v>#N/A</v>
        <stp/>
        <stp>cca4cdde-b902-4c7d-9551-5e481d0a764c</stp>
        <stp>1</stp>
        <tr r="H19" s="11"/>
      </tp>
      <tp t="e">
        <v>#N/A</v>
        <stp/>
        <stp>eaf3ced8-2ab0-445c-8eeb-ddeae0f2ec57</stp>
        <stp>1</stp>
        <tr r="E6" s="13"/>
      </tp>
    </main>
    <main first="rtdsrv.a78708319aac49e39227ef78d01d46db">
      <tp t="e">
        <v>#N/A</v>
        <stp/>
        <stp>711f6308-3de4-4322-893a-79f78900e7a5</stp>
        <stp>1</stp>
        <tr r="BD6" s="13"/>
      </tp>
      <tp t="e">
        <v>#N/A</v>
        <stp/>
        <stp>1ffab50e-3835-40ee-8a34-b3efc15b58b9</stp>
        <stp>1</stp>
        <tr r="AK6" s="13"/>
      </tp>
    </main>
    <main first="rtdsrv.a78708319aac49e39227ef78d01d46db">
      <tp t="e">
        <v>#N/A</v>
        <stp/>
        <stp>b6c79fa9-64fe-4140-9721-6522e27c4cc3</stp>
        <stp>1</stp>
        <tr r="H9" s="12"/>
      </tp>
    </main>
    <main first="rtdsrv.a78708319aac49e39227ef78d01d46db">
      <tp t="e">
        <v>#N/A</v>
        <stp/>
        <stp>285ae582-171f-4470-b019-8d8450325340</stp>
        <stp>1</stp>
        <tr r="AD6" s="13"/>
      </tp>
      <tp t="e">
        <v>#N/A</v>
        <stp/>
        <stp>6f3d57b0-085e-4128-8708-ab466639db7d</stp>
        <stp>1</stp>
        <tr r="BC6" s="13"/>
      </tp>
    </main>
    <main first="rtdsrv.a78708319aac49e39227ef78d01d46db">
      <tp t="e">
        <v>#N/A</v>
        <stp/>
        <stp>34dfe64f-4af8-47bb-998b-f9d58faf35c8</stp>
        <stp>1</stp>
        <tr r="AO6" s="13"/>
      </tp>
    </main>
    <main first="rtdsrv.a78708319aac49e39227ef78d01d46db">
      <tp t="e">
        <v>#N/A</v>
        <stp/>
        <stp>7ebcb414-6582-4299-affa-ac9d307cb948</stp>
        <stp>1</stp>
        <tr r="D13" s="11"/>
      </tp>
    </main>
    <main first="rtdsrv.a78708319aac49e39227ef78d01d46db">
      <tp t="e">
        <v>#N/A</v>
        <stp/>
        <stp>954602a2-8278-482b-9e49-86eb19346c08</stp>
        <stp>1</stp>
        <tr r="AL6" s="13"/>
      </tp>
    </main>
    <main first="rtdsrv.a78708319aac49e39227ef78d01d46db">
      <tp t="e">
        <v>#N/A</v>
        <stp/>
        <stp>e9edc174-770e-4ae9-9f07-cd11bfc7efcb</stp>
        <stp>1</stp>
        <tr r="D12" s="11"/>
      </tp>
    </main>
    <main first="rtdsrv.a78708319aac49e39227ef78d01d46db">
      <tp t="e">
        <v>#N/A</v>
        <stp/>
        <stp>a72bd41b-3ab4-4bc9-b0b2-39178151df08</stp>
        <stp>1</stp>
        <tr r="L6" s="13"/>
      </tp>
    </main>
    <main first="rtdsrv.a78708319aac49e39227ef78d01d46db">
      <tp t="e">
        <v>#N/A</v>
        <stp/>
        <stp>00027c28-1b21-472a-abb0-4c37e8f7ea33</stp>
        <stp>1</stp>
        <tr r="AA6" s="13"/>
      </tp>
    </main>
    <main first="rtdsrv.a78708319aac49e39227ef78d01d46db">
      <tp t="e">
        <v>#N/A</v>
        <stp/>
        <stp>4d32304e-ed19-4f87-860d-fb549e52092c</stp>
        <stp>1</stp>
        <tr r="S13" s="11"/>
      </tp>
    </main>
    <main first="rtdsrv.a78708319aac49e39227ef78d01d46db">
      <tp t="e">
        <v>#N/A</v>
        <stp/>
        <stp>dd982103-f319-4128-8434-92fd5108e142</stp>
        <stp>1</stp>
        <tr r="AC6" s="13"/>
      </tp>
    </main>
    <main first="rtdsrv.a78708319aac49e39227ef78d01d46db">
      <tp t="e">
        <v>#N/A</v>
        <stp/>
        <stp>fdca3733-e61d-4e7c-a924-b78944e7a0b4</stp>
        <stp>1</stp>
        <tr r="M11" s="11"/>
      </tp>
      <tp t="e">
        <v>#N/A</v>
        <stp/>
        <stp>5ec503e2-b357-494a-838c-8a7d2dc34869</stp>
        <stp>1</stp>
        <tr r="N22" s="11"/>
      </tp>
      <tp t="e">
        <v>#N/A</v>
        <stp/>
        <stp>4a4a47d7-f72a-4e58-aa7b-c709d9b59a01</stp>
        <stp>1</stp>
        <tr r="R20" s="11"/>
      </tp>
    </main>
    <main first="rtdsrv.a78708319aac49e39227ef78d01d46db">
      <tp t="e">
        <v>#N/A</v>
        <stp/>
        <stp>ce260d4f-dcce-48d1-a6c4-62ba0897768b</stp>
        <stp>1</stp>
        <tr r="F18" s="11"/>
      </tp>
    </main>
    <main first="rtdsrv.a78708319aac49e39227ef78d01d46db">
      <tp t="e">
        <v>#N/A</v>
        <stp/>
        <stp>0826192f-1c08-49ca-b517-7bc264bd3143</stp>
        <stp>1</stp>
        <tr r="I6" s="13"/>
      </tp>
    </main>
    <main first="rtdsrv.a78708319aac49e39227ef78d01d46db">
      <tp t="e">
        <v>#N/A</v>
        <stp/>
        <stp>c852d957-8020-47d4-ae47-3b3cbf78be5d</stp>
        <stp>1</stp>
        <tr r="H18" s="11"/>
      </tp>
    </main>
    <main first="rtdsrv.a78708319aac49e39227ef78d01d46db">
      <tp t="e">
        <v>#N/A</v>
        <stp/>
        <stp>380201fd-1468-456c-97fd-fed20838ed38</stp>
        <stp>1</stp>
        <tr r="F20" s="11"/>
      </tp>
    </main>
    <main first="rtdsrv.a78708319aac49e39227ef78d01d46db">
      <tp t="e">
        <v>#N/A</v>
        <stp/>
        <stp>0fa5b75d-d616-4d8e-aa66-57313e923948</stp>
        <stp>1</stp>
        <tr r="H22" s="11"/>
      </tp>
    </main>
    <main first="rtdsrv.a78708319aac49e39227ef78d01d46db">
      <tp t="e">
        <v>#N/A</v>
        <stp/>
        <stp>ce7d2d0b-c72b-4690-9cb4-c029e28dae18</stp>
        <stp>1</stp>
        <tr r="U6" s="13"/>
      </tp>
    </main>
    <main first="rtdsrv.a78708319aac49e39227ef78d01d46db">
      <tp t="e">
        <v>#N/A</v>
        <stp/>
        <stp>990617cf-ac61-4aba-9303-e30513f7ea1c</stp>
        <stp>1</stp>
        <tr r="C6" s="13"/>
      </tp>
    </main>
    <main first="rtdsrv.a78708319aac49e39227ef78d01d46db">
      <tp t="e">
        <v>#N/A</v>
        <stp/>
        <stp>d632818b-a1da-4d64-9cf0-7726295d8c9c</stp>
        <stp>1</stp>
        <tr r="O6" s="13"/>
      </tp>
    </main>
    <main first="rtdsrv.a78708319aac49e39227ef78d01d46db">
      <tp t="e">
        <v>#N/A</v>
        <stp/>
        <stp>c02e6758-6b3b-4d8f-82d8-4dfd09a97af7</stp>
        <stp>1</stp>
        <tr r="J6" s="13"/>
      </tp>
      <tp t="e">
        <v>#N/A</v>
        <stp/>
        <stp>0770fd52-248f-4590-ae52-1b01900c5a2e</stp>
        <stp>1</stp>
        <tr r="S11" s="11"/>
      </tp>
      <tp t="e">
        <v>#N/A</v>
        <stp/>
        <stp>b2e43622-915c-47ab-be8a-c26d080b7bd9</stp>
        <stp>1</stp>
        <tr r="N23" s="11"/>
      </tp>
    </main>
    <main first="rtdsrv.a78708319aac49e39227ef78d01d46db">
      <tp t="e">
        <v>#N/A</v>
        <stp/>
        <stp>70be0b77-d4b7-460d-bcfa-f548f9cc484f</stp>
        <stp>1</stp>
        <tr r="J22" s="11"/>
      </tp>
    </main>
    <main first="rtdsrv.a78708319aac49e39227ef78d01d46db">
      <tp t="e">
        <v>#N/A</v>
        <stp/>
        <stp>ed2c6c6f-7042-472b-93b6-40caaec6ada2</stp>
        <stp>1</stp>
        <tr r="J20" s="11"/>
      </tp>
    </main>
    <main first="rtdsrv.a78708319aac49e39227ef78d01d46db">
      <tp t="e">
        <v>#N/A</v>
        <stp/>
        <stp>76058dd7-b7a7-47b9-9881-f59385dfa1fb</stp>
        <stp>1</stp>
        <tr r="M14" s="11"/>
      </tp>
    </main>
    <main first="rtdsrv.a78708319aac49e39227ef78d01d46db">
      <tp t="e">
        <v>#N/A</v>
        <stp/>
        <stp>2da540f7-8258-4a30-a0d7-710f54532798</stp>
        <stp>1</stp>
        <tr r="AI6" s="13"/>
      </tp>
      <tp t="e">
        <v>#N/A</v>
        <stp/>
        <stp>f9e0ea7f-2a3d-43c0-9ce9-23e18743b8f7</stp>
        <stp>1</stp>
        <tr r="N6" s="13"/>
      </tp>
      <tp t="e">
        <v>#N/A</v>
        <stp/>
        <stp>2bee9e49-d6b9-42bf-a229-93b3e7ca09ee</stp>
        <stp>1</stp>
        <tr r="I9" s="12"/>
      </tp>
    </main>
    <main first="rtdsrv.a78708319aac49e39227ef78d01d46db">
      <tp t="e">
        <v>#N/A</v>
        <stp/>
        <stp>4988e437-d11b-4707-b2cc-253efb7c4b36</stp>
        <stp>1</stp>
        <tr r="U5" s="11"/>
      </tp>
    </main>
    <main first="rtdsrv.a78708319aac49e39227ef78d01d46db">
      <tp t="e">
        <v>#N/A</v>
        <stp/>
        <stp>83cefc30-af4c-47c0-8359-b8cede83208c</stp>
        <stp>1</stp>
        <tr r="AS6" s="13"/>
      </tp>
    </main>
    <main first="rtdsrv.a78708319aac49e39227ef78d01d46db">
      <tp t="e">
        <v>#N/A</v>
        <stp/>
        <stp>7bbf23f3-e737-409a-9563-2421ce014d84</stp>
        <stp>1</stp>
        <tr r="D14" s="11"/>
      </tp>
    </main>
    <main first="rtdsrv.a78708319aac49e39227ef78d01d46db">
      <tp t="e">
        <v>#N/A</v>
        <stp/>
        <stp>816df754-f2cc-4dff-a489-a4b49858712a</stp>
        <stp>1</stp>
        <tr r="S6" s="13"/>
      </tp>
      <tp t="e">
        <v>#N/A</v>
        <stp/>
        <stp>9b47828b-a65c-4c4a-97a2-0b27beea0f37</stp>
        <stp>1</stp>
        <tr r="Y6" s="13"/>
      </tp>
    </main>
    <main first="rtdsrv.a78708319aac49e39227ef78d01d46db">
      <tp t="e">
        <v>#N/A</v>
        <stp/>
        <stp>450358d4-3367-4952-bcf0-c589d72e096b</stp>
        <stp>1</stp>
        <tr r="AU6" s="13"/>
      </tp>
    </main>
    <main first="rtdsrv.a78708319aac49e39227ef78d01d46db">
      <tp t="e">
        <v>#N/A</v>
        <stp/>
        <stp>a1c3009e-ec37-42dc-a054-381fce138627</stp>
        <stp>1</stp>
        <tr r="T7" s="11"/>
      </tp>
    </main>
    <main first="rtdsrv.a78708319aac49e39227ef78d01d46db">
      <tp t="e">
        <v>#N/A</v>
        <stp/>
        <stp>3a03346f-749c-44f7-957d-383d5fa00d8a</stp>
        <stp>1</stp>
        <tr r="M13" s="11"/>
      </tp>
    </main>
    <main first="rtdsrv.a78708319aac49e39227ef78d01d46db">
      <tp t="e">
        <v>#N/A</v>
        <stp/>
        <stp>85c695b8-0992-4738-a517-6fc64bee8daf</stp>
        <stp>1</stp>
        <tr r="BE6" s="13"/>
      </tp>
    </main>
    <main first="rtdsrv.a78708319aac49e39227ef78d01d46db">
      <tp t="e">
        <v>#N/A</v>
        <stp/>
        <stp>718cdb7b-5c46-4331-b3f7-c4de285dd6f0</stp>
        <stp>1</stp>
        <tr r="BA6" s="13"/>
      </tp>
      <tp t="e">
        <v>#N/A</v>
        <stp/>
        <stp>994d5b97-9e11-438d-ba7a-2281e69ba2e5</stp>
        <stp>1</stp>
        <tr r="L20" s="11"/>
      </tp>
    </main>
    <main first="rtdsrv.a78708319aac49e39227ef78d01d46db">
      <tp t="e">
        <v>#N/A</v>
        <stp/>
        <stp>8c97c085-0afd-41dc-986d-84a9c5e3dfe3</stp>
        <stp>1</stp>
        <tr r="T19" s="11"/>
      </tp>
    </main>
    <main first="rtdsrv.a78708319aac49e39227ef78d01d46db">
      <tp t="e">
        <v>#N/A</v>
        <stp/>
        <stp>e7b10241-108a-4cd2-9990-33e7b1a22832</stp>
        <stp>1</stp>
        <tr r="B2" s="14"/>
      </tp>
    </main>
    <main first="rtdsrv.a78708319aac49e39227ef78d01d46db">
      <tp t="e">
        <v>#N/A</v>
        <stp/>
        <stp>dec77943-eed9-42c8-b1fb-212e47032f63</stp>
        <stp>1</stp>
        <tr r="U5" s="11"/>
      </tp>
    </main>
    <main first="rtdsrv.a78708319aac49e39227ef78d01d46db">
      <tp t="e">
        <v>#N/A</v>
        <stp/>
        <stp>374a6398-a28d-453b-aebd-3be1d7a62b0d</stp>
        <stp>1</stp>
        <tr r="F6" s="13"/>
      </tp>
    </main>
    <main first="rtdsrv.a78708319aac49e39227ef78d01d46db">
      <tp t="e">
        <v>#N/A</v>
        <stp/>
        <stp>e7c8b3d4-15d0-42d3-9ba8-e68847f58908</stp>
        <stp>1</stp>
        <tr r="V6" s="13"/>
      </tp>
    </main>
    <main first="rtdsrv.a78708319aac49e39227ef78d01d46db">
      <tp t="e">
        <v>#N/A</v>
        <stp/>
        <stp>7af02683-16b2-448a-a670-1791e04eb556</stp>
        <stp>1</stp>
        <tr r="D2" s="14"/>
      </tp>
    </main>
    <main first="rtdsrv.a78708319aac49e39227ef78d01d46db">
      <tp t="e">
        <v>#N/A</v>
        <stp/>
        <stp>567f9e9c-433a-44b7-995f-2272ffcf3eb8</stp>
        <stp>1</stp>
        <tr r="N18" s="11"/>
      </tp>
    </main>
    <main first="rtdsrv.a78708319aac49e39227ef78d01d46db">
      <tp t="e">
        <v>#N/A</v>
        <stp/>
        <stp>f0fe4705-3c48-4651-b647-a16d2177a733</stp>
        <stp>1</stp>
        <tr r="S12" s="11"/>
      </tp>
    </main>
    <main first="rtdsrv.a78708319aac49e39227ef78d01d46db">
      <tp t="e">
        <v>#N/A</v>
        <stp/>
        <stp>ffa8d86e-d468-4372-91be-75c03b25ee95</stp>
        <stp>1</stp>
        <tr r="AT6" s="13"/>
      </tp>
    </main>
    <main first="rtdsrv.a78708319aac49e39227ef78d01d46db">
      <tp t="e">
        <v>#N/A</v>
        <stp/>
        <stp>5feb233d-dabc-450d-85ba-dd48b52fabaf</stp>
        <stp>1</stp>
        <tr r="AG6" s="13"/>
      </tp>
      <tp t="e">
        <v>#N/A</v>
        <stp/>
        <stp>ae5c73d1-ff75-4aef-b8b8-ca672d81ef41</stp>
        <stp>1</stp>
        <tr r="P23" s="11"/>
      </tp>
      <tp t="e">
        <v>#N/A</v>
        <stp/>
        <stp>5c74257b-cd37-429b-b30b-3724766c2133</stp>
        <stp>1</stp>
        <tr r="B6" s="13"/>
      </tp>
    </main>
    <main first="rtdsrv.a78708319aac49e39227ef78d01d46db">
      <tp t="e">
        <v>#N/A</v>
        <stp/>
        <stp>eb0ac953-68d8-468a-81d8-e86fc5e819d4</stp>
        <stp>1</stp>
        <tr r="BF6" s="13"/>
      </tp>
    </main>
    <main first="rtdsrv.a78708319aac49e39227ef78d01d46db">
      <tp t="e">
        <v>#N/A</v>
        <stp/>
        <stp>936ab645-5e85-4ced-8fc7-e74382f270dd</stp>
        <stp>1</stp>
        <tr r="H20" s="11"/>
      </tp>
    </main>
    <main first="rtdsrv.a78708319aac49e39227ef78d01d46db">
      <tp t="e">
        <v>#N/A</v>
        <stp/>
        <stp>9067df0f-89bb-4785-ac37-14c6d3d68d17</stp>
        <stp>1</stp>
        <tr r="H23" s="11"/>
      </tp>
      <tp t="e">
        <v>#N/A</v>
        <stp/>
        <stp>9358faab-0f76-435e-9b11-4df577044a14</stp>
        <stp>1</stp>
        <tr r="BB6" s="13"/>
      </tp>
    </main>
    <main first="rtdsrv.a78708319aac49e39227ef78d01d46db">
      <tp t="e">
        <v>#N/A</v>
        <stp/>
        <stp>916e6072-bc0f-4777-be3b-fc1cefb455b7</stp>
        <stp>1</stp>
        <tr r="D11" s="11"/>
      </tp>
    </main>
    <main first="rtdsrv.a78708319aac49e39227ef78d01d46db">
      <tp t="e">
        <v>#N/A</v>
        <stp/>
        <stp>9391248a-5198-42ea-bf00-a4c857bf9804</stp>
        <stp>1</stp>
        <tr r="J18" s="11"/>
      </tp>
    </main>
    <main first="rtdsrv.a78708319aac49e39227ef78d01d46db">
      <tp t="e">
        <v>#N/A</v>
        <stp/>
        <stp>25e4d498-916a-4c04-94ab-2ddfd283a81f</stp>
        <stp>1</stp>
        <tr r="M12" s="11"/>
      </tp>
    </main>
    <main first="rtdsrv.a78708319aac49e39227ef78d01d46db">
      <tp t="e">
        <v>#N/A</v>
        <stp/>
        <stp>9e0bed05-01a0-43d9-ad0e-c78c028e5201</stp>
        <stp>1</stp>
        <tr r="AZ6" s="1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'Ficha Técnica'!$B$5:$D$5</c:f>
              <c:strCache>
                <c:ptCount val="1"/>
                <c:pt idx="0">
                  <c:v>CFM8872A</c:v>
                </c:pt>
              </c:strCache>
            </c:strRef>
          </c:tx>
          <c:spPr>
            <a:ln w="19050" cap="rnd">
              <a:solidFill>
                <a:srgbClr val="006B66"/>
              </a:solidFill>
              <a:round/>
            </a:ln>
            <a:effectLst/>
          </c:spPr>
          <c:marker>
            <c:symbol val="none"/>
          </c:marker>
          <c:cat>
            <c:numRef>
              <c:f>'Base Gráfico'!$A$9:$A$10000</c:f>
              <c:numCache>
                <c:formatCode>m/d/yyyy</c:formatCode>
                <c:ptCount val="9992"/>
                <c:pt idx="0" formatCode="dd\-mm\-yyyy">
                  <c:v>43656</c:v>
                </c:pt>
                <c:pt idx="1">
                  <c:v>43657</c:v>
                </c:pt>
                <c:pt idx="2">
                  <c:v>43658</c:v>
                </c:pt>
                <c:pt idx="3">
                  <c:v>43661</c:v>
                </c:pt>
                <c:pt idx="4">
                  <c:v>43662</c:v>
                </c:pt>
                <c:pt idx="5">
                  <c:v>43663</c:v>
                </c:pt>
                <c:pt idx="6">
                  <c:v>43664</c:v>
                </c:pt>
                <c:pt idx="7">
                  <c:v>43665</c:v>
                </c:pt>
                <c:pt idx="8">
                  <c:v>43668</c:v>
                </c:pt>
                <c:pt idx="9">
                  <c:v>43669</c:v>
                </c:pt>
                <c:pt idx="10">
                  <c:v>43670</c:v>
                </c:pt>
                <c:pt idx="11">
                  <c:v>43671</c:v>
                </c:pt>
                <c:pt idx="12">
                  <c:v>43672</c:v>
                </c:pt>
                <c:pt idx="13">
                  <c:v>43675</c:v>
                </c:pt>
                <c:pt idx="14">
                  <c:v>43676</c:v>
                </c:pt>
                <c:pt idx="15">
                  <c:v>43677</c:v>
                </c:pt>
                <c:pt idx="16">
                  <c:v>43678</c:v>
                </c:pt>
                <c:pt idx="17">
                  <c:v>43679</c:v>
                </c:pt>
                <c:pt idx="18">
                  <c:v>43682</c:v>
                </c:pt>
                <c:pt idx="19">
                  <c:v>43683</c:v>
                </c:pt>
                <c:pt idx="20">
                  <c:v>43684</c:v>
                </c:pt>
                <c:pt idx="21">
                  <c:v>43685</c:v>
                </c:pt>
                <c:pt idx="22">
                  <c:v>43686</c:v>
                </c:pt>
                <c:pt idx="23">
                  <c:v>43689</c:v>
                </c:pt>
                <c:pt idx="24">
                  <c:v>43690</c:v>
                </c:pt>
                <c:pt idx="25">
                  <c:v>43691</c:v>
                </c:pt>
                <c:pt idx="26">
                  <c:v>43692</c:v>
                </c:pt>
                <c:pt idx="27">
                  <c:v>43693</c:v>
                </c:pt>
                <c:pt idx="28">
                  <c:v>43696</c:v>
                </c:pt>
                <c:pt idx="29">
                  <c:v>43697</c:v>
                </c:pt>
                <c:pt idx="30">
                  <c:v>43698</c:v>
                </c:pt>
                <c:pt idx="31">
                  <c:v>43699</c:v>
                </c:pt>
                <c:pt idx="32">
                  <c:v>43700</c:v>
                </c:pt>
                <c:pt idx="33">
                  <c:v>43703</c:v>
                </c:pt>
                <c:pt idx="34">
                  <c:v>43704</c:v>
                </c:pt>
                <c:pt idx="35">
                  <c:v>43705</c:v>
                </c:pt>
                <c:pt idx="36">
                  <c:v>43706</c:v>
                </c:pt>
                <c:pt idx="37">
                  <c:v>43707</c:v>
                </c:pt>
                <c:pt idx="38">
                  <c:v>43710</c:v>
                </c:pt>
                <c:pt idx="39">
                  <c:v>43711</c:v>
                </c:pt>
                <c:pt idx="40">
                  <c:v>43712</c:v>
                </c:pt>
                <c:pt idx="41">
                  <c:v>43713</c:v>
                </c:pt>
                <c:pt idx="42">
                  <c:v>43714</c:v>
                </c:pt>
                <c:pt idx="43">
                  <c:v>43717</c:v>
                </c:pt>
                <c:pt idx="44">
                  <c:v>43718</c:v>
                </c:pt>
                <c:pt idx="45">
                  <c:v>43719</c:v>
                </c:pt>
                <c:pt idx="46">
                  <c:v>43720</c:v>
                </c:pt>
                <c:pt idx="47">
                  <c:v>43721</c:v>
                </c:pt>
                <c:pt idx="48">
                  <c:v>43724</c:v>
                </c:pt>
                <c:pt idx="49">
                  <c:v>43725</c:v>
                </c:pt>
                <c:pt idx="50">
                  <c:v>43726</c:v>
                </c:pt>
                <c:pt idx="51">
                  <c:v>43727</c:v>
                </c:pt>
                <c:pt idx="52">
                  <c:v>43728</c:v>
                </c:pt>
                <c:pt idx="53">
                  <c:v>43731</c:v>
                </c:pt>
                <c:pt idx="54">
                  <c:v>43732</c:v>
                </c:pt>
                <c:pt idx="55">
                  <c:v>43733</c:v>
                </c:pt>
                <c:pt idx="56">
                  <c:v>43734</c:v>
                </c:pt>
                <c:pt idx="57">
                  <c:v>43735</c:v>
                </c:pt>
                <c:pt idx="58">
                  <c:v>43738</c:v>
                </c:pt>
                <c:pt idx="59">
                  <c:v>43739</c:v>
                </c:pt>
                <c:pt idx="60">
                  <c:v>43740</c:v>
                </c:pt>
                <c:pt idx="61">
                  <c:v>43741</c:v>
                </c:pt>
                <c:pt idx="62">
                  <c:v>43742</c:v>
                </c:pt>
                <c:pt idx="63">
                  <c:v>43745</c:v>
                </c:pt>
                <c:pt idx="64">
                  <c:v>43746</c:v>
                </c:pt>
                <c:pt idx="65">
                  <c:v>43747</c:v>
                </c:pt>
                <c:pt idx="66">
                  <c:v>43748</c:v>
                </c:pt>
                <c:pt idx="67">
                  <c:v>43749</c:v>
                </c:pt>
                <c:pt idx="68">
                  <c:v>43752</c:v>
                </c:pt>
                <c:pt idx="69">
                  <c:v>43753</c:v>
                </c:pt>
                <c:pt idx="70">
                  <c:v>43754</c:v>
                </c:pt>
                <c:pt idx="71">
                  <c:v>43755</c:v>
                </c:pt>
                <c:pt idx="72">
                  <c:v>43756</c:v>
                </c:pt>
                <c:pt idx="73">
                  <c:v>43759</c:v>
                </c:pt>
                <c:pt idx="74">
                  <c:v>43760</c:v>
                </c:pt>
                <c:pt idx="75">
                  <c:v>43761</c:v>
                </c:pt>
                <c:pt idx="76">
                  <c:v>43762</c:v>
                </c:pt>
                <c:pt idx="77">
                  <c:v>43763</c:v>
                </c:pt>
                <c:pt idx="78">
                  <c:v>43766</c:v>
                </c:pt>
                <c:pt idx="79">
                  <c:v>43767</c:v>
                </c:pt>
                <c:pt idx="80">
                  <c:v>43768</c:v>
                </c:pt>
                <c:pt idx="81">
                  <c:v>43769</c:v>
                </c:pt>
                <c:pt idx="82">
                  <c:v>43770</c:v>
                </c:pt>
                <c:pt idx="83">
                  <c:v>43773</c:v>
                </c:pt>
                <c:pt idx="84">
                  <c:v>43774</c:v>
                </c:pt>
                <c:pt idx="85">
                  <c:v>43775</c:v>
                </c:pt>
                <c:pt idx="86">
                  <c:v>43776</c:v>
                </c:pt>
                <c:pt idx="87">
                  <c:v>43777</c:v>
                </c:pt>
                <c:pt idx="88">
                  <c:v>43780</c:v>
                </c:pt>
                <c:pt idx="89">
                  <c:v>43781</c:v>
                </c:pt>
                <c:pt idx="90">
                  <c:v>43782</c:v>
                </c:pt>
                <c:pt idx="91">
                  <c:v>43783</c:v>
                </c:pt>
                <c:pt idx="92">
                  <c:v>43784</c:v>
                </c:pt>
                <c:pt idx="93">
                  <c:v>43787</c:v>
                </c:pt>
                <c:pt idx="94">
                  <c:v>43788</c:v>
                </c:pt>
                <c:pt idx="95">
                  <c:v>43789</c:v>
                </c:pt>
                <c:pt idx="96">
                  <c:v>43790</c:v>
                </c:pt>
                <c:pt idx="97">
                  <c:v>43791</c:v>
                </c:pt>
                <c:pt idx="98">
                  <c:v>43794</c:v>
                </c:pt>
                <c:pt idx="99">
                  <c:v>43795</c:v>
                </c:pt>
                <c:pt idx="100">
                  <c:v>43796</c:v>
                </c:pt>
                <c:pt idx="101">
                  <c:v>43797</c:v>
                </c:pt>
                <c:pt idx="102">
                  <c:v>43798</c:v>
                </c:pt>
                <c:pt idx="103">
                  <c:v>43801</c:v>
                </c:pt>
                <c:pt idx="104">
                  <c:v>43802</c:v>
                </c:pt>
                <c:pt idx="105">
                  <c:v>43803</c:v>
                </c:pt>
                <c:pt idx="106">
                  <c:v>43804</c:v>
                </c:pt>
                <c:pt idx="107">
                  <c:v>43805</c:v>
                </c:pt>
                <c:pt idx="108">
                  <c:v>43808</c:v>
                </c:pt>
                <c:pt idx="109">
                  <c:v>43809</c:v>
                </c:pt>
                <c:pt idx="110">
                  <c:v>43810</c:v>
                </c:pt>
                <c:pt idx="111">
                  <c:v>43811</c:v>
                </c:pt>
                <c:pt idx="112">
                  <c:v>43812</c:v>
                </c:pt>
                <c:pt idx="113">
                  <c:v>43815</c:v>
                </c:pt>
                <c:pt idx="114">
                  <c:v>43816</c:v>
                </c:pt>
                <c:pt idx="115">
                  <c:v>43817</c:v>
                </c:pt>
                <c:pt idx="116">
                  <c:v>43818</c:v>
                </c:pt>
                <c:pt idx="117">
                  <c:v>43819</c:v>
                </c:pt>
                <c:pt idx="118">
                  <c:v>43822</c:v>
                </c:pt>
                <c:pt idx="119">
                  <c:v>43823</c:v>
                </c:pt>
                <c:pt idx="120">
                  <c:v>43824</c:v>
                </c:pt>
                <c:pt idx="121">
                  <c:v>43825</c:v>
                </c:pt>
                <c:pt idx="122">
                  <c:v>43826</c:v>
                </c:pt>
                <c:pt idx="123">
                  <c:v>43829</c:v>
                </c:pt>
                <c:pt idx="124">
                  <c:v>43830</c:v>
                </c:pt>
                <c:pt idx="125">
                  <c:v>43831</c:v>
                </c:pt>
                <c:pt idx="126">
                  <c:v>43832</c:v>
                </c:pt>
                <c:pt idx="127">
                  <c:v>43833</c:v>
                </c:pt>
                <c:pt idx="128">
                  <c:v>43836</c:v>
                </c:pt>
                <c:pt idx="129">
                  <c:v>43837</c:v>
                </c:pt>
                <c:pt idx="130">
                  <c:v>43838</c:v>
                </c:pt>
                <c:pt idx="131">
                  <c:v>43839</c:v>
                </c:pt>
                <c:pt idx="132">
                  <c:v>43840</c:v>
                </c:pt>
                <c:pt idx="133">
                  <c:v>43843</c:v>
                </c:pt>
                <c:pt idx="134">
                  <c:v>43844</c:v>
                </c:pt>
                <c:pt idx="135">
                  <c:v>43845</c:v>
                </c:pt>
                <c:pt idx="136">
                  <c:v>43846</c:v>
                </c:pt>
                <c:pt idx="137">
                  <c:v>43847</c:v>
                </c:pt>
                <c:pt idx="138">
                  <c:v>43850</c:v>
                </c:pt>
                <c:pt idx="139">
                  <c:v>43851</c:v>
                </c:pt>
                <c:pt idx="140">
                  <c:v>43852</c:v>
                </c:pt>
                <c:pt idx="141">
                  <c:v>43853</c:v>
                </c:pt>
                <c:pt idx="142">
                  <c:v>43854</c:v>
                </c:pt>
                <c:pt idx="143">
                  <c:v>43857</c:v>
                </c:pt>
                <c:pt idx="144">
                  <c:v>43858</c:v>
                </c:pt>
                <c:pt idx="145">
                  <c:v>43859</c:v>
                </c:pt>
                <c:pt idx="146">
                  <c:v>43860</c:v>
                </c:pt>
                <c:pt idx="147">
                  <c:v>43861</c:v>
                </c:pt>
                <c:pt idx="148">
                  <c:v>43864</c:v>
                </c:pt>
                <c:pt idx="149">
                  <c:v>43865</c:v>
                </c:pt>
                <c:pt idx="150">
                  <c:v>43866</c:v>
                </c:pt>
                <c:pt idx="151">
                  <c:v>43867</c:v>
                </c:pt>
                <c:pt idx="152">
                  <c:v>43868</c:v>
                </c:pt>
                <c:pt idx="153">
                  <c:v>43871</c:v>
                </c:pt>
                <c:pt idx="154">
                  <c:v>43872</c:v>
                </c:pt>
                <c:pt idx="155">
                  <c:v>43873</c:v>
                </c:pt>
                <c:pt idx="156">
                  <c:v>43874</c:v>
                </c:pt>
                <c:pt idx="157">
                  <c:v>43875</c:v>
                </c:pt>
                <c:pt idx="158">
                  <c:v>43878</c:v>
                </c:pt>
                <c:pt idx="159">
                  <c:v>43879</c:v>
                </c:pt>
                <c:pt idx="160">
                  <c:v>43880</c:v>
                </c:pt>
                <c:pt idx="161">
                  <c:v>43881</c:v>
                </c:pt>
                <c:pt idx="162">
                  <c:v>43882</c:v>
                </c:pt>
                <c:pt idx="163">
                  <c:v>43885</c:v>
                </c:pt>
                <c:pt idx="164">
                  <c:v>43886</c:v>
                </c:pt>
                <c:pt idx="165">
                  <c:v>43887</c:v>
                </c:pt>
                <c:pt idx="166">
                  <c:v>43888</c:v>
                </c:pt>
                <c:pt idx="167">
                  <c:v>43889</c:v>
                </c:pt>
                <c:pt idx="168">
                  <c:v>43892</c:v>
                </c:pt>
                <c:pt idx="169">
                  <c:v>43893</c:v>
                </c:pt>
                <c:pt idx="170">
                  <c:v>43894</c:v>
                </c:pt>
                <c:pt idx="171">
                  <c:v>43895</c:v>
                </c:pt>
                <c:pt idx="172">
                  <c:v>43896</c:v>
                </c:pt>
                <c:pt idx="173">
                  <c:v>43899</c:v>
                </c:pt>
                <c:pt idx="174">
                  <c:v>43900</c:v>
                </c:pt>
                <c:pt idx="175">
                  <c:v>43901</c:v>
                </c:pt>
                <c:pt idx="176">
                  <c:v>43902</c:v>
                </c:pt>
                <c:pt idx="177">
                  <c:v>43903</c:v>
                </c:pt>
                <c:pt idx="178">
                  <c:v>43906</c:v>
                </c:pt>
                <c:pt idx="179">
                  <c:v>43907</c:v>
                </c:pt>
                <c:pt idx="180">
                  <c:v>43908</c:v>
                </c:pt>
                <c:pt idx="181">
                  <c:v>43909</c:v>
                </c:pt>
                <c:pt idx="182">
                  <c:v>43910</c:v>
                </c:pt>
                <c:pt idx="183">
                  <c:v>43913</c:v>
                </c:pt>
                <c:pt idx="184">
                  <c:v>43914</c:v>
                </c:pt>
                <c:pt idx="185">
                  <c:v>43915</c:v>
                </c:pt>
                <c:pt idx="186">
                  <c:v>43916</c:v>
                </c:pt>
                <c:pt idx="187">
                  <c:v>43917</c:v>
                </c:pt>
                <c:pt idx="188">
                  <c:v>43920</c:v>
                </c:pt>
                <c:pt idx="189">
                  <c:v>43921</c:v>
                </c:pt>
                <c:pt idx="190">
                  <c:v>43922</c:v>
                </c:pt>
                <c:pt idx="191">
                  <c:v>43923</c:v>
                </c:pt>
                <c:pt idx="192">
                  <c:v>43924</c:v>
                </c:pt>
                <c:pt idx="193">
                  <c:v>43927</c:v>
                </c:pt>
                <c:pt idx="194">
                  <c:v>43928</c:v>
                </c:pt>
                <c:pt idx="195">
                  <c:v>43929</c:v>
                </c:pt>
                <c:pt idx="196">
                  <c:v>43930</c:v>
                </c:pt>
                <c:pt idx="197">
                  <c:v>43931</c:v>
                </c:pt>
                <c:pt idx="198">
                  <c:v>43934</c:v>
                </c:pt>
                <c:pt idx="199">
                  <c:v>43935</c:v>
                </c:pt>
                <c:pt idx="200">
                  <c:v>43936</c:v>
                </c:pt>
                <c:pt idx="201">
                  <c:v>43937</c:v>
                </c:pt>
                <c:pt idx="202">
                  <c:v>43938</c:v>
                </c:pt>
                <c:pt idx="203">
                  <c:v>43941</c:v>
                </c:pt>
                <c:pt idx="204">
                  <c:v>43942</c:v>
                </c:pt>
                <c:pt idx="205">
                  <c:v>43943</c:v>
                </c:pt>
                <c:pt idx="206">
                  <c:v>43944</c:v>
                </c:pt>
                <c:pt idx="207">
                  <c:v>43945</c:v>
                </c:pt>
                <c:pt idx="208">
                  <c:v>43948</c:v>
                </c:pt>
                <c:pt idx="209">
                  <c:v>43949</c:v>
                </c:pt>
                <c:pt idx="210">
                  <c:v>43950</c:v>
                </c:pt>
                <c:pt idx="211">
                  <c:v>43951</c:v>
                </c:pt>
                <c:pt idx="212">
                  <c:v>43952</c:v>
                </c:pt>
                <c:pt idx="213">
                  <c:v>43955</c:v>
                </c:pt>
                <c:pt idx="214">
                  <c:v>43956</c:v>
                </c:pt>
                <c:pt idx="215">
                  <c:v>43957</c:v>
                </c:pt>
                <c:pt idx="216">
                  <c:v>43958</c:v>
                </c:pt>
                <c:pt idx="217">
                  <c:v>43959</c:v>
                </c:pt>
                <c:pt idx="218">
                  <c:v>43962</c:v>
                </c:pt>
                <c:pt idx="219">
                  <c:v>43963</c:v>
                </c:pt>
                <c:pt idx="220">
                  <c:v>43964</c:v>
                </c:pt>
                <c:pt idx="221">
                  <c:v>43965</c:v>
                </c:pt>
                <c:pt idx="222">
                  <c:v>43966</c:v>
                </c:pt>
                <c:pt idx="223">
                  <c:v>43969</c:v>
                </c:pt>
                <c:pt idx="224">
                  <c:v>43970</c:v>
                </c:pt>
                <c:pt idx="225">
                  <c:v>43971</c:v>
                </c:pt>
                <c:pt idx="226">
                  <c:v>43972</c:v>
                </c:pt>
                <c:pt idx="227">
                  <c:v>43973</c:v>
                </c:pt>
                <c:pt idx="228">
                  <c:v>43976</c:v>
                </c:pt>
                <c:pt idx="229">
                  <c:v>43977</c:v>
                </c:pt>
                <c:pt idx="230">
                  <c:v>43978</c:v>
                </c:pt>
                <c:pt idx="231">
                  <c:v>43979</c:v>
                </c:pt>
                <c:pt idx="232">
                  <c:v>43980</c:v>
                </c:pt>
                <c:pt idx="233">
                  <c:v>43983</c:v>
                </c:pt>
                <c:pt idx="234">
                  <c:v>43984</c:v>
                </c:pt>
                <c:pt idx="235">
                  <c:v>43985</c:v>
                </c:pt>
                <c:pt idx="236">
                  <c:v>43986</c:v>
                </c:pt>
                <c:pt idx="237">
                  <c:v>43987</c:v>
                </c:pt>
                <c:pt idx="238">
                  <c:v>43990</c:v>
                </c:pt>
                <c:pt idx="239">
                  <c:v>43991</c:v>
                </c:pt>
                <c:pt idx="240">
                  <c:v>43992</c:v>
                </c:pt>
                <c:pt idx="241">
                  <c:v>43993</c:v>
                </c:pt>
                <c:pt idx="242">
                  <c:v>43994</c:v>
                </c:pt>
                <c:pt idx="243">
                  <c:v>43997</c:v>
                </c:pt>
                <c:pt idx="244">
                  <c:v>43998</c:v>
                </c:pt>
                <c:pt idx="245">
                  <c:v>43999</c:v>
                </c:pt>
                <c:pt idx="246">
                  <c:v>44000</c:v>
                </c:pt>
                <c:pt idx="247">
                  <c:v>44001</c:v>
                </c:pt>
                <c:pt idx="248">
                  <c:v>44004</c:v>
                </c:pt>
                <c:pt idx="249">
                  <c:v>44005</c:v>
                </c:pt>
                <c:pt idx="250">
                  <c:v>44006</c:v>
                </c:pt>
                <c:pt idx="251">
                  <c:v>44007</c:v>
                </c:pt>
                <c:pt idx="252">
                  <c:v>44008</c:v>
                </c:pt>
                <c:pt idx="253">
                  <c:v>44011</c:v>
                </c:pt>
                <c:pt idx="254">
                  <c:v>44012</c:v>
                </c:pt>
                <c:pt idx="255">
                  <c:v>44013</c:v>
                </c:pt>
                <c:pt idx="256">
                  <c:v>44014</c:v>
                </c:pt>
                <c:pt idx="257">
                  <c:v>44015</c:v>
                </c:pt>
                <c:pt idx="258">
                  <c:v>44018</c:v>
                </c:pt>
                <c:pt idx="259">
                  <c:v>44019</c:v>
                </c:pt>
                <c:pt idx="260">
                  <c:v>44020</c:v>
                </c:pt>
                <c:pt idx="261">
                  <c:v>44021</c:v>
                </c:pt>
                <c:pt idx="262">
                  <c:v>44022</c:v>
                </c:pt>
              </c:numCache>
            </c:numRef>
          </c:cat>
          <c:val>
            <c:numRef>
              <c:f>'Base Gráfico'!$B$9:$B$10000</c:f>
              <c:numCache>
                <c:formatCode>0</c:formatCode>
                <c:ptCount val="9992"/>
                <c:pt idx="0" formatCode="0.0">
                  <c:v>100</c:v>
                </c:pt>
                <c:pt idx="1">
                  <c:v>100.27957149757999</c:v>
                </c:pt>
                <c:pt idx="2" formatCode="0.0">
                  <c:v>100.05371708574199</c:v>
                </c:pt>
                <c:pt idx="3" formatCode="0.0">
                  <c:v>99.991561364498907</c:v>
                </c:pt>
                <c:pt idx="4" formatCode="0.0">
                  <c:v>99.980637834291002</c:v>
                </c:pt>
                <c:pt idx="5" formatCode="0.0">
                  <c:v>99.666519630001901</c:v>
                </c:pt>
                <c:pt idx="6" formatCode="0.0">
                  <c:v>99.545439384528393</c:v>
                </c:pt>
                <c:pt idx="7" formatCode="0.0">
                  <c:v>99.6126316037262</c:v>
                </c:pt>
                <c:pt idx="8" formatCode="0.0">
                  <c:v>99.441532429656903</c:v>
                </c:pt>
                <c:pt idx="9" formatCode="0.0">
                  <c:v>98.789431025856203</c:v>
                </c:pt>
                <c:pt idx="10" formatCode="0.0">
                  <c:v>97.882694626576296</c:v>
                </c:pt>
                <c:pt idx="11" formatCode="0.0">
                  <c:v>97.786071415059297</c:v>
                </c:pt>
                <c:pt idx="12" formatCode="0.0">
                  <c:v>98.0153196259635</c:v>
                </c:pt>
                <c:pt idx="13" formatCode="0.0">
                  <c:v>98.312506358255604</c:v>
                </c:pt>
                <c:pt idx="14" formatCode="0.0">
                  <c:v>98.357597190421103</c:v>
                </c:pt>
                <c:pt idx="15" formatCode="0.0">
                  <c:v>98.045150869875201</c:v>
                </c:pt>
                <c:pt idx="16" formatCode="0.0">
                  <c:v>97.471607160055996</c:v>
                </c:pt>
                <c:pt idx="17" formatCode="0.0">
                  <c:v>96.024285259307405</c:v>
                </c:pt>
                <c:pt idx="18" formatCode="0.0">
                  <c:v>94.002848456613705</c:v>
                </c:pt>
                <c:pt idx="19" formatCode="0.0">
                  <c:v>94.096794986282504</c:v>
                </c:pt>
                <c:pt idx="20" formatCode="0.0">
                  <c:v>94.124174689874096</c:v>
                </c:pt>
                <c:pt idx="21" formatCode="0.0">
                  <c:v>95.615640994627</c:v>
                </c:pt>
                <c:pt idx="22" formatCode="0.0">
                  <c:v>96.062709402525797</c:v>
                </c:pt>
                <c:pt idx="23" formatCode="0.0">
                  <c:v>94.535203786566896</c:v>
                </c:pt>
                <c:pt idx="24" formatCode="0.0">
                  <c:v>95.170769800431998</c:v>
                </c:pt>
                <c:pt idx="25" formatCode="0.0">
                  <c:v>94.256587055511801</c:v>
                </c:pt>
                <c:pt idx="26" formatCode="0.0">
                  <c:v>94.246276410413003</c:v>
                </c:pt>
                <c:pt idx="27" formatCode="0.0">
                  <c:v>94.182824041228699</c:v>
                </c:pt>
                <c:pt idx="28" formatCode="0.0">
                  <c:v>94.386222676723307</c:v>
                </c:pt>
                <c:pt idx="29" formatCode="0.0">
                  <c:v>94.0652084726607</c:v>
                </c:pt>
                <c:pt idx="30" formatCode="0.0">
                  <c:v>94.190128630958498</c:v>
                </c:pt>
                <c:pt idx="31" formatCode="0.0">
                  <c:v>93.444105713279001</c:v>
                </c:pt>
                <c:pt idx="32" formatCode="0.0">
                  <c:v>92.187603711150601</c:v>
                </c:pt>
                <c:pt idx="33" formatCode="0.0">
                  <c:v>91.649048652267098</c:v>
                </c:pt>
                <c:pt idx="34" formatCode="0.0">
                  <c:v>91.379099867888698</c:v>
                </c:pt>
                <c:pt idx="35" formatCode="0.0">
                  <c:v>91.070710262982203</c:v>
                </c:pt>
                <c:pt idx="36" formatCode="0.0">
                  <c:v>92.1467780589592</c:v>
                </c:pt>
                <c:pt idx="37" formatCode="0.0">
                  <c:v>93.881351282470902</c:v>
                </c:pt>
                <c:pt idx="38" formatCode="0.0">
                  <c:v>93.677068758406705</c:v>
                </c:pt>
                <c:pt idx="39" formatCode="0.0">
                  <c:v>92.946326275006896</c:v>
                </c:pt>
                <c:pt idx="40" formatCode="0.0">
                  <c:v>93.175274297478595</c:v>
                </c:pt>
                <c:pt idx="41" formatCode="0.0">
                  <c:v>94.114743764162995</c:v>
                </c:pt>
                <c:pt idx="42" formatCode="0.0">
                  <c:v>94.359393318882198</c:v>
                </c:pt>
                <c:pt idx="43" formatCode="0.0">
                  <c:v>94.710242936154799</c:v>
                </c:pt>
                <c:pt idx="44" formatCode="0.0">
                  <c:v>95.133696506032706</c:v>
                </c:pt>
                <c:pt idx="45" formatCode="0.0">
                  <c:v>96.041800431441501</c:v>
                </c:pt>
                <c:pt idx="46" formatCode="0.0">
                  <c:v>97.149600665783495</c:v>
                </c:pt>
                <c:pt idx="47" formatCode="0.0">
                  <c:v>97.680955367046394</c:v>
                </c:pt>
                <c:pt idx="48" formatCode="0.0">
                  <c:v>98.198009416111702</c:v>
                </c:pt>
                <c:pt idx="49" formatCode="0.0">
                  <c:v>98.532161041279295</c:v>
                </c:pt>
                <c:pt idx="50" formatCode="0.0">
                  <c:v>98.521379266632707</c:v>
                </c:pt>
                <c:pt idx="51" formatCode="0.0">
                  <c:v>98.510601661517299</c:v>
                </c:pt>
                <c:pt idx="52" formatCode="0.0">
                  <c:v>98.499819886870696</c:v>
                </c:pt>
                <c:pt idx="53" formatCode="0.0">
                  <c:v>98.560699806432197</c:v>
                </c:pt>
                <c:pt idx="54" formatCode="0.0">
                  <c:v>98.131154909147895</c:v>
                </c:pt>
                <c:pt idx="55" formatCode="0.0">
                  <c:v>97.794355786987595</c:v>
                </c:pt>
                <c:pt idx="56" formatCode="0.0">
                  <c:v>98.397451398777804</c:v>
                </c:pt>
                <c:pt idx="57" formatCode="0.0">
                  <c:v>100.67098410171501</c:v>
                </c:pt>
                <c:pt idx="58" formatCode="0.0">
                  <c:v>99.521199153619804</c:v>
                </c:pt>
                <c:pt idx="59" formatCode="0.0">
                  <c:v>99.261081546312198</c:v>
                </c:pt>
                <c:pt idx="60" formatCode="0.0">
                  <c:v>98.839641741709798</c:v>
                </c:pt>
                <c:pt idx="61" formatCode="0.0">
                  <c:v>98.556613905820996</c:v>
                </c:pt>
                <c:pt idx="62" formatCode="0.0">
                  <c:v>99.349320322973696</c:v>
                </c:pt>
                <c:pt idx="63" formatCode="0.0">
                  <c:v>99.470158749842099</c:v>
                </c:pt>
                <c:pt idx="64" formatCode="0.0">
                  <c:v>99.3822076539509</c:v>
                </c:pt>
                <c:pt idx="65" formatCode="0.0">
                  <c:v>99.272872288129307</c:v>
                </c:pt>
                <c:pt idx="66" formatCode="0.0">
                  <c:v>99.533481871243595</c:v>
                </c:pt>
                <c:pt idx="67" formatCode="0.0">
                  <c:v>100.86181650811299</c:v>
                </c:pt>
                <c:pt idx="68" formatCode="0.0">
                  <c:v>100.72621046914701</c:v>
                </c:pt>
                <c:pt idx="69" formatCode="0.0">
                  <c:v>101.28621233685401</c:v>
                </c:pt>
                <c:pt idx="70" formatCode="0.0">
                  <c:v>101.150910655735</c:v>
                </c:pt>
                <c:pt idx="71" formatCode="0.0">
                  <c:v>101.741627656156</c:v>
                </c:pt>
                <c:pt idx="72" formatCode="0.0">
                  <c:v>102.110259279725</c:v>
                </c:pt>
                <c:pt idx="73" formatCode="0.0">
                  <c:v>97.824633144540698</c:v>
                </c:pt>
                <c:pt idx="74" formatCode="0.0">
                  <c:v>97.903086606296696</c:v>
                </c:pt>
                <c:pt idx="75" formatCode="0.0">
                  <c:v>96.488331001368394</c:v>
                </c:pt>
                <c:pt idx="76" formatCode="0.0">
                  <c:v>98.149658201960804</c:v>
                </c:pt>
                <c:pt idx="77" formatCode="0.0">
                  <c:v>96.939260168583104</c:v>
                </c:pt>
                <c:pt idx="78" formatCode="0.0">
                  <c:v>96.966589840711094</c:v>
                </c:pt>
                <c:pt idx="79" formatCode="0.0">
                  <c:v>95.131503461510903</c:v>
                </c:pt>
                <c:pt idx="80" formatCode="0.0">
                  <c:v>92.117384590092101</c:v>
                </c:pt>
                <c:pt idx="81" formatCode="0.0">
                  <c:v>92.107249054824905</c:v>
                </c:pt>
                <c:pt idx="82" formatCode="0.0">
                  <c:v>92.097109350375803</c:v>
                </c:pt>
                <c:pt idx="83" formatCode="0.0">
                  <c:v>92.511940836207899</c:v>
                </c:pt>
                <c:pt idx="84" formatCode="0.0">
                  <c:v>90.873794867773498</c:v>
                </c:pt>
                <c:pt idx="85" formatCode="0.0">
                  <c:v>88.368916802806794</c:v>
                </c:pt>
                <c:pt idx="86" formatCode="0.0">
                  <c:v>89.419310133322099</c:v>
                </c:pt>
                <c:pt idx="87" formatCode="0.0">
                  <c:v>89.5310386694036</c:v>
                </c:pt>
                <c:pt idx="88" formatCode="0.0">
                  <c:v>87.622172598610604</c:v>
                </c:pt>
                <c:pt idx="89" formatCode="0.0">
                  <c:v>86.321517853881204</c:v>
                </c:pt>
                <c:pt idx="90" formatCode="0.0">
                  <c:v>83.643868730985602</c:v>
                </c:pt>
                <c:pt idx="91" formatCode="0.0">
                  <c:v>84.778602555394201</c:v>
                </c:pt>
                <c:pt idx="92" formatCode="0.0">
                  <c:v>92.3384443225805</c:v>
                </c:pt>
                <c:pt idx="93" formatCode="0.0">
                  <c:v>91.6995929110562</c:v>
                </c:pt>
                <c:pt idx="94" formatCode="0.0">
                  <c:v>90.996334363473593</c:v>
                </c:pt>
                <c:pt idx="95" formatCode="0.0">
                  <c:v>90.667106665437998</c:v>
                </c:pt>
                <c:pt idx="96" formatCode="0.0">
                  <c:v>90.184007284697103</c:v>
                </c:pt>
                <c:pt idx="97" formatCode="0.0">
                  <c:v>89.895613577333293</c:v>
                </c:pt>
                <c:pt idx="98" formatCode="0.0">
                  <c:v>88.358868822688194</c:v>
                </c:pt>
                <c:pt idx="99" formatCode="0.0">
                  <c:v>86.480947195319501</c:v>
                </c:pt>
                <c:pt idx="100" formatCode="0.0">
                  <c:v>86.447067574132205</c:v>
                </c:pt>
                <c:pt idx="101" formatCode="0.0">
                  <c:v>85.324553928105203</c:v>
                </c:pt>
                <c:pt idx="102" formatCode="0.0">
                  <c:v>85.639251663233196</c:v>
                </c:pt>
                <c:pt idx="103" formatCode="0.0">
                  <c:v>84.808100256370395</c:v>
                </c:pt>
                <c:pt idx="104" formatCode="0.0">
                  <c:v>84.620411491952794</c:v>
                </c:pt>
                <c:pt idx="105" formatCode="0.0">
                  <c:v>87.467846463550799</c:v>
                </c:pt>
                <c:pt idx="106" formatCode="0.0">
                  <c:v>89.717893576482297</c:v>
                </c:pt>
                <c:pt idx="107" formatCode="0.0">
                  <c:v>89.795058728661402</c:v>
                </c:pt>
                <c:pt idx="108" formatCode="0.0">
                  <c:v>89.902151018264703</c:v>
                </c:pt>
                <c:pt idx="109" formatCode="0.0">
                  <c:v>90.377341262879796</c:v>
                </c:pt>
                <c:pt idx="110" formatCode="0.0">
                  <c:v>90.463945679366603</c:v>
                </c:pt>
                <c:pt idx="111" formatCode="0.0">
                  <c:v>90.984902180265607</c:v>
                </c:pt>
                <c:pt idx="112" formatCode="0.0">
                  <c:v>91.843274857732496</c:v>
                </c:pt>
                <c:pt idx="113" formatCode="0.0">
                  <c:v>91.576415514573497</c:v>
                </c:pt>
                <c:pt idx="114" formatCode="0.0">
                  <c:v>90.539380577509306</c:v>
                </c:pt>
                <c:pt idx="115" formatCode="0.0">
                  <c:v>89.098345960839694</c:v>
                </c:pt>
                <c:pt idx="116" formatCode="0.0">
                  <c:v>89.410070994752502</c:v>
                </c:pt>
                <c:pt idx="117" formatCode="0.0">
                  <c:v>89.440281643648603</c:v>
                </c:pt>
                <c:pt idx="118" formatCode="0.0">
                  <c:v>88.892462430638304</c:v>
                </c:pt>
                <c:pt idx="119" formatCode="0.0">
                  <c:v>88.649893349735095</c:v>
                </c:pt>
                <c:pt idx="120" formatCode="0.0">
                  <c:v>88.640141388983494</c:v>
                </c:pt>
                <c:pt idx="121" formatCode="0.0">
                  <c:v>88.051488185301395</c:v>
                </c:pt>
                <c:pt idx="122" formatCode="0.0">
                  <c:v>87.8488233439857</c:v>
                </c:pt>
                <c:pt idx="123" formatCode="0.0">
                  <c:v>88.670798151520998</c:v>
                </c:pt>
                <c:pt idx="124" formatCode="0.0">
                  <c:v>88.661037852172697</c:v>
                </c:pt>
                <c:pt idx="125" formatCode="0.0">
                  <c:v>88.651523540727794</c:v>
                </c:pt>
                <c:pt idx="126" formatCode="0.0">
                  <c:v>90.8391397595406</c:v>
                </c:pt>
                <c:pt idx="127" formatCode="0.0">
                  <c:v>91.393112839316004</c:v>
                </c:pt>
                <c:pt idx="128" formatCode="0.0">
                  <c:v>92.107861940050498</c:v>
                </c:pt>
                <c:pt idx="129" formatCode="0.0">
                  <c:v>92.715618813992506</c:v>
                </c:pt>
                <c:pt idx="130" formatCode="0.0">
                  <c:v>92.629314586170906</c:v>
                </c:pt>
                <c:pt idx="131" formatCode="0.0">
                  <c:v>92.375959561322802</c:v>
                </c:pt>
                <c:pt idx="132" formatCode="0.0">
                  <c:v>93.760921445791595</c:v>
                </c:pt>
                <c:pt idx="133" formatCode="0.0">
                  <c:v>93.395187476184205</c:v>
                </c:pt>
                <c:pt idx="134" formatCode="0.0">
                  <c:v>93.055290574440704</c:v>
                </c:pt>
                <c:pt idx="135" formatCode="0.0">
                  <c:v>92.251656457665405</c:v>
                </c:pt>
                <c:pt idx="136" formatCode="0.0">
                  <c:v>92.316697324859007</c:v>
                </c:pt>
                <c:pt idx="137" formatCode="0.0">
                  <c:v>92.245319142239197</c:v>
                </c:pt>
                <c:pt idx="138" formatCode="0.0">
                  <c:v>91.184356670826702</c:v>
                </c:pt>
                <c:pt idx="139" formatCode="0.0">
                  <c:v>89.287881719064899</c:v>
                </c:pt>
                <c:pt idx="140" formatCode="0.0">
                  <c:v>88.760195989860193</c:v>
                </c:pt>
                <c:pt idx="141" formatCode="0.0">
                  <c:v>88.200836192118004</c:v>
                </c:pt>
                <c:pt idx="142" formatCode="0.0">
                  <c:v>87.899897102150106</c:v>
                </c:pt>
                <c:pt idx="143" formatCode="0.0">
                  <c:v>86.366300158668295</c:v>
                </c:pt>
                <c:pt idx="144" formatCode="0.0">
                  <c:v>86.471499592298599</c:v>
                </c:pt>
                <c:pt idx="145" formatCode="0.0">
                  <c:v>86.234996823011898</c:v>
                </c:pt>
                <c:pt idx="146" formatCode="0.0">
                  <c:v>85.855687657138304</c:v>
                </c:pt>
                <c:pt idx="147" formatCode="0.0">
                  <c:v>86.436927869683103</c:v>
                </c:pt>
                <c:pt idx="148" formatCode="0.0">
                  <c:v>86.460617754841195</c:v>
                </c:pt>
                <c:pt idx="149" formatCode="0.0">
                  <c:v>87.679983923328095</c:v>
                </c:pt>
                <c:pt idx="150" formatCode="0.0">
                  <c:v>87.841981545207105</c:v>
                </c:pt>
                <c:pt idx="151" formatCode="0.0">
                  <c:v>88.179539477452593</c:v>
                </c:pt>
                <c:pt idx="152" formatCode="0.0">
                  <c:v>88.065684605157003</c:v>
                </c:pt>
                <c:pt idx="153" formatCode="0.0">
                  <c:v>87.137468042434193</c:v>
                </c:pt>
                <c:pt idx="154" formatCode="0.0">
                  <c:v>87.7236613674322</c:v>
                </c:pt>
                <c:pt idx="155" formatCode="0.0">
                  <c:v>87.835911064292304</c:v>
                </c:pt>
                <c:pt idx="156" formatCode="0.0">
                  <c:v>87.656619242508896</c:v>
                </c:pt>
                <c:pt idx="157" formatCode="0.0">
                  <c:v>87.460979649098604</c:v>
                </c:pt>
                <c:pt idx="158" formatCode="0.0">
                  <c:v>87.039064545650007</c:v>
                </c:pt>
                <c:pt idx="159" formatCode="0.0">
                  <c:v>85.439092563232407</c:v>
                </c:pt>
                <c:pt idx="160" formatCode="0.0">
                  <c:v>84.706932522705799</c:v>
                </c:pt>
                <c:pt idx="161" formatCode="0.0">
                  <c:v>84.614186747465297</c:v>
                </c:pt>
                <c:pt idx="162" formatCode="0.0">
                  <c:v>84.612018718500593</c:v>
                </c:pt>
                <c:pt idx="163" formatCode="0.0">
                  <c:v>82.704157445696197</c:v>
                </c:pt>
                <c:pt idx="164" formatCode="0.0">
                  <c:v>81.471945705940001</c:v>
                </c:pt>
                <c:pt idx="165" formatCode="0.0">
                  <c:v>80.397616502479707</c:v>
                </c:pt>
                <c:pt idx="166" formatCode="0.0">
                  <c:v>79.784777268534498</c:v>
                </c:pt>
                <c:pt idx="167" formatCode="0.0">
                  <c:v>77.2631678573089</c:v>
                </c:pt>
                <c:pt idx="168" formatCode="0.0">
                  <c:v>79.631660226616106</c:v>
                </c:pt>
                <c:pt idx="169" formatCode="0.0">
                  <c:v>79.846165840979694</c:v>
                </c:pt>
                <c:pt idx="170" formatCode="0.0">
                  <c:v>81.183560337172807</c:v>
                </c:pt>
                <c:pt idx="171" formatCode="0.0">
                  <c:v>80.404216482769698</c:v>
                </c:pt>
                <c:pt idx="172" formatCode="0.0">
                  <c:v>78.643852053792202</c:v>
                </c:pt>
                <c:pt idx="173" formatCode="0.0">
                  <c:v>75.426897400640897</c:v>
                </c:pt>
                <c:pt idx="174" formatCode="0.0">
                  <c:v>76.2196621878538</c:v>
                </c:pt>
                <c:pt idx="175" formatCode="0.0">
                  <c:v>74.497309142723694</c:v>
                </c:pt>
                <c:pt idx="176" formatCode="0.0">
                  <c:v>69.866307663382003</c:v>
                </c:pt>
                <c:pt idx="177" formatCode="0.0">
                  <c:v>70.393855806207299</c:v>
                </c:pt>
                <c:pt idx="178" formatCode="0.0">
                  <c:v>61.129292905738097</c:v>
                </c:pt>
                <c:pt idx="179" formatCode="0.0">
                  <c:v>61.499538043106398</c:v>
                </c:pt>
                <c:pt idx="180" formatCode="0.0">
                  <c:v>54.522825175256003</c:v>
                </c:pt>
                <c:pt idx="181" formatCode="0.0">
                  <c:v>57.488434399652803</c:v>
                </c:pt>
                <c:pt idx="182" formatCode="0.0">
                  <c:v>58.289575283241</c:v>
                </c:pt>
                <c:pt idx="183" formatCode="0.0">
                  <c:v>54.834992153453598</c:v>
                </c:pt>
                <c:pt idx="184" formatCode="0.0">
                  <c:v>54.746152999519801</c:v>
                </c:pt>
                <c:pt idx="185" formatCode="0.0">
                  <c:v>57.947301888139897</c:v>
                </c:pt>
                <c:pt idx="186" formatCode="0.0">
                  <c:v>59.719899003277497</c:v>
                </c:pt>
                <c:pt idx="187" formatCode="0.0">
                  <c:v>60.192967081035</c:v>
                </c:pt>
                <c:pt idx="188" formatCode="0.0">
                  <c:v>61.344015323033098</c:v>
                </c:pt>
                <c:pt idx="189" formatCode="0.0">
                  <c:v>64.058208240894601</c:v>
                </c:pt>
                <c:pt idx="190" formatCode="0.0">
                  <c:v>63.305472772161004</c:v>
                </c:pt>
                <c:pt idx="191" formatCode="0.0">
                  <c:v>65.559868450742201</c:v>
                </c:pt>
                <c:pt idx="192" formatCode="0.0">
                  <c:v>67.353512123460007</c:v>
                </c:pt>
                <c:pt idx="193" formatCode="0.0">
                  <c:v>68.584669033763902</c:v>
                </c:pt>
                <c:pt idx="194" formatCode="0.0">
                  <c:v>68.205960245104507</c:v>
                </c:pt>
                <c:pt idx="195" formatCode="0.0">
                  <c:v>69.714783288887702</c:v>
                </c:pt>
                <c:pt idx="196" formatCode="0.0">
                  <c:v>71.017806188319796</c:v>
                </c:pt>
                <c:pt idx="197" formatCode="0.0">
                  <c:v>71.010005453485107</c:v>
                </c:pt>
                <c:pt idx="198" formatCode="0.0">
                  <c:v>71.592925888486207</c:v>
                </c:pt>
                <c:pt idx="199" formatCode="0.0">
                  <c:v>72.762131372583099</c:v>
                </c:pt>
                <c:pt idx="200" formatCode="0.0">
                  <c:v>71.542173165595202</c:v>
                </c:pt>
                <c:pt idx="201" formatCode="0.0">
                  <c:v>70.781119970488405</c:v>
                </c:pt>
                <c:pt idx="202" formatCode="0.0">
                  <c:v>70.987249488593093</c:v>
                </c:pt>
                <c:pt idx="203" formatCode="0.0">
                  <c:v>70.030498329782901</c:v>
                </c:pt>
                <c:pt idx="204" formatCode="0.0">
                  <c:v>68.118584510637405</c:v>
                </c:pt>
                <c:pt idx="205" formatCode="0.0">
                  <c:v>68.379773624474197</c:v>
                </c:pt>
                <c:pt idx="206" formatCode="0.0">
                  <c:v>69.567057134350804</c:v>
                </c:pt>
                <c:pt idx="207" formatCode="0.0">
                  <c:v>68.527162066893695</c:v>
                </c:pt>
                <c:pt idx="208" formatCode="0.0">
                  <c:v>70.836500601260894</c:v>
                </c:pt>
                <c:pt idx="209" formatCode="0.0">
                  <c:v>72.283501466852599</c:v>
                </c:pt>
                <c:pt idx="210" formatCode="0.0">
                  <c:v>74.455503708217293</c:v>
                </c:pt>
                <c:pt idx="211" formatCode="0.0">
                  <c:v>73.636630849796305</c:v>
                </c:pt>
                <c:pt idx="212" formatCode="0.0">
                  <c:v>73.628538265009396</c:v>
                </c:pt>
                <c:pt idx="213" formatCode="0.0">
                  <c:v>71.423636184772505</c:v>
                </c:pt>
                <c:pt idx="214" formatCode="0.0">
                  <c:v>72.832863315823502</c:v>
                </c:pt>
                <c:pt idx="215" formatCode="0.0">
                  <c:v>73.635880378191402</c:v>
                </c:pt>
                <c:pt idx="216" formatCode="0.0">
                  <c:v>73.991353734047195</c:v>
                </c:pt>
                <c:pt idx="217" formatCode="0.0">
                  <c:v>71.252749644452706</c:v>
                </c:pt>
                <c:pt idx="218" formatCode="0.0">
                  <c:v>70.955000058398596</c:v>
                </c:pt>
                <c:pt idx="219" formatCode="0.0">
                  <c:v>69.8012834732654</c:v>
                </c:pt>
                <c:pt idx="220" formatCode="0.0">
                  <c:v>67.602510244003497</c:v>
                </c:pt>
                <c:pt idx="221" formatCode="0.0">
                  <c:v>68.3283746622037</c:v>
                </c:pt>
                <c:pt idx="222" formatCode="0.0">
                  <c:v>67.917520675575403</c:v>
                </c:pt>
                <c:pt idx="223" formatCode="0.0">
                  <c:v>70.216752859763801</c:v>
                </c:pt>
                <c:pt idx="224" formatCode="0.0">
                  <c:v>69.766999431420103</c:v>
                </c:pt>
                <c:pt idx="225" formatCode="0.0">
                  <c:v>70.413897565682404</c:v>
                </c:pt>
                <c:pt idx="226" formatCode="0.0">
                  <c:v>70.406167708802997</c:v>
                </c:pt>
                <c:pt idx="227" formatCode="0.0">
                  <c:v>69.565285187563902</c:v>
                </c:pt>
                <c:pt idx="228" formatCode="0.0">
                  <c:v>69.887395913829096</c:v>
                </c:pt>
                <c:pt idx="229" formatCode="0.0">
                  <c:v>69.608833383768797</c:v>
                </c:pt>
                <c:pt idx="230" formatCode="0.0">
                  <c:v>70.144436587696006</c:v>
                </c:pt>
                <c:pt idx="231" formatCode="0.0">
                  <c:v>68.261674418812603</c:v>
                </c:pt>
                <c:pt idx="232" formatCode="0.0">
                  <c:v>68.319598314352305</c:v>
                </c:pt>
                <c:pt idx="233" formatCode="0.0">
                  <c:v>68.616426488035401</c:v>
                </c:pt>
                <c:pt idx="234" formatCode="0.0">
                  <c:v>69.452426774892999</c:v>
                </c:pt>
                <c:pt idx="235" formatCode="0.0">
                  <c:v>70.903993009007493</c:v>
                </c:pt>
                <c:pt idx="236" formatCode="0.0">
                  <c:v>71.767581463791402</c:v>
                </c:pt>
                <c:pt idx="237" formatCode="0.0">
                  <c:v>74.455328598152803</c:v>
                </c:pt>
                <c:pt idx="238" formatCode="0.0">
                  <c:v>76.176330794580295</c:v>
                </c:pt>
                <c:pt idx="239" formatCode="0.0">
                  <c:v>76.0969058893388</c:v>
                </c:pt>
                <c:pt idx="240" formatCode="0.0">
                  <c:v>75.025674465578007</c:v>
                </c:pt>
                <c:pt idx="241" formatCode="0.0">
                  <c:v>73.2922436265508</c:v>
                </c:pt>
                <c:pt idx="242" formatCode="0.0">
                  <c:v>73.895168297458397</c:v>
                </c:pt>
                <c:pt idx="243" formatCode="0.0">
                  <c:v>72.621734823449501</c:v>
                </c:pt>
                <c:pt idx="244" formatCode="0.0">
                  <c:v>73.274765977985197</c:v>
                </c:pt>
                <c:pt idx="245" formatCode="0.0">
                  <c:v>74.174681424861802</c:v>
                </c:pt>
                <c:pt idx="246" formatCode="0.0">
                  <c:v>74.116694990079907</c:v>
                </c:pt>
                <c:pt idx="247" formatCode="0.0">
                  <c:v>74.684084833366796</c:v>
                </c:pt>
                <c:pt idx="248" formatCode="0.0">
                  <c:v>74.223783110384801</c:v>
                </c:pt>
                <c:pt idx="249" formatCode="0.0">
                  <c:v>74.579477438470306</c:v>
                </c:pt>
                <c:pt idx="250" formatCode="0.0">
                  <c:v>74.700807841029004</c:v>
                </c:pt>
                <c:pt idx="251" formatCode="0.0">
                  <c:v>74.979316170443795</c:v>
                </c:pt>
                <c:pt idx="252" formatCode="0.0">
                  <c:v>74.324413006310394</c:v>
                </c:pt>
                <c:pt idx="253" formatCode="0.0">
                  <c:v>74.299872586736498</c:v>
                </c:pt>
                <c:pt idx="254" formatCode="0.0">
                  <c:v>73.690372951095895</c:v>
                </c:pt>
                <c:pt idx="255" formatCode="0.0">
                  <c:v>74.8621467156336</c:v>
                </c:pt>
                <c:pt idx="256" formatCode="0.0">
                  <c:v>77.330601894995198</c:v>
                </c:pt>
                <c:pt idx="257" formatCode="0.0">
                  <c:v>78.041469390038401</c:v>
                </c:pt>
                <c:pt idx="258" formatCode="0.0">
                  <c:v>79.420998694258699</c:v>
                </c:pt>
                <c:pt idx="259" formatCode="0.0">
                  <c:v>79.135044019436506</c:v>
                </c:pt>
                <c:pt idx="260" formatCode="0.0">
                  <c:v>77.977299903519494</c:v>
                </c:pt>
                <c:pt idx="261" formatCode="0.0">
                  <c:v>75.169610738870702</c:v>
                </c:pt>
                <c:pt idx="262" formatCode="General">
                  <c:v>75.018378214444994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109-4C56-8B7A-30A06FA873CF}"/>
            </c:ext>
          </c:extLst>
        </c:ser>
        <c:ser>
          <c:idx val="1"/>
          <c:order val="1"/>
          <c:tx>
            <c:strRef>
              <c:f>'Base Gráfico'!$D$8</c:f>
              <c:strCache>
                <c:ptCount val="1"/>
                <c:pt idx="0">
                  <c:v>SPCLXIGPA</c:v>
                </c:pt>
              </c:strCache>
            </c:strRef>
          </c:tx>
          <c:spPr>
            <a:ln w="19050" cap="rnd">
              <a:solidFill>
                <a:srgbClr val="C59C00"/>
              </a:solidFill>
              <a:round/>
            </a:ln>
            <a:effectLst/>
          </c:spPr>
          <c:marker>
            <c:symbol val="none"/>
          </c:marker>
          <c:dPt>
            <c:idx val="25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0-FE68-4F77-B965-E6B408BC17E7}"/>
              </c:ext>
            </c:extLst>
          </c:dPt>
          <c:cat>
            <c:numRef>
              <c:f>'Base Gráfico'!$A$9:$A$10000</c:f>
              <c:numCache>
                <c:formatCode>m/d/yyyy</c:formatCode>
                <c:ptCount val="9992"/>
                <c:pt idx="0" formatCode="dd\-mm\-yyyy">
                  <c:v>43656</c:v>
                </c:pt>
                <c:pt idx="1">
                  <c:v>43657</c:v>
                </c:pt>
                <c:pt idx="2">
                  <c:v>43658</c:v>
                </c:pt>
                <c:pt idx="3">
                  <c:v>43661</c:v>
                </c:pt>
                <c:pt idx="4">
                  <c:v>43662</c:v>
                </c:pt>
                <c:pt idx="5">
                  <c:v>43663</c:v>
                </c:pt>
                <c:pt idx="6">
                  <c:v>43664</c:v>
                </c:pt>
                <c:pt idx="7">
                  <c:v>43665</c:v>
                </c:pt>
                <c:pt idx="8">
                  <c:v>43668</c:v>
                </c:pt>
                <c:pt idx="9">
                  <c:v>43669</c:v>
                </c:pt>
                <c:pt idx="10">
                  <c:v>43670</c:v>
                </c:pt>
                <c:pt idx="11">
                  <c:v>43671</c:v>
                </c:pt>
                <c:pt idx="12">
                  <c:v>43672</c:v>
                </c:pt>
                <c:pt idx="13">
                  <c:v>43675</c:v>
                </c:pt>
                <c:pt idx="14">
                  <c:v>43676</c:v>
                </c:pt>
                <c:pt idx="15">
                  <c:v>43677</c:v>
                </c:pt>
                <c:pt idx="16">
                  <c:v>43678</c:v>
                </c:pt>
                <c:pt idx="17">
                  <c:v>43679</c:v>
                </c:pt>
                <c:pt idx="18">
                  <c:v>43682</c:v>
                </c:pt>
                <c:pt idx="19">
                  <c:v>43683</c:v>
                </c:pt>
                <c:pt idx="20">
                  <c:v>43684</c:v>
                </c:pt>
                <c:pt idx="21">
                  <c:v>43685</c:v>
                </c:pt>
                <c:pt idx="22">
                  <c:v>43686</c:v>
                </c:pt>
                <c:pt idx="23">
                  <c:v>43689</c:v>
                </c:pt>
                <c:pt idx="24">
                  <c:v>43690</c:v>
                </c:pt>
                <c:pt idx="25">
                  <c:v>43691</c:v>
                </c:pt>
                <c:pt idx="26">
                  <c:v>43692</c:v>
                </c:pt>
                <c:pt idx="27">
                  <c:v>43693</c:v>
                </c:pt>
                <c:pt idx="28">
                  <c:v>43696</c:v>
                </c:pt>
                <c:pt idx="29">
                  <c:v>43697</c:v>
                </c:pt>
                <c:pt idx="30">
                  <c:v>43698</c:v>
                </c:pt>
                <c:pt idx="31">
                  <c:v>43699</c:v>
                </c:pt>
                <c:pt idx="32">
                  <c:v>43700</c:v>
                </c:pt>
                <c:pt idx="33">
                  <c:v>43703</c:v>
                </c:pt>
                <c:pt idx="34">
                  <c:v>43704</c:v>
                </c:pt>
                <c:pt idx="35">
                  <c:v>43705</c:v>
                </c:pt>
                <c:pt idx="36">
                  <c:v>43706</c:v>
                </c:pt>
                <c:pt idx="37">
                  <c:v>43707</c:v>
                </c:pt>
                <c:pt idx="38">
                  <c:v>43710</c:v>
                </c:pt>
                <c:pt idx="39">
                  <c:v>43711</c:v>
                </c:pt>
                <c:pt idx="40">
                  <c:v>43712</c:v>
                </c:pt>
                <c:pt idx="41">
                  <c:v>43713</c:v>
                </c:pt>
                <c:pt idx="42">
                  <c:v>43714</c:v>
                </c:pt>
                <c:pt idx="43">
                  <c:v>43717</c:v>
                </c:pt>
                <c:pt idx="44">
                  <c:v>43718</c:v>
                </c:pt>
                <c:pt idx="45">
                  <c:v>43719</c:v>
                </c:pt>
                <c:pt idx="46">
                  <c:v>43720</c:v>
                </c:pt>
                <c:pt idx="47">
                  <c:v>43721</c:v>
                </c:pt>
                <c:pt idx="48">
                  <c:v>43724</c:v>
                </c:pt>
                <c:pt idx="49">
                  <c:v>43725</c:v>
                </c:pt>
                <c:pt idx="50">
                  <c:v>43726</c:v>
                </c:pt>
                <c:pt idx="51">
                  <c:v>43727</c:v>
                </c:pt>
                <c:pt idx="52">
                  <c:v>43728</c:v>
                </c:pt>
                <c:pt idx="53">
                  <c:v>43731</c:v>
                </c:pt>
                <c:pt idx="54">
                  <c:v>43732</c:v>
                </c:pt>
                <c:pt idx="55">
                  <c:v>43733</c:v>
                </c:pt>
                <c:pt idx="56">
                  <c:v>43734</c:v>
                </c:pt>
                <c:pt idx="57">
                  <c:v>43735</c:v>
                </c:pt>
                <c:pt idx="58">
                  <c:v>43738</c:v>
                </c:pt>
                <c:pt idx="59">
                  <c:v>43739</c:v>
                </c:pt>
                <c:pt idx="60">
                  <c:v>43740</c:v>
                </c:pt>
                <c:pt idx="61">
                  <c:v>43741</c:v>
                </c:pt>
                <c:pt idx="62">
                  <c:v>43742</c:v>
                </c:pt>
                <c:pt idx="63">
                  <c:v>43745</c:v>
                </c:pt>
                <c:pt idx="64">
                  <c:v>43746</c:v>
                </c:pt>
                <c:pt idx="65">
                  <c:v>43747</c:v>
                </c:pt>
                <c:pt idx="66">
                  <c:v>43748</c:v>
                </c:pt>
                <c:pt idx="67">
                  <c:v>43749</c:v>
                </c:pt>
                <c:pt idx="68">
                  <c:v>43752</c:v>
                </c:pt>
                <c:pt idx="69">
                  <c:v>43753</c:v>
                </c:pt>
                <c:pt idx="70">
                  <c:v>43754</c:v>
                </c:pt>
                <c:pt idx="71">
                  <c:v>43755</c:v>
                </c:pt>
                <c:pt idx="72">
                  <c:v>43756</c:v>
                </c:pt>
                <c:pt idx="73">
                  <c:v>43759</c:v>
                </c:pt>
                <c:pt idx="74">
                  <c:v>43760</c:v>
                </c:pt>
                <c:pt idx="75">
                  <c:v>43761</c:v>
                </c:pt>
                <c:pt idx="76">
                  <c:v>43762</c:v>
                </c:pt>
                <c:pt idx="77">
                  <c:v>43763</c:v>
                </c:pt>
                <c:pt idx="78">
                  <c:v>43766</c:v>
                </c:pt>
                <c:pt idx="79">
                  <c:v>43767</c:v>
                </c:pt>
                <c:pt idx="80">
                  <c:v>43768</c:v>
                </c:pt>
                <c:pt idx="81">
                  <c:v>43769</c:v>
                </c:pt>
                <c:pt idx="82">
                  <c:v>43770</c:v>
                </c:pt>
                <c:pt idx="83">
                  <c:v>43773</c:v>
                </c:pt>
                <c:pt idx="84">
                  <c:v>43774</c:v>
                </c:pt>
                <c:pt idx="85">
                  <c:v>43775</c:v>
                </c:pt>
                <c:pt idx="86">
                  <c:v>43776</c:v>
                </c:pt>
                <c:pt idx="87">
                  <c:v>43777</c:v>
                </c:pt>
                <c:pt idx="88">
                  <c:v>43780</c:v>
                </c:pt>
                <c:pt idx="89">
                  <c:v>43781</c:v>
                </c:pt>
                <c:pt idx="90">
                  <c:v>43782</c:v>
                </c:pt>
                <c:pt idx="91">
                  <c:v>43783</c:v>
                </c:pt>
                <c:pt idx="92">
                  <c:v>43784</c:v>
                </c:pt>
                <c:pt idx="93">
                  <c:v>43787</c:v>
                </c:pt>
                <c:pt idx="94">
                  <c:v>43788</c:v>
                </c:pt>
                <c:pt idx="95">
                  <c:v>43789</c:v>
                </c:pt>
                <c:pt idx="96">
                  <c:v>43790</c:v>
                </c:pt>
                <c:pt idx="97">
                  <c:v>43791</c:v>
                </c:pt>
                <c:pt idx="98">
                  <c:v>43794</c:v>
                </c:pt>
                <c:pt idx="99">
                  <c:v>43795</c:v>
                </c:pt>
                <c:pt idx="100">
                  <c:v>43796</c:v>
                </c:pt>
                <c:pt idx="101">
                  <c:v>43797</c:v>
                </c:pt>
                <c:pt idx="102">
                  <c:v>43798</c:v>
                </c:pt>
                <c:pt idx="103">
                  <c:v>43801</c:v>
                </c:pt>
                <c:pt idx="104">
                  <c:v>43802</c:v>
                </c:pt>
                <c:pt idx="105">
                  <c:v>43803</c:v>
                </c:pt>
                <c:pt idx="106">
                  <c:v>43804</c:v>
                </c:pt>
                <c:pt idx="107">
                  <c:v>43805</c:v>
                </c:pt>
                <c:pt idx="108">
                  <c:v>43808</c:v>
                </c:pt>
                <c:pt idx="109">
                  <c:v>43809</c:v>
                </c:pt>
                <c:pt idx="110">
                  <c:v>43810</c:v>
                </c:pt>
                <c:pt idx="111">
                  <c:v>43811</c:v>
                </c:pt>
                <c:pt idx="112">
                  <c:v>43812</c:v>
                </c:pt>
                <c:pt idx="113">
                  <c:v>43815</c:v>
                </c:pt>
                <c:pt idx="114">
                  <c:v>43816</c:v>
                </c:pt>
                <c:pt idx="115">
                  <c:v>43817</c:v>
                </c:pt>
                <c:pt idx="116">
                  <c:v>43818</c:v>
                </c:pt>
                <c:pt idx="117">
                  <c:v>43819</c:v>
                </c:pt>
                <c:pt idx="118">
                  <c:v>43822</c:v>
                </c:pt>
                <c:pt idx="119">
                  <c:v>43823</c:v>
                </c:pt>
                <c:pt idx="120">
                  <c:v>43824</c:v>
                </c:pt>
                <c:pt idx="121">
                  <c:v>43825</c:v>
                </c:pt>
                <c:pt idx="122">
                  <c:v>43826</c:v>
                </c:pt>
                <c:pt idx="123">
                  <c:v>43829</c:v>
                </c:pt>
                <c:pt idx="124">
                  <c:v>43830</c:v>
                </c:pt>
                <c:pt idx="125">
                  <c:v>43831</c:v>
                </c:pt>
                <c:pt idx="126">
                  <c:v>43832</c:v>
                </c:pt>
                <c:pt idx="127">
                  <c:v>43833</c:v>
                </c:pt>
                <c:pt idx="128">
                  <c:v>43836</c:v>
                </c:pt>
                <c:pt idx="129">
                  <c:v>43837</c:v>
                </c:pt>
                <c:pt idx="130">
                  <c:v>43838</c:v>
                </c:pt>
                <c:pt idx="131">
                  <c:v>43839</c:v>
                </c:pt>
                <c:pt idx="132">
                  <c:v>43840</c:v>
                </c:pt>
                <c:pt idx="133">
                  <c:v>43843</c:v>
                </c:pt>
                <c:pt idx="134">
                  <c:v>43844</c:v>
                </c:pt>
                <c:pt idx="135">
                  <c:v>43845</c:v>
                </c:pt>
                <c:pt idx="136">
                  <c:v>43846</c:v>
                </c:pt>
                <c:pt idx="137">
                  <c:v>43847</c:v>
                </c:pt>
                <c:pt idx="138">
                  <c:v>43850</c:v>
                </c:pt>
                <c:pt idx="139">
                  <c:v>43851</c:v>
                </c:pt>
                <c:pt idx="140">
                  <c:v>43852</c:v>
                </c:pt>
                <c:pt idx="141">
                  <c:v>43853</c:v>
                </c:pt>
                <c:pt idx="142">
                  <c:v>43854</c:v>
                </c:pt>
                <c:pt idx="143">
                  <c:v>43857</c:v>
                </c:pt>
                <c:pt idx="144">
                  <c:v>43858</c:v>
                </c:pt>
                <c:pt idx="145">
                  <c:v>43859</c:v>
                </c:pt>
                <c:pt idx="146">
                  <c:v>43860</c:v>
                </c:pt>
                <c:pt idx="147">
                  <c:v>43861</c:v>
                </c:pt>
                <c:pt idx="148">
                  <c:v>43864</c:v>
                </c:pt>
                <c:pt idx="149">
                  <c:v>43865</c:v>
                </c:pt>
                <c:pt idx="150">
                  <c:v>43866</c:v>
                </c:pt>
                <c:pt idx="151">
                  <c:v>43867</c:v>
                </c:pt>
                <c:pt idx="152">
                  <c:v>43868</c:v>
                </c:pt>
                <c:pt idx="153">
                  <c:v>43871</c:v>
                </c:pt>
                <c:pt idx="154">
                  <c:v>43872</c:v>
                </c:pt>
                <c:pt idx="155">
                  <c:v>43873</c:v>
                </c:pt>
                <c:pt idx="156">
                  <c:v>43874</c:v>
                </c:pt>
                <c:pt idx="157">
                  <c:v>43875</c:v>
                </c:pt>
                <c:pt idx="158">
                  <c:v>43878</c:v>
                </c:pt>
                <c:pt idx="159">
                  <c:v>43879</c:v>
                </c:pt>
                <c:pt idx="160">
                  <c:v>43880</c:v>
                </c:pt>
                <c:pt idx="161">
                  <c:v>43881</c:v>
                </c:pt>
                <c:pt idx="162">
                  <c:v>43882</c:v>
                </c:pt>
                <c:pt idx="163">
                  <c:v>43885</c:v>
                </c:pt>
                <c:pt idx="164">
                  <c:v>43886</c:v>
                </c:pt>
                <c:pt idx="165">
                  <c:v>43887</c:v>
                </c:pt>
                <c:pt idx="166">
                  <c:v>43888</c:v>
                </c:pt>
                <c:pt idx="167">
                  <c:v>43889</c:v>
                </c:pt>
                <c:pt idx="168">
                  <c:v>43892</c:v>
                </c:pt>
                <c:pt idx="169">
                  <c:v>43893</c:v>
                </c:pt>
                <c:pt idx="170">
                  <c:v>43894</c:v>
                </c:pt>
                <c:pt idx="171">
                  <c:v>43895</c:v>
                </c:pt>
                <c:pt idx="172">
                  <c:v>43896</c:v>
                </c:pt>
                <c:pt idx="173">
                  <c:v>43899</c:v>
                </c:pt>
                <c:pt idx="174">
                  <c:v>43900</c:v>
                </c:pt>
                <c:pt idx="175">
                  <c:v>43901</c:v>
                </c:pt>
                <c:pt idx="176">
                  <c:v>43902</c:v>
                </c:pt>
                <c:pt idx="177">
                  <c:v>43903</c:v>
                </c:pt>
                <c:pt idx="178">
                  <c:v>43906</c:v>
                </c:pt>
                <c:pt idx="179">
                  <c:v>43907</c:v>
                </c:pt>
                <c:pt idx="180">
                  <c:v>43908</c:v>
                </c:pt>
                <c:pt idx="181">
                  <c:v>43909</c:v>
                </c:pt>
                <c:pt idx="182">
                  <c:v>43910</c:v>
                </c:pt>
                <c:pt idx="183">
                  <c:v>43913</c:v>
                </c:pt>
                <c:pt idx="184">
                  <c:v>43914</c:v>
                </c:pt>
                <c:pt idx="185">
                  <c:v>43915</c:v>
                </c:pt>
                <c:pt idx="186">
                  <c:v>43916</c:v>
                </c:pt>
                <c:pt idx="187">
                  <c:v>43917</c:v>
                </c:pt>
                <c:pt idx="188">
                  <c:v>43920</c:v>
                </c:pt>
                <c:pt idx="189">
                  <c:v>43921</c:v>
                </c:pt>
                <c:pt idx="190">
                  <c:v>43922</c:v>
                </c:pt>
                <c:pt idx="191">
                  <c:v>43923</c:v>
                </c:pt>
                <c:pt idx="192">
                  <c:v>43924</c:v>
                </c:pt>
                <c:pt idx="193">
                  <c:v>43927</c:v>
                </c:pt>
                <c:pt idx="194">
                  <c:v>43928</c:v>
                </c:pt>
                <c:pt idx="195">
                  <c:v>43929</c:v>
                </c:pt>
                <c:pt idx="196">
                  <c:v>43930</c:v>
                </c:pt>
                <c:pt idx="197">
                  <c:v>43931</c:v>
                </c:pt>
                <c:pt idx="198">
                  <c:v>43934</c:v>
                </c:pt>
                <c:pt idx="199">
                  <c:v>43935</c:v>
                </c:pt>
                <c:pt idx="200">
                  <c:v>43936</c:v>
                </c:pt>
                <c:pt idx="201">
                  <c:v>43937</c:v>
                </c:pt>
                <c:pt idx="202">
                  <c:v>43938</c:v>
                </c:pt>
                <c:pt idx="203">
                  <c:v>43941</c:v>
                </c:pt>
                <c:pt idx="204">
                  <c:v>43942</c:v>
                </c:pt>
                <c:pt idx="205">
                  <c:v>43943</c:v>
                </c:pt>
                <c:pt idx="206">
                  <c:v>43944</c:v>
                </c:pt>
                <c:pt idx="207">
                  <c:v>43945</c:v>
                </c:pt>
                <c:pt idx="208">
                  <c:v>43948</c:v>
                </c:pt>
                <c:pt idx="209">
                  <c:v>43949</c:v>
                </c:pt>
                <c:pt idx="210">
                  <c:v>43950</c:v>
                </c:pt>
                <c:pt idx="211">
                  <c:v>43951</c:v>
                </c:pt>
                <c:pt idx="212">
                  <c:v>43952</c:v>
                </c:pt>
                <c:pt idx="213">
                  <c:v>43955</c:v>
                </c:pt>
                <c:pt idx="214">
                  <c:v>43956</c:v>
                </c:pt>
                <c:pt idx="215">
                  <c:v>43957</c:v>
                </c:pt>
                <c:pt idx="216">
                  <c:v>43958</c:v>
                </c:pt>
                <c:pt idx="217">
                  <c:v>43959</c:v>
                </c:pt>
                <c:pt idx="218">
                  <c:v>43962</c:v>
                </c:pt>
                <c:pt idx="219">
                  <c:v>43963</c:v>
                </c:pt>
                <c:pt idx="220">
                  <c:v>43964</c:v>
                </c:pt>
                <c:pt idx="221">
                  <c:v>43965</c:v>
                </c:pt>
                <c:pt idx="222">
                  <c:v>43966</c:v>
                </c:pt>
                <c:pt idx="223">
                  <c:v>43969</c:v>
                </c:pt>
                <c:pt idx="224">
                  <c:v>43970</c:v>
                </c:pt>
                <c:pt idx="225">
                  <c:v>43971</c:v>
                </c:pt>
                <c:pt idx="226">
                  <c:v>43972</c:v>
                </c:pt>
                <c:pt idx="227">
                  <c:v>43973</c:v>
                </c:pt>
                <c:pt idx="228">
                  <c:v>43976</c:v>
                </c:pt>
                <c:pt idx="229">
                  <c:v>43977</c:v>
                </c:pt>
                <c:pt idx="230">
                  <c:v>43978</c:v>
                </c:pt>
                <c:pt idx="231">
                  <c:v>43979</c:v>
                </c:pt>
                <c:pt idx="232">
                  <c:v>43980</c:v>
                </c:pt>
                <c:pt idx="233">
                  <c:v>43983</c:v>
                </c:pt>
                <c:pt idx="234">
                  <c:v>43984</c:v>
                </c:pt>
                <c:pt idx="235">
                  <c:v>43985</c:v>
                </c:pt>
                <c:pt idx="236">
                  <c:v>43986</c:v>
                </c:pt>
                <c:pt idx="237">
                  <c:v>43987</c:v>
                </c:pt>
                <c:pt idx="238">
                  <c:v>43990</c:v>
                </c:pt>
                <c:pt idx="239">
                  <c:v>43991</c:v>
                </c:pt>
                <c:pt idx="240">
                  <c:v>43992</c:v>
                </c:pt>
                <c:pt idx="241">
                  <c:v>43993</c:v>
                </c:pt>
                <c:pt idx="242">
                  <c:v>43994</c:v>
                </c:pt>
                <c:pt idx="243">
                  <c:v>43997</c:v>
                </c:pt>
                <c:pt idx="244">
                  <c:v>43998</c:v>
                </c:pt>
                <c:pt idx="245">
                  <c:v>43999</c:v>
                </c:pt>
                <c:pt idx="246">
                  <c:v>44000</c:v>
                </c:pt>
                <c:pt idx="247">
                  <c:v>44001</c:v>
                </c:pt>
                <c:pt idx="248">
                  <c:v>44004</c:v>
                </c:pt>
                <c:pt idx="249">
                  <c:v>44005</c:v>
                </c:pt>
                <c:pt idx="250">
                  <c:v>44006</c:v>
                </c:pt>
                <c:pt idx="251">
                  <c:v>44007</c:v>
                </c:pt>
                <c:pt idx="252">
                  <c:v>44008</c:v>
                </c:pt>
                <c:pt idx="253">
                  <c:v>44011</c:v>
                </c:pt>
                <c:pt idx="254">
                  <c:v>44012</c:v>
                </c:pt>
                <c:pt idx="255">
                  <c:v>44013</c:v>
                </c:pt>
                <c:pt idx="256">
                  <c:v>44014</c:v>
                </c:pt>
                <c:pt idx="257">
                  <c:v>44015</c:v>
                </c:pt>
                <c:pt idx="258">
                  <c:v>44018</c:v>
                </c:pt>
                <c:pt idx="259">
                  <c:v>44019</c:v>
                </c:pt>
                <c:pt idx="260">
                  <c:v>44020</c:v>
                </c:pt>
                <c:pt idx="261">
                  <c:v>44021</c:v>
                </c:pt>
                <c:pt idx="262">
                  <c:v>44022</c:v>
                </c:pt>
              </c:numCache>
            </c:numRef>
          </c:cat>
          <c:val>
            <c:numRef>
              <c:f>'Base Gráfico'!$D$9:$D$10000</c:f>
              <c:numCache>
                <c:formatCode>0.0</c:formatCode>
                <c:ptCount val="9992"/>
                <c:pt idx="0">
                  <c:v>100</c:v>
                </c:pt>
                <c:pt idx="1">
                  <c:v>100.05644561129201</c:v>
                </c:pt>
                <c:pt idx="2">
                  <c:v>99.895727020571897</c:v>
                </c:pt>
                <c:pt idx="3">
                  <c:v>100.085910686292</c:v>
                </c:pt>
                <c:pt idx="5">
                  <c:v>99.585198516608202</c:v>
                </c:pt>
                <c:pt idx="6">
                  <c:v>99.459108182578305</c:v>
                </c:pt>
                <c:pt idx="7">
                  <c:v>99.641799411503598</c:v>
                </c:pt>
                <c:pt idx="8">
                  <c:v>99.290004274109407</c:v>
                </c:pt>
                <c:pt idx="9">
                  <c:v>98.643170178169399</c:v>
                </c:pt>
                <c:pt idx="10">
                  <c:v>98.034535862971097</c:v>
                </c:pt>
                <c:pt idx="11">
                  <c:v>98.380585504812203</c:v>
                </c:pt>
                <c:pt idx="12">
                  <c:v>98.204882040736294</c:v>
                </c:pt>
                <c:pt idx="13">
                  <c:v>98.462381173973</c:v>
                </c:pt>
                <c:pt idx="14">
                  <c:v>98.528570835245802</c:v>
                </c:pt>
                <c:pt idx="15">
                  <c:v>98.137644214904896</c:v>
                </c:pt>
                <c:pt idx="16">
                  <c:v>97.453658502432503</c:v>
                </c:pt>
                <c:pt idx="17">
                  <c:v>96.455339836305896</c:v>
                </c:pt>
                <c:pt idx="18">
                  <c:v>94.462739879265399</c:v>
                </c:pt>
                <c:pt idx="19">
                  <c:v>94.404935535974801</c:v>
                </c:pt>
                <c:pt idx="20">
                  <c:v>94.947846040944597</c:v>
                </c:pt>
                <c:pt idx="21">
                  <c:v>96.654995805351106</c:v>
                </c:pt>
                <c:pt idx="22">
                  <c:v>96.709228624473297</c:v>
                </c:pt>
                <c:pt idx="23">
                  <c:v>95.122229593922398</c:v>
                </c:pt>
                <c:pt idx="24">
                  <c:v>95.471501371823294</c:v>
                </c:pt>
                <c:pt idx="25">
                  <c:v>94.423686038120593</c:v>
                </c:pt>
                <c:pt idx="27">
                  <c:v>94.667481388314599</c:v>
                </c:pt>
                <c:pt idx="28">
                  <c:v>94.436885149451001</c:v>
                </c:pt>
                <c:pt idx="29">
                  <c:v>94.179347195196897</c:v>
                </c:pt>
                <c:pt idx="30">
                  <c:v>94.263821507687695</c:v>
                </c:pt>
                <c:pt idx="31">
                  <c:v>93.406189839704894</c:v>
                </c:pt>
                <c:pt idx="32">
                  <c:v>91.730756763368802</c:v>
                </c:pt>
                <c:pt idx="33">
                  <c:v>91.195066948654102</c:v>
                </c:pt>
                <c:pt idx="34">
                  <c:v>90.953833778970903</c:v>
                </c:pt>
                <c:pt idx="35">
                  <c:v>90.968546906020507</c:v>
                </c:pt>
                <c:pt idx="36">
                  <c:v>92.352240801555993</c:v>
                </c:pt>
                <c:pt idx="37">
                  <c:v>94.277020619018003</c:v>
                </c:pt>
                <c:pt idx="38">
                  <c:v>93.678596204728805</c:v>
                </c:pt>
                <c:pt idx="39">
                  <c:v>92.869607143918998</c:v>
                </c:pt>
                <c:pt idx="40">
                  <c:v>93.341242447961093</c:v>
                </c:pt>
                <c:pt idx="41">
                  <c:v>94.402412176365004</c:v>
                </c:pt>
                <c:pt idx="42">
                  <c:v>94.510023754555704</c:v>
                </c:pt>
                <c:pt idx="43">
                  <c:v>95.1183086814126</c:v>
                </c:pt>
                <c:pt idx="44">
                  <c:v>95.581364562967806</c:v>
                </c:pt>
                <c:pt idx="45">
                  <c:v>96.944483373197698</c:v>
                </c:pt>
                <c:pt idx="46">
                  <c:v>97.287582625518596</c:v>
                </c:pt>
                <c:pt idx="47">
                  <c:v>97.843731062719598</c:v>
                </c:pt>
                <c:pt idx="48">
                  <c:v>98.480627004406401</c:v>
                </c:pt>
                <c:pt idx="49">
                  <c:v>98.277244227356306</c:v>
                </c:pt>
                <c:pt idx="53">
                  <c:v>98.228679261985206</c:v>
                </c:pt>
                <c:pt idx="54">
                  <c:v>97.763255304540493</c:v>
                </c:pt>
                <c:pt idx="55">
                  <c:v>97.580447613028795</c:v>
                </c:pt>
                <c:pt idx="56">
                  <c:v>98.155773582519004</c:v>
                </c:pt>
                <c:pt idx="57">
                  <c:v>99.643662815564298</c:v>
                </c:pt>
                <c:pt idx="58">
                  <c:v>98.822367524611806</c:v>
                </c:pt>
                <c:pt idx="59">
                  <c:v>98.561723897117204</c:v>
                </c:pt>
                <c:pt idx="60">
                  <c:v>98.169593828380997</c:v>
                </c:pt>
                <c:pt idx="61">
                  <c:v>97.923081014188895</c:v>
                </c:pt>
                <c:pt idx="62">
                  <c:v>98.599846036173403</c:v>
                </c:pt>
                <c:pt idx="63">
                  <c:v>98.833315022871801</c:v>
                </c:pt>
                <c:pt idx="64">
                  <c:v>98.509432123741107</c:v>
                </c:pt>
                <c:pt idx="65">
                  <c:v>98.506520555121796</c:v>
                </c:pt>
                <c:pt idx="66">
                  <c:v>98.940421929000905</c:v>
                </c:pt>
                <c:pt idx="67">
                  <c:v>100.44605232053399</c:v>
                </c:pt>
                <c:pt idx="68">
                  <c:v>100.382075451547</c:v>
                </c:pt>
                <c:pt idx="69">
                  <c:v>100.47206233395301</c:v>
                </c:pt>
                <c:pt idx="70">
                  <c:v>100.668534987955</c:v>
                </c:pt>
                <c:pt idx="71">
                  <c:v>101.128795763594</c:v>
                </c:pt>
                <c:pt idx="72">
                  <c:v>101.470808030223</c:v>
                </c:pt>
                <c:pt idx="73">
                  <c:v>96.597657312988304</c:v>
                </c:pt>
                <c:pt idx="74">
                  <c:v>97.652460411423803</c:v>
                </c:pt>
                <c:pt idx="75">
                  <c:v>95.994496747036493</c:v>
                </c:pt>
                <c:pt idx="76">
                  <c:v>97.661428042920306</c:v>
                </c:pt>
                <c:pt idx="77">
                  <c:v>96.722505377722001</c:v>
                </c:pt>
                <c:pt idx="78">
                  <c:v>96.680850535165504</c:v>
                </c:pt>
                <c:pt idx="79">
                  <c:v>95.253871318767807</c:v>
                </c:pt>
                <c:pt idx="80">
                  <c:v>92.3726217822405</c:v>
                </c:pt>
                <c:pt idx="83">
                  <c:v>93.348463138099802</c:v>
                </c:pt>
                <c:pt idx="84">
                  <c:v>92.082396616926403</c:v>
                </c:pt>
                <c:pt idx="85">
                  <c:v>89.614900399115896</c:v>
                </c:pt>
                <c:pt idx="86">
                  <c:v>90.865360912168398</c:v>
                </c:pt>
                <c:pt idx="87">
                  <c:v>91.1108643827029</c:v>
                </c:pt>
                <c:pt idx="88">
                  <c:v>89.688931885175407</c:v>
                </c:pt>
                <c:pt idx="89">
                  <c:v>88.158766675042003</c:v>
                </c:pt>
                <c:pt idx="90">
                  <c:v>85.625274900579797</c:v>
                </c:pt>
                <c:pt idx="91">
                  <c:v>87.071742216823594</c:v>
                </c:pt>
                <c:pt idx="92">
                  <c:v>94.101938289473793</c:v>
                </c:pt>
                <c:pt idx="93">
                  <c:v>93.2939973935718</c:v>
                </c:pt>
                <c:pt idx="94">
                  <c:v>92.830825049313702</c:v>
                </c:pt>
                <c:pt idx="95">
                  <c:v>92.665758516057394</c:v>
                </c:pt>
                <c:pt idx="96">
                  <c:v>91.914612619671999</c:v>
                </c:pt>
                <c:pt idx="97">
                  <c:v>91.656065321643794</c:v>
                </c:pt>
                <c:pt idx="98">
                  <c:v>90.297876767697701</c:v>
                </c:pt>
                <c:pt idx="99">
                  <c:v>88.688439247780494</c:v>
                </c:pt>
                <c:pt idx="100">
                  <c:v>89.196837958879797</c:v>
                </c:pt>
                <c:pt idx="101">
                  <c:v>87.810348957311405</c:v>
                </c:pt>
                <c:pt idx="102">
                  <c:v>88.192696155398195</c:v>
                </c:pt>
                <c:pt idx="103">
                  <c:v>87.404903314658398</c:v>
                </c:pt>
                <c:pt idx="104">
                  <c:v>87.218329994124403</c:v>
                </c:pt>
                <c:pt idx="105">
                  <c:v>89.865644693141803</c:v>
                </c:pt>
                <c:pt idx="106">
                  <c:v>91.633355085970805</c:v>
                </c:pt>
                <c:pt idx="107">
                  <c:v>91.435911909094997</c:v>
                </c:pt>
                <c:pt idx="108">
                  <c:v>91.8793632283341</c:v>
                </c:pt>
                <c:pt idx="109">
                  <c:v>92.118771814973996</c:v>
                </c:pt>
                <c:pt idx="110">
                  <c:v>92.585903892642804</c:v>
                </c:pt>
                <c:pt idx="111">
                  <c:v>93.205446885083802</c:v>
                </c:pt>
                <c:pt idx="112">
                  <c:v>94.503579482552595</c:v>
                </c:pt>
                <c:pt idx="113">
                  <c:v>94.387854333035605</c:v>
                </c:pt>
                <c:pt idx="114">
                  <c:v>93.243646665941895</c:v>
                </c:pt>
                <c:pt idx="115">
                  <c:v>91.872259000781895</c:v>
                </c:pt>
                <c:pt idx="116">
                  <c:v>92.091946562286495</c:v>
                </c:pt>
                <c:pt idx="117">
                  <c:v>91.835573235526695</c:v>
                </c:pt>
                <c:pt idx="118">
                  <c:v>91.648223496624297</c:v>
                </c:pt>
                <c:pt idx="119">
                  <c:v>91.520192116964594</c:v>
                </c:pt>
                <c:pt idx="121">
                  <c:v>90.793076367350295</c:v>
                </c:pt>
                <c:pt idx="122">
                  <c:v>90.752469689701698</c:v>
                </c:pt>
                <c:pt idx="123">
                  <c:v>90.848473813966805</c:v>
                </c:pt>
                <c:pt idx="126">
                  <c:v>93.133356444654098</c:v>
                </c:pt>
                <c:pt idx="127">
                  <c:v>93.725414228974799</c:v>
                </c:pt>
                <c:pt idx="128">
                  <c:v>94.533510408480694</c:v>
                </c:pt>
                <c:pt idx="129">
                  <c:v>95.191602570121205</c:v>
                </c:pt>
                <c:pt idx="130">
                  <c:v>94.999167291331105</c:v>
                </c:pt>
                <c:pt idx="131">
                  <c:v>94.822609767201399</c:v>
                </c:pt>
                <c:pt idx="132">
                  <c:v>96.574675331008606</c:v>
                </c:pt>
                <c:pt idx="133">
                  <c:v>95.967671494348906</c:v>
                </c:pt>
                <c:pt idx="134">
                  <c:v>95.353136399993701</c:v>
                </c:pt>
                <c:pt idx="135">
                  <c:v>94.684019098291202</c:v>
                </c:pt>
                <c:pt idx="136">
                  <c:v>94.835381848388394</c:v>
                </c:pt>
                <c:pt idx="137">
                  <c:v>94.714415875263498</c:v>
                </c:pt>
                <c:pt idx="138">
                  <c:v>93.609223228413597</c:v>
                </c:pt>
                <c:pt idx="139">
                  <c:v>91.542514143395195</c:v>
                </c:pt>
                <c:pt idx="140">
                  <c:v>91.030116878100699</c:v>
                </c:pt>
                <c:pt idx="141">
                  <c:v>90.651263562496794</c:v>
                </c:pt>
                <c:pt idx="142">
                  <c:v>90.496135183842895</c:v>
                </c:pt>
                <c:pt idx="143">
                  <c:v>89.029248066013693</c:v>
                </c:pt>
                <c:pt idx="144">
                  <c:v>89.177155754528897</c:v>
                </c:pt>
                <c:pt idx="145">
                  <c:v>89.129949521157002</c:v>
                </c:pt>
                <c:pt idx="146">
                  <c:v>88.770739588886499</c:v>
                </c:pt>
                <c:pt idx="147">
                  <c:v>89.115663424250698</c:v>
                </c:pt>
                <c:pt idx="148">
                  <c:v>89.197730839834506</c:v>
                </c:pt>
                <c:pt idx="149">
                  <c:v>90.759729200857706</c:v>
                </c:pt>
                <c:pt idx="150">
                  <c:v>90.899406855227397</c:v>
                </c:pt>
                <c:pt idx="151">
                  <c:v>91.295419015456005</c:v>
                </c:pt>
                <c:pt idx="152">
                  <c:v>91.081011098576695</c:v>
                </c:pt>
                <c:pt idx="153">
                  <c:v>90.1060626235558</c:v>
                </c:pt>
                <c:pt idx="154">
                  <c:v>90.704991709790207</c:v>
                </c:pt>
                <c:pt idx="155">
                  <c:v>90.828791609732406</c:v>
                </c:pt>
                <c:pt idx="156">
                  <c:v>90.664928524871399</c:v>
                </c:pt>
                <c:pt idx="157">
                  <c:v>90.609065227326894</c:v>
                </c:pt>
                <c:pt idx="158">
                  <c:v>90.188673531985799</c:v>
                </c:pt>
                <c:pt idx="159">
                  <c:v>88.609166938113006</c:v>
                </c:pt>
                <c:pt idx="160">
                  <c:v>88.159543093293905</c:v>
                </c:pt>
                <c:pt idx="161">
                  <c:v>88.334897169261197</c:v>
                </c:pt>
                <c:pt idx="162">
                  <c:v>88.217192152980701</c:v>
                </c:pt>
                <c:pt idx="163">
                  <c:v>86.307940701954095</c:v>
                </c:pt>
                <c:pt idx="164">
                  <c:v>85.072154494817397</c:v>
                </c:pt>
                <c:pt idx="165">
                  <c:v>83.859893762623003</c:v>
                </c:pt>
                <c:pt idx="166">
                  <c:v>83.0652296199696</c:v>
                </c:pt>
                <c:pt idx="167">
                  <c:v>80.555845634080498</c:v>
                </c:pt>
                <c:pt idx="168">
                  <c:v>83.317216183175304</c:v>
                </c:pt>
                <c:pt idx="169">
                  <c:v>83.412443889188594</c:v>
                </c:pt>
                <c:pt idx="170">
                  <c:v>84.631614744430394</c:v>
                </c:pt>
                <c:pt idx="171">
                  <c:v>83.8706083354773</c:v>
                </c:pt>
                <c:pt idx="172">
                  <c:v>82.146649114438304</c:v>
                </c:pt>
                <c:pt idx="173">
                  <c:v>78.566467812983305</c:v>
                </c:pt>
                <c:pt idx="174">
                  <c:v>79.154992893803893</c:v>
                </c:pt>
                <c:pt idx="175">
                  <c:v>77.406421212479501</c:v>
                </c:pt>
                <c:pt idx="176">
                  <c:v>72.670036580995699</c:v>
                </c:pt>
                <c:pt idx="177">
                  <c:v>73.202465438633197</c:v>
                </c:pt>
                <c:pt idx="178">
                  <c:v>63.639359905209901</c:v>
                </c:pt>
                <c:pt idx="179">
                  <c:v>64.276100563351093</c:v>
                </c:pt>
                <c:pt idx="180">
                  <c:v>57.012746071268303</c:v>
                </c:pt>
                <c:pt idx="181">
                  <c:v>60.444825579586897</c:v>
                </c:pt>
                <c:pt idx="182">
                  <c:v>60.477939820615603</c:v>
                </c:pt>
                <c:pt idx="183">
                  <c:v>57.341947435692397</c:v>
                </c:pt>
                <c:pt idx="184">
                  <c:v>57.381078918639098</c:v>
                </c:pt>
                <c:pt idx="185">
                  <c:v>61.0716669041431</c:v>
                </c:pt>
                <c:pt idx="186">
                  <c:v>62.773187635873903</c:v>
                </c:pt>
                <c:pt idx="187">
                  <c:v>63.058133156562697</c:v>
                </c:pt>
                <c:pt idx="188">
                  <c:v>64.646063889144003</c:v>
                </c:pt>
                <c:pt idx="189">
                  <c:v>67.919327031704597</c:v>
                </c:pt>
                <c:pt idx="190">
                  <c:v>66.7083473898238</c:v>
                </c:pt>
                <c:pt idx="191">
                  <c:v>69.182598446961507</c:v>
                </c:pt>
                <c:pt idx="192">
                  <c:v>71.016382038244004</c:v>
                </c:pt>
                <c:pt idx="193">
                  <c:v>72.394175154622602</c:v>
                </c:pt>
                <c:pt idx="194">
                  <c:v>71.825604024343207</c:v>
                </c:pt>
                <c:pt idx="195">
                  <c:v>72.960805238923101</c:v>
                </c:pt>
                <c:pt idx="196">
                  <c:v>74.252066534361802</c:v>
                </c:pt>
                <c:pt idx="198">
                  <c:v>74.914700743160196</c:v>
                </c:pt>
                <c:pt idx="199">
                  <c:v>76.068846564623499</c:v>
                </c:pt>
                <c:pt idx="200">
                  <c:v>74.901501631946303</c:v>
                </c:pt>
                <c:pt idx="201">
                  <c:v>73.965723460773006</c:v>
                </c:pt>
                <c:pt idx="202">
                  <c:v>74.365190682583503</c:v>
                </c:pt>
                <c:pt idx="203">
                  <c:v>73.118068768177196</c:v>
                </c:pt>
                <c:pt idx="204">
                  <c:v>71.372059267130695</c:v>
                </c:pt>
                <c:pt idx="205">
                  <c:v>71.809842732618606</c:v>
                </c:pt>
                <c:pt idx="206">
                  <c:v>73.029557080473793</c:v>
                </c:pt>
                <c:pt idx="207">
                  <c:v>71.743808355182395</c:v>
                </c:pt>
                <c:pt idx="208">
                  <c:v>73.990995876840302</c:v>
                </c:pt>
                <c:pt idx="209">
                  <c:v>75.574501025024801</c:v>
                </c:pt>
                <c:pt idx="210">
                  <c:v>77.582241139258301</c:v>
                </c:pt>
                <c:pt idx="211">
                  <c:v>76.875273444806197</c:v>
                </c:pt>
                <c:pt idx="213">
                  <c:v>74.884925100952401</c:v>
                </c:pt>
                <c:pt idx="214">
                  <c:v>76.159493402577894</c:v>
                </c:pt>
                <c:pt idx="215">
                  <c:v>76.892936961492495</c:v>
                </c:pt>
                <c:pt idx="216">
                  <c:v>77.534336129319897</c:v>
                </c:pt>
                <c:pt idx="217">
                  <c:v>74.404904479160905</c:v>
                </c:pt>
                <c:pt idx="218">
                  <c:v>74.324545183917493</c:v>
                </c:pt>
                <c:pt idx="219">
                  <c:v>72.998228601645707</c:v>
                </c:pt>
                <c:pt idx="220">
                  <c:v>70.474209130508797</c:v>
                </c:pt>
                <c:pt idx="221">
                  <c:v>71.046701173298104</c:v>
                </c:pt>
                <c:pt idx="222">
                  <c:v>70.694673110498101</c:v>
                </c:pt>
                <c:pt idx="223">
                  <c:v>73.302235191920801</c:v>
                </c:pt>
                <c:pt idx="224">
                  <c:v>72.805676860152701</c:v>
                </c:pt>
                <c:pt idx="225">
                  <c:v>73.417999162222301</c:v>
                </c:pt>
                <c:pt idx="227">
                  <c:v>72.881804675678694</c:v>
                </c:pt>
                <c:pt idx="228">
                  <c:v>73.383836756460397</c:v>
                </c:pt>
                <c:pt idx="229">
                  <c:v>73.043765535578103</c:v>
                </c:pt>
                <c:pt idx="230">
                  <c:v>73.569400733220405</c:v>
                </c:pt>
                <c:pt idx="231">
                  <c:v>71.673775423318105</c:v>
                </c:pt>
                <c:pt idx="232">
                  <c:v>71.291699971770896</c:v>
                </c:pt>
                <c:pt idx="233">
                  <c:v>71.904138736659704</c:v>
                </c:pt>
                <c:pt idx="234">
                  <c:v>73.214266997063504</c:v>
                </c:pt>
                <c:pt idx="235">
                  <c:v>74.593069457216203</c:v>
                </c:pt>
                <c:pt idx="236">
                  <c:v>75.727571895346003</c:v>
                </c:pt>
                <c:pt idx="237">
                  <c:v>78.486419085064</c:v>
                </c:pt>
                <c:pt idx="238">
                  <c:v>80.434374989126795</c:v>
                </c:pt>
                <c:pt idx="239">
                  <c:v>80.215463845874197</c:v>
                </c:pt>
                <c:pt idx="240">
                  <c:v>79.0442368215881</c:v>
                </c:pt>
                <c:pt idx="241">
                  <c:v>76.993599595734807</c:v>
                </c:pt>
                <c:pt idx="242">
                  <c:v>77.604640807490796</c:v>
                </c:pt>
                <c:pt idx="243">
                  <c:v>76.071913416963099</c:v>
                </c:pt>
                <c:pt idx="244">
                  <c:v>76.894528619013698</c:v>
                </c:pt>
                <c:pt idx="245">
                  <c:v>77.874329708283796</c:v>
                </c:pt>
                <c:pt idx="246">
                  <c:v>77.839584988891104</c:v>
                </c:pt>
                <c:pt idx="247">
                  <c:v>78.500627540168395</c:v>
                </c:pt>
                <c:pt idx="248">
                  <c:v>78.155160211958005</c:v>
                </c:pt>
                <c:pt idx="249">
                  <c:v>78.688753697206295</c:v>
                </c:pt>
                <c:pt idx="250">
                  <c:v>78.792056153644793</c:v>
                </c:pt>
                <c:pt idx="251">
                  <c:v>78.830061830114602</c:v>
                </c:pt>
                <c:pt idx="252">
                  <c:v>78.034427164355293</c:v>
                </c:pt>
                <c:pt idx="254">
                  <c:v>77.518846584018306</c:v>
                </c:pt>
                <c:pt idx="255">
                  <c:v>78.870280298637198</c:v>
                </c:pt>
                <c:pt idx="256">
                  <c:v>81.513363517937293</c:v>
                </c:pt>
                <c:pt idx="257">
                  <c:v>82.107944661518601</c:v>
                </c:pt>
                <c:pt idx="258">
                  <c:v>83.818277741083904</c:v>
                </c:pt>
                <c:pt idx="259">
                  <c:v>83.350446886965102</c:v>
                </c:pt>
                <c:pt idx="260">
                  <c:v>82.039464566507405</c:v>
                </c:pt>
                <c:pt idx="261">
                  <c:v>79.180342951789498</c:v>
                </c:pt>
                <c:pt idx="262" formatCode="General">
                  <c:v>79.098197894287296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109-4C56-8B7A-30A06FA873CF}"/>
            </c:ext>
          </c:extLst>
        </c:ser>
        <c:ser>
          <c:idx val="2"/>
          <c:order val="2"/>
          <c:tx>
            <c:strRef>
              <c:f>'Base Gráfico'!$C$8</c:f>
              <c:strCache>
                <c:ptCount val="1"/>
                <c:pt idx="0">
                  <c:v>SP IPSA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'Base Gráfico'!$A$9:$A$10000</c:f>
              <c:numCache>
                <c:formatCode>m/d/yyyy</c:formatCode>
                <c:ptCount val="9992"/>
                <c:pt idx="0" formatCode="dd\-mm\-yyyy">
                  <c:v>43656</c:v>
                </c:pt>
                <c:pt idx="1">
                  <c:v>43657</c:v>
                </c:pt>
                <c:pt idx="2">
                  <c:v>43658</c:v>
                </c:pt>
                <c:pt idx="3">
                  <c:v>43661</c:v>
                </c:pt>
                <c:pt idx="4">
                  <c:v>43662</c:v>
                </c:pt>
                <c:pt idx="5">
                  <c:v>43663</c:v>
                </c:pt>
                <c:pt idx="6">
                  <c:v>43664</c:v>
                </c:pt>
                <c:pt idx="7">
                  <c:v>43665</c:v>
                </c:pt>
                <c:pt idx="8">
                  <c:v>43668</c:v>
                </c:pt>
                <c:pt idx="9">
                  <c:v>43669</c:v>
                </c:pt>
                <c:pt idx="10">
                  <c:v>43670</c:v>
                </c:pt>
                <c:pt idx="11">
                  <c:v>43671</c:v>
                </c:pt>
                <c:pt idx="12">
                  <c:v>43672</c:v>
                </c:pt>
                <c:pt idx="13">
                  <c:v>43675</c:v>
                </c:pt>
                <c:pt idx="14">
                  <c:v>43676</c:v>
                </c:pt>
                <c:pt idx="15">
                  <c:v>43677</c:v>
                </c:pt>
                <c:pt idx="16">
                  <c:v>43678</c:v>
                </c:pt>
                <c:pt idx="17">
                  <c:v>43679</c:v>
                </c:pt>
                <c:pt idx="18">
                  <c:v>43682</c:v>
                </c:pt>
                <c:pt idx="19">
                  <c:v>43683</c:v>
                </c:pt>
                <c:pt idx="20">
                  <c:v>43684</c:v>
                </c:pt>
                <c:pt idx="21">
                  <c:v>43685</c:v>
                </c:pt>
                <c:pt idx="22">
                  <c:v>43686</c:v>
                </c:pt>
                <c:pt idx="23">
                  <c:v>43689</c:v>
                </c:pt>
                <c:pt idx="24">
                  <c:v>43690</c:v>
                </c:pt>
                <c:pt idx="25">
                  <c:v>43691</c:v>
                </c:pt>
                <c:pt idx="26">
                  <c:v>43692</c:v>
                </c:pt>
                <c:pt idx="27">
                  <c:v>43693</c:v>
                </c:pt>
                <c:pt idx="28">
                  <c:v>43696</c:v>
                </c:pt>
                <c:pt idx="29">
                  <c:v>43697</c:v>
                </c:pt>
                <c:pt idx="30">
                  <c:v>43698</c:v>
                </c:pt>
                <c:pt idx="31">
                  <c:v>43699</c:v>
                </c:pt>
                <c:pt idx="32">
                  <c:v>43700</c:v>
                </c:pt>
                <c:pt idx="33">
                  <c:v>43703</c:v>
                </c:pt>
                <c:pt idx="34">
                  <c:v>43704</c:v>
                </c:pt>
                <c:pt idx="35">
                  <c:v>43705</c:v>
                </c:pt>
                <c:pt idx="36">
                  <c:v>43706</c:v>
                </c:pt>
                <c:pt idx="37">
                  <c:v>43707</c:v>
                </c:pt>
                <c:pt idx="38">
                  <c:v>43710</c:v>
                </c:pt>
                <c:pt idx="39">
                  <c:v>43711</c:v>
                </c:pt>
                <c:pt idx="40">
                  <c:v>43712</c:v>
                </c:pt>
                <c:pt idx="41">
                  <c:v>43713</c:v>
                </c:pt>
                <c:pt idx="42">
                  <c:v>43714</c:v>
                </c:pt>
                <c:pt idx="43">
                  <c:v>43717</c:v>
                </c:pt>
                <c:pt idx="44">
                  <c:v>43718</c:v>
                </c:pt>
                <c:pt idx="45">
                  <c:v>43719</c:v>
                </c:pt>
                <c:pt idx="46">
                  <c:v>43720</c:v>
                </c:pt>
                <c:pt idx="47">
                  <c:v>43721</c:v>
                </c:pt>
                <c:pt idx="48">
                  <c:v>43724</c:v>
                </c:pt>
                <c:pt idx="49">
                  <c:v>43725</c:v>
                </c:pt>
                <c:pt idx="50">
                  <c:v>43726</c:v>
                </c:pt>
                <c:pt idx="51">
                  <c:v>43727</c:v>
                </c:pt>
                <c:pt idx="52">
                  <c:v>43728</c:v>
                </c:pt>
                <c:pt idx="53">
                  <c:v>43731</c:v>
                </c:pt>
                <c:pt idx="54">
                  <c:v>43732</c:v>
                </c:pt>
                <c:pt idx="55">
                  <c:v>43733</c:v>
                </c:pt>
                <c:pt idx="56">
                  <c:v>43734</c:v>
                </c:pt>
                <c:pt idx="57">
                  <c:v>43735</c:v>
                </c:pt>
                <c:pt idx="58">
                  <c:v>43738</c:v>
                </c:pt>
                <c:pt idx="59">
                  <c:v>43739</c:v>
                </c:pt>
                <c:pt idx="60">
                  <c:v>43740</c:v>
                </c:pt>
                <c:pt idx="61">
                  <c:v>43741</c:v>
                </c:pt>
                <c:pt idx="62">
                  <c:v>43742</c:v>
                </c:pt>
                <c:pt idx="63">
                  <c:v>43745</c:v>
                </c:pt>
                <c:pt idx="64">
                  <c:v>43746</c:v>
                </c:pt>
                <c:pt idx="65">
                  <c:v>43747</c:v>
                </c:pt>
                <c:pt idx="66">
                  <c:v>43748</c:v>
                </c:pt>
                <c:pt idx="67">
                  <c:v>43749</c:v>
                </c:pt>
                <c:pt idx="68">
                  <c:v>43752</c:v>
                </c:pt>
                <c:pt idx="69">
                  <c:v>43753</c:v>
                </c:pt>
                <c:pt idx="70">
                  <c:v>43754</c:v>
                </c:pt>
                <c:pt idx="71">
                  <c:v>43755</c:v>
                </c:pt>
                <c:pt idx="72">
                  <c:v>43756</c:v>
                </c:pt>
                <c:pt idx="73">
                  <c:v>43759</c:v>
                </c:pt>
                <c:pt idx="74">
                  <c:v>43760</c:v>
                </c:pt>
                <c:pt idx="75">
                  <c:v>43761</c:v>
                </c:pt>
                <c:pt idx="76">
                  <c:v>43762</c:v>
                </c:pt>
                <c:pt idx="77">
                  <c:v>43763</c:v>
                </c:pt>
                <c:pt idx="78">
                  <c:v>43766</c:v>
                </c:pt>
                <c:pt idx="79">
                  <c:v>43767</c:v>
                </c:pt>
                <c:pt idx="80">
                  <c:v>43768</c:v>
                </c:pt>
                <c:pt idx="81">
                  <c:v>43769</c:v>
                </c:pt>
                <c:pt idx="82">
                  <c:v>43770</c:v>
                </c:pt>
                <c:pt idx="83">
                  <c:v>43773</c:v>
                </c:pt>
                <c:pt idx="84">
                  <c:v>43774</c:v>
                </c:pt>
                <c:pt idx="85">
                  <c:v>43775</c:v>
                </c:pt>
                <c:pt idx="86">
                  <c:v>43776</c:v>
                </c:pt>
                <c:pt idx="87">
                  <c:v>43777</c:v>
                </c:pt>
                <c:pt idx="88">
                  <c:v>43780</c:v>
                </c:pt>
                <c:pt idx="89">
                  <c:v>43781</c:v>
                </c:pt>
                <c:pt idx="90">
                  <c:v>43782</c:v>
                </c:pt>
                <c:pt idx="91">
                  <c:v>43783</c:v>
                </c:pt>
                <c:pt idx="92">
                  <c:v>43784</c:v>
                </c:pt>
                <c:pt idx="93">
                  <c:v>43787</c:v>
                </c:pt>
                <c:pt idx="94">
                  <c:v>43788</c:v>
                </c:pt>
                <c:pt idx="95">
                  <c:v>43789</c:v>
                </c:pt>
                <c:pt idx="96">
                  <c:v>43790</c:v>
                </c:pt>
                <c:pt idx="97">
                  <c:v>43791</c:v>
                </c:pt>
                <c:pt idx="98">
                  <c:v>43794</c:v>
                </c:pt>
                <c:pt idx="99">
                  <c:v>43795</c:v>
                </c:pt>
                <c:pt idx="100">
                  <c:v>43796</c:v>
                </c:pt>
                <c:pt idx="101">
                  <c:v>43797</c:v>
                </c:pt>
                <c:pt idx="102">
                  <c:v>43798</c:v>
                </c:pt>
                <c:pt idx="103">
                  <c:v>43801</c:v>
                </c:pt>
                <c:pt idx="104">
                  <c:v>43802</c:v>
                </c:pt>
                <c:pt idx="105">
                  <c:v>43803</c:v>
                </c:pt>
                <c:pt idx="106">
                  <c:v>43804</c:v>
                </c:pt>
                <c:pt idx="107">
                  <c:v>43805</c:v>
                </c:pt>
                <c:pt idx="108">
                  <c:v>43808</c:v>
                </c:pt>
                <c:pt idx="109">
                  <c:v>43809</c:v>
                </c:pt>
                <c:pt idx="110">
                  <c:v>43810</c:v>
                </c:pt>
                <c:pt idx="111">
                  <c:v>43811</c:v>
                </c:pt>
                <c:pt idx="112">
                  <c:v>43812</c:v>
                </c:pt>
                <c:pt idx="113">
                  <c:v>43815</c:v>
                </c:pt>
                <c:pt idx="114">
                  <c:v>43816</c:v>
                </c:pt>
                <c:pt idx="115">
                  <c:v>43817</c:v>
                </c:pt>
                <c:pt idx="116">
                  <c:v>43818</c:v>
                </c:pt>
                <c:pt idx="117">
                  <c:v>43819</c:v>
                </c:pt>
                <c:pt idx="118">
                  <c:v>43822</c:v>
                </c:pt>
                <c:pt idx="119">
                  <c:v>43823</c:v>
                </c:pt>
                <c:pt idx="120">
                  <c:v>43824</c:v>
                </c:pt>
                <c:pt idx="121">
                  <c:v>43825</c:v>
                </c:pt>
                <c:pt idx="122">
                  <c:v>43826</c:v>
                </c:pt>
                <c:pt idx="123">
                  <c:v>43829</c:v>
                </c:pt>
                <c:pt idx="124">
                  <c:v>43830</c:v>
                </c:pt>
                <c:pt idx="125">
                  <c:v>43831</c:v>
                </c:pt>
                <c:pt idx="126">
                  <c:v>43832</c:v>
                </c:pt>
                <c:pt idx="127">
                  <c:v>43833</c:v>
                </c:pt>
                <c:pt idx="128">
                  <c:v>43836</c:v>
                </c:pt>
                <c:pt idx="129">
                  <c:v>43837</c:v>
                </c:pt>
                <c:pt idx="130">
                  <c:v>43838</c:v>
                </c:pt>
                <c:pt idx="131">
                  <c:v>43839</c:v>
                </c:pt>
                <c:pt idx="132">
                  <c:v>43840</c:v>
                </c:pt>
                <c:pt idx="133">
                  <c:v>43843</c:v>
                </c:pt>
                <c:pt idx="134">
                  <c:v>43844</c:v>
                </c:pt>
                <c:pt idx="135">
                  <c:v>43845</c:v>
                </c:pt>
                <c:pt idx="136">
                  <c:v>43846</c:v>
                </c:pt>
                <c:pt idx="137">
                  <c:v>43847</c:v>
                </c:pt>
                <c:pt idx="138">
                  <c:v>43850</c:v>
                </c:pt>
                <c:pt idx="139">
                  <c:v>43851</c:v>
                </c:pt>
                <c:pt idx="140">
                  <c:v>43852</c:v>
                </c:pt>
                <c:pt idx="141">
                  <c:v>43853</c:v>
                </c:pt>
                <c:pt idx="142">
                  <c:v>43854</c:v>
                </c:pt>
                <c:pt idx="143">
                  <c:v>43857</c:v>
                </c:pt>
                <c:pt idx="144">
                  <c:v>43858</c:v>
                </c:pt>
                <c:pt idx="145">
                  <c:v>43859</c:v>
                </c:pt>
                <c:pt idx="146">
                  <c:v>43860</c:v>
                </c:pt>
                <c:pt idx="147">
                  <c:v>43861</c:v>
                </c:pt>
                <c:pt idx="148">
                  <c:v>43864</c:v>
                </c:pt>
                <c:pt idx="149">
                  <c:v>43865</c:v>
                </c:pt>
                <c:pt idx="150">
                  <c:v>43866</c:v>
                </c:pt>
                <c:pt idx="151">
                  <c:v>43867</c:v>
                </c:pt>
                <c:pt idx="152">
                  <c:v>43868</c:v>
                </c:pt>
                <c:pt idx="153">
                  <c:v>43871</c:v>
                </c:pt>
                <c:pt idx="154">
                  <c:v>43872</c:v>
                </c:pt>
                <c:pt idx="155">
                  <c:v>43873</c:v>
                </c:pt>
                <c:pt idx="156">
                  <c:v>43874</c:v>
                </c:pt>
                <c:pt idx="157">
                  <c:v>43875</c:v>
                </c:pt>
                <c:pt idx="158">
                  <c:v>43878</c:v>
                </c:pt>
                <c:pt idx="159">
                  <c:v>43879</c:v>
                </c:pt>
                <c:pt idx="160">
                  <c:v>43880</c:v>
                </c:pt>
                <c:pt idx="161">
                  <c:v>43881</c:v>
                </c:pt>
                <c:pt idx="162">
                  <c:v>43882</c:v>
                </c:pt>
                <c:pt idx="163">
                  <c:v>43885</c:v>
                </c:pt>
                <c:pt idx="164">
                  <c:v>43886</c:v>
                </c:pt>
                <c:pt idx="165">
                  <c:v>43887</c:v>
                </c:pt>
                <c:pt idx="166">
                  <c:v>43888</c:v>
                </c:pt>
                <c:pt idx="167">
                  <c:v>43889</c:v>
                </c:pt>
                <c:pt idx="168">
                  <c:v>43892</c:v>
                </c:pt>
                <c:pt idx="169">
                  <c:v>43893</c:v>
                </c:pt>
                <c:pt idx="170">
                  <c:v>43894</c:v>
                </c:pt>
                <c:pt idx="171">
                  <c:v>43895</c:v>
                </c:pt>
                <c:pt idx="172">
                  <c:v>43896</c:v>
                </c:pt>
                <c:pt idx="173">
                  <c:v>43899</c:v>
                </c:pt>
                <c:pt idx="174">
                  <c:v>43900</c:v>
                </c:pt>
                <c:pt idx="175">
                  <c:v>43901</c:v>
                </c:pt>
                <c:pt idx="176">
                  <c:v>43902</c:v>
                </c:pt>
                <c:pt idx="177">
                  <c:v>43903</c:v>
                </c:pt>
                <c:pt idx="178">
                  <c:v>43906</c:v>
                </c:pt>
                <c:pt idx="179">
                  <c:v>43907</c:v>
                </c:pt>
                <c:pt idx="180">
                  <c:v>43908</c:v>
                </c:pt>
                <c:pt idx="181">
                  <c:v>43909</c:v>
                </c:pt>
                <c:pt idx="182">
                  <c:v>43910</c:v>
                </c:pt>
                <c:pt idx="183">
                  <c:v>43913</c:v>
                </c:pt>
                <c:pt idx="184">
                  <c:v>43914</c:v>
                </c:pt>
                <c:pt idx="185">
                  <c:v>43915</c:v>
                </c:pt>
                <c:pt idx="186">
                  <c:v>43916</c:v>
                </c:pt>
                <c:pt idx="187">
                  <c:v>43917</c:v>
                </c:pt>
                <c:pt idx="188">
                  <c:v>43920</c:v>
                </c:pt>
                <c:pt idx="189">
                  <c:v>43921</c:v>
                </c:pt>
                <c:pt idx="190">
                  <c:v>43922</c:v>
                </c:pt>
                <c:pt idx="191">
                  <c:v>43923</c:v>
                </c:pt>
                <c:pt idx="192">
                  <c:v>43924</c:v>
                </c:pt>
                <c:pt idx="193">
                  <c:v>43927</c:v>
                </c:pt>
                <c:pt idx="194">
                  <c:v>43928</c:v>
                </c:pt>
                <c:pt idx="195">
                  <c:v>43929</c:v>
                </c:pt>
                <c:pt idx="196">
                  <c:v>43930</c:v>
                </c:pt>
                <c:pt idx="197">
                  <c:v>43931</c:v>
                </c:pt>
                <c:pt idx="198">
                  <c:v>43934</c:v>
                </c:pt>
                <c:pt idx="199">
                  <c:v>43935</c:v>
                </c:pt>
                <c:pt idx="200">
                  <c:v>43936</c:v>
                </c:pt>
                <c:pt idx="201">
                  <c:v>43937</c:v>
                </c:pt>
                <c:pt idx="202">
                  <c:v>43938</c:v>
                </c:pt>
                <c:pt idx="203">
                  <c:v>43941</c:v>
                </c:pt>
                <c:pt idx="204">
                  <c:v>43942</c:v>
                </c:pt>
                <c:pt idx="205">
                  <c:v>43943</c:v>
                </c:pt>
                <c:pt idx="206">
                  <c:v>43944</c:v>
                </c:pt>
                <c:pt idx="207">
                  <c:v>43945</c:v>
                </c:pt>
                <c:pt idx="208">
                  <c:v>43948</c:v>
                </c:pt>
                <c:pt idx="209">
                  <c:v>43949</c:v>
                </c:pt>
                <c:pt idx="210">
                  <c:v>43950</c:v>
                </c:pt>
                <c:pt idx="211">
                  <c:v>43951</c:v>
                </c:pt>
                <c:pt idx="212">
                  <c:v>43952</c:v>
                </c:pt>
                <c:pt idx="213">
                  <c:v>43955</c:v>
                </c:pt>
                <c:pt idx="214">
                  <c:v>43956</c:v>
                </c:pt>
                <c:pt idx="215">
                  <c:v>43957</c:v>
                </c:pt>
                <c:pt idx="216">
                  <c:v>43958</c:v>
                </c:pt>
                <c:pt idx="217">
                  <c:v>43959</c:v>
                </c:pt>
                <c:pt idx="218">
                  <c:v>43962</c:v>
                </c:pt>
                <c:pt idx="219">
                  <c:v>43963</c:v>
                </c:pt>
                <c:pt idx="220">
                  <c:v>43964</c:v>
                </c:pt>
                <c:pt idx="221">
                  <c:v>43965</c:v>
                </c:pt>
                <c:pt idx="222">
                  <c:v>43966</c:v>
                </c:pt>
                <c:pt idx="223">
                  <c:v>43969</c:v>
                </c:pt>
                <c:pt idx="224">
                  <c:v>43970</c:v>
                </c:pt>
                <c:pt idx="225">
                  <c:v>43971</c:v>
                </c:pt>
                <c:pt idx="226">
                  <c:v>43972</c:v>
                </c:pt>
                <c:pt idx="227">
                  <c:v>43973</c:v>
                </c:pt>
                <c:pt idx="228">
                  <c:v>43976</c:v>
                </c:pt>
                <c:pt idx="229">
                  <c:v>43977</c:v>
                </c:pt>
                <c:pt idx="230">
                  <c:v>43978</c:v>
                </c:pt>
                <c:pt idx="231">
                  <c:v>43979</c:v>
                </c:pt>
                <c:pt idx="232">
                  <c:v>43980</c:v>
                </c:pt>
                <c:pt idx="233">
                  <c:v>43983</c:v>
                </c:pt>
                <c:pt idx="234">
                  <c:v>43984</c:v>
                </c:pt>
                <c:pt idx="235">
                  <c:v>43985</c:v>
                </c:pt>
                <c:pt idx="236">
                  <c:v>43986</c:v>
                </c:pt>
                <c:pt idx="237">
                  <c:v>43987</c:v>
                </c:pt>
                <c:pt idx="238">
                  <c:v>43990</c:v>
                </c:pt>
                <c:pt idx="239">
                  <c:v>43991</c:v>
                </c:pt>
                <c:pt idx="240">
                  <c:v>43992</c:v>
                </c:pt>
                <c:pt idx="241">
                  <c:v>43993</c:v>
                </c:pt>
                <c:pt idx="242">
                  <c:v>43994</c:v>
                </c:pt>
                <c:pt idx="243">
                  <c:v>43997</c:v>
                </c:pt>
                <c:pt idx="244">
                  <c:v>43998</c:v>
                </c:pt>
                <c:pt idx="245">
                  <c:v>43999</c:v>
                </c:pt>
                <c:pt idx="246">
                  <c:v>44000</c:v>
                </c:pt>
                <c:pt idx="247">
                  <c:v>44001</c:v>
                </c:pt>
                <c:pt idx="248">
                  <c:v>44004</c:v>
                </c:pt>
                <c:pt idx="249">
                  <c:v>44005</c:v>
                </c:pt>
                <c:pt idx="250">
                  <c:v>44006</c:v>
                </c:pt>
                <c:pt idx="251">
                  <c:v>44007</c:v>
                </c:pt>
                <c:pt idx="252">
                  <c:v>44008</c:v>
                </c:pt>
                <c:pt idx="253">
                  <c:v>44011</c:v>
                </c:pt>
                <c:pt idx="254">
                  <c:v>44012</c:v>
                </c:pt>
                <c:pt idx="255">
                  <c:v>44013</c:v>
                </c:pt>
                <c:pt idx="256">
                  <c:v>44014</c:v>
                </c:pt>
                <c:pt idx="257">
                  <c:v>44015</c:v>
                </c:pt>
                <c:pt idx="258">
                  <c:v>44018</c:v>
                </c:pt>
                <c:pt idx="259">
                  <c:v>44019</c:v>
                </c:pt>
                <c:pt idx="260">
                  <c:v>44020</c:v>
                </c:pt>
                <c:pt idx="261">
                  <c:v>44021</c:v>
                </c:pt>
                <c:pt idx="262">
                  <c:v>44022</c:v>
                </c:pt>
              </c:numCache>
            </c:numRef>
          </c:cat>
          <c:val>
            <c:numRef>
              <c:f>'Base Gráfico'!$C$9:$C$10000</c:f>
              <c:numCache>
                <c:formatCode>0</c:formatCode>
                <c:ptCount val="9992"/>
                <c:pt idx="0" formatCode="0.0">
                  <c:v>99.999999999883599</c:v>
                </c:pt>
                <c:pt idx="1">
                  <c:v>100.01339985965799</c:v>
                </c:pt>
                <c:pt idx="2" formatCode="0.0">
                  <c:v>99.883933568140506</c:v>
                </c:pt>
                <c:pt idx="3" formatCode="0.0">
                  <c:v>100.047293622396</c:v>
                </c:pt>
                <c:pt idx="5" formatCode="0.0">
                  <c:v>99.525881434790804</c:v>
                </c:pt>
                <c:pt idx="6" formatCode="0.0">
                  <c:v>99.344589215470506</c:v>
                </c:pt>
                <c:pt idx="7" formatCode="0.0">
                  <c:v>99.568839808460297</c:v>
                </c:pt>
                <c:pt idx="8" formatCode="0.0">
                  <c:v>99.168420471716701</c:v>
                </c:pt>
                <c:pt idx="9" formatCode="0.0">
                  <c:v>98.486012911074795</c:v>
                </c:pt>
                <c:pt idx="10" formatCode="0.0">
                  <c:v>97.917898271465702</c:v>
                </c:pt>
                <c:pt idx="11" formatCode="0.0">
                  <c:v>98.398322652792601</c:v>
                </c:pt>
                <c:pt idx="12" formatCode="0.0">
                  <c:v>98.155548724113004</c:v>
                </c:pt>
                <c:pt idx="13" formatCode="0.0">
                  <c:v>98.520694900886198</c:v>
                </c:pt>
                <c:pt idx="14" formatCode="0.0">
                  <c:v>98.533897703862706</c:v>
                </c:pt>
                <c:pt idx="15" formatCode="0.0">
                  <c:v>97.978788810200101</c:v>
                </c:pt>
                <c:pt idx="16" formatCode="0.0">
                  <c:v>97.353921823552795</c:v>
                </c:pt>
                <c:pt idx="17" formatCode="0.0">
                  <c:v>96.278386026271605</c:v>
                </c:pt>
                <c:pt idx="18" formatCode="0.0">
                  <c:v>94.228207492851695</c:v>
                </c:pt>
                <c:pt idx="19" formatCode="0.0">
                  <c:v>94.151946526602799</c:v>
                </c:pt>
                <c:pt idx="20" formatCode="0.0">
                  <c:v>94.805386743508294</c:v>
                </c:pt>
                <c:pt idx="21" formatCode="0.0">
                  <c:v>96.766298564500204</c:v>
                </c:pt>
                <c:pt idx="22" formatCode="0.0">
                  <c:v>96.824430308886804</c:v>
                </c:pt>
                <c:pt idx="23" formatCode="0.0">
                  <c:v>95.112598232692093</c:v>
                </c:pt>
                <c:pt idx="24" formatCode="0.0">
                  <c:v>95.486611963715404</c:v>
                </c:pt>
                <c:pt idx="25" formatCode="0.0">
                  <c:v>94.259342460893095</c:v>
                </c:pt>
                <c:pt idx="27" formatCode="0.0">
                  <c:v>94.575027390848803</c:v>
                </c:pt>
                <c:pt idx="28" formatCode="0.0">
                  <c:v>94.345259208348594</c:v>
                </c:pt>
                <c:pt idx="29" formatCode="0.0">
                  <c:v>94.126526204519905</c:v>
                </c:pt>
                <c:pt idx="30" formatCode="0.0">
                  <c:v>94.277668739668997</c:v>
                </c:pt>
                <c:pt idx="31" formatCode="0.0">
                  <c:v>93.382833991549006</c:v>
                </c:pt>
                <c:pt idx="32" formatCode="0.0">
                  <c:v>91.614643681910806</c:v>
                </c:pt>
                <c:pt idx="33" formatCode="0.0">
                  <c:v>90.9728298138361</c:v>
                </c:pt>
                <c:pt idx="34" formatCode="0.0">
                  <c:v>90.738332269131206</c:v>
                </c:pt>
                <c:pt idx="35" formatCode="0.0">
                  <c:v>90.842772352043497</c:v>
                </c:pt>
                <c:pt idx="36" formatCode="0.0">
                  <c:v>92.470658248406806</c:v>
                </c:pt>
                <c:pt idx="37" formatCode="0.0">
                  <c:v>94.677496906137094</c:v>
                </c:pt>
                <c:pt idx="38" formatCode="0.0">
                  <c:v>94.069773857598193</c:v>
                </c:pt>
                <c:pt idx="39" formatCode="0.0">
                  <c:v>93.045866931439406</c:v>
                </c:pt>
                <c:pt idx="40" formatCode="0.0">
                  <c:v>93.7446302032331</c:v>
                </c:pt>
                <c:pt idx="41" formatCode="0.0">
                  <c:v>94.938597113359705</c:v>
                </c:pt>
                <c:pt idx="42" formatCode="0.0">
                  <c:v>95.025893258163705</c:v>
                </c:pt>
                <c:pt idx="43" formatCode="0.0">
                  <c:v>95.700615605223007</c:v>
                </c:pt>
                <c:pt idx="44" formatCode="0.0">
                  <c:v>96.175522397388704</c:v>
                </c:pt>
                <c:pt idx="45" formatCode="0.0">
                  <c:v>97.681036045542001</c:v>
                </c:pt>
                <c:pt idx="46" formatCode="0.0">
                  <c:v>98.0071649836609</c:v>
                </c:pt>
                <c:pt idx="47" formatCode="0.0">
                  <c:v>98.634790765005206</c:v>
                </c:pt>
                <c:pt idx="48" formatCode="0.0">
                  <c:v>99.367053686175495</c:v>
                </c:pt>
                <c:pt idx="49" formatCode="0.0">
                  <c:v>99.135709049529396</c:v>
                </c:pt>
                <c:pt idx="53" formatCode="0.0">
                  <c:v>99.017277936683996</c:v>
                </c:pt>
                <c:pt idx="54" formatCode="0.0">
                  <c:v>98.549071074346998</c:v>
                </c:pt>
                <c:pt idx="55" formatCode="0.0">
                  <c:v>98.3705376496073</c:v>
                </c:pt>
                <c:pt idx="56" formatCode="0.0">
                  <c:v>99.031466023414396</c:v>
                </c:pt>
                <c:pt idx="57" formatCode="0.0">
                  <c:v>100.648316741106</c:v>
                </c:pt>
                <c:pt idx="58" formatCode="0.0">
                  <c:v>99.685891524190097</c:v>
                </c:pt>
                <c:pt idx="59" formatCode="0.0">
                  <c:v>99.378482978208893</c:v>
                </c:pt>
                <c:pt idx="60" formatCode="0.0">
                  <c:v>98.872441217885395</c:v>
                </c:pt>
                <c:pt idx="61" formatCode="0.0">
                  <c:v>98.560303309699506</c:v>
                </c:pt>
                <c:pt idx="62" formatCode="0.0">
                  <c:v>99.307542544440395</c:v>
                </c:pt>
                <c:pt idx="63" formatCode="0.0">
                  <c:v>99.540463635115898</c:v>
                </c:pt>
                <c:pt idx="64" formatCode="0.0">
                  <c:v>99.203693631920004</c:v>
                </c:pt>
                <c:pt idx="65" formatCode="0.0">
                  <c:v>99.176105685415706</c:v>
                </c:pt>
                <c:pt idx="66" formatCode="0.0">
                  <c:v>99.631897971849</c:v>
                </c:pt>
                <c:pt idx="67" formatCode="0.0">
                  <c:v>101.200469783274</c:v>
                </c:pt>
                <c:pt idx="68" formatCode="0.0">
                  <c:v>101.123420589953</c:v>
                </c:pt>
                <c:pt idx="69" formatCode="0.0">
                  <c:v>101.227466559387</c:v>
                </c:pt>
                <c:pt idx="70" formatCode="0.0">
                  <c:v>101.48580797202899</c:v>
                </c:pt>
                <c:pt idx="71" formatCode="0.0">
                  <c:v>101.94928547216099</c:v>
                </c:pt>
                <c:pt idx="72" formatCode="0.0">
                  <c:v>102.31837278395</c:v>
                </c:pt>
                <c:pt idx="73" formatCode="0.0">
                  <c:v>97.202976345317396</c:v>
                </c:pt>
                <c:pt idx="74" formatCode="0.0">
                  <c:v>98.385908077005297</c:v>
                </c:pt>
                <c:pt idx="75" formatCode="0.0">
                  <c:v>96.740090015460694</c:v>
                </c:pt>
                <c:pt idx="76" formatCode="0.0">
                  <c:v>98.515374368405901</c:v>
                </c:pt>
                <c:pt idx="77" formatCode="0.0">
                  <c:v>97.548416845966102</c:v>
                </c:pt>
                <c:pt idx="78" formatCode="0.0">
                  <c:v>97.547825675690504</c:v>
                </c:pt>
                <c:pt idx="79" formatCode="0.0">
                  <c:v>96.174734170432203</c:v>
                </c:pt>
                <c:pt idx="80" formatCode="0.0">
                  <c:v>93.236814932082794</c:v>
                </c:pt>
                <c:pt idx="83" formatCode="0.0">
                  <c:v>94.354126762598796</c:v>
                </c:pt>
                <c:pt idx="84" formatCode="0.0">
                  <c:v>93.207650531665394</c:v>
                </c:pt>
                <c:pt idx="85" formatCode="0.0">
                  <c:v>90.646897932398105</c:v>
                </c:pt>
                <c:pt idx="86" formatCode="0.0">
                  <c:v>92.080288806348094</c:v>
                </c:pt>
                <c:pt idx="87" formatCode="0.0">
                  <c:v>92.429473385447594</c:v>
                </c:pt>
                <c:pt idx="88" formatCode="0.0">
                  <c:v>91.053031915216707</c:v>
                </c:pt>
                <c:pt idx="89" formatCode="0.0">
                  <c:v>89.600920649128994</c:v>
                </c:pt>
                <c:pt idx="90" formatCode="0.0">
                  <c:v>86.933363285963395</c:v>
                </c:pt>
                <c:pt idx="91" formatCode="0.0">
                  <c:v>88.646574759390205</c:v>
                </c:pt>
                <c:pt idx="92" formatCode="0.0">
                  <c:v>95.816879093763404</c:v>
                </c:pt>
                <c:pt idx="93" formatCode="0.0">
                  <c:v>94.904900407418594</c:v>
                </c:pt>
                <c:pt idx="94" formatCode="0.0">
                  <c:v>94.434920034371302</c:v>
                </c:pt>
                <c:pt idx="95" formatCode="0.0">
                  <c:v>94.318065375555307</c:v>
                </c:pt>
                <c:pt idx="96" formatCode="0.0">
                  <c:v>93.491215209593094</c:v>
                </c:pt>
                <c:pt idx="97" formatCode="0.0">
                  <c:v>93.230509115732303</c:v>
                </c:pt>
                <c:pt idx="98" formatCode="0.0">
                  <c:v>91.625481803785107</c:v>
                </c:pt>
                <c:pt idx="99" formatCode="0.0">
                  <c:v>89.910693876212505</c:v>
                </c:pt>
                <c:pt idx="100" formatCode="0.0">
                  <c:v>90.589948528679102</c:v>
                </c:pt>
                <c:pt idx="101" formatCode="0.0">
                  <c:v>89.082858426496401</c:v>
                </c:pt>
                <c:pt idx="102" formatCode="0.0">
                  <c:v>89.471257300931001</c:v>
                </c:pt>
                <c:pt idx="103" formatCode="0.0">
                  <c:v>88.669630400370806</c:v>
                </c:pt>
                <c:pt idx="104" formatCode="0.0">
                  <c:v>88.508635027217693</c:v>
                </c:pt>
                <c:pt idx="105" formatCode="0.0">
                  <c:v>91.532471012789799</c:v>
                </c:pt>
                <c:pt idx="106" formatCode="0.0">
                  <c:v>93.336328596109496</c:v>
                </c:pt>
                <c:pt idx="107" formatCode="0.0">
                  <c:v>93.075031331973193</c:v>
                </c:pt>
                <c:pt idx="108" formatCode="0.0">
                  <c:v>93.579890751745594</c:v>
                </c:pt>
                <c:pt idx="109" formatCode="0.0">
                  <c:v>93.792120882426403</c:v>
                </c:pt>
                <c:pt idx="110" formatCode="0.0">
                  <c:v>94.247913168859696</c:v>
                </c:pt>
                <c:pt idx="111" formatCode="0.0">
                  <c:v>94.890712320688195</c:v>
                </c:pt>
                <c:pt idx="112" formatCode="0.0">
                  <c:v>96.268533188267597</c:v>
                </c:pt>
                <c:pt idx="113" formatCode="0.0">
                  <c:v>96.091379160759999</c:v>
                </c:pt>
                <c:pt idx="114" formatCode="0.0">
                  <c:v>94.876524233957795</c:v>
                </c:pt>
                <c:pt idx="115" formatCode="0.0">
                  <c:v>93.390519205131596</c:v>
                </c:pt>
                <c:pt idx="116" formatCode="0.0">
                  <c:v>93.657531115226405</c:v>
                </c:pt>
                <c:pt idx="117" formatCode="0.0">
                  <c:v>93.324111076886794</c:v>
                </c:pt>
                <c:pt idx="118" formatCode="0.0">
                  <c:v>93.123704351717606</c:v>
                </c:pt>
                <c:pt idx="119" formatCode="0.0">
                  <c:v>92.948520891950494</c:v>
                </c:pt>
                <c:pt idx="121" formatCode="0.0">
                  <c:v>92.106497355387503</c:v>
                </c:pt>
                <c:pt idx="122" formatCode="0.0">
                  <c:v>92.022157062077895</c:v>
                </c:pt>
                <c:pt idx="123" formatCode="0.0">
                  <c:v>92.060386073659203</c:v>
                </c:pt>
                <c:pt idx="126" formatCode="0.0">
                  <c:v>94.684196836082293</c:v>
                </c:pt>
                <c:pt idx="127" formatCode="0.0">
                  <c:v>95.363648545229793</c:v>
                </c:pt>
                <c:pt idx="128" formatCode="0.0">
                  <c:v>96.271291982848197</c:v>
                </c:pt>
                <c:pt idx="129" formatCode="0.0">
                  <c:v>96.824233252089499</c:v>
                </c:pt>
                <c:pt idx="130" formatCode="0.0">
                  <c:v>96.735754766734303</c:v>
                </c:pt>
                <c:pt idx="131" formatCode="0.0">
                  <c:v>96.526283430634095</c:v>
                </c:pt>
                <c:pt idx="132" formatCode="0.0">
                  <c:v>98.456651453860104</c:v>
                </c:pt>
                <c:pt idx="133" formatCode="0.0">
                  <c:v>97.716309205628903</c:v>
                </c:pt>
                <c:pt idx="134" formatCode="0.0">
                  <c:v>96.989957987447298</c:v>
                </c:pt>
                <c:pt idx="135" formatCode="0.0">
                  <c:v>96.239565844531199</c:v>
                </c:pt>
                <c:pt idx="136" formatCode="0.0">
                  <c:v>96.413764020428104</c:v>
                </c:pt>
                <c:pt idx="137" formatCode="0.0">
                  <c:v>96.184587008436196</c:v>
                </c:pt>
                <c:pt idx="138" formatCode="0.0">
                  <c:v>94.902732782997205</c:v>
                </c:pt>
                <c:pt idx="139" formatCode="0.0">
                  <c:v>92.496866797446302</c:v>
                </c:pt>
                <c:pt idx="140" formatCode="0.0">
                  <c:v>92.0251129134558</c:v>
                </c:pt>
                <c:pt idx="141" formatCode="0.0">
                  <c:v>91.6617402476259</c:v>
                </c:pt>
                <c:pt idx="142" formatCode="0.0">
                  <c:v>91.448524832958398</c:v>
                </c:pt>
                <c:pt idx="143" formatCode="0.0">
                  <c:v>89.886850008158902</c:v>
                </c:pt>
                <c:pt idx="144" formatCode="0.0">
                  <c:v>90.063609922071905</c:v>
                </c:pt>
                <c:pt idx="145" formatCode="0.0">
                  <c:v>90.118785815080599</c:v>
                </c:pt>
                <c:pt idx="146" formatCode="0.0">
                  <c:v>89.6756051612319</c:v>
                </c:pt>
                <c:pt idx="147" formatCode="0.0">
                  <c:v>90.095336060505403</c:v>
                </c:pt>
                <c:pt idx="148" formatCode="0.0">
                  <c:v>90.244113914552102</c:v>
                </c:pt>
                <c:pt idx="149" formatCode="0.0">
                  <c:v>92.003239613026395</c:v>
                </c:pt>
                <c:pt idx="150" formatCode="0.0">
                  <c:v>92.129947109846398</c:v>
                </c:pt>
                <c:pt idx="151" formatCode="0.0">
                  <c:v>92.602292164228899</c:v>
                </c:pt>
                <c:pt idx="152" formatCode="0.0">
                  <c:v>92.346709546051002</c:v>
                </c:pt>
                <c:pt idx="153" formatCode="0.0">
                  <c:v>91.220727218082203</c:v>
                </c:pt>
                <c:pt idx="154" formatCode="0.0">
                  <c:v>91.845791261759601</c:v>
                </c:pt>
                <c:pt idx="155" formatCode="0.0">
                  <c:v>91.9750604963629</c:v>
                </c:pt>
                <c:pt idx="156" formatCode="0.0">
                  <c:v>91.821553280111402</c:v>
                </c:pt>
                <c:pt idx="157" formatCode="0.0">
                  <c:v>91.742533519282006</c:v>
                </c:pt>
                <c:pt idx="158" formatCode="0.0">
                  <c:v>91.235112361726394</c:v>
                </c:pt>
                <c:pt idx="159" formatCode="0.0">
                  <c:v>89.530571385752395</c:v>
                </c:pt>
                <c:pt idx="160" formatCode="0.0">
                  <c:v>89.036944201448904</c:v>
                </c:pt>
                <c:pt idx="161" formatCode="0.0">
                  <c:v>89.371743636904299</c:v>
                </c:pt>
                <c:pt idx="162" formatCode="0.0">
                  <c:v>89.329179376829401</c:v>
                </c:pt>
                <c:pt idx="163" formatCode="0.0">
                  <c:v>87.289247794891693</c:v>
                </c:pt>
                <c:pt idx="164" formatCode="0.0">
                  <c:v>85.966799877001904</c:v>
                </c:pt>
                <c:pt idx="165" formatCode="0.0">
                  <c:v>84.692039695102693</c:v>
                </c:pt>
                <c:pt idx="166" formatCode="0.0">
                  <c:v>83.986379436682896</c:v>
                </c:pt>
                <c:pt idx="167" formatCode="0.0">
                  <c:v>81.242561107152099</c:v>
                </c:pt>
                <c:pt idx="168" formatCode="0.0">
                  <c:v>84.4027603711002</c:v>
                </c:pt>
                <c:pt idx="169" formatCode="0.0">
                  <c:v>84.512915099970996</c:v>
                </c:pt>
                <c:pt idx="170" formatCode="0.0">
                  <c:v>86.0146846696734</c:v>
                </c:pt>
                <c:pt idx="171" formatCode="0.0">
                  <c:v>85.187834503711201</c:v>
                </c:pt>
                <c:pt idx="172" formatCode="0.0">
                  <c:v>83.331756879226305</c:v>
                </c:pt>
                <c:pt idx="173" formatCode="0.0">
                  <c:v>79.528167293290593</c:v>
                </c:pt>
                <c:pt idx="174" formatCode="0.0">
                  <c:v>80.216683613485699</c:v>
                </c:pt>
                <c:pt idx="175" formatCode="0.0">
                  <c:v>78.397652659797998</c:v>
                </c:pt>
                <c:pt idx="176" formatCode="0.0">
                  <c:v>73.447783899609902</c:v>
                </c:pt>
                <c:pt idx="177" formatCode="0.0">
                  <c:v>74.120732735842495</c:v>
                </c:pt>
                <c:pt idx="178" formatCode="0.0">
                  <c:v>63.547258152219001</c:v>
                </c:pt>
                <c:pt idx="179" formatCode="0.0">
                  <c:v>64.474410209106296</c:v>
                </c:pt>
                <c:pt idx="180" formatCode="0.0">
                  <c:v>56.672933071560699</c:v>
                </c:pt>
                <c:pt idx="181" formatCode="0.0">
                  <c:v>60.717917188769199</c:v>
                </c:pt>
                <c:pt idx="182" formatCode="0.0">
                  <c:v>60.613871219451497</c:v>
                </c:pt>
                <c:pt idx="183" formatCode="0.0">
                  <c:v>57.085569927527096</c:v>
                </c:pt>
                <c:pt idx="184" formatCode="0.0">
                  <c:v>57.028423467068897</c:v>
                </c:pt>
                <c:pt idx="185" formatCode="0.0">
                  <c:v>61.550876114342799</c:v>
                </c:pt>
                <c:pt idx="186" formatCode="0.0">
                  <c:v>63.3259634104325</c:v>
                </c:pt>
                <c:pt idx="187" formatCode="0.0">
                  <c:v>63.666871605673798</c:v>
                </c:pt>
                <c:pt idx="188" formatCode="0.0">
                  <c:v>65.350721621769495</c:v>
                </c:pt>
                <c:pt idx="189" formatCode="0.0">
                  <c:v>68.725712754298002</c:v>
                </c:pt>
                <c:pt idx="190" formatCode="0.0">
                  <c:v>67.422773455618895</c:v>
                </c:pt>
                <c:pt idx="191" formatCode="0.0">
                  <c:v>70.139792065718197</c:v>
                </c:pt>
                <c:pt idx="192" formatCode="0.0">
                  <c:v>72.415403532795594</c:v>
                </c:pt>
                <c:pt idx="193" formatCode="0.0">
                  <c:v>73.860223698778995</c:v>
                </c:pt>
                <c:pt idx="194" formatCode="0.0">
                  <c:v>73.128749004797996</c:v>
                </c:pt>
                <c:pt idx="195" formatCode="0.0">
                  <c:v>74.083686064928798</c:v>
                </c:pt>
                <c:pt idx="196" formatCode="0.0">
                  <c:v>75.310364397359095</c:v>
                </c:pt>
                <c:pt idx="198" formatCode="0.0">
                  <c:v>76.056027178070494</c:v>
                </c:pt>
                <c:pt idx="199" formatCode="0.0">
                  <c:v>77.253541109967003</c:v>
                </c:pt>
                <c:pt idx="200" formatCode="0.0">
                  <c:v>75.955134116811706</c:v>
                </c:pt>
                <c:pt idx="201" formatCode="0.0">
                  <c:v>74.919994955300396</c:v>
                </c:pt>
                <c:pt idx="202" formatCode="0.0">
                  <c:v>75.264647228992501</c:v>
                </c:pt>
                <c:pt idx="203" formatCode="0.0">
                  <c:v>73.861603096127496</c:v>
                </c:pt>
                <c:pt idx="204" formatCode="0.0">
                  <c:v>72.000007882248596</c:v>
                </c:pt>
                <c:pt idx="205" formatCode="0.0">
                  <c:v>72.478264639270506</c:v>
                </c:pt>
                <c:pt idx="206" formatCode="0.0">
                  <c:v>73.873426501755603</c:v>
                </c:pt>
                <c:pt idx="207" formatCode="0.0">
                  <c:v>72.502699677599594</c:v>
                </c:pt>
                <c:pt idx="208" formatCode="0.0">
                  <c:v>75.112322353292299</c:v>
                </c:pt>
                <c:pt idx="209" formatCode="0.0">
                  <c:v>76.868886313983197</c:v>
                </c:pt>
                <c:pt idx="210" formatCode="0.0">
                  <c:v>79.098583556013196</c:v>
                </c:pt>
                <c:pt idx="211" formatCode="0.0">
                  <c:v>78.379326381138497</c:v>
                </c:pt>
                <c:pt idx="213" formatCode="0.0">
                  <c:v>75.927152056829101</c:v>
                </c:pt>
                <c:pt idx="214" formatCode="0.0">
                  <c:v>77.2994553350145</c:v>
                </c:pt>
                <c:pt idx="215" formatCode="0.0">
                  <c:v>78.131428976776107</c:v>
                </c:pt>
                <c:pt idx="216" formatCode="0.0">
                  <c:v>78.831768702599206</c:v>
                </c:pt>
                <c:pt idx="217" formatCode="0.0">
                  <c:v>75.241000417736402</c:v>
                </c:pt>
                <c:pt idx="218" formatCode="0.0">
                  <c:v>75.113110580365202</c:v>
                </c:pt>
                <c:pt idx="219" formatCode="0.0">
                  <c:v>73.586511858855403</c:v>
                </c:pt>
                <c:pt idx="220" formatCode="0.0">
                  <c:v>71.036203267984106</c:v>
                </c:pt>
                <c:pt idx="221" formatCode="0.0">
                  <c:v>71.785610127146398</c:v>
                </c:pt>
                <c:pt idx="222" formatCode="0.0">
                  <c:v>71.397999479668201</c:v>
                </c:pt>
                <c:pt idx="223" formatCode="0.0">
                  <c:v>74.152852987754201</c:v>
                </c:pt>
                <c:pt idx="224" formatCode="0.0">
                  <c:v>73.499412770848707</c:v>
                </c:pt>
                <c:pt idx="225" formatCode="0.0">
                  <c:v>74.008213325752905</c:v>
                </c:pt>
                <c:pt idx="227" formatCode="0.0">
                  <c:v>73.392016836442096</c:v>
                </c:pt>
                <c:pt idx="228" formatCode="0.0">
                  <c:v>73.938061119057195</c:v>
                </c:pt>
                <c:pt idx="229" formatCode="0.0">
                  <c:v>73.550647528492803</c:v>
                </c:pt>
                <c:pt idx="230" formatCode="0.0">
                  <c:v>74.278181087225704</c:v>
                </c:pt>
                <c:pt idx="231" formatCode="0.0">
                  <c:v>72.050454412819803</c:v>
                </c:pt>
                <c:pt idx="232" formatCode="0.0">
                  <c:v>71.878423861227901</c:v>
                </c:pt>
                <c:pt idx="233" formatCode="0.0">
                  <c:v>72.653645155951395</c:v>
                </c:pt>
                <c:pt idx="234" formatCode="0.0">
                  <c:v>73.900423277868001</c:v>
                </c:pt>
                <c:pt idx="235" formatCode="0.0">
                  <c:v>75.522791584837293</c:v>
                </c:pt>
                <c:pt idx="236" formatCode="0.0">
                  <c:v>76.563645392307095</c:v>
                </c:pt>
                <c:pt idx="237" formatCode="0.0">
                  <c:v>79.476932535530096</c:v>
                </c:pt>
                <c:pt idx="238" formatCode="0.0">
                  <c:v>81.570463556214193</c:v>
                </c:pt>
                <c:pt idx="239" formatCode="0.0">
                  <c:v>81.309166292194305</c:v>
                </c:pt>
                <c:pt idx="240" formatCode="0.0">
                  <c:v>80.054900013375999</c:v>
                </c:pt>
                <c:pt idx="241" formatCode="0.0">
                  <c:v>77.731600810191594</c:v>
                </c:pt>
                <c:pt idx="242" formatCode="0.0">
                  <c:v>78.465440185391301</c:v>
                </c:pt>
                <c:pt idx="243" formatCode="0.0">
                  <c:v>76.716561438282994</c:v>
                </c:pt>
                <c:pt idx="244" formatCode="0.0">
                  <c:v>77.637210622080602</c:v>
                </c:pt>
                <c:pt idx="245" formatCode="0.0">
                  <c:v>78.733634436037406</c:v>
                </c:pt>
                <c:pt idx="246" formatCode="0.0">
                  <c:v>78.638456020737095</c:v>
                </c:pt>
                <c:pt idx="247" formatCode="0.0">
                  <c:v>79.350027982029104</c:v>
                </c:pt>
                <c:pt idx="248" formatCode="0.0">
                  <c:v>78.791175009915605</c:v>
                </c:pt>
                <c:pt idx="249" formatCode="0.0">
                  <c:v>79.420771359000398</c:v>
                </c:pt>
                <c:pt idx="250" formatCode="0.0">
                  <c:v>79.536837790627004</c:v>
                </c:pt>
                <c:pt idx="251" formatCode="0.0">
                  <c:v>79.577431483310605</c:v>
                </c:pt>
                <c:pt idx="252" formatCode="0.0">
                  <c:v>78.654811731888898</c:v>
                </c:pt>
                <c:pt idx="254" formatCode="0.0">
                  <c:v>78.019894850440295</c:v>
                </c:pt>
                <c:pt idx="255" formatCode="0.0">
                  <c:v>79.546887685428402</c:v>
                </c:pt>
                <c:pt idx="256" formatCode="0.0">
                  <c:v>82.315732223447398</c:v>
                </c:pt>
                <c:pt idx="257" formatCode="0.0">
                  <c:v>82.775071531534195</c:v>
                </c:pt>
                <c:pt idx="258" formatCode="0.0">
                  <c:v>84.419313138816506</c:v>
                </c:pt>
                <c:pt idx="259" formatCode="0.0">
                  <c:v>83.895930383820101</c:v>
                </c:pt>
                <c:pt idx="260" formatCode="0.0">
                  <c:v>82.477121710195206</c:v>
                </c:pt>
                <c:pt idx="261" formatCode="0.0">
                  <c:v>79.456635689362898</c:v>
                </c:pt>
                <c:pt idx="262" formatCode="General">
                  <c:v>79.423333096783594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39-4FE5-93CA-C19F8274F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5758768"/>
        <c:axId val="825751224"/>
      </c:lineChart>
      <c:dateAx>
        <c:axId val="825758768"/>
        <c:scaling>
          <c:orientation val="minMax"/>
        </c:scaling>
        <c:delete val="0"/>
        <c:axPos val="b"/>
        <c:numFmt formatCode="mm/yy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25751224"/>
        <c:crosses val="autoZero"/>
        <c:auto val="1"/>
        <c:lblOffset val="100"/>
        <c:baseTimeUnit val="days"/>
      </c:dateAx>
      <c:valAx>
        <c:axId val="825751224"/>
        <c:scaling>
          <c:orientation val="minMax"/>
          <c:max val="11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2575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latin typeface="+mn-lt"/>
        </a:defRPr>
      </a:pPr>
      <a:endParaRPr lang="es-CL"/>
    </a:p>
  </c:txPr>
  <c:printSettings>
    <c:headerFooter/>
    <c:pageMargins b="0.78740157499999996" l="0.511811024" r="0.511811024" t="1.3474015750000001" header="0.31496062000000002" footer="0.31496062000000002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'Base Gráfico'!$G$8:$G$9</c:f>
              <c:strCache>
                <c:ptCount val="2"/>
                <c:pt idx="0">
                  <c:v>CFM8872A</c:v>
                </c:pt>
              </c:strCache>
            </c:strRef>
          </c:tx>
          <c:spPr>
            <a:solidFill>
              <a:srgbClr val="006B66"/>
            </a:solidFill>
            <a:ln>
              <a:solidFill>
                <a:srgbClr val="006B66"/>
              </a:solidFill>
            </a:ln>
            <a:effectLst/>
          </c:spPr>
          <c:invertIfNegative val="0"/>
          <c:dLbls>
            <c:numFmt formatCode="#,##0.0%;[Red]\-#,##0.0%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'Base Gráfico'!$F$10:$F$39</c:f>
              <c:numCache>
                <c:formatCode>m/d/yyyy</c:formatCode>
                <c:ptCount val="30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>
                  <c:v>44196</c:v>
                </c:pt>
              </c:numCache>
            </c:numRef>
          </c:cat>
          <c:val>
            <c:numRef>
              <c:f>'Base Gráfico'!$G$10:$G$39</c:f>
              <c:numCache>
                <c:formatCode>#,##0.0%;[Red]\-#,##0.0%</c:formatCode>
                <c:ptCount val="30"/>
                <c:pt idx="0">
                  <c:v>6.0504178327391899E-3</c:v>
                </c:pt>
                <c:pt idx="1">
                  <c:v>-0.20057136741525</c:v>
                </c:pt>
                <c:pt idx="2">
                  <c:v>8.9618512538436302E-4</c:v>
                </c:pt>
                <c:pt idx="3">
                  <c:v>-7.70003661436931E-2</c:v>
                </c:pt>
                <c:pt idx="4">
                  <c:v>6.66700822639541E-2</c:v>
                </c:pt>
                <c:pt idx="5">
                  <c:v>0.29081021882302599</c:v>
                </c:pt>
                <c:pt idx="6">
                  <c:v>-0.123182640741143</c:v>
                </c:pt>
                <c:pt idx="7">
                  <c:v>-0.17658903550094701</c:v>
                </c:pt>
                <c:pt idx="8">
                  <c:v>-0.15387435076627301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B7-4F02-853C-F1FA158D4A8D}"/>
            </c:ext>
          </c:extLst>
        </c:ser>
        <c:ser>
          <c:idx val="1"/>
          <c:order val="1"/>
          <c:tx>
            <c:strRef>
              <c:f>'Base Gráfico'!$H$8:$H$9</c:f>
              <c:strCache>
                <c:ptCount val="2"/>
                <c:pt idx="0">
                  <c:v>SP IPSA</c:v>
                </c:pt>
              </c:strCache>
            </c:strRef>
          </c:tx>
          <c:spPr>
            <a:solidFill>
              <a:srgbClr val="C59C00"/>
            </a:solidFill>
            <a:ln>
              <a:noFill/>
            </a:ln>
            <a:effectLst/>
          </c:spPr>
          <c:invertIfNegative val="0"/>
          <c:dLbls>
            <c:numFmt formatCode="#,##0.0%;[Red]\-#,##0.0%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'Base Gráfico'!$F$10:$F$39</c:f>
              <c:numCache>
                <c:formatCode>m/d/yyyy</c:formatCode>
                <c:ptCount val="30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>
                  <c:v>44196</c:v>
                </c:pt>
              </c:numCache>
            </c:numRef>
          </c:cat>
          <c:val>
            <c:numRef>
              <c:f>'Base Gráfico'!$H$10:$H$39</c:f>
              <c:numCache>
                <c:formatCode>#,##0.0%;[Red]\-#,##0.0%</c:formatCode>
                <c:ptCount val="30"/>
                <c:pt idx="0">
                  <c:v>2.9647007782841701E-2</c:v>
                </c:pt>
                <c:pt idx="1">
                  <c:v>-0.140000848564378</c:v>
                </c:pt>
                <c:pt idx="2">
                  <c:v>4.1028196126717403E-2</c:v>
                </c:pt>
                <c:pt idx="3">
                  <c:v>-4.4339766835037202E-2</c:v>
                </c:pt>
                <c:pt idx="4">
                  <c:v>0.128032028209418</c:v>
                </c:pt>
                <c:pt idx="5">
                  <c:v>0.340417651446769</c:v>
                </c:pt>
                <c:pt idx="6">
                  <c:v>-8.2515653471054995E-2</c:v>
                </c:pt>
                <c:pt idx="7">
                  <c:v>-8.4940935435006401E-2</c:v>
                </c:pt>
                <c:pt idx="8">
                  <c:v>-0.11910260993230599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B7-4F02-853C-F1FA158D4A8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40861520"/>
        <c:axId val="840867752"/>
      </c:barChart>
      <c:valAx>
        <c:axId val="8408677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\ 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40861520"/>
        <c:crosses val="max"/>
        <c:crossBetween val="between"/>
      </c:valAx>
      <c:dateAx>
        <c:axId val="84086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yyyy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40867752"/>
        <c:crosses val="autoZero"/>
        <c:auto val="1"/>
        <c:lblOffset val="100"/>
        <c:baseTimeUnit val="year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00">
          <a:latin typeface="+mn-lt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26</xdr:row>
      <xdr:rowOff>0</xdr:rowOff>
    </xdr:from>
    <xdr:to>
      <xdr:col>21</xdr:col>
      <xdr:colOff>0</xdr:colOff>
      <xdr:row>43</xdr:row>
      <xdr:rowOff>0</xdr:rowOff>
    </xdr:to>
    <xdr:graphicFrame macro="">
      <xdr:nvGraphicFramePr>
        <xdr:cNvPr id="3" name="Acumulado">
          <a:extLst>
            <a:ext uri="{FF2B5EF4-FFF2-40B4-BE49-F238E27FC236}">
              <a16:creationId xmlns:a16="http://schemas.microsoft.com/office/drawing/2014/main" id="{71D21055-3CA8-46CA-9FEF-F57FE86586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21</xdr:col>
      <xdr:colOff>0</xdr:colOff>
      <xdr:row>63</xdr:row>
      <xdr:rowOff>0</xdr:rowOff>
    </xdr:to>
    <xdr:graphicFrame macro="">
      <xdr:nvGraphicFramePr>
        <xdr:cNvPr id="4" name="Anual">
          <a:extLst>
            <a:ext uri="{FF2B5EF4-FFF2-40B4-BE49-F238E27FC236}">
              <a16:creationId xmlns:a16="http://schemas.microsoft.com/office/drawing/2014/main" id="{AC0D843D-5315-4B04-A205-7BCA5E0A43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314325</xdr:colOff>
      <xdr:row>48</xdr:row>
      <xdr:rowOff>104773</xdr:rowOff>
    </xdr:to>
    <xdr:sp macro="" textlink="">
      <xdr:nvSpPr>
        <xdr:cNvPr id="1034" name="AutoForma 10" descr="economatica">
          <a:extLst>
            <a:ext uri="{FF2B5EF4-FFF2-40B4-BE49-F238E27FC236}">
              <a16:creationId xmlns:a16="http://schemas.microsoft.com/office/drawing/2014/main" id="{0DA2DE96-CA48-45EB-96D2-7F3F08E79BDA}"/>
            </a:ext>
          </a:extLst>
        </xdr:cNvPr>
        <xdr:cNvSpPr>
          <a:spLocks noChangeAspect="1" noChangeArrowheads="1"/>
        </xdr:cNvSpPr>
      </xdr:nvSpPr>
      <xdr:spPr bwMode="auto">
        <a:xfrm>
          <a:off x="3343275" y="94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63</xdr:row>
      <xdr:rowOff>66675</xdr:rowOff>
    </xdr:from>
    <xdr:to>
      <xdr:col>21</xdr:col>
      <xdr:colOff>0</xdr:colOff>
      <xdr:row>63</xdr:row>
      <xdr:rowOff>138675</xdr:rowOff>
    </xdr:to>
    <xdr:sp macro="" textlink="">
      <xdr:nvSpPr>
        <xdr:cNvPr id="13" name="Retângulo 12">
          <a:extLst>
            <a:ext uri="{FF2B5EF4-FFF2-40B4-BE49-F238E27FC236}">
              <a16:creationId xmlns:a16="http://schemas.microsoft.com/office/drawing/2014/main" id="{062EEBBA-D1F6-4632-8DE7-2C55B737898C}"/>
            </a:ext>
          </a:extLst>
        </xdr:cNvPr>
        <xdr:cNvSpPr/>
      </xdr:nvSpPr>
      <xdr:spPr>
        <a:xfrm>
          <a:off x="0" y="11963400"/>
          <a:ext cx="8286750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3000">
              <a:srgbClr val="006B66"/>
            </a:gs>
            <a:gs pos="84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21</xdr:col>
      <xdr:colOff>8467</xdr:colOff>
      <xdr:row>1</xdr:row>
      <xdr:rowOff>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F2714FC-21C7-4BB2-B894-A9D651F87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92800" y="-5774267"/>
          <a:ext cx="482600" cy="12031134"/>
        </a:xfrm>
        <a:prstGeom prst="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50799</xdr:colOff>
      <xdr:row>0</xdr:row>
      <xdr:rowOff>42334</xdr:rowOff>
    </xdr:from>
    <xdr:to>
      <xdr:col>3</xdr:col>
      <xdr:colOff>495299</xdr:colOff>
      <xdr:row>0</xdr:row>
      <xdr:rowOff>421090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C24997-0348-4544-AE7B-5BF8B2FFD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2" y="42334"/>
          <a:ext cx="1646767" cy="3787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3</xdr:col>
      <xdr:colOff>514350</xdr:colOff>
      <xdr:row>1</xdr:row>
      <xdr:rowOff>133350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BD2CF33F-BDFA-49BC-943F-97D05F5B9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7625"/>
          <a:ext cx="2438400" cy="466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38100</xdr:rowOff>
    </xdr:from>
    <xdr:to>
      <xdr:col>3</xdr:col>
      <xdr:colOff>57150</xdr:colOff>
      <xdr:row>0</xdr:row>
      <xdr:rowOff>504825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4157CBF-7B18-4C9C-BFD7-30E27125F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8100"/>
          <a:ext cx="243840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>
    <tabColor rgb="FF006B66"/>
  </sheetPr>
  <dimension ref="A1:AE64"/>
  <sheetViews>
    <sheetView showGridLines="0" tabSelected="1" zoomScale="80" zoomScaleNormal="80" zoomScaleSheetLayoutView="110" zoomScalePageLayoutView="70" workbookViewId="0">
      <selection activeCell="B5" sqref="B5:D5"/>
    </sheetView>
  </sheetViews>
  <sheetFormatPr baseColWidth="10" defaultColWidth="4.42578125" defaultRowHeight="15" x14ac:dyDescent="0.25"/>
  <cols>
    <col min="1" max="1" width="1.7109375" customWidth="1"/>
    <col min="2" max="21" width="8.7109375" customWidth="1"/>
    <col min="22" max="22" width="0.85546875" customWidth="1"/>
    <col min="23" max="23" width="10.7109375" customWidth="1"/>
    <col min="35" max="35" width="19.7109375" customWidth="1"/>
    <col min="36" max="36" width="18.42578125" bestFit="1" customWidth="1"/>
  </cols>
  <sheetData>
    <row r="1" spans="1:31" ht="38.1" customHeight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31" ht="6" customHeight="1" thickBo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31" ht="19.899999999999999" customHeight="1" thickBot="1" x14ac:dyDescent="0.3">
      <c r="A3" s="15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1" t="s">
        <v>9142</v>
      </c>
    </row>
    <row r="4" spans="1:31" ht="6" customHeight="1" thickBo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31" ht="19.899999999999999" customHeight="1" thickBot="1" x14ac:dyDescent="0.3">
      <c r="A5" s="15"/>
      <c r="B5" s="123" t="s">
        <v>112</v>
      </c>
      <c r="C5" s="124"/>
      <c r="D5" s="125"/>
      <c r="E5" s="108" t="s">
        <v>9237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 t="str">
        <f>IFERROR(UPPER(_xll.ECONOMATICA($B$5,"name")&amp;" "&amp;_xll.ECONOMATICA($B$5,"class")),"")</f>
        <v>ACCIONES NACIONALES A</v>
      </c>
    </row>
    <row r="6" spans="1:31" ht="6" customHeight="1" x14ac:dyDescent="0.25">
      <c r="A6" s="15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99"/>
    </row>
    <row r="7" spans="1:31" ht="18" customHeight="1" thickBot="1" x14ac:dyDescent="0.3">
      <c r="A7" s="15"/>
      <c r="O7" s="30"/>
      <c r="P7" s="30"/>
      <c r="Q7" s="30"/>
      <c r="R7" s="30"/>
      <c r="S7" s="107" t="s">
        <v>12</v>
      </c>
      <c r="T7" s="141">
        <f>IF(T8="",_xll.ECONOMATICA(B5,"Date of Last Quote"),T8)</f>
        <v>44022</v>
      </c>
      <c r="U7" s="142"/>
    </row>
    <row r="8" spans="1:31" ht="18" customHeight="1" thickBot="1" x14ac:dyDescent="0.4">
      <c r="A8" s="15"/>
      <c r="B8" s="97"/>
      <c r="C8" s="97"/>
      <c r="D8" s="97"/>
      <c r="E8" s="98"/>
      <c r="F8" s="98"/>
      <c r="G8" s="98"/>
      <c r="H8" s="98"/>
      <c r="I8" s="98"/>
      <c r="J8" s="98"/>
      <c r="K8" s="98"/>
      <c r="L8" s="98"/>
      <c r="M8" s="98"/>
      <c r="N8" s="30"/>
      <c r="O8" s="30"/>
      <c r="P8" s="137" t="s">
        <v>16</v>
      </c>
      <c r="Q8" s="137"/>
      <c r="R8" s="137"/>
      <c r="S8" s="137"/>
      <c r="T8" s="135"/>
      <c r="U8" s="136"/>
      <c r="W8" s="138" t="s">
        <v>9234</v>
      </c>
      <c r="X8" s="138"/>
      <c r="Y8" s="138"/>
      <c r="Z8" s="138"/>
      <c r="AA8" s="138"/>
      <c r="AB8" s="138"/>
      <c r="AC8" s="138"/>
      <c r="AD8" s="138"/>
      <c r="AE8" s="138"/>
    </row>
    <row r="9" spans="1:31" ht="14.1" customHeight="1" thickBot="1" x14ac:dyDescent="0.3">
      <c r="A9" s="15"/>
      <c r="B9" s="95" t="s">
        <v>9111</v>
      </c>
      <c r="C9" s="34"/>
      <c r="D9" s="34"/>
      <c r="E9" s="34"/>
      <c r="F9" s="34"/>
      <c r="G9" s="34"/>
      <c r="H9" s="34"/>
      <c r="I9" s="34"/>
      <c r="J9" s="34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W9" s="138"/>
      <c r="X9" s="138"/>
      <c r="Y9" s="138"/>
      <c r="Z9" s="138"/>
      <c r="AA9" s="138"/>
      <c r="AB9" s="138"/>
      <c r="AC9" s="138"/>
      <c r="AD9" s="138"/>
      <c r="AE9" s="138"/>
    </row>
    <row r="10" spans="1:31" ht="15.95" customHeight="1" thickTop="1" x14ac:dyDescent="0.25">
      <c r="A10" s="15"/>
      <c r="B10" s="129" t="s">
        <v>9112</v>
      </c>
      <c r="C10" s="129"/>
      <c r="D10" s="128" t="str">
        <f>(_xll.ECONOMATICA($B$5,"Name"))</f>
        <v>Acciones Nacionales</v>
      </c>
      <c r="E10" s="128"/>
      <c r="F10" s="128"/>
      <c r="G10" s="128"/>
      <c r="H10" s="128"/>
      <c r="I10" s="96"/>
      <c r="J10" s="129" t="s">
        <v>9145</v>
      </c>
      <c r="K10" s="129"/>
      <c r="L10" s="129"/>
      <c r="M10" s="133">
        <f>_xll.ECONOMATICA($B$5,"Series Start Date")</f>
        <v>40672</v>
      </c>
      <c r="N10" s="134"/>
      <c r="O10" s="134"/>
      <c r="P10" s="129" t="s">
        <v>9121</v>
      </c>
      <c r="Q10" s="129"/>
      <c r="R10" s="129"/>
      <c r="S10" s="139" t="str">
        <f>_xll.ECONOMATICA($B$5,"Nemotechnic CMF")</f>
        <v>CFMLVACNAA</v>
      </c>
      <c r="T10" s="139"/>
      <c r="U10" s="139"/>
    </row>
    <row r="11" spans="1:31" ht="15.95" customHeight="1" x14ac:dyDescent="0.25">
      <c r="A11" s="15"/>
      <c r="B11" s="122" t="s">
        <v>9113</v>
      </c>
      <c r="C11" s="122"/>
      <c r="D11" s="127" t="str">
        <f>_xll.ECONOMATICA($B$5,"CLASS")</f>
        <v>A</v>
      </c>
      <c r="E11" s="127"/>
      <c r="F11" s="127"/>
      <c r="G11" s="127"/>
      <c r="H11" s="127"/>
      <c r="I11" s="127"/>
      <c r="J11" s="122" t="s">
        <v>9117</v>
      </c>
      <c r="K11" s="122"/>
      <c r="L11" s="122"/>
      <c r="M11" s="131">
        <f>_xll.ECONOMATICA($B$5,"nav",,T7)</f>
        <v>1799.3098000008599</v>
      </c>
      <c r="N11" s="131"/>
      <c r="O11" s="131"/>
      <c r="P11" s="122" t="s">
        <v>9122</v>
      </c>
      <c r="Q11" s="122"/>
      <c r="R11" s="122"/>
      <c r="S11" s="140">
        <f>IFERROR(_xll.ECONOMATICA($B$5,"Gasto de oper anual (en %)",,,,,,),"-")</f>
        <v>0.5</v>
      </c>
      <c r="T11" s="140"/>
      <c r="U11" s="140"/>
    </row>
    <row r="12" spans="1:31" ht="15.95" customHeight="1" x14ac:dyDescent="0.25">
      <c r="A12" s="15"/>
      <c r="B12" s="122" t="s">
        <v>9114</v>
      </c>
      <c r="C12" s="122"/>
      <c r="D12" s="126" t="str">
        <f>LEFT(_xll.ECONOMATICA($B$5,"Fund Administrator"),35)</f>
        <v>Larrainvial Asset Management Admini</v>
      </c>
      <c r="E12" s="126"/>
      <c r="F12" s="126"/>
      <c r="G12" s="126"/>
      <c r="H12" s="126"/>
      <c r="I12" s="126"/>
      <c r="J12" s="122" t="s">
        <v>9119</v>
      </c>
      <c r="K12" s="122"/>
      <c r="L12" s="122"/>
      <c r="M12" s="132">
        <f>_xll.ECONOMATICA($B$5,"net assets",,$T$7,,,,)</f>
        <v>3970693862</v>
      </c>
      <c r="N12" s="132"/>
      <c r="O12" s="132"/>
      <c r="P12" s="122" t="s">
        <v>9124</v>
      </c>
      <c r="Q12" s="122"/>
      <c r="R12" s="122"/>
      <c r="S12" s="127" t="str">
        <f>IFERROR(_xll.ECONOMATICA($B$5,"Com. máx. de colocación (en %)"),"-")</f>
        <v>-</v>
      </c>
      <c r="T12" s="127"/>
      <c r="U12" s="127"/>
    </row>
    <row r="13" spans="1:31" ht="15.95" customHeight="1" x14ac:dyDescent="0.25">
      <c r="A13" s="15"/>
      <c r="B13" s="122" t="s">
        <v>9115</v>
      </c>
      <c r="C13" s="122"/>
      <c r="D13" s="127" t="str">
        <f>LEFT(_xll.ECONOMATICA($B$5,"Classification SVS"),35)</f>
        <v>Fm de Libre Inversión</v>
      </c>
      <c r="E13" s="127"/>
      <c r="F13" s="127"/>
      <c r="G13" s="127"/>
      <c r="H13" s="127"/>
      <c r="I13" s="127"/>
      <c r="J13" s="122" t="s">
        <v>9120</v>
      </c>
      <c r="K13" s="122"/>
      <c r="L13" s="122"/>
      <c r="M13" s="132">
        <f>_xll.ECONOMATICA($B$5,"Hist Average","12M",$T$7,,,,,,,,{"std.tec.cals=12"})</f>
        <v>4777326538.0390596</v>
      </c>
      <c r="N13" s="132"/>
      <c r="O13" s="132"/>
      <c r="P13" s="122" t="s">
        <v>9125</v>
      </c>
      <c r="Q13" s="122"/>
      <c r="R13" s="122"/>
      <c r="S13" s="127">
        <f>IFERROR(_xll.ECONOMATICA($B$5,"Rem máx adm (anual % s/pat neto)"),"-")</f>
        <v>3.9</v>
      </c>
      <c r="T13" s="127"/>
      <c r="U13" s="127"/>
    </row>
    <row r="14" spans="1:31" ht="15.95" customHeight="1" x14ac:dyDescent="0.25">
      <c r="A14" s="15"/>
      <c r="B14" s="112" t="s">
        <v>9116</v>
      </c>
      <c r="C14" s="112"/>
      <c r="D14" s="120" t="str">
        <f>LEFT(_xll.ECONOMATICA($B$5,"Clasification AAFM"),35)</f>
        <v>Accionario nacional large CAP</v>
      </c>
      <c r="E14" s="120"/>
      <c r="F14" s="120"/>
      <c r="G14" s="120"/>
      <c r="H14" s="120"/>
      <c r="I14" s="120"/>
      <c r="J14" s="112" t="s">
        <v>9118</v>
      </c>
      <c r="K14" s="112"/>
      <c r="L14" s="112"/>
      <c r="M14" s="130">
        <f>_xll.ECONOMATICA($B$5,"Tot Invest",,$T$7)</f>
        <v>1782</v>
      </c>
      <c r="N14" s="130"/>
      <c r="O14" s="130"/>
      <c r="P14" s="112" t="s">
        <v>9123</v>
      </c>
      <c r="Q14" s="112"/>
      <c r="R14" s="112"/>
      <c r="S14" s="143" t="str">
        <f>IFERROR(_xll.ECONOMATICA($B$5,"Redemption max payment date"),"-")</f>
        <v>10 DIAS CORRIDOS</v>
      </c>
      <c r="T14" s="143"/>
      <c r="U14" s="143"/>
    </row>
    <row r="15" spans="1:31" ht="15.95" customHeight="1" x14ac:dyDescent="0.25">
      <c r="A15" s="15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R15" s="15"/>
      <c r="S15" s="15"/>
      <c r="T15" s="15"/>
      <c r="U15" s="15"/>
    </row>
    <row r="16" spans="1:31" ht="15.95" customHeight="1" thickBot="1" x14ac:dyDescent="0.3">
      <c r="A16" s="15"/>
      <c r="B16" s="95" t="s">
        <v>9132</v>
      </c>
      <c r="C16" s="34"/>
      <c r="D16" s="34"/>
      <c r="E16" s="34"/>
      <c r="F16" s="34"/>
      <c r="G16" s="34"/>
      <c r="H16" s="34"/>
      <c r="I16" s="34"/>
      <c r="J16" s="34"/>
      <c r="K16" s="32"/>
      <c r="L16" s="32"/>
      <c r="M16" s="32"/>
      <c r="N16" s="32"/>
      <c r="O16" s="32"/>
      <c r="P16" s="32"/>
      <c r="Q16" s="32"/>
      <c r="R16" s="32"/>
      <c r="S16" s="35" t="s">
        <v>9232</v>
      </c>
      <c r="T16" s="110" t="s">
        <v>9209</v>
      </c>
      <c r="U16" s="110"/>
      <c r="W16" s="109" t="s">
        <v>9233</v>
      </c>
      <c r="X16" s="109"/>
      <c r="Y16" s="109"/>
      <c r="Z16" s="109"/>
      <c r="AA16" s="109"/>
      <c r="AB16" s="109"/>
    </row>
    <row r="17" spans="1:28" ht="15.95" customHeight="1" thickTop="1" x14ac:dyDescent="0.25">
      <c r="A17" s="15"/>
      <c r="B17" s="106"/>
      <c r="C17" s="104"/>
      <c r="D17" s="104"/>
      <c r="E17" s="105"/>
      <c r="F17" s="121" t="s">
        <v>1</v>
      </c>
      <c r="G17" s="119"/>
      <c r="H17" s="119" t="s">
        <v>0</v>
      </c>
      <c r="I17" s="119"/>
      <c r="J17" s="119" t="s">
        <v>8</v>
      </c>
      <c r="K17" s="119"/>
      <c r="L17" s="119" t="s">
        <v>5</v>
      </c>
      <c r="M17" s="119"/>
      <c r="N17" s="119" t="s">
        <v>2</v>
      </c>
      <c r="O17" s="119"/>
      <c r="P17" s="119" t="s">
        <v>3</v>
      </c>
      <c r="Q17" s="119"/>
      <c r="R17" s="119" t="s">
        <v>4</v>
      </c>
      <c r="S17" s="119"/>
      <c r="T17" s="119" t="s">
        <v>9131</v>
      </c>
      <c r="U17" s="119"/>
      <c r="W17" s="109"/>
      <c r="X17" s="109"/>
      <c r="Y17" s="109"/>
      <c r="Z17" s="109"/>
      <c r="AA17" s="109"/>
      <c r="AB17" s="109"/>
    </row>
    <row r="18" spans="1:28" ht="15.95" customHeight="1" x14ac:dyDescent="0.25">
      <c r="A18" s="15"/>
      <c r="B18" s="113" t="s">
        <v>9126</v>
      </c>
      <c r="C18" s="113"/>
      <c r="D18" s="113"/>
      <c r="E18" s="113"/>
      <c r="F18" s="116">
        <f>_xll.ECONOMATICA($B$5,"RETURN",F$17,$T$7,,,,"decimal")</f>
        <v>-2.0118838310736499E-3</v>
      </c>
      <c r="G18" s="116"/>
      <c r="H18" s="116">
        <f>_xll.ECONOMATICA($B$5,"RETURN",H$17,$T$7,,,,"decimal")</f>
        <v>-9.7250056569464505E-5</v>
      </c>
      <c r="I18" s="116"/>
      <c r="J18" s="116">
        <f>_xll.ECONOMATICA($B$5,"RETURN",J$17,$T$7,,,,"decimal")</f>
        <v>5.6447999621013899E-2</v>
      </c>
      <c r="K18" s="116"/>
      <c r="L18" s="116">
        <f>_xll.ECONOMATICA($B$5,"RETURN",L$17,$T$7,,,,"decimal")</f>
        <v>-0.199897174028738</v>
      </c>
      <c r="M18" s="116"/>
      <c r="N18" s="116">
        <f>_xll.ECONOMATICA($B$5,"RETURN",N$17,$T$7,,,,"decimal")</f>
        <v>-0.249816217856423</v>
      </c>
      <c r="O18" s="116"/>
      <c r="P18" s="116">
        <f>_xll.ECONOMATICA($B$5,"RETURN",P$17,$T$7,,,,"decimal")</f>
        <v>-0.33768862133612898</v>
      </c>
      <c r="Q18" s="116"/>
      <c r="R18" s="116">
        <f>_xll.ECONOMATICA($B$5,"RETURN",R$17,$T$7,,,,"decimal")</f>
        <v>-0.31157997064758097</v>
      </c>
      <c r="S18" s="116"/>
      <c r="T18" s="117">
        <f>_xll.ECONOMATICA($B$5,"RETURN","from start",$T$7,,,,"decimal")</f>
        <v>-0.46112476452603002</v>
      </c>
      <c r="U18" s="117"/>
    </row>
    <row r="19" spans="1:28" ht="15.95" customHeight="1" x14ac:dyDescent="0.25">
      <c r="A19" s="15"/>
      <c r="B19" s="113" t="s">
        <v>9127</v>
      </c>
      <c r="C19" s="113"/>
      <c r="D19" s="113"/>
      <c r="E19" s="113"/>
      <c r="F19" s="116"/>
      <c r="G19" s="116"/>
      <c r="H19" s="116">
        <f>_xll.ECONOMATICA($B$5,"RETURN",H17,$T$7,,,,"decimal",,,,{"std.tec.ppr.per=4";"std.tec.ppr.pertd=false"})</f>
        <v>-1.1133890848213899E-3</v>
      </c>
      <c r="I19" s="116"/>
      <c r="J19" s="116">
        <f>_xll.ECONOMATICA($B$5,"RETURN",J17,$T$7,,,,"decimal",,,,{"std.tec.ppr.per=4";"std.tec.ppr.pertd=false"})</f>
        <v>0.23724966985551901</v>
      </c>
      <c r="K19" s="116"/>
      <c r="L19" s="116">
        <f>_xll.ECONOMATICA($B$5,"RETURN",L17,$T$7,,,,"decimal",,,,{"std.tec.ppr.per=4";"std.tec.ppr.pertd=false"})</f>
        <v>-0.35098928509862198</v>
      </c>
      <c r="M19" s="116"/>
      <c r="N19" s="116">
        <f>_xll.ECONOMATICA($B$5,"RETURN",N17,$T$7,,,,"decimal",,,,{"std.tec.ppr.per=4";"std.tec.ppr.pertd=false"})</f>
        <v>-0.24154072981036701</v>
      </c>
      <c r="O19" s="116"/>
      <c r="P19" s="116">
        <f>_xll.ECONOMATICA($B$5,"RETURN",P17,$T$7,,,,"decimal",,,,{"std.tec.ppr.per=4";"std.tec.ppr.pertd=false"})</f>
        <v>-0.18006124884501301</v>
      </c>
      <c r="Q19" s="116"/>
      <c r="R19" s="116">
        <f>_xll.ECONOMATICA($B$5,"RETURN",R17,$T$7,,,,"decimal",,,,{"std.tec.ppr.per=4";"std.tec.ppr.pertd=false"})</f>
        <v>-0.113086059190246</v>
      </c>
      <c r="S19" s="116"/>
      <c r="T19" s="117">
        <f>_xll.ECONOMATICA($B$5,"RETURN","from start",$T$7,,,,"decimal",,,,{"std.tec.ppr.per=4";"std.tec.ppr.pertd=false"})</f>
        <v>-6.3008604567585294E-2</v>
      </c>
      <c r="U19" s="117"/>
    </row>
    <row r="20" spans="1:28" ht="15.95" customHeight="1" x14ac:dyDescent="0.25">
      <c r="A20" s="15"/>
      <c r="B20" s="113" t="str">
        <f>T16</f>
        <v>SPCLCRCP</v>
      </c>
      <c r="C20" s="113"/>
      <c r="D20" s="113"/>
      <c r="E20" s="113"/>
      <c r="F20" s="116">
        <f>IFERROR(_xll.ECONOMATICA($T$16,"RETURN",F17,$T$7,,,,"decimal"),"-")</f>
        <v>-1.2996219284104899E-3</v>
      </c>
      <c r="G20" s="116"/>
      <c r="H20" s="116">
        <f>IFERROR(_xll.ECONOMATICA($T$16,"RETURN",H17,$T$7,,,,"decimal"),"-")</f>
        <v>6.6490032802903401E-2</v>
      </c>
      <c r="I20" s="116"/>
      <c r="J20" s="116">
        <f>IFERROR(_xll.ECONOMATICA($T$16,"RETURN",J17,$T$7,,,,"decimal"),"-")</f>
        <v>0.155254885881732</v>
      </c>
      <c r="K20" s="116"/>
      <c r="L20" s="116">
        <f>IFERROR(_xll.ECONOMATICA($T$16,"RETURN",L17,$T$7,,,,"decimal"),"-")</f>
        <v>-0.14373987034021399</v>
      </c>
      <c r="M20" s="116"/>
      <c r="N20" s="116">
        <f>IFERROR(_xll.ECONOMATICA($T$16,"RETURN",N17,$T$7,,,,"decimal"),"-")</f>
        <v>-0.203674046160886</v>
      </c>
      <c r="O20" s="116"/>
      <c r="P20" s="116" t="str">
        <f>IFERROR(_xll.ECONOMATICA($T$16,"RETURN",P17,$T$7,,,,"decimal"),"-")</f>
        <v>-</v>
      </c>
      <c r="Q20" s="116"/>
      <c r="R20" s="116" t="str">
        <f>IFERROR(_xll.ECONOMATICA($T$16,"RETURN",R17,$T$7,,,,"decimal"),"-")</f>
        <v>-</v>
      </c>
      <c r="S20" s="116"/>
      <c r="T20" s="116" t="str">
        <f>IFERROR(_xll.ECONOMATICA($T$16,"RETURN",M10,$T$7,,,,"decimal"),"-")</f>
        <v>-</v>
      </c>
      <c r="U20" s="116"/>
    </row>
    <row r="21" spans="1:28" ht="15.95" customHeight="1" x14ac:dyDescent="0.25">
      <c r="A21" s="15"/>
      <c r="B21" s="114" t="str">
        <f>"vs. "&amp;$T$16&amp;" (dif. p.p.)"</f>
        <v>vs. SPCLCRCP (dif. p.p.)</v>
      </c>
      <c r="C21" s="114"/>
      <c r="D21" s="114"/>
      <c r="E21" s="114"/>
      <c r="F21" s="115">
        <f>IFERROR((F18-F20)*100,"")</f>
        <v>-7.1226190266315992E-2</v>
      </c>
      <c r="G21" s="115"/>
      <c r="H21" s="115">
        <f t="shared" ref="H21" si="0">IFERROR((H18-H20)*100,"")</f>
        <v>-6.6587282859472863</v>
      </c>
      <c r="I21" s="115"/>
      <c r="J21" s="115">
        <f t="shared" ref="J21" si="1">IFERROR((J18-J20)*100,"")</f>
        <v>-9.8806886260718088</v>
      </c>
      <c r="K21" s="115"/>
      <c r="L21" s="115">
        <f t="shared" ref="L21" si="2">IFERROR((L18-L20)*100,"")</f>
        <v>-5.6157303688524003</v>
      </c>
      <c r="M21" s="115"/>
      <c r="N21" s="115">
        <f t="shared" ref="N21" si="3">IFERROR((N18-N20)*100,"")</f>
        <v>-4.6142171695537</v>
      </c>
      <c r="O21" s="115"/>
      <c r="P21" s="115" t="str">
        <f t="shared" ref="P21" si="4">IFERROR((P18-P20)*100,"")</f>
        <v/>
      </c>
      <c r="Q21" s="115"/>
      <c r="R21" s="115" t="str">
        <f t="shared" ref="R21" si="5">IFERROR((R18-R20)*100,"")</f>
        <v/>
      </c>
      <c r="S21" s="115"/>
      <c r="T21" s="115" t="str">
        <f t="shared" ref="T21" si="6">IFERROR((T18-T20)*100,"")</f>
        <v/>
      </c>
      <c r="U21" s="115"/>
    </row>
    <row r="22" spans="1:28" ht="15.95" customHeight="1" x14ac:dyDescent="0.25">
      <c r="A22" s="15"/>
      <c r="B22" s="113" t="s">
        <v>9129</v>
      </c>
      <c r="C22" s="113"/>
      <c r="D22" s="113"/>
      <c r="E22" s="113"/>
      <c r="F22" s="116"/>
      <c r="G22" s="116"/>
      <c r="H22" s="116">
        <f>_xll.ECONOMATICA($B$5,"volatility",H17,$T$7,,,,"decimal")</f>
        <v>0.231958319827681</v>
      </c>
      <c r="I22" s="116"/>
      <c r="J22" s="116">
        <f>_xll.ECONOMATICA($B$5,"volatility",J17,$T$7,,,,"decimal")</f>
        <v>0.26960531728924297</v>
      </c>
      <c r="K22" s="116"/>
      <c r="L22" s="116">
        <f>_xll.ECONOMATICA($B$5,"volatility",L17,$T$7,,,,"decimal")</f>
        <v>0.39776004153711297</v>
      </c>
      <c r="M22" s="116"/>
      <c r="N22" s="116">
        <f>_xll.ECONOMATICA($B$5,"volatility",N17,$T$7,,,,"decimal")</f>
        <v>0.31720039165957098</v>
      </c>
      <c r="O22" s="116"/>
      <c r="P22" s="116">
        <f>_xll.ECONOMATICA($B$5,"volatility",P17,$T$7,,,,"decimal")</f>
        <v>0.23479523422196499</v>
      </c>
      <c r="Q22" s="116"/>
      <c r="R22" s="116">
        <f>_xll.ECONOMATICA($B$5,"volatility",R17,$T$7,,,,"decimal")</f>
        <v>0.20592970183555701</v>
      </c>
      <c r="S22" s="116"/>
      <c r="T22" s="117">
        <f>_xll.ECONOMATICA($B$5,"volatility","from start",$T$7,,,,"decimal")</f>
        <v>0.150083363281447</v>
      </c>
      <c r="U22" s="117"/>
    </row>
    <row r="23" spans="1:28" ht="15.95" customHeight="1" x14ac:dyDescent="0.25">
      <c r="A23" s="15"/>
      <c r="B23" s="112" t="s">
        <v>9130</v>
      </c>
      <c r="C23" s="112"/>
      <c r="D23" s="112"/>
      <c r="E23" s="112"/>
      <c r="F23" s="118"/>
      <c r="G23" s="118"/>
      <c r="H23" s="118" t="e">
        <f>_xll.ECONOMATICA($B$5,"sharpe",H17,$T$7)</f>
        <v>#NUM!</v>
      </c>
      <c r="I23" s="118"/>
      <c r="J23" s="118">
        <f>_xll.ECONOMATICA($B$5,"sharpe",J17,$T$7)</f>
        <v>2.2615000811238102</v>
      </c>
      <c r="K23" s="118"/>
      <c r="L23" s="118">
        <f>_xll.ECONOMATICA($B$5,"sharpe",L17,$T$7)</f>
        <v>-0.62933086386237802</v>
      </c>
      <c r="M23" s="118"/>
      <c r="N23" s="118">
        <f>_xll.ECONOMATICA($B$5,"sharpe",N17,$T$7)</f>
        <v>-0.595528785626811</v>
      </c>
      <c r="O23" s="118"/>
      <c r="P23" s="118">
        <f>_xll.ECONOMATICA($B$5,"sharpe",P17,$T$7)</f>
        <v>-0.75940337077372499</v>
      </c>
      <c r="Q23" s="118"/>
      <c r="R23" s="118">
        <f>_xll.ECONOMATICA($B$5,"sharpe",R17,$T$7)</f>
        <v>-0.54637596694647095</v>
      </c>
      <c r="S23" s="118"/>
      <c r="T23" s="118">
        <f>_xll.ECONOMATICA($B$5,"sharpe","from start",$T$7)</f>
        <v>-0.58830888116790403</v>
      </c>
      <c r="U23" s="118"/>
    </row>
    <row r="24" spans="1:28" ht="8.1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8" ht="15.95" customHeight="1" thickBot="1" x14ac:dyDescent="0.3">
      <c r="A25" s="15"/>
      <c r="B25" s="33" t="s">
        <v>9133</v>
      </c>
      <c r="C25" s="34"/>
      <c r="D25" s="34"/>
      <c r="E25" s="34"/>
      <c r="F25" s="34"/>
      <c r="G25" s="34"/>
      <c r="H25" s="34"/>
      <c r="I25" s="34"/>
      <c r="J25" s="34"/>
      <c r="K25" s="35" t="s">
        <v>9235</v>
      </c>
      <c r="L25" s="110" t="s">
        <v>9128</v>
      </c>
      <c r="M25" s="110"/>
      <c r="N25" s="34"/>
      <c r="O25" s="35" t="s">
        <v>9236</v>
      </c>
      <c r="P25" s="110" t="s">
        <v>9205</v>
      </c>
      <c r="Q25" s="110"/>
      <c r="R25" s="32"/>
      <c r="S25" s="35" t="s">
        <v>9134</v>
      </c>
      <c r="T25" s="111" t="s">
        <v>2</v>
      </c>
      <c r="U25" s="111"/>
      <c r="W25" s="109" t="s">
        <v>9141</v>
      </c>
      <c r="X25" s="109"/>
      <c r="Y25" s="109"/>
      <c r="Z25" s="109"/>
      <c r="AA25" s="109"/>
      <c r="AB25" s="109"/>
    </row>
    <row r="26" spans="1:28" ht="8.1" customHeight="1" thickTop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W26" s="109"/>
      <c r="X26" s="109"/>
      <c r="Y26" s="109"/>
      <c r="Z26" s="109"/>
      <c r="AA26" s="109"/>
      <c r="AB26" s="109"/>
    </row>
    <row r="27" spans="1:28" ht="15.95" customHeight="1" x14ac:dyDescent="0.25"/>
    <row r="28" spans="1:28" ht="15.95" customHeight="1" x14ac:dyDescent="0.25">
      <c r="W28" s="109" t="s">
        <v>9238</v>
      </c>
      <c r="X28" s="109"/>
      <c r="Y28" s="109"/>
      <c r="Z28" s="109"/>
      <c r="AA28" s="109"/>
      <c r="AB28" s="109"/>
    </row>
    <row r="29" spans="1:28" ht="15.95" customHeight="1" x14ac:dyDescent="0.25">
      <c r="W29" s="109"/>
      <c r="X29" s="109"/>
      <c r="Y29" s="109"/>
      <c r="Z29" s="109"/>
      <c r="AA29" s="109"/>
      <c r="AB29" s="109"/>
    </row>
    <row r="30" spans="1:28" ht="15.95" customHeight="1" x14ac:dyDescent="0.25"/>
    <row r="31" spans="1:28" ht="15.95" customHeight="1" x14ac:dyDescent="0.25"/>
    <row r="32" spans="1:28" ht="15.95" customHeight="1" x14ac:dyDescent="0.25"/>
    <row r="33" spans="1:28" ht="15.95" customHeight="1" x14ac:dyDescent="0.25"/>
    <row r="34" spans="1:28" ht="15.95" customHeight="1" x14ac:dyDescent="0.25"/>
    <row r="35" spans="1:28" ht="15.95" customHeight="1" x14ac:dyDescent="0.25"/>
    <row r="36" spans="1:28" ht="15.95" customHeight="1" x14ac:dyDescent="0.25"/>
    <row r="37" spans="1:28" ht="15.95" customHeight="1" x14ac:dyDescent="0.25"/>
    <row r="38" spans="1:28" ht="15.95" customHeight="1" x14ac:dyDescent="0.25"/>
    <row r="39" spans="1:28" ht="15.95" customHeight="1" x14ac:dyDescent="0.25"/>
    <row r="40" spans="1:28" ht="15.95" customHeight="1" x14ac:dyDescent="0.25"/>
    <row r="41" spans="1:28" ht="15.95" customHeight="1" x14ac:dyDescent="0.25"/>
    <row r="42" spans="1:28" ht="15.95" customHeight="1" x14ac:dyDescent="0.25"/>
    <row r="43" spans="1:28" ht="15.95" customHeight="1" x14ac:dyDescent="0.25"/>
    <row r="44" spans="1:28" ht="8.1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8" ht="15.95" customHeight="1" thickBot="1" x14ac:dyDescent="0.3">
      <c r="A45" s="30"/>
      <c r="B45" s="33" t="s">
        <v>9140</v>
      </c>
      <c r="C45" s="34"/>
      <c r="D45" s="34"/>
      <c r="E45" s="34"/>
      <c r="F45" s="34"/>
      <c r="G45" s="34"/>
      <c r="H45" s="34"/>
      <c r="I45" s="34"/>
      <c r="J45" s="34"/>
      <c r="K45" s="32"/>
      <c r="L45" s="32"/>
      <c r="M45" s="32"/>
      <c r="N45" s="32"/>
      <c r="O45" s="32"/>
      <c r="P45" s="32"/>
      <c r="Q45" s="32"/>
      <c r="R45" s="32"/>
      <c r="S45" s="35" t="s">
        <v>9232</v>
      </c>
      <c r="T45" s="110" t="s">
        <v>9128</v>
      </c>
      <c r="U45" s="110"/>
      <c r="W45" s="109" t="s">
        <v>9233</v>
      </c>
      <c r="X45" s="109"/>
      <c r="Y45" s="109"/>
      <c r="Z45" s="109"/>
      <c r="AA45" s="109"/>
      <c r="AB45" s="109"/>
    </row>
    <row r="46" spans="1:28" ht="8.1" customHeight="1" thickTop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W46" s="109"/>
      <c r="X46" s="109"/>
      <c r="Y46" s="109"/>
      <c r="Z46" s="109"/>
      <c r="AA46" s="109"/>
      <c r="AB46" s="109"/>
    </row>
    <row r="47" spans="1:28" ht="15.95" customHeight="1" x14ac:dyDescent="0.25">
      <c r="A47" s="30"/>
    </row>
    <row r="48" spans="1:28" ht="15.95" customHeight="1" x14ac:dyDescent="0.25">
      <c r="A48" s="30"/>
    </row>
    <row r="49" spans="1:1" ht="15.95" customHeight="1" x14ac:dyDescent="0.25">
      <c r="A49" s="30"/>
    </row>
    <row r="50" spans="1:1" ht="15.95" customHeight="1" x14ac:dyDescent="0.25">
      <c r="A50" s="30"/>
    </row>
    <row r="51" spans="1:1" ht="15.95" customHeight="1" x14ac:dyDescent="0.25">
      <c r="A51" s="30"/>
    </row>
    <row r="52" spans="1:1" ht="15.95" customHeight="1" x14ac:dyDescent="0.25">
      <c r="A52" s="15"/>
    </row>
    <row r="53" spans="1:1" ht="15.95" customHeight="1" x14ac:dyDescent="0.25">
      <c r="A53" s="15"/>
    </row>
    <row r="54" spans="1:1" ht="15.95" customHeight="1" x14ac:dyDescent="0.25">
      <c r="A54" s="15"/>
    </row>
    <row r="55" spans="1:1" ht="15.95" customHeight="1" x14ac:dyDescent="0.25">
      <c r="A55" s="15"/>
    </row>
    <row r="56" spans="1:1" ht="15.95" customHeight="1" x14ac:dyDescent="0.25">
      <c r="A56" s="15"/>
    </row>
    <row r="57" spans="1:1" ht="15.95" customHeight="1" x14ac:dyDescent="0.25">
      <c r="A57" s="15"/>
    </row>
    <row r="58" spans="1:1" ht="15.95" customHeight="1" x14ac:dyDescent="0.25">
      <c r="A58" s="15"/>
    </row>
    <row r="59" spans="1:1" ht="15.95" customHeight="1" x14ac:dyDescent="0.25">
      <c r="A59" s="15"/>
    </row>
    <row r="60" spans="1:1" ht="15.95" customHeight="1" x14ac:dyDescent="0.25">
      <c r="A60" s="15"/>
    </row>
    <row r="61" spans="1:1" ht="15.95" customHeight="1" x14ac:dyDescent="0.25">
      <c r="A61" s="15"/>
    </row>
    <row r="62" spans="1:1" ht="15.95" customHeight="1" x14ac:dyDescent="0.25">
      <c r="A62" s="15"/>
    </row>
    <row r="63" spans="1:1" ht="15.95" customHeight="1" x14ac:dyDescent="0.25">
      <c r="A63" s="15"/>
    </row>
    <row r="64" spans="1:1" ht="15.95" customHeight="1" x14ac:dyDescent="0.25">
      <c r="A64" s="15"/>
    </row>
  </sheetData>
  <mergeCells count="106">
    <mergeCell ref="T7:U7"/>
    <mergeCell ref="P21:Q21"/>
    <mergeCell ref="P22:Q22"/>
    <mergeCell ref="P23:Q23"/>
    <mergeCell ref="P17:Q17"/>
    <mergeCell ref="P18:Q18"/>
    <mergeCell ref="P19:Q19"/>
    <mergeCell ref="P20:Q20"/>
    <mergeCell ref="T17:U17"/>
    <mergeCell ref="P12:R12"/>
    <mergeCell ref="R23:S23"/>
    <mergeCell ref="T18:U18"/>
    <mergeCell ref="T16:U16"/>
    <mergeCell ref="S14:U14"/>
    <mergeCell ref="T19:U19"/>
    <mergeCell ref="T20:U20"/>
    <mergeCell ref="B13:C13"/>
    <mergeCell ref="D11:I11"/>
    <mergeCell ref="M13:O13"/>
    <mergeCell ref="M10:O10"/>
    <mergeCell ref="W25:AB26"/>
    <mergeCell ref="T8:U8"/>
    <mergeCell ref="P8:S8"/>
    <mergeCell ref="W8:AE9"/>
    <mergeCell ref="R22:S22"/>
    <mergeCell ref="R17:S17"/>
    <mergeCell ref="S10:U10"/>
    <mergeCell ref="S11:U11"/>
    <mergeCell ref="S12:U12"/>
    <mergeCell ref="P10:R10"/>
    <mergeCell ref="P14:R14"/>
    <mergeCell ref="P13:R13"/>
    <mergeCell ref="P11:R11"/>
    <mergeCell ref="S13:U13"/>
    <mergeCell ref="L22:M22"/>
    <mergeCell ref="L23:M23"/>
    <mergeCell ref="F22:G22"/>
    <mergeCell ref="H22:I22"/>
    <mergeCell ref="J22:K22"/>
    <mergeCell ref="J13:L13"/>
    <mergeCell ref="B5:D5"/>
    <mergeCell ref="H20:I20"/>
    <mergeCell ref="L20:M20"/>
    <mergeCell ref="L21:M21"/>
    <mergeCell ref="D12:I12"/>
    <mergeCell ref="D13:I13"/>
    <mergeCell ref="D10:H10"/>
    <mergeCell ref="L18:M18"/>
    <mergeCell ref="L19:M19"/>
    <mergeCell ref="J12:L12"/>
    <mergeCell ref="J11:L11"/>
    <mergeCell ref="J10:L10"/>
    <mergeCell ref="M14:O14"/>
    <mergeCell ref="M11:O11"/>
    <mergeCell ref="M12:O12"/>
    <mergeCell ref="B10:C10"/>
    <mergeCell ref="B11:C11"/>
    <mergeCell ref="B12:C12"/>
    <mergeCell ref="R20:S20"/>
    <mergeCell ref="N23:O23"/>
    <mergeCell ref="N17:O17"/>
    <mergeCell ref="N18:O18"/>
    <mergeCell ref="N19:O19"/>
    <mergeCell ref="N20:O20"/>
    <mergeCell ref="N21:O21"/>
    <mergeCell ref="N22:O22"/>
    <mergeCell ref="B14:C14"/>
    <mergeCell ref="L17:M17"/>
    <mergeCell ref="D14:I14"/>
    <mergeCell ref="J14:L14"/>
    <mergeCell ref="F23:G23"/>
    <mergeCell ref="H23:I23"/>
    <mergeCell ref="J23:K23"/>
    <mergeCell ref="F17:G17"/>
    <mergeCell ref="H17:I17"/>
    <mergeCell ref="J17:K17"/>
    <mergeCell ref="H21:I21"/>
    <mergeCell ref="J21:K21"/>
    <mergeCell ref="J19:K19"/>
    <mergeCell ref="F19:G19"/>
    <mergeCell ref="H19:I19"/>
    <mergeCell ref="F20:G20"/>
    <mergeCell ref="W16:AB17"/>
    <mergeCell ref="L25:M25"/>
    <mergeCell ref="P25:Q25"/>
    <mergeCell ref="T45:U45"/>
    <mergeCell ref="W28:AB29"/>
    <mergeCell ref="W45:AB46"/>
    <mergeCell ref="T25:U25"/>
    <mergeCell ref="B23:E23"/>
    <mergeCell ref="B18:E18"/>
    <mergeCell ref="B19:E19"/>
    <mergeCell ref="B20:E20"/>
    <mergeCell ref="B21:E21"/>
    <mergeCell ref="B22:E22"/>
    <mergeCell ref="R21:S21"/>
    <mergeCell ref="F18:G18"/>
    <mergeCell ref="H18:I18"/>
    <mergeCell ref="J18:K18"/>
    <mergeCell ref="J20:K20"/>
    <mergeCell ref="F21:G21"/>
    <mergeCell ref="T21:U21"/>
    <mergeCell ref="T22:U22"/>
    <mergeCell ref="T23:U23"/>
    <mergeCell ref="R18:S18"/>
    <mergeCell ref="R19:S19"/>
  </mergeCells>
  <conditionalFormatting sqref="B10:D10 B11:U14 I10:U10">
    <cfRule type="expression" dxfId="4" priority="5">
      <formula>MOD(ROW(),2)</formula>
    </cfRule>
  </conditionalFormatting>
  <conditionalFormatting sqref="B18:U23">
    <cfRule type="expression" dxfId="3" priority="4">
      <formula>MOD(ROW(),2)</formula>
    </cfRule>
  </conditionalFormatting>
  <dataValidations count="1">
    <dataValidation type="list" allowBlank="1" showInputMessage="1" sqref="T25" xr:uid="{7E56C9BE-70A2-45DA-B182-FE6B93D6CE86}">
      <formula1>"1M,3M,6M,12M,18M,24M,36M,48M,60M,DESDE O INÍCIO"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8" orientation="portrait" r:id="rId1"/>
  <headerFooter>
    <oddFooter xml:space="preserve">&amp;L&amp;"-,Negrito"&amp;10&amp;K006B66Fonte: Economatica&amp;C&amp;"-,Negrito"&amp;10&amp;K006B66www.economatica.com&amp;R&amp;"-,Negrito"&amp;10&amp;K006B66Tel: +55 (11) 4081-3800     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FB26E8-06DC-4168-9F67-7B01F36B2B2B}">
          <x14:formula1>
            <xm:f>'Guía de Fondos Mutuos'!$C$7:$C$2967</xm:f>
          </x14:formula1>
          <xm:sqref>B5</xm:sqref>
        </x14:dataValidation>
        <x14:dataValidation type="list" allowBlank="1" showInputMessage="1" showErrorMessage="1" xr:uid="{494BC535-756B-4F32-B2C9-689E29296C5D}">
          <x14:formula1>
            <xm:f>'Guía de Índices'!$C$3:$C$31</xm:f>
          </x14:formula1>
          <xm:sqref>T16:U16 L25:M25 P25:Q25 T45:U45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98710-68B4-4667-97EC-CFF09BF2469C}">
  <sheetPr codeName="Hoja1"/>
  <dimension ref="A1:BH2972"/>
  <sheetViews>
    <sheetView showGridLines="0" zoomScale="80" zoomScaleNormal="80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B7" sqref="B7"/>
    </sheetView>
  </sheetViews>
  <sheetFormatPr baseColWidth="10" defaultColWidth="14.28515625" defaultRowHeight="15" x14ac:dyDescent="0.25"/>
  <cols>
    <col min="1" max="1" width="1.7109375" customWidth="1"/>
    <col min="2" max="2" width="10.42578125" bestFit="1" customWidth="1"/>
    <col min="3" max="4" width="18.28515625" bestFit="1" customWidth="1"/>
    <col min="5" max="5" width="11.85546875" bestFit="1" customWidth="1"/>
    <col min="6" max="6" width="38.5703125" customWidth="1"/>
    <col min="7" max="7" width="19.85546875" style="89" customWidth="1"/>
    <col min="8" max="8" width="13.28515625" style="89" bestFit="1" customWidth="1"/>
    <col min="9" max="9" width="16.5703125" bestFit="1" customWidth="1"/>
    <col min="10" max="10" width="13.28515625" bestFit="1" customWidth="1"/>
    <col min="11" max="11" width="1.7109375" customWidth="1"/>
    <col min="12" max="12" width="13.28515625" bestFit="1" customWidth="1"/>
    <col min="13" max="13" width="13.28515625" style="74" customWidth="1"/>
    <col min="14" max="14" width="13.28515625" style="91" bestFit="1" customWidth="1"/>
    <col min="15" max="15" width="13.42578125" style="91" bestFit="1" customWidth="1"/>
    <col min="16" max="16" width="16.5703125" bestFit="1" customWidth="1"/>
    <col min="17" max="17" width="13" bestFit="1" customWidth="1"/>
    <col min="18" max="18" width="14.28515625" style="74" bestFit="1" customWidth="1"/>
    <col min="19" max="19" width="18.7109375" style="74" bestFit="1" customWidth="1"/>
    <col min="20" max="20" width="1.7109375" customWidth="1"/>
    <col min="21" max="21" width="9.5703125" customWidth="1"/>
    <col min="22" max="22" width="11.7109375" bestFit="1" customWidth="1"/>
    <col min="23" max="24" width="9.5703125" customWidth="1"/>
    <col min="25" max="25" width="10.5703125" customWidth="1"/>
    <col min="26" max="26" width="10.7109375" bestFit="1" customWidth="1"/>
    <col min="27" max="27" width="10.140625" customWidth="1"/>
    <col min="28" max="28" width="10.7109375" bestFit="1" customWidth="1"/>
    <col min="29" max="29" width="9.5703125" customWidth="1"/>
    <col min="30" max="30" width="11" bestFit="1" customWidth="1"/>
    <col min="31" max="31" width="9.5703125" customWidth="1"/>
    <col min="32" max="32" width="11" bestFit="1" customWidth="1"/>
    <col min="33" max="33" width="9.5703125" customWidth="1"/>
    <col min="34" max="34" width="10.5703125" customWidth="1"/>
    <col min="35" max="35" width="9.5703125" customWidth="1"/>
    <col min="36" max="36" width="10.7109375" bestFit="1" customWidth="1"/>
    <col min="37" max="37" width="12.28515625" bestFit="1" customWidth="1"/>
    <col min="38" max="38" width="9.5703125" customWidth="1"/>
    <col min="39" max="39" width="18.42578125" bestFit="1" customWidth="1"/>
    <col min="40" max="40" width="1.7109375" customWidth="1"/>
    <col min="41" max="44" width="16.85546875" customWidth="1"/>
    <col min="45" max="46" width="15.42578125" bestFit="1" customWidth="1"/>
    <col min="47" max="47" width="15" bestFit="1" customWidth="1"/>
    <col min="48" max="48" width="15.42578125" bestFit="1" customWidth="1"/>
    <col min="49" max="49" width="1.7109375" customWidth="1"/>
    <col min="50" max="51" width="14.42578125" bestFit="1" customWidth="1"/>
    <col min="52" max="52" width="12.85546875" customWidth="1"/>
    <col min="53" max="54" width="14.42578125" bestFit="1" customWidth="1"/>
    <col min="55" max="55" width="14.42578125" style="92" bestFit="1" customWidth="1"/>
    <col min="56" max="59" width="14.42578125" bestFit="1" customWidth="1"/>
    <col min="60" max="60" width="1.7109375" customWidth="1"/>
  </cols>
  <sheetData>
    <row r="1" spans="1:60" ht="30" customHeight="1" x14ac:dyDescent="0.25">
      <c r="A1" s="15"/>
      <c r="B1" s="1"/>
      <c r="C1" s="1"/>
      <c r="D1" s="1"/>
      <c r="E1" s="2"/>
      <c r="F1" s="2"/>
      <c r="G1" s="53"/>
      <c r="H1" s="54"/>
      <c r="I1" s="3"/>
      <c r="J1" s="15"/>
      <c r="K1" s="15"/>
      <c r="L1" s="4"/>
      <c r="M1" s="55"/>
      <c r="N1" s="56"/>
      <c r="O1" s="56"/>
      <c r="P1" s="3"/>
      <c r="Q1" s="3"/>
      <c r="R1" s="57"/>
      <c r="S1" s="57"/>
      <c r="T1" s="15"/>
      <c r="U1" s="5"/>
      <c r="V1" s="6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5"/>
      <c r="AL1" s="7"/>
      <c r="AM1" s="7"/>
      <c r="AN1" s="15"/>
      <c r="AO1" s="8"/>
      <c r="AP1" s="9"/>
      <c r="AQ1" s="8"/>
      <c r="AR1" s="8"/>
      <c r="AS1" s="10"/>
      <c r="AT1" s="10"/>
      <c r="AU1" s="10"/>
      <c r="AV1" s="11"/>
      <c r="AW1" s="15"/>
      <c r="AX1" s="23"/>
      <c r="AY1" s="24"/>
      <c r="AZ1" s="24"/>
      <c r="BA1" s="24"/>
      <c r="BB1" s="13"/>
      <c r="BC1" s="58"/>
      <c r="BD1" s="4"/>
      <c r="BE1" s="4"/>
      <c r="BF1" s="10"/>
      <c r="BG1" s="4"/>
      <c r="BH1" s="15"/>
    </row>
    <row r="2" spans="1:60" ht="15.95" customHeight="1" x14ac:dyDescent="0.25">
      <c r="A2" s="15"/>
      <c r="C2" s="59"/>
      <c r="D2" s="59"/>
      <c r="G2" s="44"/>
      <c r="H2" s="54"/>
      <c r="I2" s="2"/>
      <c r="J2" s="2"/>
      <c r="K2" s="15"/>
      <c r="L2" s="2"/>
      <c r="M2" s="57"/>
      <c r="N2" s="60"/>
      <c r="O2" s="60"/>
      <c r="P2" s="2"/>
      <c r="Q2" s="2"/>
      <c r="R2" s="57"/>
      <c r="S2" s="57"/>
      <c r="T2" s="15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5"/>
      <c r="AO2" s="2"/>
      <c r="AP2" s="2"/>
      <c r="AQ2" s="2"/>
      <c r="AR2" s="2"/>
      <c r="AS2" s="2"/>
      <c r="AT2" s="2"/>
      <c r="AU2" s="2"/>
      <c r="AV2" s="2"/>
      <c r="AW2" s="15"/>
      <c r="AX2" s="3"/>
      <c r="AY2" s="3"/>
      <c r="AZ2" s="3"/>
      <c r="BA2" s="3"/>
      <c r="BB2" s="3"/>
      <c r="BC2" s="24"/>
      <c r="BD2" s="3"/>
      <c r="BE2" s="3"/>
      <c r="BF2" s="3"/>
      <c r="BG2" s="3"/>
      <c r="BH2" s="15"/>
    </row>
    <row r="3" spans="1:60" ht="15.95" customHeight="1" thickBot="1" x14ac:dyDescent="0.3">
      <c r="A3" s="15"/>
      <c r="C3" s="61" t="s">
        <v>12</v>
      </c>
      <c r="D3" s="62">
        <f>IF(D4="",MEDIAN(L7:L98),D4)</f>
        <v>44022</v>
      </c>
      <c r="E3" s="2"/>
      <c r="F3" s="2"/>
      <c r="G3" s="53"/>
      <c r="H3" s="54"/>
      <c r="I3" s="2"/>
      <c r="J3" s="15"/>
      <c r="K3" s="15"/>
      <c r="L3" s="144" t="s">
        <v>13</v>
      </c>
      <c r="M3" s="144"/>
      <c r="N3" s="144"/>
      <c r="O3" s="144"/>
      <c r="P3" s="144"/>
      <c r="Q3" s="144"/>
      <c r="R3" s="144"/>
      <c r="S3" s="144"/>
      <c r="T3" s="15"/>
      <c r="U3" s="144" t="s">
        <v>6</v>
      </c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5"/>
      <c r="AO3" s="144" t="s">
        <v>14</v>
      </c>
      <c r="AP3" s="144"/>
      <c r="AQ3" s="144"/>
      <c r="AR3" s="144"/>
      <c r="AS3" s="144"/>
      <c r="AT3" s="144"/>
      <c r="AU3" s="144"/>
      <c r="AV3" s="144"/>
      <c r="AW3" s="15"/>
      <c r="AX3" s="144" t="s">
        <v>15</v>
      </c>
      <c r="AY3" s="144"/>
      <c r="AZ3" s="144"/>
      <c r="BA3" s="144"/>
      <c r="BB3" s="144"/>
      <c r="BC3" s="144"/>
      <c r="BD3" s="144"/>
      <c r="BE3" s="144"/>
      <c r="BF3" s="144"/>
      <c r="BG3" s="144"/>
      <c r="BH3" s="15"/>
    </row>
    <row r="4" spans="1:60" ht="15.95" customHeight="1" thickTop="1" thickBot="1" x14ac:dyDescent="0.3">
      <c r="A4" s="15"/>
      <c r="B4" s="2"/>
      <c r="C4" s="61" t="s">
        <v>16</v>
      </c>
      <c r="D4" s="63"/>
      <c r="E4" s="2"/>
      <c r="F4" s="64" t="s">
        <v>17</v>
      </c>
      <c r="G4" s="53"/>
      <c r="H4" s="54"/>
      <c r="I4" s="12"/>
      <c r="J4" s="12"/>
      <c r="K4" s="15"/>
      <c r="L4" s="65"/>
      <c r="M4" s="66"/>
      <c r="N4" s="67"/>
      <c r="O4" s="67"/>
      <c r="P4" s="68"/>
      <c r="Q4" s="68"/>
      <c r="R4" s="69"/>
      <c r="S4" s="69"/>
      <c r="T4" s="15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5"/>
      <c r="AO4" s="65"/>
      <c r="AP4" s="68"/>
      <c r="AQ4" s="68"/>
      <c r="AR4" s="68"/>
      <c r="AS4" s="68"/>
      <c r="AT4" s="68"/>
      <c r="AU4" s="68"/>
      <c r="AV4" s="68"/>
      <c r="AW4" s="15"/>
      <c r="AX4" s="65"/>
      <c r="AY4" s="68"/>
      <c r="AZ4" s="68"/>
      <c r="BA4" s="68"/>
      <c r="BB4" s="68"/>
      <c r="BC4" s="70"/>
      <c r="BD4" s="68"/>
      <c r="BE4" s="68"/>
      <c r="BF4" s="68"/>
      <c r="BG4" s="65"/>
      <c r="BH4" s="15"/>
    </row>
    <row r="5" spans="1:60" ht="15.95" customHeight="1" thickBot="1" x14ac:dyDescent="0.3">
      <c r="A5" s="15"/>
      <c r="B5" s="2"/>
      <c r="C5" s="2"/>
      <c r="D5" s="2"/>
      <c r="E5" s="2"/>
      <c r="F5" s="2"/>
      <c r="G5" s="53"/>
      <c r="H5" s="54"/>
      <c r="I5" s="15"/>
      <c r="J5" s="15"/>
      <c r="K5" s="15"/>
      <c r="L5" s="71"/>
      <c r="M5" s="72" t="s">
        <v>18</v>
      </c>
      <c r="N5" s="73" t="s">
        <v>2</v>
      </c>
      <c r="O5" s="2" t="s">
        <v>19</v>
      </c>
      <c r="T5" s="15"/>
      <c r="U5" s="145" t="s">
        <v>1</v>
      </c>
      <c r="V5" s="145"/>
      <c r="W5" s="145" t="s">
        <v>0</v>
      </c>
      <c r="X5" s="145"/>
      <c r="Y5" s="145" t="s">
        <v>5</v>
      </c>
      <c r="Z5" s="145"/>
      <c r="AA5" s="145" t="s">
        <v>2</v>
      </c>
      <c r="AB5" s="145"/>
      <c r="AC5" s="145" t="s">
        <v>3</v>
      </c>
      <c r="AD5" s="145"/>
      <c r="AE5" s="145" t="s">
        <v>4</v>
      </c>
      <c r="AF5" s="145"/>
      <c r="AG5" s="146" t="s">
        <v>20</v>
      </c>
      <c r="AH5" s="146"/>
      <c r="AI5" s="146" t="s">
        <v>21</v>
      </c>
      <c r="AJ5" s="146"/>
      <c r="AK5" s="145" t="s">
        <v>22</v>
      </c>
      <c r="AL5" s="145"/>
      <c r="AM5" s="145"/>
      <c r="AN5" s="15"/>
      <c r="AO5" s="71"/>
      <c r="AP5" s="72" t="s">
        <v>18</v>
      </c>
      <c r="AQ5" s="73" t="s">
        <v>2</v>
      </c>
      <c r="AR5" s="2" t="s">
        <v>19</v>
      </c>
      <c r="AS5" s="2"/>
      <c r="AT5" s="2"/>
      <c r="AU5" s="2"/>
      <c r="AV5" s="2"/>
      <c r="AW5" s="15"/>
      <c r="AX5" s="71"/>
      <c r="AY5" s="72" t="s">
        <v>18</v>
      </c>
      <c r="AZ5" s="73" t="s">
        <v>2</v>
      </c>
      <c r="BA5" s="2" t="s">
        <v>19</v>
      </c>
      <c r="BB5" s="68"/>
      <c r="BC5" s="70"/>
      <c r="BD5" s="68"/>
      <c r="BE5" s="68"/>
      <c r="BF5" s="68"/>
      <c r="BG5" s="68"/>
      <c r="BH5" s="15"/>
    </row>
    <row r="6" spans="1:60" ht="30" customHeight="1" x14ac:dyDescent="0.25">
      <c r="B6" s="75" t="str">
        <f>+_xll.ECOSECURITIES("FUND","ACTIVE",,"CHL",,,,"Fund type=Fondo Mutuo")</f>
        <v>Codigo</v>
      </c>
      <c r="C6" s="75" t="str">
        <f>_xll.ECONOMATICA($B$7:$B$3200,"ticker",,,,,,,,"true","Código")</f>
        <v>Código</v>
      </c>
      <c r="D6" s="75" t="str">
        <f>_xll.ECONOMATICA($B$7:$B$3200,"name")</f>
        <v>Nombre</v>
      </c>
      <c r="E6" s="75" t="str">
        <f>_xll.ECONOMATICA($B$7:$B$3200,"class")</f>
        <v>Clase</v>
      </c>
      <c r="F6" s="75" t="str">
        <f>_xll.ECONOMATICA($B$7:$B$3200,"Fund Administrator",,,,,,,,,"Administradora")</f>
        <v>Administradora</v>
      </c>
      <c r="G6" s="76" t="str">
        <f>_xll.ECONOMATICA($B$7:$B$3200,"Classification SVS",,,,,,,,,"Clasificación SVS")</f>
        <v>Clasificación SVS</v>
      </c>
      <c r="H6" s="75" t="str">
        <f>_xll.ECONOMATICA($B$7:$B$3200,"Clasification AAFM",,,,,,,,,"Clasificación AAFM")</f>
        <v>Clasificación AAFM</v>
      </c>
      <c r="I6" s="75" t="str">
        <f>_xll.ECONOMATICA($B$7:$B$3200,"Priced originally in",,,,,,,,,"Cotizado originalmente en:")</f>
        <v>Cotizado originalmente en:</v>
      </c>
      <c r="J6" s="75" t="str">
        <f>_xll.ECONOMATICA($B$7:$B$3200,"Nemotechnic CMF",,,,,,,,,"Nemotecnico CMF")</f>
        <v>Nemotecnico CMF</v>
      </c>
      <c r="L6" s="77" t="str">
        <f>_xll.ECONOMATICA($B$7:$B$3200,"Date of Last Quote",,,,,,,,,"Fecha de la últ. Cotización")</f>
        <v>Fecha de la últ. Cotización</v>
      </c>
      <c r="M6" s="78" t="str">
        <f>_xll.ECONOMATICA($B$7:$B$3200,"close",,$D$3,,,,,,,"Valor Cuota")</f>
        <v>Valor Cuota</v>
      </c>
      <c r="N6" s="79" t="str">
        <f>_xll.ECONOMATICA($B$7:$B$3200,"NAV",,$D$3,,,,,,,"Valor Cuota")</f>
        <v>Valor Cuota</v>
      </c>
      <c r="O6" s="79" t="str">
        <f>_xll.ECONOMATICA($B$7:$B$3200,"Max of the Serie",$N$5,$D$3,,,,,,,"Valor Máximo Cuota",)</f>
        <v>Valor Máximo Cuota</v>
      </c>
      <c r="P6" s="77" t="s">
        <v>23</v>
      </c>
      <c r="Q6" s="77" t="str">
        <f>_xll.ECONOMATICA($B$7:$B$3200,"Max of the Serie",$N$5,$D$3,,,,,,,"Fecha del Valor Máximo",{"std.tec.cals=0";"std.tec.dtovlr=true"})</f>
        <v>Fecha del Valor Máximo</v>
      </c>
      <c r="R6" s="78" t="str">
        <f>_xll.ECONOMATICA($B$7:$B$3200,"Net Assets",,$D$3,,,,"Thousands",,,"Patrimonio (en miles)")</f>
        <v>Patrimonio (en miles)</v>
      </c>
      <c r="S6" s="78" t="str">
        <f>_xll.ECONOMATICA($B$7:$B$3200,"Hist Average",$N$5,$D$3,,,,"Thousands",,,"Patrimonio Promedio (en miles)",{"std.tec.cals=12"})</f>
        <v>Patrimonio Promedio (en miles)</v>
      </c>
      <c r="U6" s="75" t="str">
        <f>_xll.ECONOMATICA($B$7:$B$3200,"RETURN",$U$5,$D$3,,,,"decimal",,,"Retorno")</f>
        <v>Retorno</v>
      </c>
      <c r="V6" s="75" t="str">
        <f>_xll.ECONOMATICA($B$7:$B$3200,"Premium",$U$5,$D$3,,,,,,,"Dif.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W6" s="75" t="str">
        <f>_xll.ECONOMATICA($B$7:$B$3200,"RETURN",$W$5,$D$3,,,,"decimal",,,"Retorno")</f>
        <v>Retorno</v>
      </c>
      <c r="X6" s="75" t="str">
        <f>_xll.ECONOMATICA($B$7:$B$3200,"Premium",$W$5,$D$3,,,,,,,"Dif.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Y6" s="75" t="str">
        <f>_xll.ECONOMATICA($B$7:$B$3200,"RETURN",$Y$5,$D$3,,,,"decimal",,,"Retorno")</f>
        <v>Retorno</v>
      </c>
      <c r="Z6" s="75" t="str">
        <f>_xll.ECONOMATICA($B$7:$B$3200,"Premium",$Y$5,$D$3,,,,,,,"Dif.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A6" s="75" t="str">
        <f>_xll.ECONOMATICA($B$7:$B$3200,"RETURN",AA5,$D$3,,,,"decimal",,,"Retorno")</f>
        <v>Retorno</v>
      </c>
      <c r="AB6" s="75" t="str">
        <f>_xll.ECONOMATICA($B$7:$B$3200,"Premium",$AA$5,$D$3,,,,,,,"Dif.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C6" s="75" t="str">
        <f>_xll.ECONOMATICA($B$7:$B$3200,"RETURN",$AC$5,$D$3,,,,"decimal",,,"Retorno")</f>
        <v>Retorno</v>
      </c>
      <c r="AD6" s="75" t="str">
        <f>_xll.ECONOMATICA($B$7:$B$3200,"Premium",$AC$5,$D$3,,,,,,,"Dif.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E6" s="75" t="str">
        <f>_xll.ECONOMATICA($B$7:$B$3200,"RETURN",$AE$5,$D$3,,,,"decimal",,,"Retorno")</f>
        <v>Retorno</v>
      </c>
      <c r="AF6" s="75" t="str">
        <f>_xll.ECONOMATICA($B$7:$B$3200,"Premium",$AE$5,$D$3,,,,,,,"Dif.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G6" s="75" t="str">
        <f>_xll.ECONOMATICA($B$7:$B$3200,"RETURN","IN THE MONTH",$D$3,,,,"decimal",,,"Retorno")</f>
        <v>Retorno</v>
      </c>
      <c r="AH6" s="75" t="str">
        <f>_xll.ECONOMATICA($B$7:$B$3200,"Premium","in the month",$D$3,,,,,,,"Dif.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I6" s="75" t="str">
        <f>_xll.ECONOMATICA($B$7:$B$3200,"RETURN","IN THE YEAR",$D$3,,,,"decimal",,,"Retorno")</f>
        <v>Retorno</v>
      </c>
      <c r="AJ6" s="75" t="str">
        <f>_xll.ECONOMATICA($B$7:$B$3200,"Premium","in the year",$D$3,,,,,,,"Dif.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SP IPSA (p.p)</v>
      </c>
      <c r="AK6" s="75" t="str">
        <f>_xll.ECONOMATICA($B$7:$B$3200,"RETURN","From Start",$D$3,,,,"decimal",,,"Retorno")</f>
        <v>Retorno</v>
      </c>
      <c r="AL6" s="75" t="str">
        <f>_xll.ECONOMATICA($B$7:$B$3200,"RETURN","From Start",$D$3,,,,"decimal",,,"Promedio Anual",{"std.tec.ppr.per=4";"std.tec.ppr.pertd=false"})</f>
        <v>Promedio Anual</v>
      </c>
      <c r="AM6" s="75" t="str">
        <f>_xll.ECONOMATICA($B$7:$B$3200,"PREMIUM","From Start",$D$3,,,,,,,"Dif. Promedio Anual vs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Dif. Promedio Anual vs SP IPSA (p.p)</v>
      </c>
      <c r="AO6" s="77" t="str">
        <f>_xll.ECONOMATICA($B$7:$B$3200,"Return M",$AQ$5,$D$3,,,,"decimal",,,"Mayor Retorno Diario",{"jtc.per=0";"std.tec.dret.per=0"})</f>
        <v>Mayor Retorno Diario</v>
      </c>
      <c r="AP6" s="77" t="str">
        <f>_xll.ECONOMATICA($B$7:$B$3200,"Return M",$AQ$5,$D$3,,,,"decimal",,,"Menor Retorno Diario",{"jtc.per=0";"std.tec.dret.per=0";"std.tec.dret.mom=true"})</f>
        <v>Menor Retorno Diario</v>
      </c>
      <c r="AQ6" s="77" t="str">
        <f>_xll.ECONOMATICA($B$7:$B$3200,"Return M",$AQ$5,$D$3,,,,"decimal",,,"Mayor Retorno Mensual",)</f>
        <v>Mayor Retorno Mensual</v>
      </c>
      <c r="AR6" s="77" t="str">
        <f>_xll.ECONOMATICA($B$7:$B$3200,"Return M",$AQ$5,$D$3,,,,"decimal",,,"Menor Retorno Mensual",{"std.tec.dret.mom=true"})</f>
        <v>Menor Retorno Mensual</v>
      </c>
      <c r="AS6" s="77" t="str">
        <f>_xll.ECONOMATICA($B$7:$B$3200,"Number Return",$AQ$5,$D$3,,,,,,,"Meses Positivos",{"std.tec.dret.noprc=true"})</f>
        <v>Meses Positivos</v>
      </c>
      <c r="AT6" s="77" t="str">
        <f>_xll.ECONOMATICA($B$7:$B$3200,"Number Return",$AQ$5,$D$3,,,,,,,"Meses Negativos",{"std.tec.dret.cmp=-1";"std.tec.dret.noprc=true"})</f>
        <v>Meses Negativos</v>
      </c>
      <c r="AU6" s="77" t="str">
        <f>_xll.ECONOMATICA($B$7:$B$3200,"Number Premium",$AQ$5,$D$3,,,,,,,"Meses Acima    SP IPSA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</f>
        <v>Meses Acima    SP IPSA</v>
      </c>
      <c r="AV6" s="77" t="str">
        <f>_xll.ECONOMATICA($B$7:$B$3200,"Number Premium",$AQ$5,$D$3,,,,,,,"Meses Abaixo   SP IPSA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</f>
        <v>Meses Abaixo   SP IPSA</v>
      </c>
      <c r="AX6" s="75" t="str">
        <f>_xll.ECONOMATICA($B$7:$B$3200,"Volatility",$AZ$5,$D$3,,,,"decimal",,,"Volatilidad")</f>
        <v>Volatilidad</v>
      </c>
      <c r="AY6" s="75" t="str">
        <f>_xll.ECONOMATICA($B$7:$B$3200,"Sharpe",$AZ$5,$D$3,,,,,,,"Sharpe")</f>
        <v>Sharpe</v>
      </c>
      <c r="AZ6" s="75" t="str">
        <f>_xll.ECONOMATICA($B$7:$B$3200,"InfoRatio",$AZ$5,$D$3,,,,,,,"InfoRatio")</f>
        <v>InfoRatio</v>
      </c>
      <c r="BA6" s="75" t="str">
        <f>_xll.ECONOMATICA($B$7:$B$3200,"Sortino",$AZ$5,$D$3,,,,,,,"Sortino")</f>
        <v>Sortino</v>
      </c>
      <c r="BB6" s="75" t="str">
        <f>_xll.ECONOMATICA($B$7:$B$3200,"VAR %",$AZ$5,$D$3,,,,"decimal",,,"VaR 95%")</f>
        <v>VaR 95%</v>
      </c>
      <c r="BC6" s="80" t="str">
        <f>_xll.ECONOMATICA($B$7:$B$3200,"MaxLoss",$AZ$5,$D$3,,,,,,,"Perdida Máxima")</f>
        <v>Perdida Máxima</v>
      </c>
      <c r="BD6" s="75" t="str">
        <f>_xll.ECONOMATICA($B$7:$B$3200,"MaxLoss",$AZ$5,$D$3,,,,,,,"Fecha del Peak",{"std.tec.tpmdd=2"})</f>
        <v>Fecha del Peak</v>
      </c>
      <c r="BE6" s="75" t="str">
        <f>_xll.ECONOMATICA($B$7:$B$3200,"MaxLoss",$AZ$5,$D$3,,,,,,,"Fecha del Fondo",{"std.tec.tpmdd=3"})</f>
        <v>Fecha del Fondo</v>
      </c>
      <c r="BF6" s="75" t="str">
        <f>_xll.ECONOMATICA($B$7:$B$3200,"MaxLoss",$AZ$5,$D$3,,,,,,,"Días de Recuperación",{"std.tec.tpmdd=1"})</f>
        <v>Días de Recuperación</v>
      </c>
      <c r="BG6" s="75" t="str">
        <f>_xll.ECONOMATICA($B$7:$B$3200,"MaxLoss",$AZ$5,$D$3,,,,,,,"Fecha de Recuperación",{"std.tec.tpmdd=4"})</f>
        <v>Fecha de Recuperación</v>
      </c>
    </row>
    <row r="7" spans="1:60" x14ac:dyDescent="0.25">
      <c r="A7" s="15"/>
      <c r="B7" s="14" t="s">
        <v>24</v>
      </c>
      <c r="C7" s="14" t="s">
        <v>25</v>
      </c>
      <c r="D7" s="14" t="s">
        <v>26</v>
      </c>
      <c r="E7" s="16" t="s">
        <v>27</v>
      </c>
      <c r="F7" s="16" t="s">
        <v>28</v>
      </c>
      <c r="G7" s="81" t="s">
        <v>29</v>
      </c>
      <c r="H7" s="82" t="s">
        <v>30</v>
      </c>
      <c r="I7" s="17" t="s">
        <v>31</v>
      </c>
      <c r="J7" s="17" t="s">
        <v>32</v>
      </c>
      <c r="K7" s="15"/>
      <c r="L7" s="18">
        <v>43623</v>
      </c>
      <c r="M7" s="83"/>
      <c r="N7" s="84"/>
      <c r="O7" s="84"/>
      <c r="P7" s="85" t="str">
        <f t="shared" ref="P7:P70" si="0">IFERROR(N7/O7,"")</f>
        <v/>
      </c>
      <c r="Q7" s="18"/>
      <c r="R7" s="86"/>
      <c r="S7" s="86"/>
      <c r="T7" s="15"/>
      <c r="U7" s="19"/>
      <c r="V7" s="51"/>
      <c r="W7" s="19"/>
      <c r="X7" s="51"/>
      <c r="Y7" s="19"/>
      <c r="Z7" s="51"/>
      <c r="AA7" s="19"/>
      <c r="AB7" s="51"/>
      <c r="AC7" s="19"/>
      <c r="AD7" s="51"/>
      <c r="AE7" s="19"/>
      <c r="AF7" s="87"/>
      <c r="AG7" s="19"/>
      <c r="AH7" s="51"/>
      <c r="AI7" s="19"/>
      <c r="AJ7" s="51"/>
      <c r="AK7" s="19"/>
      <c r="AL7" s="19"/>
      <c r="AM7" s="51"/>
      <c r="AN7" s="15"/>
      <c r="AO7" s="22"/>
      <c r="AP7" s="22"/>
      <c r="AQ7" s="22"/>
      <c r="AR7" s="22"/>
      <c r="AS7" s="20"/>
      <c r="AT7" s="20"/>
      <c r="AU7" s="20"/>
      <c r="AV7" s="21"/>
      <c r="AW7" s="15"/>
      <c r="AX7" s="25"/>
      <c r="AY7" s="26"/>
      <c r="AZ7" s="26"/>
      <c r="BA7" s="26"/>
      <c r="BB7" s="85"/>
      <c r="BC7" s="88"/>
      <c r="BD7" s="18"/>
      <c r="BE7" s="18"/>
      <c r="BF7" s="20"/>
      <c r="BG7" s="18"/>
      <c r="BH7" s="15"/>
    </row>
    <row r="8" spans="1:60" x14ac:dyDescent="0.25">
      <c r="A8" s="15"/>
      <c r="B8" s="14" t="s">
        <v>33</v>
      </c>
      <c r="C8" s="14" t="s">
        <v>34</v>
      </c>
      <c r="D8" s="14" t="s">
        <v>35</v>
      </c>
      <c r="E8" s="16" t="s">
        <v>36</v>
      </c>
      <c r="F8" s="16" t="s">
        <v>37</v>
      </c>
      <c r="G8" s="81" t="s">
        <v>38</v>
      </c>
      <c r="H8" s="82" t="s">
        <v>39</v>
      </c>
      <c r="I8" s="17" t="s">
        <v>31</v>
      </c>
      <c r="J8" s="17" t="s">
        <v>40</v>
      </c>
      <c r="K8" s="15"/>
      <c r="L8" s="18">
        <v>44022</v>
      </c>
      <c r="M8" s="83">
        <v>1149.7677999995601</v>
      </c>
      <c r="N8" s="84">
        <v>1149.7677999995601</v>
      </c>
      <c r="O8" s="84">
        <v>1503.4849999994001</v>
      </c>
      <c r="P8" s="85">
        <f t="shared" si="0"/>
        <v>0.76473513204323218</v>
      </c>
      <c r="Q8" s="18">
        <v>43756</v>
      </c>
      <c r="R8" s="86">
        <v>621380.80099999998</v>
      </c>
      <c r="S8" s="86">
        <v>570758.65332128899</v>
      </c>
      <c r="T8" s="15"/>
      <c r="U8" s="19">
        <v>-1.00519173793145E-3</v>
      </c>
      <c r="V8" s="51">
        <v>-5.8606258426152601E-2</v>
      </c>
      <c r="W8" s="19">
        <v>2.1384107500125499E-2</v>
      </c>
      <c r="X8" s="51">
        <v>2.9273280010784202</v>
      </c>
      <c r="Y8" s="19">
        <v>-0.18485818559827699</v>
      </c>
      <c r="Z8" s="51">
        <v>0.84585489841993</v>
      </c>
      <c r="AA8" s="19">
        <v>-0.21359486197267</v>
      </c>
      <c r="AB8" s="51">
        <v>-0.78281929410877604</v>
      </c>
      <c r="AC8" s="19">
        <v>-0.31947830970253599</v>
      </c>
      <c r="AD8" s="51">
        <v>-7.6619754720013598</v>
      </c>
      <c r="AE8" s="19">
        <v>-0.263745305348421</v>
      </c>
      <c r="AF8" s="87">
        <v>-8.5972984862455597</v>
      </c>
      <c r="AG8" s="19">
        <v>1.9695358145327201E-2</v>
      </c>
      <c r="AH8" s="51">
        <v>0.17071482270694099</v>
      </c>
      <c r="AI8" s="19">
        <v>-0.137845740251651</v>
      </c>
      <c r="AJ8" s="51">
        <v>-5.7656818171380998E-2</v>
      </c>
      <c r="AK8" s="19">
        <v>-0.33331466237374102</v>
      </c>
      <c r="AL8" s="19">
        <v>-5.24610263837531E-2</v>
      </c>
      <c r="AM8" s="51">
        <v>-26.475452463928399</v>
      </c>
      <c r="AN8" s="15"/>
      <c r="AO8" s="22">
        <v>7.3500654298186405E-2</v>
      </c>
      <c r="AP8" s="22">
        <v>-9.2073703510395705E-2</v>
      </c>
      <c r="AQ8" s="22">
        <v>0.12742855958829799</v>
      </c>
      <c r="AR8" s="22">
        <v>-0.15427395880848099</v>
      </c>
      <c r="AS8" s="20">
        <v>5</v>
      </c>
      <c r="AT8" s="20">
        <v>7</v>
      </c>
      <c r="AU8" s="20">
        <v>5</v>
      </c>
      <c r="AV8" s="21">
        <v>7</v>
      </c>
      <c r="AW8" s="15"/>
      <c r="AX8" s="25">
        <v>0.28636400449584498</v>
      </c>
      <c r="AY8" s="26">
        <v>-0.65151028619857199</v>
      </c>
      <c r="AZ8" s="26">
        <v>-0.52269032665844894</v>
      </c>
      <c r="BA8" s="26">
        <v>-0.872995758531943</v>
      </c>
      <c r="BB8" s="85">
        <v>2.9325080729722699E-2</v>
      </c>
      <c r="BC8" s="88">
        <v>-43.206829466216703</v>
      </c>
      <c r="BD8" s="18">
        <v>43756</v>
      </c>
      <c r="BE8" s="18">
        <v>43913</v>
      </c>
      <c r="BF8" s="20"/>
      <c r="BG8" s="18"/>
      <c r="BH8" s="15"/>
    </row>
    <row r="9" spans="1:60" x14ac:dyDescent="0.25">
      <c r="A9" s="15"/>
      <c r="B9" s="14" t="s">
        <v>41</v>
      </c>
      <c r="C9" s="14" t="s">
        <v>42</v>
      </c>
      <c r="D9" s="14" t="s">
        <v>35</v>
      </c>
      <c r="E9" s="16" t="s">
        <v>43</v>
      </c>
      <c r="F9" s="16" t="s">
        <v>37</v>
      </c>
      <c r="G9" s="81" t="s">
        <v>38</v>
      </c>
      <c r="H9" s="82" t="s">
        <v>39</v>
      </c>
      <c r="I9" s="17" t="s">
        <v>31</v>
      </c>
      <c r="J9" s="17" t="s">
        <v>44</v>
      </c>
      <c r="K9" s="15"/>
      <c r="L9" s="18">
        <v>44022</v>
      </c>
      <c r="M9" s="83">
        <v>1241.83750000037</v>
      </c>
      <c r="N9" s="84">
        <v>1241.83750000037</v>
      </c>
      <c r="O9" s="84">
        <v>1653.6638999991101</v>
      </c>
      <c r="P9" s="85">
        <f t="shared" si="0"/>
        <v>0.75096124430184297</v>
      </c>
      <c r="Q9" s="18">
        <v>43756</v>
      </c>
      <c r="R9" s="86">
        <v>1193033.6640000001</v>
      </c>
      <c r="S9" s="86">
        <v>1310230.83155078</v>
      </c>
      <c r="T9" s="15"/>
      <c r="U9" s="19">
        <v>-1.0600445493764701E-3</v>
      </c>
      <c r="V9" s="51">
        <v>-6.4091539570654305E-2</v>
      </c>
      <c r="W9" s="19">
        <v>1.9706309145476601E-2</v>
      </c>
      <c r="X9" s="51">
        <v>2.7595481656135199</v>
      </c>
      <c r="Y9" s="19">
        <v>-0.19294760972668901</v>
      </c>
      <c r="Z9" s="51">
        <v>3.6912485578795902E-2</v>
      </c>
      <c r="AA9" s="19">
        <v>-0.23194128492730701</v>
      </c>
      <c r="AB9" s="51">
        <v>-2.61746158957249</v>
      </c>
      <c r="AC9" s="19">
        <v>-0.34845067844958999</v>
      </c>
      <c r="AD9" s="51">
        <v>-10.559212346706801</v>
      </c>
      <c r="AE9" s="19">
        <v>-0.308850470713805</v>
      </c>
      <c r="AF9" s="87">
        <v>-13.1078150227841</v>
      </c>
      <c r="AG9" s="19">
        <v>1.91366717190249E-2</v>
      </c>
      <c r="AH9" s="51">
        <v>0.114846180076711</v>
      </c>
      <c r="AI9" s="19">
        <v>-0.14700960268601199</v>
      </c>
      <c r="AJ9" s="51">
        <v>-0.97404306160751697</v>
      </c>
      <c r="AK9" s="19">
        <v>-0.42105056801287</v>
      </c>
      <c r="AL9" s="19">
        <v>-7.0065765830804594E-2</v>
      </c>
      <c r="AM9" s="51">
        <v>-35.2490430278121</v>
      </c>
      <c r="AN9" s="15"/>
      <c r="AO9" s="22">
        <v>7.3441779901258997E-2</v>
      </c>
      <c r="AP9" s="22">
        <v>-9.2222906789247605E-2</v>
      </c>
      <c r="AQ9" s="22">
        <v>0.12557659722922801</v>
      </c>
      <c r="AR9" s="22">
        <v>-0.15570940314690199</v>
      </c>
      <c r="AS9" s="20">
        <v>5</v>
      </c>
      <c r="AT9" s="20">
        <v>7</v>
      </c>
      <c r="AU9" s="20">
        <v>5</v>
      </c>
      <c r="AV9" s="21">
        <v>7</v>
      </c>
      <c r="AW9" s="15"/>
      <c r="AX9" s="25">
        <v>0.28623896125936898</v>
      </c>
      <c r="AY9" s="26">
        <v>-0.71585830837011599</v>
      </c>
      <c r="AZ9" s="26">
        <v>-0.66990873719441901</v>
      </c>
      <c r="BA9" s="26">
        <v>-0.95599098020375095</v>
      </c>
      <c r="BB9" s="85">
        <v>2.9309003631897201E-2</v>
      </c>
      <c r="BC9" s="88">
        <v>-43.895624739641804</v>
      </c>
      <c r="BD9" s="18">
        <v>43756</v>
      </c>
      <c r="BE9" s="18">
        <v>43913</v>
      </c>
      <c r="BF9" s="20"/>
      <c r="BG9" s="18"/>
      <c r="BH9" s="15"/>
    </row>
    <row r="10" spans="1:60" x14ac:dyDescent="0.25">
      <c r="A10" s="15"/>
      <c r="B10" s="14" t="s">
        <v>45</v>
      </c>
      <c r="C10" s="14" t="s">
        <v>46</v>
      </c>
      <c r="D10" s="14" t="s">
        <v>35</v>
      </c>
      <c r="E10" s="16" t="s">
        <v>47</v>
      </c>
      <c r="F10" s="16" t="s">
        <v>37</v>
      </c>
      <c r="G10" s="81" t="s">
        <v>38</v>
      </c>
      <c r="H10" s="82" t="s">
        <v>39</v>
      </c>
      <c r="I10" s="17" t="s">
        <v>31</v>
      </c>
      <c r="J10" s="17" t="s">
        <v>48</v>
      </c>
      <c r="K10" s="15"/>
      <c r="L10" s="18">
        <v>44022</v>
      </c>
      <c r="M10" s="83">
        <v>861.75619999971195</v>
      </c>
      <c r="N10" s="84">
        <v>861.75619999971195</v>
      </c>
      <c r="O10" s="84">
        <v>1143.36319999956</v>
      </c>
      <c r="P10" s="85">
        <f t="shared" si="0"/>
        <v>0.75370293534026944</v>
      </c>
      <c r="Q10" s="18">
        <v>43756</v>
      </c>
      <c r="R10" s="86">
        <v>417385.92700000003</v>
      </c>
      <c r="S10" s="86">
        <v>627598.77025878895</v>
      </c>
      <c r="T10" s="15"/>
      <c r="U10" s="19">
        <v>-1.04630011355766E-3</v>
      </c>
      <c r="V10" s="51">
        <v>-6.2717095988773494E-2</v>
      </c>
      <c r="W10" s="19">
        <v>2.0125477785768502E-2</v>
      </c>
      <c r="X10" s="51">
        <v>2.8014650296427099</v>
      </c>
      <c r="Y10" s="19">
        <v>-0.19093276636238399</v>
      </c>
      <c r="Z10" s="51">
        <v>0.23839682200923601</v>
      </c>
      <c r="AA10" s="19">
        <v>-0.22811270772217501</v>
      </c>
      <c r="AB10" s="51">
        <v>-2.2346038690593599</v>
      </c>
      <c r="AC10" s="19">
        <v>-0.34188644421112302</v>
      </c>
      <c r="AD10" s="51">
        <v>-9.9027889228600507</v>
      </c>
      <c r="AE10" s="19">
        <v>-0.29832253269443798</v>
      </c>
      <c r="AF10" s="87">
        <v>-12.0550212208473</v>
      </c>
      <c r="AG10" s="19">
        <v>1.9276277060271199E-2</v>
      </c>
      <c r="AH10" s="51">
        <v>0.12880671420134601</v>
      </c>
      <c r="AI10" s="19">
        <v>-0.14476293009007299</v>
      </c>
      <c r="AJ10" s="51">
        <v>-0.74937580201367404</v>
      </c>
      <c r="AK10" s="19">
        <v>-0.39982038269867198</v>
      </c>
      <c r="AL10" s="19">
        <v>-6.5603826672522694E-2</v>
      </c>
      <c r="AM10" s="51">
        <v>-33.126024496392297</v>
      </c>
      <c r="AN10" s="15"/>
      <c r="AO10" s="22">
        <v>7.3456555353914196E-2</v>
      </c>
      <c r="AP10" s="22">
        <v>-9.2185615476482796E-2</v>
      </c>
      <c r="AQ10" s="22">
        <v>0.12603927083007899</v>
      </c>
      <c r="AR10" s="22">
        <v>-0.155350715434033</v>
      </c>
      <c r="AS10" s="20">
        <v>5</v>
      </c>
      <c r="AT10" s="20">
        <v>7</v>
      </c>
      <c r="AU10" s="20">
        <v>5</v>
      </c>
      <c r="AV10" s="21">
        <v>7</v>
      </c>
      <c r="AW10" s="15"/>
      <c r="AX10" s="25">
        <v>0.28622412208729697</v>
      </c>
      <c r="AY10" s="26">
        <v>-0.70269604992245105</v>
      </c>
      <c r="AZ10" s="26">
        <v>-0.63926342516060697</v>
      </c>
      <c r="BA10" s="26">
        <v>-0.93903266535107799</v>
      </c>
      <c r="BB10" s="85">
        <v>2.9308133159538601E-2</v>
      </c>
      <c r="BC10" s="88">
        <v>-43.774821509025102</v>
      </c>
      <c r="BD10" s="18">
        <v>43756</v>
      </c>
      <c r="BE10" s="18">
        <v>43913</v>
      </c>
      <c r="BF10" s="20"/>
      <c r="BG10" s="18"/>
      <c r="BH10" s="15"/>
    </row>
    <row r="11" spans="1:60" x14ac:dyDescent="0.25">
      <c r="A11" s="15"/>
      <c r="B11" s="14" t="s">
        <v>49</v>
      </c>
      <c r="C11" s="14" t="s">
        <v>50</v>
      </c>
      <c r="D11" s="14" t="s">
        <v>35</v>
      </c>
      <c r="E11" s="16" t="s">
        <v>51</v>
      </c>
      <c r="F11" s="16" t="s">
        <v>37</v>
      </c>
      <c r="G11" s="81" t="s">
        <v>38</v>
      </c>
      <c r="H11" s="82" t="s">
        <v>39</v>
      </c>
      <c r="I11" s="17" t="s">
        <v>31</v>
      </c>
      <c r="J11" s="17" t="s">
        <v>52</v>
      </c>
      <c r="K11" s="15"/>
      <c r="L11" s="18">
        <v>44022</v>
      </c>
      <c r="M11" s="83">
        <v>846.09219999983895</v>
      </c>
      <c r="N11" s="84">
        <v>846.09219999983895</v>
      </c>
      <c r="O11" s="84">
        <v>1112.4890000000601</v>
      </c>
      <c r="P11" s="85">
        <f t="shared" si="0"/>
        <v>0.76053983455098728</v>
      </c>
      <c r="Q11" s="18">
        <v>43756</v>
      </c>
      <c r="R11" s="86">
        <v>1390493.236</v>
      </c>
      <c r="S11" s="86">
        <v>1672001.5449375</v>
      </c>
      <c r="T11" s="15"/>
      <c r="U11" s="19">
        <v>-1.01233886925911E-3</v>
      </c>
      <c r="V11" s="51">
        <v>-5.9320971558918197E-2</v>
      </c>
      <c r="W11" s="19">
        <v>2.1165019905311101E-2</v>
      </c>
      <c r="X11" s="51">
        <v>2.9054192415969702</v>
      </c>
      <c r="Y11" s="19">
        <v>-0.185918462935661</v>
      </c>
      <c r="Z11" s="51">
        <v>0.73982716468162801</v>
      </c>
      <c r="AA11" s="19">
        <v>-0.218462269466836</v>
      </c>
      <c r="AB11" s="51">
        <v>-1.26956004352542</v>
      </c>
      <c r="AC11" s="19">
        <v>-0.32532659286342103</v>
      </c>
      <c r="AD11" s="51">
        <v>-8.2468037880898901</v>
      </c>
      <c r="AE11" s="19">
        <v>-0.27169747785141202</v>
      </c>
      <c r="AF11" s="87">
        <v>-9.3925157365447394</v>
      </c>
      <c r="AG11" s="19">
        <v>1.9622337371402E-2</v>
      </c>
      <c r="AH11" s="51">
        <v>0.16341274531441699</v>
      </c>
      <c r="AI11" s="19">
        <v>-0.13917030961791199</v>
      </c>
      <c r="AJ11" s="51">
        <v>-0.19011375479749401</v>
      </c>
      <c r="AK11" s="19">
        <v>-0.15390780000059801</v>
      </c>
      <c r="AL11" s="19">
        <v>-2.9042276563814098E-2</v>
      </c>
      <c r="AM11" s="51">
        <v>-23.346295946248599</v>
      </c>
      <c r="AN11" s="15"/>
      <c r="AO11" s="22">
        <v>7.3493017875080099E-2</v>
      </c>
      <c r="AP11" s="22">
        <v>-9.2093192974134597E-2</v>
      </c>
      <c r="AQ11" s="22">
        <v>0.127186706082284</v>
      </c>
      <c r="AR11" s="22">
        <v>-0.154461402867164</v>
      </c>
      <c r="AS11" s="20">
        <v>5</v>
      </c>
      <c r="AT11" s="20">
        <v>7</v>
      </c>
      <c r="AU11" s="20">
        <v>5</v>
      </c>
      <c r="AV11" s="21">
        <v>7</v>
      </c>
      <c r="AW11" s="15"/>
      <c r="AX11" s="25">
        <v>0.28618774968432298</v>
      </c>
      <c r="AY11" s="26">
        <v>-0.66951470226376797</v>
      </c>
      <c r="AZ11" s="26">
        <v>-0.56206665611261997</v>
      </c>
      <c r="BA11" s="26">
        <v>-0.89616223171560705</v>
      </c>
      <c r="BB11" s="85">
        <v>2.9306016438567901E-2</v>
      </c>
      <c r="BC11" s="88">
        <v>-43.474344465474097</v>
      </c>
      <c r="BD11" s="18">
        <v>43756</v>
      </c>
      <c r="BE11" s="18">
        <v>43913</v>
      </c>
      <c r="BF11" s="20"/>
      <c r="BG11" s="18"/>
      <c r="BH11" s="15"/>
    </row>
    <row r="12" spans="1:60" x14ac:dyDescent="0.25">
      <c r="A12" s="15"/>
      <c r="B12" s="14" t="s">
        <v>53</v>
      </c>
      <c r="C12" s="14" t="s">
        <v>54</v>
      </c>
      <c r="D12" s="14" t="s">
        <v>35</v>
      </c>
      <c r="E12" s="16" t="s">
        <v>55</v>
      </c>
      <c r="F12" s="16" t="s">
        <v>37</v>
      </c>
      <c r="G12" s="81" t="s">
        <v>38</v>
      </c>
      <c r="H12" s="82" t="s">
        <v>39</v>
      </c>
      <c r="I12" s="17" t="s">
        <v>31</v>
      </c>
      <c r="J12" s="17" t="s">
        <v>56</v>
      </c>
      <c r="K12" s="15"/>
      <c r="L12" s="18">
        <v>44022</v>
      </c>
      <c r="M12" s="83">
        <v>894.09810000006098</v>
      </c>
      <c r="N12" s="84">
        <v>894.09810000006098</v>
      </c>
      <c r="O12" s="84">
        <v>1164.9589000009</v>
      </c>
      <c r="P12" s="85">
        <f t="shared" si="0"/>
        <v>0.76749325662851298</v>
      </c>
      <c r="Q12" s="18">
        <v>43756</v>
      </c>
      <c r="R12" s="86">
        <v>3063190.4750000001</v>
      </c>
      <c r="S12" s="86">
        <v>3992912.5237539099</v>
      </c>
      <c r="T12" s="15"/>
      <c r="U12" s="19">
        <v>-9.7812952026288301E-4</v>
      </c>
      <c r="V12" s="51">
        <v>-5.5900036659295403E-2</v>
      </c>
      <c r="W12" s="19">
        <v>2.2214257296582201E-2</v>
      </c>
      <c r="X12" s="51">
        <v>3.01034298072409</v>
      </c>
      <c r="Y12" s="19">
        <v>-0.18083449147699901</v>
      </c>
      <c r="Z12" s="51">
        <v>1.2482243105478099</v>
      </c>
      <c r="AA12" s="19">
        <v>-0.20861223961954201</v>
      </c>
      <c r="AB12" s="51">
        <v>-0.28455705879605397</v>
      </c>
      <c r="AC12" s="19">
        <v>-0.30821000408934202</v>
      </c>
      <c r="AD12" s="51">
        <v>-6.5351449106819901</v>
      </c>
      <c r="AE12" s="19">
        <v>-0.24383060111809801</v>
      </c>
      <c r="AF12" s="87">
        <v>-6.60582806321327</v>
      </c>
      <c r="AG12" s="19">
        <v>1.99715671351441E-2</v>
      </c>
      <c r="AH12" s="51">
        <v>0.198335721688636</v>
      </c>
      <c r="AI12" s="19">
        <v>-0.133497827925603</v>
      </c>
      <c r="AJ12" s="51">
        <v>0.37713441443338502</v>
      </c>
      <c r="AK12" s="19">
        <v>-0.105901900000463</v>
      </c>
      <c r="AL12" s="19">
        <v>-1.9546691736650201E-2</v>
      </c>
      <c r="AM12" s="51">
        <v>-18.545705946249701</v>
      </c>
      <c r="AN12" s="15"/>
      <c r="AO12" s="22">
        <v>7.3529713969037402E-2</v>
      </c>
      <c r="AP12" s="22">
        <v>-9.1999923437542694E-2</v>
      </c>
      <c r="AQ12" s="22">
        <v>0.12834494224807699</v>
      </c>
      <c r="AR12" s="22">
        <v>-0.153563630066928</v>
      </c>
      <c r="AS12" s="20">
        <v>5</v>
      </c>
      <c r="AT12" s="20">
        <v>7</v>
      </c>
      <c r="AU12" s="20">
        <v>6</v>
      </c>
      <c r="AV12" s="21">
        <v>6</v>
      </c>
      <c r="AW12" s="15"/>
      <c r="AX12" s="25">
        <v>0.28615347509155997</v>
      </c>
      <c r="AY12" s="26">
        <v>-0.635647445081304</v>
      </c>
      <c r="AZ12" s="26">
        <v>-0.48335330708505397</v>
      </c>
      <c r="BA12" s="26">
        <v>-0.85223947476970396</v>
      </c>
      <c r="BB12" s="85">
        <v>2.9304125198832499E-2</v>
      </c>
      <c r="BC12" s="88">
        <v>-43.169720408215703</v>
      </c>
      <c r="BD12" s="18">
        <v>43756</v>
      </c>
      <c r="BE12" s="18">
        <v>43913</v>
      </c>
      <c r="BF12" s="20"/>
      <c r="BG12" s="18"/>
      <c r="BH12" s="15"/>
    </row>
    <row r="13" spans="1:60" x14ac:dyDescent="0.25">
      <c r="A13" s="15"/>
      <c r="B13" s="14" t="s">
        <v>57</v>
      </c>
      <c r="C13" s="14" t="s">
        <v>58</v>
      </c>
      <c r="D13" s="14" t="s">
        <v>35</v>
      </c>
      <c r="E13" s="16" t="s">
        <v>59</v>
      </c>
      <c r="F13" s="16" t="s">
        <v>37</v>
      </c>
      <c r="G13" s="81" t="s">
        <v>38</v>
      </c>
      <c r="H13" s="82" t="s">
        <v>39</v>
      </c>
      <c r="I13" s="17" t="s">
        <v>31</v>
      </c>
      <c r="J13" s="17" t="s">
        <v>60</v>
      </c>
      <c r="K13" s="15"/>
      <c r="L13" s="18">
        <v>44022</v>
      </c>
      <c r="M13" s="83">
        <v>1029.3505000006401</v>
      </c>
      <c r="N13" s="84">
        <v>1029.3505000006401</v>
      </c>
      <c r="O13" s="84">
        <v>1338.2389000002299</v>
      </c>
      <c r="P13" s="85">
        <f t="shared" si="0"/>
        <v>0.76918291644374048</v>
      </c>
      <c r="Q13" s="18">
        <v>43756</v>
      </c>
      <c r="R13" s="86">
        <v>10012049.795</v>
      </c>
      <c r="S13" s="86">
        <v>12168327.097046901</v>
      </c>
      <c r="T13" s="15"/>
      <c r="U13" s="19">
        <v>-9.6986479638872002E-4</v>
      </c>
      <c r="V13" s="51">
        <v>-5.5073564271879101E-2</v>
      </c>
      <c r="W13" s="19">
        <v>2.2467656723165402E-2</v>
      </c>
      <c r="X13" s="51">
        <v>3.0356829233824101</v>
      </c>
      <c r="Y13" s="19">
        <v>-0.17960056086856599</v>
      </c>
      <c r="Z13" s="51">
        <v>1.37161737139104</v>
      </c>
      <c r="AA13" s="19">
        <v>-0.20621472608036101</v>
      </c>
      <c r="AB13" s="51">
        <v>-4.4805704877944698E-2</v>
      </c>
      <c r="AC13" s="19">
        <v>-0.304012768268003</v>
      </c>
      <c r="AD13" s="51">
        <v>-6.11542132854811</v>
      </c>
      <c r="AE13" s="19">
        <v>-0.23694529189117</v>
      </c>
      <c r="AF13" s="87">
        <v>-5.9172971405205299</v>
      </c>
      <c r="AG13" s="19">
        <v>2.0055853072335601E-2</v>
      </c>
      <c r="AH13" s="51">
        <v>0.20676431540778101</v>
      </c>
      <c r="AI13" s="19">
        <v>-0.132120846558828</v>
      </c>
      <c r="AJ13" s="51">
        <v>0.514832551110885</v>
      </c>
      <c r="AK13" s="19">
        <v>-0.11769959663623</v>
      </c>
      <c r="AL13" s="19">
        <v>-1.6505783566572101E-2</v>
      </c>
      <c r="AM13" s="51">
        <v>-4.9139458901699999</v>
      </c>
      <c r="AN13" s="15"/>
      <c r="AO13" s="22">
        <v>7.3538614715289399E-2</v>
      </c>
      <c r="AP13" s="22">
        <v>-9.1977476133324701E-2</v>
      </c>
      <c r="AQ13" s="22">
        <v>0.12862468482679101</v>
      </c>
      <c r="AR13" s="22">
        <v>-0.15334688531496801</v>
      </c>
      <c r="AS13" s="20">
        <v>5</v>
      </c>
      <c r="AT13" s="20">
        <v>7</v>
      </c>
      <c r="AU13" s="20">
        <v>6</v>
      </c>
      <c r="AV13" s="21">
        <v>6</v>
      </c>
      <c r="AW13" s="15"/>
      <c r="AX13" s="25">
        <v>0.28614430432819099</v>
      </c>
      <c r="AY13" s="26">
        <v>-0.62740735490751798</v>
      </c>
      <c r="AZ13" s="26">
        <v>-0.46420730692807399</v>
      </c>
      <c r="BA13" s="26">
        <v>-0.841528569082584</v>
      </c>
      <c r="BB13" s="85">
        <v>2.9303578671169801E-2</v>
      </c>
      <c r="BC13" s="88">
        <v>-43.095967394125203</v>
      </c>
      <c r="BD13" s="18">
        <v>43756</v>
      </c>
      <c r="BE13" s="18">
        <v>43913</v>
      </c>
      <c r="BF13" s="20"/>
      <c r="BG13" s="18"/>
      <c r="BH13" s="15"/>
    </row>
    <row r="14" spans="1:60" x14ac:dyDescent="0.25">
      <c r="A14" s="15"/>
      <c r="B14" s="14" t="s">
        <v>61</v>
      </c>
      <c r="C14" s="14" t="s">
        <v>62</v>
      </c>
      <c r="D14" s="14" t="s">
        <v>35</v>
      </c>
      <c r="E14" s="16" t="s">
        <v>63</v>
      </c>
      <c r="F14" s="16" t="s">
        <v>37</v>
      </c>
      <c r="G14" s="81" t="s">
        <v>38</v>
      </c>
      <c r="H14" s="82" t="s">
        <v>39</v>
      </c>
      <c r="I14" s="17" t="s">
        <v>31</v>
      </c>
      <c r="J14" s="17" t="s">
        <v>64</v>
      </c>
      <c r="K14" s="15"/>
      <c r="L14" s="18">
        <v>44022</v>
      </c>
      <c r="M14" s="83">
        <v>697.99529999960203</v>
      </c>
      <c r="N14" s="84">
        <v>697.99529999960203</v>
      </c>
      <c r="O14" s="84">
        <v>902.76400000043202</v>
      </c>
      <c r="P14" s="85">
        <f t="shared" si="0"/>
        <v>0.77317582446715638</v>
      </c>
      <c r="Q14" s="18">
        <v>43756</v>
      </c>
      <c r="R14" s="86">
        <v>126279.15</v>
      </c>
      <c r="S14" s="86">
        <v>339764.80200878897</v>
      </c>
      <c r="T14" s="15"/>
      <c r="U14" s="19">
        <v>-9.5039170173549803E-4</v>
      </c>
      <c r="V14" s="51">
        <v>-5.3126254806556999E-2</v>
      </c>
      <c r="W14" s="19">
        <v>2.3064544520821101E-2</v>
      </c>
      <c r="X14" s="51">
        <v>3.0953717031479799</v>
      </c>
      <c r="Y14" s="19">
        <v>-0.17668815745215399</v>
      </c>
      <c r="Z14" s="51">
        <v>1.6628577130322799</v>
      </c>
      <c r="AA14" s="19">
        <v>-0.20054068095661901</v>
      </c>
      <c r="AB14" s="51">
        <v>0.52259880749625198</v>
      </c>
      <c r="AC14" s="19"/>
      <c r="AD14" s="51"/>
      <c r="AE14" s="19"/>
      <c r="AF14" s="87"/>
      <c r="AG14" s="19">
        <v>2.0254229186320999E-2</v>
      </c>
      <c r="AH14" s="51">
        <v>0.22660192680632499</v>
      </c>
      <c r="AI14" s="19">
        <v>-0.12887049936311101</v>
      </c>
      <c r="AJ14" s="51">
        <v>0.83986727068258904</v>
      </c>
      <c r="AK14" s="19">
        <v>-0.30200470000010698</v>
      </c>
      <c r="AL14" s="19">
        <v>-0.16306220230937499</v>
      </c>
      <c r="AM14" s="51">
        <v>-5.0790269860008301</v>
      </c>
      <c r="AN14" s="15"/>
      <c r="AO14" s="22">
        <v>7.35594513644173E-2</v>
      </c>
      <c r="AP14" s="22">
        <v>-9.1924464969488306E-2</v>
      </c>
      <c r="AQ14" s="22">
        <v>0.12928341290360601</v>
      </c>
      <c r="AR14" s="22">
        <v>-0.152836032567429</v>
      </c>
      <c r="AS14" s="20">
        <v>5</v>
      </c>
      <c r="AT14" s="20">
        <v>7</v>
      </c>
      <c r="AU14" s="20">
        <v>6</v>
      </c>
      <c r="AV14" s="21">
        <v>6</v>
      </c>
      <c r="AW14" s="15"/>
      <c r="AX14" s="25">
        <v>0.28612315741745997</v>
      </c>
      <c r="AY14" s="26">
        <v>-0.60790649215414305</v>
      </c>
      <c r="AZ14" s="26">
        <v>-0.41891531125202203</v>
      </c>
      <c r="BA14" s="26">
        <v>-0.81614172041190602</v>
      </c>
      <c r="BB14" s="85">
        <v>2.9302337048866301E-2</v>
      </c>
      <c r="BC14" s="88">
        <v>-42.921915362239801</v>
      </c>
      <c r="BD14" s="18">
        <v>43756</v>
      </c>
      <c r="BE14" s="18">
        <v>43913</v>
      </c>
      <c r="BF14" s="20"/>
      <c r="BG14" s="18"/>
      <c r="BH14" s="15"/>
    </row>
    <row r="15" spans="1:60" x14ac:dyDescent="0.25">
      <c r="A15" s="15"/>
      <c r="B15" s="14" t="s">
        <v>65</v>
      </c>
      <c r="C15" s="14" t="s">
        <v>66</v>
      </c>
      <c r="D15" s="14" t="s">
        <v>67</v>
      </c>
      <c r="E15" s="16" t="s">
        <v>68</v>
      </c>
      <c r="F15" s="16" t="s">
        <v>69</v>
      </c>
      <c r="G15" s="81" t="s">
        <v>38</v>
      </c>
      <c r="H15" s="82" t="s">
        <v>70</v>
      </c>
      <c r="I15" s="17" t="s">
        <v>31</v>
      </c>
      <c r="J15" s="17" t="s">
        <v>64</v>
      </c>
      <c r="K15" s="15"/>
      <c r="L15" s="18">
        <v>44022</v>
      </c>
      <c r="M15" s="83">
        <v>960.099899999797</v>
      </c>
      <c r="N15" s="84">
        <v>960.099899999797</v>
      </c>
      <c r="O15" s="84">
        <v>1167.4589000009</v>
      </c>
      <c r="P15" s="85">
        <f t="shared" si="0"/>
        <v>0.82238432547737383</v>
      </c>
      <c r="Q15" s="18">
        <v>43797</v>
      </c>
      <c r="R15" s="86">
        <v>984425.13399999996</v>
      </c>
      <c r="S15" s="86">
        <v>538157.35443554702</v>
      </c>
      <c r="T15" s="15"/>
      <c r="U15" s="19">
        <v>6.7478643177309996E-3</v>
      </c>
      <c r="V15" s="51">
        <v>0.71669934714009298</v>
      </c>
      <c r="W15" s="19">
        <v>1.7641416239712299E-2</v>
      </c>
      <c r="X15" s="51">
        <v>2.5530588750371002</v>
      </c>
      <c r="Y15" s="19">
        <v>-0.139974398985069</v>
      </c>
      <c r="Z15" s="51">
        <v>5.3342335597408201</v>
      </c>
      <c r="AA15" s="19">
        <v>-2.6433139038999801E-2</v>
      </c>
      <c r="AB15" s="51">
        <v>17.933352999272799</v>
      </c>
      <c r="AC15" s="19">
        <v>-9.4095133891678395E-2</v>
      </c>
      <c r="AD15" s="51">
        <v>14.876342109084399</v>
      </c>
      <c r="AE15" s="19">
        <v>-0.10578413639814201</v>
      </c>
      <c r="AF15" s="87">
        <v>7.1988184087822402</v>
      </c>
      <c r="AG15" s="19">
        <v>-1.8169139379097001E-2</v>
      </c>
      <c r="AH15" s="51">
        <v>-3.6157349297354799</v>
      </c>
      <c r="AI15" s="19">
        <v>-0.12418502950095001</v>
      </c>
      <c r="AJ15" s="51">
        <v>1.3084142568986901</v>
      </c>
      <c r="AK15" s="19">
        <v>-3.9900100000522798E-2</v>
      </c>
      <c r="AL15" s="19">
        <v>-8.3890150217484898E-3</v>
      </c>
      <c r="AM15" s="51">
        <v>-9.8278638177434896</v>
      </c>
      <c r="AN15" s="15"/>
      <c r="AO15" s="22">
        <v>6.0174100712174501E-2</v>
      </c>
      <c r="AP15" s="22">
        <v>-0.114584192137991</v>
      </c>
      <c r="AQ15" s="22">
        <v>0.11082111223368001</v>
      </c>
      <c r="AR15" s="22">
        <v>-0.203553006596048</v>
      </c>
      <c r="AS15" s="20">
        <v>7</v>
      </c>
      <c r="AT15" s="20">
        <v>5</v>
      </c>
      <c r="AU15" s="20">
        <v>6</v>
      </c>
      <c r="AV15" s="21">
        <v>6</v>
      </c>
      <c r="AW15" s="15"/>
      <c r="AX15" s="25">
        <v>0.26157365753460898</v>
      </c>
      <c r="AY15" s="26">
        <v>-3.5292284393406699E-3</v>
      </c>
      <c r="AZ15" s="26">
        <v>0.44668392682797298</v>
      </c>
      <c r="BA15" s="26">
        <v>-4.5786616605312204E-3</v>
      </c>
      <c r="BB15" s="85">
        <v>2.65842254425297E-2</v>
      </c>
      <c r="BC15" s="88">
        <v>-33.711593615880702</v>
      </c>
      <c r="BD15" s="18">
        <v>43797</v>
      </c>
      <c r="BE15" s="18">
        <v>43910</v>
      </c>
      <c r="BF15" s="20"/>
      <c r="BG15" s="18"/>
      <c r="BH15" s="15"/>
    </row>
    <row r="16" spans="1:60" x14ac:dyDescent="0.25">
      <c r="A16" s="15"/>
      <c r="B16" s="14" t="s">
        <v>71</v>
      </c>
      <c r="C16" s="14" t="s">
        <v>72</v>
      </c>
      <c r="D16" s="14" t="s">
        <v>67</v>
      </c>
      <c r="E16" s="16" t="s">
        <v>73</v>
      </c>
      <c r="F16" s="16" t="s">
        <v>69</v>
      </c>
      <c r="G16" s="81" t="s">
        <v>38</v>
      </c>
      <c r="H16" s="82" t="s">
        <v>70</v>
      </c>
      <c r="I16" s="17" t="s">
        <v>31</v>
      </c>
      <c r="J16" s="17" t="s">
        <v>74</v>
      </c>
      <c r="K16" s="15"/>
      <c r="L16" s="18">
        <v>44022</v>
      </c>
      <c r="M16" s="83">
        <v>868.86980000045196</v>
      </c>
      <c r="N16" s="84">
        <v>868.86980000045196</v>
      </c>
      <c r="O16" s="84">
        <v>868.86980000045196</v>
      </c>
      <c r="P16" s="85">
        <f t="shared" si="0"/>
        <v>1</v>
      </c>
      <c r="Q16" s="18">
        <v>44022</v>
      </c>
      <c r="R16" s="86">
        <v>0</v>
      </c>
      <c r="S16" s="86">
        <v>0</v>
      </c>
      <c r="T16" s="15"/>
      <c r="U16" s="19">
        <v>0</v>
      </c>
      <c r="V16" s="51">
        <v>4.1912915366992799E-2</v>
      </c>
      <c r="W16" s="19">
        <v>0</v>
      </c>
      <c r="X16" s="51">
        <v>0.78891725106586796</v>
      </c>
      <c r="Y16" s="19">
        <v>0</v>
      </c>
      <c r="Z16" s="51">
        <v>19.3316734582477</v>
      </c>
      <c r="AA16" s="19">
        <v>0</v>
      </c>
      <c r="AB16" s="51">
        <v>20.576666903158198</v>
      </c>
      <c r="AC16" s="19"/>
      <c r="AD16" s="51"/>
      <c r="AE16" s="19"/>
      <c r="AF16" s="87"/>
      <c r="AG16" s="19">
        <v>0</v>
      </c>
      <c r="AH16" s="51">
        <v>-1.79882099182578</v>
      </c>
      <c r="AI16" s="19">
        <v>0</v>
      </c>
      <c r="AJ16" s="51">
        <v>13.726917206993701</v>
      </c>
      <c r="AK16" s="19">
        <v>-0.123566933206312</v>
      </c>
      <c r="AL16" s="19">
        <v>-6.7308089570360594E-2</v>
      </c>
      <c r="AM16" s="51">
        <v>11.0534487813275</v>
      </c>
      <c r="AN16" s="15"/>
      <c r="AO16" s="22">
        <v>0</v>
      </c>
      <c r="AP16" s="22">
        <v>0</v>
      </c>
      <c r="AQ16" s="22">
        <v>0</v>
      </c>
      <c r="AR16" s="22">
        <v>0</v>
      </c>
      <c r="AS16" s="20">
        <v>0</v>
      </c>
      <c r="AT16" s="20">
        <v>0</v>
      </c>
      <c r="AU16" s="20">
        <v>7</v>
      </c>
      <c r="AV16" s="21">
        <v>5</v>
      </c>
      <c r="AW16" s="15"/>
      <c r="AX16" s="25">
        <v>0</v>
      </c>
      <c r="AY16" s="26">
        <v>-115.173126170179</v>
      </c>
      <c r="AZ16" s="26">
        <v>0.54146558877982898</v>
      </c>
      <c r="BA16" s="26">
        <v>-15.964106449086101</v>
      </c>
      <c r="BB16" s="85">
        <v>0</v>
      </c>
      <c r="BC16" s="88">
        <v>0</v>
      </c>
      <c r="BD16" s="18">
        <v>43657</v>
      </c>
      <c r="BE16" s="18"/>
      <c r="BF16" s="20"/>
      <c r="BG16" s="18"/>
      <c r="BH16" s="15"/>
    </row>
    <row r="17" spans="1:60" x14ac:dyDescent="0.25">
      <c r="A17" s="15"/>
      <c r="B17" s="14" t="s">
        <v>75</v>
      </c>
      <c r="C17" s="14" t="s">
        <v>76</v>
      </c>
      <c r="D17" s="14" t="s">
        <v>67</v>
      </c>
      <c r="E17" s="16" t="s">
        <v>77</v>
      </c>
      <c r="F17" s="16" t="s">
        <v>69</v>
      </c>
      <c r="G17" s="81" t="s">
        <v>38</v>
      </c>
      <c r="H17" s="82" t="s">
        <v>70</v>
      </c>
      <c r="I17" s="17" t="s">
        <v>31</v>
      </c>
      <c r="J17" s="17" t="s">
        <v>64</v>
      </c>
      <c r="K17" s="15"/>
      <c r="L17" s="18">
        <v>44022</v>
      </c>
      <c r="M17" s="83">
        <v>953.01979999989305</v>
      </c>
      <c r="N17" s="84">
        <v>953.01979999989305</v>
      </c>
      <c r="O17" s="84">
        <v>1158.0640999991399</v>
      </c>
      <c r="P17" s="85">
        <f t="shared" si="0"/>
        <v>0.82294218428893606</v>
      </c>
      <c r="Q17" s="18">
        <v>43797</v>
      </c>
      <c r="R17" s="86">
        <v>368783.60600000003</v>
      </c>
      <c r="S17" s="86">
        <v>440178.08980517602</v>
      </c>
      <c r="T17" s="15"/>
      <c r="U17" s="19">
        <v>6.7509009859350001E-3</v>
      </c>
      <c r="V17" s="51">
        <v>0.71700301396049304</v>
      </c>
      <c r="W17" s="19">
        <v>1.7733504382704299E-2</v>
      </c>
      <c r="X17" s="51">
        <v>2.5622676893362999</v>
      </c>
      <c r="Y17" s="19">
        <v>-0.13950252360707999</v>
      </c>
      <c r="Z17" s="51">
        <v>5.3814210975397101</v>
      </c>
      <c r="AA17" s="19">
        <v>-2.5358559352753201E-2</v>
      </c>
      <c r="AB17" s="51">
        <v>18.040810967882901</v>
      </c>
      <c r="AC17" s="19">
        <v>-9.2096987557888504E-2</v>
      </c>
      <c r="AD17" s="51">
        <v>15.0761567424634</v>
      </c>
      <c r="AE17" s="19">
        <v>-0.102825457424915</v>
      </c>
      <c r="AF17" s="87">
        <v>7.4946863061049998</v>
      </c>
      <c r="AG17" s="19">
        <v>-1.8139420069928702E-2</v>
      </c>
      <c r="AH17" s="51">
        <v>-3.61276299881865</v>
      </c>
      <c r="AI17" s="19">
        <v>-0.12367808482216799</v>
      </c>
      <c r="AJ17" s="51">
        <v>1.35910872477689</v>
      </c>
      <c r="AK17" s="19">
        <v>-4.6980199999816299E-2</v>
      </c>
      <c r="AL17" s="19">
        <v>-9.8821650553873007E-3</v>
      </c>
      <c r="AM17" s="51">
        <v>-9.1419072464341298</v>
      </c>
      <c r="AN17" s="15"/>
      <c r="AO17" s="22">
        <v>6.0177320074217298E-2</v>
      </c>
      <c r="AP17" s="22">
        <v>-0.11458146960474599</v>
      </c>
      <c r="AQ17" s="22">
        <v>0.110921561738069</v>
      </c>
      <c r="AR17" s="22">
        <v>-0.203478631739854</v>
      </c>
      <c r="AS17" s="20">
        <v>7</v>
      </c>
      <c r="AT17" s="20">
        <v>5</v>
      </c>
      <c r="AU17" s="20">
        <v>6</v>
      </c>
      <c r="AV17" s="21">
        <v>6</v>
      </c>
      <c r="AW17" s="15"/>
      <c r="AX17" s="25">
        <v>0.26157718257833001</v>
      </c>
      <c r="AY17" s="26">
        <v>4.9956674158657698E-4</v>
      </c>
      <c r="AZ17" s="26">
        <v>0.44956175862216702</v>
      </c>
      <c r="BA17" s="26">
        <v>6.4819706350949203E-4</v>
      </c>
      <c r="BB17" s="85">
        <v>2.6584675920239501E-2</v>
      </c>
      <c r="BC17" s="88">
        <v>-33.689016005198901</v>
      </c>
      <c r="BD17" s="18">
        <v>43797</v>
      </c>
      <c r="BE17" s="18">
        <v>43910</v>
      </c>
      <c r="BF17" s="20"/>
      <c r="BG17" s="18"/>
      <c r="BH17" s="15"/>
    </row>
    <row r="18" spans="1:60" x14ac:dyDescent="0.25">
      <c r="A18" s="15"/>
      <c r="B18" s="14" t="s">
        <v>78</v>
      </c>
      <c r="C18" s="14" t="s">
        <v>79</v>
      </c>
      <c r="D18" s="14" t="s">
        <v>67</v>
      </c>
      <c r="E18" s="16" t="s">
        <v>80</v>
      </c>
      <c r="F18" s="16" t="s">
        <v>69</v>
      </c>
      <c r="G18" s="81" t="s">
        <v>38</v>
      </c>
      <c r="H18" s="82" t="s">
        <v>70</v>
      </c>
      <c r="I18" s="17" t="s">
        <v>31</v>
      </c>
      <c r="J18" s="17" t="s">
        <v>64</v>
      </c>
      <c r="K18" s="15"/>
      <c r="L18" s="18">
        <v>44022</v>
      </c>
      <c r="M18" s="83">
        <v>880.70679999981098</v>
      </c>
      <c r="N18" s="84">
        <v>880.70679999981098</v>
      </c>
      <c r="O18" s="84">
        <v>1080.8677999991901</v>
      </c>
      <c r="P18" s="85">
        <f t="shared" si="0"/>
        <v>0.81481454068709502</v>
      </c>
      <c r="Q18" s="18">
        <v>43797</v>
      </c>
      <c r="R18" s="86">
        <v>2371638.9070000001</v>
      </c>
      <c r="S18" s="86">
        <v>2125868.5652929698</v>
      </c>
      <c r="T18" s="15"/>
      <c r="U18" s="19">
        <v>6.7064857703371698E-3</v>
      </c>
      <c r="V18" s="51">
        <v>0.71256149240070998</v>
      </c>
      <c r="W18" s="19">
        <v>1.6387520976422799E-2</v>
      </c>
      <c r="X18" s="51">
        <v>2.4276693487081502</v>
      </c>
      <c r="Y18" s="19">
        <v>-0.14638340551944601</v>
      </c>
      <c r="Z18" s="51">
        <v>4.6933329063031097</v>
      </c>
      <c r="AA18" s="19">
        <v>-4.0968106201980797E-2</v>
      </c>
      <c r="AB18" s="51">
        <v>16.4798562829674</v>
      </c>
      <c r="AC18" s="19">
        <v>-0.120906775613548</v>
      </c>
      <c r="AD18" s="51">
        <v>12.1951779368974</v>
      </c>
      <c r="AE18" s="19">
        <v>-0.14516993195502401</v>
      </c>
      <c r="AF18" s="87">
        <v>3.2602388530940498</v>
      </c>
      <c r="AG18" s="19">
        <v>-1.85725383189492E-2</v>
      </c>
      <c r="AH18" s="51">
        <v>-3.6560748237206999</v>
      </c>
      <c r="AI18" s="19">
        <v>-0.131068953542126</v>
      </c>
      <c r="AJ18" s="51">
        <v>0.62002185278106503</v>
      </c>
      <c r="AK18" s="19">
        <v>-0.11929320000039299</v>
      </c>
      <c r="AL18" s="19">
        <v>-2.5835136510068E-2</v>
      </c>
      <c r="AM18" s="51">
        <v>-15.9926108303916</v>
      </c>
      <c r="AN18" s="15"/>
      <c r="AO18" s="22">
        <v>6.0130531526738203E-2</v>
      </c>
      <c r="AP18" s="22">
        <v>-0.114620561435004</v>
      </c>
      <c r="AQ18" s="22">
        <v>0.109452387907368</v>
      </c>
      <c r="AR18" s="22">
        <v>-0.20456707916571801</v>
      </c>
      <c r="AS18" s="20">
        <v>7</v>
      </c>
      <c r="AT18" s="20">
        <v>5</v>
      </c>
      <c r="AU18" s="20">
        <v>6</v>
      </c>
      <c r="AV18" s="21">
        <v>6</v>
      </c>
      <c r="AW18" s="15"/>
      <c r="AX18" s="25">
        <v>0.26152541089511899</v>
      </c>
      <c r="AY18" s="26">
        <v>-5.8051022547545003E-2</v>
      </c>
      <c r="AZ18" s="26">
        <v>0.40774398313988103</v>
      </c>
      <c r="BA18" s="26">
        <v>-7.5183215214451607E-2</v>
      </c>
      <c r="BB18" s="85">
        <v>2.6578068407070499E-2</v>
      </c>
      <c r="BC18" s="88">
        <v>-34.018730135110701</v>
      </c>
      <c r="BD18" s="18">
        <v>43797</v>
      </c>
      <c r="BE18" s="18">
        <v>43910</v>
      </c>
      <c r="BF18" s="20"/>
      <c r="BG18" s="18"/>
      <c r="BH18" s="15"/>
    </row>
    <row r="19" spans="1:60" x14ac:dyDescent="0.25">
      <c r="A19" s="15"/>
      <c r="B19" s="14" t="s">
        <v>81</v>
      </c>
      <c r="C19" s="14" t="s">
        <v>82</v>
      </c>
      <c r="D19" s="14" t="s">
        <v>67</v>
      </c>
      <c r="E19" s="16" t="s">
        <v>83</v>
      </c>
      <c r="F19" s="16" t="s">
        <v>69</v>
      </c>
      <c r="G19" s="81" t="s">
        <v>38</v>
      </c>
      <c r="H19" s="82" t="s">
        <v>70</v>
      </c>
      <c r="I19" s="17" t="s">
        <v>31</v>
      </c>
      <c r="J19" s="17" t="s">
        <v>84</v>
      </c>
      <c r="K19" s="15"/>
      <c r="L19" s="18">
        <v>44022</v>
      </c>
      <c r="M19" s="83">
        <v>895.90529999975104</v>
      </c>
      <c r="N19" s="84">
        <v>895.90529999975104</v>
      </c>
      <c r="O19" s="84">
        <v>1099.2620999999299</v>
      </c>
      <c r="P19" s="85">
        <f t="shared" si="0"/>
        <v>0.81500608453598844</v>
      </c>
      <c r="Q19" s="18">
        <v>43797</v>
      </c>
      <c r="R19" s="86">
        <v>10.055999999999999</v>
      </c>
      <c r="S19" s="86">
        <v>10.5180267175585</v>
      </c>
      <c r="T19" s="15"/>
      <c r="U19" s="19">
        <v>6.7073347490804701E-3</v>
      </c>
      <c r="V19" s="51">
        <v>0.71264639027503995</v>
      </c>
      <c r="W19" s="19">
        <v>1.6168081077921701E-2</v>
      </c>
      <c r="X19" s="51">
        <v>2.4057253588580401</v>
      </c>
      <c r="Y19" s="19">
        <v>-0.14649470908989301</v>
      </c>
      <c r="Z19" s="51">
        <v>4.6822025492583599</v>
      </c>
      <c r="AA19" s="19">
        <v>-3.9737524808515397E-2</v>
      </c>
      <c r="AB19" s="51">
        <v>16.602914422313901</v>
      </c>
      <c r="AC19" s="19">
        <v>-0.118641781798942</v>
      </c>
      <c r="AD19" s="51">
        <v>12.421677318358</v>
      </c>
      <c r="AE19" s="19">
        <v>-0.148946334540669</v>
      </c>
      <c r="AF19" s="87">
        <v>2.8825985945295498</v>
      </c>
      <c r="AG19" s="19">
        <v>-1.8639603084920998E-2</v>
      </c>
      <c r="AH19" s="51">
        <v>-3.66278130031787</v>
      </c>
      <c r="AI19" s="19">
        <v>-0.131080978719256</v>
      </c>
      <c r="AJ19" s="51">
        <v>0.61881933506811004</v>
      </c>
      <c r="AK19" s="19">
        <v>-0.104094700000132</v>
      </c>
      <c r="AL19" s="19">
        <v>-3.2629420667035398E-2</v>
      </c>
      <c r="AM19" s="51">
        <v>5.5369786234223302</v>
      </c>
      <c r="AN19" s="15"/>
      <c r="AO19" s="22">
        <v>6.0107956367573899E-2</v>
      </c>
      <c r="AP19" s="22">
        <v>-0.11464840453933001</v>
      </c>
      <c r="AQ19" s="22">
        <v>0.10993469422653999</v>
      </c>
      <c r="AR19" s="22">
        <v>-0.20488753338315299</v>
      </c>
      <c r="AS19" s="20">
        <v>7</v>
      </c>
      <c r="AT19" s="20">
        <v>5</v>
      </c>
      <c r="AU19" s="20">
        <v>6</v>
      </c>
      <c r="AV19" s="21">
        <v>6</v>
      </c>
      <c r="AW19" s="15"/>
      <c r="AX19" s="25">
        <v>0.26156658633292001</v>
      </c>
      <c r="AY19" s="26">
        <v>-5.3338567189996397E-2</v>
      </c>
      <c r="AZ19" s="26">
        <v>0.41106883317070197</v>
      </c>
      <c r="BA19" s="26">
        <v>-6.9085411966625501E-2</v>
      </c>
      <c r="BB19" s="85">
        <v>2.6582182230122299E-2</v>
      </c>
      <c r="BC19" s="88">
        <v>-33.955004907387803</v>
      </c>
      <c r="BD19" s="18">
        <v>43797</v>
      </c>
      <c r="BE19" s="18">
        <v>43910</v>
      </c>
      <c r="BF19" s="20"/>
      <c r="BG19" s="18"/>
      <c r="BH19" s="15"/>
    </row>
    <row r="20" spans="1:60" x14ac:dyDescent="0.25">
      <c r="A20" s="15"/>
      <c r="B20" s="14" t="s">
        <v>85</v>
      </c>
      <c r="C20" s="14" t="s">
        <v>86</v>
      </c>
      <c r="D20" s="14" t="s">
        <v>67</v>
      </c>
      <c r="E20" s="16" t="s">
        <v>87</v>
      </c>
      <c r="F20" s="16" t="s">
        <v>69</v>
      </c>
      <c r="G20" s="81" t="s">
        <v>38</v>
      </c>
      <c r="H20" s="82" t="s">
        <v>70</v>
      </c>
      <c r="I20" s="17" t="s">
        <v>31</v>
      </c>
      <c r="J20" s="17" t="s">
        <v>88</v>
      </c>
      <c r="K20" s="15"/>
      <c r="L20" s="18">
        <v>44022</v>
      </c>
      <c r="M20" s="83">
        <v>922.93740000016999</v>
      </c>
      <c r="N20" s="84">
        <v>922.93740000016999</v>
      </c>
      <c r="O20" s="84">
        <v>1115.7169000003501</v>
      </c>
      <c r="P20" s="85">
        <f t="shared" si="0"/>
        <v>0.82721468143028076</v>
      </c>
      <c r="Q20" s="18">
        <v>43797</v>
      </c>
      <c r="R20" s="86">
        <v>63874.156000000003</v>
      </c>
      <c r="S20" s="86">
        <v>71169.1308511963</v>
      </c>
      <c r="T20" s="15"/>
      <c r="U20" s="19">
        <v>6.7740966405835899E-3</v>
      </c>
      <c r="V20" s="51">
        <v>0.71932257942535205</v>
      </c>
      <c r="W20" s="19">
        <v>1.84363833541283E-2</v>
      </c>
      <c r="X20" s="51">
        <v>2.6325555864786998</v>
      </c>
      <c r="Y20" s="19">
        <v>-0.135890565428854</v>
      </c>
      <c r="Z20" s="51">
        <v>5.7426169153623103</v>
      </c>
      <c r="AA20" s="19">
        <v>-1.7114234833570701E-2</v>
      </c>
      <c r="AB20" s="51">
        <v>18.8652434198011</v>
      </c>
      <c r="AC20" s="19">
        <v>-7.6693554413432105E-2</v>
      </c>
      <c r="AD20" s="51">
        <v>16.6165000569017</v>
      </c>
      <c r="AE20" s="19">
        <v>-7.9907342477818E-2</v>
      </c>
      <c r="AF20" s="87">
        <v>9.7864978008146899</v>
      </c>
      <c r="AG20" s="19">
        <v>-1.7913493910782601E-2</v>
      </c>
      <c r="AH20" s="51">
        <v>-3.5901703829040299</v>
      </c>
      <c r="AI20" s="19">
        <v>-0.119797152411629</v>
      </c>
      <c r="AJ20" s="51">
        <v>1.74720196583075</v>
      </c>
      <c r="AK20" s="19">
        <v>-7.7062599999408093E-2</v>
      </c>
      <c r="AL20" s="19">
        <v>-2.4491242117619501E-2</v>
      </c>
      <c r="AM20" s="51">
        <v>9.8107044635253295</v>
      </c>
      <c r="AN20" s="15"/>
      <c r="AO20" s="22">
        <v>6.02016344473668E-2</v>
      </c>
      <c r="AP20" s="22">
        <v>-0.114561201438919</v>
      </c>
      <c r="AQ20" s="22">
        <v>0.111688784072612</v>
      </c>
      <c r="AR20" s="22">
        <v>-0.20291012641973799</v>
      </c>
      <c r="AS20" s="20">
        <v>7</v>
      </c>
      <c r="AT20" s="20">
        <v>5</v>
      </c>
      <c r="AU20" s="20">
        <v>6</v>
      </c>
      <c r="AV20" s="21">
        <v>6</v>
      </c>
      <c r="AW20" s="15"/>
      <c r="AX20" s="25">
        <v>0.26160470817820197</v>
      </c>
      <c r="AY20" s="26">
        <v>3.1401259369658902E-2</v>
      </c>
      <c r="AZ20" s="26">
        <v>0.47163366246377297</v>
      </c>
      <c r="BA20" s="26">
        <v>4.0782981583617997E-2</v>
      </c>
      <c r="BB20" s="85">
        <v>2.6588176806217199E-2</v>
      </c>
      <c r="BC20" s="88">
        <v>-33.516342721064603</v>
      </c>
      <c r="BD20" s="18">
        <v>43797</v>
      </c>
      <c r="BE20" s="18">
        <v>43910</v>
      </c>
      <c r="BF20" s="20"/>
      <c r="BG20" s="18"/>
      <c r="BH20" s="15"/>
    </row>
    <row r="21" spans="1:60" x14ac:dyDescent="0.25">
      <c r="A21" s="15"/>
      <c r="B21" s="14" t="s">
        <v>89</v>
      </c>
      <c r="C21" s="14" t="s">
        <v>90</v>
      </c>
      <c r="D21" s="14" t="s">
        <v>67</v>
      </c>
      <c r="E21" s="16" t="s">
        <v>91</v>
      </c>
      <c r="F21" s="16" t="s">
        <v>69</v>
      </c>
      <c r="G21" s="81" t="s">
        <v>38</v>
      </c>
      <c r="H21" s="82" t="s">
        <v>70</v>
      </c>
      <c r="I21" s="17" t="s">
        <v>31</v>
      </c>
      <c r="J21" s="17" t="s">
        <v>64</v>
      </c>
      <c r="K21" s="15"/>
      <c r="L21" s="18">
        <v>44022</v>
      </c>
      <c r="M21" s="83">
        <v>852.37540000025206</v>
      </c>
      <c r="N21" s="84">
        <v>852.37540000025206</v>
      </c>
      <c r="O21" s="84">
        <v>1050.62160000019</v>
      </c>
      <c r="P21" s="85">
        <f t="shared" si="0"/>
        <v>0.81130580220328408</v>
      </c>
      <c r="Q21" s="18">
        <v>43797</v>
      </c>
      <c r="R21" s="86">
        <v>1795328.257</v>
      </c>
      <c r="S21" s="86">
        <v>1383129.5706875001</v>
      </c>
      <c r="T21" s="15"/>
      <c r="U21" s="19">
        <v>6.6871513663500099E-3</v>
      </c>
      <c r="V21" s="51">
        <v>0.71062805200199397</v>
      </c>
      <c r="W21" s="19">
        <v>1.5802960953806199E-2</v>
      </c>
      <c r="X21" s="51">
        <v>2.36921334644649</v>
      </c>
      <c r="Y21" s="19">
        <v>-0.14935795329889501</v>
      </c>
      <c r="Z21" s="51">
        <v>4.3958781283581603</v>
      </c>
      <c r="AA21" s="19">
        <v>-4.7676857733676997E-2</v>
      </c>
      <c r="AB21" s="51">
        <v>15.8089811297978</v>
      </c>
      <c r="AC21" s="19">
        <v>-0.13314614688904799</v>
      </c>
      <c r="AD21" s="51">
        <v>10.9712408093474</v>
      </c>
      <c r="AE21" s="19">
        <v>-0.162952036375937</v>
      </c>
      <c r="AF21" s="87">
        <v>1.4820284110028299</v>
      </c>
      <c r="AG21" s="19">
        <v>-1.8760699517770301E-2</v>
      </c>
      <c r="AH21" s="51">
        <v>-3.6748909436027999</v>
      </c>
      <c r="AI21" s="19">
        <v>-0.134262900174654</v>
      </c>
      <c r="AJ21" s="51">
        <v>0.30062718952831302</v>
      </c>
      <c r="AK21" s="19">
        <v>-0.147624600000272</v>
      </c>
      <c r="AL21" s="19">
        <v>-3.2402464837105099E-2</v>
      </c>
      <c r="AM21" s="51">
        <v>-19.025724691717201</v>
      </c>
      <c r="AN21" s="15"/>
      <c r="AO21" s="22">
        <v>6.0110176458692897E-2</v>
      </c>
      <c r="AP21" s="22">
        <v>-0.114637586323661</v>
      </c>
      <c r="AQ21" s="22">
        <v>0.108814205952513</v>
      </c>
      <c r="AR21" s="22">
        <v>-0.20503981004178101</v>
      </c>
      <c r="AS21" s="20">
        <v>7</v>
      </c>
      <c r="AT21" s="20">
        <v>5</v>
      </c>
      <c r="AU21" s="20">
        <v>6</v>
      </c>
      <c r="AV21" s="21">
        <v>6</v>
      </c>
      <c r="AW21" s="15"/>
      <c r="AX21" s="25">
        <v>0.26150326504284699</v>
      </c>
      <c r="AY21" s="26">
        <v>-8.3230209403268404E-2</v>
      </c>
      <c r="AZ21" s="26">
        <v>0.38976176958431102</v>
      </c>
      <c r="BA21" s="26">
        <v>-0.10770672973649199</v>
      </c>
      <c r="BB21" s="85">
        <v>2.65752341111147E-2</v>
      </c>
      <c r="BC21" s="88">
        <v>-34.161585864960202</v>
      </c>
      <c r="BD21" s="18">
        <v>43797</v>
      </c>
      <c r="BE21" s="18">
        <v>43910</v>
      </c>
      <c r="BF21" s="20"/>
      <c r="BG21" s="18"/>
      <c r="BH21" s="15"/>
    </row>
    <row r="22" spans="1:60" x14ac:dyDescent="0.25">
      <c r="A22" s="15"/>
      <c r="B22" s="14" t="s">
        <v>92</v>
      </c>
      <c r="C22" s="14" t="s">
        <v>93</v>
      </c>
      <c r="D22" s="14" t="s">
        <v>67</v>
      </c>
      <c r="E22" s="16" t="s">
        <v>94</v>
      </c>
      <c r="F22" s="16" t="s">
        <v>69</v>
      </c>
      <c r="G22" s="81" t="s">
        <v>38</v>
      </c>
      <c r="H22" s="82" t="s">
        <v>70</v>
      </c>
      <c r="I22" s="17" t="s">
        <v>31</v>
      </c>
      <c r="J22" s="17" t="s">
        <v>64</v>
      </c>
      <c r="K22" s="15"/>
      <c r="L22" s="18">
        <v>44022</v>
      </c>
      <c r="M22" s="83">
        <v>820.63580000028003</v>
      </c>
      <c r="N22" s="84">
        <v>820.63580000028003</v>
      </c>
      <c r="O22" s="84">
        <v>1016.5010999999899</v>
      </c>
      <c r="P22" s="85">
        <f t="shared" si="0"/>
        <v>0.80731422720574342</v>
      </c>
      <c r="Q22" s="18">
        <v>43797</v>
      </c>
      <c r="R22" s="86">
        <v>2740098.1680000001</v>
      </c>
      <c r="S22" s="86">
        <v>1766272.7617207</v>
      </c>
      <c r="T22" s="15"/>
      <c r="U22" s="19">
        <v>6.6650932330958304E-3</v>
      </c>
      <c r="V22" s="51">
        <v>0.70842223867657605</v>
      </c>
      <c r="W22" s="19">
        <v>1.5135070409087299E-2</v>
      </c>
      <c r="X22" s="51">
        <v>2.3024242919745999</v>
      </c>
      <c r="Y22" s="19">
        <v>-0.152744884608255</v>
      </c>
      <c r="Z22" s="51">
        <v>4.0571849974221497</v>
      </c>
      <c r="AA22" s="19">
        <v>-5.5286687145780902E-2</v>
      </c>
      <c r="AB22" s="51">
        <v>15.0479981885874</v>
      </c>
      <c r="AC22" s="19">
        <v>-0.146925886208046</v>
      </c>
      <c r="AD22" s="51">
        <v>9.5932668774476006</v>
      </c>
      <c r="AE22" s="19">
        <v>-0.182822413826361</v>
      </c>
      <c r="AF22" s="87">
        <v>-0.50500933403964199</v>
      </c>
      <c r="AG22" s="19">
        <v>-1.8975762609443302E-2</v>
      </c>
      <c r="AH22" s="51">
        <v>-3.6963972527701099</v>
      </c>
      <c r="AI22" s="19">
        <v>-0.137898949901719</v>
      </c>
      <c r="AJ22" s="51">
        <v>-6.2977783178212093E-2</v>
      </c>
      <c r="AK22" s="19">
        <v>-0.17936419999925399</v>
      </c>
      <c r="AL22" s="19">
        <v>-3.9912882347380198E-2</v>
      </c>
      <c r="AM22" s="51">
        <v>-21.999710830277799</v>
      </c>
      <c r="AN22" s="15"/>
      <c r="AO22" s="22">
        <v>6.0087128111263197E-2</v>
      </c>
      <c r="AP22" s="22">
        <v>-0.11465701093766301</v>
      </c>
      <c r="AQ22" s="22">
        <v>0.108085267867864</v>
      </c>
      <c r="AR22" s="22">
        <v>-0.20557983553502701</v>
      </c>
      <c r="AS22" s="20">
        <v>7</v>
      </c>
      <c r="AT22" s="20">
        <v>5</v>
      </c>
      <c r="AU22" s="20">
        <v>6</v>
      </c>
      <c r="AV22" s="21">
        <v>6</v>
      </c>
      <c r="AW22" s="15"/>
      <c r="AX22" s="25">
        <v>0.26147831675625599</v>
      </c>
      <c r="AY22" s="26">
        <v>-0.111805754796706</v>
      </c>
      <c r="AZ22" s="26">
        <v>0.36935496889145703</v>
      </c>
      <c r="BA22" s="26">
        <v>-0.144552918053932</v>
      </c>
      <c r="BB22" s="85">
        <v>2.6572033195370701E-2</v>
      </c>
      <c r="BC22" s="88">
        <v>-34.324458674935201</v>
      </c>
      <c r="BD22" s="18">
        <v>43797</v>
      </c>
      <c r="BE22" s="18">
        <v>43910</v>
      </c>
      <c r="BF22" s="20"/>
      <c r="BG22" s="18"/>
      <c r="BH22" s="15"/>
    </row>
    <row r="23" spans="1:60" x14ac:dyDescent="0.25">
      <c r="A23" s="15"/>
      <c r="B23" s="14" t="s">
        <v>95</v>
      </c>
      <c r="C23" s="14" t="s">
        <v>96</v>
      </c>
      <c r="D23" s="14" t="s">
        <v>97</v>
      </c>
      <c r="E23" s="16" t="s">
        <v>77</v>
      </c>
      <c r="F23" s="16" t="s">
        <v>69</v>
      </c>
      <c r="G23" s="81" t="s">
        <v>38</v>
      </c>
      <c r="H23" s="82" t="s">
        <v>98</v>
      </c>
      <c r="I23" s="17" t="s">
        <v>31</v>
      </c>
      <c r="J23" s="17" t="s">
        <v>64</v>
      </c>
      <c r="K23" s="15"/>
      <c r="L23" s="18">
        <v>44022</v>
      </c>
      <c r="M23" s="83">
        <v>680.92659999988996</v>
      </c>
      <c r="N23" s="84">
        <v>680.92659999988996</v>
      </c>
      <c r="O23" s="84">
        <v>947.67009999975596</v>
      </c>
      <c r="P23" s="85">
        <f t="shared" si="0"/>
        <v>0.71852704860063155</v>
      </c>
      <c r="Q23" s="18">
        <v>43657</v>
      </c>
      <c r="R23" s="86">
        <v>119232.17200000001</v>
      </c>
      <c r="S23" s="86">
        <v>162851.977385498</v>
      </c>
      <c r="T23" s="15"/>
      <c r="U23" s="19">
        <v>6.5503272708156105E-5</v>
      </c>
      <c r="V23" s="51">
        <v>4.84632426378084E-2</v>
      </c>
      <c r="W23" s="19">
        <v>2.7368671986550901E-2</v>
      </c>
      <c r="X23" s="51">
        <v>3.5257844497209598</v>
      </c>
      <c r="Y23" s="19">
        <v>-9.9539393182640198E-2</v>
      </c>
      <c r="Z23" s="51">
        <v>9.3777341399836605</v>
      </c>
      <c r="AA23" s="19">
        <v>-0.28273095550772298</v>
      </c>
      <c r="AB23" s="51">
        <v>-7.6964286476140797</v>
      </c>
      <c r="AC23" s="19">
        <v>-0.29391546686849301</v>
      </c>
      <c r="AD23" s="51">
        <v>-5.1056911885971203</v>
      </c>
      <c r="AE23" s="19"/>
      <c r="AF23" s="87"/>
      <c r="AG23" s="19">
        <v>3.1681021357144297E-2</v>
      </c>
      <c r="AH23" s="51">
        <v>1.3692811438886601</v>
      </c>
      <c r="AI23" s="19">
        <v>-7.0949455567679301E-2</v>
      </c>
      <c r="AJ23" s="51">
        <v>6.6319716502257497</v>
      </c>
      <c r="AK23" s="19">
        <v>-0.31907340000005202</v>
      </c>
      <c r="AL23" s="19">
        <v>-0.13514471898451999</v>
      </c>
      <c r="AM23" s="51">
        <v>-4.80831771547673</v>
      </c>
      <c r="AN23" s="15"/>
      <c r="AO23" s="22">
        <v>0.107704742695205</v>
      </c>
      <c r="AP23" s="22">
        <v>-7.0970852877508206E-2</v>
      </c>
      <c r="AQ23" s="22">
        <v>0.14127817698870801</v>
      </c>
      <c r="AR23" s="22">
        <v>-0.15825000540731701</v>
      </c>
      <c r="AS23" s="20">
        <v>5</v>
      </c>
      <c r="AT23" s="20">
        <v>7</v>
      </c>
      <c r="AU23" s="20">
        <v>6</v>
      </c>
      <c r="AV23" s="21">
        <v>6</v>
      </c>
      <c r="AW23" s="15"/>
      <c r="AX23" s="25">
        <v>0.24958444525283999</v>
      </c>
      <c r="AY23" s="26">
        <v>-0.97471934732584498</v>
      </c>
      <c r="AZ23" s="26">
        <v>-0.59663491303490401</v>
      </c>
      <c r="BA23" s="26">
        <v>-1.3551011326726401</v>
      </c>
      <c r="BB23" s="85">
        <v>2.5793764131230999E-2</v>
      </c>
      <c r="BC23" s="88">
        <v>-46.832426178676499</v>
      </c>
      <c r="BD23" s="18">
        <v>43657</v>
      </c>
      <c r="BE23" s="18">
        <v>43914</v>
      </c>
      <c r="BF23" s="20"/>
      <c r="BG23" s="18"/>
      <c r="BH23" s="15"/>
    </row>
    <row r="24" spans="1:60" x14ac:dyDescent="0.25">
      <c r="A24" s="15"/>
      <c r="B24" s="14" t="s">
        <v>99</v>
      </c>
      <c r="C24" s="14" t="s">
        <v>100</v>
      </c>
      <c r="D24" s="14" t="s">
        <v>97</v>
      </c>
      <c r="E24" s="16" t="s">
        <v>80</v>
      </c>
      <c r="F24" s="16" t="s">
        <v>69</v>
      </c>
      <c r="G24" s="81" t="s">
        <v>38</v>
      </c>
      <c r="H24" s="82" t="s">
        <v>98</v>
      </c>
      <c r="I24" s="17" t="s">
        <v>31</v>
      </c>
      <c r="J24" s="17" t="s">
        <v>64</v>
      </c>
      <c r="K24" s="15"/>
      <c r="L24" s="18">
        <v>44022</v>
      </c>
      <c r="M24" s="83">
        <v>645.78070000000298</v>
      </c>
      <c r="N24" s="84">
        <v>645.78070000000298</v>
      </c>
      <c r="O24" s="84">
        <v>917.98010000027705</v>
      </c>
      <c r="P24" s="85">
        <f t="shared" si="0"/>
        <v>0.70348006454585243</v>
      </c>
      <c r="Q24" s="18">
        <v>43657</v>
      </c>
      <c r="R24" s="86">
        <v>3366550.8029999998</v>
      </c>
      <c r="S24" s="86">
        <v>5269366.9863281297</v>
      </c>
      <c r="T24" s="15"/>
      <c r="U24" s="19">
        <v>4.1810035327216602E-6</v>
      </c>
      <c r="V24" s="51">
        <v>4.2331015720265E-2</v>
      </c>
      <c r="W24" s="19">
        <v>2.5477965935351701E-2</v>
      </c>
      <c r="X24" s="51">
        <v>3.3367138446010398</v>
      </c>
      <c r="Y24" s="19">
        <v>-0.109511195562809</v>
      </c>
      <c r="Z24" s="51">
        <v>8.3805539019667794</v>
      </c>
      <c r="AA24" s="19">
        <v>-0.297790136712138</v>
      </c>
      <c r="AB24" s="51">
        <v>-9.2023467680555804</v>
      </c>
      <c r="AC24" s="19">
        <v>-0.32242838516074701</v>
      </c>
      <c r="AD24" s="51">
        <v>-7.9569830178224903</v>
      </c>
      <c r="AE24" s="19"/>
      <c r="AF24" s="87"/>
      <c r="AG24" s="19">
        <v>3.10477917228127E-2</v>
      </c>
      <c r="AH24" s="51">
        <v>1.3059581804554901</v>
      </c>
      <c r="AI24" s="19">
        <v>-8.1741262844006998E-2</v>
      </c>
      <c r="AJ24" s="51">
        <v>5.5527909225929797</v>
      </c>
      <c r="AK24" s="19">
        <v>-0.35421930000011298</v>
      </c>
      <c r="AL24" s="19">
        <v>-0.15334574392632899</v>
      </c>
      <c r="AM24" s="51">
        <v>-8.7534112819994299</v>
      </c>
      <c r="AN24" s="15"/>
      <c r="AO24" s="22">
        <v>0.10764393347024501</v>
      </c>
      <c r="AP24" s="22">
        <v>-7.1142061487116701E-2</v>
      </c>
      <c r="AQ24" s="22">
        <v>0.13917769806546901</v>
      </c>
      <c r="AR24" s="22">
        <v>-0.159850769927289</v>
      </c>
      <c r="AS24" s="20">
        <v>5</v>
      </c>
      <c r="AT24" s="20">
        <v>7</v>
      </c>
      <c r="AU24" s="20">
        <v>3</v>
      </c>
      <c r="AV24" s="21">
        <v>9</v>
      </c>
      <c r="AW24" s="15"/>
      <c r="AX24" s="25">
        <v>0.24962803782662399</v>
      </c>
      <c r="AY24" s="26">
        <v>-1.03415196844253</v>
      </c>
      <c r="AZ24" s="26">
        <v>-0.68333741116384805</v>
      </c>
      <c r="BA24" s="26">
        <v>-1.4330681128576499</v>
      </c>
      <c r="BB24" s="85">
        <v>2.5796050925382601E-2</v>
      </c>
      <c r="BC24" s="88">
        <v>-47.5994849997223</v>
      </c>
      <c r="BD24" s="18">
        <v>43657</v>
      </c>
      <c r="BE24" s="18">
        <v>43914</v>
      </c>
      <c r="BF24" s="20"/>
      <c r="BG24" s="18"/>
      <c r="BH24" s="15"/>
    </row>
    <row r="25" spans="1:60" x14ac:dyDescent="0.25">
      <c r="A25" s="15"/>
      <c r="B25" s="14" t="s">
        <v>101</v>
      </c>
      <c r="C25" s="14" t="s">
        <v>102</v>
      </c>
      <c r="D25" s="14" t="s">
        <v>97</v>
      </c>
      <c r="E25" s="16" t="s">
        <v>83</v>
      </c>
      <c r="F25" s="16" t="s">
        <v>69</v>
      </c>
      <c r="G25" s="81" t="s">
        <v>38</v>
      </c>
      <c r="H25" s="82" t="s">
        <v>98</v>
      </c>
      <c r="I25" s="17" t="s">
        <v>31</v>
      </c>
      <c r="J25" s="17" t="s">
        <v>64</v>
      </c>
      <c r="K25" s="15"/>
      <c r="L25" s="18">
        <v>44022</v>
      </c>
      <c r="M25" s="83">
        <v>613.76539999991701</v>
      </c>
      <c r="N25" s="84">
        <v>613.76539999991701</v>
      </c>
      <c r="O25" s="84">
        <v>877.166400000453</v>
      </c>
      <c r="P25" s="85">
        <f t="shared" si="0"/>
        <v>0.69971376012533093</v>
      </c>
      <c r="Q25" s="18">
        <v>43657</v>
      </c>
      <c r="R25" s="86">
        <v>26.65</v>
      </c>
      <c r="S25" s="86">
        <v>15905.9200992432</v>
      </c>
      <c r="T25" s="15"/>
      <c r="U25" s="19">
        <v>0</v>
      </c>
      <c r="V25" s="51">
        <v>4.1912915366992799E-2</v>
      </c>
      <c r="W25" s="19">
        <v>2.50684962393279E-2</v>
      </c>
      <c r="X25" s="51">
        <v>3.2957668749986602</v>
      </c>
      <c r="Y25" s="19">
        <v>-0.11137239606076001</v>
      </c>
      <c r="Z25" s="51">
        <v>8.19443385217164</v>
      </c>
      <c r="AA25" s="19">
        <v>-0.30156301439099498</v>
      </c>
      <c r="AB25" s="51">
        <v>-9.5796345359413007</v>
      </c>
      <c r="AC25" s="19">
        <v>-0.33077031610475399</v>
      </c>
      <c r="AD25" s="51">
        <v>-8.7911761122231802</v>
      </c>
      <c r="AE25" s="19"/>
      <c r="AF25" s="87"/>
      <c r="AG25" s="19">
        <v>3.0947814941100701E-2</v>
      </c>
      <c r="AH25" s="51">
        <v>1.2959605022842899</v>
      </c>
      <c r="AI25" s="19">
        <v>-8.3841580144508002E-2</v>
      </c>
      <c r="AJ25" s="51">
        <v>5.3427591925428697</v>
      </c>
      <c r="AK25" s="19">
        <v>-0.38615786973445199</v>
      </c>
      <c r="AL25" s="19">
        <v>-0.18044799835653999</v>
      </c>
      <c r="AM25" s="51">
        <v>-10.0522975194617</v>
      </c>
      <c r="AN25" s="15"/>
      <c r="AO25" s="22">
        <v>0.107625744592951</v>
      </c>
      <c r="AP25" s="22">
        <v>-7.1132758384919698E-2</v>
      </c>
      <c r="AQ25" s="22">
        <v>0.138853041371476</v>
      </c>
      <c r="AR25" s="22">
        <v>-0.160009711691528</v>
      </c>
      <c r="AS25" s="20">
        <v>5</v>
      </c>
      <c r="AT25" s="20">
        <v>7</v>
      </c>
      <c r="AU25" s="20">
        <v>3</v>
      </c>
      <c r="AV25" s="21">
        <v>9</v>
      </c>
      <c r="AW25" s="15"/>
      <c r="AX25" s="25">
        <v>0.24962805406976299</v>
      </c>
      <c r="AY25" s="26">
        <v>-1.04863296385702</v>
      </c>
      <c r="AZ25" s="26">
        <v>-0.70451205984500098</v>
      </c>
      <c r="BA25" s="26">
        <v>-1.4521909509767299</v>
      </c>
      <c r="BB25" s="85">
        <v>2.5795853993731702E-2</v>
      </c>
      <c r="BC25" s="88">
        <v>-47.812912122521098</v>
      </c>
      <c r="BD25" s="18">
        <v>43657</v>
      </c>
      <c r="BE25" s="18">
        <v>43914</v>
      </c>
      <c r="BF25" s="20"/>
      <c r="BG25" s="18"/>
      <c r="BH25" s="15"/>
    </row>
    <row r="26" spans="1:60" x14ac:dyDescent="0.25">
      <c r="A26" s="15"/>
      <c r="B26" s="14" t="s">
        <v>103</v>
      </c>
      <c r="C26" s="14" t="s">
        <v>104</v>
      </c>
      <c r="D26" s="14" t="s">
        <v>97</v>
      </c>
      <c r="E26" s="16" t="s">
        <v>105</v>
      </c>
      <c r="F26" s="16" t="s">
        <v>69</v>
      </c>
      <c r="G26" s="81" t="s">
        <v>38</v>
      </c>
      <c r="H26" s="82" t="s">
        <v>98</v>
      </c>
      <c r="I26" s="17" t="s">
        <v>31</v>
      </c>
      <c r="J26" s="17" t="s">
        <v>106</v>
      </c>
      <c r="K26" s="15"/>
      <c r="L26" s="18">
        <v>44022</v>
      </c>
      <c r="M26" s="83">
        <v>960.15679999999702</v>
      </c>
      <c r="N26" s="84">
        <v>960.15679999999702</v>
      </c>
      <c r="O26" s="84">
        <v>960.15679999999702</v>
      </c>
      <c r="P26" s="85">
        <f t="shared" si="0"/>
        <v>1</v>
      </c>
      <c r="Q26" s="18">
        <v>44022</v>
      </c>
      <c r="R26" s="86">
        <v>0</v>
      </c>
      <c r="S26" s="86">
        <v>0</v>
      </c>
      <c r="T26" s="15"/>
      <c r="U26" s="19">
        <v>0</v>
      </c>
      <c r="V26" s="51">
        <v>4.1912915366992799E-2</v>
      </c>
      <c r="W26" s="19">
        <v>0</v>
      </c>
      <c r="X26" s="51">
        <v>0.78891725106586796</v>
      </c>
      <c r="Y26" s="19">
        <v>0</v>
      </c>
      <c r="Z26" s="51">
        <v>19.3316734582477</v>
      </c>
      <c r="AA26" s="19">
        <v>0</v>
      </c>
      <c r="AB26" s="51">
        <v>20.576666903158198</v>
      </c>
      <c r="AC26" s="19">
        <v>9.8232393265789107E-3</v>
      </c>
      <c r="AD26" s="51">
        <v>25.268179430917399</v>
      </c>
      <c r="AE26" s="19"/>
      <c r="AF26" s="87"/>
      <c r="AG26" s="19">
        <v>0</v>
      </c>
      <c r="AH26" s="51">
        <v>-1.79882099182578</v>
      </c>
      <c r="AI26" s="19">
        <v>0</v>
      </c>
      <c r="AJ26" s="51">
        <v>13.726917206993701</v>
      </c>
      <c r="AK26" s="19">
        <v>-3.9816890982365301E-2</v>
      </c>
      <c r="AL26" s="19">
        <v>-1.8851788950996699E-2</v>
      </c>
      <c r="AM26" s="51">
        <v>21.861510836693899</v>
      </c>
      <c r="AN26" s="15"/>
      <c r="AO26" s="22">
        <v>0</v>
      </c>
      <c r="AP26" s="22">
        <v>0</v>
      </c>
      <c r="AQ26" s="22">
        <v>0</v>
      </c>
      <c r="AR26" s="22">
        <v>0</v>
      </c>
      <c r="AS26" s="20">
        <v>0</v>
      </c>
      <c r="AT26" s="20">
        <v>0</v>
      </c>
      <c r="AU26" s="20">
        <v>7</v>
      </c>
      <c r="AV26" s="21">
        <v>5</v>
      </c>
      <c r="AW26" s="15"/>
      <c r="AX26" s="25">
        <v>0</v>
      </c>
      <c r="AY26" s="26">
        <v>-115.173126170179</v>
      </c>
      <c r="AZ26" s="26">
        <v>0.54146558877982898</v>
      </c>
      <c r="BA26" s="26">
        <v>-15.964106449086101</v>
      </c>
      <c r="BB26" s="85">
        <v>0</v>
      </c>
      <c r="BC26" s="88">
        <v>0</v>
      </c>
      <c r="BD26" s="18">
        <v>43657</v>
      </c>
      <c r="BE26" s="18"/>
      <c r="BF26" s="20"/>
      <c r="BG26" s="18"/>
      <c r="BH26" s="15"/>
    </row>
    <row r="27" spans="1:60" x14ac:dyDescent="0.25">
      <c r="A27" s="15"/>
      <c r="B27" s="14" t="s">
        <v>107</v>
      </c>
      <c r="C27" s="14" t="s">
        <v>108</v>
      </c>
      <c r="D27" s="14" t="s">
        <v>97</v>
      </c>
      <c r="E27" s="16" t="s">
        <v>91</v>
      </c>
      <c r="F27" s="16" t="s">
        <v>69</v>
      </c>
      <c r="G27" s="81" t="s">
        <v>38</v>
      </c>
      <c r="H27" s="82" t="s">
        <v>98</v>
      </c>
      <c r="I27" s="17" t="s">
        <v>31</v>
      </c>
      <c r="J27" s="17" t="s">
        <v>64</v>
      </c>
      <c r="K27" s="15"/>
      <c r="L27" s="18">
        <v>44022</v>
      </c>
      <c r="M27" s="83">
        <v>634.42740000039305</v>
      </c>
      <c r="N27" s="84">
        <v>634.42740000039305</v>
      </c>
      <c r="O27" s="84">
        <v>908.16870000027097</v>
      </c>
      <c r="P27" s="85">
        <f t="shared" si="0"/>
        <v>0.6985787992915895</v>
      </c>
      <c r="Q27" s="18">
        <v>43657</v>
      </c>
      <c r="R27" s="86">
        <v>1323966.8419999999</v>
      </c>
      <c r="S27" s="86">
        <v>1892223.11473633</v>
      </c>
      <c r="T27" s="15"/>
      <c r="U27" s="19">
        <v>-1.49739080370637E-5</v>
      </c>
      <c r="V27" s="51">
        <v>4.0415524563286502E-2</v>
      </c>
      <c r="W27" s="19">
        <v>2.48896562661685E-2</v>
      </c>
      <c r="X27" s="51">
        <v>3.27788287768271</v>
      </c>
      <c r="Y27" s="19">
        <v>-0.112606168993807</v>
      </c>
      <c r="Z27" s="51">
        <v>8.0710565588669905</v>
      </c>
      <c r="AA27" s="19">
        <v>-0.302695924475265</v>
      </c>
      <c r="AB27" s="51">
        <v>-9.6929255443683395</v>
      </c>
      <c r="AC27" s="19">
        <v>-0.33185591121844499</v>
      </c>
      <c r="AD27" s="51">
        <v>-8.8997356235922798</v>
      </c>
      <c r="AE27" s="19"/>
      <c r="AF27" s="87"/>
      <c r="AG27" s="19">
        <v>3.0850408358674E-2</v>
      </c>
      <c r="AH27" s="51">
        <v>1.2862198440416299</v>
      </c>
      <c r="AI27" s="19">
        <v>-8.5108226992888406E-2</v>
      </c>
      <c r="AJ27" s="51">
        <v>5.21609450770484</v>
      </c>
      <c r="AK27" s="19">
        <v>-0.36557259999972302</v>
      </c>
      <c r="AL27" s="19">
        <v>-0.15751746440771999</v>
      </c>
      <c r="AM27" s="51">
        <v>-8.5860783898096997</v>
      </c>
      <c r="AN27" s="15"/>
      <c r="AO27" s="22">
        <v>0.107622828327294</v>
      </c>
      <c r="AP27" s="22">
        <v>-7.1195310069015194E-2</v>
      </c>
      <c r="AQ27" s="22">
        <v>0.13852425545163</v>
      </c>
      <c r="AR27" s="22">
        <v>-0.16034889218106399</v>
      </c>
      <c r="AS27" s="20">
        <v>5</v>
      </c>
      <c r="AT27" s="20">
        <v>7</v>
      </c>
      <c r="AU27" s="20">
        <v>3</v>
      </c>
      <c r="AV27" s="21">
        <v>9</v>
      </c>
      <c r="AW27" s="15"/>
      <c r="AX27" s="25">
        <v>0.249643655019754</v>
      </c>
      <c r="AY27" s="26">
        <v>-1.0535200484719101</v>
      </c>
      <c r="AZ27" s="26">
        <v>-0.71158522049427098</v>
      </c>
      <c r="BA27" s="26">
        <v>-1.45836344212694</v>
      </c>
      <c r="BB27" s="85">
        <v>2.57969491240146E-2</v>
      </c>
      <c r="BC27" s="88">
        <v>-47.8569565323996</v>
      </c>
      <c r="BD27" s="18">
        <v>43657</v>
      </c>
      <c r="BE27" s="18">
        <v>43914</v>
      </c>
      <c r="BF27" s="20"/>
      <c r="BG27" s="18"/>
      <c r="BH27" s="15"/>
    </row>
    <row r="28" spans="1:60" x14ac:dyDescent="0.25">
      <c r="A28" s="15"/>
      <c r="B28" s="14" t="s">
        <v>109</v>
      </c>
      <c r="C28" s="14" t="s">
        <v>110</v>
      </c>
      <c r="D28" s="14" t="s">
        <v>97</v>
      </c>
      <c r="E28" s="16" t="s">
        <v>94</v>
      </c>
      <c r="F28" s="16" t="s">
        <v>69</v>
      </c>
      <c r="G28" s="81" t="s">
        <v>38</v>
      </c>
      <c r="H28" s="82" t="s">
        <v>98</v>
      </c>
      <c r="I28" s="17" t="s">
        <v>31</v>
      </c>
      <c r="J28" s="17" t="s">
        <v>64</v>
      </c>
      <c r="K28" s="15"/>
      <c r="L28" s="18">
        <v>44022</v>
      </c>
      <c r="M28" s="83">
        <v>615.72620000038296</v>
      </c>
      <c r="N28" s="84">
        <v>615.72620000038296</v>
      </c>
      <c r="O28" s="84">
        <v>891.20129999984101</v>
      </c>
      <c r="P28" s="85">
        <f t="shared" si="0"/>
        <v>0.69089463850702737</v>
      </c>
      <c r="Q28" s="18">
        <v>43657</v>
      </c>
      <c r="R28" s="86">
        <v>1407631.2309999999</v>
      </c>
      <c r="S28" s="86">
        <v>1702853.7537831999</v>
      </c>
      <c r="T28" s="15"/>
      <c r="U28" s="19">
        <v>-3.9626432226214099E-5</v>
      </c>
      <c r="V28" s="51">
        <v>3.7950272144371397E-2</v>
      </c>
      <c r="W28" s="19">
        <v>2.4133731503752601E-2</v>
      </c>
      <c r="X28" s="51">
        <v>3.2022904014411302</v>
      </c>
      <c r="Y28" s="19">
        <v>-0.11662759783488599</v>
      </c>
      <c r="Z28" s="51">
        <v>7.6689136747591</v>
      </c>
      <c r="AA28" s="19">
        <v>-0.31039063918346099</v>
      </c>
      <c r="AB28" s="51">
        <v>-10.4623970151879</v>
      </c>
      <c r="AC28" s="19">
        <v>-0.34776425175659798</v>
      </c>
      <c r="AD28" s="51">
        <v>-10.490569677407599</v>
      </c>
      <c r="AE28" s="19"/>
      <c r="AF28" s="87"/>
      <c r="AG28" s="19">
        <v>3.0597069760915498E-2</v>
      </c>
      <c r="AH28" s="51">
        <v>1.26088598426577</v>
      </c>
      <c r="AI28" s="19">
        <v>-8.9578714821109295E-2</v>
      </c>
      <c r="AJ28" s="51">
        <v>4.7690457248827398</v>
      </c>
      <c r="AK28" s="19">
        <v>-0.38427379999950101</v>
      </c>
      <c r="AL28" s="19">
        <v>-0.166959350668476</v>
      </c>
      <c r="AM28" s="51">
        <v>-10.456198389787501</v>
      </c>
      <c r="AN28" s="15"/>
      <c r="AO28" s="22">
        <v>0.10758329852615101</v>
      </c>
      <c r="AP28" s="22">
        <v>-7.1263990697843796E-2</v>
      </c>
      <c r="AQ28" s="22">
        <v>0.13768446168076501</v>
      </c>
      <c r="AR28" s="22">
        <v>-0.160988788041286</v>
      </c>
      <c r="AS28" s="20">
        <v>5</v>
      </c>
      <c r="AT28" s="20">
        <v>7</v>
      </c>
      <c r="AU28" s="20">
        <v>3</v>
      </c>
      <c r="AV28" s="21">
        <v>9</v>
      </c>
      <c r="AW28" s="15"/>
      <c r="AX28" s="25">
        <v>0.249672994613647</v>
      </c>
      <c r="AY28" s="26">
        <v>-1.08391589106213</v>
      </c>
      <c r="AZ28" s="26">
        <v>-0.75579994392501204</v>
      </c>
      <c r="BA28" s="26">
        <v>-1.4980299799535699</v>
      </c>
      <c r="BB28" s="85">
        <v>2.5798917267165999E-2</v>
      </c>
      <c r="BC28" s="88">
        <v>-48.293365370947903</v>
      </c>
      <c r="BD28" s="18">
        <v>43657</v>
      </c>
      <c r="BE28" s="18">
        <v>43914</v>
      </c>
      <c r="BF28" s="20"/>
      <c r="BG28" s="18"/>
      <c r="BH28" s="15"/>
    </row>
    <row r="29" spans="1:60" x14ac:dyDescent="0.25">
      <c r="A29" s="15"/>
      <c r="B29" s="14" t="s">
        <v>111</v>
      </c>
      <c r="C29" s="14" t="s">
        <v>112</v>
      </c>
      <c r="D29" s="14" t="s">
        <v>113</v>
      </c>
      <c r="E29" s="16" t="s">
        <v>36</v>
      </c>
      <c r="F29" s="16" t="s">
        <v>114</v>
      </c>
      <c r="G29" s="81" t="s">
        <v>115</v>
      </c>
      <c r="H29" s="82" t="s">
        <v>39</v>
      </c>
      <c r="I29" s="17" t="s">
        <v>31</v>
      </c>
      <c r="J29" s="17" t="s">
        <v>116</v>
      </c>
      <c r="K29" s="15"/>
      <c r="L29" s="18">
        <v>44022</v>
      </c>
      <c r="M29" s="83">
        <v>1799.3098000008599</v>
      </c>
      <c r="N29" s="84">
        <v>1799.3098000008599</v>
      </c>
      <c r="O29" s="84">
        <v>2449.10640000179</v>
      </c>
      <c r="P29" s="85">
        <f t="shared" si="0"/>
        <v>0.73468012659619231</v>
      </c>
      <c r="Q29" s="18">
        <v>43756</v>
      </c>
      <c r="R29" s="86">
        <v>3970693.8620000002</v>
      </c>
      <c r="S29" s="86">
        <v>4777326.5380390603</v>
      </c>
      <c r="T29" s="15"/>
      <c r="U29" s="19">
        <v>-2.0118838310736499E-3</v>
      </c>
      <c r="V29" s="51">
        <v>-0.15927546774037199</v>
      </c>
      <c r="W29" s="19">
        <v>-9.7250056569464505E-5</v>
      </c>
      <c r="X29" s="51">
        <v>0.77919224540892196</v>
      </c>
      <c r="Y29" s="19">
        <v>-0.199897174028738</v>
      </c>
      <c r="Z29" s="51">
        <v>-0.65804394462611504</v>
      </c>
      <c r="AA29" s="19">
        <v>-0.249816217856423</v>
      </c>
      <c r="AB29" s="51">
        <v>-4.4049548824841596</v>
      </c>
      <c r="AC29" s="19">
        <v>-0.33768862133612898</v>
      </c>
      <c r="AD29" s="51">
        <v>-9.4830066353606508</v>
      </c>
      <c r="AE29" s="19">
        <v>-0.31157997064758097</v>
      </c>
      <c r="AF29" s="87">
        <v>-13.3807650161616</v>
      </c>
      <c r="AG29" s="19">
        <v>1.8021421390585601E-2</v>
      </c>
      <c r="AH29" s="51">
        <v>3.3211472327821E-3</v>
      </c>
      <c r="AI29" s="19">
        <v>-0.15387435076627301</v>
      </c>
      <c r="AJ29" s="51">
        <v>-1.66051786963362</v>
      </c>
      <c r="AK29" s="19">
        <v>-0.46112476452603002</v>
      </c>
      <c r="AL29" s="19">
        <v>-6.3008604567585294E-2</v>
      </c>
      <c r="AM29" s="51">
        <v>-29.703528538346301</v>
      </c>
      <c r="AN29" s="15"/>
      <c r="AO29" s="22">
        <v>8.9171577961678794E-2</v>
      </c>
      <c r="AP29" s="22">
        <v>-0.13161039119586301</v>
      </c>
      <c r="AQ29" s="22">
        <v>0.14952685802389201</v>
      </c>
      <c r="AR29" s="22">
        <v>-0.170817845622078</v>
      </c>
      <c r="AS29" s="20">
        <v>5</v>
      </c>
      <c r="AT29" s="20">
        <v>7</v>
      </c>
      <c r="AU29" s="20">
        <v>4</v>
      </c>
      <c r="AV29" s="21">
        <v>8</v>
      </c>
      <c r="AW29" s="15"/>
      <c r="AX29" s="25">
        <v>0.31720039165957098</v>
      </c>
      <c r="AY29" s="26">
        <v>-0.595528785626811</v>
      </c>
      <c r="AZ29" s="26">
        <v>-1.0008019867546001</v>
      </c>
      <c r="BA29" s="26">
        <v>-0.78030651004974105</v>
      </c>
      <c r="BB29" s="85">
        <v>3.2195125803446002E-2</v>
      </c>
      <c r="BC29" s="88">
        <v>-46.603969513147597</v>
      </c>
      <c r="BD29" s="18">
        <v>43756</v>
      </c>
      <c r="BE29" s="18">
        <v>43908</v>
      </c>
      <c r="BF29" s="20"/>
      <c r="BG29" s="18"/>
      <c r="BH29" s="15"/>
    </row>
    <row r="30" spans="1:60" x14ac:dyDescent="0.25">
      <c r="A30" s="15"/>
      <c r="B30" s="14" t="s">
        <v>117</v>
      </c>
      <c r="C30" s="14" t="s">
        <v>118</v>
      </c>
      <c r="D30" s="14" t="s">
        <v>113</v>
      </c>
      <c r="E30" s="16" t="s">
        <v>77</v>
      </c>
      <c r="F30" s="16" t="s">
        <v>114</v>
      </c>
      <c r="G30" s="81" t="s">
        <v>115</v>
      </c>
      <c r="H30" s="82" t="s">
        <v>39</v>
      </c>
      <c r="I30" s="17" t="s">
        <v>31</v>
      </c>
      <c r="J30" s="17" t="s">
        <v>119</v>
      </c>
      <c r="K30" s="15"/>
      <c r="L30" s="18">
        <v>44022</v>
      </c>
      <c r="M30" s="83">
        <v>2500.7030000016098</v>
      </c>
      <c r="N30" s="84">
        <v>2500.7030000016098</v>
      </c>
      <c r="O30" s="84">
        <v>3354.6385000012801</v>
      </c>
      <c r="P30" s="85">
        <f t="shared" si="0"/>
        <v>0.74544634243023666</v>
      </c>
      <c r="Q30" s="18">
        <v>43756</v>
      </c>
      <c r="R30" s="86">
        <v>1104420.166</v>
      </c>
      <c r="S30" s="86">
        <v>1234807.94938867</v>
      </c>
      <c r="T30" s="15"/>
      <c r="U30" s="19">
        <v>-1.9574095304051302E-3</v>
      </c>
      <c r="V30" s="51">
        <v>-0.15382803767351999</v>
      </c>
      <c r="W30" s="19">
        <v>1.5433850367117001E-3</v>
      </c>
      <c r="X30" s="51">
        <v>0.94325575473703804</v>
      </c>
      <c r="Y30" s="19">
        <v>-0.191899407996098</v>
      </c>
      <c r="Z30" s="51">
        <v>0.14173265863792001</v>
      </c>
      <c r="AA30" s="19">
        <v>-0.234640203435556</v>
      </c>
      <c r="AB30" s="51">
        <v>-2.8873534403974199</v>
      </c>
      <c r="AC30" s="19">
        <v>-0.31063888815144303</v>
      </c>
      <c r="AD30" s="51">
        <v>-6.7780333168921096</v>
      </c>
      <c r="AE30" s="19">
        <v>-0.26893203426530798</v>
      </c>
      <c r="AF30" s="87">
        <v>-9.1159713779343292</v>
      </c>
      <c r="AG30" s="19">
        <v>1.85778736013162E-2</v>
      </c>
      <c r="AH30" s="51">
        <v>5.8966368305846097E-2</v>
      </c>
      <c r="AI30" s="19">
        <v>-0.144949386172812</v>
      </c>
      <c r="AJ30" s="51">
        <v>-0.76802141028747395</v>
      </c>
      <c r="AK30" s="19">
        <v>-0.35708625991072002</v>
      </c>
      <c r="AL30" s="19">
        <v>-4.5434908493043602E-2</v>
      </c>
      <c r="AM30" s="51">
        <v>-19.299678076815301</v>
      </c>
      <c r="AN30" s="15"/>
      <c r="AO30" s="22">
        <v>8.9231240141089102E-2</v>
      </c>
      <c r="AP30" s="22">
        <v>-0.13146798206711499</v>
      </c>
      <c r="AQ30" s="22">
        <v>0.15141307198064199</v>
      </c>
      <c r="AR30" s="22">
        <v>-0.169411947751651</v>
      </c>
      <c r="AS30" s="20">
        <v>5</v>
      </c>
      <c r="AT30" s="20">
        <v>7</v>
      </c>
      <c r="AU30" s="20">
        <v>4</v>
      </c>
      <c r="AV30" s="21">
        <v>8</v>
      </c>
      <c r="AW30" s="15"/>
      <c r="AX30" s="25">
        <v>0.31711229433945798</v>
      </c>
      <c r="AY30" s="26">
        <v>-0.54616548726426095</v>
      </c>
      <c r="AZ30" s="26">
        <v>-0.71031957740615304</v>
      </c>
      <c r="BA30" s="26">
        <v>-0.71712546262551802</v>
      </c>
      <c r="BB30" s="85">
        <v>3.21890476821136E-2</v>
      </c>
      <c r="BC30" s="88">
        <v>-46.157977975904899</v>
      </c>
      <c r="BD30" s="18">
        <v>43756</v>
      </c>
      <c r="BE30" s="18">
        <v>43908</v>
      </c>
      <c r="BF30" s="20"/>
      <c r="BG30" s="18"/>
      <c r="BH30" s="15"/>
    </row>
    <row r="31" spans="1:60" x14ac:dyDescent="0.25">
      <c r="A31" s="15"/>
      <c r="B31" s="14" t="s">
        <v>120</v>
      </c>
      <c r="C31" s="14" t="s">
        <v>121</v>
      </c>
      <c r="D31" s="14" t="s">
        <v>113</v>
      </c>
      <c r="E31" s="16" t="s">
        <v>55</v>
      </c>
      <c r="F31" s="16" t="s">
        <v>114</v>
      </c>
      <c r="G31" s="81" t="s">
        <v>115</v>
      </c>
      <c r="H31" s="82" t="s">
        <v>39</v>
      </c>
      <c r="I31" s="17" t="s">
        <v>31</v>
      </c>
      <c r="J31" s="17" t="s">
        <v>122</v>
      </c>
      <c r="K31" s="15"/>
      <c r="L31" s="18">
        <v>44022</v>
      </c>
      <c r="M31" s="83">
        <v>1176.50730000064</v>
      </c>
      <c r="N31" s="84">
        <v>1176.50730000064</v>
      </c>
      <c r="O31" s="84">
        <v>1579.4075000006701</v>
      </c>
      <c r="P31" s="85">
        <f t="shared" si="0"/>
        <v>0.74490421249749728</v>
      </c>
      <c r="Q31" s="18">
        <v>43756</v>
      </c>
      <c r="R31" s="86">
        <v>648081.74600000004</v>
      </c>
      <c r="S31" s="86">
        <v>1290363.0855527299</v>
      </c>
      <c r="T31" s="15"/>
      <c r="U31" s="19">
        <v>-1.9600991799961802E-3</v>
      </c>
      <c r="V31" s="51">
        <v>-0.15409700263262499</v>
      </c>
      <c r="W31" s="19">
        <v>1.4612816958106099E-3</v>
      </c>
      <c r="X31" s="51">
        <v>0.93504542064692897</v>
      </c>
      <c r="Y31" s="19">
        <v>-0.192301268040901</v>
      </c>
      <c r="Z31" s="51">
        <v>0.101546654157573</v>
      </c>
      <c r="AA31" s="19">
        <v>-0.23540631062409401</v>
      </c>
      <c r="AB31" s="51">
        <v>-2.9639641592511898</v>
      </c>
      <c r="AC31" s="19">
        <v>-0.312017307700589</v>
      </c>
      <c r="AD31" s="51">
        <v>-6.9158752718067298</v>
      </c>
      <c r="AE31" s="19">
        <v>-0.27098319188284198</v>
      </c>
      <c r="AF31" s="87">
        <v>-9.3210871396877302</v>
      </c>
      <c r="AG31" s="19">
        <v>1.8550049109762799E-2</v>
      </c>
      <c r="AH31" s="51">
        <v>5.6183919150498703E-2</v>
      </c>
      <c r="AI31" s="19">
        <v>-0.14539789634727601</v>
      </c>
      <c r="AJ31" s="51">
        <v>-0.81287242773396395</v>
      </c>
      <c r="AK31" s="19">
        <v>-0.33792498593102199</v>
      </c>
      <c r="AL31" s="19">
        <v>-4.2479399907315397E-2</v>
      </c>
      <c r="AM31" s="51">
        <v>-17.383550678845499</v>
      </c>
      <c r="AN31" s="15"/>
      <c r="AO31" s="22">
        <v>8.9228240296506597E-2</v>
      </c>
      <c r="AP31" s="22">
        <v>-0.13147512394702099</v>
      </c>
      <c r="AQ31" s="22">
        <v>0.151318681440898</v>
      </c>
      <c r="AR31" s="22">
        <v>-0.16948228814901101</v>
      </c>
      <c r="AS31" s="20">
        <v>5</v>
      </c>
      <c r="AT31" s="20">
        <v>7</v>
      </c>
      <c r="AU31" s="20">
        <v>4</v>
      </c>
      <c r="AV31" s="21">
        <v>8</v>
      </c>
      <c r="AW31" s="15"/>
      <c r="AX31" s="25">
        <v>0.317116653752746</v>
      </c>
      <c r="AY31" s="26">
        <v>-0.548657388391803</v>
      </c>
      <c r="AZ31" s="26">
        <v>-0.72498229135635495</v>
      </c>
      <c r="BA31" s="26">
        <v>-0.72032200534522395</v>
      </c>
      <c r="BB31" s="85">
        <v>3.2189346623381403E-2</v>
      </c>
      <c r="BC31" s="88">
        <v>-46.1803682710161</v>
      </c>
      <c r="BD31" s="18">
        <v>43756</v>
      </c>
      <c r="BE31" s="18">
        <v>43908</v>
      </c>
      <c r="BF31" s="20"/>
      <c r="BG31" s="18"/>
      <c r="BH31" s="15"/>
    </row>
    <row r="32" spans="1:60" x14ac:dyDescent="0.25">
      <c r="A32" s="15"/>
      <c r="B32" s="14" t="s">
        <v>123</v>
      </c>
      <c r="C32" s="14" t="s">
        <v>124</v>
      </c>
      <c r="D32" s="14" t="s">
        <v>113</v>
      </c>
      <c r="E32" s="16" t="s">
        <v>59</v>
      </c>
      <c r="F32" s="16" t="s">
        <v>114</v>
      </c>
      <c r="G32" s="81" t="s">
        <v>115</v>
      </c>
      <c r="H32" s="82" t="s">
        <v>39</v>
      </c>
      <c r="I32" s="17" t="s">
        <v>31</v>
      </c>
      <c r="J32" s="17" t="s">
        <v>125</v>
      </c>
      <c r="K32" s="15"/>
      <c r="L32" s="18">
        <v>44022</v>
      </c>
      <c r="M32" s="83">
        <v>776.73450000025298</v>
      </c>
      <c r="N32" s="84">
        <v>776.73450000025298</v>
      </c>
      <c r="O32" s="84">
        <v>1035.1732999999099</v>
      </c>
      <c r="P32" s="85">
        <f t="shared" si="0"/>
        <v>0.75034247888766126</v>
      </c>
      <c r="Q32" s="18">
        <v>43756</v>
      </c>
      <c r="R32" s="86">
        <v>21974.186000000002</v>
      </c>
      <c r="S32" s="86">
        <v>23785.044801513701</v>
      </c>
      <c r="T32" s="15"/>
      <c r="U32" s="19">
        <v>-1.93282600776001E-3</v>
      </c>
      <c r="V32" s="51">
        <v>-0.151369685409009</v>
      </c>
      <c r="W32" s="19">
        <v>2.2826822623755998E-3</v>
      </c>
      <c r="X32" s="51">
        <v>1.0171854773034299</v>
      </c>
      <c r="Y32" s="19">
        <v>-0.18827436173887699</v>
      </c>
      <c r="Z32" s="51">
        <v>0.50423728435998805</v>
      </c>
      <c r="AA32" s="19">
        <v>-0.227711564523051</v>
      </c>
      <c r="AB32" s="51">
        <v>-2.19448954914697</v>
      </c>
      <c r="AC32" s="19">
        <v>-0.29810917184309799</v>
      </c>
      <c r="AD32" s="51">
        <v>-5.5250616860576001</v>
      </c>
      <c r="AE32" s="19">
        <v>-0.29425273570552202</v>
      </c>
      <c r="AF32" s="87">
        <v>-11.648041521955699</v>
      </c>
      <c r="AG32" s="19">
        <v>1.8828403313818898E-2</v>
      </c>
      <c r="AH32" s="51">
        <v>8.4019339556107298E-2</v>
      </c>
      <c r="AI32" s="19">
        <v>-0.140902537636139</v>
      </c>
      <c r="AJ32" s="51">
        <v>-0.36333655662019698</v>
      </c>
      <c r="AK32" s="19">
        <v>-0.22326549999968801</v>
      </c>
      <c r="AL32" s="19">
        <v>-2.62448963858333E-2</v>
      </c>
      <c r="AM32" s="51">
        <v>-5.9176020857121303</v>
      </c>
      <c r="AN32" s="15"/>
      <c r="AO32" s="22">
        <v>8.92579991705134E-2</v>
      </c>
      <c r="AP32" s="22">
        <v>-0.13140380808268701</v>
      </c>
      <c r="AQ32" s="22">
        <v>0.15226272089610601</v>
      </c>
      <c r="AR32" s="22">
        <v>-0.16877815701271201</v>
      </c>
      <c r="AS32" s="20">
        <v>5</v>
      </c>
      <c r="AT32" s="20">
        <v>7</v>
      </c>
      <c r="AU32" s="20">
        <v>4</v>
      </c>
      <c r="AV32" s="21">
        <v>8</v>
      </c>
      <c r="AW32" s="15"/>
      <c r="AX32" s="25">
        <v>0.317073031946493</v>
      </c>
      <c r="AY32" s="26">
        <v>-0.52363031446020603</v>
      </c>
      <c r="AZ32" s="26">
        <v>-0.57771985576710005</v>
      </c>
      <c r="BA32" s="26">
        <v>-0.68818347106935096</v>
      </c>
      <c r="BB32" s="85">
        <v>3.2186352328317298E-2</v>
      </c>
      <c r="BC32" s="88">
        <v>-45.956063588557299</v>
      </c>
      <c r="BD32" s="18">
        <v>43756</v>
      </c>
      <c r="BE32" s="18">
        <v>43908</v>
      </c>
      <c r="BF32" s="20"/>
      <c r="BG32" s="18"/>
      <c r="BH32" s="15"/>
    </row>
    <row r="33" spans="1:60" x14ac:dyDescent="0.25">
      <c r="A33" s="15"/>
      <c r="B33" s="14" t="s">
        <v>126</v>
      </c>
      <c r="C33" s="14" t="s">
        <v>127</v>
      </c>
      <c r="D33" s="14" t="s">
        <v>113</v>
      </c>
      <c r="E33" s="16" t="s">
        <v>128</v>
      </c>
      <c r="F33" s="16" t="s">
        <v>114</v>
      </c>
      <c r="G33" s="81" t="s">
        <v>115</v>
      </c>
      <c r="H33" s="82" t="s">
        <v>39</v>
      </c>
      <c r="I33" s="17" t="s">
        <v>31</v>
      </c>
      <c r="J33" s="17" t="s">
        <v>129</v>
      </c>
      <c r="K33" s="15"/>
      <c r="L33" s="18">
        <v>44022</v>
      </c>
      <c r="M33" s="83">
        <v>1192.13130000047</v>
      </c>
      <c r="N33" s="84">
        <v>1192.13130000047</v>
      </c>
      <c r="O33" s="84">
        <v>1240.5625999998299</v>
      </c>
      <c r="P33" s="85">
        <f t="shared" si="0"/>
        <v>0.9609602127297997</v>
      </c>
      <c r="Q33" s="18">
        <v>43657</v>
      </c>
      <c r="R33" s="86">
        <v>0</v>
      </c>
      <c r="S33" s="86">
        <v>130483.523156494</v>
      </c>
      <c r="T33" s="15"/>
      <c r="U33" s="19">
        <v>0</v>
      </c>
      <c r="V33" s="51">
        <v>4.1912915366992799E-2</v>
      </c>
      <c r="W33" s="19">
        <v>0</v>
      </c>
      <c r="X33" s="51">
        <v>0.78891725106586796</v>
      </c>
      <c r="Y33" s="19">
        <v>0</v>
      </c>
      <c r="Z33" s="51">
        <v>19.3316734582477</v>
      </c>
      <c r="AA33" s="19">
        <v>-3.6248973499823499E-2</v>
      </c>
      <c r="AB33" s="51">
        <v>16.951769553183102</v>
      </c>
      <c r="AC33" s="19">
        <v>-1.44593966851971E-2</v>
      </c>
      <c r="AD33" s="51">
        <v>22.839915829739802</v>
      </c>
      <c r="AE33" s="19">
        <v>6.5419661192208906E-2</v>
      </c>
      <c r="AF33" s="87">
        <v>24.319198167824698</v>
      </c>
      <c r="AG33" s="19">
        <v>0</v>
      </c>
      <c r="AH33" s="51">
        <v>-1.79882099182578</v>
      </c>
      <c r="AI33" s="19">
        <v>0</v>
      </c>
      <c r="AJ33" s="51">
        <v>13.726917206993701</v>
      </c>
      <c r="AK33" s="19">
        <v>0.184673072208243</v>
      </c>
      <c r="AL33" s="19">
        <v>4.9900238866030101E-2</v>
      </c>
      <c r="AM33" s="51">
        <v>26.864502227021099</v>
      </c>
      <c r="AN33" s="15"/>
      <c r="AO33" s="22">
        <v>1.5955606229908902E-2</v>
      </c>
      <c r="AP33" s="22">
        <v>-2.07333667522107E-2</v>
      </c>
      <c r="AQ33" s="22">
        <v>0</v>
      </c>
      <c r="AR33" s="22">
        <v>-1.92648801312316E-2</v>
      </c>
      <c r="AS33" s="20">
        <v>0</v>
      </c>
      <c r="AT33" s="20">
        <v>1</v>
      </c>
      <c r="AU33" s="20">
        <v>7</v>
      </c>
      <c r="AV33" s="21">
        <v>5</v>
      </c>
      <c r="AW33" s="15"/>
      <c r="AX33" s="25">
        <v>3.3128552694943199E-2</v>
      </c>
      <c r="AY33" s="26">
        <v>-1.8995194674262199</v>
      </c>
      <c r="AZ33" s="26">
        <v>0.41931971675739999</v>
      </c>
      <c r="BA33" s="26">
        <v>-2.2568106726757802</v>
      </c>
      <c r="BB33" s="85">
        <v>3.4085950454300499E-3</v>
      </c>
      <c r="BC33" s="88">
        <v>-6.0052431050353299</v>
      </c>
      <c r="BD33" s="18">
        <v>43657</v>
      </c>
      <c r="BE33" s="18">
        <v>43682</v>
      </c>
      <c r="BF33" s="20"/>
      <c r="BG33" s="18"/>
      <c r="BH33" s="15"/>
    </row>
    <row r="34" spans="1:60" x14ac:dyDescent="0.25">
      <c r="A34" s="15"/>
      <c r="B34" s="14" t="s">
        <v>130</v>
      </c>
      <c r="C34" s="14" t="s">
        <v>131</v>
      </c>
      <c r="D34" s="14" t="s">
        <v>113</v>
      </c>
      <c r="E34" s="16" t="s">
        <v>132</v>
      </c>
      <c r="F34" s="16" t="s">
        <v>114</v>
      </c>
      <c r="G34" s="81" t="s">
        <v>115</v>
      </c>
      <c r="H34" s="82" t="s">
        <v>39</v>
      </c>
      <c r="I34" s="17" t="s">
        <v>31</v>
      </c>
      <c r="J34" s="17" t="s">
        <v>64</v>
      </c>
      <c r="K34" s="15"/>
      <c r="L34" s="18">
        <v>44022</v>
      </c>
      <c r="M34" s="83">
        <v>786.31140000000596</v>
      </c>
      <c r="N34" s="84">
        <v>786.31140000000596</v>
      </c>
      <c r="O34" s="84">
        <v>786.31140000000596</v>
      </c>
      <c r="P34" s="85">
        <f t="shared" si="0"/>
        <v>1</v>
      </c>
      <c r="Q34" s="18">
        <v>44022</v>
      </c>
      <c r="R34" s="86">
        <v>0</v>
      </c>
      <c r="S34" s="86">
        <v>0</v>
      </c>
      <c r="T34" s="15"/>
      <c r="U34" s="19">
        <v>0</v>
      </c>
      <c r="V34" s="51">
        <v>4.1912915366992799E-2</v>
      </c>
      <c r="W34" s="19">
        <v>0</v>
      </c>
      <c r="X34" s="51">
        <v>0.78891725106586796</v>
      </c>
      <c r="Y34" s="19">
        <v>0</v>
      </c>
      <c r="Z34" s="51">
        <v>19.3316734582477</v>
      </c>
      <c r="AA34" s="19">
        <v>0</v>
      </c>
      <c r="AB34" s="51">
        <v>20.576666903158198</v>
      </c>
      <c r="AC34" s="19">
        <v>-0.115957527900755</v>
      </c>
      <c r="AD34" s="51">
        <v>12.690102708176701</v>
      </c>
      <c r="AE34" s="19"/>
      <c r="AF34" s="87"/>
      <c r="AG34" s="19">
        <v>0</v>
      </c>
      <c r="AH34" s="51">
        <v>-1.79882099182578</v>
      </c>
      <c r="AI34" s="19">
        <v>0</v>
      </c>
      <c r="AJ34" s="51">
        <v>13.726917206993701</v>
      </c>
      <c r="AK34" s="19">
        <v>-0.21368859999987799</v>
      </c>
      <c r="AL34" s="19">
        <v>-8.9648646730929593E-2</v>
      </c>
      <c r="AM34" s="51">
        <v>9.8078151754743903</v>
      </c>
      <c r="AN34" s="15"/>
      <c r="AO34" s="22">
        <v>0</v>
      </c>
      <c r="AP34" s="22">
        <v>0</v>
      </c>
      <c r="AQ34" s="22">
        <v>0</v>
      </c>
      <c r="AR34" s="22">
        <v>0</v>
      </c>
      <c r="AS34" s="20">
        <v>0</v>
      </c>
      <c r="AT34" s="20">
        <v>0</v>
      </c>
      <c r="AU34" s="20">
        <v>7</v>
      </c>
      <c r="AV34" s="21">
        <v>5</v>
      </c>
      <c r="AW34" s="15"/>
      <c r="AX34" s="25">
        <v>0</v>
      </c>
      <c r="AY34" s="26">
        <v>-115.173126170179</v>
      </c>
      <c r="AZ34" s="26">
        <v>0.54146558877982898</v>
      </c>
      <c r="BA34" s="26">
        <v>-15.964106449086101</v>
      </c>
      <c r="BB34" s="85">
        <v>0</v>
      </c>
      <c r="BC34" s="88">
        <v>0</v>
      </c>
      <c r="BD34" s="18">
        <v>43657</v>
      </c>
      <c r="BE34" s="18"/>
      <c r="BF34" s="20"/>
      <c r="BG34" s="18"/>
      <c r="BH34" s="15"/>
    </row>
    <row r="35" spans="1:60" x14ac:dyDescent="0.25">
      <c r="A35" s="15"/>
      <c r="B35" s="14" t="s">
        <v>133</v>
      </c>
      <c r="C35" s="14" t="s">
        <v>134</v>
      </c>
      <c r="D35" s="14" t="s">
        <v>113</v>
      </c>
      <c r="E35" s="16" t="s">
        <v>135</v>
      </c>
      <c r="F35" s="16" t="s">
        <v>114</v>
      </c>
      <c r="G35" s="81" t="s">
        <v>115</v>
      </c>
      <c r="H35" s="82" t="s">
        <v>39</v>
      </c>
      <c r="I35" s="17" t="s">
        <v>31</v>
      </c>
      <c r="J35" s="17" t="s">
        <v>136</v>
      </c>
      <c r="K35" s="15"/>
      <c r="L35" s="18">
        <v>44022</v>
      </c>
      <c r="M35" s="83">
        <v>1000</v>
      </c>
      <c r="N35" s="84">
        <v>1000</v>
      </c>
      <c r="O35" s="84">
        <v>1000</v>
      </c>
      <c r="P35" s="85">
        <f t="shared" si="0"/>
        <v>1</v>
      </c>
      <c r="Q35" s="18">
        <v>44022</v>
      </c>
      <c r="R35" s="86">
        <v>0</v>
      </c>
      <c r="S35" s="86">
        <v>0</v>
      </c>
      <c r="T35" s="15"/>
      <c r="U35" s="19">
        <v>0</v>
      </c>
      <c r="V35" s="51">
        <v>4.1912915366992799E-2</v>
      </c>
      <c r="W35" s="19">
        <v>0</v>
      </c>
      <c r="X35" s="51">
        <v>0.78891725106586796</v>
      </c>
      <c r="Y35" s="19">
        <v>0</v>
      </c>
      <c r="Z35" s="51">
        <v>19.3316734582477</v>
      </c>
      <c r="AA35" s="19">
        <v>0</v>
      </c>
      <c r="AB35" s="51">
        <v>20.576666903158198</v>
      </c>
      <c r="AC35" s="19">
        <v>0</v>
      </c>
      <c r="AD35" s="51">
        <v>24.2858554982522</v>
      </c>
      <c r="AE35" s="19">
        <v>0</v>
      </c>
      <c r="AF35" s="87">
        <v>17.777232048596499</v>
      </c>
      <c r="AG35" s="19">
        <v>0</v>
      </c>
      <c r="AH35" s="51">
        <v>-1.79882099182578</v>
      </c>
      <c r="AI35" s="19">
        <v>0</v>
      </c>
      <c r="AJ35" s="51">
        <v>13.726917206993701</v>
      </c>
      <c r="AK35" s="19">
        <v>0</v>
      </c>
      <c r="AL35" s="19">
        <v>0</v>
      </c>
      <c r="AM35" s="51">
        <v>16.4089479142567</v>
      </c>
      <c r="AN35" s="15"/>
      <c r="AO35" s="22">
        <v>0</v>
      </c>
      <c r="AP35" s="22">
        <v>0</v>
      </c>
      <c r="AQ35" s="22">
        <v>0</v>
      </c>
      <c r="AR35" s="22">
        <v>0</v>
      </c>
      <c r="AS35" s="20">
        <v>0</v>
      </c>
      <c r="AT35" s="20">
        <v>0</v>
      </c>
      <c r="AU35" s="20">
        <v>7</v>
      </c>
      <c r="AV35" s="21">
        <v>5</v>
      </c>
      <c r="AW35" s="15"/>
      <c r="AX35" s="25">
        <v>0</v>
      </c>
      <c r="AY35" s="26">
        <v>-115.173126170179</v>
      </c>
      <c r="AZ35" s="26">
        <v>0.54146558877982898</v>
      </c>
      <c r="BA35" s="26">
        <v>-15.964106449086101</v>
      </c>
      <c r="BB35" s="85">
        <v>0</v>
      </c>
      <c r="BC35" s="88">
        <v>0</v>
      </c>
      <c r="BD35" s="18">
        <v>43657</v>
      </c>
      <c r="BE35" s="18"/>
      <c r="BF35" s="20"/>
      <c r="BG35" s="18"/>
      <c r="BH35" s="15"/>
    </row>
    <row r="36" spans="1:60" x14ac:dyDescent="0.25">
      <c r="A36" s="15"/>
      <c r="B36" s="14" t="s">
        <v>137</v>
      </c>
      <c r="C36" s="14" t="s">
        <v>138</v>
      </c>
      <c r="D36" s="14" t="s">
        <v>113</v>
      </c>
      <c r="E36" s="16" t="s">
        <v>139</v>
      </c>
      <c r="F36" s="16" t="s">
        <v>114</v>
      </c>
      <c r="G36" s="81" t="s">
        <v>115</v>
      </c>
      <c r="H36" s="82" t="s">
        <v>39</v>
      </c>
      <c r="I36" s="17" t="s">
        <v>31</v>
      </c>
      <c r="J36" s="17" t="s">
        <v>140</v>
      </c>
      <c r="K36" s="15"/>
      <c r="L36" s="18">
        <v>44022</v>
      </c>
      <c r="M36" s="83">
        <v>777.06960000004597</v>
      </c>
      <c r="N36" s="84">
        <v>777.06960000004597</v>
      </c>
      <c r="O36" s="84">
        <v>1031.71089999937</v>
      </c>
      <c r="P36" s="85">
        <f t="shared" si="0"/>
        <v>0.75318541269702632</v>
      </c>
      <c r="Q36" s="18">
        <v>43756</v>
      </c>
      <c r="R36" s="86">
        <v>19685895.050999999</v>
      </c>
      <c r="S36" s="86">
        <v>23644782.894187499</v>
      </c>
      <c r="T36" s="15"/>
      <c r="U36" s="19">
        <v>-1.9186619874744799E-3</v>
      </c>
      <c r="V36" s="51">
        <v>-0.14995328338045499</v>
      </c>
      <c r="W36" s="19">
        <v>2.7097837119072201E-3</v>
      </c>
      <c r="X36" s="51">
        <v>1.0598956222565901</v>
      </c>
      <c r="Y36" s="19">
        <v>-0.18617300872952899</v>
      </c>
      <c r="Z36" s="51">
        <v>0.71437258529476799</v>
      </c>
      <c r="AA36" s="19">
        <v>-0.223680014577403</v>
      </c>
      <c r="AB36" s="51">
        <v>-1.79133455458214</v>
      </c>
      <c r="AC36" s="19">
        <v>-0.29076678402547301</v>
      </c>
      <c r="AD36" s="51">
        <v>-4.7908229042950596</v>
      </c>
      <c r="AE36" s="19">
        <v>-0.2369541900279</v>
      </c>
      <c r="AF36" s="87">
        <v>-5.9181869541935201</v>
      </c>
      <c r="AG36" s="19">
        <v>1.8973100863149701E-2</v>
      </c>
      <c r="AH36" s="51">
        <v>9.8489094489195794E-2</v>
      </c>
      <c r="AI36" s="19">
        <v>-0.138556105460302</v>
      </c>
      <c r="AJ36" s="51">
        <v>-0.12869333903654501</v>
      </c>
      <c r="AK36" s="19">
        <v>-0.22598813387681699</v>
      </c>
      <c r="AL36" s="19">
        <v>-7.6062387834099396E-2</v>
      </c>
      <c r="AM36" s="51">
        <v>-5.3201382588595196</v>
      </c>
      <c r="AN36" s="15"/>
      <c r="AO36" s="22">
        <v>8.9273568502976602E-2</v>
      </c>
      <c r="AP36" s="22">
        <v>-0.131366892925143</v>
      </c>
      <c r="AQ36" s="22">
        <v>0.152753957931127</v>
      </c>
      <c r="AR36" s="22">
        <v>-0.16841231248428801</v>
      </c>
      <c r="AS36" s="20">
        <v>5</v>
      </c>
      <c r="AT36" s="20">
        <v>7</v>
      </c>
      <c r="AU36" s="20">
        <v>4</v>
      </c>
      <c r="AV36" s="21">
        <v>8</v>
      </c>
      <c r="AW36" s="15"/>
      <c r="AX36" s="25">
        <v>0.31705066899303302</v>
      </c>
      <c r="AY36" s="26">
        <v>-0.51051885317610901</v>
      </c>
      <c r="AZ36" s="26">
        <v>-0.50058297129180596</v>
      </c>
      <c r="BA36" s="26">
        <v>-0.67131646635516495</v>
      </c>
      <c r="BB36" s="85">
        <v>3.2184827735909499E-2</v>
      </c>
      <c r="BC36" s="88">
        <v>-45.8390814713784</v>
      </c>
      <c r="BD36" s="18">
        <v>43756</v>
      </c>
      <c r="BE36" s="18">
        <v>43908</v>
      </c>
      <c r="BF36" s="20"/>
      <c r="BG36" s="18"/>
      <c r="BH36" s="15"/>
    </row>
    <row r="37" spans="1:60" x14ac:dyDescent="0.25">
      <c r="A37" s="15"/>
      <c r="B37" s="14" t="s">
        <v>141</v>
      </c>
      <c r="C37" s="14" t="s">
        <v>142</v>
      </c>
      <c r="D37" s="14" t="s">
        <v>143</v>
      </c>
      <c r="E37" s="16" t="s">
        <v>36</v>
      </c>
      <c r="F37" s="16" t="s">
        <v>144</v>
      </c>
      <c r="G37" s="81" t="s">
        <v>145</v>
      </c>
      <c r="H37" s="82" t="s">
        <v>146</v>
      </c>
      <c r="I37" s="17" t="s">
        <v>31</v>
      </c>
      <c r="J37" s="17" t="s">
        <v>147</v>
      </c>
      <c r="K37" s="15"/>
      <c r="L37" s="18">
        <v>44022</v>
      </c>
      <c r="M37" s="83">
        <v>1384.3210000004599</v>
      </c>
      <c r="N37" s="84">
        <v>1384.3210000004599</v>
      </c>
      <c r="O37" s="84">
        <v>1389.4344999995101</v>
      </c>
      <c r="P37" s="85">
        <f t="shared" si="0"/>
        <v>0.99631972575961514</v>
      </c>
      <c r="Q37" s="18">
        <v>44020</v>
      </c>
      <c r="R37" s="86">
        <v>7226956.0449999999</v>
      </c>
      <c r="S37" s="86">
        <v>7312245.8222734397</v>
      </c>
      <c r="T37" s="15"/>
      <c r="U37" s="19">
        <v>-4.2089562975888801E-4</v>
      </c>
      <c r="V37" s="51">
        <v>-1.7664760889601899E-4</v>
      </c>
      <c r="W37" s="19">
        <v>4.8372711680713101E-3</v>
      </c>
      <c r="X37" s="51">
        <v>1.2726443678729999</v>
      </c>
      <c r="Y37" s="19">
        <v>3.17343494662055E-2</v>
      </c>
      <c r="Z37" s="51">
        <v>22.5051084048755</v>
      </c>
      <c r="AA37" s="19">
        <v>3.3507749585623997E-2</v>
      </c>
      <c r="AB37" s="51">
        <v>23.927441861713302</v>
      </c>
      <c r="AC37" s="19">
        <v>8.0682164511090407E-2</v>
      </c>
      <c r="AD37" s="51">
        <v>32.3540719493758</v>
      </c>
      <c r="AE37" s="19">
        <v>9.9035375493258498E-2</v>
      </c>
      <c r="AF37" s="87">
        <v>27.680769597936902</v>
      </c>
      <c r="AG37" s="19">
        <v>-4.8224213151115702E-4</v>
      </c>
      <c r="AH37" s="51">
        <v>-1.84704520497689</v>
      </c>
      <c r="AI37" s="19">
        <v>3.0748113122172099E-2</v>
      </c>
      <c r="AJ37" s="51">
        <v>16.8017285192036</v>
      </c>
      <c r="AK37" s="19">
        <v>0.38432100000150998</v>
      </c>
      <c r="AL37" s="19">
        <v>3.5674131740961498E-2</v>
      </c>
      <c r="AM37" s="51">
        <v>49.366615805425702</v>
      </c>
      <c r="AN37" s="15"/>
      <c r="AO37" s="22">
        <v>1.5876018691415101E-2</v>
      </c>
      <c r="AP37" s="22">
        <v>-2.0720818191875899E-2</v>
      </c>
      <c r="AQ37" s="22">
        <v>2.7884453300430299E-2</v>
      </c>
      <c r="AR37" s="22">
        <v>-1.5985579760126701E-2</v>
      </c>
      <c r="AS37" s="20">
        <v>7</v>
      </c>
      <c r="AT37" s="20">
        <v>5</v>
      </c>
      <c r="AU37" s="20">
        <v>7</v>
      </c>
      <c r="AV37" s="21">
        <v>5</v>
      </c>
      <c r="AW37" s="15"/>
      <c r="AX37" s="25">
        <v>3.7751194111260697E-2</v>
      </c>
      <c r="AY37" s="26">
        <v>0.21142211282994999</v>
      </c>
      <c r="AZ37" s="26">
        <v>0.66650404802567198</v>
      </c>
      <c r="BA37" s="26">
        <v>0.28412956190868499</v>
      </c>
      <c r="BB37" s="85">
        <v>3.8925081711113298E-3</v>
      </c>
      <c r="BC37" s="88">
        <v>-5.4660714577184999</v>
      </c>
      <c r="BD37" s="18">
        <v>43747</v>
      </c>
      <c r="BE37" s="18">
        <v>43783</v>
      </c>
      <c r="BF37" s="20">
        <v>153</v>
      </c>
      <c r="BG37" s="18">
        <v>43962</v>
      </c>
      <c r="BH37" s="15"/>
    </row>
    <row r="38" spans="1:60" x14ac:dyDescent="0.25">
      <c r="A38" s="15"/>
      <c r="B38" s="14" t="s">
        <v>148</v>
      </c>
      <c r="C38" s="14" t="s">
        <v>149</v>
      </c>
      <c r="D38" s="14" t="s">
        <v>143</v>
      </c>
      <c r="E38" s="16" t="s">
        <v>77</v>
      </c>
      <c r="F38" s="16" t="s">
        <v>144</v>
      </c>
      <c r="G38" s="81" t="s">
        <v>145</v>
      </c>
      <c r="H38" s="82" t="s">
        <v>146</v>
      </c>
      <c r="I38" s="17" t="s">
        <v>31</v>
      </c>
      <c r="J38" s="17" t="s">
        <v>150</v>
      </c>
      <c r="K38" s="15"/>
      <c r="L38" s="18">
        <v>44022</v>
      </c>
      <c r="M38" s="83">
        <v>1271.1348000001201</v>
      </c>
      <c r="N38" s="84">
        <v>1271.1348000001201</v>
      </c>
      <c r="O38" s="84">
        <v>1275.87900000066</v>
      </c>
      <c r="P38" s="85">
        <f t="shared" si="0"/>
        <v>0.99628162231642858</v>
      </c>
      <c r="Q38" s="18">
        <v>44020</v>
      </c>
      <c r="R38" s="86">
        <v>222773.622</v>
      </c>
      <c r="S38" s="86">
        <v>298156.10935742198</v>
      </c>
      <c r="T38" s="15"/>
      <c r="U38" s="19">
        <v>-4.4004282699461301E-4</v>
      </c>
      <c r="V38" s="51">
        <v>-2.09136733246851E-3</v>
      </c>
      <c r="W38" s="19">
        <v>4.2610599612089598E-3</v>
      </c>
      <c r="X38" s="51">
        <v>1.2150232471867599</v>
      </c>
      <c r="Y38" s="19">
        <v>2.8150210160674798E-2</v>
      </c>
      <c r="Z38" s="51">
        <v>22.146694474329699</v>
      </c>
      <c r="AA38" s="19">
        <v>2.6309326054615698E-2</v>
      </c>
      <c r="AB38" s="51">
        <v>23.207599508634299</v>
      </c>
      <c r="AC38" s="19">
        <v>6.5668749824908404E-2</v>
      </c>
      <c r="AD38" s="51">
        <v>30.852730480750299</v>
      </c>
      <c r="AE38" s="19">
        <v>7.6206745585295693E-2</v>
      </c>
      <c r="AF38" s="87">
        <v>25.397906607133301</v>
      </c>
      <c r="AG38" s="19">
        <v>-6.7319653408048896E-4</v>
      </c>
      <c r="AH38" s="51">
        <v>-1.8661406452338301</v>
      </c>
      <c r="AI38" s="19">
        <v>2.69709226777195E-2</v>
      </c>
      <c r="AJ38" s="51">
        <v>16.424009474780199</v>
      </c>
      <c r="AK38" s="19">
        <v>0.27113479999941797</v>
      </c>
      <c r="AL38" s="19">
        <v>2.6195800981440701E-2</v>
      </c>
      <c r="AM38" s="51">
        <v>38.047995805216502</v>
      </c>
      <c r="AN38" s="15"/>
      <c r="AO38" s="22">
        <v>1.5856593445278101E-2</v>
      </c>
      <c r="AP38" s="22">
        <v>-2.0739628055707698E-2</v>
      </c>
      <c r="AQ38" s="22">
        <v>2.7295006231725E-2</v>
      </c>
      <c r="AR38" s="22">
        <v>-1.65704782621106E-2</v>
      </c>
      <c r="AS38" s="20">
        <v>7</v>
      </c>
      <c r="AT38" s="20">
        <v>5</v>
      </c>
      <c r="AU38" s="20">
        <v>7</v>
      </c>
      <c r="AV38" s="21">
        <v>5</v>
      </c>
      <c r="AW38" s="15"/>
      <c r="AX38" s="25">
        <v>3.7738316181894299E-2</v>
      </c>
      <c r="AY38" s="26">
        <v>3.6308430562030501E-2</v>
      </c>
      <c r="AZ38" s="26">
        <v>0.64238362729520304</v>
      </c>
      <c r="BA38" s="26">
        <v>4.8572832686716097E-2</v>
      </c>
      <c r="BB38" s="85">
        <v>3.8910919902491502E-3</v>
      </c>
      <c r="BC38" s="88">
        <v>-5.5295068139821497</v>
      </c>
      <c r="BD38" s="18">
        <v>43747</v>
      </c>
      <c r="BE38" s="18">
        <v>43783</v>
      </c>
      <c r="BF38" s="20">
        <v>157</v>
      </c>
      <c r="BG38" s="18">
        <v>43966</v>
      </c>
      <c r="BH38" s="15"/>
    </row>
    <row r="39" spans="1:60" x14ac:dyDescent="0.25">
      <c r="A39" s="15"/>
      <c r="B39" s="14" t="s">
        <v>151</v>
      </c>
      <c r="C39" s="14" t="s">
        <v>152</v>
      </c>
      <c r="D39" s="14" t="s">
        <v>143</v>
      </c>
      <c r="E39" s="16" t="s">
        <v>51</v>
      </c>
      <c r="F39" s="16" t="s">
        <v>144</v>
      </c>
      <c r="G39" s="81" t="s">
        <v>145</v>
      </c>
      <c r="H39" s="82" t="s">
        <v>146</v>
      </c>
      <c r="I39" s="17" t="s">
        <v>31</v>
      </c>
      <c r="J39" s="17" t="s">
        <v>153</v>
      </c>
      <c r="K39" s="15"/>
      <c r="L39" s="18">
        <v>44022</v>
      </c>
      <c r="M39" s="83">
        <v>1347.49330000021</v>
      </c>
      <c r="N39" s="84">
        <v>1347.49330000021</v>
      </c>
      <c r="O39" s="84">
        <v>1352.5002999994899</v>
      </c>
      <c r="P39" s="85">
        <f t="shared" si="0"/>
        <v>0.99629796754996514</v>
      </c>
      <c r="Q39" s="18">
        <v>44020</v>
      </c>
      <c r="R39" s="86">
        <v>1253965.4779999999</v>
      </c>
      <c r="S39" s="86">
        <v>1531092.9942578101</v>
      </c>
      <c r="T39" s="15"/>
      <c r="U39" s="19">
        <v>-4.31800773185387E-4</v>
      </c>
      <c r="V39" s="51">
        <v>-1.2671619515458601E-3</v>
      </c>
      <c r="W39" s="19">
        <v>4.50789603019075E-3</v>
      </c>
      <c r="X39" s="51">
        <v>1.2397068540849401</v>
      </c>
      <c r="Y39" s="19">
        <v>2.9684322815228401E-2</v>
      </c>
      <c r="Z39" s="51">
        <v>22.3001057397632</v>
      </c>
      <c r="AA39" s="19">
        <v>2.94066462956835E-2</v>
      </c>
      <c r="AB39" s="51">
        <v>23.517331532726502</v>
      </c>
      <c r="AC39" s="19">
        <v>7.20970768652478E-2</v>
      </c>
      <c r="AD39" s="51">
        <v>31.495563184784299</v>
      </c>
      <c r="AE39" s="19">
        <v>8.5952149849617895E-2</v>
      </c>
      <c r="AF39" s="87">
        <v>26.372447033558299</v>
      </c>
      <c r="AG39" s="19">
        <v>-5.9134136154170803E-4</v>
      </c>
      <c r="AH39" s="51">
        <v>-1.85795512797995</v>
      </c>
      <c r="AI39" s="19">
        <v>2.8587626520675299E-2</v>
      </c>
      <c r="AJ39" s="51">
        <v>16.585679859068499</v>
      </c>
      <c r="AK39" s="19">
        <v>0.34749329999962397</v>
      </c>
      <c r="AL39" s="19">
        <v>3.26685540585459E-2</v>
      </c>
      <c r="AM39" s="51">
        <v>45.683845805237098</v>
      </c>
      <c r="AN39" s="15"/>
      <c r="AO39" s="22">
        <v>1.5864889614022101E-2</v>
      </c>
      <c r="AP39" s="22">
        <v>-2.0731550126583901E-2</v>
      </c>
      <c r="AQ39" s="22">
        <v>2.7547440895432401E-2</v>
      </c>
      <c r="AR39" s="22">
        <v>-1.6319839028256001E-2</v>
      </c>
      <c r="AS39" s="20">
        <v>7</v>
      </c>
      <c r="AT39" s="20">
        <v>5</v>
      </c>
      <c r="AU39" s="20">
        <v>7</v>
      </c>
      <c r="AV39" s="21">
        <v>5</v>
      </c>
      <c r="AW39" s="15"/>
      <c r="AX39" s="25">
        <v>3.77429029251653E-2</v>
      </c>
      <c r="AY39" s="26">
        <v>0.111706076492624</v>
      </c>
      <c r="AZ39" s="26">
        <v>0.65276774321864695</v>
      </c>
      <c r="BA39" s="26">
        <v>0.149733567583098</v>
      </c>
      <c r="BB39" s="85">
        <v>3.8916024436230099E-3</v>
      </c>
      <c r="BC39" s="88">
        <v>-5.5006336529258997</v>
      </c>
      <c r="BD39" s="18">
        <v>43747</v>
      </c>
      <c r="BE39" s="18">
        <v>43783</v>
      </c>
      <c r="BF39" s="20">
        <v>155</v>
      </c>
      <c r="BG39" s="18">
        <v>43964</v>
      </c>
      <c r="BH39" s="15"/>
    </row>
    <row r="40" spans="1:60" x14ac:dyDescent="0.25">
      <c r="A40" s="15"/>
      <c r="B40" s="14" t="s">
        <v>154</v>
      </c>
      <c r="C40" s="14" t="s">
        <v>155</v>
      </c>
      <c r="D40" s="14" t="s">
        <v>143</v>
      </c>
      <c r="E40" s="16" t="s">
        <v>156</v>
      </c>
      <c r="F40" s="16" t="s">
        <v>144</v>
      </c>
      <c r="G40" s="81" t="s">
        <v>145</v>
      </c>
      <c r="H40" s="82" t="s">
        <v>146</v>
      </c>
      <c r="I40" s="17" t="s">
        <v>31</v>
      </c>
      <c r="J40" s="17" t="s">
        <v>157</v>
      </c>
      <c r="K40" s="15"/>
      <c r="L40" s="18">
        <v>44022</v>
      </c>
      <c r="M40" s="83">
        <v>1065.54350000061</v>
      </c>
      <c r="N40" s="84">
        <v>1065.54350000061</v>
      </c>
      <c r="O40" s="84">
        <v>1065.54350000061</v>
      </c>
      <c r="P40" s="85">
        <f t="shared" si="0"/>
        <v>1</v>
      </c>
      <c r="Q40" s="18">
        <v>44022</v>
      </c>
      <c r="R40" s="86">
        <v>0</v>
      </c>
      <c r="S40" s="86">
        <v>0</v>
      </c>
      <c r="T40" s="15"/>
      <c r="U40" s="19">
        <v>0</v>
      </c>
      <c r="V40" s="51">
        <v>4.1912915366992799E-2</v>
      </c>
      <c r="W40" s="19">
        <v>0</v>
      </c>
      <c r="X40" s="51">
        <v>0.78891725106586796</v>
      </c>
      <c r="Y40" s="19">
        <v>0</v>
      </c>
      <c r="Z40" s="51">
        <v>19.3316734582477</v>
      </c>
      <c r="AA40" s="19">
        <v>0</v>
      </c>
      <c r="AB40" s="51">
        <v>20.576666903158198</v>
      </c>
      <c r="AC40" s="19">
        <v>0</v>
      </c>
      <c r="AD40" s="51">
        <v>24.2858554982522</v>
      </c>
      <c r="AE40" s="19">
        <v>0</v>
      </c>
      <c r="AF40" s="87">
        <v>17.777232048596499</v>
      </c>
      <c r="AG40" s="19">
        <v>0</v>
      </c>
      <c r="AH40" s="51">
        <v>-1.79882099182578</v>
      </c>
      <c r="AI40" s="19">
        <v>0</v>
      </c>
      <c r="AJ40" s="51">
        <v>13.726917206993701</v>
      </c>
      <c r="AK40" s="19">
        <v>6.5543500000785598E-2</v>
      </c>
      <c r="AL40" s="19">
        <v>6.8661590776173398E-3</v>
      </c>
      <c r="AM40" s="51">
        <v>17.488865805353299</v>
      </c>
      <c r="AN40" s="15"/>
      <c r="AO40" s="22">
        <v>0</v>
      </c>
      <c r="AP40" s="22">
        <v>0</v>
      </c>
      <c r="AQ40" s="22">
        <v>0</v>
      </c>
      <c r="AR40" s="22">
        <v>0</v>
      </c>
      <c r="AS40" s="20">
        <v>0</v>
      </c>
      <c r="AT40" s="20">
        <v>0</v>
      </c>
      <c r="AU40" s="20">
        <v>7</v>
      </c>
      <c r="AV40" s="21">
        <v>5</v>
      </c>
      <c r="AW40" s="15"/>
      <c r="AX40" s="25">
        <v>0</v>
      </c>
      <c r="AY40" s="26">
        <v>-115.173126170179</v>
      </c>
      <c r="AZ40" s="26">
        <v>0.54146558877982898</v>
      </c>
      <c r="BA40" s="26">
        <v>-15.964106449086101</v>
      </c>
      <c r="BB40" s="85">
        <v>0</v>
      </c>
      <c r="BC40" s="88">
        <v>0</v>
      </c>
      <c r="BD40" s="18">
        <v>43657</v>
      </c>
      <c r="BE40" s="18"/>
      <c r="BF40" s="20"/>
      <c r="BG40" s="18"/>
      <c r="BH40" s="15"/>
    </row>
    <row r="41" spans="1:60" x14ac:dyDescent="0.25">
      <c r="A41" s="15"/>
      <c r="B41" s="14" t="s">
        <v>158</v>
      </c>
      <c r="C41" s="14" t="s">
        <v>159</v>
      </c>
      <c r="D41" s="14" t="s">
        <v>143</v>
      </c>
      <c r="E41" s="16" t="s">
        <v>91</v>
      </c>
      <c r="F41" s="16" t="s">
        <v>144</v>
      </c>
      <c r="G41" s="81" t="s">
        <v>145</v>
      </c>
      <c r="H41" s="82" t="s">
        <v>146</v>
      </c>
      <c r="I41" s="17" t="s">
        <v>31</v>
      </c>
      <c r="J41" s="17" t="s">
        <v>160</v>
      </c>
      <c r="K41" s="15"/>
      <c r="L41" s="18">
        <v>44022</v>
      </c>
      <c r="M41" s="83">
        <v>1331.1581999994801</v>
      </c>
      <c r="N41" s="84">
        <v>1331.1581999994801</v>
      </c>
      <c r="O41" s="84">
        <v>1336.11910000071</v>
      </c>
      <c r="P41" s="85">
        <f t="shared" si="0"/>
        <v>0.99628708249045517</v>
      </c>
      <c r="Q41" s="18">
        <v>44020</v>
      </c>
      <c r="R41" s="86">
        <v>66226.514999999999</v>
      </c>
      <c r="S41" s="86">
        <v>75393.240554321295</v>
      </c>
      <c r="T41" s="15"/>
      <c r="U41" s="19">
        <v>-4.3732240283134199E-4</v>
      </c>
      <c r="V41" s="51">
        <v>-1.8193249161413401E-3</v>
      </c>
      <c r="W41" s="19">
        <v>4.3432873480924198E-3</v>
      </c>
      <c r="X41" s="51">
        <v>1.2232459858751099</v>
      </c>
      <c r="Y41" s="19">
        <v>2.8661311205723902E-2</v>
      </c>
      <c r="Z41" s="51">
        <v>22.1978045788128</v>
      </c>
      <c r="AA41" s="19">
        <v>2.7348296209311201E-2</v>
      </c>
      <c r="AB41" s="51">
        <v>23.311496524081999</v>
      </c>
      <c r="AC41" s="19">
        <v>6.7815299373250995E-2</v>
      </c>
      <c r="AD41" s="51">
        <v>31.067385435569999</v>
      </c>
      <c r="AE41" s="19">
        <v>7.9453412241491606E-2</v>
      </c>
      <c r="AF41" s="87">
        <v>25.722573272738401</v>
      </c>
      <c r="AG41" s="19">
        <v>-6.4601195208524597E-4</v>
      </c>
      <c r="AH41" s="51">
        <v>-1.8634221870343</v>
      </c>
      <c r="AI41" s="19">
        <v>2.7509592680871699E-2</v>
      </c>
      <c r="AJ41" s="51">
        <v>16.477876475080802</v>
      </c>
      <c r="AK41" s="19">
        <v>0.33115819999889901</v>
      </c>
      <c r="AL41" s="19">
        <v>3.1311889386415701E-2</v>
      </c>
      <c r="AM41" s="51">
        <v>44.0503358051647</v>
      </c>
      <c r="AN41" s="15"/>
      <c r="AO41" s="22">
        <v>1.5859345798162401E-2</v>
      </c>
      <c r="AP41" s="22">
        <v>-2.0736956434120699E-2</v>
      </c>
      <c r="AQ41" s="22">
        <v>2.73790836890839E-2</v>
      </c>
      <c r="AR41" s="22">
        <v>-1.6486971188896901E-2</v>
      </c>
      <c r="AS41" s="20">
        <v>7</v>
      </c>
      <c r="AT41" s="20">
        <v>5</v>
      </c>
      <c r="AU41" s="20">
        <v>7</v>
      </c>
      <c r="AV41" s="21">
        <v>5</v>
      </c>
      <c r="AW41" s="15"/>
      <c r="AX41" s="25">
        <v>3.7739510651044798E-2</v>
      </c>
      <c r="AY41" s="26">
        <v>6.1613826218547302E-2</v>
      </c>
      <c r="AZ41" s="26">
        <v>0.64586884420259605</v>
      </c>
      <c r="BA41" s="26">
        <v>8.2480645554255702E-2</v>
      </c>
      <c r="BB41" s="85">
        <v>3.8912274612130202E-3</v>
      </c>
      <c r="BC41" s="88">
        <v>-5.5191934636459301</v>
      </c>
      <c r="BD41" s="18">
        <v>43747</v>
      </c>
      <c r="BE41" s="18">
        <v>43783</v>
      </c>
      <c r="BF41" s="20">
        <v>157</v>
      </c>
      <c r="BG41" s="18">
        <v>43966</v>
      </c>
      <c r="BH41" s="15"/>
    </row>
    <row r="42" spans="1:60" x14ac:dyDescent="0.25">
      <c r="A42" s="15"/>
      <c r="B42" s="14" t="s">
        <v>161</v>
      </c>
      <c r="C42" s="14" t="s">
        <v>162</v>
      </c>
      <c r="D42" s="14" t="s">
        <v>143</v>
      </c>
      <c r="E42" s="16" t="s">
        <v>163</v>
      </c>
      <c r="F42" s="16" t="s">
        <v>144</v>
      </c>
      <c r="G42" s="81" t="s">
        <v>145</v>
      </c>
      <c r="H42" s="82" t="s">
        <v>146</v>
      </c>
      <c r="I42" s="17" t="s">
        <v>31</v>
      </c>
      <c r="J42" s="17" t="s">
        <v>164</v>
      </c>
      <c r="K42" s="15"/>
      <c r="L42" s="18">
        <v>44022</v>
      </c>
      <c r="M42" s="83">
        <v>1402.00500000082</v>
      </c>
      <c r="N42" s="84">
        <v>1402.00500000082</v>
      </c>
      <c r="O42" s="84">
        <v>1407.2223000004899</v>
      </c>
      <c r="P42" s="85">
        <f t="shared" si="0"/>
        <v>0.99629248342662846</v>
      </c>
      <c r="Q42" s="18">
        <v>44020</v>
      </c>
      <c r="R42" s="86">
        <v>28111.314999999999</v>
      </c>
      <c r="S42" s="86">
        <v>29530.492680389401</v>
      </c>
      <c r="T42" s="15"/>
      <c r="U42" s="19">
        <v>-4.3461689347168398E-4</v>
      </c>
      <c r="V42" s="51">
        <v>-1.54877398017561E-3</v>
      </c>
      <c r="W42" s="19">
        <v>4.4258340567466803E-3</v>
      </c>
      <c r="X42" s="51">
        <v>1.23150065674054</v>
      </c>
      <c r="Y42" s="19">
        <v>2.9173514953072299E-2</v>
      </c>
      <c r="Z42" s="51">
        <v>22.2490249535476</v>
      </c>
      <c r="AA42" s="19">
        <v>2.8377318067214202E-2</v>
      </c>
      <c r="AB42" s="51">
        <v>23.414398709894201</v>
      </c>
      <c r="AC42" s="19">
        <v>6.9954799533661599E-2</v>
      </c>
      <c r="AD42" s="51">
        <v>31.281335451611099</v>
      </c>
      <c r="AE42" s="19">
        <v>8.2699656402837704E-2</v>
      </c>
      <c r="AF42" s="87">
        <v>26.047197688894801</v>
      </c>
      <c r="AG42" s="19">
        <v>-6.1865903808211399E-4</v>
      </c>
      <c r="AH42" s="51">
        <v>-1.8606868956339899</v>
      </c>
      <c r="AI42" s="19">
        <v>2.8049218304659E-2</v>
      </c>
      <c r="AJ42" s="51">
        <v>16.531839037459601</v>
      </c>
      <c r="AK42" s="19">
        <v>0.40200499999977202</v>
      </c>
      <c r="AL42" s="19">
        <v>3.7092081023729399E-2</v>
      </c>
      <c r="AM42" s="51">
        <v>51.135015805251903</v>
      </c>
      <c r="AN42" s="15"/>
      <c r="AO42" s="22">
        <v>1.58621698228671E-2</v>
      </c>
      <c r="AP42" s="22">
        <v>-2.0734214670483201E-2</v>
      </c>
      <c r="AQ42" s="22">
        <v>2.7463753993288299E-2</v>
      </c>
      <c r="AR42" s="22">
        <v>-1.6403461403570001E-2</v>
      </c>
      <c r="AS42" s="20">
        <v>7</v>
      </c>
      <c r="AT42" s="20">
        <v>5</v>
      </c>
      <c r="AU42" s="20">
        <v>7</v>
      </c>
      <c r="AV42" s="21">
        <v>5</v>
      </c>
      <c r="AW42" s="15"/>
      <c r="AX42" s="25">
        <v>3.7741224309793299E-2</v>
      </c>
      <c r="AY42" s="26">
        <v>8.6659915247196295E-2</v>
      </c>
      <c r="AZ42" s="26">
        <v>0.64931779495600495</v>
      </c>
      <c r="BA42" s="26">
        <v>0.11608525093890899</v>
      </c>
      <c r="BB42" s="85">
        <v>3.89141685537652E-3</v>
      </c>
      <c r="BC42" s="88">
        <v>-5.5099028903132403</v>
      </c>
      <c r="BD42" s="18">
        <v>43747</v>
      </c>
      <c r="BE42" s="18">
        <v>43783</v>
      </c>
      <c r="BF42" s="20">
        <v>156</v>
      </c>
      <c r="BG42" s="18">
        <v>43965</v>
      </c>
      <c r="BH42" s="15"/>
    </row>
    <row r="43" spans="1:60" x14ac:dyDescent="0.25">
      <c r="A43" s="15"/>
      <c r="B43" s="14" t="s">
        <v>165</v>
      </c>
      <c r="C43" s="14" t="s">
        <v>166</v>
      </c>
      <c r="D43" s="14" t="s">
        <v>143</v>
      </c>
      <c r="E43" s="16" t="s">
        <v>167</v>
      </c>
      <c r="F43" s="16" t="s">
        <v>144</v>
      </c>
      <c r="G43" s="81" t="s">
        <v>145</v>
      </c>
      <c r="H43" s="82" t="s">
        <v>146</v>
      </c>
      <c r="I43" s="17" t="s">
        <v>31</v>
      </c>
      <c r="J43" s="17" t="s">
        <v>168</v>
      </c>
      <c r="K43" s="15"/>
      <c r="L43" s="18">
        <v>44022</v>
      </c>
      <c r="M43" s="83">
        <v>1294.1337000001199</v>
      </c>
      <c r="N43" s="84">
        <v>1294.1337000001199</v>
      </c>
      <c r="O43" s="84">
        <v>1298.9637000002001</v>
      </c>
      <c r="P43" s="85">
        <f t="shared" si="0"/>
        <v>0.9962816512885776</v>
      </c>
      <c r="Q43" s="18">
        <v>44020</v>
      </c>
      <c r="R43" s="86">
        <v>14006687.835999999</v>
      </c>
      <c r="S43" s="86">
        <v>15846789.533624999</v>
      </c>
      <c r="T43" s="15"/>
      <c r="U43" s="19">
        <v>-4.40023561168346E-4</v>
      </c>
      <c r="V43" s="51">
        <v>-2.08944074984174E-3</v>
      </c>
      <c r="W43" s="19">
        <v>4.26099459036777E-3</v>
      </c>
      <c r="X43" s="51">
        <v>1.2150167101026501</v>
      </c>
      <c r="Y43" s="19">
        <v>2.81504570539255E-2</v>
      </c>
      <c r="Z43" s="51">
        <v>22.146719163633001</v>
      </c>
      <c r="AA43" s="19">
        <v>2.63208232954639E-2</v>
      </c>
      <c r="AB43" s="51">
        <v>23.208749232697301</v>
      </c>
      <c r="AC43" s="19">
        <v>6.5681263125952696E-2</v>
      </c>
      <c r="AD43" s="51">
        <v>30.853981810854702</v>
      </c>
      <c r="AE43" s="19">
        <v>7.6219755339479903E-2</v>
      </c>
      <c r="AF43" s="87">
        <v>25.399207582551799</v>
      </c>
      <c r="AG43" s="19">
        <v>-6.7320177367946599E-4</v>
      </c>
      <c r="AH43" s="51">
        <v>-1.86614116919372</v>
      </c>
      <c r="AI43" s="19">
        <v>2.6971239840349898E-2</v>
      </c>
      <c r="AJ43" s="51">
        <v>16.424041191028699</v>
      </c>
      <c r="AK43" s="19">
        <v>0.231745776423777</v>
      </c>
      <c r="AL43" s="19">
        <v>2.5351768797918301E-2</v>
      </c>
      <c r="AM43" s="51">
        <v>29.9630126812262</v>
      </c>
      <c r="AN43" s="15"/>
      <c r="AO43" s="22">
        <v>1.5856578856983099E-2</v>
      </c>
      <c r="AP43" s="22">
        <v>-2.0739587165735401E-2</v>
      </c>
      <c r="AQ43" s="22">
        <v>2.7295231684547599E-2</v>
      </c>
      <c r="AR43" s="22">
        <v>-1.65704814153287E-2</v>
      </c>
      <c r="AS43" s="20">
        <v>7</v>
      </c>
      <c r="AT43" s="20">
        <v>5</v>
      </c>
      <c r="AU43" s="20">
        <v>7</v>
      </c>
      <c r="AV43" s="21">
        <v>5</v>
      </c>
      <c r="AW43" s="15"/>
      <c r="AX43" s="25">
        <v>3.7737855896557398E-2</v>
      </c>
      <c r="AY43" s="26">
        <v>3.6608912586643803E-2</v>
      </c>
      <c r="AZ43" s="26">
        <v>0.64242525329245803</v>
      </c>
      <c r="BA43" s="26">
        <v>4.8975270292146399E-2</v>
      </c>
      <c r="BB43" s="85">
        <v>3.8910444562179698E-3</v>
      </c>
      <c r="BC43" s="88">
        <v>-5.5284594994154803</v>
      </c>
      <c r="BD43" s="18">
        <v>43747</v>
      </c>
      <c r="BE43" s="18">
        <v>43783</v>
      </c>
      <c r="BF43" s="20">
        <v>157</v>
      </c>
      <c r="BG43" s="18">
        <v>43966</v>
      </c>
      <c r="BH43" s="15"/>
    </row>
    <row r="44" spans="1:60" x14ac:dyDescent="0.25">
      <c r="A44" s="15"/>
      <c r="B44" s="14" t="s">
        <v>169</v>
      </c>
      <c r="C44" s="14" t="s">
        <v>170</v>
      </c>
      <c r="D44" s="14" t="s">
        <v>171</v>
      </c>
      <c r="E44" s="16" t="s">
        <v>43</v>
      </c>
      <c r="F44" s="16" t="s">
        <v>172</v>
      </c>
      <c r="G44" s="81" t="s">
        <v>115</v>
      </c>
      <c r="H44" s="82" t="s">
        <v>173</v>
      </c>
      <c r="I44" s="17" t="s">
        <v>31</v>
      </c>
      <c r="J44" s="17" t="s">
        <v>174</v>
      </c>
      <c r="K44" s="15"/>
      <c r="L44" s="18">
        <v>44022</v>
      </c>
      <c r="M44" s="83">
        <v>1184.2539000008301</v>
      </c>
      <c r="N44" s="84">
        <v>1184.2539000008301</v>
      </c>
      <c r="O44" s="84">
        <v>1226.2368000000699</v>
      </c>
      <c r="P44" s="85">
        <f t="shared" si="0"/>
        <v>0.96576281188165491</v>
      </c>
      <c r="Q44" s="18">
        <v>43871</v>
      </c>
      <c r="R44" s="86">
        <v>528.36400000000003</v>
      </c>
      <c r="S44" s="86">
        <v>527.56686641216299</v>
      </c>
      <c r="T44" s="15"/>
      <c r="U44" s="19">
        <v>1.01170104244375E-3</v>
      </c>
      <c r="V44" s="51">
        <v>0.14308301961136699</v>
      </c>
      <c r="W44" s="19">
        <v>1.6001422784029301E-2</v>
      </c>
      <c r="X44" s="51">
        <v>2.3890595294688</v>
      </c>
      <c r="Y44" s="19">
        <v>-2.3369372402157799E-2</v>
      </c>
      <c r="Z44" s="51">
        <v>16.994736218039201</v>
      </c>
      <c r="AA44" s="19">
        <v>5.9627892260323296E-3</v>
      </c>
      <c r="AB44" s="51">
        <v>21.172945825761399</v>
      </c>
      <c r="AC44" s="19">
        <v>5.1950131910416503E-2</v>
      </c>
      <c r="AD44" s="51">
        <v>29.480868689308402</v>
      </c>
      <c r="AE44" s="19"/>
      <c r="AF44" s="87"/>
      <c r="AG44" s="19">
        <v>-1.39841706641164E-3</v>
      </c>
      <c r="AH44" s="51">
        <v>-1.9386626984669399</v>
      </c>
      <c r="AI44" s="19">
        <v>-1.5779718887642999E-2</v>
      </c>
      <c r="AJ44" s="51">
        <v>12.1489453182294</v>
      </c>
      <c r="AK44" s="19">
        <v>5.6727968734776403E-2</v>
      </c>
      <c r="AL44" s="19">
        <v>2.4476813870933301E-2</v>
      </c>
      <c r="AM44" s="51">
        <v>34.844345376477598</v>
      </c>
      <c r="AN44" s="15"/>
      <c r="AO44" s="22">
        <v>7.9497039332636597E-3</v>
      </c>
      <c r="AP44" s="22">
        <v>-2.17994442527925E-2</v>
      </c>
      <c r="AQ44" s="22">
        <v>3.22106402491045E-2</v>
      </c>
      <c r="AR44" s="22">
        <v>-7.5275187810839306E-2</v>
      </c>
      <c r="AS44" s="20">
        <v>9</v>
      </c>
      <c r="AT44" s="20">
        <v>3</v>
      </c>
      <c r="AU44" s="20">
        <v>7</v>
      </c>
      <c r="AV44" s="21">
        <v>5</v>
      </c>
      <c r="AW44" s="15"/>
      <c r="AX44" s="25">
        <v>4.6941639091674002E-2</v>
      </c>
      <c r="AY44" s="26">
        <v>-0.38903117795098302</v>
      </c>
      <c r="AZ44" s="26">
        <v>0.58230609655129195</v>
      </c>
      <c r="BA44" s="26">
        <v>-0.47359127762365499</v>
      </c>
      <c r="BB44" s="85">
        <v>4.8303914038479003E-3</v>
      </c>
      <c r="BC44" s="88">
        <v>-10.1165451892884</v>
      </c>
      <c r="BD44" s="18">
        <v>43871</v>
      </c>
      <c r="BE44" s="18">
        <v>43914</v>
      </c>
      <c r="BF44" s="20"/>
      <c r="BG44" s="18"/>
      <c r="BH44" s="15"/>
    </row>
    <row r="45" spans="1:60" x14ac:dyDescent="0.25">
      <c r="A45" s="15"/>
      <c r="B45" s="14" t="s">
        <v>175</v>
      </c>
      <c r="C45" s="14" t="s">
        <v>176</v>
      </c>
      <c r="D45" s="14" t="s">
        <v>171</v>
      </c>
      <c r="E45" s="16" t="s">
        <v>177</v>
      </c>
      <c r="F45" s="16" t="s">
        <v>172</v>
      </c>
      <c r="G45" s="81" t="s">
        <v>115</v>
      </c>
      <c r="H45" s="82" t="s">
        <v>173</v>
      </c>
      <c r="I45" s="17" t="s">
        <v>31</v>
      </c>
      <c r="J45" s="17" t="s">
        <v>178</v>
      </c>
      <c r="K45" s="15"/>
      <c r="L45" s="18">
        <v>44022</v>
      </c>
      <c r="M45" s="83">
        <v>1092.1614999994599</v>
      </c>
      <c r="N45" s="84">
        <v>1092.1614999994599</v>
      </c>
      <c r="O45" s="84">
        <v>1123.9039999991701</v>
      </c>
      <c r="P45" s="85">
        <f t="shared" si="0"/>
        <v>0.9717569294176962</v>
      </c>
      <c r="Q45" s="18">
        <v>43871</v>
      </c>
      <c r="R45" s="86">
        <v>2218291.9679999999</v>
      </c>
      <c r="S45" s="86">
        <v>1926926.24026367</v>
      </c>
      <c r="T45" s="15"/>
      <c r="U45" s="19">
        <v>1.0532419255469001E-3</v>
      </c>
      <c r="V45" s="51">
        <v>0.14723710792168301</v>
      </c>
      <c r="W45" s="19">
        <v>1.72443052051676E-2</v>
      </c>
      <c r="X45" s="51">
        <v>2.5133477715826298</v>
      </c>
      <c r="Y45" s="19">
        <v>-1.6045545669840101E-2</v>
      </c>
      <c r="Z45" s="51">
        <v>17.727118891256399</v>
      </c>
      <c r="AA45" s="19">
        <v>2.11912603808742E-2</v>
      </c>
      <c r="AB45" s="51">
        <v>22.695792941260201</v>
      </c>
      <c r="AC45" s="19">
        <v>8.39304572856054E-2</v>
      </c>
      <c r="AD45" s="51">
        <v>32.678901226841802</v>
      </c>
      <c r="AE45" s="19"/>
      <c r="AF45" s="87"/>
      <c r="AG45" s="19">
        <v>-9.8944132514589E-4</v>
      </c>
      <c r="AH45" s="51">
        <v>-1.8977651243403699</v>
      </c>
      <c r="AI45" s="19">
        <v>-7.9903102614480304E-3</v>
      </c>
      <c r="AJ45" s="51">
        <v>12.927886180856101</v>
      </c>
      <c r="AK45" s="19">
        <v>9.2161499998910601E-2</v>
      </c>
      <c r="AL45" s="19">
        <v>3.9392632026647299E-2</v>
      </c>
      <c r="AM45" s="51">
        <v>38.387698502920102</v>
      </c>
      <c r="AN45" s="15"/>
      <c r="AO45" s="22">
        <v>7.9924740184651507E-3</v>
      </c>
      <c r="AP45" s="22">
        <v>-2.1759340027529099E-2</v>
      </c>
      <c r="AQ45" s="22">
        <v>3.3508873262690003E-2</v>
      </c>
      <c r="AR45" s="22">
        <v>-7.4109724377194694E-2</v>
      </c>
      <c r="AS45" s="20">
        <v>9</v>
      </c>
      <c r="AT45" s="20">
        <v>3</v>
      </c>
      <c r="AU45" s="20">
        <v>7</v>
      </c>
      <c r="AV45" s="21">
        <v>5</v>
      </c>
      <c r="AW45" s="15"/>
      <c r="AX45" s="25">
        <v>4.6964289678508103E-2</v>
      </c>
      <c r="AY45" s="26">
        <v>-9.0638934435901305E-2</v>
      </c>
      <c r="AZ45" s="26">
        <v>0.63416654733737199</v>
      </c>
      <c r="BA45" s="26">
        <v>-0.111208784308133</v>
      </c>
      <c r="BB45" s="85">
        <v>4.8329421603057199E-3</v>
      </c>
      <c r="BC45" s="88">
        <v>-9.9584306132164802</v>
      </c>
      <c r="BD45" s="18">
        <v>43871</v>
      </c>
      <c r="BE45" s="18">
        <v>43914</v>
      </c>
      <c r="BF45" s="20"/>
      <c r="BG45" s="18"/>
      <c r="BH45" s="15"/>
    </row>
    <row r="46" spans="1:60" x14ac:dyDescent="0.25">
      <c r="A46" s="15"/>
      <c r="B46" s="14" t="s">
        <v>179</v>
      </c>
      <c r="C46" s="14" t="s">
        <v>180</v>
      </c>
      <c r="D46" s="14" t="s">
        <v>181</v>
      </c>
      <c r="E46" s="16" t="s">
        <v>43</v>
      </c>
      <c r="F46" s="16" t="s">
        <v>172</v>
      </c>
      <c r="G46" s="81" t="s">
        <v>115</v>
      </c>
      <c r="H46" s="82" t="s">
        <v>182</v>
      </c>
      <c r="I46" s="17" t="s">
        <v>31</v>
      </c>
      <c r="J46" s="17" t="s">
        <v>183</v>
      </c>
      <c r="K46" s="15"/>
      <c r="L46" s="18">
        <v>44022</v>
      </c>
      <c r="M46" s="83">
        <v>1258.12040000036</v>
      </c>
      <c r="N46" s="84">
        <v>1258.12040000036</v>
      </c>
      <c r="O46" s="84">
        <v>1324.3826999999601</v>
      </c>
      <c r="P46" s="85">
        <f t="shared" si="0"/>
        <v>0.94996740745737451</v>
      </c>
      <c r="Q46" s="18">
        <v>43874</v>
      </c>
      <c r="R46" s="86">
        <v>551.62800000000004</v>
      </c>
      <c r="S46" s="86">
        <v>617.51106870269803</v>
      </c>
      <c r="T46" s="15"/>
      <c r="U46" s="19">
        <v>3.8543360042240199E-3</v>
      </c>
      <c r="V46" s="51">
        <v>0.42734651578939498</v>
      </c>
      <c r="W46" s="19">
        <v>1.99110054727498E-2</v>
      </c>
      <c r="X46" s="51">
        <v>2.7800177983408498</v>
      </c>
      <c r="Y46" s="19">
        <v>-2.9972447840009402E-2</v>
      </c>
      <c r="Z46" s="51">
        <v>16.3344286742504</v>
      </c>
      <c r="AA46" s="19">
        <v>3.7991729368513902E-2</v>
      </c>
      <c r="AB46" s="51">
        <v>24.375839840009601</v>
      </c>
      <c r="AC46" s="19">
        <v>9.0905054992617806E-2</v>
      </c>
      <c r="AD46" s="51">
        <v>33.376360997499397</v>
      </c>
      <c r="AE46" s="19"/>
      <c r="AF46" s="87"/>
      <c r="AG46" s="19">
        <v>-1.1843327647511599E-3</v>
      </c>
      <c r="AH46" s="51">
        <v>-1.91725426830089</v>
      </c>
      <c r="AI46" s="19">
        <v>-1.5286796493455801E-2</v>
      </c>
      <c r="AJ46" s="51">
        <v>12.198237557648101</v>
      </c>
      <c r="AK46" s="19">
        <v>0.10325631154963</v>
      </c>
      <c r="AL46" s="19">
        <v>4.4006987098328003E-2</v>
      </c>
      <c r="AM46" s="51">
        <v>39.497179657977497</v>
      </c>
      <c r="AN46" s="15"/>
      <c r="AO46" s="22">
        <v>1.40815533122804E-2</v>
      </c>
      <c r="AP46" s="22">
        <v>-2.7518034576132801E-2</v>
      </c>
      <c r="AQ46" s="22">
        <v>3.9624544011530802E-2</v>
      </c>
      <c r="AR46" s="22">
        <v>-8.1385238237999105E-2</v>
      </c>
      <c r="AS46" s="20">
        <v>7</v>
      </c>
      <c r="AT46" s="20">
        <v>5</v>
      </c>
      <c r="AU46" s="20">
        <v>7</v>
      </c>
      <c r="AV46" s="21">
        <v>5</v>
      </c>
      <c r="AW46" s="15"/>
      <c r="AX46" s="25">
        <v>7.4732613801315906E-2</v>
      </c>
      <c r="AY46" s="26">
        <v>0.182232879824824</v>
      </c>
      <c r="AZ46" s="26">
        <v>0.73728624354498595</v>
      </c>
      <c r="BA46" s="26">
        <v>0.23541186509965001</v>
      </c>
      <c r="BB46" s="85">
        <v>7.6936144947649197E-3</v>
      </c>
      <c r="BC46" s="88">
        <v>-13.587145165875</v>
      </c>
      <c r="BD46" s="18">
        <v>43874</v>
      </c>
      <c r="BE46" s="18">
        <v>43913</v>
      </c>
      <c r="BF46" s="20"/>
      <c r="BG46" s="18"/>
      <c r="BH46" s="15"/>
    </row>
    <row r="47" spans="1:60" x14ac:dyDescent="0.25">
      <c r="A47" s="15"/>
      <c r="B47" s="14" t="s">
        <v>184</v>
      </c>
      <c r="C47" s="14" t="s">
        <v>185</v>
      </c>
      <c r="D47" s="14" t="s">
        <v>181</v>
      </c>
      <c r="E47" s="16" t="s">
        <v>177</v>
      </c>
      <c r="F47" s="16" t="s">
        <v>172</v>
      </c>
      <c r="G47" s="81" t="s">
        <v>115</v>
      </c>
      <c r="H47" s="82" t="s">
        <v>182</v>
      </c>
      <c r="I47" s="17" t="s">
        <v>31</v>
      </c>
      <c r="J47" s="17" t="s">
        <v>186</v>
      </c>
      <c r="K47" s="15"/>
      <c r="L47" s="18">
        <v>44022</v>
      </c>
      <c r="M47" s="83">
        <v>1140.3507000003001</v>
      </c>
      <c r="N47" s="84">
        <v>1140.3507000003001</v>
      </c>
      <c r="O47" s="84">
        <v>1193.11089999974</v>
      </c>
      <c r="P47" s="85">
        <f t="shared" si="0"/>
        <v>0.9557792993095181</v>
      </c>
      <c r="Q47" s="18">
        <v>43874</v>
      </c>
      <c r="R47" s="86">
        <v>3772139.4389999998</v>
      </c>
      <c r="S47" s="86">
        <v>3535407.2096835901</v>
      </c>
      <c r="T47" s="15"/>
      <c r="U47" s="19">
        <v>3.89629665733082E-3</v>
      </c>
      <c r="V47" s="51">
        <v>0.43154258110007498</v>
      </c>
      <c r="W47" s="19">
        <v>2.11756241897092E-2</v>
      </c>
      <c r="X47" s="51">
        <v>2.9064796700367901</v>
      </c>
      <c r="Y47" s="19">
        <v>-2.2677451618619698E-2</v>
      </c>
      <c r="Z47" s="51">
        <v>17.063928296382102</v>
      </c>
      <c r="AA47" s="19">
        <v>5.3754912660224398E-2</v>
      </c>
      <c r="AB47" s="51">
        <v>25.952158169180599</v>
      </c>
      <c r="AC47" s="19">
        <v>0.124130286853033</v>
      </c>
      <c r="AD47" s="51">
        <v>36.698884183540898</v>
      </c>
      <c r="AE47" s="19"/>
      <c r="AF47" s="87"/>
      <c r="AG47" s="19">
        <v>-7.7258584678929797E-4</v>
      </c>
      <c r="AH47" s="51">
        <v>-1.87607957650471</v>
      </c>
      <c r="AI47" s="19">
        <v>-7.4728237805175004E-3</v>
      </c>
      <c r="AJ47" s="51">
        <v>12.9796348289383</v>
      </c>
      <c r="AK47" s="19">
        <v>0.140350699999544</v>
      </c>
      <c r="AL47" s="19">
        <v>5.9248148269034601E-2</v>
      </c>
      <c r="AM47" s="51">
        <v>43.206618502968901</v>
      </c>
      <c r="AN47" s="15"/>
      <c r="AO47" s="22">
        <v>1.4122482594757501E-2</v>
      </c>
      <c r="AP47" s="22">
        <v>-2.7478430388328E-2</v>
      </c>
      <c r="AQ47" s="22">
        <v>4.0909988469138597E-2</v>
      </c>
      <c r="AR47" s="22">
        <v>-8.0207978744583699E-2</v>
      </c>
      <c r="AS47" s="20">
        <v>7</v>
      </c>
      <c r="AT47" s="20">
        <v>5</v>
      </c>
      <c r="AU47" s="20">
        <v>7</v>
      </c>
      <c r="AV47" s="21">
        <v>5</v>
      </c>
      <c r="AW47" s="15"/>
      <c r="AX47" s="25">
        <v>7.4737310710625005E-2</v>
      </c>
      <c r="AY47" s="26">
        <v>0.37644608011078201</v>
      </c>
      <c r="AZ47" s="26">
        <v>0.79365747791416696</v>
      </c>
      <c r="BA47" s="26">
        <v>0.48938753585935002</v>
      </c>
      <c r="BB47" s="85">
        <v>7.6945655701456403E-3</v>
      </c>
      <c r="BC47" s="88">
        <v>-13.4476937559375</v>
      </c>
      <c r="BD47" s="18">
        <v>43874</v>
      </c>
      <c r="BE47" s="18">
        <v>43913</v>
      </c>
      <c r="BF47" s="20"/>
      <c r="BG47" s="18"/>
      <c r="BH47" s="15"/>
    </row>
    <row r="48" spans="1:60" x14ac:dyDescent="0.25">
      <c r="A48" s="15"/>
      <c r="B48" s="14" t="s">
        <v>187</v>
      </c>
      <c r="C48" s="14" t="s">
        <v>188</v>
      </c>
      <c r="D48" s="14" t="s">
        <v>189</v>
      </c>
      <c r="E48" s="16" t="s">
        <v>43</v>
      </c>
      <c r="F48" s="16" t="s">
        <v>172</v>
      </c>
      <c r="G48" s="81" t="s">
        <v>115</v>
      </c>
      <c r="H48" s="82" t="s">
        <v>190</v>
      </c>
      <c r="I48" s="17" t="s">
        <v>31</v>
      </c>
      <c r="J48" s="17" t="s">
        <v>191</v>
      </c>
      <c r="K48" s="15"/>
      <c r="L48" s="18">
        <v>44022</v>
      </c>
      <c r="M48" s="83">
        <v>1321.1715999990699</v>
      </c>
      <c r="N48" s="84">
        <v>1321.1715999990699</v>
      </c>
      <c r="O48" s="84">
        <v>1429.6478000003799</v>
      </c>
      <c r="P48" s="85">
        <f t="shared" si="0"/>
        <v>0.92412382965840878</v>
      </c>
      <c r="Q48" s="18">
        <v>43881</v>
      </c>
      <c r="R48" s="86">
        <v>569.947</v>
      </c>
      <c r="S48" s="86">
        <v>3780.4682633590701</v>
      </c>
      <c r="T48" s="15"/>
      <c r="U48" s="19">
        <v>8.6164815984375292E-3</v>
      </c>
      <c r="V48" s="51">
        <v>0.90356107521074602</v>
      </c>
      <c r="W48" s="19">
        <v>2.7187385880097299E-2</v>
      </c>
      <c r="X48" s="51">
        <v>3.5076558390755999</v>
      </c>
      <c r="Y48" s="19">
        <v>-4.27880476936843E-2</v>
      </c>
      <c r="Z48" s="51">
        <v>15.0528686888865</v>
      </c>
      <c r="AA48" s="19">
        <v>6.6030090258209398E-2</v>
      </c>
      <c r="AB48" s="51">
        <v>27.179675928986399</v>
      </c>
      <c r="AC48" s="19">
        <v>0.121000294510013</v>
      </c>
      <c r="AD48" s="51">
        <v>36.385884949238999</v>
      </c>
      <c r="AE48" s="19"/>
      <c r="AF48" s="87"/>
      <c r="AG48" s="19">
        <v>-5.6939720434456798E-4</v>
      </c>
      <c r="AH48" s="51">
        <v>-1.85576071226023</v>
      </c>
      <c r="AI48" s="19">
        <v>-2.04762817757E-2</v>
      </c>
      <c r="AJ48" s="51">
        <v>11.679289029430899</v>
      </c>
      <c r="AK48" s="19">
        <v>0.13989422189304601</v>
      </c>
      <c r="AL48" s="19">
        <v>5.9062299038487302E-2</v>
      </c>
      <c r="AM48" s="51">
        <v>43.160970692348201</v>
      </c>
      <c r="AN48" s="15"/>
      <c r="AO48" s="22">
        <v>2.29894622971187E-2</v>
      </c>
      <c r="AP48" s="22">
        <v>-4.5648350658666501E-2</v>
      </c>
      <c r="AQ48" s="22">
        <v>7.0651932777764201E-2</v>
      </c>
      <c r="AR48" s="22">
        <v>-9.3289899559749798E-2</v>
      </c>
      <c r="AS48" s="20">
        <v>7</v>
      </c>
      <c r="AT48" s="20">
        <v>5</v>
      </c>
      <c r="AU48" s="20">
        <v>7</v>
      </c>
      <c r="AV48" s="21">
        <v>5</v>
      </c>
      <c r="AW48" s="15"/>
      <c r="AX48" s="25">
        <v>0.128092240030965</v>
      </c>
      <c r="AY48" s="26">
        <v>0.34863379265243599</v>
      </c>
      <c r="AZ48" s="26">
        <v>0.90623730307561301</v>
      </c>
      <c r="BA48" s="26">
        <v>0.45968180073123199</v>
      </c>
      <c r="BB48" s="85">
        <v>1.31589613995493E-2</v>
      </c>
      <c r="BC48" s="88">
        <v>-19.5076997285651</v>
      </c>
      <c r="BD48" s="18">
        <v>43881</v>
      </c>
      <c r="BE48" s="18">
        <v>43913</v>
      </c>
      <c r="BF48" s="20"/>
      <c r="BG48" s="18"/>
      <c r="BH48" s="15"/>
    </row>
    <row r="49" spans="1:60" x14ac:dyDescent="0.25">
      <c r="A49" s="15"/>
      <c r="B49" s="14" t="s">
        <v>192</v>
      </c>
      <c r="C49" s="14" t="s">
        <v>193</v>
      </c>
      <c r="D49" s="14" t="s">
        <v>189</v>
      </c>
      <c r="E49" s="16" t="s">
        <v>177</v>
      </c>
      <c r="F49" s="16" t="s">
        <v>172</v>
      </c>
      <c r="G49" s="81" t="s">
        <v>115</v>
      </c>
      <c r="H49" s="82" t="s">
        <v>190</v>
      </c>
      <c r="I49" s="17" t="s">
        <v>31</v>
      </c>
      <c r="J49" s="17" t="s">
        <v>194</v>
      </c>
      <c r="K49" s="15"/>
      <c r="L49" s="18">
        <v>44022</v>
      </c>
      <c r="M49" s="83">
        <v>1178.19109999947</v>
      </c>
      <c r="N49" s="84">
        <v>1178.19109999947</v>
      </c>
      <c r="O49" s="84">
        <v>1267.6217000000199</v>
      </c>
      <c r="P49" s="85">
        <f t="shared" si="0"/>
        <v>0.92945008751384695</v>
      </c>
      <c r="Q49" s="18">
        <v>43881</v>
      </c>
      <c r="R49" s="86">
        <v>3114407.071</v>
      </c>
      <c r="S49" s="86">
        <v>2895799.8948671902</v>
      </c>
      <c r="T49" s="15"/>
      <c r="U49" s="19">
        <v>8.6573797343589796E-3</v>
      </c>
      <c r="V49" s="51">
        <v>0.90765088880289102</v>
      </c>
      <c r="W49" s="19">
        <v>2.8445344114516002E-2</v>
      </c>
      <c r="X49" s="51">
        <v>3.6334516625174702</v>
      </c>
      <c r="Y49" s="19">
        <v>-3.5656584746902802E-2</v>
      </c>
      <c r="Z49" s="51">
        <v>15.766014983557399</v>
      </c>
      <c r="AA49" s="19">
        <v>8.2039848792192102E-2</v>
      </c>
      <c r="AB49" s="51">
        <v>28.780651782377401</v>
      </c>
      <c r="AC49" s="19">
        <v>0.15512340118948501</v>
      </c>
      <c r="AD49" s="51">
        <v>39.7981956172152</v>
      </c>
      <c r="AE49" s="19"/>
      <c r="AF49" s="87"/>
      <c r="AG49" s="19">
        <v>-1.5928664015518699E-4</v>
      </c>
      <c r="AH49" s="51">
        <v>-1.8147496558413001</v>
      </c>
      <c r="AI49" s="19">
        <v>-1.27739568788456E-2</v>
      </c>
      <c r="AJ49" s="51">
        <v>12.4495215191128</v>
      </c>
      <c r="AK49" s="19">
        <v>0.17819109999982199</v>
      </c>
      <c r="AL49" s="19">
        <v>7.4511508059004E-2</v>
      </c>
      <c r="AM49" s="51">
        <v>46.990658503025799</v>
      </c>
      <c r="AN49" s="15"/>
      <c r="AO49" s="22">
        <v>2.30312451840291E-2</v>
      </c>
      <c r="AP49" s="22">
        <v>-4.5608621023347999E-2</v>
      </c>
      <c r="AQ49" s="22">
        <v>7.1960968289204202E-2</v>
      </c>
      <c r="AR49" s="22">
        <v>-9.2139357660926194E-2</v>
      </c>
      <c r="AS49" s="20">
        <v>7</v>
      </c>
      <c r="AT49" s="20">
        <v>5</v>
      </c>
      <c r="AU49" s="20">
        <v>7</v>
      </c>
      <c r="AV49" s="21">
        <v>5</v>
      </c>
      <c r="AW49" s="15"/>
      <c r="AX49" s="25">
        <v>0.12808621639807799</v>
      </c>
      <c r="AY49" s="26">
        <v>0.46447382223641398</v>
      </c>
      <c r="AZ49" s="26">
        <v>0.96650772235170701</v>
      </c>
      <c r="BA49" s="26">
        <v>0.61478144405464297</v>
      </c>
      <c r="BB49" s="85">
        <v>1.3159248421307E-2</v>
      </c>
      <c r="BC49" s="88">
        <v>-19.4020029793028</v>
      </c>
      <c r="BD49" s="18">
        <v>43881</v>
      </c>
      <c r="BE49" s="18">
        <v>43913</v>
      </c>
      <c r="BF49" s="20"/>
      <c r="BG49" s="18"/>
      <c r="BH49" s="15"/>
    </row>
    <row r="50" spans="1:60" x14ac:dyDescent="0.25">
      <c r="A50" s="15"/>
      <c r="B50" s="14" t="s">
        <v>195</v>
      </c>
      <c r="C50" s="14" t="s">
        <v>196</v>
      </c>
      <c r="D50" s="14" t="s">
        <v>197</v>
      </c>
      <c r="E50" s="16" t="s">
        <v>43</v>
      </c>
      <c r="F50" s="16" t="s">
        <v>172</v>
      </c>
      <c r="G50" s="81" t="s">
        <v>115</v>
      </c>
      <c r="H50" s="82" t="s">
        <v>190</v>
      </c>
      <c r="I50" s="17" t="s">
        <v>31</v>
      </c>
      <c r="J50" s="17" t="s">
        <v>198</v>
      </c>
      <c r="K50" s="15"/>
      <c r="L50" s="18">
        <v>44022</v>
      </c>
      <c r="M50" s="83">
        <v>1383.54800000042</v>
      </c>
      <c r="N50" s="84">
        <v>1383.54800000042</v>
      </c>
      <c r="O50" s="84">
        <v>1510.57010000013</v>
      </c>
      <c r="P50" s="85">
        <f t="shared" si="0"/>
        <v>0.91591115169054449</v>
      </c>
      <c r="Q50" s="18">
        <v>43881</v>
      </c>
      <c r="R50" s="86">
        <v>588.02300000000002</v>
      </c>
      <c r="S50" s="86">
        <v>570.08725190830205</v>
      </c>
      <c r="T50" s="15"/>
      <c r="U50" s="19">
        <v>1.1113162256151599E-2</v>
      </c>
      <c r="V50" s="51">
        <v>1.15322914098215</v>
      </c>
      <c r="W50" s="19">
        <v>3.04809948574984E-2</v>
      </c>
      <c r="X50" s="51">
        <v>3.83701673681571</v>
      </c>
      <c r="Y50" s="19">
        <v>-4.44845222910226E-2</v>
      </c>
      <c r="Z50" s="51">
        <v>14.8832212291454</v>
      </c>
      <c r="AA50" s="19">
        <v>8.9836428591370407E-2</v>
      </c>
      <c r="AB50" s="51">
        <v>29.560309762309799</v>
      </c>
      <c r="AC50" s="19">
        <v>0.13891395254177</v>
      </c>
      <c r="AD50" s="51">
        <v>38.177250752458299</v>
      </c>
      <c r="AE50" s="19"/>
      <c r="AF50" s="87"/>
      <c r="AG50" s="19">
        <v>7.8960899008961903E-4</v>
      </c>
      <c r="AH50" s="51">
        <v>-1.71986009281682</v>
      </c>
      <c r="AI50" s="19">
        <v>-1.841352608335E-2</v>
      </c>
      <c r="AJ50" s="51">
        <v>11.885564598662301</v>
      </c>
      <c r="AK50" s="19">
        <v>0.17604637720622099</v>
      </c>
      <c r="AL50" s="19">
        <v>7.3653835732329795E-2</v>
      </c>
      <c r="AM50" s="51">
        <v>46.776186223665697</v>
      </c>
      <c r="AN50" s="15"/>
      <c r="AO50" s="22">
        <v>2.94532094958413E-2</v>
      </c>
      <c r="AP50" s="22">
        <v>-5.48280864495609E-2</v>
      </c>
      <c r="AQ50" s="22">
        <v>8.1353238552837895E-2</v>
      </c>
      <c r="AR50" s="22">
        <v>-9.8927824164129596E-2</v>
      </c>
      <c r="AS50" s="20">
        <v>8</v>
      </c>
      <c r="AT50" s="20">
        <v>4</v>
      </c>
      <c r="AU50" s="20">
        <v>7</v>
      </c>
      <c r="AV50" s="21">
        <v>5</v>
      </c>
      <c r="AW50" s="15"/>
      <c r="AX50" s="25">
        <v>0.16298175244155599</v>
      </c>
      <c r="AY50" s="26">
        <v>0.44276800339775901</v>
      </c>
      <c r="AZ50" s="26">
        <v>1.04395875975388</v>
      </c>
      <c r="BA50" s="26">
        <v>0.59209626582378405</v>
      </c>
      <c r="BB50" s="85">
        <v>1.67266304801706E-2</v>
      </c>
      <c r="BC50" s="88">
        <v>-23.267764931923001</v>
      </c>
      <c r="BD50" s="18">
        <v>43881</v>
      </c>
      <c r="BE50" s="18">
        <v>43913</v>
      </c>
      <c r="BF50" s="20"/>
      <c r="BG50" s="18"/>
      <c r="BH50" s="15"/>
    </row>
    <row r="51" spans="1:60" x14ac:dyDescent="0.25">
      <c r="A51" s="15"/>
      <c r="B51" s="14" t="s">
        <v>199</v>
      </c>
      <c r="C51" s="14" t="s">
        <v>200</v>
      </c>
      <c r="D51" s="14" t="s">
        <v>197</v>
      </c>
      <c r="E51" s="16" t="s">
        <v>177</v>
      </c>
      <c r="F51" s="16" t="s">
        <v>172</v>
      </c>
      <c r="G51" s="81" t="s">
        <v>115</v>
      </c>
      <c r="H51" s="82" t="s">
        <v>190</v>
      </c>
      <c r="I51" s="17" t="s">
        <v>31</v>
      </c>
      <c r="J51" s="17" t="s">
        <v>201</v>
      </c>
      <c r="K51" s="15"/>
      <c r="L51" s="18">
        <v>44022</v>
      </c>
      <c r="M51" s="83">
        <v>1215.3666999991999</v>
      </c>
      <c r="N51" s="84">
        <v>1215.3666999991999</v>
      </c>
      <c r="O51" s="84">
        <v>1319.3187000006401</v>
      </c>
      <c r="P51" s="85">
        <f t="shared" si="0"/>
        <v>0.92120781733678925</v>
      </c>
      <c r="Q51" s="18">
        <v>43881</v>
      </c>
      <c r="R51" s="86">
        <v>4379176.1670000004</v>
      </c>
      <c r="S51" s="86">
        <v>3441320.7123242202</v>
      </c>
      <c r="T51" s="15"/>
      <c r="U51" s="19">
        <v>1.11554618815717E-2</v>
      </c>
      <c r="V51" s="51">
        <v>1.1574591035241599</v>
      </c>
      <c r="W51" s="19">
        <v>3.1760397516336497E-2</v>
      </c>
      <c r="X51" s="51">
        <v>3.9649570026995198</v>
      </c>
      <c r="Y51" s="19">
        <v>-3.7346040650845701E-2</v>
      </c>
      <c r="Z51" s="51">
        <v>15.597069393159501</v>
      </c>
      <c r="AA51" s="19">
        <v>0.10632770517448099</v>
      </c>
      <c r="AB51" s="51">
        <v>31.209437420620802</v>
      </c>
      <c r="AC51" s="19">
        <v>0.17340627819445201</v>
      </c>
      <c r="AD51" s="51">
        <v>41.626483317697399</v>
      </c>
      <c r="AE51" s="19"/>
      <c r="AF51" s="87"/>
      <c r="AG51" s="19">
        <v>1.20388303730579E-3</v>
      </c>
      <c r="AH51" s="51">
        <v>-1.6784326880952001</v>
      </c>
      <c r="AI51" s="19">
        <v>-1.0678195667423999E-2</v>
      </c>
      <c r="AJ51" s="51">
        <v>12.6590976402513</v>
      </c>
      <c r="AK51" s="19">
        <v>0.21536669999855801</v>
      </c>
      <c r="AL51" s="19">
        <v>8.9240822328138195E-2</v>
      </c>
      <c r="AM51" s="51">
        <v>50.708218502870302</v>
      </c>
      <c r="AN51" s="15"/>
      <c r="AO51" s="22">
        <v>2.9580890755823899E-2</v>
      </c>
      <c r="AP51" s="22">
        <v>-5.4789266521766002E-2</v>
      </c>
      <c r="AQ51" s="22">
        <v>8.2692312344152002E-2</v>
      </c>
      <c r="AR51" s="22">
        <v>-9.7787364811665597E-2</v>
      </c>
      <c r="AS51" s="20">
        <v>8</v>
      </c>
      <c r="AT51" s="20">
        <v>4</v>
      </c>
      <c r="AU51" s="20">
        <v>7</v>
      </c>
      <c r="AV51" s="21">
        <v>5</v>
      </c>
      <c r="AW51" s="15"/>
      <c r="AX51" s="25">
        <v>0.162978063914925</v>
      </c>
      <c r="AY51" s="26">
        <v>0.53698818077282295</v>
      </c>
      <c r="AZ51" s="26">
        <v>1.1075948653487999</v>
      </c>
      <c r="BA51" s="26">
        <v>0.720343863983544</v>
      </c>
      <c r="BB51" s="85">
        <v>1.67274495735001E-2</v>
      </c>
      <c r="BC51" s="88">
        <v>-23.167116482218301</v>
      </c>
      <c r="BD51" s="18">
        <v>43881</v>
      </c>
      <c r="BE51" s="18">
        <v>43913</v>
      </c>
      <c r="BF51" s="20"/>
      <c r="BG51" s="18"/>
      <c r="BH51" s="15"/>
    </row>
    <row r="52" spans="1:60" x14ac:dyDescent="0.25">
      <c r="A52" s="15"/>
      <c r="B52" s="14" t="s">
        <v>202</v>
      </c>
      <c r="C52" s="14" t="s">
        <v>203</v>
      </c>
      <c r="D52" s="14" t="s">
        <v>204</v>
      </c>
      <c r="E52" s="16" t="s">
        <v>36</v>
      </c>
      <c r="F52" s="16" t="s">
        <v>28</v>
      </c>
      <c r="G52" s="81" t="s">
        <v>205</v>
      </c>
      <c r="H52" s="82" t="s">
        <v>206</v>
      </c>
      <c r="I52" s="17" t="s">
        <v>31</v>
      </c>
      <c r="J52" s="17" t="s">
        <v>207</v>
      </c>
      <c r="K52" s="15"/>
      <c r="L52" s="18">
        <v>43866</v>
      </c>
      <c r="M52" s="83"/>
      <c r="N52" s="84"/>
      <c r="O52" s="84">
        <v>15250.685200005801</v>
      </c>
      <c r="P52" s="85">
        <f t="shared" si="0"/>
        <v>0</v>
      </c>
      <c r="Q52" s="18">
        <v>43747</v>
      </c>
      <c r="R52" s="86"/>
      <c r="S52" s="86">
        <v>39445064.845687501</v>
      </c>
      <c r="T52" s="15"/>
      <c r="U52" s="19"/>
      <c r="V52" s="51"/>
      <c r="W52" s="19"/>
      <c r="X52" s="51"/>
      <c r="Y52" s="19"/>
      <c r="Z52" s="51"/>
      <c r="AA52" s="19"/>
      <c r="AB52" s="51"/>
      <c r="AC52" s="19"/>
      <c r="AD52" s="51"/>
      <c r="AE52" s="19"/>
      <c r="AF52" s="87"/>
      <c r="AG52" s="19"/>
      <c r="AH52" s="51"/>
      <c r="AI52" s="19"/>
      <c r="AJ52" s="51"/>
      <c r="AK52" s="19"/>
      <c r="AL52" s="19"/>
      <c r="AM52" s="51"/>
      <c r="AN52" s="15"/>
      <c r="AO52" s="22">
        <v>2.02230748345755E-2</v>
      </c>
      <c r="AP52" s="22">
        <v>-2.6378771297459001E-2</v>
      </c>
      <c r="AQ52" s="22">
        <v>1.2795014496077801E-2</v>
      </c>
      <c r="AR52" s="22">
        <v>-1.7755036072230699E-2</v>
      </c>
      <c r="AS52" s="20"/>
      <c r="AT52" s="20"/>
      <c r="AU52" s="20"/>
      <c r="AV52" s="21"/>
      <c r="AW52" s="15"/>
      <c r="AX52" s="25"/>
      <c r="AY52" s="26"/>
      <c r="AZ52" s="26"/>
      <c r="BA52" s="26"/>
      <c r="BB52" s="85"/>
      <c r="BC52" s="88">
        <v>-6.2659407592073002</v>
      </c>
      <c r="BD52" s="18">
        <v>43747</v>
      </c>
      <c r="BE52" s="18">
        <v>43783</v>
      </c>
      <c r="BF52" s="20"/>
      <c r="BG52" s="18"/>
      <c r="BH52" s="15"/>
    </row>
    <row r="53" spans="1:60" x14ac:dyDescent="0.25">
      <c r="A53" s="15"/>
      <c r="B53" s="14" t="s">
        <v>208</v>
      </c>
      <c r="C53" s="14" t="s">
        <v>209</v>
      </c>
      <c r="D53" s="14" t="s">
        <v>204</v>
      </c>
      <c r="E53" s="16" t="s">
        <v>43</v>
      </c>
      <c r="F53" s="16" t="s">
        <v>28</v>
      </c>
      <c r="G53" s="81" t="s">
        <v>205</v>
      </c>
      <c r="H53" s="82" t="s">
        <v>206</v>
      </c>
      <c r="I53" s="17" t="s">
        <v>31</v>
      </c>
      <c r="J53" s="17" t="s">
        <v>210</v>
      </c>
      <c r="K53" s="15"/>
      <c r="L53" s="18">
        <v>43866</v>
      </c>
      <c r="M53" s="83"/>
      <c r="N53" s="84"/>
      <c r="O53" s="84">
        <v>16335.757100000999</v>
      </c>
      <c r="P53" s="85">
        <f t="shared" si="0"/>
        <v>0</v>
      </c>
      <c r="Q53" s="18">
        <v>43747</v>
      </c>
      <c r="R53" s="86"/>
      <c r="S53" s="86">
        <v>2152337.2903632801</v>
      </c>
      <c r="T53" s="15"/>
      <c r="U53" s="19"/>
      <c r="V53" s="51"/>
      <c r="W53" s="19"/>
      <c r="X53" s="51"/>
      <c r="Y53" s="19"/>
      <c r="Z53" s="51"/>
      <c r="AA53" s="19"/>
      <c r="AB53" s="51"/>
      <c r="AC53" s="19"/>
      <c r="AD53" s="51"/>
      <c r="AE53" s="19"/>
      <c r="AF53" s="87"/>
      <c r="AG53" s="19"/>
      <c r="AH53" s="51"/>
      <c r="AI53" s="19"/>
      <c r="AJ53" s="51"/>
      <c r="AK53" s="19"/>
      <c r="AL53" s="19"/>
      <c r="AM53" s="51"/>
      <c r="AN53" s="15"/>
      <c r="AO53" s="22">
        <v>2.0241687925590699E-2</v>
      </c>
      <c r="AP53" s="22">
        <v>-2.6361010040091101E-2</v>
      </c>
      <c r="AQ53" s="22">
        <v>1.33680856142746E-2</v>
      </c>
      <c r="AR53" s="22">
        <v>-1.71992583327665E-2</v>
      </c>
      <c r="AS53" s="20"/>
      <c r="AT53" s="20"/>
      <c r="AU53" s="20"/>
      <c r="AV53" s="21"/>
      <c r="AW53" s="15"/>
      <c r="AX53" s="25"/>
      <c r="AY53" s="26"/>
      <c r="AZ53" s="26"/>
      <c r="BA53" s="26"/>
      <c r="BB53" s="85"/>
      <c r="BC53" s="88">
        <v>-6.20434665984794</v>
      </c>
      <c r="BD53" s="18">
        <v>43747</v>
      </c>
      <c r="BE53" s="18">
        <v>43783</v>
      </c>
      <c r="BF53" s="20"/>
      <c r="BG53" s="18"/>
      <c r="BH53" s="15"/>
    </row>
    <row r="54" spans="1:60" x14ac:dyDescent="0.25">
      <c r="A54" s="15"/>
      <c r="B54" s="14" t="s">
        <v>211</v>
      </c>
      <c r="C54" s="14" t="s">
        <v>212</v>
      </c>
      <c r="D54" s="14" t="s">
        <v>204</v>
      </c>
      <c r="E54" s="16" t="s">
        <v>213</v>
      </c>
      <c r="F54" s="16" t="s">
        <v>28</v>
      </c>
      <c r="G54" s="81" t="s">
        <v>205</v>
      </c>
      <c r="H54" s="82" t="s">
        <v>206</v>
      </c>
      <c r="I54" s="17" t="s">
        <v>31</v>
      </c>
      <c r="J54" s="17" t="s">
        <v>214</v>
      </c>
      <c r="K54" s="15"/>
      <c r="L54" s="18">
        <v>43866</v>
      </c>
      <c r="M54" s="83"/>
      <c r="N54" s="84"/>
      <c r="O54" s="84">
        <v>1124.1625999994601</v>
      </c>
      <c r="P54" s="85">
        <f t="shared" si="0"/>
        <v>0</v>
      </c>
      <c r="Q54" s="18">
        <v>43747</v>
      </c>
      <c r="R54" s="86"/>
      <c r="S54" s="86">
        <v>151226249.25299999</v>
      </c>
      <c r="T54" s="15"/>
      <c r="U54" s="19"/>
      <c r="V54" s="51"/>
      <c r="W54" s="19"/>
      <c r="X54" s="51"/>
      <c r="Y54" s="19"/>
      <c r="Z54" s="51"/>
      <c r="AA54" s="19"/>
      <c r="AB54" s="51"/>
      <c r="AC54" s="19"/>
      <c r="AD54" s="51"/>
      <c r="AE54" s="19"/>
      <c r="AF54" s="87"/>
      <c r="AG54" s="19"/>
      <c r="AH54" s="51"/>
      <c r="AI54" s="19"/>
      <c r="AJ54" s="51"/>
      <c r="AK54" s="19"/>
      <c r="AL54" s="19"/>
      <c r="AM54" s="51"/>
      <c r="AN54" s="15"/>
      <c r="AO54" s="22">
        <v>2.0269621774787101E-2</v>
      </c>
      <c r="AP54" s="22">
        <v>-2.63343415726922E-2</v>
      </c>
      <c r="AQ54" s="22">
        <v>1.4229183399947901E-2</v>
      </c>
      <c r="AR54" s="22">
        <v>-1.6364368519134601E-2</v>
      </c>
      <c r="AS54" s="20"/>
      <c r="AT54" s="20"/>
      <c r="AU54" s="20"/>
      <c r="AV54" s="21"/>
      <c r="AW54" s="15"/>
      <c r="AX54" s="25"/>
      <c r="AY54" s="26"/>
      <c r="AZ54" s="26"/>
      <c r="BA54" s="26"/>
      <c r="BB54" s="85"/>
      <c r="BC54" s="88">
        <v>-6.1117760010674802</v>
      </c>
      <c r="BD54" s="18">
        <v>43747</v>
      </c>
      <c r="BE54" s="18">
        <v>43783</v>
      </c>
      <c r="BF54" s="20"/>
      <c r="BG54" s="18"/>
      <c r="BH54" s="15"/>
    </row>
    <row r="55" spans="1:60" x14ac:dyDescent="0.25">
      <c r="A55" s="15"/>
      <c r="B55" s="14" t="s">
        <v>215</v>
      </c>
      <c r="C55" s="14" t="s">
        <v>216</v>
      </c>
      <c r="D55" s="14" t="s">
        <v>204</v>
      </c>
      <c r="E55" s="16" t="s">
        <v>47</v>
      </c>
      <c r="F55" s="16" t="s">
        <v>28</v>
      </c>
      <c r="G55" s="81" t="s">
        <v>205</v>
      </c>
      <c r="H55" s="82" t="s">
        <v>206</v>
      </c>
      <c r="I55" s="17" t="s">
        <v>31</v>
      </c>
      <c r="J55" s="17" t="s">
        <v>217</v>
      </c>
      <c r="K55" s="15"/>
      <c r="L55" s="18">
        <v>43866</v>
      </c>
      <c r="M55" s="83"/>
      <c r="N55" s="84"/>
      <c r="O55" s="84">
        <v>1457.7850000001499</v>
      </c>
      <c r="P55" s="85">
        <f t="shared" si="0"/>
        <v>0</v>
      </c>
      <c r="Q55" s="18">
        <v>43747</v>
      </c>
      <c r="R55" s="86"/>
      <c r="S55" s="86">
        <v>22499119.243500002</v>
      </c>
      <c r="T55" s="15"/>
      <c r="U55" s="19"/>
      <c r="V55" s="51"/>
      <c r="W55" s="19"/>
      <c r="X55" s="51"/>
      <c r="Y55" s="19"/>
      <c r="Z55" s="51"/>
      <c r="AA55" s="19"/>
      <c r="AB55" s="51"/>
      <c r="AC55" s="19"/>
      <c r="AD55" s="51"/>
      <c r="AE55" s="19"/>
      <c r="AF55" s="87"/>
      <c r="AG55" s="19"/>
      <c r="AH55" s="51"/>
      <c r="AI55" s="19"/>
      <c r="AJ55" s="51"/>
      <c r="AK55" s="19"/>
      <c r="AL55" s="19"/>
      <c r="AM55" s="51"/>
      <c r="AN55" s="15"/>
      <c r="AO55" s="22">
        <v>2.02165144837636E-2</v>
      </c>
      <c r="AP55" s="22">
        <v>-2.6385032282632899E-2</v>
      </c>
      <c r="AQ55" s="22">
        <v>1.2593749443112799E-2</v>
      </c>
      <c r="AR55" s="22">
        <v>-1.79501902830452E-2</v>
      </c>
      <c r="AS55" s="20"/>
      <c r="AT55" s="20"/>
      <c r="AU55" s="20"/>
      <c r="AV55" s="21"/>
      <c r="AW55" s="15"/>
      <c r="AX55" s="25"/>
      <c r="AY55" s="26"/>
      <c r="AZ55" s="26"/>
      <c r="BA55" s="26"/>
      <c r="BB55" s="85"/>
      <c r="BC55" s="88">
        <v>-6.2875732703687399</v>
      </c>
      <c r="BD55" s="18">
        <v>43747</v>
      </c>
      <c r="BE55" s="18">
        <v>43783</v>
      </c>
      <c r="BF55" s="20"/>
      <c r="BG55" s="18"/>
      <c r="BH55" s="15"/>
    </row>
    <row r="56" spans="1:60" x14ac:dyDescent="0.25">
      <c r="A56" s="15"/>
      <c r="B56" s="14" t="s">
        <v>218</v>
      </c>
      <c r="C56" s="14" t="s">
        <v>219</v>
      </c>
      <c r="D56" s="14" t="s">
        <v>204</v>
      </c>
      <c r="E56" s="16" t="s">
        <v>51</v>
      </c>
      <c r="F56" s="16" t="s">
        <v>28</v>
      </c>
      <c r="G56" s="81" t="s">
        <v>205</v>
      </c>
      <c r="H56" s="82" t="s">
        <v>206</v>
      </c>
      <c r="I56" s="17" t="s">
        <v>31</v>
      </c>
      <c r="J56" s="17" t="s">
        <v>220</v>
      </c>
      <c r="K56" s="15"/>
      <c r="L56" s="18">
        <v>43866</v>
      </c>
      <c r="M56" s="83"/>
      <c r="N56" s="84"/>
      <c r="O56" s="84">
        <v>1202.22919999994</v>
      </c>
      <c r="P56" s="85">
        <f t="shared" si="0"/>
        <v>0</v>
      </c>
      <c r="Q56" s="18">
        <v>43747</v>
      </c>
      <c r="R56" s="86"/>
      <c r="S56" s="86">
        <v>32655552.3255313</v>
      </c>
      <c r="T56" s="15"/>
      <c r="U56" s="19"/>
      <c r="V56" s="51"/>
      <c r="W56" s="19"/>
      <c r="X56" s="51"/>
      <c r="Y56" s="19"/>
      <c r="Z56" s="51"/>
      <c r="AA56" s="19"/>
      <c r="AB56" s="51"/>
      <c r="AC56" s="19"/>
      <c r="AD56" s="51"/>
      <c r="AE56" s="19"/>
      <c r="AF56" s="87"/>
      <c r="AG56" s="19"/>
      <c r="AH56" s="51"/>
      <c r="AI56" s="19"/>
      <c r="AJ56" s="51"/>
      <c r="AK56" s="19"/>
      <c r="AL56" s="19"/>
      <c r="AM56" s="51"/>
      <c r="AN56" s="15"/>
      <c r="AO56" s="22">
        <v>2.0224666259309701E-2</v>
      </c>
      <c r="AP56" s="22">
        <v>-2.6377288137155099E-2</v>
      </c>
      <c r="AQ56" s="22">
        <v>1.28432332076045E-2</v>
      </c>
      <c r="AR56" s="22">
        <v>-1.77080824942095E-2</v>
      </c>
      <c r="AS56" s="20"/>
      <c r="AT56" s="20"/>
      <c r="AU56" s="20"/>
      <c r="AV56" s="21"/>
      <c r="AW56" s="15"/>
      <c r="AX56" s="25"/>
      <c r="AY56" s="26"/>
      <c r="AZ56" s="26"/>
      <c r="BA56" s="26"/>
      <c r="BB56" s="85"/>
      <c r="BC56" s="88">
        <v>-6.2607612591600601</v>
      </c>
      <c r="BD56" s="18">
        <v>43747</v>
      </c>
      <c r="BE56" s="18">
        <v>43783</v>
      </c>
      <c r="BF56" s="20"/>
      <c r="BG56" s="18"/>
      <c r="BH56" s="15"/>
    </row>
    <row r="57" spans="1:60" x14ac:dyDescent="0.25">
      <c r="A57" s="15"/>
      <c r="B57" s="14" t="s">
        <v>221</v>
      </c>
      <c r="C57" s="14" t="s">
        <v>222</v>
      </c>
      <c r="D57" s="14" t="s">
        <v>223</v>
      </c>
      <c r="E57" s="16" t="s">
        <v>36</v>
      </c>
      <c r="F57" s="16" t="s">
        <v>114</v>
      </c>
      <c r="G57" s="81" t="s">
        <v>224</v>
      </c>
      <c r="H57" s="82" t="s">
        <v>225</v>
      </c>
      <c r="I57" s="17" t="s">
        <v>31</v>
      </c>
      <c r="J57" s="17" t="s">
        <v>226</v>
      </c>
      <c r="K57" s="15"/>
      <c r="L57" s="18">
        <v>44022</v>
      </c>
      <c r="M57" s="83">
        <v>2542.9026000015401</v>
      </c>
      <c r="N57" s="84">
        <v>2542.9026000015401</v>
      </c>
      <c r="O57" s="84">
        <v>2544.36050000042</v>
      </c>
      <c r="P57" s="85">
        <f t="shared" si="0"/>
        <v>0.99942700729755884</v>
      </c>
      <c r="Q57" s="18">
        <v>44020</v>
      </c>
      <c r="R57" s="86">
        <v>62092746.013999999</v>
      </c>
      <c r="S57" s="86">
        <v>40766603.921812497</v>
      </c>
      <c r="T57" s="15"/>
      <c r="U57" s="19">
        <v>-1.5228307256620599E-4</v>
      </c>
      <c r="V57" s="51">
        <v>2.66846081103722E-2</v>
      </c>
      <c r="W57" s="19">
        <v>2.5331805409223302E-4</v>
      </c>
      <c r="X57" s="51">
        <v>0.81424905647509105</v>
      </c>
      <c r="Y57" s="19">
        <v>1.2910704617752299E-2</v>
      </c>
      <c r="Z57" s="51">
        <v>20.622743920015601</v>
      </c>
      <c r="AA57" s="19">
        <v>2.15506841523165E-2</v>
      </c>
      <c r="AB57" s="51">
        <v>22.7317353184044</v>
      </c>
      <c r="AC57" s="19">
        <v>5.0324055762757801E-2</v>
      </c>
      <c r="AD57" s="51">
        <v>29.318261074542502</v>
      </c>
      <c r="AE57" s="19">
        <v>7.0820948552864096E-2</v>
      </c>
      <c r="AF57" s="87">
        <v>24.859326903882899</v>
      </c>
      <c r="AG57" s="19">
        <v>-2.4159460008377201E-4</v>
      </c>
      <c r="AH57" s="51">
        <v>-1.8229804518341599</v>
      </c>
      <c r="AI57" s="19">
        <v>1.4230158258214901E-2</v>
      </c>
      <c r="AJ57" s="51">
        <v>15.1499330328224</v>
      </c>
      <c r="AK57" s="19">
        <v>0.37649880641198302</v>
      </c>
      <c r="AL57" s="19">
        <v>3.2948592759566998E-2</v>
      </c>
      <c r="AM57" s="51">
        <v>56.513035571901099</v>
      </c>
      <c r="AN57" s="15"/>
      <c r="AO57" s="22">
        <v>3.5343510844541002E-3</v>
      </c>
      <c r="AP57" s="22">
        <v>-3.3296409874310502E-3</v>
      </c>
      <c r="AQ57" s="22">
        <v>5.5891278425406199E-3</v>
      </c>
      <c r="AR57" s="22">
        <v>-1.7024016970026399E-3</v>
      </c>
      <c r="AS57" s="20">
        <v>8</v>
      </c>
      <c r="AT57" s="20">
        <v>4</v>
      </c>
      <c r="AU57" s="20">
        <v>7</v>
      </c>
      <c r="AV57" s="21">
        <v>5</v>
      </c>
      <c r="AW57" s="15"/>
      <c r="AX57" s="25">
        <v>7.8676206463478594E-3</v>
      </c>
      <c r="AY57" s="26">
        <v>-0.88181687003088904</v>
      </c>
      <c r="AZ57" s="26">
        <v>0.61808069322796699</v>
      </c>
      <c r="BA57" s="26">
        <v>-1.21593649631541</v>
      </c>
      <c r="BB57" s="85">
        <v>8.1286640622920498E-4</v>
      </c>
      <c r="BC57" s="88">
        <v>-0.91373628028850395</v>
      </c>
      <c r="BD57" s="18">
        <v>43752</v>
      </c>
      <c r="BE57" s="18">
        <v>43783</v>
      </c>
      <c r="BF57" s="20">
        <v>66</v>
      </c>
      <c r="BG57" s="18">
        <v>43844</v>
      </c>
      <c r="BH57" s="15"/>
    </row>
    <row r="58" spans="1:60" x14ac:dyDescent="0.25">
      <c r="A58" s="15"/>
      <c r="B58" s="14" t="s">
        <v>227</v>
      </c>
      <c r="C58" s="14" t="s">
        <v>228</v>
      </c>
      <c r="D58" s="14" t="s">
        <v>223</v>
      </c>
      <c r="E58" s="16" t="s">
        <v>77</v>
      </c>
      <c r="F58" s="16" t="s">
        <v>114</v>
      </c>
      <c r="G58" s="81" t="s">
        <v>224</v>
      </c>
      <c r="H58" s="82" t="s">
        <v>225</v>
      </c>
      <c r="I58" s="17" t="s">
        <v>31</v>
      </c>
      <c r="J58" s="17" t="s">
        <v>229</v>
      </c>
      <c r="K58" s="15"/>
      <c r="L58" s="18">
        <v>44022</v>
      </c>
      <c r="M58" s="83">
        <v>2687.19900000095</v>
      </c>
      <c r="N58" s="84">
        <v>2687.19900000095</v>
      </c>
      <c r="O58" s="84">
        <v>2688.6735000014301</v>
      </c>
      <c r="P58" s="85">
        <f t="shared" si="0"/>
        <v>0.99945158830163672</v>
      </c>
      <c r="Q58" s="18">
        <v>44020</v>
      </c>
      <c r="R58" s="86">
        <v>11158311.839</v>
      </c>
      <c r="S58" s="86">
        <v>5049780.5413828101</v>
      </c>
      <c r="T58" s="15"/>
      <c r="U58" s="19">
        <v>-1.40014681164757E-4</v>
      </c>
      <c r="V58" s="51">
        <v>2.7911447250517099E-2</v>
      </c>
      <c r="W58" s="19">
        <v>6.2237304882728495E-4</v>
      </c>
      <c r="X58" s="51">
        <v>0.85115455594859701</v>
      </c>
      <c r="Y58" s="19">
        <v>1.51799531049619E-2</v>
      </c>
      <c r="Z58" s="51">
        <v>20.849668768758399</v>
      </c>
      <c r="AA58" s="19">
        <v>2.6164257906202699E-2</v>
      </c>
      <c r="AB58" s="51">
        <v>23.1930926937785</v>
      </c>
      <c r="AC58" s="19">
        <v>5.9826251850608997E-2</v>
      </c>
      <c r="AD58" s="51">
        <v>30.268480683327699</v>
      </c>
      <c r="AE58" s="19">
        <v>8.5341379208402901E-2</v>
      </c>
      <c r="AF58" s="87">
        <v>26.311369969451299</v>
      </c>
      <c r="AG58" s="19">
        <v>-1.18659674626542E-4</v>
      </c>
      <c r="AH58" s="51">
        <v>-1.81068695928843</v>
      </c>
      <c r="AI58" s="19">
        <v>1.6627341325147399E-2</v>
      </c>
      <c r="AJ58" s="51">
        <v>15.3896513395157</v>
      </c>
      <c r="AK58" s="19">
        <v>0.39158122048305799</v>
      </c>
      <c r="AL58" s="19">
        <v>3.5395240132856998E-2</v>
      </c>
      <c r="AM58" s="51">
        <v>55.567069962562499</v>
      </c>
      <c r="AN58" s="15"/>
      <c r="AO58" s="22">
        <v>3.5467639372655001E-3</v>
      </c>
      <c r="AP58" s="22">
        <v>-3.3173964184243202E-3</v>
      </c>
      <c r="AQ58" s="22">
        <v>5.96012322421302E-3</v>
      </c>
      <c r="AR58" s="22">
        <v>-1.32077736452629E-3</v>
      </c>
      <c r="AS58" s="20">
        <v>8</v>
      </c>
      <c r="AT58" s="20">
        <v>4</v>
      </c>
      <c r="AU58" s="20">
        <v>7</v>
      </c>
      <c r="AV58" s="21">
        <v>5</v>
      </c>
      <c r="AW58" s="15"/>
      <c r="AX58" s="25">
        <v>7.8787603027649297E-3</v>
      </c>
      <c r="AY58" s="26">
        <v>-0.34821080859319398</v>
      </c>
      <c r="AZ58" s="26">
        <v>0.63343200606141203</v>
      </c>
      <c r="BA58" s="26">
        <v>-0.48892019319964702</v>
      </c>
      <c r="BB58" s="85">
        <v>8.1402819215327295E-4</v>
      </c>
      <c r="BC58" s="88">
        <v>-0.87694915609063195</v>
      </c>
      <c r="BD58" s="18">
        <v>43753</v>
      </c>
      <c r="BE58" s="18">
        <v>43783</v>
      </c>
      <c r="BF58" s="20">
        <v>57</v>
      </c>
      <c r="BG58" s="18">
        <v>43832</v>
      </c>
      <c r="BH58" s="15"/>
    </row>
    <row r="59" spans="1:60" x14ac:dyDescent="0.25">
      <c r="A59" s="15"/>
      <c r="B59" s="14" t="s">
        <v>230</v>
      </c>
      <c r="C59" s="14" t="s">
        <v>231</v>
      </c>
      <c r="D59" s="14" t="s">
        <v>223</v>
      </c>
      <c r="E59" s="16" t="s">
        <v>55</v>
      </c>
      <c r="F59" s="16" t="s">
        <v>114</v>
      </c>
      <c r="G59" s="81" t="s">
        <v>224</v>
      </c>
      <c r="H59" s="82" t="s">
        <v>225</v>
      </c>
      <c r="I59" s="17" t="s">
        <v>31</v>
      </c>
      <c r="J59" s="17" t="s">
        <v>232</v>
      </c>
      <c r="K59" s="15"/>
      <c r="L59" s="18">
        <v>44022</v>
      </c>
      <c r="M59" s="83">
        <v>1789.75730000064</v>
      </c>
      <c r="N59" s="84">
        <v>1789.75730000064</v>
      </c>
      <c r="O59" s="84">
        <v>1790.7345000002499</v>
      </c>
      <c r="P59" s="85">
        <f t="shared" si="0"/>
        <v>0.99945430213155007</v>
      </c>
      <c r="Q59" s="18">
        <v>44020</v>
      </c>
      <c r="R59" s="86">
        <v>87032747.671000004</v>
      </c>
      <c r="S59" s="86">
        <v>57917399.804499999</v>
      </c>
      <c r="T59" s="15"/>
      <c r="U59" s="19">
        <v>-1.3865879191143901E-4</v>
      </c>
      <c r="V59" s="51">
        <v>2.8047036175848899E-2</v>
      </c>
      <c r="W59" s="19">
        <v>6.6337882708467099E-4</v>
      </c>
      <c r="X59" s="51">
        <v>0.85525513377433504</v>
      </c>
      <c r="Y59" s="19">
        <v>1.54323528513487E-2</v>
      </c>
      <c r="Z59" s="51">
        <v>20.8749087433971</v>
      </c>
      <c r="AA59" s="19">
        <v>2.66780905349151E-2</v>
      </c>
      <c r="AB59" s="51">
        <v>23.244475956656999</v>
      </c>
      <c r="AC59" s="19">
        <v>6.0887240135343697E-2</v>
      </c>
      <c r="AD59" s="51">
        <v>30.3745795117866</v>
      </c>
      <c r="AE59" s="19">
        <v>8.7014362865447795E-2</v>
      </c>
      <c r="AF59" s="87">
        <v>26.478668335155799</v>
      </c>
      <c r="AG59" s="19">
        <v>-1.05031142084044E-4</v>
      </c>
      <c r="AH59" s="51">
        <v>-1.80932410603418</v>
      </c>
      <c r="AI59" s="19">
        <v>1.6893978972802901E-2</v>
      </c>
      <c r="AJ59" s="51">
        <v>15.416315104274</v>
      </c>
      <c r="AK59" s="19">
        <v>0.41820244217524299</v>
      </c>
      <c r="AL59" s="19">
        <v>3.7462589434653602E-2</v>
      </c>
      <c r="AM59" s="51">
        <v>58.229192131780998</v>
      </c>
      <c r="AN59" s="15"/>
      <c r="AO59" s="22">
        <v>3.54810168028052E-3</v>
      </c>
      <c r="AP59" s="22">
        <v>-3.3160003222292302E-3</v>
      </c>
      <c r="AQ59" s="22">
        <v>6.00134575506672E-3</v>
      </c>
      <c r="AR59" s="22">
        <v>-1.27834028262441E-3</v>
      </c>
      <c r="AS59" s="20">
        <v>8</v>
      </c>
      <c r="AT59" s="20">
        <v>4</v>
      </c>
      <c r="AU59" s="20">
        <v>7</v>
      </c>
      <c r="AV59" s="21">
        <v>5</v>
      </c>
      <c r="AW59" s="15"/>
      <c r="AX59" s="25">
        <v>7.88014089772332E-3</v>
      </c>
      <c r="AY59" s="26">
        <v>-0.28887581682920399</v>
      </c>
      <c r="AZ59" s="26">
        <v>0.63514114967983903</v>
      </c>
      <c r="BA59" s="26">
        <v>-0.40642061378275701</v>
      </c>
      <c r="BB59" s="85">
        <v>8.1417204615490905E-4</v>
      </c>
      <c r="BC59" s="88">
        <v>-0.87287162613756697</v>
      </c>
      <c r="BD59" s="18">
        <v>43753</v>
      </c>
      <c r="BE59" s="18">
        <v>43783</v>
      </c>
      <c r="BF59" s="20">
        <v>57</v>
      </c>
      <c r="BG59" s="18">
        <v>43832</v>
      </c>
      <c r="BH59" s="15"/>
    </row>
    <row r="60" spans="1:60" x14ac:dyDescent="0.25">
      <c r="A60" s="15"/>
      <c r="B60" s="14" t="s">
        <v>233</v>
      </c>
      <c r="C60" s="14" t="s">
        <v>234</v>
      </c>
      <c r="D60" s="14" t="s">
        <v>223</v>
      </c>
      <c r="E60" s="16" t="s">
        <v>59</v>
      </c>
      <c r="F60" s="16" t="s">
        <v>114</v>
      </c>
      <c r="G60" s="81" t="s">
        <v>224</v>
      </c>
      <c r="H60" s="82" t="s">
        <v>225</v>
      </c>
      <c r="I60" s="17" t="s">
        <v>31</v>
      </c>
      <c r="J60" s="17" t="s">
        <v>235</v>
      </c>
      <c r="K60" s="15"/>
      <c r="L60" s="18">
        <v>44022</v>
      </c>
      <c r="M60" s="83">
        <v>1545.20470000058</v>
      </c>
      <c r="N60" s="84">
        <v>1545.20470000058</v>
      </c>
      <c r="O60" s="84">
        <v>1546.0273000001901</v>
      </c>
      <c r="P60" s="85">
        <f t="shared" si="0"/>
        <v>0.99946792660154837</v>
      </c>
      <c r="Q60" s="18">
        <v>44020</v>
      </c>
      <c r="R60" s="86">
        <v>73219469.436000004</v>
      </c>
      <c r="S60" s="86">
        <v>41748644.679624997</v>
      </c>
      <c r="T60" s="15"/>
      <c r="U60" s="19">
        <v>-1.31809817503381E-4</v>
      </c>
      <c r="V60" s="51">
        <v>2.8731933616654701E-2</v>
      </c>
      <c r="W60" s="19">
        <v>8.6840550829947504E-4</v>
      </c>
      <c r="X60" s="51">
        <v>0.87575780189581598</v>
      </c>
      <c r="Y60" s="19">
        <v>1.6695615076969299E-2</v>
      </c>
      <c r="Z60" s="51">
        <v>21.001234965951902</v>
      </c>
      <c r="AA60" s="19">
        <v>2.92515162145719E-2</v>
      </c>
      <c r="AB60" s="51">
        <v>23.501818524615398</v>
      </c>
      <c r="AC60" s="19">
        <v>6.6208724560055998E-2</v>
      </c>
      <c r="AD60" s="51">
        <v>30.906727954250499</v>
      </c>
      <c r="AE60" s="19">
        <v>9.5201357105979698E-2</v>
      </c>
      <c r="AF60" s="87">
        <v>27.297367759194501</v>
      </c>
      <c r="AG60" s="19">
        <v>-3.6757531233888599E-5</v>
      </c>
      <c r="AH60" s="51">
        <v>-1.80249674494917</v>
      </c>
      <c r="AI60" s="19">
        <v>1.8228689436000398E-2</v>
      </c>
      <c r="AJ60" s="51">
        <v>15.549786150600999</v>
      </c>
      <c r="AK60" s="19">
        <v>0.47709581210452601</v>
      </c>
      <c r="AL60" s="19">
        <v>4.0366564931900897E-2</v>
      </c>
      <c r="AM60" s="51">
        <v>66.572736141155502</v>
      </c>
      <c r="AN60" s="15"/>
      <c r="AO60" s="22">
        <v>3.55502847014577E-3</v>
      </c>
      <c r="AP60" s="22">
        <v>-3.3091664026869698E-3</v>
      </c>
      <c r="AQ60" s="22">
        <v>6.20752261966118E-3</v>
      </c>
      <c r="AR60" s="22">
        <v>-1.06631580001704E-3</v>
      </c>
      <c r="AS60" s="20">
        <v>8</v>
      </c>
      <c r="AT60" s="20">
        <v>4</v>
      </c>
      <c r="AU60" s="20">
        <v>7</v>
      </c>
      <c r="AV60" s="21">
        <v>5</v>
      </c>
      <c r="AW60" s="15"/>
      <c r="AX60" s="25">
        <v>7.8878455512312907E-3</v>
      </c>
      <c r="AY60" s="26">
        <v>8.0209475004409097E-3</v>
      </c>
      <c r="AZ60" s="26">
        <v>0.64370234852867703</v>
      </c>
      <c r="BA60" s="26">
        <v>1.1397731265901699E-2</v>
      </c>
      <c r="BB60" s="85">
        <v>8.1497417528566998E-4</v>
      </c>
      <c r="BC60" s="88">
        <v>-0.85250294783327296</v>
      </c>
      <c r="BD60" s="18">
        <v>43753</v>
      </c>
      <c r="BE60" s="18">
        <v>43783</v>
      </c>
      <c r="BF60" s="20">
        <v>56</v>
      </c>
      <c r="BG60" s="18">
        <v>43831</v>
      </c>
      <c r="BH60" s="15"/>
    </row>
    <row r="61" spans="1:60" x14ac:dyDescent="0.25">
      <c r="A61" s="15"/>
      <c r="B61" s="14" t="s">
        <v>236</v>
      </c>
      <c r="C61" s="14" t="s">
        <v>237</v>
      </c>
      <c r="D61" s="14" t="s">
        <v>223</v>
      </c>
      <c r="E61" s="16" t="s">
        <v>128</v>
      </c>
      <c r="F61" s="16" t="s">
        <v>114</v>
      </c>
      <c r="G61" s="81" t="s">
        <v>224</v>
      </c>
      <c r="H61" s="82" t="s">
        <v>225</v>
      </c>
      <c r="I61" s="17" t="s">
        <v>31</v>
      </c>
      <c r="J61" s="17" t="s">
        <v>238</v>
      </c>
      <c r="K61" s="15"/>
      <c r="L61" s="18">
        <v>44022</v>
      </c>
      <c r="M61" s="83">
        <v>1159.1286999992999</v>
      </c>
      <c r="N61" s="84">
        <v>1159.1286999992999</v>
      </c>
      <c r="O61" s="84">
        <v>1159.1286999992999</v>
      </c>
      <c r="P61" s="85">
        <f t="shared" si="0"/>
        <v>1</v>
      </c>
      <c r="Q61" s="18">
        <v>44022</v>
      </c>
      <c r="R61" s="86">
        <v>0</v>
      </c>
      <c r="S61" s="86">
        <v>0</v>
      </c>
      <c r="T61" s="15"/>
      <c r="U61" s="19">
        <v>0</v>
      </c>
      <c r="V61" s="51">
        <v>4.1912915366992799E-2</v>
      </c>
      <c r="W61" s="19">
        <v>0</v>
      </c>
      <c r="X61" s="51">
        <v>0.78891725106586796</v>
      </c>
      <c r="Y61" s="19">
        <v>0</v>
      </c>
      <c r="Z61" s="51">
        <v>19.3316734582477</v>
      </c>
      <c r="AA61" s="19">
        <v>0</v>
      </c>
      <c r="AB61" s="51">
        <v>20.576666903158198</v>
      </c>
      <c r="AC61" s="19">
        <v>2.6839617221412499E-2</v>
      </c>
      <c r="AD61" s="51">
        <v>26.969817220408</v>
      </c>
      <c r="AE61" s="19">
        <v>6.1109650987418697E-2</v>
      </c>
      <c r="AF61" s="87">
        <v>23.888197147345601</v>
      </c>
      <c r="AG61" s="19">
        <v>0</v>
      </c>
      <c r="AH61" s="51">
        <v>-1.79882099182578</v>
      </c>
      <c r="AI61" s="19">
        <v>0</v>
      </c>
      <c r="AJ61" s="51">
        <v>13.726917206993701</v>
      </c>
      <c r="AK61" s="19">
        <v>0.15912869999927401</v>
      </c>
      <c r="AL61" s="19">
        <v>2.8396061850799001E-2</v>
      </c>
      <c r="AM61" s="51">
        <v>13.7973569562891</v>
      </c>
      <c r="AN61" s="15"/>
      <c r="AO61" s="22">
        <v>0</v>
      </c>
      <c r="AP61" s="22">
        <v>0</v>
      </c>
      <c r="AQ61" s="22">
        <v>0</v>
      </c>
      <c r="AR61" s="22">
        <v>0</v>
      </c>
      <c r="AS61" s="20">
        <v>0</v>
      </c>
      <c r="AT61" s="20">
        <v>0</v>
      </c>
      <c r="AU61" s="20">
        <v>7</v>
      </c>
      <c r="AV61" s="21">
        <v>5</v>
      </c>
      <c r="AW61" s="15"/>
      <c r="AX61" s="25">
        <v>0</v>
      </c>
      <c r="AY61" s="26">
        <v>-115.173126170179</v>
      </c>
      <c r="AZ61" s="26">
        <v>0.54146558877982898</v>
      </c>
      <c r="BA61" s="26">
        <v>-15.964106449086101</v>
      </c>
      <c r="BB61" s="85">
        <v>0</v>
      </c>
      <c r="BC61" s="88">
        <v>0</v>
      </c>
      <c r="BD61" s="18">
        <v>43657</v>
      </c>
      <c r="BE61" s="18"/>
      <c r="BF61" s="20"/>
      <c r="BG61" s="18"/>
      <c r="BH61" s="15"/>
    </row>
    <row r="62" spans="1:60" x14ac:dyDescent="0.25">
      <c r="A62" s="15"/>
      <c r="B62" s="14" t="s">
        <v>239</v>
      </c>
      <c r="C62" s="14" t="s">
        <v>240</v>
      </c>
      <c r="D62" s="14" t="s">
        <v>223</v>
      </c>
      <c r="E62" s="16" t="s">
        <v>135</v>
      </c>
      <c r="F62" s="16" t="s">
        <v>114</v>
      </c>
      <c r="G62" s="81" t="s">
        <v>224</v>
      </c>
      <c r="H62" s="82" t="s">
        <v>225</v>
      </c>
      <c r="I62" s="17" t="s">
        <v>31</v>
      </c>
      <c r="J62" s="17" t="s">
        <v>241</v>
      </c>
      <c r="K62" s="15"/>
      <c r="L62" s="18">
        <v>44022</v>
      </c>
      <c r="M62" s="83">
        <v>1099.6005000006401</v>
      </c>
      <c r="N62" s="84">
        <v>1099.6005000006401</v>
      </c>
      <c r="O62" s="84">
        <v>1100.2128999996901</v>
      </c>
      <c r="P62" s="85">
        <f t="shared" si="0"/>
        <v>0.99944338045931824</v>
      </c>
      <c r="Q62" s="18">
        <v>44020</v>
      </c>
      <c r="R62" s="86">
        <v>6086038.3679999998</v>
      </c>
      <c r="S62" s="86">
        <v>1737605.6958125001</v>
      </c>
      <c r="T62" s="15"/>
      <c r="U62" s="19">
        <v>-1.4412248401640701E-4</v>
      </c>
      <c r="V62" s="51">
        <v>2.75006669653521E-2</v>
      </c>
      <c r="W62" s="19">
        <v>4.9933956870518202E-4</v>
      </c>
      <c r="X62" s="51">
        <v>0.83885120793638601</v>
      </c>
      <c r="Y62" s="19">
        <v>1.44229549550801E-2</v>
      </c>
      <c r="Z62" s="51">
        <v>20.773968953755698</v>
      </c>
      <c r="AA62" s="19">
        <v>1.5707808819570301E-2</v>
      </c>
      <c r="AB62" s="51">
        <v>22.147447785129799</v>
      </c>
      <c r="AC62" s="19">
        <v>2.65239055988786E-2</v>
      </c>
      <c r="AD62" s="51">
        <v>26.938246058154601</v>
      </c>
      <c r="AE62" s="19">
        <v>3.7965192690535297E-2</v>
      </c>
      <c r="AF62" s="87">
        <v>21.573751317657301</v>
      </c>
      <c r="AG62" s="19">
        <v>-1.5966886348906E-4</v>
      </c>
      <c r="AH62" s="51">
        <v>-1.81478787817468</v>
      </c>
      <c r="AI62" s="19">
        <v>1.58276330876106E-2</v>
      </c>
      <c r="AJ62" s="51">
        <v>15.3096805157547</v>
      </c>
      <c r="AK62" s="19">
        <v>9.9600500001542996E-2</v>
      </c>
      <c r="AL62" s="19">
        <v>1.0044524855402401E-2</v>
      </c>
      <c r="AM62" s="51">
        <v>26.368997914425599</v>
      </c>
      <c r="AN62" s="15"/>
      <c r="AO62" s="22">
        <v>3.5428605478955398E-3</v>
      </c>
      <c r="AP62" s="22">
        <v>-3.3212477710549099E-3</v>
      </c>
      <c r="AQ62" s="22">
        <v>5.8363944790471604E-3</v>
      </c>
      <c r="AR62" s="22">
        <v>-2.0933030100422898E-3</v>
      </c>
      <c r="AS62" s="20">
        <v>6</v>
      </c>
      <c r="AT62" s="20">
        <v>4</v>
      </c>
      <c r="AU62" s="20">
        <v>7</v>
      </c>
      <c r="AV62" s="21">
        <v>5</v>
      </c>
      <c r="AW62" s="15"/>
      <c r="AX62" s="25">
        <v>7.7050932492602397E-3</v>
      </c>
      <c r="AY62" s="26">
        <v>-1.63782240382716</v>
      </c>
      <c r="AZ62" s="26">
        <v>0.59783274142137099</v>
      </c>
      <c r="BA62" s="26">
        <v>-2.2307297909465</v>
      </c>
      <c r="BB62" s="85">
        <v>7.9608455245420398E-4</v>
      </c>
      <c r="BC62" s="88">
        <v>-0.88868830554838496</v>
      </c>
      <c r="BD62" s="18">
        <v>43753</v>
      </c>
      <c r="BE62" s="18">
        <v>43783</v>
      </c>
      <c r="BF62" s="20">
        <v>58</v>
      </c>
      <c r="BG62" s="18">
        <v>43833</v>
      </c>
      <c r="BH62" s="15"/>
    </row>
    <row r="63" spans="1:60" x14ac:dyDescent="0.25">
      <c r="A63" s="15"/>
      <c r="B63" s="14" t="s">
        <v>242</v>
      </c>
      <c r="C63" s="14" t="s">
        <v>243</v>
      </c>
      <c r="D63" s="14" t="s">
        <v>244</v>
      </c>
      <c r="E63" s="16" t="s">
        <v>36</v>
      </c>
      <c r="F63" s="16" t="s">
        <v>245</v>
      </c>
      <c r="G63" s="81" t="s">
        <v>224</v>
      </c>
      <c r="H63" s="82" t="s">
        <v>246</v>
      </c>
      <c r="I63" s="17" t="s">
        <v>31</v>
      </c>
      <c r="J63" s="17" t="s">
        <v>247</v>
      </c>
      <c r="K63" s="15"/>
      <c r="L63" s="18">
        <v>44022</v>
      </c>
      <c r="M63" s="83">
        <v>1151.67420000024</v>
      </c>
      <c r="N63" s="84">
        <v>1151.67420000024</v>
      </c>
      <c r="O63" s="84">
        <v>1155.8731999993299</v>
      </c>
      <c r="P63" s="85">
        <f t="shared" si="0"/>
        <v>0.99636724858826009</v>
      </c>
      <c r="Q63" s="18">
        <v>43984</v>
      </c>
      <c r="R63" s="86">
        <v>10834153.682</v>
      </c>
      <c r="S63" s="86">
        <v>12570634.239468699</v>
      </c>
      <c r="T63" s="15"/>
      <c r="U63" s="19">
        <v>-1.27638631965965E-5</v>
      </c>
      <c r="V63" s="51">
        <v>4.0636529047333197E-2</v>
      </c>
      <c r="W63" s="19">
        <v>-1.3309284622664601E-4</v>
      </c>
      <c r="X63" s="51">
        <v>0.77560796644320396</v>
      </c>
      <c r="Y63" s="19">
        <v>1.2822156686525E-2</v>
      </c>
      <c r="Z63" s="51">
        <v>20.6138891268929</v>
      </c>
      <c r="AA63" s="19">
        <v>2.79361770953983E-2</v>
      </c>
      <c r="AB63" s="51">
        <v>23.370284612698001</v>
      </c>
      <c r="AC63" s="19">
        <v>6.3119630453002201E-2</v>
      </c>
      <c r="AD63" s="51">
        <v>30.5978185435524</v>
      </c>
      <c r="AE63" s="19">
        <v>9.3494393402652406E-2</v>
      </c>
      <c r="AF63" s="87">
        <v>27.126671388861698</v>
      </c>
      <c r="AG63" s="19">
        <v>5.6593144836369902E-4</v>
      </c>
      <c r="AH63" s="51">
        <v>-1.7422278469894099</v>
      </c>
      <c r="AI63" s="19">
        <v>1.5261081420249E-2</v>
      </c>
      <c r="AJ63" s="51">
        <v>15.253025349025799</v>
      </c>
      <c r="AK63" s="19">
        <v>0.15167420000041601</v>
      </c>
      <c r="AL63" s="19">
        <v>3.1180829797449398E-2</v>
      </c>
      <c r="AM63" s="51">
        <v>6.4477782325411699</v>
      </c>
      <c r="AN63" s="15"/>
      <c r="AO63" s="22">
        <v>6.1004599774605603E-3</v>
      </c>
      <c r="AP63" s="22">
        <v>-8.0740705452626606E-3</v>
      </c>
      <c r="AQ63" s="22">
        <v>8.3438224464771303E-3</v>
      </c>
      <c r="AR63" s="22">
        <v>-5.9413946146378302E-3</v>
      </c>
      <c r="AS63" s="20">
        <v>8</v>
      </c>
      <c r="AT63" s="20">
        <v>4</v>
      </c>
      <c r="AU63" s="20">
        <v>7</v>
      </c>
      <c r="AV63" s="21">
        <v>5</v>
      </c>
      <c r="AW63" s="15"/>
      <c r="AX63" s="25">
        <v>1.4429618621725201E-2</v>
      </c>
      <c r="AY63" s="26">
        <v>-9.3716192788406302E-2</v>
      </c>
      <c r="AZ63" s="26">
        <v>0.64030253060809605</v>
      </c>
      <c r="BA63" s="26">
        <v>-0.123371415119095</v>
      </c>
      <c r="BB63" s="85">
        <v>1.48956428153724E-3</v>
      </c>
      <c r="BC63" s="88">
        <v>-2.0225093505323501</v>
      </c>
      <c r="BD63" s="18">
        <v>43745</v>
      </c>
      <c r="BE63" s="18">
        <v>43783</v>
      </c>
      <c r="BF63" s="20">
        <v>63</v>
      </c>
      <c r="BG63" s="18">
        <v>43832</v>
      </c>
      <c r="BH63" s="15"/>
    </row>
    <row r="64" spans="1:60" x14ac:dyDescent="0.25">
      <c r="A64" s="15"/>
      <c r="B64" s="14" t="s">
        <v>248</v>
      </c>
      <c r="C64" s="14" t="s">
        <v>249</v>
      </c>
      <c r="D64" s="14" t="s">
        <v>244</v>
      </c>
      <c r="E64" s="16" t="s">
        <v>77</v>
      </c>
      <c r="F64" s="16" t="s">
        <v>245</v>
      </c>
      <c r="G64" s="81" t="s">
        <v>224</v>
      </c>
      <c r="H64" s="82" t="s">
        <v>246</v>
      </c>
      <c r="I64" s="17" t="s">
        <v>31</v>
      </c>
      <c r="J64" s="17" t="s">
        <v>64</v>
      </c>
      <c r="K64" s="15"/>
      <c r="L64" s="18">
        <v>44022</v>
      </c>
      <c r="M64" s="83">
        <v>1127.0255999993501</v>
      </c>
      <c r="N64" s="84">
        <v>1127.0255999993501</v>
      </c>
      <c r="O64" s="84">
        <v>1131.33149999939</v>
      </c>
      <c r="P64" s="85">
        <f t="shared" si="0"/>
        <v>0.99619395376152597</v>
      </c>
      <c r="Q64" s="18">
        <v>43984</v>
      </c>
      <c r="R64" s="86">
        <v>426962.38500000001</v>
      </c>
      <c r="S64" s="86">
        <v>401880.525900879</v>
      </c>
      <c r="T64" s="15"/>
      <c r="U64" s="19">
        <v>-1.73018815985415E-5</v>
      </c>
      <c r="V64" s="51">
        <v>4.0182727207138703E-2</v>
      </c>
      <c r="W64" s="19">
        <v>-2.7028458316635801E-4</v>
      </c>
      <c r="X64" s="51">
        <v>0.76188879274923205</v>
      </c>
      <c r="Y64" s="19">
        <v>1.1979154600339799E-2</v>
      </c>
      <c r="Z64" s="51">
        <v>20.529588918288901</v>
      </c>
      <c r="AA64" s="19">
        <v>2.6216083962935999E-2</v>
      </c>
      <c r="AB64" s="51">
        <v>23.198275299451801</v>
      </c>
      <c r="AC64" s="19">
        <v>5.9569685337919502E-2</v>
      </c>
      <c r="AD64" s="51">
        <v>30.242824032058699</v>
      </c>
      <c r="AE64" s="19">
        <v>8.80245967127848E-2</v>
      </c>
      <c r="AF64" s="87">
        <v>26.579691719875001</v>
      </c>
      <c r="AG64" s="19">
        <v>5.2022318777744702E-4</v>
      </c>
      <c r="AH64" s="51">
        <v>-1.74679867304803</v>
      </c>
      <c r="AI64" s="19">
        <v>1.4369609707500799E-2</v>
      </c>
      <c r="AJ64" s="51">
        <v>15.163878177743801</v>
      </c>
      <c r="AK64" s="19">
        <v>0.12702559999888799</v>
      </c>
      <c r="AL64" s="19">
        <v>2.8699566055365701E-2</v>
      </c>
      <c r="AM64" s="51">
        <v>10.7809571556572</v>
      </c>
      <c r="AN64" s="15"/>
      <c r="AO64" s="22">
        <v>6.0958958492847203E-3</v>
      </c>
      <c r="AP64" s="22">
        <v>-8.0786186435943801E-3</v>
      </c>
      <c r="AQ64" s="22">
        <v>8.2007385153701796E-3</v>
      </c>
      <c r="AR64" s="22">
        <v>-6.0824630791103101E-3</v>
      </c>
      <c r="AS64" s="20">
        <v>8</v>
      </c>
      <c r="AT64" s="20">
        <v>4</v>
      </c>
      <c r="AU64" s="20">
        <v>7</v>
      </c>
      <c r="AV64" s="21">
        <v>5</v>
      </c>
      <c r="AW64" s="15"/>
      <c r="AX64" s="25">
        <v>1.44235080301041E-2</v>
      </c>
      <c r="AY64" s="26">
        <v>-0.20222325151121401</v>
      </c>
      <c r="AZ64" s="26">
        <v>0.63457630165703405</v>
      </c>
      <c r="BA64" s="26">
        <v>-0.26545663851993601</v>
      </c>
      <c r="BB64" s="85">
        <v>1.4889247296332501E-3</v>
      </c>
      <c r="BC64" s="88">
        <v>-2.03954075132788</v>
      </c>
      <c r="BD64" s="18">
        <v>43745</v>
      </c>
      <c r="BE64" s="18">
        <v>43783</v>
      </c>
      <c r="BF64" s="20">
        <v>63</v>
      </c>
      <c r="BG64" s="18">
        <v>43832</v>
      </c>
      <c r="BH64" s="15"/>
    </row>
    <row r="65" spans="1:60" x14ac:dyDescent="0.25">
      <c r="A65" s="15"/>
      <c r="B65" s="14" t="s">
        <v>250</v>
      </c>
      <c r="C65" s="14" t="s">
        <v>251</v>
      </c>
      <c r="D65" s="14" t="s">
        <v>244</v>
      </c>
      <c r="E65" s="16" t="s">
        <v>43</v>
      </c>
      <c r="F65" s="16" t="s">
        <v>245</v>
      </c>
      <c r="G65" s="81" t="s">
        <v>224</v>
      </c>
      <c r="H65" s="82" t="s">
        <v>246</v>
      </c>
      <c r="I65" s="17" t="s">
        <v>31</v>
      </c>
      <c r="J65" s="17" t="s">
        <v>64</v>
      </c>
      <c r="K65" s="15"/>
      <c r="L65" s="18">
        <v>44022</v>
      </c>
      <c r="M65" s="83">
        <v>1110.54230000079</v>
      </c>
      <c r="N65" s="84">
        <v>1110.54230000079</v>
      </c>
      <c r="O65" s="84">
        <v>1115.1438999995601</v>
      </c>
      <c r="P65" s="85">
        <f t="shared" si="0"/>
        <v>0.9958735370396844</v>
      </c>
      <c r="Q65" s="18">
        <v>43984</v>
      </c>
      <c r="R65" s="86">
        <v>6739092.7779999999</v>
      </c>
      <c r="S65" s="86">
        <v>7417631.6416640598</v>
      </c>
      <c r="T65" s="15"/>
      <c r="U65" s="19">
        <v>-2.5752520741662E-5</v>
      </c>
      <c r="V65" s="51">
        <v>3.9337663292826598E-2</v>
      </c>
      <c r="W65" s="19">
        <v>-5.2415358914004195E-4</v>
      </c>
      <c r="X65" s="51">
        <v>0.73650189215186401</v>
      </c>
      <c r="Y65" s="19">
        <v>1.04210888912348E-2</v>
      </c>
      <c r="Z65" s="51">
        <v>20.3737823473639</v>
      </c>
      <c r="AA65" s="19">
        <v>2.3041273007038399E-2</v>
      </c>
      <c r="AB65" s="51">
        <v>22.8807942038693</v>
      </c>
      <c r="AC65" s="19">
        <v>5.3032708767204902E-2</v>
      </c>
      <c r="AD65" s="51">
        <v>29.589126374980001</v>
      </c>
      <c r="AE65" s="19">
        <v>7.7975684398552403E-2</v>
      </c>
      <c r="AF65" s="87">
        <v>25.5748004884517</v>
      </c>
      <c r="AG65" s="19">
        <v>4.3547238783503401E-4</v>
      </c>
      <c r="AH65" s="51">
        <v>-1.75527375304227</v>
      </c>
      <c r="AI65" s="19">
        <v>1.27221509064839E-2</v>
      </c>
      <c r="AJ65" s="51">
        <v>14.999132297642101</v>
      </c>
      <c r="AK65" s="19">
        <v>0.110542300000816</v>
      </c>
      <c r="AL65" s="19">
        <v>2.5095663630054301E-2</v>
      </c>
      <c r="AM65" s="51">
        <v>9.6816298835619801</v>
      </c>
      <c r="AN65" s="15"/>
      <c r="AO65" s="22">
        <v>6.0873188467667197E-3</v>
      </c>
      <c r="AP65" s="22">
        <v>-8.0869970479398E-3</v>
      </c>
      <c r="AQ65" s="22">
        <v>7.9361585121659993E-3</v>
      </c>
      <c r="AR65" s="22">
        <v>-6.3432815722990199E-3</v>
      </c>
      <c r="AS65" s="20">
        <v>8</v>
      </c>
      <c r="AT65" s="20">
        <v>4</v>
      </c>
      <c r="AU65" s="20">
        <v>7</v>
      </c>
      <c r="AV65" s="21">
        <v>5</v>
      </c>
      <c r="AW65" s="15"/>
      <c r="AX65" s="25">
        <v>1.44127287270749E-2</v>
      </c>
      <c r="AY65" s="26">
        <v>-0.402706481480891</v>
      </c>
      <c r="AZ65" s="26">
        <v>0.62400656118006703</v>
      </c>
      <c r="BA65" s="26">
        <v>-0.52583423811483998</v>
      </c>
      <c r="BB65" s="85">
        <v>1.4877959146997501E-3</v>
      </c>
      <c r="BC65" s="88">
        <v>-2.07105518146636</v>
      </c>
      <c r="BD65" s="18">
        <v>43745</v>
      </c>
      <c r="BE65" s="18">
        <v>43783</v>
      </c>
      <c r="BF65" s="20">
        <v>66</v>
      </c>
      <c r="BG65" s="18">
        <v>43837</v>
      </c>
      <c r="BH65" s="15"/>
    </row>
    <row r="66" spans="1:60" x14ac:dyDescent="0.25">
      <c r="A66" s="15"/>
      <c r="B66" s="14" t="s">
        <v>252</v>
      </c>
      <c r="C66" s="14" t="s">
        <v>253</v>
      </c>
      <c r="D66" s="14" t="s">
        <v>244</v>
      </c>
      <c r="E66" s="16" t="s">
        <v>254</v>
      </c>
      <c r="F66" s="16" t="s">
        <v>245</v>
      </c>
      <c r="G66" s="81" t="s">
        <v>224</v>
      </c>
      <c r="H66" s="82" t="s">
        <v>246</v>
      </c>
      <c r="I66" s="17" t="s">
        <v>31</v>
      </c>
      <c r="J66" s="17" t="s">
        <v>64</v>
      </c>
      <c r="K66" s="15"/>
      <c r="L66" s="18">
        <v>44022</v>
      </c>
      <c r="M66" s="83">
        <v>1038.05220000073</v>
      </c>
      <c r="N66" s="84">
        <v>1038.05220000073</v>
      </c>
      <c r="O66" s="84">
        <v>1040.9338000007001</v>
      </c>
      <c r="P66" s="85">
        <f t="shared" si="0"/>
        <v>0.99723171636854502</v>
      </c>
      <c r="Q66" s="18">
        <v>43984</v>
      </c>
      <c r="R66" s="86">
        <v>3119309.4019999998</v>
      </c>
      <c r="S66" s="86">
        <v>1757608.2568671899</v>
      </c>
      <c r="T66" s="15"/>
      <c r="U66" s="19">
        <v>1.0115201803273499E-5</v>
      </c>
      <c r="V66" s="51">
        <v>4.29244355473202E-2</v>
      </c>
      <c r="W66" s="19">
        <v>5.5172158499772195E-4</v>
      </c>
      <c r="X66" s="51">
        <v>0.84408940956564005</v>
      </c>
      <c r="Y66" s="19">
        <v>1.7037858653566201E-2</v>
      </c>
      <c r="Z66" s="51">
        <v>21.035459323611601</v>
      </c>
      <c r="AA66" s="19">
        <v>3.6558415667968802E-2</v>
      </c>
      <c r="AB66" s="51">
        <v>24.2325084699551</v>
      </c>
      <c r="AC66" s="19"/>
      <c r="AD66" s="51"/>
      <c r="AE66" s="19"/>
      <c r="AF66" s="87"/>
      <c r="AG66" s="19">
        <v>7.9432850179728099E-4</v>
      </c>
      <c r="AH66" s="51">
        <v>-1.7193881416460499</v>
      </c>
      <c r="AI66" s="19">
        <v>1.9719579429875001E-2</v>
      </c>
      <c r="AJ66" s="51">
        <v>15.698875149988501</v>
      </c>
      <c r="AK66" s="19">
        <v>3.8052200001402497E-2</v>
      </c>
      <c r="AL66" s="19">
        <v>3.57403201887792E-2</v>
      </c>
      <c r="AM66" s="51">
        <v>23.352021018974501</v>
      </c>
      <c r="AN66" s="15"/>
      <c r="AO66" s="22">
        <v>6.1233796495798699E-3</v>
      </c>
      <c r="AP66" s="22">
        <v>-8.05137243878562E-3</v>
      </c>
      <c r="AQ66" s="22">
        <v>9.0575269332475693E-3</v>
      </c>
      <c r="AR66" s="22">
        <v>-5.2378454265635801E-3</v>
      </c>
      <c r="AS66" s="20">
        <v>8</v>
      </c>
      <c r="AT66" s="20">
        <v>4</v>
      </c>
      <c r="AU66" s="20">
        <v>7</v>
      </c>
      <c r="AV66" s="21">
        <v>5</v>
      </c>
      <c r="AW66" s="15"/>
      <c r="AX66" s="25">
        <v>1.4463561102420501E-2</v>
      </c>
      <c r="AY66" s="26">
        <v>0.44861909134078798</v>
      </c>
      <c r="AZ66" s="26">
        <v>0.66899797367022995</v>
      </c>
      <c r="BA66" s="26">
        <v>0.59896588750416402</v>
      </c>
      <c r="BB66" s="85">
        <v>1.4931128391799599E-3</v>
      </c>
      <c r="BC66" s="88">
        <v>-1.9374978665582601</v>
      </c>
      <c r="BD66" s="18">
        <v>43745</v>
      </c>
      <c r="BE66" s="18">
        <v>43783</v>
      </c>
      <c r="BF66" s="20">
        <v>51</v>
      </c>
      <c r="BG66" s="18">
        <v>43816</v>
      </c>
      <c r="BH66" s="15"/>
    </row>
    <row r="67" spans="1:60" x14ac:dyDescent="0.25">
      <c r="A67" s="15"/>
      <c r="B67" s="14" t="s">
        <v>255</v>
      </c>
      <c r="C67" s="14" t="s">
        <v>256</v>
      </c>
      <c r="D67" s="14" t="s">
        <v>244</v>
      </c>
      <c r="E67" s="16" t="s">
        <v>257</v>
      </c>
      <c r="F67" s="16" t="s">
        <v>245</v>
      </c>
      <c r="G67" s="81" t="s">
        <v>224</v>
      </c>
      <c r="H67" s="82" t="s">
        <v>246</v>
      </c>
      <c r="I67" s="17" t="s">
        <v>31</v>
      </c>
      <c r="J67" s="17" t="s">
        <v>64</v>
      </c>
      <c r="K67" s="15"/>
      <c r="L67" s="18">
        <v>44022</v>
      </c>
      <c r="M67" s="83">
        <v>1070.17889999971</v>
      </c>
      <c r="N67" s="84">
        <v>1070.17889999971</v>
      </c>
      <c r="O67" s="84">
        <v>1075.1458999998899</v>
      </c>
      <c r="P67" s="85">
        <f t="shared" si="0"/>
        <v>0.99538016189227851</v>
      </c>
      <c r="Q67" s="18">
        <v>43984</v>
      </c>
      <c r="R67" s="86">
        <v>2177820.1329999999</v>
      </c>
      <c r="S67" s="86">
        <v>2179294.4320507799</v>
      </c>
      <c r="T67" s="15"/>
      <c r="U67" s="19">
        <v>-3.8777059671701897E-5</v>
      </c>
      <c r="V67" s="51">
        <v>3.8035209399822599E-2</v>
      </c>
      <c r="W67" s="19">
        <v>-9.15176754460845E-4</v>
      </c>
      <c r="X67" s="51">
        <v>0.69739957561978405</v>
      </c>
      <c r="Y67" s="19">
        <v>8.0255562388629204E-3</v>
      </c>
      <c r="Z67" s="51">
        <v>20.134229082148501</v>
      </c>
      <c r="AA67" s="19">
        <v>1.81696731106058E-2</v>
      </c>
      <c r="AB67" s="51">
        <v>22.393634214211499</v>
      </c>
      <c r="AC67" s="19">
        <v>4.3041362736403202E-2</v>
      </c>
      <c r="AD67" s="51">
        <v>28.589991771907101</v>
      </c>
      <c r="AE67" s="19">
        <v>6.2677143241671701E-2</v>
      </c>
      <c r="AF67" s="87">
        <v>24.044946372770902</v>
      </c>
      <c r="AG67" s="19">
        <v>3.0499528475047598E-4</v>
      </c>
      <c r="AH67" s="51">
        <v>-1.76832146335073</v>
      </c>
      <c r="AI67" s="19">
        <v>1.0189408112637501E-2</v>
      </c>
      <c r="AJ67" s="51">
        <v>14.745858018257399</v>
      </c>
      <c r="AK67" s="19">
        <v>1069.1788999998601</v>
      </c>
      <c r="AL67" s="19">
        <v>6.2395337229408296</v>
      </c>
      <c r="AM67" s="51">
        <v>106925.085964561</v>
      </c>
      <c r="AN67" s="15"/>
      <c r="AO67" s="22">
        <v>6.07422927350854E-3</v>
      </c>
      <c r="AP67" s="22">
        <v>-8.09992389531544E-3</v>
      </c>
      <c r="AQ67" s="22">
        <v>7.5288066273060403E-3</v>
      </c>
      <c r="AR67" s="22">
        <v>-6.7449307616698198E-3</v>
      </c>
      <c r="AS67" s="20">
        <v>7</v>
      </c>
      <c r="AT67" s="20">
        <v>5</v>
      </c>
      <c r="AU67" s="20">
        <v>7</v>
      </c>
      <c r="AV67" s="21">
        <v>5</v>
      </c>
      <c r="AW67" s="15"/>
      <c r="AX67" s="25">
        <v>1.4397784377142699E-2</v>
      </c>
      <c r="AY67" s="26">
        <v>-0.71087812994574096</v>
      </c>
      <c r="AZ67" s="26">
        <v>0.60778452815065998</v>
      </c>
      <c r="BA67" s="26">
        <v>-0.92061407507117099</v>
      </c>
      <c r="BB67" s="85">
        <v>1.4862289032293999E-3</v>
      </c>
      <c r="BC67" s="88">
        <v>-2.1195698882402199</v>
      </c>
      <c r="BD67" s="18">
        <v>43745</v>
      </c>
      <c r="BE67" s="18">
        <v>43783</v>
      </c>
      <c r="BF67" s="20">
        <v>73</v>
      </c>
      <c r="BG67" s="18">
        <v>43846</v>
      </c>
      <c r="BH67" s="15"/>
    </row>
    <row r="68" spans="1:60" x14ac:dyDescent="0.25">
      <c r="A68" s="15"/>
      <c r="B68" s="14" t="s">
        <v>258</v>
      </c>
      <c r="C68" s="14" t="s">
        <v>259</v>
      </c>
      <c r="D68" s="14" t="s">
        <v>244</v>
      </c>
      <c r="E68" s="16" t="s">
        <v>59</v>
      </c>
      <c r="F68" s="16" t="s">
        <v>245</v>
      </c>
      <c r="G68" s="81" t="s">
        <v>224</v>
      </c>
      <c r="H68" s="82" t="s">
        <v>246</v>
      </c>
      <c r="I68" s="17" t="s">
        <v>31</v>
      </c>
      <c r="J68" s="17" t="s">
        <v>260</v>
      </c>
      <c r="K68" s="15"/>
      <c r="L68" s="18">
        <v>44022</v>
      </c>
      <c r="M68" s="83">
        <v>1151.5161000005901</v>
      </c>
      <c r="N68" s="84">
        <v>1151.5161000005901</v>
      </c>
      <c r="O68" s="84">
        <v>1155.5708000008001</v>
      </c>
      <c r="P68" s="85">
        <f t="shared" si="0"/>
        <v>0.9964911712893687</v>
      </c>
      <c r="Q68" s="18">
        <v>43984</v>
      </c>
      <c r="R68" s="86">
        <v>14730.544</v>
      </c>
      <c r="S68" s="86">
        <v>248335.938469482</v>
      </c>
      <c r="T68" s="15"/>
      <c r="U68" s="19">
        <v>-9.3788521553506093E-6</v>
      </c>
      <c r="V68" s="51">
        <v>4.09750301514578E-2</v>
      </c>
      <c r="W68" s="19">
        <v>-3.4735606277536101E-5</v>
      </c>
      <c r="X68" s="51">
        <v>0.78544369043811502</v>
      </c>
      <c r="Y68" s="19">
        <v>1.3423827633232599E-2</v>
      </c>
      <c r="Z68" s="51">
        <v>20.674056221585499</v>
      </c>
      <c r="AA68" s="19">
        <v>2.9163116632844301E-2</v>
      </c>
      <c r="AB68" s="51">
        <v>23.492978566442599</v>
      </c>
      <c r="AC68" s="19">
        <v>6.5653321493300595E-2</v>
      </c>
      <c r="AD68" s="51">
        <v>30.8511876475823</v>
      </c>
      <c r="AE68" s="19">
        <v>9.7405660646472797E-2</v>
      </c>
      <c r="AF68" s="87">
        <v>27.517798113258301</v>
      </c>
      <c r="AG68" s="19">
        <v>5.9878678621316805E-4</v>
      </c>
      <c r="AH68" s="51">
        <v>-1.7389423132044599</v>
      </c>
      <c r="AI68" s="19">
        <v>1.5897447932729802E-2</v>
      </c>
      <c r="AJ68" s="51">
        <v>15.316662000273899</v>
      </c>
      <c r="AK68" s="19">
        <v>0.15151610000073601</v>
      </c>
      <c r="AL68" s="19">
        <v>3.1733900934341398E-2</v>
      </c>
      <c r="AM68" s="51">
        <v>7.5189260551342203</v>
      </c>
      <c r="AN68" s="15"/>
      <c r="AO68" s="22">
        <v>6.1038017138344003E-3</v>
      </c>
      <c r="AP68" s="22">
        <v>-8.0706959988674498E-3</v>
      </c>
      <c r="AQ68" s="22">
        <v>8.4456142722046899E-3</v>
      </c>
      <c r="AR68" s="22">
        <v>-5.8411192230778397E-3</v>
      </c>
      <c r="AS68" s="20">
        <v>8</v>
      </c>
      <c r="AT68" s="20">
        <v>4</v>
      </c>
      <c r="AU68" s="20">
        <v>7</v>
      </c>
      <c r="AV68" s="21">
        <v>5</v>
      </c>
      <c r="AW68" s="15"/>
      <c r="AX68" s="25">
        <v>1.4434090192189599E-2</v>
      </c>
      <c r="AY68" s="26">
        <v>-1.6356325107153701E-2</v>
      </c>
      <c r="AZ68" s="26">
        <v>0.64438849799807896</v>
      </c>
      <c r="BA68" s="26">
        <v>-2.1575744823678598E-2</v>
      </c>
      <c r="BB68" s="85">
        <v>1.49003225588103E-3</v>
      </c>
      <c r="BC68" s="88">
        <v>-2.0103959539483198</v>
      </c>
      <c r="BD68" s="18">
        <v>43745</v>
      </c>
      <c r="BE68" s="18">
        <v>43783</v>
      </c>
      <c r="BF68" s="20">
        <v>63</v>
      </c>
      <c r="BG68" s="18">
        <v>43832</v>
      </c>
      <c r="BH68" s="15"/>
    </row>
    <row r="69" spans="1:60" x14ac:dyDescent="0.25">
      <c r="A69" s="15"/>
      <c r="B69" s="14" t="s">
        <v>261</v>
      </c>
      <c r="C69" s="14" t="s">
        <v>262</v>
      </c>
      <c r="D69" s="14" t="s">
        <v>244</v>
      </c>
      <c r="E69" s="16" t="s">
        <v>263</v>
      </c>
      <c r="F69" s="16" t="s">
        <v>245</v>
      </c>
      <c r="G69" s="81" t="s">
        <v>224</v>
      </c>
      <c r="H69" s="82" t="s">
        <v>246</v>
      </c>
      <c r="I69" s="17" t="s">
        <v>31</v>
      </c>
      <c r="J69" s="17" t="s">
        <v>264</v>
      </c>
      <c r="K69" s="15"/>
      <c r="L69" s="18">
        <v>44022</v>
      </c>
      <c r="M69" s="83">
        <v>1187.22030000016</v>
      </c>
      <c r="N69" s="84">
        <v>1187.22030000016</v>
      </c>
      <c r="O69" s="84">
        <v>1190.70199999958</v>
      </c>
      <c r="P69" s="85">
        <f t="shared" si="0"/>
        <v>0.99707592663872135</v>
      </c>
      <c r="Q69" s="18">
        <v>43984</v>
      </c>
      <c r="R69" s="86">
        <v>5030317.2029999997</v>
      </c>
      <c r="S69" s="86">
        <v>5070739.5571171902</v>
      </c>
      <c r="T69" s="15"/>
      <c r="U69" s="19">
        <v>5.9803933254443101E-6</v>
      </c>
      <c r="V69" s="51">
        <v>4.25109546995373E-2</v>
      </c>
      <c r="W69" s="19">
        <v>4.2841063623200198E-4</v>
      </c>
      <c r="X69" s="51">
        <v>0.83175831468906802</v>
      </c>
      <c r="Y69" s="19">
        <v>1.6277365702990199E-2</v>
      </c>
      <c r="Z69" s="51">
        <v>20.959410028561301</v>
      </c>
      <c r="AA69" s="19">
        <v>3.5000409303393099E-2</v>
      </c>
      <c r="AB69" s="51">
        <v>24.076707833504798</v>
      </c>
      <c r="AC69" s="19">
        <v>7.7761837770594894E-2</v>
      </c>
      <c r="AD69" s="51">
        <v>32.0620392753044</v>
      </c>
      <c r="AE69" s="19">
        <v>0.116152314956707</v>
      </c>
      <c r="AF69" s="87">
        <v>29.392463544267201</v>
      </c>
      <c r="AG69" s="19">
        <v>7.5316514812584501E-4</v>
      </c>
      <c r="AH69" s="51">
        <v>-1.72350447701319</v>
      </c>
      <c r="AI69" s="19">
        <v>1.8915265152827501E-2</v>
      </c>
      <c r="AJ69" s="51">
        <v>15.6184437222837</v>
      </c>
      <c r="AK69" s="19">
        <v>0.18722030000033599</v>
      </c>
      <c r="AL69" s="19">
        <v>3.7985496885084999E-2</v>
      </c>
      <c r="AM69" s="51">
        <v>9.9641301720112097</v>
      </c>
      <c r="AN69" s="15"/>
      <c r="AO69" s="22">
        <v>6.1192313860374296E-3</v>
      </c>
      <c r="AP69" s="22">
        <v>-8.0554990581731493E-3</v>
      </c>
      <c r="AQ69" s="22">
        <v>8.9289796396769799E-3</v>
      </c>
      <c r="AR69" s="22">
        <v>-5.36464842571149E-3</v>
      </c>
      <c r="AS69" s="20">
        <v>8</v>
      </c>
      <c r="AT69" s="20">
        <v>4</v>
      </c>
      <c r="AU69" s="20">
        <v>7</v>
      </c>
      <c r="AV69" s="21">
        <v>5</v>
      </c>
      <c r="AW69" s="15"/>
      <c r="AX69" s="25">
        <v>1.44570581330299E-2</v>
      </c>
      <c r="AY69" s="26">
        <v>0.350803043933411</v>
      </c>
      <c r="AZ69" s="26">
        <v>0.66381283923146805</v>
      </c>
      <c r="BA69" s="26">
        <v>0.46718603910221601</v>
      </c>
      <c r="BB69" s="85">
        <v>1.4924333492399499E-3</v>
      </c>
      <c r="BC69" s="88">
        <v>-1.9528110819755999</v>
      </c>
      <c r="BD69" s="18">
        <v>43745</v>
      </c>
      <c r="BE69" s="18">
        <v>43783</v>
      </c>
      <c r="BF69" s="20">
        <v>54</v>
      </c>
      <c r="BG69" s="18">
        <v>43819</v>
      </c>
      <c r="BH69" s="15"/>
    </row>
    <row r="70" spans="1:60" x14ac:dyDescent="0.25">
      <c r="A70" s="15"/>
      <c r="B70" s="14" t="s">
        <v>265</v>
      </c>
      <c r="C70" s="14" t="s">
        <v>266</v>
      </c>
      <c r="D70" s="14" t="s">
        <v>267</v>
      </c>
      <c r="E70" s="16" t="s">
        <v>73</v>
      </c>
      <c r="F70" s="16" t="s">
        <v>69</v>
      </c>
      <c r="G70" s="81" t="s">
        <v>224</v>
      </c>
      <c r="H70" s="82" t="s">
        <v>246</v>
      </c>
      <c r="I70" s="17" t="s">
        <v>31</v>
      </c>
      <c r="J70" s="17" t="s">
        <v>268</v>
      </c>
      <c r="K70" s="15"/>
      <c r="L70" s="18">
        <v>44022</v>
      </c>
      <c r="M70" s="83">
        <v>1051.61070000008</v>
      </c>
      <c r="N70" s="84">
        <v>1051.61070000008</v>
      </c>
      <c r="O70" s="84">
        <v>1053.32890000008</v>
      </c>
      <c r="P70" s="85">
        <f t="shared" si="0"/>
        <v>0.99836879060282135</v>
      </c>
      <c r="Q70" s="18">
        <v>43984</v>
      </c>
      <c r="R70" s="86">
        <v>12164420.938999999</v>
      </c>
      <c r="S70" s="86">
        <v>29706671.8215</v>
      </c>
      <c r="T70" s="15"/>
      <c r="U70" s="19">
        <v>-2.5012506284838299E-4</v>
      </c>
      <c r="V70" s="51">
        <v>1.69004090821545E-2</v>
      </c>
      <c r="W70" s="19">
        <v>2.7529656053957301E-3</v>
      </c>
      <c r="X70" s="51">
        <v>1.06421381160544</v>
      </c>
      <c r="Y70" s="19">
        <v>1.3306010194355599E-2</v>
      </c>
      <c r="Z70" s="51">
        <v>20.662274477683201</v>
      </c>
      <c r="AA70" s="19">
        <v>3.3256246022574501E-2</v>
      </c>
      <c r="AB70" s="51">
        <v>23.902291505422902</v>
      </c>
      <c r="AC70" s="19"/>
      <c r="AD70" s="51"/>
      <c r="AE70" s="19"/>
      <c r="AF70" s="87"/>
      <c r="AG70" s="19">
        <v>1.2103706667403501E-3</v>
      </c>
      <c r="AH70" s="51">
        <v>-1.6777839251517399</v>
      </c>
      <c r="AI70" s="19">
        <v>1.52950185984082E-2</v>
      </c>
      <c r="AJ70" s="51">
        <v>15.2564190668345</v>
      </c>
      <c r="AK70" s="19">
        <v>5.1456030818371801E-2</v>
      </c>
      <c r="AL70" s="19">
        <v>2.68624851669301E-2</v>
      </c>
      <c r="AM70" s="51">
        <v>28.555745183810401</v>
      </c>
      <c r="AN70" s="15"/>
      <c r="AO70" s="22">
        <v>6.9942247919243502E-3</v>
      </c>
      <c r="AP70" s="22">
        <v>-8.9152672644559096E-3</v>
      </c>
      <c r="AQ70" s="22">
        <v>7.8855213432689197E-3</v>
      </c>
      <c r="AR70" s="22">
        <v>-5.4538837794098098E-3</v>
      </c>
      <c r="AS70" s="20">
        <v>8</v>
      </c>
      <c r="AT70" s="20">
        <v>4</v>
      </c>
      <c r="AU70" s="20">
        <v>7</v>
      </c>
      <c r="AV70" s="21">
        <v>5</v>
      </c>
      <c r="AW70" s="15"/>
      <c r="AX70" s="25">
        <v>1.5981177686862798E-2</v>
      </c>
      <c r="AY70" s="26">
        <v>0.19727968739653101</v>
      </c>
      <c r="AZ70" s="26">
        <v>0.65810764687739698</v>
      </c>
      <c r="BA70" s="26">
        <v>0.26151558819765303</v>
      </c>
      <c r="BB70" s="85">
        <v>1.64965701112806E-3</v>
      </c>
      <c r="BC70" s="88">
        <v>-1.9419619253385501</v>
      </c>
      <c r="BD70" s="18">
        <v>43745</v>
      </c>
      <c r="BE70" s="18">
        <v>43783</v>
      </c>
      <c r="BF70" s="20">
        <v>50</v>
      </c>
      <c r="BG70" s="18">
        <v>43815</v>
      </c>
      <c r="BH70" s="15"/>
    </row>
    <row r="71" spans="1:60" x14ac:dyDescent="0.25">
      <c r="A71" s="15"/>
      <c r="B71" s="14" t="s">
        <v>269</v>
      </c>
      <c r="C71" s="14" t="s">
        <v>270</v>
      </c>
      <c r="D71" s="14" t="s">
        <v>267</v>
      </c>
      <c r="E71" s="16" t="s">
        <v>77</v>
      </c>
      <c r="F71" s="16" t="s">
        <v>69</v>
      </c>
      <c r="G71" s="81" t="s">
        <v>224</v>
      </c>
      <c r="H71" s="82" t="s">
        <v>246</v>
      </c>
      <c r="I71" s="17" t="s">
        <v>31</v>
      </c>
      <c r="J71" s="17" t="s">
        <v>64</v>
      </c>
      <c r="K71" s="15"/>
      <c r="L71" s="18">
        <v>44022</v>
      </c>
      <c r="M71" s="83">
        <v>1199.5901999995101</v>
      </c>
      <c r="N71" s="84">
        <v>1199.5901999995101</v>
      </c>
      <c r="O71" s="84">
        <v>1202.4888000004</v>
      </c>
      <c r="P71" s="85">
        <f t="shared" ref="P71:P134" si="1">IFERROR(N71/O71,"")</f>
        <v>0.99758949937755015</v>
      </c>
      <c r="Q71" s="18">
        <v>43984</v>
      </c>
      <c r="R71" s="86">
        <v>1106249.618</v>
      </c>
      <c r="S71" s="86">
        <v>595285.74011035205</v>
      </c>
      <c r="T71" s="15"/>
      <c r="U71" s="19">
        <v>-2.7068583949585402E-4</v>
      </c>
      <c r="V71" s="51">
        <v>1.4844331417407401E-2</v>
      </c>
      <c r="W71" s="19">
        <v>2.1350261831685198E-3</v>
      </c>
      <c r="X71" s="51">
        <v>1.00241986938272</v>
      </c>
      <c r="Y71" s="19">
        <v>9.5234793116105703E-3</v>
      </c>
      <c r="Z71" s="51">
        <v>20.2840213894087</v>
      </c>
      <c r="AA71" s="19">
        <v>2.5515593802993002E-2</v>
      </c>
      <c r="AB71" s="51">
        <v>23.128226283471999</v>
      </c>
      <c r="AC71" s="19">
        <v>5.7054162660278997E-2</v>
      </c>
      <c r="AD71" s="51">
        <v>29.991271764272799</v>
      </c>
      <c r="AE71" s="19">
        <v>8.4460020199912805E-2</v>
      </c>
      <c r="AF71" s="87">
        <v>26.223234068602299</v>
      </c>
      <c r="AG71" s="19">
        <v>1.00460093744914E-3</v>
      </c>
      <c r="AH71" s="51">
        <v>-1.69836089808086</v>
      </c>
      <c r="AI71" s="19">
        <v>1.12972674251068E-2</v>
      </c>
      <c r="AJ71" s="51">
        <v>14.8566439495044</v>
      </c>
      <c r="AK71" s="19">
        <v>0.19959019999980199</v>
      </c>
      <c r="AL71" s="19">
        <v>3.7768488791698501E-2</v>
      </c>
      <c r="AM71" s="51">
        <v>13.7183619030111</v>
      </c>
      <c r="AN71" s="15"/>
      <c r="AO71" s="22">
        <v>6.9734604821860601E-3</v>
      </c>
      <c r="AP71" s="22">
        <v>-8.9356149173909199E-3</v>
      </c>
      <c r="AQ71" s="22">
        <v>7.2437108101439697E-3</v>
      </c>
      <c r="AR71" s="22">
        <v>-6.0867135680382498E-3</v>
      </c>
      <c r="AS71" s="20">
        <v>8</v>
      </c>
      <c r="AT71" s="20">
        <v>4</v>
      </c>
      <c r="AU71" s="20">
        <v>7</v>
      </c>
      <c r="AV71" s="21">
        <v>5</v>
      </c>
      <c r="AW71" s="15"/>
      <c r="AX71" s="25">
        <v>1.5955844844902499E-2</v>
      </c>
      <c r="AY71" s="26">
        <v>-0.243621717076621</v>
      </c>
      <c r="AZ71" s="26">
        <v>0.63232218064240397</v>
      </c>
      <c r="BA71" s="26">
        <v>-0.319309431344664</v>
      </c>
      <c r="BB71" s="85">
        <v>1.6470012546801599E-3</v>
      </c>
      <c r="BC71" s="88">
        <v>-2.0184395339201702</v>
      </c>
      <c r="BD71" s="18">
        <v>43745</v>
      </c>
      <c r="BE71" s="18">
        <v>43783</v>
      </c>
      <c r="BF71" s="20">
        <v>59</v>
      </c>
      <c r="BG71" s="18">
        <v>43826</v>
      </c>
      <c r="BH71" s="15"/>
    </row>
    <row r="72" spans="1:60" x14ac:dyDescent="0.25">
      <c r="A72" s="15"/>
      <c r="B72" s="14" t="s">
        <v>271</v>
      </c>
      <c r="C72" s="14" t="s">
        <v>272</v>
      </c>
      <c r="D72" s="14" t="s">
        <v>267</v>
      </c>
      <c r="E72" s="16" t="s">
        <v>80</v>
      </c>
      <c r="F72" s="16" t="s">
        <v>69</v>
      </c>
      <c r="G72" s="81" t="s">
        <v>224</v>
      </c>
      <c r="H72" s="82" t="s">
        <v>246</v>
      </c>
      <c r="I72" s="17" t="s">
        <v>31</v>
      </c>
      <c r="J72" s="17" t="s">
        <v>273</v>
      </c>
      <c r="K72" s="15"/>
      <c r="L72" s="18">
        <v>44022</v>
      </c>
      <c r="M72" s="83">
        <v>1155.77840000018</v>
      </c>
      <c r="N72" s="84">
        <v>1155.77840000018</v>
      </c>
      <c r="O72" s="84">
        <v>1158.5085000004599</v>
      </c>
      <c r="P72" s="85">
        <f t="shared" si="1"/>
        <v>0.99764343550325374</v>
      </c>
      <c r="Q72" s="18">
        <v>43984</v>
      </c>
      <c r="R72" s="86">
        <v>48041656.266000003</v>
      </c>
      <c r="S72" s="86">
        <v>38062849.0951875</v>
      </c>
      <c r="T72" s="15"/>
      <c r="U72" s="19">
        <v>-2.69269763521152E-4</v>
      </c>
      <c r="V72" s="51">
        <v>1.49859390148777E-2</v>
      </c>
      <c r="W72" s="19">
        <v>2.17781349601864E-3</v>
      </c>
      <c r="X72" s="51">
        <v>1.0066986006677301</v>
      </c>
      <c r="Y72" s="19">
        <v>9.7848212990356807E-3</v>
      </c>
      <c r="Z72" s="51">
        <v>20.310155588143999</v>
      </c>
      <c r="AA72" s="19">
        <v>2.64272205276939E-2</v>
      </c>
      <c r="AB72" s="51">
        <v>23.219388955942101</v>
      </c>
      <c r="AC72" s="19">
        <v>5.8522903418634101E-2</v>
      </c>
      <c r="AD72" s="51">
        <v>30.138145840115602</v>
      </c>
      <c r="AE72" s="19">
        <v>8.6509916021896102E-2</v>
      </c>
      <c r="AF72" s="87">
        <v>26.428223650786101</v>
      </c>
      <c r="AG72" s="19">
        <v>1.0188792330154701E-3</v>
      </c>
      <c r="AH72" s="51">
        <v>-1.6969330685242301</v>
      </c>
      <c r="AI72" s="19">
        <v>1.15900912733196E-2</v>
      </c>
      <c r="AJ72" s="51">
        <v>14.8859263343329</v>
      </c>
      <c r="AK72" s="19">
        <v>0.15577839999969001</v>
      </c>
      <c r="AL72" s="19">
        <v>2.9981603143824E-2</v>
      </c>
      <c r="AM72" s="51">
        <v>9.4207956964964996</v>
      </c>
      <c r="AN72" s="15"/>
      <c r="AO72" s="22">
        <v>6.9748793139296997E-3</v>
      </c>
      <c r="AP72" s="22">
        <v>-8.9342987057534594E-3</v>
      </c>
      <c r="AQ72" s="22">
        <v>7.2881459418567803E-3</v>
      </c>
      <c r="AR72" s="22">
        <v>-6.0450391092672397E-3</v>
      </c>
      <c r="AS72" s="20">
        <v>8</v>
      </c>
      <c r="AT72" s="20">
        <v>4</v>
      </c>
      <c r="AU72" s="20">
        <v>7</v>
      </c>
      <c r="AV72" s="21">
        <v>5</v>
      </c>
      <c r="AW72" s="15"/>
      <c r="AX72" s="25">
        <v>1.5961585275108499E-2</v>
      </c>
      <c r="AY72" s="26">
        <v>-0.19324902485800499</v>
      </c>
      <c r="AZ72" s="26">
        <v>0.63524393838179105</v>
      </c>
      <c r="BA72" s="26">
        <v>-0.25358160581436101</v>
      </c>
      <c r="BB72" s="85">
        <v>1.64759666002055E-3</v>
      </c>
      <c r="BC72" s="88">
        <v>-2.0133943642977101</v>
      </c>
      <c r="BD72" s="18">
        <v>43745</v>
      </c>
      <c r="BE72" s="18">
        <v>43783</v>
      </c>
      <c r="BF72" s="20">
        <v>51</v>
      </c>
      <c r="BG72" s="18">
        <v>43816</v>
      </c>
      <c r="BH72" s="15"/>
    </row>
    <row r="73" spans="1:60" x14ac:dyDescent="0.25">
      <c r="A73" s="15"/>
      <c r="B73" s="14" t="s">
        <v>274</v>
      </c>
      <c r="C73" s="14" t="s">
        <v>275</v>
      </c>
      <c r="D73" s="14" t="s">
        <v>267</v>
      </c>
      <c r="E73" s="16" t="s">
        <v>83</v>
      </c>
      <c r="F73" s="16" t="s">
        <v>69</v>
      </c>
      <c r="G73" s="81" t="s">
        <v>224</v>
      </c>
      <c r="H73" s="82" t="s">
        <v>246</v>
      </c>
      <c r="I73" s="17" t="s">
        <v>31</v>
      </c>
      <c r="J73" s="17" t="s">
        <v>276</v>
      </c>
      <c r="K73" s="15"/>
      <c r="L73" s="18">
        <v>44022</v>
      </c>
      <c r="M73" s="83">
        <v>1094.32320000045</v>
      </c>
      <c r="N73" s="84">
        <v>1094.32320000045</v>
      </c>
      <c r="O73" s="84">
        <v>1097.5895000006999</v>
      </c>
      <c r="P73" s="85">
        <f t="shared" si="1"/>
        <v>0.99702411511749356</v>
      </c>
      <c r="Q73" s="18">
        <v>43976</v>
      </c>
      <c r="R73" s="86">
        <v>8608061.9560000002</v>
      </c>
      <c r="S73" s="86">
        <v>13298297.458984399</v>
      </c>
      <c r="T73" s="15"/>
      <c r="U73" s="19">
        <v>-2.8292590104683801E-4</v>
      </c>
      <c r="V73" s="51">
        <v>1.3620325262309101E-2</v>
      </c>
      <c r="W73" s="19">
        <v>1.7644705112616101E-3</v>
      </c>
      <c r="X73" s="51">
        <v>0.96536430219202896</v>
      </c>
      <c r="Y73" s="19">
        <v>7.2608130740263697E-3</v>
      </c>
      <c r="Z73" s="51">
        <v>20.057754765643001</v>
      </c>
      <c r="AA73" s="19">
        <v>2.0897495685858299E-2</v>
      </c>
      <c r="AB73" s="51">
        <v>22.666416471736699</v>
      </c>
      <c r="AC73" s="19">
        <v>4.7569241922246902E-2</v>
      </c>
      <c r="AD73" s="51">
        <v>29.042779690469601</v>
      </c>
      <c r="AE73" s="19">
        <v>6.9903508345305496E-2</v>
      </c>
      <c r="AF73" s="87">
        <v>24.767582883127002</v>
      </c>
      <c r="AG73" s="19">
        <v>8.8122874876717095E-4</v>
      </c>
      <c r="AH73" s="51">
        <v>-1.71069811694906</v>
      </c>
      <c r="AI73" s="19">
        <v>8.9061763883364602E-3</v>
      </c>
      <c r="AJ73" s="51">
        <v>14.6175348458346</v>
      </c>
      <c r="AK73" s="19">
        <v>9.3967660510388698E-2</v>
      </c>
      <c r="AL73" s="19">
        <v>2.4290761042721001E-2</v>
      </c>
      <c r="AM73" s="51">
        <v>12.8419860997528</v>
      </c>
      <c r="AN73" s="15"/>
      <c r="AO73" s="22">
        <v>6.9610992359230303E-3</v>
      </c>
      <c r="AP73" s="22">
        <v>-8.9479351672707708E-3</v>
      </c>
      <c r="AQ73" s="22">
        <v>6.8588883041229599E-3</v>
      </c>
      <c r="AR73" s="22">
        <v>-6.4670245637898898E-3</v>
      </c>
      <c r="AS73" s="20">
        <v>8</v>
      </c>
      <c r="AT73" s="20">
        <v>4</v>
      </c>
      <c r="AU73" s="20">
        <v>7</v>
      </c>
      <c r="AV73" s="21">
        <v>5</v>
      </c>
      <c r="AW73" s="15"/>
      <c r="AX73" s="25">
        <v>1.5942730927890801E-2</v>
      </c>
      <c r="AY73" s="26">
        <v>-0.50731608302794495</v>
      </c>
      <c r="AZ73" s="26">
        <v>0.61693251749147704</v>
      </c>
      <c r="BA73" s="26">
        <v>-0.66036121275465098</v>
      </c>
      <c r="BB73" s="85">
        <v>1.6456236308135901E-3</v>
      </c>
      <c r="BC73" s="88">
        <v>-2.0643908787787999</v>
      </c>
      <c r="BD73" s="18">
        <v>43745</v>
      </c>
      <c r="BE73" s="18">
        <v>43783</v>
      </c>
      <c r="BF73" s="20">
        <v>63</v>
      </c>
      <c r="BG73" s="18">
        <v>43832</v>
      </c>
      <c r="BH73" s="15"/>
    </row>
    <row r="74" spans="1:60" x14ac:dyDescent="0.25">
      <c r="A74" s="15"/>
      <c r="B74" s="14" t="s">
        <v>277</v>
      </c>
      <c r="C74" s="14" t="s">
        <v>278</v>
      </c>
      <c r="D74" s="14" t="s">
        <v>267</v>
      </c>
      <c r="E74" s="16" t="s">
        <v>91</v>
      </c>
      <c r="F74" s="16" t="s">
        <v>69</v>
      </c>
      <c r="G74" s="81" t="s">
        <v>224</v>
      </c>
      <c r="H74" s="82" t="s">
        <v>246</v>
      </c>
      <c r="I74" s="17" t="s">
        <v>31</v>
      </c>
      <c r="J74" s="17" t="s">
        <v>279</v>
      </c>
      <c r="K74" s="15"/>
      <c r="L74" s="18">
        <v>44022</v>
      </c>
      <c r="M74" s="83">
        <v>1128.6526999995101</v>
      </c>
      <c r="N74" s="84">
        <v>1128.6526999995101</v>
      </c>
      <c r="O74" s="84">
        <v>1132.0215000007299</v>
      </c>
      <c r="P74" s="85">
        <f t="shared" si="1"/>
        <v>0.99702408478883342</v>
      </c>
      <c r="Q74" s="18">
        <v>43976</v>
      </c>
      <c r="R74" s="86">
        <v>53873452.892999999</v>
      </c>
      <c r="S74" s="86">
        <v>49428926.255374998</v>
      </c>
      <c r="T74" s="15"/>
      <c r="U74" s="19">
        <v>-2.8300076974119298E-4</v>
      </c>
      <c r="V74" s="51">
        <v>1.36128383928735E-2</v>
      </c>
      <c r="W74" s="19">
        <v>1.7645001207711199E-3</v>
      </c>
      <c r="X74" s="51">
        <v>0.96536726314298005</v>
      </c>
      <c r="Y74" s="19">
        <v>7.2608460668561704E-3</v>
      </c>
      <c r="Z74" s="51">
        <v>20.0577580649406</v>
      </c>
      <c r="AA74" s="19">
        <v>2.0897573640468198E-2</v>
      </c>
      <c r="AB74" s="51">
        <v>22.666424267197701</v>
      </c>
      <c r="AC74" s="19">
        <v>4.7569267353537698E-2</v>
      </c>
      <c r="AD74" s="51">
        <v>29.0427822336205</v>
      </c>
      <c r="AE74" s="19">
        <v>6.9903547284411602E-2</v>
      </c>
      <c r="AF74" s="87">
        <v>24.767586777044901</v>
      </c>
      <c r="AG74" s="19">
        <v>8.8120610962505496E-4</v>
      </c>
      <c r="AH74" s="51">
        <v>-1.7107003808632699</v>
      </c>
      <c r="AI74" s="19">
        <v>8.9062254446616897E-3</v>
      </c>
      <c r="AJ74" s="51">
        <v>14.6175397514598</v>
      </c>
      <c r="AK74" s="19">
        <v>0.12865269999936599</v>
      </c>
      <c r="AL74" s="19">
        <v>2.4981867944006801E-2</v>
      </c>
      <c r="AM74" s="51">
        <v>7.0352947270366704</v>
      </c>
      <c r="AN74" s="15"/>
      <c r="AO74" s="22">
        <v>6.9610696191375601E-3</v>
      </c>
      <c r="AP74" s="22">
        <v>-8.9478619320288999E-3</v>
      </c>
      <c r="AQ74" s="22">
        <v>6.8588232152251303E-3</v>
      </c>
      <c r="AR74" s="22">
        <v>-6.4670634028516404E-3</v>
      </c>
      <c r="AS74" s="20">
        <v>8</v>
      </c>
      <c r="AT74" s="20">
        <v>4</v>
      </c>
      <c r="AU74" s="20">
        <v>7</v>
      </c>
      <c r="AV74" s="21">
        <v>5</v>
      </c>
      <c r="AW74" s="15"/>
      <c r="AX74" s="25">
        <v>1.5942726540815799E-2</v>
      </c>
      <c r="AY74" s="26">
        <v>-0.50732117216648498</v>
      </c>
      <c r="AZ74" s="26">
        <v>0.61693268630278897</v>
      </c>
      <c r="BA74" s="26">
        <v>-0.66036768067624496</v>
      </c>
      <c r="BB74" s="85">
        <v>1.6456232108453201E-3</v>
      </c>
      <c r="BC74" s="88">
        <v>-2.0643886373072702</v>
      </c>
      <c r="BD74" s="18">
        <v>43745</v>
      </c>
      <c r="BE74" s="18">
        <v>43783</v>
      </c>
      <c r="BF74" s="20">
        <v>63</v>
      </c>
      <c r="BG74" s="18">
        <v>43832</v>
      </c>
      <c r="BH74" s="15"/>
    </row>
    <row r="75" spans="1:60" x14ac:dyDescent="0.25">
      <c r="A75" s="15"/>
      <c r="B75" s="14" t="s">
        <v>280</v>
      </c>
      <c r="C75" s="14" t="s">
        <v>281</v>
      </c>
      <c r="D75" s="14" t="s">
        <v>267</v>
      </c>
      <c r="E75" s="16" t="s">
        <v>94</v>
      </c>
      <c r="F75" s="16" t="s">
        <v>69</v>
      </c>
      <c r="G75" s="81" t="s">
        <v>224</v>
      </c>
      <c r="H75" s="82" t="s">
        <v>246</v>
      </c>
      <c r="I75" s="17" t="s">
        <v>31</v>
      </c>
      <c r="J75" s="17" t="s">
        <v>282</v>
      </c>
      <c r="K75" s="15"/>
      <c r="L75" s="18">
        <v>44022</v>
      </c>
      <c r="M75" s="83">
        <v>1151.90909999982</v>
      </c>
      <c r="N75" s="84">
        <v>1151.90909999982</v>
      </c>
      <c r="O75" s="84">
        <v>1155.92989999987</v>
      </c>
      <c r="P75" s="85">
        <f t="shared" si="1"/>
        <v>0.99652158837655247</v>
      </c>
      <c r="Q75" s="18">
        <v>43976</v>
      </c>
      <c r="R75" s="86">
        <v>63598197.402999997</v>
      </c>
      <c r="S75" s="86">
        <v>58385653.105625004</v>
      </c>
      <c r="T75" s="15"/>
      <c r="U75" s="19">
        <v>-2.9394718785624702E-4</v>
      </c>
      <c r="V75" s="51">
        <v>1.25181965813681E-2</v>
      </c>
      <c r="W75" s="19">
        <v>1.43515591116739E-3</v>
      </c>
      <c r="X75" s="51">
        <v>0.93243284218260702</v>
      </c>
      <c r="Y75" s="19">
        <v>5.2537379488057897E-3</v>
      </c>
      <c r="Z75" s="51">
        <v>19.857047253142799</v>
      </c>
      <c r="AA75" s="19">
        <v>1.6810743876703799E-2</v>
      </c>
      <c r="AB75" s="51">
        <v>22.2577412908431</v>
      </c>
      <c r="AC75" s="19">
        <v>3.9210372355228201E-2</v>
      </c>
      <c r="AD75" s="51">
        <v>28.206892733782301</v>
      </c>
      <c r="AE75" s="19">
        <v>5.7129413862639901E-2</v>
      </c>
      <c r="AF75" s="87">
        <v>23.490173434867799</v>
      </c>
      <c r="AG75" s="19">
        <v>7.7148889795353203E-4</v>
      </c>
      <c r="AH75" s="51">
        <v>-1.72167210203042</v>
      </c>
      <c r="AI75" s="19">
        <v>6.7855006200261397E-3</v>
      </c>
      <c r="AJ75" s="51">
        <v>14.405467268996301</v>
      </c>
      <c r="AK75" s="19">
        <v>0.15190909999917501</v>
      </c>
      <c r="AL75" s="19">
        <v>2.92290511151805E-2</v>
      </c>
      <c r="AM75" s="51">
        <v>8.95025190294837</v>
      </c>
      <c r="AN75" s="15"/>
      <c r="AO75" s="22">
        <v>6.9500296867772704E-3</v>
      </c>
      <c r="AP75" s="22">
        <v>-8.9587513166407007E-3</v>
      </c>
      <c r="AQ75" s="22">
        <v>6.5168556157004804E-3</v>
      </c>
      <c r="AR75" s="22">
        <v>-6.8044893123442298E-3</v>
      </c>
      <c r="AS75" s="20">
        <v>8</v>
      </c>
      <c r="AT75" s="20">
        <v>4</v>
      </c>
      <c r="AU75" s="20">
        <v>7</v>
      </c>
      <c r="AV75" s="21">
        <v>5</v>
      </c>
      <c r="AW75" s="15"/>
      <c r="AX75" s="25">
        <v>1.59322726744358E-2</v>
      </c>
      <c r="AY75" s="26">
        <v>-0.74098980989310803</v>
      </c>
      <c r="AZ75" s="26">
        <v>0.60331170326753603</v>
      </c>
      <c r="BA75" s="26">
        <v>-0.95858333364594706</v>
      </c>
      <c r="BB75" s="85">
        <v>1.64452317999121E-3</v>
      </c>
      <c r="BC75" s="88">
        <v>-2.1051646004016198</v>
      </c>
      <c r="BD75" s="18">
        <v>43745</v>
      </c>
      <c r="BE75" s="18">
        <v>43783</v>
      </c>
      <c r="BF75" s="20">
        <v>70</v>
      </c>
      <c r="BG75" s="18">
        <v>43843</v>
      </c>
      <c r="BH75" s="15"/>
    </row>
    <row r="76" spans="1:60" x14ac:dyDescent="0.25">
      <c r="A76" s="15"/>
      <c r="B76" s="14" t="s">
        <v>283</v>
      </c>
      <c r="C76" s="14" t="s">
        <v>284</v>
      </c>
      <c r="D76" s="14" t="s">
        <v>285</v>
      </c>
      <c r="E76" s="16" t="s">
        <v>286</v>
      </c>
      <c r="F76" s="16" t="s">
        <v>287</v>
      </c>
      <c r="G76" s="81" t="s">
        <v>115</v>
      </c>
      <c r="H76" s="82" t="s">
        <v>288</v>
      </c>
      <c r="I76" s="17" t="s">
        <v>31</v>
      </c>
      <c r="J76" s="17" t="s">
        <v>289</v>
      </c>
      <c r="K76" s="15"/>
      <c r="L76" s="18">
        <v>44022</v>
      </c>
      <c r="M76" s="83">
        <v>1107.09930000082</v>
      </c>
      <c r="N76" s="84">
        <v>1107.09930000082</v>
      </c>
      <c r="O76" s="84">
        <v>1110.57090000063</v>
      </c>
      <c r="P76" s="85">
        <f t="shared" si="1"/>
        <v>0.99687404018977266</v>
      </c>
      <c r="Q76" s="18">
        <v>44001</v>
      </c>
      <c r="R76" s="86">
        <v>129326389.398</v>
      </c>
      <c r="S76" s="86">
        <v>142704637.95324999</v>
      </c>
      <c r="T76" s="15"/>
      <c r="U76" s="19">
        <v>-1.5028009875095401E-4</v>
      </c>
      <c r="V76" s="51">
        <v>2.6884905491897398E-2</v>
      </c>
      <c r="W76" s="19">
        <v>2.5161169232887901E-3</v>
      </c>
      <c r="X76" s="51">
        <v>1.04052894339475</v>
      </c>
      <c r="Y76" s="19">
        <v>4.1287239140729098E-2</v>
      </c>
      <c r="Z76" s="51">
        <v>23.460397372313299</v>
      </c>
      <c r="AA76" s="19">
        <v>4.6026123363844797E-2</v>
      </c>
      <c r="AB76" s="51">
        <v>25.1792792395572</v>
      </c>
      <c r="AC76" s="19">
        <v>8.5386469298100606E-2</v>
      </c>
      <c r="AD76" s="51">
        <v>32.824502428062303</v>
      </c>
      <c r="AE76" s="19"/>
      <c r="AF76" s="87"/>
      <c r="AG76" s="19">
        <v>-1.5023021105662301E-3</v>
      </c>
      <c r="AH76" s="51">
        <v>-1.9490512028824001</v>
      </c>
      <c r="AI76" s="19">
        <v>3.8583821440624902E-2</v>
      </c>
      <c r="AJ76" s="51">
        <v>17.585299351048899</v>
      </c>
      <c r="AK76" s="19">
        <v>0.107099300001282</v>
      </c>
      <c r="AL76" s="19">
        <v>3.9308278817770798E-2</v>
      </c>
      <c r="AM76" s="51">
        <v>37.926015706034399</v>
      </c>
      <c r="AN76" s="15"/>
      <c r="AO76" s="22">
        <v>7.2934337022161301E-3</v>
      </c>
      <c r="AP76" s="22">
        <v>-8.6274734894686792E-3</v>
      </c>
      <c r="AQ76" s="22">
        <v>2.29876533721836E-2</v>
      </c>
      <c r="AR76" s="22">
        <v>-5.9585780136330903E-3</v>
      </c>
      <c r="AS76" s="20">
        <v>8</v>
      </c>
      <c r="AT76" s="20">
        <v>4</v>
      </c>
      <c r="AU76" s="20">
        <v>7</v>
      </c>
      <c r="AV76" s="21">
        <v>5</v>
      </c>
      <c r="AW76" s="15"/>
      <c r="AX76" s="25">
        <v>2.2662496192751898E-2</v>
      </c>
      <c r="AY76" s="26">
        <v>0.79773589642081799</v>
      </c>
      <c r="AZ76" s="26">
        <v>0.70678966884588601</v>
      </c>
      <c r="BA76" s="26">
        <v>1.1326396284512199</v>
      </c>
      <c r="BB76" s="85">
        <v>2.3406093746166298E-3</v>
      </c>
      <c r="BC76" s="88">
        <v>-1.7933537592889499</v>
      </c>
      <c r="BD76" s="18">
        <v>43907</v>
      </c>
      <c r="BE76" s="18">
        <v>43913</v>
      </c>
      <c r="BF76" s="20">
        <v>19</v>
      </c>
      <c r="BG76" s="18">
        <v>43934</v>
      </c>
      <c r="BH76" s="15"/>
    </row>
    <row r="77" spans="1:60" x14ac:dyDescent="0.25">
      <c r="A77" s="15"/>
      <c r="B77" s="14" t="s">
        <v>290</v>
      </c>
      <c r="C77" s="14" t="s">
        <v>291</v>
      </c>
      <c r="D77" s="14" t="s">
        <v>285</v>
      </c>
      <c r="E77" s="16" t="s">
        <v>292</v>
      </c>
      <c r="F77" s="16" t="s">
        <v>287</v>
      </c>
      <c r="G77" s="81" t="s">
        <v>115</v>
      </c>
      <c r="H77" s="82" t="s">
        <v>288</v>
      </c>
      <c r="I77" s="17" t="s">
        <v>31</v>
      </c>
      <c r="J77" s="17" t="s">
        <v>293</v>
      </c>
      <c r="K77" s="15"/>
      <c r="L77" s="18">
        <v>44022</v>
      </c>
      <c r="M77" s="83">
        <v>1004.4510000003499</v>
      </c>
      <c r="N77" s="84">
        <v>1004.4510000003499</v>
      </c>
      <c r="O77" s="84">
        <v>1004.4510000003499</v>
      </c>
      <c r="P77" s="85">
        <f t="shared" si="1"/>
        <v>1</v>
      </c>
      <c r="Q77" s="18">
        <v>44022</v>
      </c>
      <c r="R77" s="86">
        <v>0</v>
      </c>
      <c r="S77" s="86">
        <v>0</v>
      </c>
      <c r="T77" s="15"/>
      <c r="U77" s="19">
        <v>0</v>
      </c>
      <c r="V77" s="51">
        <v>4.1912915366992799E-2</v>
      </c>
      <c r="W77" s="19">
        <v>0</v>
      </c>
      <c r="X77" s="51">
        <v>0.78891725106586796</v>
      </c>
      <c r="Y77" s="19">
        <v>0</v>
      </c>
      <c r="Z77" s="51">
        <v>19.3316734582477</v>
      </c>
      <c r="AA77" s="19">
        <v>0</v>
      </c>
      <c r="AB77" s="51">
        <v>20.576666903158198</v>
      </c>
      <c r="AC77" s="19">
        <v>0</v>
      </c>
      <c r="AD77" s="51">
        <v>24.2858554982522</v>
      </c>
      <c r="AE77" s="19"/>
      <c r="AF77" s="87"/>
      <c r="AG77" s="19">
        <v>0</v>
      </c>
      <c r="AH77" s="51">
        <v>-1.79882099182578</v>
      </c>
      <c r="AI77" s="19">
        <v>0</v>
      </c>
      <c r="AJ77" s="51">
        <v>13.726917206993701</v>
      </c>
      <c r="AK77" s="19">
        <v>4.4510000006994198E-3</v>
      </c>
      <c r="AL77" s="19">
        <v>1.65204623408499E-3</v>
      </c>
      <c r="AM77" s="51">
        <v>18.611493470409201</v>
      </c>
      <c r="AN77" s="15"/>
      <c r="AO77" s="22">
        <v>0</v>
      </c>
      <c r="AP77" s="22">
        <v>0</v>
      </c>
      <c r="AQ77" s="22">
        <v>0</v>
      </c>
      <c r="AR77" s="22">
        <v>0</v>
      </c>
      <c r="AS77" s="20">
        <v>0</v>
      </c>
      <c r="AT77" s="20">
        <v>0</v>
      </c>
      <c r="AU77" s="20">
        <v>7</v>
      </c>
      <c r="AV77" s="21">
        <v>5</v>
      </c>
      <c r="AW77" s="15"/>
      <c r="AX77" s="25">
        <v>0</v>
      </c>
      <c r="AY77" s="26">
        <v>-115.173126170179</v>
      </c>
      <c r="AZ77" s="26">
        <v>0.54146558877982898</v>
      </c>
      <c r="BA77" s="26">
        <v>-15.964106449086101</v>
      </c>
      <c r="BB77" s="85">
        <v>0</v>
      </c>
      <c r="BC77" s="88">
        <v>0</v>
      </c>
      <c r="BD77" s="18">
        <v>43657</v>
      </c>
      <c r="BE77" s="18"/>
      <c r="BF77" s="20"/>
      <c r="BG77" s="18"/>
      <c r="BH77" s="15"/>
    </row>
    <row r="78" spans="1:60" x14ac:dyDescent="0.25">
      <c r="A78" s="15"/>
      <c r="B78" s="14" t="s">
        <v>294</v>
      </c>
      <c r="C78" s="14" t="s">
        <v>295</v>
      </c>
      <c r="D78" s="14" t="s">
        <v>285</v>
      </c>
      <c r="E78" s="16" t="s">
        <v>296</v>
      </c>
      <c r="F78" s="16" t="s">
        <v>287</v>
      </c>
      <c r="G78" s="81" t="s">
        <v>115</v>
      </c>
      <c r="H78" s="82" t="s">
        <v>288</v>
      </c>
      <c r="I78" s="17" t="s">
        <v>31</v>
      </c>
      <c r="J78" s="17" t="s">
        <v>297</v>
      </c>
      <c r="K78" s="15"/>
      <c r="L78" s="18">
        <v>44022</v>
      </c>
      <c r="M78" s="83">
        <v>1105.9177999999399</v>
      </c>
      <c r="N78" s="84">
        <v>1105.9177999999399</v>
      </c>
      <c r="O78" s="84">
        <v>1109.2585000004599</v>
      </c>
      <c r="P78" s="85">
        <f t="shared" si="1"/>
        <v>0.99698834852244211</v>
      </c>
      <c r="Q78" s="18">
        <v>44001</v>
      </c>
      <c r="R78" s="86">
        <v>14799823.112</v>
      </c>
      <c r="S78" s="86">
        <v>31810372.0986562</v>
      </c>
      <c r="T78" s="15"/>
      <c r="U78" s="19">
        <v>-1.4483607810689101E-4</v>
      </c>
      <c r="V78" s="51">
        <v>2.7429307556303701E-2</v>
      </c>
      <c r="W78" s="19">
        <v>2.6805110919667602E-3</v>
      </c>
      <c r="X78" s="51">
        <v>1.0569683602625399</v>
      </c>
      <c r="Y78" s="19">
        <v>4.2323555246184703E-2</v>
      </c>
      <c r="Z78" s="51">
        <v>23.5640289828589</v>
      </c>
      <c r="AA78" s="19">
        <v>4.81238326192397E-2</v>
      </c>
      <c r="AB78" s="51">
        <v>25.389050165074899</v>
      </c>
      <c r="AC78" s="19">
        <v>8.9741781963384698E-2</v>
      </c>
      <c r="AD78" s="51">
        <v>33.2600336946198</v>
      </c>
      <c r="AE78" s="19"/>
      <c r="AF78" s="87"/>
      <c r="AG78" s="19">
        <v>-1.44782768438745E-3</v>
      </c>
      <c r="AH78" s="51">
        <v>-1.94360376026452</v>
      </c>
      <c r="AI78" s="19">
        <v>3.9674326482781901E-2</v>
      </c>
      <c r="AJ78" s="51">
        <v>17.694349855271899</v>
      </c>
      <c r="AK78" s="19">
        <v>0.105917799999588</v>
      </c>
      <c r="AL78" s="19">
        <v>4.0308721581823199E-2</v>
      </c>
      <c r="AM78" s="51">
        <v>41.080672387150102</v>
      </c>
      <c r="AN78" s="15"/>
      <c r="AO78" s="22">
        <v>7.29889476315293E-3</v>
      </c>
      <c r="AP78" s="22">
        <v>-8.61126608288032E-3</v>
      </c>
      <c r="AQ78" s="22">
        <v>2.3155092074375699E-2</v>
      </c>
      <c r="AR78" s="22">
        <v>-5.7896270218407197E-3</v>
      </c>
      <c r="AS78" s="20">
        <v>8</v>
      </c>
      <c r="AT78" s="20">
        <v>4</v>
      </c>
      <c r="AU78" s="20">
        <v>7</v>
      </c>
      <c r="AV78" s="21">
        <v>5</v>
      </c>
      <c r="AW78" s="15"/>
      <c r="AX78" s="25">
        <v>2.2664819095552999E-2</v>
      </c>
      <c r="AY78" s="26">
        <v>0.88241308558008302</v>
      </c>
      <c r="AZ78" s="26">
        <v>0.713811085743146</v>
      </c>
      <c r="BA78" s="26">
        <v>1.2561826567052801</v>
      </c>
      <c r="BB78" s="85">
        <v>2.3408691054555698E-3</v>
      </c>
      <c r="BC78" s="88">
        <v>-1.79013715903966</v>
      </c>
      <c r="BD78" s="18">
        <v>43907</v>
      </c>
      <c r="BE78" s="18">
        <v>43913</v>
      </c>
      <c r="BF78" s="20">
        <v>19</v>
      </c>
      <c r="BG78" s="18">
        <v>43934</v>
      </c>
      <c r="BH78" s="15"/>
    </row>
    <row r="79" spans="1:60" x14ac:dyDescent="0.25">
      <c r="A79" s="15"/>
      <c r="B79" s="14" t="s">
        <v>298</v>
      </c>
      <c r="C79" s="14" t="s">
        <v>299</v>
      </c>
      <c r="D79" s="14" t="s">
        <v>285</v>
      </c>
      <c r="E79" s="16" t="s">
        <v>300</v>
      </c>
      <c r="F79" s="16" t="s">
        <v>287</v>
      </c>
      <c r="G79" s="81" t="s">
        <v>115</v>
      </c>
      <c r="H79" s="82" t="s">
        <v>288</v>
      </c>
      <c r="I79" s="17" t="s">
        <v>31</v>
      </c>
      <c r="J79" s="17" t="s">
        <v>301</v>
      </c>
      <c r="K79" s="15"/>
      <c r="L79" s="18">
        <v>44022</v>
      </c>
      <c r="M79" s="83">
        <v>1076.3987000007201</v>
      </c>
      <c r="N79" s="84">
        <v>1076.3987000007201</v>
      </c>
      <c r="O79" s="84">
        <v>1079.4026999995101</v>
      </c>
      <c r="P79" s="85">
        <f t="shared" si="1"/>
        <v>0.9972169793546084</v>
      </c>
      <c r="Q79" s="18">
        <v>44001</v>
      </c>
      <c r="R79" s="86">
        <v>2461000.682</v>
      </c>
      <c r="S79" s="86">
        <v>263234.95677856402</v>
      </c>
      <c r="T79" s="15"/>
      <c r="U79" s="19">
        <v>-1.3394728557614101E-4</v>
      </c>
      <c r="V79" s="51">
        <v>2.85181868093787E-2</v>
      </c>
      <c r="W79" s="19">
        <v>3.0090307263890299E-3</v>
      </c>
      <c r="X79" s="51">
        <v>1.0898203237047701</v>
      </c>
      <c r="Y79" s="19">
        <v>7.08251939795446E-3</v>
      </c>
      <c r="Z79" s="51">
        <v>20.039925398043099</v>
      </c>
      <c r="AA79" s="19">
        <v>2.0466715244765499E-2</v>
      </c>
      <c r="AB79" s="51">
        <v>22.623338427627498</v>
      </c>
      <c r="AC79" s="19">
        <v>6.5237566870564506E-2</v>
      </c>
      <c r="AD79" s="51">
        <v>30.809612185315899</v>
      </c>
      <c r="AE79" s="19"/>
      <c r="AF79" s="87"/>
      <c r="AG79" s="19">
        <v>-1.3386939235715499E-3</v>
      </c>
      <c r="AH79" s="51">
        <v>-1.9326903841829299</v>
      </c>
      <c r="AI79" s="19">
        <v>7.08251939795446E-3</v>
      </c>
      <c r="AJ79" s="51">
        <v>14.4351691467891</v>
      </c>
      <c r="AK79" s="19">
        <v>7.55720153501898E-2</v>
      </c>
      <c r="AL79" s="19">
        <v>2.97615347153624E-2</v>
      </c>
      <c r="AM79" s="51">
        <v>35.9686763382633</v>
      </c>
      <c r="AN79" s="15"/>
      <c r="AO79" s="22">
        <v>2.1477283989952398E-3</v>
      </c>
      <c r="AP79" s="22">
        <v>-2.3969197882251999E-3</v>
      </c>
      <c r="AQ79" s="22">
        <v>4.6198800446290997E-3</v>
      </c>
      <c r="AR79" s="22">
        <v>-1.3386939235715499E-3</v>
      </c>
      <c r="AS79" s="20">
        <v>4</v>
      </c>
      <c r="AT79" s="20">
        <v>1</v>
      </c>
      <c r="AU79" s="20">
        <v>7</v>
      </c>
      <c r="AV79" s="21">
        <v>5</v>
      </c>
      <c r="AW79" s="15"/>
      <c r="AX79" s="25">
        <v>7.4041133422633699E-3</v>
      </c>
      <c r="AY79" s="26">
        <v>-0.94880339773590106</v>
      </c>
      <c r="AZ79" s="26">
        <v>0.61070655115781802</v>
      </c>
      <c r="BA79" s="26">
        <v>-1.5891021536735901</v>
      </c>
      <c r="BB79" s="85">
        <v>7.6504730103693001E-4</v>
      </c>
      <c r="BC79" s="88">
        <v>-0.43303370278408698</v>
      </c>
      <c r="BD79" s="18">
        <v>43976</v>
      </c>
      <c r="BE79" s="18">
        <v>43987</v>
      </c>
      <c r="BF79" s="20">
        <v>17</v>
      </c>
      <c r="BG79" s="18">
        <v>43999</v>
      </c>
      <c r="BH79" s="15"/>
    </row>
    <row r="80" spans="1:60" x14ac:dyDescent="0.25">
      <c r="A80" s="15"/>
      <c r="B80" s="14" t="s">
        <v>302</v>
      </c>
      <c r="C80" s="14" t="s">
        <v>303</v>
      </c>
      <c r="D80" s="14" t="s">
        <v>304</v>
      </c>
      <c r="E80" s="16" t="s">
        <v>43</v>
      </c>
      <c r="F80" s="16" t="s">
        <v>28</v>
      </c>
      <c r="G80" s="81" t="s">
        <v>205</v>
      </c>
      <c r="H80" s="82" t="s">
        <v>146</v>
      </c>
      <c r="I80" s="17" t="s">
        <v>31</v>
      </c>
      <c r="J80" s="17" t="s">
        <v>305</v>
      </c>
      <c r="K80" s="15"/>
      <c r="L80" s="18">
        <v>44022</v>
      </c>
      <c r="M80" s="83">
        <v>3036.2261999994498</v>
      </c>
      <c r="N80" s="84">
        <v>3036.2261999994498</v>
      </c>
      <c r="O80" s="84">
        <v>3112.7593999989299</v>
      </c>
      <c r="P80" s="85">
        <f t="shared" si="1"/>
        <v>0.97541306918886617</v>
      </c>
      <c r="Q80" s="18">
        <v>43747</v>
      </c>
      <c r="R80" s="86">
        <v>1445495.18</v>
      </c>
      <c r="S80" s="86">
        <v>1774919.4919414099</v>
      </c>
      <c r="T80" s="15"/>
      <c r="U80" s="19">
        <v>-1.02090007203515E-4</v>
      </c>
      <c r="V80" s="51">
        <v>3.17039146466414E-2</v>
      </c>
      <c r="W80" s="19">
        <v>1.2732663499264199E-2</v>
      </c>
      <c r="X80" s="51">
        <v>2.06218360099228</v>
      </c>
      <c r="Y80" s="19">
        <v>-5.9121556359968998E-3</v>
      </c>
      <c r="Z80" s="51">
        <v>18.740457894658899</v>
      </c>
      <c r="AA80" s="19">
        <v>-4.6991679855636903E-3</v>
      </c>
      <c r="AB80" s="51">
        <v>20.106750104605499</v>
      </c>
      <c r="AC80" s="19">
        <v>6.0731137265975101E-2</v>
      </c>
      <c r="AD80" s="51">
        <v>30.358969224849702</v>
      </c>
      <c r="AE80" s="19">
        <v>9.1163631048402693E-2</v>
      </c>
      <c r="AF80" s="87">
        <v>26.893595153436799</v>
      </c>
      <c r="AG80" s="19">
        <v>4.41143939315225E-3</v>
      </c>
      <c r="AH80" s="51">
        <v>-1.3576770525105499</v>
      </c>
      <c r="AI80" s="19">
        <v>-6.3118063353613304E-3</v>
      </c>
      <c r="AJ80" s="51">
        <v>13.0957365734648</v>
      </c>
      <c r="AK80" s="19">
        <v>0.88412279395153703</v>
      </c>
      <c r="AL80" s="19">
        <v>4.8099341920533299E-2</v>
      </c>
      <c r="AM80" s="51">
        <v>73.239310626522595</v>
      </c>
      <c r="AN80" s="15"/>
      <c r="AO80" s="22">
        <v>1.12676269418444E-2</v>
      </c>
      <c r="AP80" s="22">
        <v>-3.4733341855826397E-2</v>
      </c>
      <c r="AQ80" s="22">
        <v>9.4071492476359708E-3</v>
      </c>
      <c r="AR80" s="22">
        <v>-1.2690129474322E-2</v>
      </c>
      <c r="AS80" s="20">
        <v>7</v>
      </c>
      <c r="AT80" s="20">
        <v>5</v>
      </c>
      <c r="AU80" s="20">
        <v>7</v>
      </c>
      <c r="AV80" s="21">
        <v>5</v>
      </c>
      <c r="AW80" s="15"/>
      <c r="AX80" s="25">
        <v>4.9623850651041697E-2</v>
      </c>
      <c r="AY80" s="26">
        <v>-0.72726313763177997</v>
      </c>
      <c r="AZ80" s="26">
        <v>0.535890454365472</v>
      </c>
      <c r="BA80" s="26">
        <v>-0.85046082894223196</v>
      </c>
      <c r="BB80" s="85">
        <v>5.0813790833763098E-3</v>
      </c>
      <c r="BC80" s="88">
        <v>-4.9432313977667901</v>
      </c>
      <c r="BD80" s="18">
        <v>43747</v>
      </c>
      <c r="BE80" s="18">
        <v>43957</v>
      </c>
      <c r="BF80" s="20"/>
      <c r="BG80" s="18"/>
      <c r="BH80" s="15"/>
    </row>
    <row r="81" spans="1:60" x14ac:dyDescent="0.25">
      <c r="A81" s="15"/>
      <c r="B81" s="14" t="s">
        <v>306</v>
      </c>
      <c r="C81" s="14" t="s">
        <v>307</v>
      </c>
      <c r="D81" s="14" t="s">
        <v>304</v>
      </c>
      <c r="E81" s="16" t="s">
        <v>213</v>
      </c>
      <c r="F81" s="16" t="s">
        <v>28</v>
      </c>
      <c r="G81" s="81" t="s">
        <v>205</v>
      </c>
      <c r="H81" s="82" t="s">
        <v>146</v>
      </c>
      <c r="I81" s="17" t="s">
        <v>31</v>
      </c>
      <c r="J81" s="17" t="s">
        <v>308</v>
      </c>
      <c r="K81" s="15"/>
      <c r="L81" s="18">
        <v>44022</v>
      </c>
      <c r="M81" s="83">
        <v>1118.4990999996701</v>
      </c>
      <c r="N81" s="84">
        <v>1118.4990999996701</v>
      </c>
      <c r="O81" s="84">
        <v>1138.08630000055</v>
      </c>
      <c r="P81" s="85">
        <f t="shared" si="1"/>
        <v>0.98278935437420656</v>
      </c>
      <c r="Q81" s="18">
        <v>43747</v>
      </c>
      <c r="R81" s="86">
        <v>25188212.934</v>
      </c>
      <c r="S81" s="86">
        <v>53966789.283062503</v>
      </c>
      <c r="T81" s="15"/>
      <c r="U81" s="19">
        <v>-7.4737433351401705E-5</v>
      </c>
      <c r="V81" s="51">
        <v>3.4439172031852601E-2</v>
      </c>
      <c r="W81" s="19">
        <v>1.35654770165274E-2</v>
      </c>
      <c r="X81" s="51">
        <v>2.1454649527186098</v>
      </c>
      <c r="Y81" s="19">
        <v>-9.4332106164074503E-4</v>
      </c>
      <c r="Z81" s="51">
        <v>19.237341352098198</v>
      </c>
      <c r="AA81" s="19">
        <v>5.3309096310840704E-3</v>
      </c>
      <c r="AB81" s="51">
        <v>21.109757866273899</v>
      </c>
      <c r="AC81" s="19">
        <v>8.2188222142576706E-2</v>
      </c>
      <c r="AD81" s="51">
        <v>32.504677712509903</v>
      </c>
      <c r="AE81" s="19"/>
      <c r="AF81" s="87"/>
      <c r="AG81" s="19">
        <v>4.6865950171195402E-3</v>
      </c>
      <c r="AH81" s="51">
        <v>-1.3301614901138199</v>
      </c>
      <c r="AI81" s="19">
        <v>-1.07135964299232E-3</v>
      </c>
      <c r="AJ81" s="51">
        <v>13.6197812426981</v>
      </c>
      <c r="AK81" s="19">
        <v>0.11849909999917101</v>
      </c>
      <c r="AL81" s="19">
        <v>3.9748797651554903E-2</v>
      </c>
      <c r="AM81" s="51">
        <v>36.814360323944101</v>
      </c>
      <c r="AN81" s="15"/>
      <c r="AO81" s="22">
        <v>1.12953387524612E-2</v>
      </c>
      <c r="AP81" s="22">
        <v>-3.4706872775132097E-2</v>
      </c>
      <c r="AQ81" s="22">
        <v>1.02646461473341E-2</v>
      </c>
      <c r="AR81" s="22">
        <v>-1.1878468380928099E-2</v>
      </c>
      <c r="AS81" s="20">
        <v>7</v>
      </c>
      <c r="AT81" s="20">
        <v>5</v>
      </c>
      <c r="AU81" s="20">
        <v>7</v>
      </c>
      <c r="AV81" s="21">
        <v>5</v>
      </c>
      <c r="AW81" s="15"/>
      <c r="AX81" s="25">
        <v>4.9649647456826602E-2</v>
      </c>
      <c r="AY81" s="26">
        <v>-0.54078299156571996</v>
      </c>
      <c r="AZ81" s="26">
        <v>0.56902369062390801</v>
      </c>
      <c r="BA81" s="26">
        <v>-0.63489203546214401</v>
      </c>
      <c r="BB81" s="85">
        <v>5.0842113191993102E-3</v>
      </c>
      <c r="BC81" s="88">
        <v>-4.3948073183419201</v>
      </c>
      <c r="BD81" s="18">
        <v>43747</v>
      </c>
      <c r="BE81" s="18">
        <v>43957</v>
      </c>
      <c r="BF81" s="20"/>
      <c r="BG81" s="18"/>
      <c r="BH81" s="15"/>
    </row>
    <row r="82" spans="1:60" x14ac:dyDescent="0.25">
      <c r="A82" s="15"/>
      <c r="B82" s="14" t="s">
        <v>309</v>
      </c>
      <c r="C82" s="14" t="s">
        <v>310</v>
      </c>
      <c r="D82" s="14" t="s">
        <v>304</v>
      </c>
      <c r="E82" s="16" t="s">
        <v>47</v>
      </c>
      <c r="F82" s="16" t="s">
        <v>28</v>
      </c>
      <c r="G82" s="81" t="s">
        <v>205</v>
      </c>
      <c r="H82" s="82" t="s">
        <v>146</v>
      </c>
      <c r="I82" s="17" t="s">
        <v>31</v>
      </c>
      <c r="J82" s="17" t="s">
        <v>311</v>
      </c>
      <c r="K82" s="15"/>
      <c r="L82" s="18">
        <v>43866</v>
      </c>
      <c r="M82" s="83"/>
      <c r="N82" s="84"/>
      <c r="O82" s="84">
        <v>1465.94040000066</v>
      </c>
      <c r="P82" s="85">
        <f t="shared" si="1"/>
        <v>0</v>
      </c>
      <c r="Q82" s="18">
        <v>43747</v>
      </c>
      <c r="R82" s="86"/>
      <c r="S82" s="86">
        <v>12250477.584124999</v>
      </c>
      <c r="T82" s="15"/>
      <c r="U82" s="19"/>
      <c r="V82" s="51"/>
      <c r="W82" s="19"/>
      <c r="X82" s="51"/>
      <c r="Y82" s="19"/>
      <c r="Z82" s="51"/>
      <c r="AA82" s="19"/>
      <c r="AB82" s="51"/>
      <c r="AC82" s="19"/>
      <c r="AD82" s="51"/>
      <c r="AE82" s="19"/>
      <c r="AF82" s="87"/>
      <c r="AG82" s="19"/>
      <c r="AH82" s="51"/>
      <c r="AI82" s="19"/>
      <c r="AJ82" s="51"/>
      <c r="AK82" s="19"/>
      <c r="AL82" s="19"/>
      <c r="AM82" s="51"/>
      <c r="AN82" s="15"/>
      <c r="AO82" s="22">
        <v>1.12426939613215E-2</v>
      </c>
      <c r="AP82" s="22">
        <v>-9.2767246605944802E-3</v>
      </c>
      <c r="AQ82" s="22">
        <v>6.8998873357486402E-3</v>
      </c>
      <c r="AR82" s="22">
        <v>-1.34202639392242E-2</v>
      </c>
      <c r="AS82" s="20"/>
      <c r="AT82" s="20"/>
      <c r="AU82" s="20"/>
      <c r="AV82" s="21"/>
      <c r="AW82" s="15"/>
      <c r="AX82" s="25"/>
      <c r="AY82" s="26"/>
      <c r="AZ82" s="26"/>
      <c r="BA82" s="26"/>
      <c r="BB82" s="85"/>
      <c r="BC82" s="88">
        <v>-3.6382174882783098</v>
      </c>
      <c r="BD82" s="18">
        <v>43747</v>
      </c>
      <c r="BE82" s="18">
        <v>43804</v>
      </c>
      <c r="BF82" s="20"/>
      <c r="BG82" s="18"/>
      <c r="BH82" s="15"/>
    </row>
    <row r="83" spans="1:60" x14ac:dyDescent="0.25">
      <c r="A83" s="15"/>
      <c r="B83" s="14" t="s">
        <v>312</v>
      </c>
      <c r="C83" s="14" t="s">
        <v>313</v>
      </c>
      <c r="D83" s="14" t="s">
        <v>304</v>
      </c>
      <c r="E83" s="16" t="s">
        <v>51</v>
      </c>
      <c r="F83" s="16" t="s">
        <v>28</v>
      </c>
      <c r="G83" s="81" t="s">
        <v>205</v>
      </c>
      <c r="H83" s="82" t="s">
        <v>146</v>
      </c>
      <c r="I83" s="17" t="s">
        <v>31</v>
      </c>
      <c r="J83" s="17" t="s">
        <v>314</v>
      </c>
      <c r="K83" s="15"/>
      <c r="L83" s="18">
        <v>43866</v>
      </c>
      <c r="M83" s="83"/>
      <c r="N83" s="84"/>
      <c r="O83" s="84">
        <v>1197.4067000001701</v>
      </c>
      <c r="P83" s="85">
        <f t="shared" si="1"/>
        <v>0</v>
      </c>
      <c r="Q83" s="18">
        <v>43747</v>
      </c>
      <c r="R83" s="86"/>
      <c r="S83" s="86">
        <v>9597852.8044687491</v>
      </c>
      <c r="T83" s="15"/>
      <c r="U83" s="19"/>
      <c r="V83" s="51"/>
      <c r="W83" s="19"/>
      <c r="X83" s="51"/>
      <c r="Y83" s="19"/>
      <c r="Z83" s="51"/>
      <c r="AA83" s="19"/>
      <c r="AB83" s="51"/>
      <c r="AC83" s="19"/>
      <c r="AD83" s="51"/>
      <c r="AE83" s="19"/>
      <c r="AF83" s="87"/>
      <c r="AG83" s="19"/>
      <c r="AH83" s="51"/>
      <c r="AI83" s="19"/>
      <c r="AJ83" s="51"/>
      <c r="AK83" s="19"/>
      <c r="AL83" s="19"/>
      <c r="AM83" s="51"/>
      <c r="AN83" s="15"/>
      <c r="AO83" s="22">
        <v>1.1250677229327301E-2</v>
      </c>
      <c r="AP83" s="22">
        <v>-9.2688422528226493E-3</v>
      </c>
      <c r="AQ83" s="22">
        <v>7.1479472517239602E-3</v>
      </c>
      <c r="AR83" s="22">
        <v>-1.31849626359326E-2</v>
      </c>
      <c r="AS83" s="20"/>
      <c r="AT83" s="20"/>
      <c r="AU83" s="20"/>
      <c r="AV83" s="21"/>
      <c r="AW83" s="15"/>
      <c r="AX83" s="25"/>
      <c r="AY83" s="26"/>
      <c r="AZ83" s="26"/>
      <c r="BA83" s="26"/>
      <c r="BB83" s="85"/>
      <c r="BC83" s="88">
        <v>-3.5945431072504999</v>
      </c>
      <c r="BD83" s="18">
        <v>43747</v>
      </c>
      <c r="BE83" s="18">
        <v>43804</v>
      </c>
      <c r="BF83" s="20"/>
      <c r="BG83" s="18"/>
      <c r="BH83" s="15"/>
    </row>
    <row r="84" spans="1:60" x14ac:dyDescent="0.25">
      <c r="A84" s="15"/>
      <c r="B84" s="14" t="s">
        <v>315</v>
      </c>
      <c r="C84" s="14" t="s">
        <v>316</v>
      </c>
      <c r="D84" s="14" t="s">
        <v>304</v>
      </c>
      <c r="E84" s="16" t="s">
        <v>317</v>
      </c>
      <c r="F84" s="16" t="s">
        <v>28</v>
      </c>
      <c r="G84" s="81" t="s">
        <v>205</v>
      </c>
      <c r="H84" s="82" t="s">
        <v>146</v>
      </c>
      <c r="I84" s="17" t="s">
        <v>31</v>
      </c>
      <c r="J84" s="17" t="s">
        <v>64</v>
      </c>
      <c r="K84" s="15"/>
      <c r="L84" s="18">
        <v>44022</v>
      </c>
      <c r="M84" s="83">
        <v>1420.23440000042</v>
      </c>
      <c r="N84" s="84">
        <v>1420.23440000042</v>
      </c>
      <c r="O84" s="84"/>
      <c r="P84" s="85" t="str">
        <f t="shared" si="1"/>
        <v/>
      </c>
      <c r="Q84" s="18"/>
      <c r="R84" s="86">
        <v>7967910.7050000001</v>
      </c>
      <c r="S84" s="86"/>
      <c r="T84" s="15"/>
      <c r="U84" s="19">
        <v>-1.2679397423198701E-4</v>
      </c>
      <c r="V84" s="51">
        <v>2.9233517943794099E-2</v>
      </c>
      <c r="W84" s="19">
        <v>1.19836858102644E-2</v>
      </c>
      <c r="X84" s="51">
        <v>1.9872858320923099</v>
      </c>
      <c r="Y84" s="19"/>
      <c r="Z84" s="51"/>
      <c r="AA84" s="19"/>
      <c r="AB84" s="51"/>
      <c r="AC84" s="19"/>
      <c r="AD84" s="51"/>
      <c r="AE84" s="19"/>
      <c r="AF84" s="87"/>
      <c r="AG84" s="19">
        <v>4.1637636750237999E-3</v>
      </c>
      <c r="AH84" s="51">
        <v>-1.3824446243234001</v>
      </c>
      <c r="AI84" s="19"/>
      <c r="AJ84" s="51"/>
      <c r="AK84" s="19">
        <v>-1.2623952598005399E-2</v>
      </c>
      <c r="AL84" s="19">
        <v>-2.84302544832826E-2</v>
      </c>
      <c r="AM84" s="51">
        <v>12.9693896770768</v>
      </c>
      <c r="AN84" s="15"/>
      <c r="AO84" s="22">
        <v>8.4142220148350991E-3</v>
      </c>
      <c r="AP84" s="22">
        <v>-3.4757131219521398E-2</v>
      </c>
      <c r="AQ84" s="22">
        <v>8.6360212626459508E-3</v>
      </c>
      <c r="AR84" s="22">
        <v>-9.6971766388378507E-3</v>
      </c>
      <c r="AS84" s="20"/>
      <c r="AT84" s="20"/>
      <c r="AU84" s="20"/>
      <c r="AV84" s="21"/>
      <c r="AW84" s="15"/>
      <c r="AX84" s="25"/>
      <c r="AY84" s="26"/>
      <c r="AZ84" s="26"/>
      <c r="BA84" s="26"/>
      <c r="BB84" s="85"/>
      <c r="BC84" s="88">
        <v>-4.2487730109642099</v>
      </c>
      <c r="BD84" s="18">
        <v>43944</v>
      </c>
      <c r="BE84" s="18">
        <v>43957</v>
      </c>
      <c r="BF84" s="20"/>
      <c r="BG84" s="18"/>
      <c r="BH84" s="15"/>
    </row>
    <row r="85" spans="1:60" x14ac:dyDescent="0.25">
      <c r="A85" s="15"/>
      <c r="B85" s="14" t="s">
        <v>318</v>
      </c>
      <c r="C85" s="14" t="s">
        <v>319</v>
      </c>
      <c r="D85" s="14" t="s">
        <v>304</v>
      </c>
      <c r="E85" s="16" t="s">
        <v>320</v>
      </c>
      <c r="F85" s="16" t="s">
        <v>28</v>
      </c>
      <c r="G85" s="81" t="s">
        <v>205</v>
      </c>
      <c r="H85" s="82" t="s">
        <v>146</v>
      </c>
      <c r="I85" s="17" t="s">
        <v>31</v>
      </c>
      <c r="J85" s="17" t="s">
        <v>321</v>
      </c>
      <c r="K85" s="15"/>
      <c r="L85" s="18">
        <v>44022</v>
      </c>
      <c r="M85" s="83">
        <v>2803.4336000010398</v>
      </c>
      <c r="N85" s="84">
        <v>2803.4336000010398</v>
      </c>
      <c r="O85" s="84">
        <v>2888.5577000007002</v>
      </c>
      <c r="P85" s="85">
        <f t="shared" si="1"/>
        <v>0.97053058694322092</v>
      </c>
      <c r="Q85" s="18">
        <v>43747</v>
      </c>
      <c r="R85" s="86">
        <v>10975744.538000001</v>
      </c>
      <c r="S85" s="86">
        <v>13978941.724046901</v>
      </c>
      <c r="T85" s="15"/>
      <c r="U85" s="19">
        <v>-1.20337930638925E-4</v>
      </c>
      <c r="V85" s="51">
        <v>2.9879122303100299E-2</v>
      </c>
      <c r="W85" s="19">
        <v>1.21783811409841E-2</v>
      </c>
      <c r="X85" s="51">
        <v>2.0067553651642802</v>
      </c>
      <c r="Y85" s="19">
        <v>-9.2082377304905094E-3</v>
      </c>
      <c r="Z85" s="51">
        <v>18.410849685198599</v>
      </c>
      <c r="AA85" s="19">
        <v>-1.13241770413879E-2</v>
      </c>
      <c r="AB85" s="51">
        <v>19.444249199033901</v>
      </c>
      <c r="AC85" s="19">
        <v>4.6676180252688902E-2</v>
      </c>
      <c r="AD85" s="51">
        <v>28.953473523521101</v>
      </c>
      <c r="AE85" s="19">
        <v>6.9558180555759505E-2</v>
      </c>
      <c r="AF85" s="87">
        <v>24.733050104172399</v>
      </c>
      <c r="AG85" s="19">
        <v>4.22813881414186E-3</v>
      </c>
      <c r="AH85" s="51">
        <v>-1.3760071104115901</v>
      </c>
      <c r="AI85" s="19">
        <v>-9.7872495089177391E-3</v>
      </c>
      <c r="AJ85" s="51">
        <v>12.748192256098299</v>
      </c>
      <c r="AK85" s="19">
        <v>0.73969629836618001</v>
      </c>
      <c r="AL85" s="19">
        <v>4.1918659981092801E-2</v>
      </c>
      <c r="AM85" s="51">
        <v>58.796661067986904</v>
      </c>
      <c r="AN85" s="15"/>
      <c r="AO85" s="22">
        <v>1.1249154706092701E-2</v>
      </c>
      <c r="AP85" s="22">
        <v>-3.47509559223909E-2</v>
      </c>
      <c r="AQ85" s="22">
        <v>8.83640137180919E-3</v>
      </c>
      <c r="AR85" s="22">
        <v>-1.3230415051111799E-2</v>
      </c>
      <c r="AS85" s="20">
        <v>7</v>
      </c>
      <c r="AT85" s="20">
        <v>5</v>
      </c>
      <c r="AU85" s="20">
        <v>7</v>
      </c>
      <c r="AV85" s="21">
        <v>5</v>
      </c>
      <c r="AW85" s="15"/>
      <c r="AX85" s="25">
        <v>4.9608003313405799E-2</v>
      </c>
      <c r="AY85" s="26">
        <v>-0.85056240365429403</v>
      </c>
      <c r="AZ85" s="26">
        <v>0.51399515646062399</v>
      </c>
      <c r="BA85" s="26">
        <v>-0.99202643114313105</v>
      </c>
      <c r="BB85" s="85">
        <v>5.0796321103553097E-3</v>
      </c>
      <c r="BC85" s="88">
        <v>-5.3067937676823904</v>
      </c>
      <c r="BD85" s="18">
        <v>43747</v>
      </c>
      <c r="BE85" s="18">
        <v>43957</v>
      </c>
      <c r="BF85" s="20"/>
      <c r="BG85" s="18"/>
      <c r="BH85" s="15"/>
    </row>
    <row r="86" spans="1:60" x14ac:dyDescent="0.25">
      <c r="A86" s="15"/>
      <c r="B86" s="14" t="s">
        <v>322</v>
      </c>
      <c r="C86" s="14" t="s">
        <v>323</v>
      </c>
      <c r="D86" s="14" t="s">
        <v>324</v>
      </c>
      <c r="E86" s="16" t="s">
        <v>325</v>
      </c>
      <c r="F86" s="16" t="s">
        <v>326</v>
      </c>
      <c r="G86" s="81" t="s">
        <v>145</v>
      </c>
      <c r="H86" s="82" t="s">
        <v>327</v>
      </c>
      <c r="I86" s="17" t="s">
        <v>31</v>
      </c>
      <c r="J86" s="17" t="s">
        <v>328</v>
      </c>
      <c r="K86" s="15"/>
      <c r="L86" s="18">
        <v>44022</v>
      </c>
      <c r="M86" s="83">
        <v>640.23599999956798</v>
      </c>
      <c r="N86" s="84">
        <v>640.23599999956798</v>
      </c>
      <c r="O86" s="84">
        <v>936.16920000035304</v>
      </c>
      <c r="P86" s="85">
        <f t="shared" si="1"/>
        <v>0.68388919438850004</v>
      </c>
      <c r="Q86" s="18">
        <v>43836</v>
      </c>
      <c r="R86" s="86">
        <v>176164.05600000001</v>
      </c>
      <c r="S86" s="86">
        <v>227649.63650756801</v>
      </c>
      <c r="T86" s="15"/>
      <c r="U86" s="19">
        <v>2.1290687618602502E-2</v>
      </c>
      <c r="V86" s="51">
        <v>2.1709816772272501</v>
      </c>
      <c r="W86" s="19">
        <v>-1.4193309179063401E-2</v>
      </c>
      <c r="X86" s="51">
        <v>-0.63041366684046796</v>
      </c>
      <c r="Y86" s="19">
        <v>-0.30363488242903303</v>
      </c>
      <c r="Z86" s="51">
        <v>-11.0318147846556</v>
      </c>
      <c r="AA86" s="19">
        <v>-0.245227588457928</v>
      </c>
      <c r="AB86" s="51">
        <v>-3.9460919426346699</v>
      </c>
      <c r="AC86" s="19">
        <v>-0.110702926056547</v>
      </c>
      <c r="AD86" s="51">
        <v>13.2155628925975</v>
      </c>
      <c r="AE86" s="19">
        <v>-0.128732887954393</v>
      </c>
      <c r="AF86" s="87">
        <v>4.9039432531571903</v>
      </c>
      <c r="AG86" s="19">
        <v>9.4315526584978198E-3</v>
      </c>
      <c r="AH86" s="51">
        <v>-0.85566572597599599</v>
      </c>
      <c r="AI86" s="19">
        <v>-0.28922797979612402</v>
      </c>
      <c r="AJ86" s="51">
        <v>-15.1958807726187</v>
      </c>
      <c r="AK86" s="19">
        <v>-0.35976400000101399</v>
      </c>
      <c r="AL86" s="19">
        <v>-4.9379716766488897E-2</v>
      </c>
      <c r="AM86" s="51">
        <v>-31.821824450366002</v>
      </c>
      <c r="AN86" s="15"/>
      <c r="AO86" s="22">
        <v>8.8341636055702097E-2</v>
      </c>
      <c r="AP86" s="22">
        <v>-0.12385993072253799</v>
      </c>
      <c r="AQ86" s="22">
        <v>8.3407040418096601E-2</v>
      </c>
      <c r="AR86" s="22">
        <v>-0.31367699457943699</v>
      </c>
      <c r="AS86" s="20">
        <v>8</v>
      </c>
      <c r="AT86" s="20">
        <v>4</v>
      </c>
      <c r="AU86" s="20">
        <v>5</v>
      </c>
      <c r="AV86" s="21">
        <v>7</v>
      </c>
      <c r="AW86" s="15"/>
      <c r="AX86" s="25">
        <v>0.40679663011804201</v>
      </c>
      <c r="AY86" s="26">
        <v>-0.51079496798683999</v>
      </c>
      <c r="AZ86" s="26">
        <v>-7.6128165909039994E-2</v>
      </c>
      <c r="BA86" s="26">
        <v>-0.67281500591161603</v>
      </c>
      <c r="BB86" s="85">
        <v>4.1381376392892001E-2</v>
      </c>
      <c r="BC86" s="88">
        <v>-48.321852502762297</v>
      </c>
      <c r="BD86" s="18">
        <v>43836</v>
      </c>
      <c r="BE86" s="18">
        <v>43913</v>
      </c>
      <c r="BF86" s="20"/>
      <c r="BG86" s="18"/>
      <c r="BH86" s="15"/>
    </row>
    <row r="87" spans="1:60" x14ac:dyDescent="0.25">
      <c r="A87" s="15"/>
      <c r="B87" s="14" t="s">
        <v>329</v>
      </c>
      <c r="C87" s="14" t="s">
        <v>330</v>
      </c>
      <c r="D87" s="14" t="s">
        <v>324</v>
      </c>
      <c r="E87" s="16" t="s">
        <v>77</v>
      </c>
      <c r="F87" s="16" t="s">
        <v>326</v>
      </c>
      <c r="G87" s="81" t="s">
        <v>145</v>
      </c>
      <c r="H87" s="82" t="s">
        <v>327</v>
      </c>
      <c r="I87" s="17" t="s">
        <v>31</v>
      </c>
      <c r="J87" s="17" t="s">
        <v>331</v>
      </c>
      <c r="K87" s="15"/>
      <c r="L87" s="18">
        <v>44022</v>
      </c>
      <c r="M87" s="83">
        <v>1210.3124000001701</v>
      </c>
      <c r="N87" s="84">
        <v>1210.3124000001701</v>
      </c>
      <c r="O87" s="84">
        <v>1767.5021999999899</v>
      </c>
      <c r="P87" s="85">
        <f t="shared" si="1"/>
        <v>0.68475863849005503</v>
      </c>
      <c r="Q87" s="18">
        <v>43836</v>
      </c>
      <c r="R87" s="86">
        <v>277678.24300000002</v>
      </c>
      <c r="S87" s="86">
        <v>346085.884522949</v>
      </c>
      <c r="T87" s="15"/>
      <c r="U87" s="19">
        <v>2.12976735347183E-2</v>
      </c>
      <c r="V87" s="51">
        <v>2.1716802688388301</v>
      </c>
      <c r="W87" s="19">
        <v>-1.3991354366226E-2</v>
      </c>
      <c r="X87" s="51">
        <v>-0.61021818555673202</v>
      </c>
      <c r="Y87" s="19">
        <v>-0.302768567449821</v>
      </c>
      <c r="Z87" s="51">
        <v>-10.9451832867344</v>
      </c>
      <c r="AA87" s="19">
        <v>-0.243335695684364</v>
      </c>
      <c r="AB87" s="51">
        <v>-3.7569026652781798</v>
      </c>
      <c r="AC87" s="19">
        <v>-0.106242283175525</v>
      </c>
      <c r="AD87" s="51">
        <v>13.6616271806997</v>
      </c>
      <c r="AE87" s="19">
        <v>-0.118896951528732</v>
      </c>
      <c r="AF87" s="87">
        <v>5.8875368957233096</v>
      </c>
      <c r="AG87" s="19">
        <v>9.5005346465768508E-3</v>
      </c>
      <c r="AH87" s="51">
        <v>-0.84876752716809301</v>
      </c>
      <c r="AI87" s="19">
        <v>-0.288295141798735</v>
      </c>
      <c r="AJ87" s="51">
        <v>-15.1025969728798</v>
      </c>
      <c r="AK87" s="19">
        <v>-0.187998631358787</v>
      </c>
      <c r="AL87" s="19">
        <v>-2.33727372224166E-2</v>
      </c>
      <c r="AM87" s="51">
        <v>-14.645287586157799</v>
      </c>
      <c r="AN87" s="15"/>
      <c r="AO87" s="22">
        <v>8.8348996929271395E-2</v>
      </c>
      <c r="AP87" s="22">
        <v>-0.12384193694830201</v>
      </c>
      <c r="AQ87" s="22">
        <v>8.3629068529262399E-2</v>
      </c>
      <c r="AR87" s="22">
        <v>-0.31353154913813303</v>
      </c>
      <c r="AS87" s="20">
        <v>8</v>
      </c>
      <c r="AT87" s="20">
        <v>4</v>
      </c>
      <c r="AU87" s="20">
        <v>5</v>
      </c>
      <c r="AV87" s="21">
        <v>7</v>
      </c>
      <c r="AW87" s="15"/>
      <c r="AX87" s="25">
        <v>0.40679029743885597</v>
      </c>
      <c r="AY87" s="26">
        <v>-0.50616474693470104</v>
      </c>
      <c r="AZ87" s="26">
        <v>-6.9119970257475002E-2</v>
      </c>
      <c r="BA87" s="26">
        <v>-0.66685943013453697</v>
      </c>
      <c r="BB87" s="85">
        <v>4.1381191243635797E-2</v>
      </c>
      <c r="BC87" s="88">
        <v>-48.294666903384503</v>
      </c>
      <c r="BD87" s="18">
        <v>43836</v>
      </c>
      <c r="BE87" s="18">
        <v>43913</v>
      </c>
      <c r="BF87" s="20"/>
      <c r="BG87" s="18"/>
      <c r="BH87" s="15"/>
    </row>
    <row r="88" spans="1:60" x14ac:dyDescent="0.25">
      <c r="A88" s="15"/>
      <c r="B88" s="14" t="s">
        <v>332</v>
      </c>
      <c r="C88" s="14" t="s">
        <v>333</v>
      </c>
      <c r="D88" s="14" t="s">
        <v>324</v>
      </c>
      <c r="E88" s="16" t="s">
        <v>334</v>
      </c>
      <c r="F88" s="16" t="s">
        <v>326</v>
      </c>
      <c r="G88" s="81" t="s">
        <v>145</v>
      </c>
      <c r="H88" s="82" t="s">
        <v>327</v>
      </c>
      <c r="I88" s="17" t="s">
        <v>31</v>
      </c>
      <c r="J88" s="17" t="s">
        <v>64</v>
      </c>
      <c r="K88" s="15"/>
      <c r="L88" s="18">
        <v>44022</v>
      </c>
      <c r="M88" s="83">
        <v>827.90759999956902</v>
      </c>
      <c r="N88" s="84">
        <v>827.90759999956902</v>
      </c>
      <c r="O88" s="84">
        <v>1431.8984999992001</v>
      </c>
      <c r="P88" s="85">
        <f t="shared" si="1"/>
        <v>0.57818874731695824</v>
      </c>
      <c r="Q88" s="18">
        <v>43836</v>
      </c>
      <c r="R88" s="86">
        <v>0</v>
      </c>
      <c r="S88" s="86">
        <v>107553.24940844699</v>
      </c>
      <c r="T88" s="15"/>
      <c r="U88" s="19">
        <v>0</v>
      </c>
      <c r="V88" s="51">
        <v>4.1912915366992799E-2</v>
      </c>
      <c r="W88" s="19">
        <v>0</v>
      </c>
      <c r="X88" s="51">
        <v>0.78891725106586796</v>
      </c>
      <c r="Y88" s="19">
        <v>-0.411392239023116</v>
      </c>
      <c r="Z88" s="51">
        <v>-21.807550444063999</v>
      </c>
      <c r="AA88" s="19">
        <v>-0.35555906353227301</v>
      </c>
      <c r="AB88" s="51">
        <v>-14.9792394500691</v>
      </c>
      <c r="AC88" s="19">
        <v>-0.21684804617340001</v>
      </c>
      <c r="AD88" s="51">
        <v>2.6010508809122301</v>
      </c>
      <c r="AE88" s="19"/>
      <c r="AF88" s="87"/>
      <c r="AG88" s="19">
        <v>0</v>
      </c>
      <c r="AH88" s="51">
        <v>-1.79882099182578</v>
      </c>
      <c r="AI88" s="19">
        <v>-0.39888629079097898</v>
      </c>
      <c r="AJ88" s="51">
        <v>-26.161711872118801</v>
      </c>
      <c r="AK88" s="19">
        <v>-0.172092400000256</v>
      </c>
      <c r="AL88" s="19">
        <v>-8.3913808000070297E-2</v>
      </c>
      <c r="AM88" s="51">
        <v>10.091279337095299</v>
      </c>
      <c r="AN88" s="15"/>
      <c r="AO88" s="22">
        <v>8.8401012108079199E-2</v>
      </c>
      <c r="AP88" s="22">
        <v>-0.123716274775652</v>
      </c>
      <c r="AQ88" s="22">
        <v>6.9841730184634798E-2</v>
      </c>
      <c r="AR88" s="22">
        <v>-0.33183334160654299</v>
      </c>
      <c r="AS88" s="20">
        <v>4</v>
      </c>
      <c r="AT88" s="20">
        <v>4</v>
      </c>
      <c r="AU88" s="20">
        <v>5</v>
      </c>
      <c r="AV88" s="21">
        <v>7</v>
      </c>
      <c r="AW88" s="15"/>
      <c r="AX88" s="25">
        <v>0.31134302603371899</v>
      </c>
      <c r="AY88" s="26">
        <v>-1.11974020660273</v>
      </c>
      <c r="AZ88" s="26">
        <v>-0.61603689507410297</v>
      </c>
      <c r="BA88" s="26">
        <v>-1.3280238224379</v>
      </c>
      <c r="BB88" s="85">
        <v>3.1220556067019099E-2</v>
      </c>
      <c r="BC88" s="88">
        <v>-43.605611710576298</v>
      </c>
      <c r="BD88" s="18">
        <v>43836</v>
      </c>
      <c r="BE88" s="18">
        <v>43908</v>
      </c>
      <c r="BF88" s="20"/>
      <c r="BG88" s="18"/>
      <c r="BH88" s="15"/>
    </row>
    <row r="89" spans="1:60" x14ac:dyDescent="0.25">
      <c r="A89" s="15"/>
      <c r="B89" s="14" t="s">
        <v>335</v>
      </c>
      <c r="C89" s="14" t="s">
        <v>336</v>
      </c>
      <c r="D89" s="14" t="s">
        <v>324</v>
      </c>
      <c r="E89" s="16" t="s">
        <v>337</v>
      </c>
      <c r="F89" s="16" t="s">
        <v>326</v>
      </c>
      <c r="G89" s="81" t="s">
        <v>145</v>
      </c>
      <c r="H89" s="82" t="s">
        <v>327</v>
      </c>
      <c r="I89" s="17" t="s">
        <v>31</v>
      </c>
      <c r="J89" s="17" t="s">
        <v>338</v>
      </c>
      <c r="K89" s="15"/>
      <c r="L89" s="18">
        <v>44022</v>
      </c>
      <c r="M89" s="83">
        <v>970.5625</v>
      </c>
      <c r="N89" s="84">
        <v>970.5625</v>
      </c>
      <c r="O89" s="84">
        <v>970.5625</v>
      </c>
      <c r="P89" s="85">
        <f t="shared" si="1"/>
        <v>1</v>
      </c>
      <c r="Q89" s="18">
        <v>44022</v>
      </c>
      <c r="R89" s="86">
        <v>0</v>
      </c>
      <c r="S89" s="86">
        <v>0</v>
      </c>
      <c r="T89" s="15"/>
      <c r="U89" s="19">
        <v>0</v>
      </c>
      <c r="V89" s="51">
        <v>4.1912915366992799E-2</v>
      </c>
      <c r="W89" s="19">
        <v>0</v>
      </c>
      <c r="X89" s="51">
        <v>0.78891725106586796</v>
      </c>
      <c r="Y89" s="19">
        <v>0</v>
      </c>
      <c r="Z89" s="51">
        <v>19.3316734582477</v>
      </c>
      <c r="AA89" s="19">
        <v>0</v>
      </c>
      <c r="AB89" s="51">
        <v>20.576666903158198</v>
      </c>
      <c r="AC89" s="19">
        <v>4.7555978844684398E-2</v>
      </c>
      <c r="AD89" s="51">
        <v>29.041453382727902</v>
      </c>
      <c r="AE89" s="19">
        <v>-2.9437500000312901E-2</v>
      </c>
      <c r="AF89" s="87">
        <v>14.833482048561599</v>
      </c>
      <c r="AG89" s="19">
        <v>0</v>
      </c>
      <c r="AH89" s="51">
        <v>-1.79882099182578</v>
      </c>
      <c r="AI89" s="19">
        <v>0</v>
      </c>
      <c r="AJ89" s="51">
        <v>13.726917206993701</v>
      </c>
      <c r="AK89" s="19">
        <v>-2.9437500000312901E-2</v>
      </c>
      <c r="AL89" s="19">
        <v>-3.3875025192173802E-3</v>
      </c>
      <c r="AM89" s="51">
        <v>1.21082554969689</v>
      </c>
      <c r="AN89" s="15"/>
      <c r="AO89" s="22">
        <v>0</v>
      </c>
      <c r="AP89" s="22">
        <v>0</v>
      </c>
      <c r="AQ89" s="22">
        <v>0</v>
      </c>
      <c r="AR89" s="22">
        <v>0</v>
      </c>
      <c r="AS89" s="20">
        <v>0</v>
      </c>
      <c r="AT89" s="20">
        <v>0</v>
      </c>
      <c r="AU89" s="20">
        <v>7</v>
      </c>
      <c r="AV89" s="21">
        <v>5</v>
      </c>
      <c r="AW89" s="15"/>
      <c r="AX89" s="25">
        <v>0</v>
      </c>
      <c r="AY89" s="26">
        <v>-115.173126170179</v>
      </c>
      <c r="AZ89" s="26">
        <v>0.54146558877982898</v>
      </c>
      <c r="BA89" s="26">
        <v>-15.964106449086101</v>
      </c>
      <c r="BB89" s="85">
        <v>0</v>
      </c>
      <c r="BC89" s="88">
        <v>0</v>
      </c>
      <c r="BD89" s="18">
        <v>43657</v>
      </c>
      <c r="BE89" s="18"/>
      <c r="BF89" s="20"/>
      <c r="BG89" s="18"/>
      <c r="BH89" s="15"/>
    </row>
    <row r="90" spans="1:60" x14ac:dyDescent="0.25">
      <c r="A90" s="15"/>
      <c r="B90" s="14" t="s">
        <v>339</v>
      </c>
      <c r="C90" s="14" t="s">
        <v>340</v>
      </c>
      <c r="D90" s="14" t="s">
        <v>324</v>
      </c>
      <c r="E90" s="16" t="s">
        <v>341</v>
      </c>
      <c r="F90" s="16" t="s">
        <v>326</v>
      </c>
      <c r="G90" s="81" t="s">
        <v>145</v>
      </c>
      <c r="H90" s="82" t="s">
        <v>327</v>
      </c>
      <c r="I90" s="17" t="s">
        <v>31</v>
      </c>
      <c r="J90" s="17" t="s">
        <v>342</v>
      </c>
      <c r="K90" s="15"/>
      <c r="L90" s="18">
        <v>44022</v>
      </c>
      <c r="M90" s="83">
        <v>873.75879999995198</v>
      </c>
      <c r="N90" s="84">
        <v>873.75879999995198</v>
      </c>
      <c r="O90" s="84">
        <v>1287.4094999991401</v>
      </c>
      <c r="P90" s="85">
        <f t="shared" si="1"/>
        <v>0.67869531800140948</v>
      </c>
      <c r="Q90" s="18">
        <v>43836</v>
      </c>
      <c r="R90" s="86">
        <v>4439344.7769999998</v>
      </c>
      <c r="S90" s="86">
        <v>5227675.91757813</v>
      </c>
      <c r="T90" s="15"/>
      <c r="U90" s="19">
        <v>2.12488927081722E-2</v>
      </c>
      <c r="V90" s="51">
        <v>2.1668021861842099</v>
      </c>
      <c r="W90" s="19">
        <v>-1.54048293406959E-2</v>
      </c>
      <c r="X90" s="51">
        <v>-0.75156568300371895</v>
      </c>
      <c r="Y90" s="19">
        <v>-0.30881015130318701</v>
      </c>
      <c r="Z90" s="51">
        <v>-11.549341672071</v>
      </c>
      <c r="AA90" s="19">
        <v>-0.25648002510657503</v>
      </c>
      <c r="AB90" s="51">
        <v>-5.0713356074993499</v>
      </c>
      <c r="AC90" s="19">
        <v>-0.13700456536025701</v>
      </c>
      <c r="AD90" s="51">
        <v>10.585398962226501</v>
      </c>
      <c r="AE90" s="19">
        <v>-0.17231008935137701</v>
      </c>
      <c r="AF90" s="87">
        <v>0.54622311345883601</v>
      </c>
      <c r="AG90" s="19">
        <v>9.0179602811986097E-3</v>
      </c>
      <c r="AH90" s="51">
        <v>-0.897024963705917</v>
      </c>
      <c r="AI90" s="19">
        <v>-0.29479943733080299</v>
      </c>
      <c r="AJ90" s="51">
        <v>-15.7530265260866</v>
      </c>
      <c r="AK90" s="19">
        <v>-0.35505960333277498</v>
      </c>
      <c r="AL90" s="19">
        <v>-4.8589030865550699E-2</v>
      </c>
      <c r="AM90" s="51">
        <v>-31.351384783541999</v>
      </c>
      <c r="AN90" s="15"/>
      <c r="AO90" s="22">
        <v>8.8297000496822903E-2</v>
      </c>
      <c r="AP90" s="22">
        <v>-0.12396767083279001</v>
      </c>
      <c r="AQ90" s="22">
        <v>8.20755764980277E-2</v>
      </c>
      <c r="AR90" s="22">
        <v>-0.31454846848821</v>
      </c>
      <c r="AS90" s="20">
        <v>8</v>
      </c>
      <c r="AT90" s="20">
        <v>4</v>
      </c>
      <c r="AU90" s="20">
        <v>5</v>
      </c>
      <c r="AV90" s="21">
        <v>7</v>
      </c>
      <c r="AW90" s="15"/>
      <c r="AX90" s="25">
        <v>0.40683499071455997</v>
      </c>
      <c r="AY90" s="26">
        <v>-0.53833444588872204</v>
      </c>
      <c r="AZ90" s="26">
        <v>-0.117819676787008</v>
      </c>
      <c r="BA90" s="26">
        <v>-0.70817618148612405</v>
      </c>
      <c r="BB90" s="85">
        <v>4.1382528231479199E-2</v>
      </c>
      <c r="BC90" s="88">
        <v>-48.484697370964597</v>
      </c>
      <c r="BD90" s="18">
        <v>43836</v>
      </c>
      <c r="BE90" s="18">
        <v>43913</v>
      </c>
      <c r="BF90" s="20"/>
      <c r="BG90" s="18"/>
      <c r="BH90" s="15"/>
    </row>
    <row r="91" spans="1:60" x14ac:dyDescent="0.25">
      <c r="A91" s="15"/>
      <c r="B91" s="14" t="s">
        <v>343</v>
      </c>
      <c r="C91" s="14" t="s">
        <v>344</v>
      </c>
      <c r="D91" s="14" t="s">
        <v>324</v>
      </c>
      <c r="E91" s="16" t="s">
        <v>345</v>
      </c>
      <c r="F91" s="16" t="s">
        <v>326</v>
      </c>
      <c r="G91" s="81" t="s">
        <v>145</v>
      </c>
      <c r="H91" s="82" t="s">
        <v>327</v>
      </c>
      <c r="I91" s="17" t="s">
        <v>31</v>
      </c>
      <c r="J91" s="17" t="s">
        <v>346</v>
      </c>
      <c r="K91" s="15"/>
      <c r="L91" s="18">
        <v>44022</v>
      </c>
      <c r="M91" s="83">
        <v>960.01570000033803</v>
      </c>
      <c r="N91" s="84">
        <v>960.01570000033803</v>
      </c>
      <c r="O91" s="84">
        <v>1410.9035000000099</v>
      </c>
      <c r="P91" s="85">
        <f t="shared" si="1"/>
        <v>0.68042619498805645</v>
      </c>
      <c r="Q91" s="18">
        <v>43836</v>
      </c>
      <c r="R91" s="86">
        <v>1261.549</v>
      </c>
      <c r="S91" s="86">
        <v>198730.55271362301</v>
      </c>
      <c r="T91" s="15"/>
      <c r="U91" s="19">
        <v>2.1263203201670001E-2</v>
      </c>
      <c r="V91" s="51">
        <v>2.1682332355339899</v>
      </c>
      <c r="W91" s="19">
        <v>-1.5001992535872E-2</v>
      </c>
      <c r="X91" s="51">
        <v>-0.71128200252133</v>
      </c>
      <c r="Y91" s="19">
        <v>-0.30708531213807899</v>
      </c>
      <c r="Z91" s="51">
        <v>-11.3768577555602</v>
      </c>
      <c r="AA91" s="19">
        <v>-0.25274394164269298</v>
      </c>
      <c r="AB91" s="51">
        <v>-4.6977272611111403</v>
      </c>
      <c r="AC91" s="19">
        <v>-6.4228365094095394E-2</v>
      </c>
      <c r="AD91" s="51">
        <v>17.8630189888354</v>
      </c>
      <c r="AE91" s="19">
        <v>-9.1255139765999096E-2</v>
      </c>
      <c r="AF91" s="87">
        <v>8.6517180719965801</v>
      </c>
      <c r="AG91" s="19">
        <v>9.15360937869991E-3</v>
      </c>
      <c r="AH91" s="51">
        <v>-0.88346005395578697</v>
      </c>
      <c r="AI91" s="19">
        <v>-0.29294299416680603</v>
      </c>
      <c r="AJ91" s="51">
        <v>-15.567382209686899</v>
      </c>
      <c r="AK91" s="19">
        <v>-3.9984299999559901E-2</v>
      </c>
      <c r="AL91" s="19">
        <v>-4.62335826796334E-3</v>
      </c>
      <c r="AM91" s="51">
        <v>0.156145549772191</v>
      </c>
      <c r="AN91" s="15"/>
      <c r="AO91" s="22">
        <v>8.8311764504469495E-2</v>
      </c>
      <c r="AP91" s="22">
        <v>-0.12393171762421799</v>
      </c>
      <c r="AQ91" s="22">
        <v>8.2519070523703705E-2</v>
      </c>
      <c r="AR91" s="22">
        <v>-0.31425799172575403</v>
      </c>
      <c r="AS91" s="20">
        <v>8</v>
      </c>
      <c r="AT91" s="20">
        <v>4</v>
      </c>
      <c r="AU91" s="20">
        <v>5</v>
      </c>
      <c r="AV91" s="21">
        <v>7</v>
      </c>
      <c r="AW91" s="15"/>
      <c r="AX91" s="25">
        <v>0.40682126695464799</v>
      </c>
      <c r="AY91" s="26">
        <v>-0.52919354692767195</v>
      </c>
      <c r="AZ91" s="26">
        <v>-0.103975802461605</v>
      </c>
      <c r="BA91" s="26">
        <v>-0.69645084820967895</v>
      </c>
      <c r="BB91" s="85">
        <v>4.1382047513398003E-2</v>
      </c>
      <c r="BC91" s="88">
        <v>-48.430470262479503</v>
      </c>
      <c r="BD91" s="18">
        <v>43836</v>
      </c>
      <c r="BE91" s="18">
        <v>43913</v>
      </c>
      <c r="BF91" s="20"/>
      <c r="BG91" s="18"/>
      <c r="BH91" s="15"/>
    </row>
    <row r="92" spans="1:60" x14ac:dyDescent="0.25">
      <c r="A92" s="15"/>
      <c r="B92" s="14" t="s">
        <v>347</v>
      </c>
      <c r="C92" s="14" t="s">
        <v>348</v>
      </c>
      <c r="D92" s="14" t="s">
        <v>349</v>
      </c>
      <c r="E92" s="16" t="s">
        <v>36</v>
      </c>
      <c r="F92" s="16" t="s">
        <v>350</v>
      </c>
      <c r="G92" s="81" t="s">
        <v>38</v>
      </c>
      <c r="H92" s="82" t="s">
        <v>327</v>
      </c>
      <c r="I92" s="17" t="s">
        <v>31</v>
      </c>
      <c r="J92" s="17" t="s">
        <v>351</v>
      </c>
      <c r="K92" s="15"/>
      <c r="L92" s="18">
        <v>44022</v>
      </c>
      <c r="M92" s="83">
        <v>1572.5741000007799</v>
      </c>
      <c r="N92" s="84">
        <v>1572.5741000007799</v>
      </c>
      <c r="O92" s="84">
        <v>2268.8627999983701</v>
      </c>
      <c r="P92" s="85">
        <f t="shared" si="1"/>
        <v>0.69311114801737228</v>
      </c>
      <c r="Q92" s="18">
        <v>43836</v>
      </c>
      <c r="R92" s="86">
        <v>224046.14</v>
      </c>
      <c r="S92" s="86">
        <v>296106.46883593802</v>
      </c>
      <c r="T92" s="15"/>
      <c r="U92" s="19">
        <v>2.20488276499964E-2</v>
      </c>
      <c r="V92" s="51">
        <v>2.2467956803666298</v>
      </c>
      <c r="W92" s="19">
        <v>-7.4861993425656701E-3</v>
      </c>
      <c r="X92" s="51">
        <v>4.0297316809301299E-2</v>
      </c>
      <c r="Y92" s="19">
        <v>-0.29775920049462001</v>
      </c>
      <c r="Z92" s="51">
        <v>-10.4442465912143</v>
      </c>
      <c r="AA92" s="19">
        <v>-0.236937630729808</v>
      </c>
      <c r="AB92" s="51">
        <v>-3.1170961698226201</v>
      </c>
      <c r="AC92" s="19">
        <v>-8.0691437118803194E-2</v>
      </c>
      <c r="AD92" s="51">
        <v>16.216711786371899</v>
      </c>
      <c r="AE92" s="19">
        <v>-0.109721826796886</v>
      </c>
      <c r="AF92" s="87">
        <v>6.8050493689079303</v>
      </c>
      <c r="AG92" s="19">
        <v>1.04223771322722E-2</v>
      </c>
      <c r="AH92" s="51">
        <v>-0.75658327859855501</v>
      </c>
      <c r="AI92" s="19">
        <v>-0.281479361769161</v>
      </c>
      <c r="AJ92" s="51">
        <v>-14.4210189699224</v>
      </c>
      <c r="AK92" s="19">
        <v>-0.112788168056868</v>
      </c>
      <c r="AL92" s="19">
        <v>-9.9821858102586702E-3</v>
      </c>
      <c r="AM92" s="51">
        <v>-80.882040078169695</v>
      </c>
      <c r="AN92" s="15"/>
      <c r="AO92" s="22">
        <v>8.9192027797253104E-2</v>
      </c>
      <c r="AP92" s="22">
        <v>-0.12199618403974501</v>
      </c>
      <c r="AQ92" s="22">
        <v>7.6516075079780393E-2</v>
      </c>
      <c r="AR92" s="22">
        <v>-0.332694478019257</v>
      </c>
      <c r="AS92" s="20">
        <v>9</v>
      </c>
      <c r="AT92" s="20">
        <v>3</v>
      </c>
      <c r="AU92" s="20">
        <v>5</v>
      </c>
      <c r="AV92" s="21">
        <v>7</v>
      </c>
      <c r="AW92" s="15"/>
      <c r="AX92" s="25">
        <v>0.40170810590265299</v>
      </c>
      <c r="AY92" s="26">
        <v>-0.50503305061556603</v>
      </c>
      <c r="AZ92" s="26">
        <v>-4.6528462135597699E-2</v>
      </c>
      <c r="BA92" s="26">
        <v>-0.65710620767458705</v>
      </c>
      <c r="BB92" s="85">
        <v>4.0728207918800802E-2</v>
      </c>
      <c r="BC92" s="88">
        <v>-47.745861935720299</v>
      </c>
      <c r="BD92" s="18">
        <v>43836</v>
      </c>
      <c r="BE92" s="18">
        <v>43913</v>
      </c>
      <c r="BF92" s="20"/>
      <c r="BG92" s="18"/>
      <c r="BH92" s="15"/>
    </row>
    <row r="93" spans="1:60" x14ac:dyDescent="0.25">
      <c r="A93" s="15"/>
      <c r="B93" s="14" t="s">
        <v>352</v>
      </c>
      <c r="C93" s="14" t="s">
        <v>353</v>
      </c>
      <c r="D93" s="14" t="s">
        <v>349</v>
      </c>
      <c r="E93" s="16" t="s">
        <v>43</v>
      </c>
      <c r="F93" s="16" t="s">
        <v>350</v>
      </c>
      <c r="G93" s="81" t="s">
        <v>38</v>
      </c>
      <c r="H93" s="82" t="s">
        <v>327</v>
      </c>
      <c r="I93" s="17" t="s">
        <v>31</v>
      </c>
      <c r="J93" s="17" t="s">
        <v>354</v>
      </c>
      <c r="K93" s="15"/>
      <c r="L93" s="18">
        <v>44022</v>
      </c>
      <c r="M93" s="83">
        <v>3417.56100000069</v>
      </c>
      <c r="N93" s="84">
        <v>3417.56100000069</v>
      </c>
      <c r="O93" s="84">
        <v>4861.1916999965897</v>
      </c>
      <c r="P93" s="85">
        <f t="shared" si="1"/>
        <v>0.70302946497729923</v>
      </c>
      <c r="Q93" s="18">
        <v>43836</v>
      </c>
      <c r="R93" s="86">
        <v>2397143.8790000002</v>
      </c>
      <c r="S93" s="86">
        <v>2879486.2963945302</v>
      </c>
      <c r="T93" s="15"/>
      <c r="U93" s="19">
        <v>2.2126925770862699E-2</v>
      </c>
      <c r="V93" s="51">
        <v>2.2546054924532699</v>
      </c>
      <c r="W93" s="19">
        <v>-5.2091761072006202E-3</v>
      </c>
      <c r="X93" s="51">
        <v>0.26799964034580598</v>
      </c>
      <c r="Y93" s="19">
        <v>-0.28792785369936602</v>
      </c>
      <c r="Z93" s="51">
        <v>-9.4611119116889295</v>
      </c>
      <c r="AA93" s="19">
        <v>-0.21530269958835599</v>
      </c>
      <c r="AB93" s="51">
        <v>-0.95360305567737702</v>
      </c>
      <c r="AC93" s="19">
        <v>-2.7895944425836199E-2</v>
      </c>
      <c r="AD93" s="51">
        <v>21.496261055668601</v>
      </c>
      <c r="AE93" s="19">
        <v>-3.1975865286767699E-2</v>
      </c>
      <c r="AF93" s="87">
        <v>14.579645519916101</v>
      </c>
      <c r="AG93" s="19">
        <v>1.11944850450527E-2</v>
      </c>
      <c r="AH93" s="51">
        <v>-0.67937248732050604</v>
      </c>
      <c r="AI93" s="19">
        <v>-0.27086332678853098</v>
      </c>
      <c r="AJ93" s="51">
        <v>-13.3594154718594</v>
      </c>
      <c r="AK93" s="19">
        <v>0.29406011450366298</v>
      </c>
      <c r="AL93" s="19">
        <v>2.1845891518751201E-2</v>
      </c>
      <c r="AM93" s="51">
        <v>-40.197211822145597</v>
      </c>
      <c r="AN93" s="15"/>
      <c r="AO93" s="22">
        <v>8.92752280797868E-2</v>
      </c>
      <c r="AP93" s="22">
        <v>-0.121794945966103</v>
      </c>
      <c r="AQ93" s="22">
        <v>7.8985818170622196E-2</v>
      </c>
      <c r="AR93" s="22">
        <v>-0.33111240651691298</v>
      </c>
      <c r="AS93" s="20">
        <v>9</v>
      </c>
      <c r="AT93" s="20">
        <v>3</v>
      </c>
      <c r="AU93" s="20">
        <v>5</v>
      </c>
      <c r="AV93" s="21">
        <v>7</v>
      </c>
      <c r="AW93" s="15"/>
      <c r="AX93" s="25">
        <v>0.40164072359562902</v>
      </c>
      <c r="AY93" s="26">
        <v>-0.45149159857146498</v>
      </c>
      <c r="AZ93" s="26">
        <v>3.36017141227671E-2</v>
      </c>
      <c r="BA93" s="26">
        <v>-0.58878508988800604</v>
      </c>
      <c r="BB93" s="85">
        <v>4.0726479288496202E-2</v>
      </c>
      <c r="BC93" s="88">
        <v>-47.4375964230276</v>
      </c>
      <c r="BD93" s="18">
        <v>43836</v>
      </c>
      <c r="BE93" s="18">
        <v>43913</v>
      </c>
      <c r="BF93" s="20"/>
      <c r="BG93" s="18"/>
      <c r="BH93" s="15"/>
    </row>
    <row r="94" spans="1:60" x14ac:dyDescent="0.25">
      <c r="A94" s="15"/>
      <c r="B94" s="14" t="s">
        <v>355</v>
      </c>
      <c r="C94" s="14" t="s">
        <v>356</v>
      </c>
      <c r="D94" s="14" t="s">
        <v>349</v>
      </c>
      <c r="E94" s="16" t="s">
        <v>257</v>
      </c>
      <c r="F94" s="16" t="s">
        <v>350</v>
      </c>
      <c r="G94" s="81" t="s">
        <v>38</v>
      </c>
      <c r="H94" s="82" t="s">
        <v>327</v>
      </c>
      <c r="I94" s="17" t="s">
        <v>31</v>
      </c>
      <c r="J94" s="17" t="s">
        <v>357</v>
      </c>
      <c r="K94" s="15"/>
      <c r="L94" s="18">
        <v>44022</v>
      </c>
      <c r="M94" s="83">
        <v>3483.3057999983398</v>
      </c>
      <c r="N94" s="84">
        <v>3483.3057999983398</v>
      </c>
      <c r="O94" s="84">
        <v>4945.8769000023603</v>
      </c>
      <c r="P94" s="85">
        <f t="shared" si="1"/>
        <v>0.70428477506115805</v>
      </c>
      <c r="Q94" s="18">
        <v>43836</v>
      </c>
      <c r="R94" s="86">
        <v>6909513.2570000002</v>
      </c>
      <c r="S94" s="86">
        <v>9043261.8761406206</v>
      </c>
      <c r="T94" s="15"/>
      <c r="U94" s="19">
        <v>2.2136722011055099E-2</v>
      </c>
      <c r="V94" s="51">
        <v>2.2555851164725</v>
      </c>
      <c r="W94" s="19">
        <v>-4.9227858735321197E-3</v>
      </c>
      <c r="X94" s="51">
        <v>0.29663866371265601</v>
      </c>
      <c r="Y94" s="19">
        <v>-0.28668376181769401</v>
      </c>
      <c r="Z94" s="51">
        <v>-9.3367027235217392</v>
      </c>
      <c r="AA94" s="19">
        <v>-0.21254342781961899</v>
      </c>
      <c r="AB94" s="51">
        <v>-0.67767587880371105</v>
      </c>
      <c r="AC94" s="19">
        <v>-2.1057473129985699E-2</v>
      </c>
      <c r="AD94" s="51">
        <v>22.1801081852464</v>
      </c>
      <c r="AE94" s="19">
        <v>-2.1747785807747302E-2</v>
      </c>
      <c r="AF94" s="87">
        <v>15.602453467828999</v>
      </c>
      <c r="AG94" s="19">
        <v>1.1291473063465699E-2</v>
      </c>
      <c r="AH94" s="51">
        <v>-0.66967368547921102</v>
      </c>
      <c r="AI94" s="19">
        <v>-0.26951936916535502</v>
      </c>
      <c r="AJ94" s="51">
        <v>-13.225019709541799</v>
      </c>
      <c r="AK94" s="19">
        <v>0.34735071364964798</v>
      </c>
      <c r="AL94" s="19">
        <v>2.5308755119112899E-2</v>
      </c>
      <c r="AM94" s="51">
        <v>-34.868151907517998</v>
      </c>
      <c r="AN94" s="15"/>
      <c r="AO94" s="22">
        <v>8.9285673715494299E-2</v>
      </c>
      <c r="AP94" s="22">
        <v>-0.121769686057669</v>
      </c>
      <c r="AQ94" s="22">
        <v>7.9296460855402998E-2</v>
      </c>
      <c r="AR94" s="22">
        <v>-0.33091351123293899</v>
      </c>
      <c r="AS94" s="20">
        <v>9</v>
      </c>
      <c r="AT94" s="20">
        <v>3</v>
      </c>
      <c r="AU94" s="20">
        <v>5</v>
      </c>
      <c r="AV94" s="21">
        <v>7</v>
      </c>
      <c r="AW94" s="15"/>
      <c r="AX94" s="25">
        <v>0.40163241914124198</v>
      </c>
      <c r="AY94" s="26">
        <v>-0.44466540744315403</v>
      </c>
      <c r="AZ94" s="26">
        <v>4.3814772905307102E-2</v>
      </c>
      <c r="BA94" s="26">
        <v>-0.58004930759125295</v>
      </c>
      <c r="BB94" s="85">
        <v>4.07262784132763E-2</v>
      </c>
      <c r="BC94" s="88">
        <v>-47.398761582619002</v>
      </c>
      <c r="BD94" s="18">
        <v>43836</v>
      </c>
      <c r="BE94" s="18">
        <v>43913</v>
      </c>
      <c r="BF94" s="20"/>
      <c r="BG94" s="18"/>
      <c r="BH94" s="15"/>
    </row>
    <row r="95" spans="1:60" x14ac:dyDescent="0.25">
      <c r="A95" s="15"/>
      <c r="B95" s="14" t="s">
        <v>358</v>
      </c>
      <c r="C95" s="14" t="s">
        <v>359</v>
      </c>
      <c r="D95" s="14" t="s">
        <v>349</v>
      </c>
      <c r="E95" s="16" t="s">
        <v>83</v>
      </c>
      <c r="F95" s="16" t="s">
        <v>350</v>
      </c>
      <c r="G95" s="81" t="s">
        <v>38</v>
      </c>
      <c r="H95" s="82" t="s">
        <v>327</v>
      </c>
      <c r="I95" s="17" t="s">
        <v>31</v>
      </c>
      <c r="J95" s="17" t="s">
        <v>360</v>
      </c>
      <c r="K95" s="15"/>
      <c r="L95" s="18">
        <v>44022</v>
      </c>
      <c r="M95" s="83">
        <v>628.02560000028495</v>
      </c>
      <c r="N95" s="84">
        <v>628.02560000028495</v>
      </c>
      <c r="O95" s="84">
        <v>903.38870000000998</v>
      </c>
      <c r="P95" s="85">
        <f t="shared" si="1"/>
        <v>0.69518868234712039</v>
      </c>
      <c r="Q95" s="18">
        <v>43836</v>
      </c>
      <c r="R95" s="86">
        <v>80292.437999999995</v>
      </c>
      <c r="S95" s="86">
        <v>102274.24851525899</v>
      </c>
      <c r="T95" s="15"/>
      <c r="U95" s="19">
        <v>2.20652949428768E-2</v>
      </c>
      <c r="V95" s="51">
        <v>2.24844240965467</v>
      </c>
      <c r="W95" s="19">
        <v>-7.0072703701953296E-3</v>
      </c>
      <c r="X95" s="51">
        <v>8.81902140463353E-2</v>
      </c>
      <c r="Y95" s="19">
        <v>-0.29569958011677999</v>
      </c>
      <c r="Z95" s="51">
        <v>-10.238284553430301</v>
      </c>
      <c r="AA95" s="19">
        <v>-0.23243077553343</v>
      </c>
      <c r="AB95" s="51">
        <v>-2.6664106501848401</v>
      </c>
      <c r="AC95" s="19">
        <v>-6.9814259255508701E-2</v>
      </c>
      <c r="AD95" s="51">
        <v>17.3044295727159</v>
      </c>
      <c r="AE95" s="19">
        <v>-9.3876615841581995E-2</v>
      </c>
      <c r="AF95" s="87">
        <v>8.3895704644382896</v>
      </c>
      <c r="AG95" s="19">
        <v>1.0584800618744301E-2</v>
      </c>
      <c r="AH95" s="51">
        <v>-0.74034092995134404</v>
      </c>
      <c r="AI95" s="19">
        <v>-0.27925602054892801</v>
      </c>
      <c r="AJ95" s="51">
        <v>-14.1986848478991</v>
      </c>
      <c r="AK95" s="19">
        <v>4.4828641777712598E-2</v>
      </c>
      <c r="AL95" s="19">
        <v>3.6830562585237199E-3</v>
      </c>
      <c r="AM95" s="51">
        <v>-65.120359094697093</v>
      </c>
      <c r="AN95" s="15"/>
      <c r="AO95" s="22">
        <v>8.9209493404341603E-2</v>
      </c>
      <c r="AP95" s="22">
        <v>-0.12195375860756</v>
      </c>
      <c r="AQ95" s="22">
        <v>7.7035768916175598E-2</v>
      </c>
      <c r="AR95" s="22">
        <v>-0.33236158652638598</v>
      </c>
      <c r="AS95" s="20">
        <v>9</v>
      </c>
      <c r="AT95" s="20">
        <v>3</v>
      </c>
      <c r="AU95" s="20">
        <v>5</v>
      </c>
      <c r="AV95" s="21">
        <v>7</v>
      </c>
      <c r="AW95" s="15"/>
      <c r="AX95" s="25">
        <v>0.40169363111897799</v>
      </c>
      <c r="AY95" s="26">
        <v>-0.49387739984331303</v>
      </c>
      <c r="AZ95" s="26">
        <v>-2.9829528854321601E-2</v>
      </c>
      <c r="BA95" s="26">
        <v>-0.64290051182615604</v>
      </c>
      <c r="BB95" s="85">
        <v>4.0727814925412498E-2</v>
      </c>
      <c r="BC95" s="88">
        <v>-47.681092313840097</v>
      </c>
      <c r="BD95" s="18">
        <v>43836</v>
      </c>
      <c r="BE95" s="18">
        <v>43913</v>
      </c>
      <c r="BF95" s="20"/>
      <c r="BG95" s="18"/>
      <c r="BH95" s="15"/>
    </row>
    <row r="96" spans="1:60" x14ac:dyDescent="0.25">
      <c r="A96" s="15"/>
      <c r="B96" s="14" t="s">
        <v>361</v>
      </c>
      <c r="C96" s="14" t="s">
        <v>362</v>
      </c>
      <c r="D96" s="14" t="s">
        <v>349</v>
      </c>
      <c r="E96" s="16" t="s">
        <v>363</v>
      </c>
      <c r="F96" s="16" t="s">
        <v>350</v>
      </c>
      <c r="G96" s="81" t="s">
        <v>38</v>
      </c>
      <c r="H96" s="82" t="s">
        <v>327</v>
      </c>
      <c r="I96" s="17" t="s">
        <v>31</v>
      </c>
      <c r="J96" s="17" t="s">
        <v>364</v>
      </c>
      <c r="K96" s="15"/>
      <c r="L96" s="18">
        <v>44022</v>
      </c>
      <c r="M96" s="83">
        <v>1991.4971999991701</v>
      </c>
      <c r="N96" s="84">
        <v>1991.4971999991701</v>
      </c>
      <c r="O96" s="84">
        <v>2855.4926000013902</v>
      </c>
      <c r="P96" s="85">
        <f t="shared" si="1"/>
        <v>0.69742684677179712</v>
      </c>
      <c r="Q96" s="18">
        <v>43836</v>
      </c>
      <c r="R96" s="86">
        <v>4643936.665</v>
      </c>
      <c r="S96" s="86">
        <v>5724827.61944531</v>
      </c>
      <c r="T96" s="15"/>
      <c r="U96" s="19">
        <v>2.2082976727688199E-2</v>
      </c>
      <c r="V96" s="51">
        <v>2.2502105881358099</v>
      </c>
      <c r="W96" s="19">
        <v>-6.4920584609353699E-3</v>
      </c>
      <c r="X96" s="51">
        <v>0.139711404972331</v>
      </c>
      <c r="Y96" s="19">
        <v>-0.29348099335300498</v>
      </c>
      <c r="Z96" s="51">
        <v>-10.0164258770528</v>
      </c>
      <c r="AA96" s="19">
        <v>-0.22756040426058499</v>
      </c>
      <c r="AB96" s="51">
        <v>-2.17937352290028</v>
      </c>
      <c r="AC96" s="19">
        <v>-5.7988716283071E-2</v>
      </c>
      <c r="AD96" s="51">
        <v>18.4869838699524</v>
      </c>
      <c r="AE96" s="19">
        <v>-7.65552750726783E-2</v>
      </c>
      <c r="AF96" s="87">
        <v>10.1217045413359</v>
      </c>
      <c r="AG96" s="19">
        <v>1.07595928657247E-2</v>
      </c>
      <c r="AH96" s="51">
        <v>-0.72286170525330795</v>
      </c>
      <c r="AI96" s="19">
        <v>-0.27686065214045802</v>
      </c>
      <c r="AJ96" s="51">
        <v>-13.9591480070521</v>
      </c>
      <c r="AK96" s="19">
        <v>7.9794396880970495E-2</v>
      </c>
      <c r="AL96" s="19">
        <v>6.4566175205982299E-3</v>
      </c>
      <c r="AM96" s="51">
        <v>-61.623783584393102</v>
      </c>
      <c r="AN96" s="15"/>
      <c r="AO96" s="22">
        <v>8.9228355647792301E-2</v>
      </c>
      <c r="AP96" s="22">
        <v>-0.12190826083679</v>
      </c>
      <c r="AQ96" s="22">
        <v>7.7594382872121101E-2</v>
      </c>
      <c r="AR96" s="22">
        <v>-0.33200380943890201</v>
      </c>
      <c r="AS96" s="20">
        <v>9</v>
      </c>
      <c r="AT96" s="20">
        <v>3</v>
      </c>
      <c r="AU96" s="20">
        <v>5</v>
      </c>
      <c r="AV96" s="21">
        <v>7</v>
      </c>
      <c r="AW96" s="15"/>
      <c r="AX96" s="25">
        <v>0.401678370359005</v>
      </c>
      <c r="AY96" s="26">
        <v>-0.48182241410586402</v>
      </c>
      <c r="AZ96" s="26">
        <v>-1.17860126748894E-2</v>
      </c>
      <c r="BA96" s="26">
        <v>-0.62753206889829005</v>
      </c>
      <c r="BB96" s="85">
        <v>4.0727421930860097E-2</v>
      </c>
      <c r="BC96" s="88">
        <v>-47.611410374578597</v>
      </c>
      <c r="BD96" s="18">
        <v>43836</v>
      </c>
      <c r="BE96" s="18">
        <v>43913</v>
      </c>
      <c r="BF96" s="20"/>
      <c r="BG96" s="18"/>
      <c r="BH96" s="15"/>
    </row>
    <row r="97" spans="1:60" x14ac:dyDescent="0.25">
      <c r="A97" s="15"/>
      <c r="B97" s="14" t="s">
        <v>365</v>
      </c>
      <c r="C97" s="14" t="s">
        <v>366</v>
      </c>
      <c r="D97" s="14" t="s">
        <v>349</v>
      </c>
      <c r="E97" s="16" t="s">
        <v>367</v>
      </c>
      <c r="F97" s="16" t="s">
        <v>350</v>
      </c>
      <c r="G97" s="81" t="s">
        <v>38</v>
      </c>
      <c r="H97" s="82" t="s">
        <v>327</v>
      </c>
      <c r="I97" s="17" t="s">
        <v>31</v>
      </c>
      <c r="J97" s="17" t="s">
        <v>368</v>
      </c>
      <c r="K97" s="15"/>
      <c r="L97" s="18">
        <v>44022</v>
      </c>
      <c r="M97" s="83">
        <v>2371.5304000005099</v>
      </c>
      <c r="N97" s="84">
        <v>2371.5304000005099</v>
      </c>
      <c r="O97" s="84">
        <v>3379.8401000015401</v>
      </c>
      <c r="P97" s="85">
        <f t="shared" si="1"/>
        <v>0.70166940737800854</v>
      </c>
      <c r="Q97" s="18">
        <v>43836</v>
      </c>
      <c r="R97" s="86">
        <v>423373.24200000003</v>
      </c>
      <c r="S97" s="86">
        <v>513382.80721777299</v>
      </c>
      <c r="T97" s="15"/>
      <c r="U97" s="19">
        <v>2.2116304871815401E-2</v>
      </c>
      <c r="V97" s="51">
        <v>2.2535434025485301</v>
      </c>
      <c r="W97" s="19">
        <v>-5.5197871552081796E-3</v>
      </c>
      <c r="X97" s="51">
        <v>0.23693853554505001</v>
      </c>
      <c r="Y97" s="19">
        <v>-0.289275790154643</v>
      </c>
      <c r="Z97" s="51">
        <v>-9.5959055572166108</v>
      </c>
      <c r="AA97" s="19">
        <v>-0.21828710721922101</v>
      </c>
      <c r="AB97" s="51">
        <v>-1.25204381876392</v>
      </c>
      <c r="AC97" s="19">
        <v>-3.52664084875869E-2</v>
      </c>
      <c r="AD97" s="51">
        <v>20.759214649500802</v>
      </c>
      <c r="AE97" s="19">
        <v>-4.2959027024189703E-2</v>
      </c>
      <c r="AF97" s="87">
        <v>13.4813293461775</v>
      </c>
      <c r="AG97" s="19">
        <v>1.1089180417911799E-2</v>
      </c>
      <c r="AH97" s="51">
        <v>-0.68990295003459301</v>
      </c>
      <c r="AI97" s="19">
        <v>-0.27231932041555401</v>
      </c>
      <c r="AJ97" s="51">
        <v>-13.505014834561701</v>
      </c>
      <c r="AK97" s="19">
        <v>0.238591110879497</v>
      </c>
      <c r="AL97" s="19">
        <v>1.8099836748660902E-2</v>
      </c>
      <c r="AM97" s="51">
        <v>-45.744112184562297</v>
      </c>
      <c r="AN97" s="15"/>
      <c r="AO97" s="22">
        <v>8.9263892426970401E-2</v>
      </c>
      <c r="AP97" s="22">
        <v>-0.12182235716681999</v>
      </c>
      <c r="AQ97" s="22">
        <v>7.8649038263392895E-2</v>
      </c>
      <c r="AR97" s="22">
        <v>-0.33132834799995198</v>
      </c>
      <c r="AS97" s="20">
        <v>9</v>
      </c>
      <c r="AT97" s="20">
        <v>3</v>
      </c>
      <c r="AU97" s="20">
        <v>5</v>
      </c>
      <c r="AV97" s="21">
        <v>7</v>
      </c>
      <c r="AW97" s="15"/>
      <c r="AX97" s="25">
        <v>0.40164978865301199</v>
      </c>
      <c r="AY97" s="26">
        <v>-0.458875449366133</v>
      </c>
      <c r="AZ97" s="26">
        <v>2.2553641202904401E-2</v>
      </c>
      <c r="BA97" s="26">
        <v>-0.598228169047616</v>
      </c>
      <c r="BB97" s="85">
        <v>4.0726702458923701E-2</v>
      </c>
      <c r="BC97" s="88">
        <v>-47.479725446202799</v>
      </c>
      <c r="BD97" s="18">
        <v>43836</v>
      </c>
      <c r="BE97" s="18">
        <v>43913</v>
      </c>
      <c r="BF97" s="20"/>
      <c r="BG97" s="18"/>
      <c r="BH97" s="15"/>
    </row>
    <row r="98" spans="1:60" x14ac:dyDescent="0.25">
      <c r="A98" s="15"/>
      <c r="B98" s="14" t="s">
        <v>369</v>
      </c>
      <c r="C98" s="14" t="s">
        <v>370</v>
      </c>
      <c r="D98" s="14" t="s">
        <v>349</v>
      </c>
      <c r="E98" s="16" t="s">
        <v>371</v>
      </c>
      <c r="F98" s="16" t="s">
        <v>350</v>
      </c>
      <c r="G98" s="81" t="s">
        <v>38</v>
      </c>
      <c r="H98" s="82" t="s">
        <v>327</v>
      </c>
      <c r="I98" s="17" t="s">
        <v>31</v>
      </c>
      <c r="J98" s="17" t="s">
        <v>372</v>
      </c>
      <c r="K98" s="15"/>
      <c r="L98" s="18">
        <v>44022</v>
      </c>
      <c r="M98" s="83">
        <v>1227.3616000004099</v>
      </c>
      <c r="N98" s="84">
        <v>1227.3616000004099</v>
      </c>
      <c r="O98" s="84">
        <v>1806.03009999916</v>
      </c>
      <c r="P98" s="85">
        <f t="shared" si="1"/>
        <v>0.67959088832516179</v>
      </c>
      <c r="Q98" s="18">
        <v>43836</v>
      </c>
      <c r="R98" s="86">
        <v>0</v>
      </c>
      <c r="S98" s="86">
        <v>37567.891767150897</v>
      </c>
      <c r="T98" s="15"/>
      <c r="U98" s="19">
        <v>0</v>
      </c>
      <c r="V98" s="51">
        <v>4.1912915366992799E-2</v>
      </c>
      <c r="W98" s="19">
        <v>0</v>
      </c>
      <c r="X98" s="51">
        <v>0.78891725106586796</v>
      </c>
      <c r="Y98" s="19">
        <v>-0.311720702169696</v>
      </c>
      <c r="Z98" s="51">
        <v>-11.8403967587219</v>
      </c>
      <c r="AA98" s="19">
        <v>-0.238840846216481</v>
      </c>
      <c r="AB98" s="51">
        <v>-3.3074177184898899</v>
      </c>
      <c r="AC98" s="19">
        <v>-5.0431670990292297E-2</v>
      </c>
      <c r="AD98" s="51">
        <v>19.242688399215702</v>
      </c>
      <c r="AE98" s="19">
        <v>-4.7774376445886398E-2</v>
      </c>
      <c r="AF98" s="87">
        <v>12.999794404007799</v>
      </c>
      <c r="AG98" s="19">
        <v>0</v>
      </c>
      <c r="AH98" s="51">
        <v>-1.79882099182578</v>
      </c>
      <c r="AI98" s="19">
        <v>-0.29509120825328899</v>
      </c>
      <c r="AJ98" s="51">
        <v>-15.782203618335201</v>
      </c>
      <c r="AK98" s="19">
        <v>-1.88009346702529E-2</v>
      </c>
      <c r="AL98" s="19">
        <v>-4.8985782777890598E-3</v>
      </c>
      <c r="AM98" s="51">
        <v>1.04175072701764</v>
      </c>
      <c r="AN98" s="15"/>
      <c r="AO98" s="22">
        <v>8.9296086960530402E-2</v>
      </c>
      <c r="AP98" s="22">
        <v>-0.121744389797677</v>
      </c>
      <c r="AQ98" s="22">
        <v>6.5157578163052704E-2</v>
      </c>
      <c r="AR98" s="22">
        <v>-0.33071459456987201</v>
      </c>
      <c r="AS98" s="20">
        <v>8</v>
      </c>
      <c r="AT98" s="20">
        <v>3</v>
      </c>
      <c r="AU98" s="20">
        <v>5</v>
      </c>
      <c r="AV98" s="21">
        <v>7</v>
      </c>
      <c r="AW98" s="15"/>
      <c r="AX98" s="25">
        <v>0.39007422959839499</v>
      </c>
      <c r="AY98" s="26">
        <v>-0.52503054450426101</v>
      </c>
      <c r="AZ98" s="26">
        <v>-7.3305614454739002E-2</v>
      </c>
      <c r="BA98" s="26">
        <v>-0.67826658012563701</v>
      </c>
      <c r="BB98" s="85">
        <v>3.95014819677817E-2</v>
      </c>
      <c r="BC98" s="88">
        <v>-47.359913879597997</v>
      </c>
      <c r="BD98" s="18">
        <v>43836</v>
      </c>
      <c r="BE98" s="18">
        <v>43913</v>
      </c>
      <c r="BF98" s="20"/>
      <c r="BG98" s="18"/>
      <c r="BH98" s="15"/>
    </row>
    <row r="99" spans="1:60" x14ac:dyDescent="0.25">
      <c r="A99" s="15"/>
      <c r="B99" s="14" t="s">
        <v>373</v>
      </c>
      <c r="C99" s="14" t="s">
        <v>374</v>
      </c>
      <c r="D99" s="14" t="s">
        <v>349</v>
      </c>
      <c r="E99" s="16" t="s">
        <v>132</v>
      </c>
      <c r="F99" s="16" t="s">
        <v>350</v>
      </c>
      <c r="G99" s="81" t="s">
        <v>38</v>
      </c>
      <c r="H99" s="82" t="s">
        <v>327</v>
      </c>
      <c r="I99" s="17" t="s">
        <v>31</v>
      </c>
      <c r="J99" s="17" t="s">
        <v>375</v>
      </c>
      <c r="K99" s="15"/>
      <c r="L99" s="18">
        <v>44022</v>
      </c>
      <c r="M99" s="83">
        <v>938.44099999964203</v>
      </c>
      <c r="N99" s="84">
        <v>938.44099999964203</v>
      </c>
      <c r="O99" s="84">
        <v>1321.3169999998099</v>
      </c>
      <c r="P99" s="85">
        <f t="shared" si="1"/>
        <v>0.71023153414341678</v>
      </c>
      <c r="Q99" s="18">
        <v>43836</v>
      </c>
      <c r="R99" s="86">
        <v>3362451.7280000001</v>
      </c>
      <c r="S99" s="86">
        <v>5145758.40195313</v>
      </c>
      <c r="T99" s="15"/>
      <c r="U99" s="19">
        <v>2.2182927457834001E-2</v>
      </c>
      <c r="V99" s="51">
        <v>2.26020566115039</v>
      </c>
      <c r="W99" s="19">
        <v>-3.5724994622796701E-3</v>
      </c>
      <c r="X99" s="51">
        <v>0.431667304837902</v>
      </c>
      <c r="Y99" s="19">
        <v>-0.28079079513816402</v>
      </c>
      <c r="Z99" s="51">
        <v>-8.7474060555687192</v>
      </c>
      <c r="AA99" s="19">
        <v>-0.19940654251869999</v>
      </c>
      <c r="AB99" s="51">
        <v>0.63601265128818296</v>
      </c>
      <c r="AC99" s="19">
        <v>1.1832336011139E-2</v>
      </c>
      <c r="AD99" s="51">
        <v>25.4690890993807</v>
      </c>
      <c r="AE99" s="19"/>
      <c r="AF99" s="87"/>
      <c r="AG99" s="19">
        <v>1.17486660456052E-2</v>
      </c>
      <c r="AH99" s="51">
        <v>-0.62395438726525798</v>
      </c>
      <c r="AI99" s="19">
        <v>-0.26315164632978799</v>
      </c>
      <c r="AJ99" s="51">
        <v>-12.5882474259852</v>
      </c>
      <c r="AK99" s="19">
        <v>-6.8815719100748504E-2</v>
      </c>
      <c r="AL99" s="19">
        <v>-3.0144682849822899E-2</v>
      </c>
      <c r="AM99" s="51">
        <v>21.322632200375701</v>
      </c>
      <c r="AN99" s="15"/>
      <c r="AO99" s="22">
        <v>8.9334862561372602E-2</v>
      </c>
      <c r="AP99" s="22">
        <v>-0.12165053173070201</v>
      </c>
      <c r="AQ99" s="22">
        <v>8.0761290919326698E-2</v>
      </c>
      <c r="AR99" s="22">
        <v>-0.32997507150692401</v>
      </c>
      <c r="AS99" s="20">
        <v>9</v>
      </c>
      <c r="AT99" s="20">
        <v>3</v>
      </c>
      <c r="AU99" s="20">
        <v>5</v>
      </c>
      <c r="AV99" s="21">
        <v>7</v>
      </c>
      <c r="AW99" s="15"/>
      <c r="AX99" s="25">
        <v>0.40159372756606898</v>
      </c>
      <c r="AY99" s="26">
        <v>-0.41217496226408901</v>
      </c>
      <c r="AZ99" s="26">
        <v>9.2416688846924402E-2</v>
      </c>
      <c r="BA99" s="26">
        <v>-0.53839333328596695</v>
      </c>
      <c r="BB99" s="85">
        <v>4.0725380144358503E-2</v>
      </c>
      <c r="BC99" s="88">
        <v>-47.215338938345703</v>
      </c>
      <c r="BD99" s="18">
        <v>43836</v>
      </c>
      <c r="BE99" s="18">
        <v>43913</v>
      </c>
      <c r="BF99" s="20"/>
      <c r="BG99" s="18"/>
      <c r="BH99" s="15"/>
    </row>
    <row r="100" spans="1:60" x14ac:dyDescent="0.25">
      <c r="A100" s="15"/>
      <c r="B100" s="14" t="s">
        <v>376</v>
      </c>
      <c r="C100" s="14" t="s">
        <v>377</v>
      </c>
      <c r="D100" s="14" t="s">
        <v>349</v>
      </c>
      <c r="E100" s="16" t="s">
        <v>378</v>
      </c>
      <c r="F100" s="16" t="s">
        <v>350</v>
      </c>
      <c r="G100" s="81" t="s">
        <v>38</v>
      </c>
      <c r="H100" s="82" t="s">
        <v>327</v>
      </c>
      <c r="I100" s="17" t="s">
        <v>31</v>
      </c>
      <c r="J100" s="17" t="s">
        <v>379</v>
      </c>
      <c r="K100" s="15"/>
      <c r="L100" s="18">
        <v>44022</v>
      </c>
      <c r="M100" s="83">
        <v>924.33079999964696</v>
      </c>
      <c r="N100" s="84">
        <v>924.33079999964696</v>
      </c>
      <c r="O100" s="84">
        <v>1312.4407999999801</v>
      </c>
      <c r="P100" s="85">
        <f t="shared" si="1"/>
        <v>0.70428380464830187</v>
      </c>
      <c r="Q100" s="18">
        <v>43836</v>
      </c>
      <c r="R100" s="86">
        <v>40907.586000000003</v>
      </c>
      <c r="S100" s="86">
        <v>50239.828572509803</v>
      </c>
      <c r="T100" s="15"/>
      <c r="U100" s="19">
        <v>2.21367109570565E-2</v>
      </c>
      <c r="V100" s="51">
        <v>2.2555840110726399</v>
      </c>
      <c r="W100" s="19">
        <v>-4.9231142220378396E-3</v>
      </c>
      <c r="X100" s="51">
        <v>0.29660582886208398</v>
      </c>
      <c r="Y100" s="19">
        <v>-0.28668469998607199</v>
      </c>
      <c r="Z100" s="51">
        <v>-9.3367965403595008</v>
      </c>
      <c r="AA100" s="19">
        <v>-0.212543676896603</v>
      </c>
      <c r="AB100" s="51">
        <v>-0.67770078650210097</v>
      </c>
      <c r="AC100" s="19">
        <v>-2.1057316068436201E-2</v>
      </c>
      <c r="AD100" s="51">
        <v>22.180123891419498</v>
      </c>
      <c r="AE100" s="19">
        <v>-2.1747325637989E-2</v>
      </c>
      <c r="AF100" s="87">
        <v>15.602499484797599</v>
      </c>
      <c r="AG100" s="19">
        <v>1.1291448246993199E-2</v>
      </c>
      <c r="AH100" s="51">
        <v>-0.66967616712645395</v>
      </c>
      <c r="AI100" s="19">
        <v>-0.269520318520372</v>
      </c>
      <c r="AJ100" s="51">
        <v>-13.225114645043501</v>
      </c>
      <c r="AK100" s="19">
        <v>-8.7576328907744E-2</v>
      </c>
      <c r="AL100" s="19">
        <v>-1.03357843418053E-2</v>
      </c>
      <c r="AM100" s="51">
        <v>-5.57072605406574</v>
      </c>
      <c r="AN100" s="15"/>
      <c r="AO100" s="22">
        <v>8.9285718533647002E-2</v>
      </c>
      <c r="AP100" s="22">
        <v>-0.121769647267647</v>
      </c>
      <c r="AQ100" s="22">
        <v>7.9296202893601703E-2</v>
      </c>
      <c r="AR100" s="22">
        <v>-0.33091361497819899</v>
      </c>
      <c r="AS100" s="20">
        <v>9</v>
      </c>
      <c r="AT100" s="20">
        <v>3</v>
      </c>
      <c r="AU100" s="20">
        <v>5</v>
      </c>
      <c r="AV100" s="21">
        <v>7</v>
      </c>
      <c r="AW100" s="15"/>
      <c r="AX100" s="25">
        <v>0.40163244536495801</v>
      </c>
      <c r="AY100" s="26">
        <v>-0.444666180949298</v>
      </c>
      <c r="AZ100" s="26">
        <v>4.3813659182887897E-2</v>
      </c>
      <c r="BA100" s="26">
        <v>-0.58005030285858095</v>
      </c>
      <c r="BB100" s="85">
        <v>4.0726281437964598E-2</v>
      </c>
      <c r="BC100" s="88">
        <v>-47.398762671800803</v>
      </c>
      <c r="BD100" s="18">
        <v>43836</v>
      </c>
      <c r="BE100" s="18">
        <v>43913</v>
      </c>
      <c r="BF100" s="20"/>
      <c r="BG100" s="18"/>
      <c r="BH100" s="15"/>
    </row>
    <row r="101" spans="1:60" x14ac:dyDescent="0.25">
      <c r="A101" s="15"/>
      <c r="B101" s="14" t="s">
        <v>380</v>
      </c>
      <c r="C101" s="14" t="s">
        <v>381</v>
      </c>
      <c r="D101" s="14" t="s">
        <v>349</v>
      </c>
      <c r="E101" s="16" t="s">
        <v>382</v>
      </c>
      <c r="F101" s="16" t="s">
        <v>350</v>
      </c>
      <c r="G101" s="81" t="s">
        <v>38</v>
      </c>
      <c r="H101" s="82" t="s">
        <v>327</v>
      </c>
      <c r="I101" s="17" t="s">
        <v>31</v>
      </c>
      <c r="J101" s="17" t="s">
        <v>383</v>
      </c>
      <c r="K101" s="15"/>
      <c r="L101" s="18">
        <v>44022</v>
      </c>
      <c r="M101" s="83">
        <v>1282.25520000048</v>
      </c>
      <c r="N101" s="84">
        <v>1282.25520000048</v>
      </c>
      <c r="O101" s="84">
        <v>1818.7945000007701</v>
      </c>
      <c r="P101" s="85">
        <f t="shared" si="1"/>
        <v>0.70500279168423763</v>
      </c>
      <c r="Q101" s="18">
        <v>43836</v>
      </c>
      <c r="R101" s="86">
        <v>60472.72</v>
      </c>
      <c r="S101" s="86">
        <v>69333.452496215803</v>
      </c>
      <c r="T101" s="15"/>
      <c r="U101" s="19">
        <v>2.21423554539797E-2</v>
      </c>
      <c r="V101" s="51">
        <v>2.25614846076496</v>
      </c>
      <c r="W101" s="19">
        <v>-4.7592842829544697E-3</v>
      </c>
      <c r="X101" s="51">
        <v>0.312988822770421</v>
      </c>
      <c r="Y101" s="19">
        <v>-0.285972156451899</v>
      </c>
      <c r="Z101" s="51">
        <v>-9.2655421869421808</v>
      </c>
      <c r="AA101" s="19">
        <v>-0.210962946206564</v>
      </c>
      <c r="AB101" s="51">
        <v>-0.51962771749822401</v>
      </c>
      <c r="AC101" s="19">
        <v>-1.7128304688412799E-2</v>
      </c>
      <c r="AD101" s="51">
        <v>22.573025029414602</v>
      </c>
      <c r="AE101" s="19">
        <v>-1.58545590520589E-2</v>
      </c>
      <c r="AF101" s="87">
        <v>16.191776143386999</v>
      </c>
      <c r="AG101" s="19">
        <v>1.1346915391186501E-2</v>
      </c>
      <c r="AH101" s="51">
        <v>-0.66412945270712997</v>
      </c>
      <c r="AI101" s="19">
        <v>-0.26875054854201202</v>
      </c>
      <c r="AJ101" s="51">
        <v>-13.1481376472075</v>
      </c>
      <c r="AK101" s="19">
        <v>-7.1892181415023501E-2</v>
      </c>
      <c r="AL101" s="19">
        <v>-8.4218513584346493E-3</v>
      </c>
      <c r="AM101" s="51">
        <v>-4.0023113047936896</v>
      </c>
      <c r="AN101" s="15"/>
      <c r="AO101" s="22">
        <v>8.9291602402226999E-2</v>
      </c>
      <c r="AP101" s="22">
        <v>-0.121755231541174</v>
      </c>
      <c r="AQ101" s="22">
        <v>7.9473659563518595E-2</v>
      </c>
      <c r="AR101" s="22">
        <v>-0.33079996390442801</v>
      </c>
      <c r="AS101" s="20">
        <v>9</v>
      </c>
      <c r="AT101" s="20">
        <v>3</v>
      </c>
      <c r="AU101" s="20">
        <v>5</v>
      </c>
      <c r="AV101" s="21">
        <v>7</v>
      </c>
      <c r="AW101" s="15"/>
      <c r="AX101" s="25">
        <v>0.40162769838178097</v>
      </c>
      <c r="AY101" s="26">
        <v>-0.44075631766190798</v>
      </c>
      <c r="AZ101" s="26">
        <v>4.96633540811331E-2</v>
      </c>
      <c r="BA101" s="26">
        <v>-0.57504413993137904</v>
      </c>
      <c r="BB101" s="85">
        <v>4.07261661304801E-2</v>
      </c>
      <c r="BC101" s="88">
        <v>-47.376578277558998</v>
      </c>
      <c r="BD101" s="18">
        <v>43836</v>
      </c>
      <c r="BE101" s="18">
        <v>43913</v>
      </c>
      <c r="BF101" s="20"/>
      <c r="BG101" s="18"/>
      <c r="BH101" s="15"/>
    </row>
    <row r="102" spans="1:60" x14ac:dyDescent="0.25">
      <c r="A102" s="15"/>
      <c r="B102" s="14" t="s">
        <v>384</v>
      </c>
      <c r="C102" s="14" t="s">
        <v>385</v>
      </c>
      <c r="D102" s="14" t="s">
        <v>349</v>
      </c>
      <c r="E102" s="16" t="s">
        <v>386</v>
      </c>
      <c r="F102" s="16" t="s">
        <v>350</v>
      </c>
      <c r="G102" s="81" t="s">
        <v>38</v>
      </c>
      <c r="H102" s="82" t="s">
        <v>327</v>
      </c>
      <c r="I102" s="17" t="s">
        <v>31</v>
      </c>
      <c r="J102" s="17" t="s">
        <v>387</v>
      </c>
      <c r="K102" s="15"/>
      <c r="L102" s="18">
        <v>44022</v>
      </c>
      <c r="M102" s="83">
        <v>1005.85149999987</v>
      </c>
      <c r="N102" s="84">
        <v>1005.85149999987</v>
      </c>
      <c r="O102" s="84">
        <v>1425.28130000085</v>
      </c>
      <c r="P102" s="85">
        <f t="shared" si="1"/>
        <v>0.70572138987529698</v>
      </c>
      <c r="Q102" s="18">
        <v>43836</v>
      </c>
      <c r="R102" s="86">
        <v>151852.27299999999</v>
      </c>
      <c r="S102" s="86">
        <v>207938.99394653301</v>
      </c>
      <c r="T102" s="15"/>
      <c r="U102" s="19">
        <v>2.2147910785861299E-2</v>
      </c>
      <c r="V102" s="51">
        <v>2.2567039939531202</v>
      </c>
      <c r="W102" s="19">
        <v>-4.5957651473145199E-3</v>
      </c>
      <c r="X102" s="51">
        <v>0.32934073633441602</v>
      </c>
      <c r="Y102" s="19">
        <v>-0.28526007157604899</v>
      </c>
      <c r="Z102" s="51">
        <v>-9.1943336993572302</v>
      </c>
      <c r="AA102" s="19">
        <v>-0.209378827434266</v>
      </c>
      <c r="AB102" s="51">
        <v>-0.36121584026841402</v>
      </c>
      <c r="AC102" s="19">
        <v>-1.31831122662334E-2</v>
      </c>
      <c r="AD102" s="51">
        <v>22.967544271639799</v>
      </c>
      <c r="AE102" s="19">
        <v>-9.9260218930794508E-3</v>
      </c>
      <c r="AF102" s="87">
        <v>16.784629859292199</v>
      </c>
      <c r="AG102" s="19">
        <v>1.1402277981687799E-2</v>
      </c>
      <c r="AH102" s="51">
        <v>-0.65859319365699798</v>
      </c>
      <c r="AI102" s="19">
        <v>-0.267981157120666</v>
      </c>
      <c r="AJ102" s="51">
        <v>-13.071198505072999</v>
      </c>
      <c r="AK102" s="19">
        <v>-5.59285365670803E-2</v>
      </c>
      <c r="AL102" s="19">
        <v>-6.5030366658902503E-3</v>
      </c>
      <c r="AM102" s="51">
        <v>-2.4059468199993699</v>
      </c>
      <c r="AN102" s="15"/>
      <c r="AO102" s="22">
        <v>8.9297613996750402E-2</v>
      </c>
      <c r="AP102" s="22">
        <v>-0.12174073038841</v>
      </c>
      <c r="AQ102" s="22">
        <v>7.9651146001197007E-2</v>
      </c>
      <c r="AR102" s="22">
        <v>-0.33068624393315998</v>
      </c>
      <c r="AS102" s="20">
        <v>9</v>
      </c>
      <c r="AT102" s="20">
        <v>3</v>
      </c>
      <c r="AU102" s="20">
        <v>5</v>
      </c>
      <c r="AV102" s="21">
        <v>7</v>
      </c>
      <c r="AW102" s="15"/>
      <c r="AX102" s="25">
        <v>0.40162302665994498</v>
      </c>
      <c r="AY102" s="26">
        <v>-0.43683731119699598</v>
      </c>
      <c r="AZ102" s="26">
        <v>5.5525983599466103E-2</v>
      </c>
      <c r="BA102" s="26">
        <v>-0.57002440944688704</v>
      </c>
      <c r="BB102" s="85">
        <v>4.07260585397307E-2</v>
      </c>
      <c r="BC102" s="88">
        <v>-47.354364363069202</v>
      </c>
      <c r="BD102" s="18">
        <v>43836</v>
      </c>
      <c r="BE102" s="18">
        <v>43913</v>
      </c>
      <c r="BF102" s="20"/>
      <c r="BG102" s="18"/>
      <c r="BH102" s="15"/>
    </row>
    <row r="103" spans="1:60" x14ac:dyDescent="0.25">
      <c r="A103" s="15"/>
      <c r="B103" s="14" t="s">
        <v>388</v>
      </c>
      <c r="C103" s="14" t="s">
        <v>389</v>
      </c>
      <c r="D103" s="14" t="s">
        <v>349</v>
      </c>
      <c r="E103" s="16" t="s">
        <v>390</v>
      </c>
      <c r="F103" s="16" t="s">
        <v>350</v>
      </c>
      <c r="G103" s="81" t="s">
        <v>38</v>
      </c>
      <c r="H103" s="82" t="s">
        <v>327</v>
      </c>
      <c r="I103" s="17" t="s">
        <v>31</v>
      </c>
      <c r="J103" s="17" t="s">
        <v>391</v>
      </c>
      <c r="K103" s="15"/>
      <c r="L103" s="18">
        <v>44022</v>
      </c>
      <c r="M103" s="83">
        <v>1175.0017000008399</v>
      </c>
      <c r="N103" s="84">
        <v>1175.0017000008399</v>
      </c>
      <c r="O103" s="84">
        <v>1663.2671000007499</v>
      </c>
      <c r="P103" s="85">
        <f t="shared" si="1"/>
        <v>0.70644197796031083</v>
      </c>
      <c r="Q103" s="18">
        <v>43836</v>
      </c>
      <c r="R103" s="86">
        <v>607861.38399999996</v>
      </c>
      <c r="S103" s="86">
        <v>720351.518274414</v>
      </c>
      <c r="T103" s="15"/>
      <c r="U103" s="19">
        <v>2.2153558735226401E-2</v>
      </c>
      <c r="V103" s="51">
        <v>2.2572687888896299</v>
      </c>
      <c r="W103" s="19">
        <v>-4.4321768064037297E-3</v>
      </c>
      <c r="X103" s="51">
        <v>0.34569957042549498</v>
      </c>
      <c r="Y103" s="19">
        <v>-0.284545953120105</v>
      </c>
      <c r="Z103" s="51">
        <v>-9.1229218537628203</v>
      </c>
      <c r="AA103" s="19">
        <v>-0.20779062293789999</v>
      </c>
      <c r="AB103" s="51">
        <v>-0.20239539063186399</v>
      </c>
      <c r="AC103" s="19">
        <v>-9.2219798261794494E-3</v>
      </c>
      <c r="AD103" s="51">
        <v>23.363657515641499</v>
      </c>
      <c r="AE103" s="19">
        <v>-3.9628657541470602E-3</v>
      </c>
      <c r="AF103" s="87">
        <v>17.3809454731818</v>
      </c>
      <c r="AG103" s="19">
        <v>1.1457602986411099E-2</v>
      </c>
      <c r="AH103" s="51">
        <v>-0.65306069318467097</v>
      </c>
      <c r="AI103" s="19">
        <v>-0.267209604317031</v>
      </c>
      <c r="AJ103" s="51">
        <v>-12.9940432247095</v>
      </c>
      <c r="AK103" s="19">
        <v>-3.9701776752735903E-2</v>
      </c>
      <c r="AL103" s="19">
        <v>-4.5818558182872896E-3</v>
      </c>
      <c r="AM103" s="51">
        <v>-0.78327083856493096</v>
      </c>
      <c r="AN103" s="15"/>
      <c r="AO103" s="22">
        <v>8.9303578626713703E-2</v>
      </c>
      <c r="AP103" s="22">
        <v>-0.121726284252945</v>
      </c>
      <c r="AQ103" s="22">
        <v>7.9828914140307503E-2</v>
      </c>
      <c r="AR103" s="22">
        <v>-0.33057238026754898</v>
      </c>
      <c r="AS103" s="20">
        <v>9</v>
      </c>
      <c r="AT103" s="20">
        <v>3</v>
      </c>
      <c r="AU103" s="20">
        <v>5</v>
      </c>
      <c r="AV103" s="21">
        <v>7</v>
      </c>
      <c r="AW103" s="15"/>
      <c r="AX103" s="25">
        <v>0.40161830356926698</v>
      </c>
      <c r="AY103" s="26">
        <v>-0.432909232368274</v>
      </c>
      <c r="AZ103" s="26">
        <v>6.140229439211E-2</v>
      </c>
      <c r="BA103" s="26">
        <v>-0.56499129988060304</v>
      </c>
      <c r="BB103" s="85">
        <v>4.0725947223036199E-2</v>
      </c>
      <c r="BC103" s="88">
        <v>-47.3321272332687</v>
      </c>
      <c r="BD103" s="18">
        <v>43836</v>
      </c>
      <c r="BE103" s="18">
        <v>43913</v>
      </c>
      <c r="BF103" s="20"/>
      <c r="BG103" s="18"/>
      <c r="BH103" s="15"/>
    </row>
    <row r="104" spans="1:60" x14ac:dyDescent="0.25">
      <c r="A104" s="15"/>
      <c r="B104" s="14" t="s">
        <v>392</v>
      </c>
      <c r="C104" s="14" t="s">
        <v>393</v>
      </c>
      <c r="D104" s="14" t="s">
        <v>394</v>
      </c>
      <c r="E104" s="16" t="s">
        <v>325</v>
      </c>
      <c r="F104" s="16" t="s">
        <v>326</v>
      </c>
      <c r="G104" s="81" t="s">
        <v>145</v>
      </c>
      <c r="H104" s="82" t="s">
        <v>395</v>
      </c>
      <c r="I104" s="17" t="s">
        <v>31</v>
      </c>
      <c r="J104" s="17" t="s">
        <v>396</v>
      </c>
      <c r="K104" s="15"/>
      <c r="L104" s="18">
        <v>44022</v>
      </c>
      <c r="M104" s="83">
        <v>2136.3821000009798</v>
      </c>
      <c r="N104" s="84">
        <v>2136.3821000009798</v>
      </c>
      <c r="O104" s="84">
        <v>2136.3821000009798</v>
      </c>
      <c r="P104" s="85">
        <f t="shared" si="1"/>
        <v>1</v>
      </c>
      <c r="Q104" s="18">
        <v>44022</v>
      </c>
      <c r="R104" s="86">
        <v>450287.36800000002</v>
      </c>
      <c r="S104" s="86">
        <v>284620.58693115198</v>
      </c>
      <c r="T104" s="15"/>
      <c r="U104" s="19">
        <v>4.2566095507936604E-3</v>
      </c>
      <c r="V104" s="51">
        <v>0.46757387044635801</v>
      </c>
      <c r="W104" s="19">
        <v>0.106633334091457</v>
      </c>
      <c r="X104" s="51">
        <v>11.4522506602079</v>
      </c>
      <c r="Y104" s="19">
        <v>5.3027558462417801E-2</v>
      </c>
      <c r="Z104" s="51">
        <v>24.6344293044822</v>
      </c>
      <c r="AA104" s="19">
        <v>0.2952535266013</v>
      </c>
      <c r="AB104" s="51">
        <v>50.102019563317299</v>
      </c>
      <c r="AC104" s="19">
        <v>0.290774612032692</v>
      </c>
      <c r="AD104" s="51">
        <v>53.363316701550502</v>
      </c>
      <c r="AE104" s="19">
        <v>0.329933044620557</v>
      </c>
      <c r="AF104" s="87">
        <v>50.770536510681303</v>
      </c>
      <c r="AG104" s="19">
        <v>3.3135921668872498E-2</v>
      </c>
      <c r="AH104" s="51">
        <v>1.5147711750614701</v>
      </c>
      <c r="AI104" s="19">
        <v>0.10517181184157399</v>
      </c>
      <c r="AJ104" s="51">
        <v>24.244098391151098</v>
      </c>
      <c r="AK104" s="19">
        <v>1.13638210000121</v>
      </c>
      <c r="AL104" s="19">
        <v>9.0033583392214497E-2</v>
      </c>
      <c r="AM104" s="51">
        <v>117.79278554988601</v>
      </c>
      <c r="AN104" s="15"/>
      <c r="AO104" s="22">
        <v>4.5013823610133799E-2</v>
      </c>
      <c r="AP104" s="22">
        <v>-3.6983276774663003E-2</v>
      </c>
      <c r="AQ104" s="22">
        <v>0.107383788144944</v>
      </c>
      <c r="AR104" s="22">
        <v>-8.0917452134599402E-2</v>
      </c>
      <c r="AS104" s="20">
        <v>8</v>
      </c>
      <c r="AT104" s="20">
        <v>4</v>
      </c>
      <c r="AU104" s="20">
        <v>8</v>
      </c>
      <c r="AV104" s="21">
        <v>4</v>
      </c>
      <c r="AW104" s="15"/>
      <c r="AX104" s="25">
        <v>0.17610186288395199</v>
      </c>
      <c r="AY104" s="26">
        <v>1.5252031419913701</v>
      </c>
      <c r="AZ104" s="26">
        <v>1.6817365744864201</v>
      </c>
      <c r="BA104" s="26">
        <v>2.3542763405967002</v>
      </c>
      <c r="BB104" s="85">
        <v>1.8205903307316501E-2</v>
      </c>
      <c r="BC104" s="88">
        <v>-20.5845519113936</v>
      </c>
      <c r="BD104" s="18">
        <v>43843</v>
      </c>
      <c r="BE104" s="18">
        <v>43910</v>
      </c>
      <c r="BF104" s="20">
        <v>117</v>
      </c>
      <c r="BG104" s="18">
        <v>44006</v>
      </c>
      <c r="BH104" s="15"/>
    </row>
    <row r="105" spans="1:60" x14ac:dyDescent="0.25">
      <c r="A105" s="15"/>
      <c r="B105" s="14" t="s">
        <v>397</v>
      </c>
      <c r="C105" s="14" t="s">
        <v>398</v>
      </c>
      <c r="D105" s="14" t="s">
        <v>394</v>
      </c>
      <c r="E105" s="16" t="s">
        <v>77</v>
      </c>
      <c r="F105" s="16" t="s">
        <v>326</v>
      </c>
      <c r="G105" s="81" t="s">
        <v>145</v>
      </c>
      <c r="H105" s="82" t="s">
        <v>395</v>
      </c>
      <c r="I105" s="17" t="s">
        <v>31</v>
      </c>
      <c r="J105" s="17" t="s">
        <v>399</v>
      </c>
      <c r="K105" s="15"/>
      <c r="L105" s="18">
        <v>44022</v>
      </c>
      <c r="M105" s="83">
        <v>2315.1878999993201</v>
      </c>
      <c r="N105" s="84">
        <v>2315.1878999993201</v>
      </c>
      <c r="O105" s="84">
        <v>2315.1878999993201</v>
      </c>
      <c r="P105" s="85">
        <f t="shared" si="1"/>
        <v>1</v>
      </c>
      <c r="Q105" s="18">
        <v>44022</v>
      </c>
      <c r="R105" s="86">
        <v>1155456.382</v>
      </c>
      <c r="S105" s="86">
        <v>1198486.5704081999</v>
      </c>
      <c r="T105" s="15"/>
      <c r="U105" s="19">
        <v>4.2840625719691196E-3</v>
      </c>
      <c r="V105" s="51">
        <v>0.47031917256390399</v>
      </c>
      <c r="W105" s="19">
        <v>0.107540856090054</v>
      </c>
      <c r="X105" s="51">
        <v>11.543002860067601</v>
      </c>
      <c r="Y105" s="19">
        <v>5.8277273568819503E-2</v>
      </c>
      <c r="Z105" s="51">
        <v>25.159400815144199</v>
      </c>
      <c r="AA105" s="19">
        <v>0.308288951184368</v>
      </c>
      <c r="AB105" s="51">
        <v>51.405562021595003</v>
      </c>
      <c r="AC105" s="19">
        <v>0.31686869148688901</v>
      </c>
      <c r="AD105" s="51">
        <v>55.9727246469702</v>
      </c>
      <c r="AE105" s="19">
        <v>0.37045590153895303</v>
      </c>
      <c r="AF105" s="87">
        <v>54.822822202520904</v>
      </c>
      <c r="AG105" s="19">
        <v>3.3418257200537503E-2</v>
      </c>
      <c r="AH105" s="51">
        <v>1.54300472822797</v>
      </c>
      <c r="AI105" s="19">
        <v>0.11098501774729801</v>
      </c>
      <c r="AJ105" s="51">
        <v>24.825418981723502</v>
      </c>
      <c r="AK105" s="19">
        <v>1.31518789999885</v>
      </c>
      <c r="AL105" s="19">
        <v>0.100028953011206</v>
      </c>
      <c r="AM105" s="51">
        <v>135.67336554964999</v>
      </c>
      <c r="AN105" s="15"/>
      <c r="AO105" s="22">
        <v>4.5042384967018699E-2</v>
      </c>
      <c r="AP105" s="22">
        <v>-3.6956971318431897E-2</v>
      </c>
      <c r="AQ105" s="22">
        <v>0.108291895410803</v>
      </c>
      <c r="AR105" s="22">
        <v>-8.0138613239832901E-2</v>
      </c>
      <c r="AS105" s="20">
        <v>8</v>
      </c>
      <c r="AT105" s="20">
        <v>4</v>
      </c>
      <c r="AU105" s="20">
        <v>8</v>
      </c>
      <c r="AV105" s="21">
        <v>4</v>
      </c>
      <c r="AW105" s="15"/>
      <c r="AX105" s="25">
        <v>0.176115387745958</v>
      </c>
      <c r="AY105" s="26">
        <v>1.5934636169095</v>
      </c>
      <c r="AZ105" s="26">
        <v>1.72663421127436</v>
      </c>
      <c r="BA105" s="26">
        <v>2.4659042908097</v>
      </c>
      <c r="BB105" s="85">
        <v>1.8208082837973101E-2</v>
      </c>
      <c r="BC105" s="88">
        <v>-20.4390300863306</v>
      </c>
      <c r="BD105" s="18">
        <v>43843</v>
      </c>
      <c r="BE105" s="18">
        <v>43910</v>
      </c>
      <c r="BF105" s="20">
        <v>116</v>
      </c>
      <c r="BG105" s="18">
        <v>44005</v>
      </c>
      <c r="BH105" s="15"/>
    </row>
    <row r="106" spans="1:60" x14ac:dyDescent="0.25">
      <c r="A106" s="15"/>
      <c r="B106" s="14" t="s">
        <v>400</v>
      </c>
      <c r="C106" s="14" t="s">
        <v>401</v>
      </c>
      <c r="D106" s="14" t="s">
        <v>394</v>
      </c>
      <c r="E106" s="16" t="s">
        <v>337</v>
      </c>
      <c r="F106" s="16" t="s">
        <v>326</v>
      </c>
      <c r="G106" s="81" t="s">
        <v>145</v>
      </c>
      <c r="H106" s="82" t="s">
        <v>395</v>
      </c>
      <c r="I106" s="17" t="s">
        <v>31</v>
      </c>
      <c r="J106" s="17" t="s">
        <v>402</v>
      </c>
      <c r="K106" s="15"/>
      <c r="L106" s="18">
        <v>44022</v>
      </c>
      <c r="M106" s="83">
        <v>1413.33819999918</v>
      </c>
      <c r="N106" s="84">
        <v>1413.33819999918</v>
      </c>
      <c r="O106" s="84">
        <v>1413.33819999918</v>
      </c>
      <c r="P106" s="85">
        <f t="shared" si="1"/>
        <v>1</v>
      </c>
      <c r="Q106" s="18">
        <v>44022</v>
      </c>
      <c r="R106" s="86">
        <v>124649.276</v>
      </c>
      <c r="S106" s="86">
        <v>508012.50264111301</v>
      </c>
      <c r="T106" s="15"/>
      <c r="U106" s="19">
        <v>4.2703607759904099E-3</v>
      </c>
      <c r="V106" s="51">
        <v>0.46894899296603398</v>
      </c>
      <c r="W106" s="19">
        <v>0.1070869509349</v>
      </c>
      <c r="X106" s="51">
        <v>11.4976123445522</v>
      </c>
      <c r="Y106" s="19">
        <v>5.56492026025808E-2</v>
      </c>
      <c r="Z106" s="51">
        <v>24.896593718498501</v>
      </c>
      <c r="AA106" s="19">
        <v>0.30175501454155901</v>
      </c>
      <c r="AB106" s="51">
        <v>50.752168357314098</v>
      </c>
      <c r="AC106" s="19">
        <v>0.30375630886002902</v>
      </c>
      <c r="AD106" s="51">
        <v>54.661486384284203</v>
      </c>
      <c r="AE106" s="19">
        <v>0.35004227782716002</v>
      </c>
      <c r="AF106" s="87">
        <v>52.7814598313416</v>
      </c>
      <c r="AG106" s="19">
        <v>3.32770857239666E-2</v>
      </c>
      <c r="AH106" s="51">
        <v>1.5288875805708799</v>
      </c>
      <c r="AI106" s="19">
        <v>0.108074613828649</v>
      </c>
      <c r="AJ106" s="51">
        <v>24.534378589858498</v>
      </c>
      <c r="AK106" s="19">
        <v>0.41333819999999799</v>
      </c>
      <c r="AL106" s="19">
        <v>4.0070188239042202E-2</v>
      </c>
      <c r="AM106" s="51">
        <v>45.488395549706198</v>
      </c>
      <c r="AN106" s="15"/>
      <c r="AO106" s="22">
        <v>4.5028173637547297E-2</v>
      </c>
      <c r="AP106" s="22">
        <v>-3.6970119941543103E-2</v>
      </c>
      <c r="AQ106" s="22">
        <v>0.107837729789026</v>
      </c>
      <c r="AR106" s="22">
        <v>-8.0528044565726306E-2</v>
      </c>
      <c r="AS106" s="20">
        <v>8</v>
      </c>
      <c r="AT106" s="20">
        <v>4</v>
      </c>
      <c r="AU106" s="20">
        <v>8</v>
      </c>
      <c r="AV106" s="21">
        <v>4</v>
      </c>
      <c r="AW106" s="15"/>
      <c r="AX106" s="25">
        <v>0.176108563387534</v>
      </c>
      <c r="AY106" s="26">
        <v>1.55925428692353</v>
      </c>
      <c r="AZ106" s="26">
        <v>1.7041339807237801</v>
      </c>
      <c r="BA106" s="26">
        <v>2.40989834054926</v>
      </c>
      <c r="BB106" s="85">
        <v>1.8206986562472601E-2</v>
      </c>
      <c r="BC106" s="88">
        <v>-20.511819128558301</v>
      </c>
      <c r="BD106" s="18">
        <v>43843</v>
      </c>
      <c r="BE106" s="18">
        <v>43910</v>
      </c>
      <c r="BF106" s="20">
        <v>117</v>
      </c>
      <c r="BG106" s="18">
        <v>44006</v>
      </c>
      <c r="BH106" s="15"/>
    </row>
    <row r="107" spans="1:60" x14ac:dyDescent="0.25">
      <c r="A107" s="15"/>
      <c r="B107" s="14" t="s">
        <v>403</v>
      </c>
      <c r="C107" s="14" t="s">
        <v>404</v>
      </c>
      <c r="D107" s="14" t="s">
        <v>394</v>
      </c>
      <c r="E107" s="16" t="s">
        <v>341</v>
      </c>
      <c r="F107" s="16" t="s">
        <v>326</v>
      </c>
      <c r="G107" s="81" t="s">
        <v>145</v>
      </c>
      <c r="H107" s="82" t="s">
        <v>395</v>
      </c>
      <c r="I107" s="17" t="s">
        <v>31</v>
      </c>
      <c r="J107" s="17" t="s">
        <v>405</v>
      </c>
      <c r="K107" s="15"/>
      <c r="L107" s="18">
        <v>44022</v>
      </c>
      <c r="M107" s="83">
        <v>87468.657500028596</v>
      </c>
      <c r="N107" s="84">
        <v>87468.657500028596</v>
      </c>
      <c r="O107" s="84">
        <v>87468.657500028596</v>
      </c>
      <c r="P107" s="85">
        <f t="shared" si="1"/>
        <v>1</v>
      </c>
      <c r="Q107" s="18">
        <v>44022</v>
      </c>
      <c r="R107" s="86">
        <v>11525205.256999999</v>
      </c>
      <c r="S107" s="86">
        <v>7214916.4836406298</v>
      </c>
      <c r="T107" s="15"/>
      <c r="U107" s="19">
        <v>4.2497719605307802E-3</v>
      </c>
      <c r="V107" s="51">
        <v>0.46689011142007097</v>
      </c>
      <c r="W107" s="19">
        <v>0.10640656790565101</v>
      </c>
      <c r="X107" s="51">
        <v>11.4295740416273</v>
      </c>
      <c r="Y107" s="19">
        <v>5.1719150975259302E-2</v>
      </c>
      <c r="Z107" s="51">
        <v>24.503588555788198</v>
      </c>
      <c r="AA107" s="19">
        <v>0.29201501564064503</v>
      </c>
      <c r="AB107" s="51">
        <v>49.778168467222699</v>
      </c>
      <c r="AC107" s="19">
        <v>0.284332087698276</v>
      </c>
      <c r="AD107" s="51">
        <v>52.719064268108902</v>
      </c>
      <c r="AE107" s="19">
        <v>0.319990752466838</v>
      </c>
      <c r="AF107" s="87">
        <v>49.776307295309401</v>
      </c>
      <c r="AG107" s="19">
        <v>3.30653434648411E-2</v>
      </c>
      <c r="AH107" s="51">
        <v>1.5077133546583401</v>
      </c>
      <c r="AI107" s="19">
        <v>0.103723240938125</v>
      </c>
      <c r="AJ107" s="51">
        <v>24.099241300806199</v>
      </c>
      <c r="AK107" s="19">
        <v>1.18786068864167</v>
      </c>
      <c r="AL107" s="19">
        <v>9.2985047425900094E-2</v>
      </c>
      <c r="AM107" s="51">
        <v>122.940644413931</v>
      </c>
      <c r="AN107" s="15"/>
      <c r="AO107" s="22">
        <v>4.5006700309386402E-2</v>
      </c>
      <c r="AP107" s="22">
        <v>-3.6989862403061097E-2</v>
      </c>
      <c r="AQ107" s="22">
        <v>0.107156877213129</v>
      </c>
      <c r="AR107" s="22">
        <v>-8.1112058029248105E-2</v>
      </c>
      <c r="AS107" s="20">
        <v>8</v>
      </c>
      <c r="AT107" s="20">
        <v>4</v>
      </c>
      <c r="AU107" s="20">
        <v>8</v>
      </c>
      <c r="AV107" s="21">
        <v>4</v>
      </c>
      <c r="AW107" s="15"/>
      <c r="AX107" s="25">
        <v>0.176098572489573</v>
      </c>
      <c r="AY107" s="26">
        <v>1.5082385297846499</v>
      </c>
      <c r="AZ107" s="26">
        <v>1.67057815290536</v>
      </c>
      <c r="BA107" s="26">
        <v>2.3266115071783098</v>
      </c>
      <c r="BB107" s="85">
        <v>1.8205367941700398E-2</v>
      </c>
      <c r="BC107" s="88">
        <v>-20.620891391328801</v>
      </c>
      <c r="BD107" s="18">
        <v>43843</v>
      </c>
      <c r="BE107" s="18">
        <v>43910</v>
      </c>
      <c r="BF107" s="20">
        <v>123</v>
      </c>
      <c r="BG107" s="18">
        <v>44014</v>
      </c>
      <c r="BH107" s="15"/>
    </row>
    <row r="108" spans="1:60" x14ac:dyDescent="0.25">
      <c r="A108" s="15"/>
      <c r="B108" s="14" t="s">
        <v>406</v>
      </c>
      <c r="C108" s="14" t="s">
        <v>407</v>
      </c>
      <c r="D108" s="14" t="s">
        <v>394</v>
      </c>
      <c r="E108" s="16" t="s">
        <v>345</v>
      </c>
      <c r="F108" s="16" t="s">
        <v>326</v>
      </c>
      <c r="G108" s="81" t="s">
        <v>145</v>
      </c>
      <c r="H108" s="82" t="s">
        <v>395</v>
      </c>
      <c r="I108" s="17" t="s">
        <v>31</v>
      </c>
      <c r="J108" s="17" t="s">
        <v>408</v>
      </c>
      <c r="K108" s="15"/>
      <c r="L108" s="18">
        <v>44022</v>
      </c>
      <c r="M108" s="83">
        <v>1885.6342999991</v>
      </c>
      <c r="N108" s="84">
        <v>1885.6342999991</v>
      </c>
      <c r="O108" s="84">
        <v>1885.6342999991</v>
      </c>
      <c r="P108" s="85">
        <f t="shared" si="1"/>
        <v>1</v>
      </c>
      <c r="Q108" s="18">
        <v>44022</v>
      </c>
      <c r="R108" s="86">
        <v>490380.75400000002</v>
      </c>
      <c r="S108" s="86">
        <v>316370.79690478498</v>
      </c>
      <c r="T108" s="15"/>
      <c r="U108" s="19">
        <v>4.20864195984905E-3</v>
      </c>
      <c r="V108" s="51">
        <v>0.46277711135189697</v>
      </c>
      <c r="W108" s="19">
        <v>0.10504693580340201</v>
      </c>
      <c r="X108" s="51">
        <v>11.2936108314025</v>
      </c>
      <c r="Y108" s="19">
        <v>4.39027412139694E-2</v>
      </c>
      <c r="Z108" s="51">
        <v>23.721947579644599</v>
      </c>
      <c r="AA108" s="19">
        <v>0.27168071305466601</v>
      </c>
      <c r="AB108" s="51">
        <v>47.744738208653899</v>
      </c>
      <c r="AC108" s="19">
        <v>0.23599051603028801</v>
      </c>
      <c r="AD108" s="51">
        <v>47.884907101281001</v>
      </c>
      <c r="AE108" s="19">
        <v>0.242040965000342</v>
      </c>
      <c r="AF108" s="87">
        <v>41.9813285486307</v>
      </c>
      <c r="AG108" s="19">
        <v>3.2642033615047701E-2</v>
      </c>
      <c r="AH108" s="51">
        <v>1.46538236967899</v>
      </c>
      <c r="AI108" s="19">
        <v>9.5071385669143596E-2</v>
      </c>
      <c r="AJ108" s="51">
        <v>23.234055773908</v>
      </c>
      <c r="AK108" s="19">
        <v>0.88563429999863696</v>
      </c>
      <c r="AL108" s="19">
        <v>7.46875959612225E-2</v>
      </c>
      <c r="AM108" s="51">
        <v>92.718005549628302</v>
      </c>
      <c r="AN108" s="15"/>
      <c r="AO108" s="22">
        <v>4.49638795889769E-2</v>
      </c>
      <c r="AP108" s="22">
        <v>-3.7029377276667198E-2</v>
      </c>
      <c r="AQ108" s="22">
        <v>0.105796321486268</v>
      </c>
      <c r="AR108" s="22">
        <v>-8.2278890013258194E-2</v>
      </c>
      <c r="AS108" s="20">
        <v>8</v>
      </c>
      <c r="AT108" s="20">
        <v>4</v>
      </c>
      <c r="AU108" s="20">
        <v>8</v>
      </c>
      <c r="AV108" s="21">
        <v>4</v>
      </c>
      <c r="AW108" s="15"/>
      <c r="AX108" s="25">
        <v>0.17608742829616</v>
      </c>
      <c r="AY108" s="26">
        <v>1.4015354574385099</v>
      </c>
      <c r="AZ108" s="26">
        <v>1.6005000838449599</v>
      </c>
      <c r="BA108" s="26">
        <v>2.1534801058296602</v>
      </c>
      <c r="BB108" s="85">
        <v>1.8203026149167301E-2</v>
      </c>
      <c r="BC108" s="88">
        <v>-20.838580518000501</v>
      </c>
      <c r="BD108" s="18">
        <v>43843</v>
      </c>
      <c r="BE108" s="18">
        <v>43910</v>
      </c>
      <c r="BF108" s="20">
        <v>125</v>
      </c>
      <c r="BG108" s="18">
        <v>44018</v>
      </c>
      <c r="BH108" s="15"/>
    </row>
    <row r="109" spans="1:60" x14ac:dyDescent="0.25">
      <c r="A109" s="15"/>
      <c r="B109" s="14" t="s">
        <v>409</v>
      </c>
      <c r="C109" s="14" t="s">
        <v>410</v>
      </c>
      <c r="D109" s="14" t="s">
        <v>394</v>
      </c>
      <c r="E109" s="16" t="s">
        <v>36</v>
      </c>
      <c r="F109" s="16" t="s">
        <v>114</v>
      </c>
      <c r="G109" s="81" t="s">
        <v>145</v>
      </c>
      <c r="H109" s="82" t="s">
        <v>395</v>
      </c>
      <c r="I109" s="17" t="s">
        <v>411</v>
      </c>
      <c r="J109" s="17" t="s">
        <v>412</v>
      </c>
      <c r="K109" s="15"/>
      <c r="L109" s="18">
        <v>44022</v>
      </c>
      <c r="M109" s="83">
        <v>746.01448199991103</v>
      </c>
      <c r="N109" s="84">
        <v>746.01448199991103</v>
      </c>
      <c r="O109" s="84">
        <v>753.08182200044405</v>
      </c>
      <c r="P109" s="85">
        <f t="shared" si="1"/>
        <v>0.99061544204883378</v>
      </c>
      <c r="Q109" s="18">
        <v>44021</v>
      </c>
      <c r="R109" s="86">
        <v>7301410.0192499999</v>
      </c>
      <c r="S109" s="86">
        <v>5740018.40585938</v>
      </c>
      <c r="T109" s="15"/>
      <c r="U109" s="19">
        <v>-9.3845579513072205E-3</v>
      </c>
      <c r="V109" s="51">
        <v>-0.89654287976372904</v>
      </c>
      <c r="W109" s="19">
        <v>0.123186976539728</v>
      </c>
      <c r="X109" s="51">
        <v>13.107614905035</v>
      </c>
      <c r="Y109" s="19">
        <v>5.9949653994408401E-2</v>
      </c>
      <c r="Z109" s="51">
        <v>25.326638857688501</v>
      </c>
      <c r="AA109" s="19">
        <v>0.25703798196278499</v>
      </c>
      <c r="AB109" s="51">
        <v>46.280465099436697</v>
      </c>
      <c r="AC109" s="19">
        <v>0.181026048799977</v>
      </c>
      <c r="AD109" s="51">
        <v>42.388460378278999</v>
      </c>
      <c r="AE109" s="19">
        <v>0.20180073875788401</v>
      </c>
      <c r="AF109" s="87">
        <v>37.957305924384897</v>
      </c>
      <c r="AG109" s="19">
        <v>4.3185243617699598E-2</v>
      </c>
      <c r="AH109" s="51">
        <v>2.51970336994418</v>
      </c>
      <c r="AI109" s="19">
        <v>0.109247944135859</v>
      </c>
      <c r="AJ109" s="51">
        <v>24.651711620594099</v>
      </c>
      <c r="AK109" s="19">
        <v>0.58859475925215499</v>
      </c>
      <c r="AL109" s="19">
        <v>6.8116976819510497E-2</v>
      </c>
      <c r="AM109" s="51">
        <v>54.790891792974399</v>
      </c>
      <c r="AN109" s="15"/>
      <c r="AO109" s="22">
        <v>3.6513327642751399E-2</v>
      </c>
      <c r="AP109" s="22">
        <v>-4.6951385474167197E-2</v>
      </c>
      <c r="AQ109" s="22">
        <v>0.14973679719885699</v>
      </c>
      <c r="AR109" s="22">
        <v>-9.05828616696817E-2</v>
      </c>
      <c r="AS109" s="20">
        <v>7</v>
      </c>
      <c r="AT109" s="20">
        <v>5</v>
      </c>
      <c r="AU109" s="20">
        <v>9</v>
      </c>
      <c r="AV109" s="21">
        <v>3</v>
      </c>
      <c r="AW109" s="15"/>
      <c r="AX109" s="25">
        <v>0.18349990554503201</v>
      </c>
      <c r="AY109" s="26">
        <v>1.3626611665095001</v>
      </c>
      <c r="AZ109" s="26">
        <v>1.5740023383714301</v>
      </c>
      <c r="BA109" s="26">
        <v>1.99807303802481</v>
      </c>
      <c r="BB109" s="85">
        <v>1.8918463946210998E-2</v>
      </c>
      <c r="BC109" s="88">
        <v>-18.712921139522201</v>
      </c>
      <c r="BD109" s="18">
        <v>43844</v>
      </c>
      <c r="BE109" s="18">
        <v>43913</v>
      </c>
      <c r="BF109" s="20">
        <v>122</v>
      </c>
      <c r="BG109" s="18">
        <v>44014</v>
      </c>
      <c r="BH109" s="15"/>
    </row>
    <row r="110" spans="1:60" x14ac:dyDescent="0.25">
      <c r="A110" s="15"/>
      <c r="B110" s="14" t="s">
        <v>413</v>
      </c>
      <c r="C110" s="14" t="s">
        <v>414</v>
      </c>
      <c r="D110" s="14" t="s">
        <v>394</v>
      </c>
      <c r="E110" s="16" t="s">
        <v>77</v>
      </c>
      <c r="F110" s="16" t="s">
        <v>114</v>
      </c>
      <c r="G110" s="81" t="s">
        <v>145</v>
      </c>
      <c r="H110" s="82" t="s">
        <v>395</v>
      </c>
      <c r="I110" s="17" t="s">
        <v>411</v>
      </c>
      <c r="J110" s="17" t="s">
        <v>415</v>
      </c>
      <c r="K110" s="15"/>
      <c r="L110" s="18">
        <v>44022</v>
      </c>
      <c r="M110" s="83">
        <v>939.65147999953501</v>
      </c>
      <c r="N110" s="84">
        <v>939.65147999953501</v>
      </c>
      <c r="O110" s="84">
        <v>948.60478799976397</v>
      </c>
      <c r="P110" s="85">
        <f t="shared" si="1"/>
        <v>0.99056160361670953</v>
      </c>
      <c r="Q110" s="18">
        <v>44021</v>
      </c>
      <c r="R110" s="86">
        <v>12527721.1647813</v>
      </c>
      <c r="S110" s="86">
        <v>10772419.251218701</v>
      </c>
      <c r="T110" s="15"/>
      <c r="U110" s="19">
        <v>-9.4383963833024592E-3</v>
      </c>
      <c r="V110" s="51">
        <v>-0.90192672296325305</v>
      </c>
      <c r="W110" s="19">
        <v>0.124564115254616</v>
      </c>
      <c r="X110" s="51">
        <v>13.245328776523801</v>
      </c>
      <c r="Y110" s="19">
        <v>6.8057830116231302E-2</v>
      </c>
      <c r="Z110" s="51">
        <v>26.137456469878099</v>
      </c>
      <c r="AA110" s="19">
        <v>0.27658194970543298</v>
      </c>
      <c r="AB110" s="51">
        <v>48.234861873730601</v>
      </c>
      <c r="AC110" s="19">
        <v>0.220794399474398</v>
      </c>
      <c r="AD110" s="51">
        <v>46.365295445721102</v>
      </c>
      <c r="AE110" s="19">
        <v>0.262061989207868</v>
      </c>
      <c r="AF110" s="87">
        <v>43.983430969412403</v>
      </c>
      <c r="AG110" s="19">
        <v>4.3541134124097901E-2</v>
      </c>
      <c r="AH110" s="51">
        <v>2.55529242058401</v>
      </c>
      <c r="AI110" s="19">
        <v>0.11822846138427801</v>
      </c>
      <c r="AJ110" s="51">
        <v>25.5497633454215</v>
      </c>
      <c r="AK110" s="19">
        <v>0.803972371430136</v>
      </c>
      <c r="AL110" s="19">
        <v>8.7627516639331604E-2</v>
      </c>
      <c r="AM110" s="51">
        <v>76.328653010772499</v>
      </c>
      <c r="AN110" s="15"/>
      <c r="AO110" s="22">
        <v>3.6681273613794502E-2</v>
      </c>
      <c r="AP110" s="22">
        <v>-4.69474805850041E-2</v>
      </c>
      <c r="AQ110" s="22">
        <v>0.15117741725960501</v>
      </c>
      <c r="AR110" s="22">
        <v>-8.9359275009919706E-2</v>
      </c>
      <c r="AS110" s="20">
        <v>7</v>
      </c>
      <c r="AT110" s="20">
        <v>5</v>
      </c>
      <c r="AU110" s="20">
        <v>9</v>
      </c>
      <c r="AV110" s="21">
        <v>3</v>
      </c>
      <c r="AW110" s="15"/>
      <c r="AX110" s="25">
        <v>0.18337012303265501</v>
      </c>
      <c r="AY110" s="26">
        <v>1.46223576344892</v>
      </c>
      <c r="AZ110" s="26">
        <v>1.6422588070272499</v>
      </c>
      <c r="BA110" s="26">
        <v>2.1513974462650398</v>
      </c>
      <c r="BB110" s="85">
        <v>1.89061760999539E-2</v>
      </c>
      <c r="BC110" s="88">
        <v>-18.4731947126857</v>
      </c>
      <c r="BD110" s="18">
        <v>43844</v>
      </c>
      <c r="BE110" s="18">
        <v>43913</v>
      </c>
      <c r="BF110" s="20">
        <v>116</v>
      </c>
      <c r="BG110" s="18">
        <v>44006</v>
      </c>
      <c r="BH110" s="15"/>
    </row>
    <row r="111" spans="1:60" x14ac:dyDescent="0.25">
      <c r="A111" s="15"/>
      <c r="B111" s="14" t="s">
        <v>416</v>
      </c>
      <c r="C111" s="14" t="s">
        <v>417</v>
      </c>
      <c r="D111" s="14" t="s">
        <v>394</v>
      </c>
      <c r="E111" s="16" t="s">
        <v>55</v>
      </c>
      <c r="F111" s="16" t="s">
        <v>114</v>
      </c>
      <c r="G111" s="81" t="s">
        <v>145</v>
      </c>
      <c r="H111" s="82" t="s">
        <v>395</v>
      </c>
      <c r="I111" s="17" t="s">
        <v>411</v>
      </c>
      <c r="J111" s="17" t="s">
        <v>418</v>
      </c>
      <c r="K111" s="15"/>
      <c r="L111" s="18">
        <v>44022</v>
      </c>
      <c r="M111" s="83">
        <v>999.29824199993197</v>
      </c>
      <c r="N111" s="84">
        <v>999.29824199993197</v>
      </c>
      <c r="O111" s="84">
        <v>1008.7475579995699</v>
      </c>
      <c r="P111" s="85">
        <f t="shared" si="1"/>
        <v>0.99063262565078547</v>
      </c>
      <c r="Q111" s="18">
        <v>44021</v>
      </c>
      <c r="R111" s="86">
        <v>8205981.2685312498</v>
      </c>
      <c r="S111" s="86">
        <v>6636528.4199374998</v>
      </c>
      <c r="T111" s="15"/>
      <c r="U111" s="19">
        <v>-9.3673743494946393E-3</v>
      </c>
      <c r="V111" s="51">
        <v>-0.894824519582471</v>
      </c>
      <c r="W111" s="19">
        <v>0.124962932895869</v>
      </c>
      <c r="X111" s="51">
        <v>13.2852105406491</v>
      </c>
      <c r="Y111" s="19">
        <v>6.9921209613312399E-2</v>
      </c>
      <c r="Z111" s="51">
        <v>26.3237944195862</v>
      </c>
      <c r="AA111" s="19">
        <v>0.28112067459558598</v>
      </c>
      <c r="AB111" s="51">
        <v>48.688734362716801</v>
      </c>
      <c r="AC111" s="19">
        <v>0.22986880965268899</v>
      </c>
      <c r="AD111" s="51">
        <v>47.272736463521099</v>
      </c>
      <c r="AE111" s="19">
        <v>0.27602552294585603</v>
      </c>
      <c r="AF111" s="87">
        <v>45.379784343182102</v>
      </c>
      <c r="AG111" s="19">
        <v>4.3733082156904898E-2</v>
      </c>
      <c r="AH111" s="51">
        <v>2.5744872238647099</v>
      </c>
      <c r="AI111" s="19">
        <v>0.120220738466742</v>
      </c>
      <c r="AJ111" s="51">
        <v>25.748991053667901</v>
      </c>
      <c r="AK111" s="19">
        <v>0.86024535646196498</v>
      </c>
      <c r="AL111" s="19">
        <v>9.2394463190430501E-2</v>
      </c>
      <c r="AM111" s="51">
        <v>81.955951513955398</v>
      </c>
      <c r="AN111" s="15"/>
      <c r="AO111" s="22">
        <v>3.6689574753836503E-2</v>
      </c>
      <c r="AP111" s="22">
        <v>-4.68284562694316E-2</v>
      </c>
      <c r="AQ111" s="22">
        <v>0.15145808585482901</v>
      </c>
      <c r="AR111" s="22">
        <v>-8.9016749555448804E-2</v>
      </c>
      <c r="AS111" s="20">
        <v>7</v>
      </c>
      <c r="AT111" s="20">
        <v>5</v>
      </c>
      <c r="AU111" s="20">
        <v>9</v>
      </c>
      <c r="AV111" s="21">
        <v>3</v>
      </c>
      <c r="AW111" s="15"/>
      <c r="AX111" s="25">
        <v>0.18338218920951499</v>
      </c>
      <c r="AY111" s="26">
        <v>1.4863440431363399</v>
      </c>
      <c r="AZ111" s="26">
        <v>1.6588084560226</v>
      </c>
      <c r="BA111" s="26">
        <v>2.18930689687113</v>
      </c>
      <c r="BB111" s="85">
        <v>1.8908065963587399E-2</v>
      </c>
      <c r="BC111" s="88">
        <v>-18.4192890968698</v>
      </c>
      <c r="BD111" s="18">
        <v>43844</v>
      </c>
      <c r="BE111" s="18">
        <v>43913</v>
      </c>
      <c r="BF111" s="20">
        <v>116</v>
      </c>
      <c r="BG111" s="18">
        <v>44006</v>
      </c>
      <c r="BH111" s="15"/>
    </row>
    <row r="112" spans="1:60" x14ac:dyDescent="0.25">
      <c r="A112" s="15"/>
      <c r="B112" s="14" t="s">
        <v>419</v>
      </c>
      <c r="C112" s="14" t="s">
        <v>420</v>
      </c>
      <c r="D112" s="14" t="s">
        <v>394</v>
      </c>
      <c r="E112" s="16" t="s">
        <v>59</v>
      </c>
      <c r="F112" s="16" t="s">
        <v>114</v>
      </c>
      <c r="G112" s="81" t="s">
        <v>145</v>
      </c>
      <c r="H112" s="82" t="s">
        <v>395</v>
      </c>
      <c r="I112" s="17" t="s">
        <v>411</v>
      </c>
      <c r="J112" s="17" t="s">
        <v>421</v>
      </c>
      <c r="K112" s="15"/>
      <c r="L112" s="18">
        <v>44022</v>
      </c>
      <c r="M112" s="83">
        <v>679.95745200011902</v>
      </c>
      <c r="N112" s="84">
        <v>679.95745200011902</v>
      </c>
      <c r="O112" s="84">
        <v>754.83853400033001</v>
      </c>
      <c r="P112" s="85">
        <f t="shared" si="1"/>
        <v>0.90079854349330524</v>
      </c>
      <c r="Q112" s="18">
        <v>43910</v>
      </c>
      <c r="R112" s="86">
        <v>0</v>
      </c>
      <c r="S112" s="86">
        <v>0</v>
      </c>
      <c r="T112" s="15"/>
      <c r="U112" s="19">
        <v>-5.6475616274838103E-3</v>
      </c>
      <c r="V112" s="51">
        <v>-0.52284324738138799</v>
      </c>
      <c r="W112" s="19">
        <v>1.2669050211116001E-2</v>
      </c>
      <c r="X112" s="51">
        <v>2.0558222721774699</v>
      </c>
      <c r="Y112" s="19">
        <v>2.2296616929452302E-2</v>
      </c>
      <c r="Z112" s="51">
        <v>21.5613351512002</v>
      </c>
      <c r="AA112" s="19">
        <v>0.13479851353084099</v>
      </c>
      <c r="AB112" s="51">
        <v>34.056518256256801</v>
      </c>
      <c r="AC112" s="19">
        <v>0.199466044741857</v>
      </c>
      <c r="AD112" s="51">
        <v>44.232459972437901</v>
      </c>
      <c r="AE112" s="19">
        <v>0.17270968032244099</v>
      </c>
      <c r="AF112" s="87">
        <v>35.048200080869698</v>
      </c>
      <c r="AG112" s="19">
        <v>-4.2407761281574502E-2</v>
      </c>
      <c r="AH112" s="51">
        <v>-6.0395971199832301</v>
      </c>
      <c r="AI112" s="19">
        <v>4.9850930676257101E-2</v>
      </c>
      <c r="AJ112" s="51">
        <v>18.712010274612101</v>
      </c>
      <c r="AK112" s="19">
        <v>0.38620926433417502</v>
      </c>
      <c r="AL112" s="19">
        <v>4.7592967857781297E-2</v>
      </c>
      <c r="AM112" s="51">
        <v>34.552342301176402</v>
      </c>
      <c r="AN112" s="15"/>
      <c r="AO112" s="22">
        <v>3.6556978096996297E-2</v>
      </c>
      <c r="AP112" s="22">
        <v>-2.3708267339316101E-2</v>
      </c>
      <c r="AQ112" s="22">
        <v>0.140306192692224</v>
      </c>
      <c r="AR112" s="22">
        <v>-0.100971928765794</v>
      </c>
      <c r="AS112" s="20">
        <v>8</v>
      </c>
      <c r="AT112" s="20">
        <v>4</v>
      </c>
      <c r="AU112" s="20">
        <v>7</v>
      </c>
      <c r="AV112" s="21">
        <v>5</v>
      </c>
      <c r="AW112" s="15"/>
      <c r="AX112" s="25">
        <v>0.135845679264748</v>
      </c>
      <c r="AY112" s="26">
        <v>1.04086030863982</v>
      </c>
      <c r="AZ112" s="26">
        <v>0.97768953527429403</v>
      </c>
      <c r="BA112" s="26">
        <v>1.6328569049928801</v>
      </c>
      <c r="BB112" s="85">
        <v>1.40585078251206E-2</v>
      </c>
      <c r="BC112" s="88">
        <v>-11.8525517670932</v>
      </c>
      <c r="BD112" s="18">
        <v>43910</v>
      </c>
      <c r="BE112" s="18">
        <v>43990</v>
      </c>
      <c r="BF112" s="20"/>
      <c r="BG112" s="18"/>
      <c r="BH112" s="15"/>
    </row>
    <row r="113" spans="1:60" x14ac:dyDescent="0.25">
      <c r="A113" s="15"/>
      <c r="B113" s="14" t="s">
        <v>422</v>
      </c>
      <c r="C113" s="14" t="s">
        <v>423</v>
      </c>
      <c r="D113" s="14" t="s">
        <v>394</v>
      </c>
      <c r="E113" s="16" t="s">
        <v>128</v>
      </c>
      <c r="F113" s="16" t="s">
        <v>114</v>
      </c>
      <c r="G113" s="81" t="s">
        <v>145</v>
      </c>
      <c r="H113" s="82" t="s">
        <v>395</v>
      </c>
      <c r="I113" s="17" t="s">
        <v>411</v>
      </c>
      <c r="J113" s="17" t="s">
        <v>424</v>
      </c>
      <c r="K113" s="15"/>
      <c r="L113" s="18">
        <v>44022</v>
      </c>
      <c r="M113" s="83">
        <v>956.14619399979699</v>
      </c>
      <c r="N113" s="84">
        <v>956.14619399979699</v>
      </c>
      <c r="O113" s="84">
        <v>965.19318599998996</v>
      </c>
      <c r="P113" s="85">
        <f t="shared" si="1"/>
        <v>0.9906267552118907</v>
      </c>
      <c r="Q113" s="18">
        <v>44021</v>
      </c>
      <c r="R113" s="86">
        <v>37345802.370999999</v>
      </c>
      <c r="S113" s="86">
        <v>23662854.911562499</v>
      </c>
      <c r="T113" s="15"/>
      <c r="U113" s="19">
        <v>-9.3732447885486198E-3</v>
      </c>
      <c r="V113" s="51">
        <v>-0.89541156348786899</v>
      </c>
      <c r="W113" s="19">
        <v>0.12681542513746499</v>
      </c>
      <c r="X113" s="51">
        <v>13.470459764808799</v>
      </c>
      <c r="Y113" s="19">
        <v>8.0887787142273695E-2</v>
      </c>
      <c r="Z113" s="51">
        <v>27.4204521724896</v>
      </c>
      <c r="AA113" s="19">
        <v>0.30768048040044998</v>
      </c>
      <c r="AB113" s="51">
        <v>51.344714943203101</v>
      </c>
      <c r="AC113" s="19">
        <v>0.28105738676473302</v>
      </c>
      <c r="AD113" s="51">
        <v>52.391594174725498</v>
      </c>
      <c r="AE113" s="19">
        <v>0.35712102375167898</v>
      </c>
      <c r="AF113" s="87">
        <v>53.489334423793501</v>
      </c>
      <c r="AG113" s="19">
        <v>4.42502382102248E-2</v>
      </c>
      <c r="AH113" s="51">
        <v>2.6262028291966999</v>
      </c>
      <c r="AI113" s="19">
        <v>0.13233921808568999</v>
      </c>
      <c r="AJ113" s="51">
        <v>26.9608390155772</v>
      </c>
      <c r="AK113" s="19">
        <v>0.50429696511884703</v>
      </c>
      <c r="AL113" s="19">
        <v>8.0501387259573703E-2</v>
      </c>
      <c r="AM113" s="51">
        <v>48.314183468231903</v>
      </c>
      <c r="AN113" s="15"/>
      <c r="AO113" s="22">
        <v>3.6849553845968303E-2</v>
      </c>
      <c r="AP113" s="22">
        <v>-4.6890898609490299E-2</v>
      </c>
      <c r="AQ113" s="22">
        <v>0.15340581552663901</v>
      </c>
      <c r="AR113" s="22">
        <v>-8.7489559373352704E-2</v>
      </c>
      <c r="AS113" s="20">
        <v>8</v>
      </c>
      <c r="AT113" s="20">
        <v>4</v>
      </c>
      <c r="AU113" s="20">
        <v>9</v>
      </c>
      <c r="AV113" s="21">
        <v>3</v>
      </c>
      <c r="AW113" s="15"/>
      <c r="AX113" s="25">
        <v>0.18328919046849501</v>
      </c>
      <c r="AY113" s="26">
        <v>1.6243865567321301</v>
      </c>
      <c r="AZ113" s="26">
        <v>1.75254165604201</v>
      </c>
      <c r="BA113" s="26">
        <v>2.40333518780972</v>
      </c>
      <c r="BB113" s="85">
        <v>1.8899728360484001E-2</v>
      </c>
      <c r="BC113" s="88">
        <v>-18.108061988226801</v>
      </c>
      <c r="BD113" s="18">
        <v>43844</v>
      </c>
      <c r="BE113" s="18">
        <v>43913</v>
      </c>
      <c r="BF113" s="20">
        <v>115</v>
      </c>
      <c r="BG113" s="18">
        <v>44005</v>
      </c>
      <c r="BH113" s="15"/>
    </row>
    <row r="114" spans="1:60" x14ac:dyDescent="0.25">
      <c r="A114" s="15"/>
      <c r="B114" s="14" t="s">
        <v>425</v>
      </c>
      <c r="C114" s="14" t="s">
        <v>426</v>
      </c>
      <c r="D114" s="14" t="s">
        <v>394</v>
      </c>
      <c r="E114" s="16" t="s">
        <v>135</v>
      </c>
      <c r="F114" s="16" t="s">
        <v>114</v>
      </c>
      <c r="G114" s="81" t="s">
        <v>145</v>
      </c>
      <c r="H114" s="82" t="s">
        <v>395</v>
      </c>
      <c r="I114" s="17" t="s">
        <v>411</v>
      </c>
      <c r="J114" s="17" t="s">
        <v>427</v>
      </c>
      <c r="K114" s="15"/>
      <c r="L114" s="18">
        <v>44022</v>
      </c>
      <c r="M114" s="83">
        <v>794.40418799966596</v>
      </c>
      <c r="N114" s="84">
        <v>794.40418799966596</v>
      </c>
      <c r="O114" s="84">
        <v>801.98221800010697</v>
      </c>
      <c r="P114" s="85">
        <f t="shared" si="1"/>
        <v>0.99055087528082819</v>
      </c>
      <c r="Q114" s="18">
        <v>44021</v>
      </c>
      <c r="R114" s="86">
        <v>1455684.85513867</v>
      </c>
      <c r="S114" s="86">
        <v>1197555.7335566401</v>
      </c>
      <c r="T114" s="15"/>
      <c r="U114" s="19">
        <v>-9.4491247191399504E-3</v>
      </c>
      <c r="V114" s="51">
        <v>-0.90299955654700204</v>
      </c>
      <c r="W114" s="19">
        <v>0.123198306944687</v>
      </c>
      <c r="X114" s="51">
        <v>13.108747945530901</v>
      </c>
      <c r="Y114" s="19">
        <v>6.0383609394193599E-2</v>
      </c>
      <c r="Z114" s="51">
        <v>25.370034397666998</v>
      </c>
      <c r="AA114" s="19">
        <v>0.25824577135616</v>
      </c>
      <c r="AB114" s="51">
        <v>46.401244038774202</v>
      </c>
      <c r="AC114" s="19">
        <v>0.18374030753329901</v>
      </c>
      <c r="AD114" s="51">
        <v>42.659886251611198</v>
      </c>
      <c r="AE114" s="19">
        <v>0.187669500841293</v>
      </c>
      <c r="AF114" s="87">
        <v>36.544182132754898</v>
      </c>
      <c r="AG114" s="19">
        <v>4.3208868981309899E-2</v>
      </c>
      <c r="AH114" s="51">
        <v>2.5220659063052202</v>
      </c>
      <c r="AI114" s="19">
        <v>0.10969265212406799</v>
      </c>
      <c r="AJ114" s="51">
        <v>24.696182419400401</v>
      </c>
      <c r="AK114" s="19">
        <v>0.58906304559961398</v>
      </c>
      <c r="AL114" s="19">
        <v>6.8161798648361596E-2</v>
      </c>
      <c r="AM114" s="51">
        <v>54.837720427720299</v>
      </c>
      <c r="AN114" s="15"/>
      <c r="AO114" s="22">
        <v>3.6585186100637698E-2</v>
      </c>
      <c r="AP114" s="22">
        <v>-4.6878793694340899E-2</v>
      </c>
      <c r="AQ114" s="22">
        <v>0.14979210235294901</v>
      </c>
      <c r="AR114" s="22">
        <v>-9.0384595851937796E-2</v>
      </c>
      <c r="AS114" s="20">
        <v>7</v>
      </c>
      <c r="AT114" s="20">
        <v>5</v>
      </c>
      <c r="AU114" s="20">
        <v>9</v>
      </c>
      <c r="AV114" s="21">
        <v>3</v>
      </c>
      <c r="AW114" s="15"/>
      <c r="AX114" s="25">
        <v>0.18350482573179799</v>
      </c>
      <c r="AY114" s="26">
        <v>1.36877017132247</v>
      </c>
      <c r="AZ114" s="26">
        <v>1.5789853669193701</v>
      </c>
      <c r="BA114" s="26">
        <v>2.0082283295341798</v>
      </c>
      <c r="BB114" s="85">
        <v>1.8919477112176501E-2</v>
      </c>
      <c r="BC114" s="88">
        <v>-18.6984071804909</v>
      </c>
      <c r="BD114" s="18">
        <v>43844</v>
      </c>
      <c r="BE114" s="18">
        <v>43913</v>
      </c>
      <c r="BF114" s="20">
        <v>122</v>
      </c>
      <c r="BG114" s="18">
        <v>44014</v>
      </c>
      <c r="BH114" s="15"/>
    </row>
    <row r="115" spans="1:60" x14ac:dyDescent="0.25">
      <c r="A115" s="15"/>
      <c r="B115" s="14" t="s">
        <v>428</v>
      </c>
      <c r="C115" s="14" t="s">
        <v>429</v>
      </c>
      <c r="D115" s="14" t="s">
        <v>430</v>
      </c>
      <c r="E115" s="16" t="s">
        <v>36</v>
      </c>
      <c r="F115" s="16" t="s">
        <v>431</v>
      </c>
      <c r="G115" s="81" t="s">
        <v>115</v>
      </c>
      <c r="H115" s="82" t="s">
        <v>395</v>
      </c>
      <c r="I115" s="17" t="s">
        <v>31</v>
      </c>
      <c r="J115" s="17" t="s">
        <v>432</v>
      </c>
      <c r="K115" s="15"/>
      <c r="L115" s="18">
        <v>44022</v>
      </c>
      <c r="M115" s="83">
        <v>1659.40320000052</v>
      </c>
      <c r="N115" s="84">
        <v>1659.40320000052</v>
      </c>
      <c r="O115" s="84">
        <v>1659.40320000052</v>
      </c>
      <c r="P115" s="85">
        <f t="shared" si="1"/>
        <v>1</v>
      </c>
      <c r="Q115" s="18">
        <v>44022</v>
      </c>
      <c r="R115" s="86">
        <v>935314.37800000003</v>
      </c>
      <c r="S115" s="86">
        <v>497810.21313378902</v>
      </c>
      <c r="T115" s="15"/>
      <c r="U115" s="19">
        <v>3.9896926991786997E-3</v>
      </c>
      <c r="V115" s="51">
        <v>0.440882185284863</v>
      </c>
      <c r="W115" s="19">
        <v>0.117982348256191</v>
      </c>
      <c r="X115" s="51">
        <v>12.5871520766814</v>
      </c>
      <c r="Y115" s="19">
        <v>4.6919954687837197E-2</v>
      </c>
      <c r="Z115" s="51">
        <v>24.023668927024101</v>
      </c>
      <c r="AA115" s="19">
        <v>0.25642593923286799</v>
      </c>
      <c r="AB115" s="51">
        <v>46.219260826474098</v>
      </c>
      <c r="AC115" s="19">
        <v>0.206318087888649</v>
      </c>
      <c r="AD115" s="51">
        <v>44.917664287146202</v>
      </c>
      <c r="AE115" s="19">
        <v>0.23288951179711101</v>
      </c>
      <c r="AF115" s="87">
        <v>41.066183228336698</v>
      </c>
      <c r="AG115" s="19">
        <v>4.4336709013805403E-2</v>
      </c>
      <c r="AH115" s="51">
        <v>2.63484990955476</v>
      </c>
      <c r="AI115" s="19">
        <v>9.8254034921410494E-2</v>
      </c>
      <c r="AJ115" s="51">
        <v>23.552320699149298</v>
      </c>
      <c r="AK115" s="19">
        <v>0.65940320000168895</v>
      </c>
      <c r="AL115" s="19">
        <v>6.9517593152340906E-2</v>
      </c>
      <c r="AM115" s="51">
        <v>74.664059346541805</v>
      </c>
      <c r="AN115" s="15"/>
      <c r="AO115" s="22">
        <v>3.7604366390951299E-2</v>
      </c>
      <c r="AP115" s="22">
        <v>-5.5364256503744401E-2</v>
      </c>
      <c r="AQ115" s="22">
        <v>0.100600180325273</v>
      </c>
      <c r="AR115" s="22">
        <v>-8.0816942873789196E-2</v>
      </c>
      <c r="AS115" s="20">
        <v>7</v>
      </c>
      <c r="AT115" s="20">
        <v>5</v>
      </c>
      <c r="AU115" s="20">
        <v>9</v>
      </c>
      <c r="AV115" s="21">
        <v>3</v>
      </c>
      <c r="AW115" s="15"/>
      <c r="AX115" s="25">
        <v>0.18543856068950801</v>
      </c>
      <c r="AY115" s="26">
        <v>1.2363874686398</v>
      </c>
      <c r="AZ115" s="26">
        <v>1.6344775002126</v>
      </c>
      <c r="BA115" s="26">
        <v>1.7935985424956</v>
      </c>
      <c r="BB115" s="85">
        <v>1.91071768987786E-2</v>
      </c>
      <c r="BC115" s="88">
        <v>-21.672109229140901</v>
      </c>
      <c r="BD115" s="18">
        <v>43843</v>
      </c>
      <c r="BE115" s="18">
        <v>43913</v>
      </c>
      <c r="BF115" s="20">
        <v>125</v>
      </c>
      <c r="BG115" s="18">
        <v>44018</v>
      </c>
      <c r="BH115" s="15"/>
    </row>
    <row r="116" spans="1:60" x14ac:dyDescent="0.25">
      <c r="A116" s="15"/>
      <c r="B116" s="14" t="s">
        <v>433</v>
      </c>
      <c r="C116" s="14" t="s">
        <v>434</v>
      </c>
      <c r="D116" s="14" t="s">
        <v>430</v>
      </c>
      <c r="E116" s="16" t="s">
        <v>435</v>
      </c>
      <c r="F116" s="16" t="s">
        <v>431</v>
      </c>
      <c r="G116" s="81" t="s">
        <v>115</v>
      </c>
      <c r="H116" s="82" t="s">
        <v>395</v>
      </c>
      <c r="I116" s="17" t="s">
        <v>31</v>
      </c>
      <c r="J116" s="17" t="s">
        <v>436</v>
      </c>
      <c r="K116" s="15"/>
      <c r="L116" s="18">
        <v>44022</v>
      </c>
      <c r="M116" s="83">
        <v>1468.93689999916</v>
      </c>
      <c r="N116" s="84">
        <v>1468.93689999916</v>
      </c>
      <c r="O116" s="84">
        <v>1468.93689999916</v>
      </c>
      <c r="P116" s="85">
        <f t="shared" si="1"/>
        <v>1</v>
      </c>
      <c r="Q116" s="18">
        <v>44022</v>
      </c>
      <c r="R116" s="86">
        <v>151.64099999999999</v>
      </c>
      <c r="S116" s="86">
        <v>131.60391984725001</v>
      </c>
      <c r="T116" s="15"/>
      <c r="U116" s="19">
        <v>4.0455409216519902E-3</v>
      </c>
      <c r="V116" s="51">
        <v>0.44646700753219198</v>
      </c>
      <c r="W116" s="19">
        <v>0.11968370358779799</v>
      </c>
      <c r="X116" s="51">
        <v>12.757287609842001</v>
      </c>
      <c r="Y116" s="19">
        <v>5.6650707845619798E-2</v>
      </c>
      <c r="Z116" s="51">
        <v>24.996744242816899</v>
      </c>
      <c r="AA116" s="19">
        <v>0.281076286355674</v>
      </c>
      <c r="AB116" s="51">
        <v>48.684295538754697</v>
      </c>
      <c r="AC116" s="19">
        <v>0.25569094348786198</v>
      </c>
      <c r="AD116" s="51">
        <v>49.854949847038398</v>
      </c>
      <c r="AE116" s="19">
        <v>0.30921385683730501</v>
      </c>
      <c r="AF116" s="87">
        <v>48.698617732327001</v>
      </c>
      <c r="AG116" s="19">
        <v>4.4884816594276303E-2</v>
      </c>
      <c r="AH116" s="51">
        <v>2.68966066760186</v>
      </c>
      <c r="AI116" s="19">
        <v>0.109005671422055</v>
      </c>
      <c r="AJ116" s="51">
        <v>24.627484349213798</v>
      </c>
      <c r="AK116" s="19">
        <v>0.468936899998807</v>
      </c>
      <c r="AL116" s="19">
        <v>8.1214844078203896E-2</v>
      </c>
      <c r="AM116" s="51">
        <v>40.980276018497499</v>
      </c>
      <c r="AN116" s="15"/>
      <c r="AO116" s="22">
        <v>3.7666521568098701E-2</v>
      </c>
      <c r="AP116" s="22">
        <v>-5.5225217061015401E-2</v>
      </c>
      <c r="AQ116" s="22">
        <v>0.102269434193731</v>
      </c>
      <c r="AR116" s="22">
        <v>-7.9375250534212696E-2</v>
      </c>
      <c r="AS116" s="20">
        <v>7</v>
      </c>
      <c r="AT116" s="20">
        <v>5</v>
      </c>
      <c r="AU116" s="20">
        <v>9</v>
      </c>
      <c r="AV116" s="21">
        <v>3</v>
      </c>
      <c r="AW116" s="15"/>
      <c r="AX116" s="25">
        <v>0.185409216771077</v>
      </c>
      <c r="AY116" s="26">
        <v>1.3594243638963199</v>
      </c>
      <c r="AZ116" s="26">
        <v>1.7240285204061401</v>
      </c>
      <c r="BA116" s="26">
        <v>1.9802301838735701</v>
      </c>
      <c r="BB116" s="85">
        <v>1.9105821894118E-2</v>
      </c>
      <c r="BC116" s="88">
        <v>-21.392646291205899</v>
      </c>
      <c r="BD116" s="18">
        <v>43843</v>
      </c>
      <c r="BE116" s="18">
        <v>43913</v>
      </c>
      <c r="BF116" s="20">
        <v>124</v>
      </c>
      <c r="BG116" s="18">
        <v>44015</v>
      </c>
      <c r="BH116" s="15"/>
    </row>
    <row r="117" spans="1:60" x14ac:dyDescent="0.25">
      <c r="A117" s="15"/>
      <c r="B117" s="14" t="s">
        <v>437</v>
      </c>
      <c r="C117" s="14" t="s">
        <v>438</v>
      </c>
      <c r="D117" s="14" t="s">
        <v>430</v>
      </c>
      <c r="E117" s="16" t="s">
        <v>439</v>
      </c>
      <c r="F117" s="16" t="s">
        <v>431</v>
      </c>
      <c r="G117" s="81" t="s">
        <v>115</v>
      </c>
      <c r="H117" s="82" t="s">
        <v>395</v>
      </c>
      <c r="I117" s="17" t="s">
        <v>31</v>
      </c>
      <c r="J117" s="17" t="s">
        <v>440</v>
      </c>
      <c r="K117" s="15"/>
      <c r="L117" s="18">
        <v>44022</v>
      </c>
      <c r="M117" s="83">
        <v>957.49029999971401</v>
      </c>
      <c r="N117" s="84">
        <v>957.49029999971401</v>
      </c>
      <c r="O117" s="84">
        <v>957.49029999971401</v>
      </c>
      <c r="P117" s="85">
        <f t="shared" si="1"/>
        <v>1</v>
      </c>
      <c r="Q117" s="18">
        <v>44022</v>
      </c>
      <c r="R117" s="86">
        <v>0</v>
      </c>
      <c r="S117" s="86">
        <v>0</v>
      </c>
      <c r="T117" s="15"/>
      <c r="U117" s="19">
        <v>0</v>
      </c>
      <c r="V117" s="51">
        <v>4.1912915366992799E-2</v>
      </c>
      <c r="W117" s="19">
        <v>0</v>
      </c>
      <c r="X117" s="51">
        <v>0.78891725106586796</v>
      </c>
      <c r="Y117" s="19">
        <v>0</v>
      </c>
      <c r="Z117" s="51">
        <v>19.3316734582477</v>
      </c>
      <c r="AA117" s="19">
        <v>0</v>
      </c>
      <c r="AB117" s="51">
        <v>20.576666903158198</v>
      </c>
      <c r="AC117" s="19">
        <v>0</v>
      </c>
      <c r="AD117" s="51">
        <v>24.2858554982522</v>
      </c>
      <c r="AE117" s="19">
        <v>0</v>
      </c>
      <c r="AF117" s="87">
        <v>17.777232048596499</v>
      </c>
      <c r="AG117" s="19">
        <v>0</v>
      </c>
      <c r="AH117" s="51">
        <v>-1.79882099182578</v>
      </c>
      <c r="AI117" s="19">
        <v>0</v>
      </c>
      <c r="AJ117" s="51">
        <v>13.726917206993701</v>
      </c>
      <c r="AK117" s="19">
        <v>-4.2509700000664501E-2</v>
      </c>
      <c r="AL117" s="19">
        <v>-8.7821616043584107E-3</v>
      </c>
      <c r="AM117" s="51">
        <v>-10.1643839814642</v>
      </c>
      <c r="AN117" s="15"/>
      <c r="AO117" s="22">
        <v>0</v>
      </c>
      <c r="AP117" s="22">
        <v>0</v>
      </c>
      <c r="AQ117" s="22">
        <v>0</v>
      </c>
      <c r="AR117" s="22">
        <v>0</v>
      </c>
      <c r="AS117" s="20">
        <v>0</v>
      </c>
      <c r="AT117" s="20">
        <v>0</v>
      </c>
      <c r="AU117" s="20">
        <v>7</v>
      </c>
      <c r="AV117" s="21">
        <v>5</v>
      </c>
      <c r="AW117" s="15"/>
      <c r="AX117" s="25">
        <v>0</v>
      </c>
      <c r="AY117" s="26">
        <v>-115.173126170179</v>
      </c>
      <c r="AZ117" s="26">
        <v>0.54146558877982898</v>
      </c>
      <c r="BA117" s="26">
        <v>-15.964106449086101</v>
      </c>
      <c r="BB117" s="85">
        <v>0</v>
      </c>
      <c r="BC117" s="88">
        <v>0</v>
      </c>
      <c r="BD117" s="18">
        <v>43657</v>
      </c>
      <c r="BE117" s="18"/>
      <c r="BF117" s="20"/>
      <c r="BG117" s="18"/>
      <c r="BH117" s="15"/>
    </row>
    <row r="118" spans="1:60" x14ac:dyDescent="0.25">
      <c r="A118" s="15"/>
      <c r="B118" s="14" t="s">
        <v>441</v>
      </c>
      <c r="C118" s="14" t="s">
        <v>442</v>
      </c>
      <c r="D118" s="14" t="s">
        <v>430</v>
      </c>
      <c r="E118" s="16" t="s">
        <v>43</v>
      </c>
      <c r="F118" s="16" t="s">
        <v>431</v>
      </c>
      <c r="G118" s="81" t="s">
        <v>115</v>
      </c>
      <c r="H118" s="82" t="s">
        <v>395</v>
      </c>
      <c r="I118" s="17" t="s">
        <v>31</v>
      </c>
      <c r="J118" s="17" t="s">
        <v>443</v>
      </c>
      <c r="K118" s="15"/>
      <c r="L118" s="18">
        <v>44022</v>
      </c>
      <c r="M118" s="83">
        <v>1747.8236999996</v>
      </c>
      <c r="N118" s="84">
        <v>1747.8236999996</v>
      </c>
      <c r="O118" s="84">
        <v>1747.8236999996</v>
      </c>
      <c r="P118" s="85">
        <f t="shared" si="1"/>
        <v>1</v>
      </c>
      <c r="Q118" s="18">
        <v>44022</v>
      </c>
      <c r="R118" s="86">
        <v>439329.97499999998</v>
      </c>
      <c r="S118" s="86">
        <v>344953.40558007802</v>
      </c>
      <c r="T118" s="15"/>
      <c r="U118" s="19">
        <v>4.0092617127811501E-3</v>
      </c>
      <c r="V118" s="51">
        <v>0.44283908664510802</v>
      </c>
      <c r="W118" s="19">
        <v>0.118636735805921</v>
      </c>
      <c r="X118" s="51">
        <v>12.6525908316544</v>
      </c>
      <c r="Y118" s="19">
        <v>5.0642847289054799E-2</v>
      </c>
      <c r="Z118" s="51">
        <v>24.395958187145901</v>
      </c>
      <c r="AA118" s="19">
        <v>0.26543889818654898</v>
      </c>
      <c r="AB118" s="51">
        <v>47.120556721813003</v>
      </c>
      <c r="AC118" s="19">
        <v>0.22367551069153699</v>
      </c>
      <c r="AD118" s="51">
        <v>46.653406567405902</v>
      </c>
      <c r="AE118" s="19">
        <v>0.25958881231053998</v>
      </c>
      <c r="AF118" s="87">
        <v>43.736113279650503</v>
      </c>
      <c r="AG118" s="19">
        <v>4.4540396205775303E-2</v>
      </c>
      <c r="AH118" s="51">
        <v>2.6552186287517499</v>
      </c>
      <c r="AI118" s="19">
        <v>0.102374431113276</v>
      </c>
      <c r="AJ118" s="51">
        <v>23.964360318321301</v>
      </c>
      <c r="AK118" s="19">
        <v>0.74782369999913501</v>
      </c>
      <c r="AL118" s="19">
        <v>7.6910916784982006E-2</v>
      </c>
      <c r="AM118" s="51">
        <v>83.506109346286394</v>
      </c>
      <c r="AN118" s="15"/>
      <c r="AO118" s="22">
        <v>3.7624636363034397E-2</v>
      </c>
      <c r="AP118" s="22">
        <v>-5.5308955759755897E-2</v>
      </c>
      <c r="AQ118" s="22">
        <v>0.101244397756091</v>
      </c>
      <c r="AR118" s="22">
        <v>-8.0261042147903902E-2</v>
      </c>
      <c r="AS118" s="20">
        <v>7</v>
      </c>
      <c r="AT118" s="20">
        <v>5</v>
      </c>
      <c r="AU118" s="20">
        <v>9</v>
      </c>
      <c r="AV118" s="21">
        <v>3</v>
      </c>
      <c r="AW118" s="15"/>
      <c r="AX118" s="25">
        <v>0.18542883124901</v>
      </c>
      <c r="AY118" s="26">
        <v>1.2813729316149001</v>
      </c>
      <c r="AZ118" s="26">
        <v>1.66726215591007</v>
      </c>
      <c r="BA118" s="26">
        <v>1.86174701814525</v>
      </c>
      <c r="BB118" s="85">
        <v>1.91068199568326E-2</v>
      </c>
      <c r="BC118" s="88">
        <v>-21.565101244312199</v>
      </c>
      <c r="BD118" s="18">
        <v>43843</v>
      </c>
      <c r="BE118" s="18">
        <v>43913</v>
      </c>
      <c r="BF118" s="20">
        <v>125</v>
      </c>
      <c r="BG118" s="18">
        <v>44018</v>
      </c>
      <c r="BH118" s="15"/>
    </row>
    <row r="119" spans="1:60" x14ac:dyDescent="0.25">
      <c r="A119" s="15"/>
      <c r="B119" s="14" t="s">
        <v>444</v>
      </c>
      <c r="C119" s="14" t="s">
        <v>445</v>
      </c>
      <c r="D119" s="14" t="s">
        <v>430</v>
      </c>
      <c r="E119" s="16" t="s">
        <v>257</v>
      </c>
      <c r="F119" s="16" t="s">
        <v>431</v>
      </c>
      <c r="G119" s="81" t="s">
        <v>115</v>
      </c>
      <c r="H119" s="82" t="s">
        <v>395</v>
      </c>
      <c r="I119" s="17" t="s">
        <v>31</v>
      </c>
      <c r="J119" s="17" t="s">
        <v>446</v>
      </c>
      <c r="K119" s="15"/>
      <c r="L119" s="18">
        <v>44022</v>
      </c>
      <c r="M119" s="83">
        <v>1929.82340000011</v>
      </c>
      <c r="N119" s="84">
        <v>1929.82340000011</v>
      </c>
      <c r="O119" s="84">
        <v>1929.82340000011</v>
      </c>
      <c r="P119" s="85">
        <f t="shared" si="1"/>
        <v>1</v>
      </c>
      <c r="Q119" s="18">
        <v>44022</v>
      </c>
      <c r="R119" s="86">
        <v>1650865.348</v>
      </c>
      <c r="S119" s="86">
        <v>1413870.95984766</v>
      </c>
      <c r="T119" s="15"/>
      <c r="U119" s="19">
        <v>4.0425515744573204E-3</v>
      </c>
      <c r="V119" s="51">
        <v>0.44616807281272503</v>
      </c>
      <c r="W119" s="19">
        <v>0.119749547708197</v>
      </c>
      <c r="X119" s="51">
        <v>12.763872021881999</v>
      </c>
      <c r="Y119" s="19">
        <v>5.6999678872671197E-2</v>
      </c>
      <c r="Z119" s="51">
        <v>25.031641345529401</v>
      </c>
      <c r="AA119" s="19">
        <v>0.28090322428208298</v>
      </c>
      <c r="AB119" s="51">
        <v>48.666989331366501</v>
      </c>
      <c r="AC119" s="19">
        <v>0.25374649511650199</v>
      </c>
      <c r="AD119" s="51">
        <v>49.660505009931498</v>
      </c>
      <c r="AE119" s="19">
        <v>0.30629276469524502</v>
      </c>
      <c r="AF119" s="87">
        <v>48.406508518150098</v>
      </c>
      <c r="AG119" s="19">
        <v>4.4886701176437803E-2</v>
      </c>
      <c r="AH119" s="51">
        <v>2.6898491258180002</v>
      </c>
      <c r="AI119" s="19">
        <v>0.10941187569187601</v>
      </c>
      <c r="AJ119" s="51">
        <v>24.668104776181298</v>
      </c>
      <c r="AK119" s="19">
        <v>0.92982339999987795</v>
      </c>
      <c r="AL119" s="19">
        <v>9.1715148148068706E-2</v>
      </c>
      <c r="AM119" s="51">
        <v>98.391625059419297</v>
      </c>
      <c r="AN119" s="15"/>
      <c r="AO119" s="22">
        <v>3.7659009218259598E-2</v>
      </c>
      <c r="AP119" s="22">
        <v>-5.5215075011801701E-2</v>
      </c>
      <c r="AQ119" s="22">
        <v>0.102339883373206</v>
      </c>
      <c r="AR119" s="22">
        <v>-7.9315561554758496E-2</v>
      </c>
      <c r="AS119" s="20">
        <v>7</v>
      </c>
      <c r="AT119" s="20">
        <v>5</v>
      </c>
      <c r="AU119" s="20">
        <v>9</v>
      </c>
      <c r="AV119" s="21">
        <v>3</v>
      </c>
      <c r="AW119" s="15"/>
      <c r="AX119" s="25">
        <v>0.185413193549612</v>
      </c>
      <c r="AY119" s="26">
        <v>1.3585358666787199</v>
      </c>
      <c r="AZ119" s="26">
        <v>1.72348746630269</v>
      </c>
      <c r="BA119" s="26">
        <v>1.97907900047539</v>
      </c>
      <c r="BB119" s="85">
        <v>1.91063056926578E-2</v>
      </c>
      <c r="BC119" s="88">
        <v>-21.3829114515684</v>
      </c>
      <c r="BD119" s="18">
        <v>43843</v>
      </c>
      <c r="BE119" s="18">
        <v>43913</v>
      </c>
      <c r="BF119" s="20">
        <v>124</v>
      </c>
      <c r="BG119" s="18">
        <v>44015</v>
      </c>
      <c r="BH119" s="15"/>
    </row>
    <row r="120" spans="1:60" x14ac:dyDescent="0.25">
      <c r="A120" s="15"/>
      <c r="B120" s="14" t="s">
        <v>447</v>
      </c>
      <c r="C120" s="14" t="s">
        <v>448</v>
      </c>
      <c r="D120" s="14" t="s">
        <v>430</v>
      </c>
      <c r="E120" s="16" t="s">
        <v>47</v>
      </c>
      <c r="F120" s="16" t="s">
        <v>431</v>
      </c>
      <c r="G120" s="81" t="s">
        <v>115</v>
      </c>
      <c r="H120" s="82" t="s">
        <v>395</v>
      </c>
      <c r="I120" s="17" t="s">
        <v>31</v>
      </c>
      <c r="J120" s="17" t="s">
        <v>449</v>
      </c>
      <c r="K120" s="15"/>
      <c r="L120" s="18">
        <v>44022</v>
      </c>
      <c r="M120" s="83">
        <v>2009.7027000002599</v>
      </c>
      <c r="N120" s="84">
        <v>2009.7027000002599</v>
      </c>
      <c r="O120" s="84">
        <v>2009.7027000002599</v>
      </c>
      <c r="P120" s="85">
        <f t="shared" si="1"/>
        <v>1</v>
      </c>
      <c r="Q120" s="18">
        <v>44022</v>
      </c>
      <c r="R120" s="86">
        <v>645296.62</v>
      </c>
      <c r="S120" s="86">
        <v>473086.73731298803</v>
      </c>
      <c r="T120" s="15"/>
      <c r="U120" s="19">
        <v>4.0579434134997401E-3</v>
      </c>
      <c r="V120" s="51">
        <v>0.44770725671696698</v>
      </c>
      <c r="W120" s="19">
        <v>0.12026371898900801</v>
      </c>
      <c r="X120" s="51">
        <v>12.8152891499631</v>
      </c>
      <c r="Y120" s="19">
        <v>5.9947416721115601E-2</v>
      </c>
      <c r="Z120" s="51">
        <v>25.3264151303738</v>
      </c>
      <c r="AA120" s="19">
        <v>0.28810639768926199</v>
      </c>
      <c r="AB120" s="51">
        <v>49.387306672113503</v>
      </c>
      <c r="AC120" s="19">
        <v>0.26787755739875102</v>
      </c>
      <c r="AD120" s="51">
        <v>51.073611238156403</v>
      </c>
      <c r="AE120" s="19">
        <v>0.328435089439154</v>
      </c>
      <c r="AF120" s="87">
        <v>50.620740992541002</v>
      </c>
      <c r="AG120" s="19">
        <v>4.5046612074656898E-2</v>
      </c>
      <c r="AH120" s="51">
        <v>2.7058402156399102</v>
      </c>
      <c r="AI120" s="19">
        <v>0.112676119500975</v>
      </c>
      <c r="AJ120" s="51">
        <v>24.9945291570912</v>
      </c>
      <c r="AK120" s="19">
        <v>1.0097027000016501</v>
      </c>
      <c r="AL120" s="19">
        <v>9.7641176660545198E-2</v>
      </c>
      <c r="AM120" s="51">
        <v>106.379555059597</v>
      </c>
      <c r="AN120" s="15"/>
      <c r="AO120" s="22">
        <v>3.7674902687285801E-2</v>
      </c>
      <c r="AP120" s="22">
        <v>-5.5171624010690701E-2</v>
      </c>
      <c r="AQ120" s="22">
        <v>0.102846063866309</v>
      </c>
      <c r="AR120" s="22">
        <v>-7.8878718557461994E-2</v>
      </c>
      <c r="AS120" s="20">
        <v>7</v>
      </c>
      <c r="AT120" s="20">
        <v>5</v>
      </c>
      <c r="AU120" s="20">
        <v>9</v>
      </c>
      <c r="AV120" s="21">
        <v>3</v>
      </c>
      <c r="AW120" s="15"/>
      <c r="AX120" s="25">
        <v>0.18540625055698901</v>
      </c>
      <c r="AY120" s="26">
        <v>1.39446822425271</v>
      </c>
      <c r="AZ120" s="26">
        <v>1.7496650015109501</v>
      </c>
      <c r="BA120" s="26">
        <v>2.0339045585060398</v>
      </c>
      <c r="BB120" s="85">
        <v>1.9106097270305301E-2</v>
      </c>
      <c r="BC120" s="88">
        <v>-21.298658045649098</v>
      </c>
      <c r="BD120" s="18">
        <v>43843</v>
      </c>
      <c r="BE120" s="18">
        <v>43913</v>
      </c>
      <c r="BF120" s="20">
        <v>123</v>
      </c>
      <c r="BG120" s="18">
        <v>44014</v>
      </c>
      <c r="BH120" s="15"/>
    </row>
    <row r="121" spans="1:60" x14ac:dyDescent="0.25">
      <c r="A121" s="15"/>
      <c r="B121" s="14" t="s">
        <v>450</v>
      </c>
      <c r="C121" s="14" t="s">
        <v>451</v>
      </c>
      <c r="D121" s="14" t="s">
        <v>430</v>
      </c>
      <c r="E121" s="16" t="s">
        <v>51</v>
      </c>
      <c r="F121" s="16" t="s">
        <v>431</v>
      </c>
      <c r="G121" s="81" t="s">
        <v>115</v>
      </c>
      <c r="H121" s="82" t="s">
        <v>395</v>
      </c>
      <c r="I121" s="17" t="s">
        <v>31</v>
      </c>
      <c r="J121" s="17" t="s">
        <v>452</v>
      </c>
      <c r="K121" s="15"/>
      <c r="L121" s="18">
        <v>44022</v>
      </c>
      <c r="M121" s="83">
        <v>1889.41620000079</v>
      </c>
      <c r="N121" s="84">
        <v>1889.41620000079</v>
      </c>
      <c r="O121" s="84">
        <v>1889.41620000079</v>
      </c>
      <c r="P121" s="85">
        <f t="shared" si="1"/>
        <v>1</v>
      </c>
      <c r="Q121" s="18">
        <v>44022</v>
      </c>
      <c r="R121" s="86">
        <v>387342.57500000001</v>
      </c>
      <c r="S121" s="86">
        <v>119988.87780529801</v>
      </c>
      <c r="T121" s="15"/>
      <c r="U121" s="19">
        <v>4.0387049521086703E-3</v>
      </c>
      <c r="V121" s="51">
        <v>0.44578341057785997</v>
      </c>
      <c r="W121" s="19">
        <v>0.119619344537641</v>
      </c>
      <c r="X121" s="51">
        <v>12.750851704826299</v>
      </c>
      <c r="Y121" s="19">
        <v>5.6253603343066103E-2</v>
      </c>
      <c r="Z121" s="51">
        <v>24.957033792568801</v>
      </c>
      <c r="AA121" s="19">
        <v>0.279083481653361</v>
      </c>
      <c r="AB121" s="51">
        <v>48.485015068494199</v>
      </c>
      <c r="AC121" s="19">
        <v>0.25018912471743499</v>
      </c>
      <c r="AD121" s="51">
        <v>49.304767969995702</v>
      </c>
      <c r="AE121" s="19">
        <v>0.30073832479683898</v>
      </c>
      <c r="AF121" s="87">
        <v>47.851064528280403</v>
      </c>
      <c r="AG121" s="19">
        <v>4.4846155547929797E-2</v>
      </c>
      <c r="AH121" s="51">
        <v>2.6857945629672</v>
      </c>
      <c r="AI121" s="19">
        <v>0.10858585754977</v>
      </c>
      <c r="AJ121" s="51">
        <v>24.585502961970601</v>
      </c>
      <c r="AK121" s="19">
        <v>0.88941620000172406</v>
      </c>
      <c r="AL121" s="19">
        <v>8.8100650686101303E-2</v>
      </c>
      <c r="AM121" s="51">
        <v>97.665359346545301</v>
      </c>
      <c r="AN121" s="15"/>
      <c r="AO121" s="22">
        <v>3.7654965250112603E-2</v>
      </c>
      <c r="AP121" s="22">
        <v>-5.5226000800757902E-2</v>
      </c>
      <c r="AQ121" s="22">
        <v>0.10221167667085</v>
      </c>
      <c r="AR121" s="22">
        <v>-7.9426337065378896E-2</v>
      </c>
      <c r="AS121" s="20">
        <v>7</v>
      </c>
      <c r="AT121" s="20">
        <v>5</v>
      </c>
      <c r="AU121" s="20">
        <v>9</v>
      </c>
      <c r="AV121" s="21">
        <v>3</v>
      </c>
      <c r="AW121" s="15"/>
      <c r="AX121" s="25">
        <v>0.18541492731572401</v>
      </c>
      <c r="AY121" s="26">
        <v>1.3494569504418901</v>
      </c>
      <c r="AZ121" s="26">
        <v>1.71687264913635</v>
      </c>
      <c r="BA121" s="26">
        <v>1.96524524147208</v>
      </c>
      <c r="BB121" s="85">
        <v>1.9106355950007099E-2</v>
      </c>
      <c r="BC121" s="88">
        <v>-21.404266916710199</v>
      </c>
      <c r="BD121" s="18">
        <v>43843</v>
      </c>
      <c r="BE121" s="18">
        <v>43913</v>
      </c>
      <c r="BF121" s="20">
        <v>124</v>
      </c>
      <c r="BG121" s="18">
        <v>44015</v>
      </c>
      <c r="BH121" s="15"/>
    </row>
    <row r="122" spans="1:60" x14ac:dyDescent="0.25">
      <c r="A122" s="15"/>
      <c r="B122" s="14" t="s">
        <v>453</v>
      </c>
      <c r="C122" s="14" t="s">
        <v>454</v>
      </c>
      <c r="D122" s="14" t="s">
        <v>430</v>
      </c>
      <c r="E122" s="16" t="s">
        <v>55</v>
      </c>
      <c r="F122" s="16" t="s">
        <v>431</v>
      </c>
      <c r="G122" s="81" t="s">
        <v>115</v>
      </c>
      <c r="H122" s="82" t="s">
        <v>395</v>
      </c>
      <c r="I122" s="17" t="s">
        <v>31</v>
      </c>
      <c r="J122" s="17" t="s">
        <v>455</v>
      </c>
      <c r="K122" s="15"/>
      <c r="L122" s="18">
        <v>44022</v>
      </c>
      <c r="M122" s="83">
        <v>1938.41220000014</v>
      </c>
      <c r="N122" s="84">
        <v>1938.41220000014</v>
      </c>
      <c r="O122" s="84">
        <v>1938.41220000014</v>
      </c>
      <c r="P122" s="85">
        <f t="shared" si="1"/>
        <v>1</v>
      </c>
      <c r="Q122" s="18">
        <v>44022</v>
      </c>
      <c r="R122" s="86">
        <v>468420.69</v>
      </c>
      <c r="S122" s="86">
        <v>306278.30526708998</v>
      </c>
      <c r="T122" s="15"/>
      <c r="U122" s="19">
        <v>4.0483342836523696E-3</v>
      </c>
      <c r="V122" s="51">
        <v>0.44674634373222899</v>
      </c>
      <c r="W122" s="19">
        <v>0.119942394740065</v>
      </c>
      <c r="X122" s="51">
        <v>12.7831567250687</v>
      </c>
      <c r="Y122" s="19">
        <v>5.8104379506403299E-2</v>
      </c>
      <c r="Z122" s="51">
        <v>25.142111408902601</v>
      </c>
      <c r="AA122" s="19">
        <v>0.28360022964800002</v>
      </c>
      <c r="AB122" s="51">
        <v>48.936689867987297</v>
      </c>
      <c r="AC122" s="19">
        <v>0.259028229100222</v>
      </c>
      <c r="AD122" s="51">
        <v>50.188678408274399</v>
      </c>
      <c r="AE122" s="19">
        <v>0.31455421539081702</v>
      </c>
      <c r="AF122" s="87">
        <v>49.232653587707297</v>
      </c>
      <c r="AG122" s="19">
        <v>4.49466549034696E-2</v>
      </c>
      <c r="AH122" s="51">
        <v>2.69584449852118</v>
      </c>
      <c r="AI122" s="19">
        <v>0.110635094895842</v>
      </c>
      <c r="AJ122" s="51">
        <v>24.790426696592501</v>
      </c>
      <c r="AK122" s="19">
        <v>0.93841220000060299</v>
      </c>
      <c r="AL122" s="19">
        <v>9.1803571767813993E-2</v>
      </c>
      <c r="AM122" s="51">
        <v>102.564959346433</v>
      </c>
      <c r="AN122" s="15"/>
      <c r="AO122" s="22">
        <v>3.7665033885787097E-2</v>
      </c>
      <c r="AP122" s="22">
        <v>-5.5198747846589E-2</v>
      </c>
      <c r="AQ122" s="22">
        <v>0.10252979211873001</v>
      </c>
      <c r="AR122" s="22">
        <v>-7.9151762763140093E-2</v>
      </c>
      <c r="AS122" s="20">
        <v>7</v>
      </c>
      <c r="AT122" s="20">
        <v>5</v>
      </c>
      <c r="AU122" s="20">
        <v>9</v>
      </c>
      <c r="AV122" s="21">
        <v>3</v>
      </c>
      <c r="AW122" s="15"/>
      <c r="AX122" s="25">
        <v>0.18541054877016</v>
      </c>
      <c r="AY122" s="26">
        <v>1.37199011022312</v>
      </c>
      <c r="AZ122" s="26">
        <v>1.7332896132793401</v>
      </c>
      <c r="BA122" s="26">
        <v>1.99959363336166</v>
      </c>
      <c r="BB122" s="85">
        <v>1.9106223400467599E-2</v>
      </c>
      <c r="BC122" s="88">
        <v>-21.3513220860914</v>
      </c>
      <c r="BD122" s="18">
        <v>43843</v>
      </c>
      <c r="BE122" s="18">
        <v>43913</v>
      </c>
      <c r="BF122" s="20">
        <v>123</v>
      </c>
      <c r="BG122" s="18">
        <v>44014</v>
      </c>
      <c r="BH122" s="15"/>
    </row>
    <row r="123" spans="1:60" x14ac:dyDescent="0.25">
      <c r="A123" s="15"/>
      <c r="B123" s="14" t="s">
        <v>456</v>
      </c>
      <c r="C123" s="14" t="s">
        <v>457</v>
      </c>
      <c r="D123" s="14" t="s">
        <v>430</v>
      </c>
      <c r="E123" s="16" t="s">
        <v>458</v>
      </c>
      <c r="F123" s="16" t="s">
        <v>431</v>
      </c>
      <c r="G123" s="81" t="s">
        <v>115</v>
      </c>
      <c r="H123" s="82" t="s">
        <v>395</v>
      </c>
      <c r="I123" s="17" t="s">
        <v>31</v>
      </c>
      <c r="J123" s="17" t="s">
        <v>459</v>
      </c>
      <c r="K123" s="15"/>
      <c r="L123" s="18">
        <v>44022</v>
      </c>
      <c r="M123" s="83">
        <v>1700.12649999931</v>
      </c>
      <c r="N123" s="84">
        <v>1700.12649999931</v>
      </c>
      <c r="O123" s="84">
        <v>1700.12649999931</v>
      </c>
      <c r="P123" s="85">
        <f t="shared" si="1"/>
        <v>1</v>
      </c>
      <c r="Q123" s="18">
        <v>44022</v>
      </c>
      <c r="R123" s="86">
        <v>164699.89300000001</v>
      </c>
      <c r="S123" s="86">
        <v>67448.356427490202</v>
      </c>
      <c r="T123" s="15"/>
      <c r="U123" s="19">
        <v>4.0634376782691098E-3</v>
      </c>
      <c r="V123" s="51">
        <v>0.44825668319390399</v>
      </c>
      <c r="W123" s="19">
        <v>0.12044744177736</v>
      </c>
      <c r="X123" s="51">
        <v>12.8336614287982</v>
      </c>
      <c r="Y123" s="19">
        <v>6.1002148057013997E-2</v>
      </c>
      <c r="Z123" s="51">
        <v>25.4318882639636</v>
      </c>
      <c r="AA123" s="19">
        <v>0.29068848931812702</v>
      </c>
      <c r="AB123" s="51">
        <v>49.645515834970901</v>
      </c>
      <c r="AC123" s="19">
        <v>0.13693800571127199</v>
      </c>
      <c r="AD123" s="51">
        <v>37.9796560693649</v>
      </c>
      <c r="AE123" s="19">
        <v>0.19362691374961299</v>
      </c>
      <c r="AF123" s="87">
        <v>37.1399234235869</v>
      </c>
      <c r="AG123" s="19">
        <v>4.5103687778464498E-2</v>
      </c>
      <c r="AH123" s="51">
        <v>2.7115477860206698</v>
      </c>
      <c r="AI123" s="19">
        <v>0.113844157542189</v>
      </c>
      <c r="AJ123" s="51">
        <v>25.1113329612126</v>
      </c>
      <c r="AK123" s="19">
        <v>0.70012650000047905</v>
      </c>
      <c r="AL123" s="19">
        <v>7.3404435208431096E-2</v>
      </c>
      <c r="AM123" s="51">
        <v>75.421935059479395</v>
      </c>
      <c r="AN123" s="15"/>
      <c r="AO123" s="22">
        <v>3.7680546594856403E-2</v>
      </c>
      <c r="AP123" s="22">
        <v>-5.5156184657826103E-2</v>
      </c>
      <c r="AQ123" s="22">
        <v>0.103026907418098</v>
      </c>
      <c r="AR123" s="22">
        <v>-7.8722724239050898E-2</v>
      </c>
      <c r="AS123" s="20">
        <v>7</v>
      </c>
      <c r="AT123" s="20">
        <v>5</v>
      </c>
      <c r="AU123" s="20">
        <v>9</v>
      </c>
      <c r="AV123" s="21">
        <v>3</v>
      </c>
      <c r="AW123" s="15"/>
      <c r="AX123" s="25">
        <v>0.18540383713436301</v>
      </c>
      <c r="AY123" s="26">
        <v>1.40734500522922</v>
      </c>
      <c r="AZ123" s="26">
        <v>1.7590459346592999</v>
      </c>
      <c r="BA123" s="26">
        <v>2.05358053625605</v>
      </c>
      <c r="BB123" s="85">
        <v>1.91060294201452E-2</v>
      </c>
      <c r="BC123" s="88">
        <v>-21.268549804197399</v>
      </c>
      <c r="BD123" s="18">
        <v>43843</v>
      </c>
      <c r="BE123" s="18">
        <v>43913</v>
      </c>
      <c r="BF123" s="20">
        <v>123</v>
      </c>
      <c r="BG123" s="18">
        <v>44014</v>
      </c>
      <c r="BH123" s="15"/>
    </row>
    <row r="124" spans="1:60" x14ac:dyDescent="0.25">
      <c r="A124" s="15"/>
      <c r="B124" s="14" t="s">
        <v>460</v>
      </c>
      <c r="C124" s="14" t="s">
        <v>461</v>
      </c>
      <c r="D124" s="14" t="s">
        <v>430</v>
      </c>
      <c r="E124" s="16" t="s">
        <v>59</v>
      </c>
      <c r="F124" s="16" t="s">
        <v>431</v>
      </c>
      <c r="G124" s="81" t="s">
        <v>115</v>
      </c>
      <c r="H124" s="82" t="s">
        <v>395</v>
      </c>
      <c r="I124" s="17" t="s">
        <v>31</v>
      </c>
      <c r="J124" s="17" t="s">
        <v>462</v>
      </c>
      <c r="K124" s="15"/>
      <c r="L124" s="18">
        <v>44022</v>
      </c>
      <c r="M124" s="83">
        <v>1044.62920000032</v>
      </c>
      <c r="N124" s="84">
        <v>1044.62920000032</v>
      </c>
      <c r="O124" s="84">
        <v>1044.62920000032</v>
      </c>
      <c r="P124" s="85">
        <f t="shared" si="1"/>
        <v>1</v>
      </c>
      <c r="Q124" s="18">
        <v>44022</v>
      </c>
      <c r="R124" s="86">
        <v>1113679.183</v>
      </c>
      <c r="S124" s="86">
        <v>578424.11312597699</v>
      </c>
      <c r="T124" s="15"/>
      <c r="U124" s="19">
        <v>4.0565789186075597E-3</v>
      </c>
      <c r="V124" s="51">
        <v>0.447570807227748</v>
      </c>
      <c r="W124" s="19">
        <v>0.120218160838704</v>
      </c>
      <c r="X124" s="51">
        <v>12.8107333349326</v>
      </c>
      <c r="Y124" s="19">
        <v>5.9685959899070398E-2</v>
      </c>
      <c r="Z124" s="51">
        <v>25.300269448169299</v>
      </c>
      <c r="AA124" s="19">
        <v>0.16744108336744801</v>
      </c>
      <c r="AB124" s="51">
        <v>37.320775239903</v>
      </c>
      <c r="AC124" s="19">
        <v>0.16744108336744801</v>
      </c>
      <c r="AD124" s="51">
        <v>41.029963835026102</v>
      </c>
      <c r="AE124" s="19">
        <v>0.20037607514852401</v>
      </c>
      <c r="AF124" s="87">
        <v>37.814839563448899</v>
      </c>
      <c r="AG124" s="19">
        <v>4.5032373489448198E-2</v>
      </c>
      <c r="AH124" s="51">
        <v>2.7044163571190398</v>
      </c>
      <c r="AI124" s="19">
        <v>0.112386556194979</v>
      </c>
      <c r="AJ124" s="51">
        <v>24.965572826506101</v>
      </c>
      <c r="AK124" s="19">
        <v>4.46291999996902E-2</v>
      </c>
      <c r="AL124" s="19">
        <v>5.8447800638532499E-3</v>
      </c>
      <c r="AM124" s="51">
        <v>9.8722050594078592</v>
      </c>
      <c r="AN124" s="15"/>
      <c r="AO124" s="22">
        <v>3.7673524449928698E-2</v>
      </c>
      <c r="AP124" s="22">
        <v>-5.5175427485664799E-2</v>
      </c>
      <c r="AQ124" s="22">
        <v>0.102801214299689</v>
      </c>
      <c r="AR124" s="22">
        <v>-7.8917468790678E-2</v>
      </c>
      <c r="AS124" s="20">
        <v>5</v>
      </c>
      <c r="AT124" s="20">
        <v>4</v>
      </c>
      <c r="AU124" s="20">
        <v>9</v>
      </c>
      <c r="AV124" s="21">
        <v>3</v>
      </c>
      <c r="AW124" s="15"/>
      <c r="AX124" s="25">
        <v>0.175781737218204</v>
      </c>
      <c r="AY124" s="26">
        <v>0.78268046857010598</v>
      </c>
      <c r="AZ124" s="26">
        <v>1.30601190267953</v>
      </c>
      <c r="BA124" s="26">
        <v>1.12246122700344</v>
      </c>
      <c r="BB124" s="85">
        <v>1.8106917999903101E-2</v>
      </c>
      <c r="BC124" s="88">
        <v>-21.3061214851332</v>
      </c>
      <c r="BD124" s="18">
        <v>43843</v>
      </c>
      <c r="BE124" s="18">
        <v>43913</v>
      </c>
      <c r="BF124" s="20">
        <v>123</v>
      </c>
      <c r="BG124" s="18">
        <v>44014</v>
      </c>
      <c r="BH124" s="15"/>
    </row>
    <row r="125" spans="1:60" x14ac:dyDescent="0.25">
      <c r="A125" s="15"/>
      <c r="B125" s="14" t="s">
        <v>463</v>
      </c>
      <c r="C125" s="14" t="s">
        <v>464</v>
      </c>
      <c r="D125" s="14" t="s">
        <v>430</v>
      </c>
      <c r="E125" s="16" t="s">
        <v>320</v>
      </c>
      <c r="F125" s="16" t="s">
        <v>431</v>
      </c>
      <c r="G125" s="81" t="s">
        <v>115</v>
      </c>
      <c r="H125" s="82" t="s">
        <v>395</v>
      </c>
      <c r="I125" s="17" t="s">
        <v>31</v>
      </c>
      <c r="J125" s="17" t="s">
        <v>465</v>
      </c>
      <c r="K125" s="15"/>
      <c r="L125" s="18">
        <v>44022</v>
      </c>
      <c r="M125" s="83">
        <v>1529.4790000002799</v>
      </c>
      <c r="N125" s="84">
        <v>1529.4790000002799</v>
      </c>
      <c r="O125" s="84">
        <v>1529.4790000002799</v>
      </c>
      <c r="P125" s="85">
        <f t="shared" si="1"/>
        <v>1</v>
      </c>
      <c r="Q125" s="18">
        <v>44022</v>
      </c>
      <c r="R125" s="86">
        <v>162.767</v>
      </c>
      <c r="S125" s="86">
        <v>140.095553435087</v>
      </c>
      <c r="T125" s="15"/>
      <c r="U125" s="19">
        <v>4.0776155110506798E-3</v>
      </c>
      <c r="V125" s="51">
        <v>0.449674466472061</v>
      </c>
      <c r="W125" s="19">
        <v>0.121309214480862</v>
      </c>
      <c r="X125" s="51">
        <v>12.9198386991484</v>
      </c>
      <c r="Y125" s="19">
        <v>6.5877797089342494E-2</v>
      </c>
      <c r="Z125" s="51">
        <v>25.919453167181899</v>
      </c>
      <c r="AA125" s="19">
        <v>0.30208396739355498</v>
      </c>
      <c r="AB125" s="51">
        <v>50.785063642542802</v>
      </c>
      <c r="AC125" s="19">
        <v>0.294081663214602</v>
      </c>
      <c r="AD125" s="51">
        <v>53.694021819741501</v>
      </c>
      <c r="AE125" s="19">
        <v>0.368974906106596</v>
      </c>
      <c r="AF125" s="87">
        <v>54.674722659285202</v>
      </c>
      <c r="AG125" s="19">
        <v>4.5348303628998103E-2</v>
      </c>
      <c r="AH125" s="51">
        <v>2.7360093710740299</v>
      </c>
      <c r="AI125" s="19">
        <v>0.119242817996565</v>
      </c>
      <c r="AJ125" s="51">
        <v>25.651199006650099</v>
      </c>
      <c r="AK125" s="19">
        <v>0.52947900000086501</v>
      </c>
      <c r="AL125" s="19">
        <v>0.111149780894339</v>
      </c>
      <c r="AM125" s="51">
        <v>55.682749927567798</v>
      </c>
      <c r="AN125" s="15"/>
      <c r="AO125" s="22">
        <v>3.7709755242758498E-2</v>
      </c>
      <c r="AP125" s="22">
        <v>-5.5091794898544301E-2</v>
      </c>
      <c r="AQ125" s="22">
        <v>0.10390641386402399</v>
      </c>
      <c r="AR125" s="22">
        <v>-7.80586988730647E-2</v>
      </c>
      <c r="AS125" s="20">
        <v>7</v>
      </c>
      <c r="AT125" s="20">
        <v>5</v>
      </c>
      <c r="AU125" s="20">
        <v>9</v>
      </c>
      <c r="AV125" s="21">
        <v>3</v>
      </c>
      <c r="AW125" s="15"/>
      <c r="AX125" s="25">
        <v>0.18539392598409901</v>
      </c>
      <c r="AY125" s="26">
        <v>1.4641241594599701</v>
      </c>
      <c r="AZ125" s="26">
        <v>1.8004169064443001</v>
      </c>
      <c r="BA125" s="26">
        <v>2.1405743890864</v>
      </c>
      <c r="BB125" s="85">
        <v>1.91058161640103E-2</v>
      </c>
      <c r="BC125" s="88">
        <v>-21.126822193124099</v>
      </c>
      <c r="BD125" s="18">
        <v>43843</v>
      </c>
      <c r="BE125" s="18">
        <v>43913</v>
      </c>
      <c r="BF125" s="20">
        <v>117</v>
      </c>
      <c r="BG125" s="18">
        <v>44006</v>
      </c>
      <c r="BH125" s="15"/>
    </row>
    <row r="126" spans="1:60" x14ac:dyDescent="0.25">
      <c r="A126" s="15"/>
      <c r="B126" s="14" t="s">
        <v>466</v>
      </c>
      <c r="C126" s="14" t="s">
        <v>467</v>
      </c>
      <c r="D126" s="14" t="s">
        <v>468</v>
      </c>
      <c r="E126" s="16" t="s">
        <v>36</v>
      </c>
      <c r="F126" s="16" t="s">
        <v>28</v>
      </c>
      <c r="G126" s="81" t="s">
        <v>145</v>
      </c>
      <c r="H126" s="82" t="s">
        <v>469</v>
      </c>
      <c r="I126" s="17" t="s">
        <v>31</v>
      </c>
      <c r="J126" s="17" t="s">
        <v>470</v>
      </c>
      <c r="K126" s="15"/>
      <c r="L126" s="18">
        <v>43872</v>
      </c>
      <c r="M126" s="83"/>
      <c r="N126" s="84"/>
      <c r="O126" s="84">
        <v>1241.16540000029</v>
      </c>
      <c r="P126" s="85">
        <f t="shared" si="1"/>
        <v>0</v>
      </c>
      <c r="Q126" s="18">
        <v>43797</v>
      </c>
      <c r="R126" s="86"/>
      <c r="S126" s="86">
        <v>3313184.7212343798</v>
      </c>
      <c r="T126" s="15"/>
      <c r="U126" s="19"/>
      <c r="V126" s="51"/>
      <c r="W126" s="19"/>
      <c r="X126" s="51"/>
      <c r="Y126" s="19"/>
      <c r="Z126" s="51"/>
      <c r="AA126" s="19"/>
      <c r="AB126" s="51"/>
      <c r="AC126" s="19"/>
      <c r="AD126" s="51"/>
      <c r="AE126" s="19"/>
      <c r="AF126" s="87"/>
      <c r="AG126" s="19"/>
      <c r="AH126" s="51"/>
      <c r="AI126" s="19"/>
      <c r="AJ126" s="51"/>
      <c r="AK126" s="19"/>
      <c r="AL126" s="19"/>
      <c r="AM126" s="51"/>
      <c r="AN126" s="15"/>
      <c r="AO126" s="22">
        <v>3.8414609462051899E-2</v>
      </c>
      <c r="AP126" s="22">
        <v>-2.3645438391213199E-2</v>
      </c>
      <c r="AQ126" s="22">
        <v>0.115022083708027</v>
      </c>
      <c r="AR126" s="22">
        <v>-6.0082711804207101E-2</v>
      </c>
      <c r="AS126" s="20"/>
      <c r="AT126" s="20"/>
      <c r="AU126" s="20"/>
      <c r="AV126" s="21"/>
      <c r="AW126" s="15"/>
      <c r="AX126" s="25"/>
      <c r="AY126" s="26"/>
      <c r="AZ126" s="26"/>
      <c r="BA126" s="26"/>
      <c r="BB126" s="85"/>
      <c r="BC126" s="88">
        <v>-8.5375003203225805</v>
      </c>
      <c r="BD126" s="18">
        <v>43797</v>
      </c>
      <c r="BE126" s="18">
        <v>43825</v>
      </c>
      <c r="BF126" s="20"/>
      <c r="BG126" s="18"/>
      <c r="BH126" s="15"/>
    </row>
    <row r="127" spans="1:60" x14ac:dyDescent="0.25">
      <c r="A127" s="15"/>
      <c r="B127" s="14" t="s">
        <v>471</v>
      </c>
      <c r="C127" s="14" t="s">
        <v>472</v>
      </c>
      <c r="D127" s="14" t="s">
        <v>468</v>
      </c>
      <c r="E127" s="16" t="s">
        <v>43</v>
      </c>
      <c r="F127" s="16" t="s">
        <v>28</v>
      </c>
      <c r="G127" s="81" t="s">
        <v>145</v>
      </c>
      <c r="H127" s="82" t="s">
        <v>469</v>
      </c>
      <c r="I127" s="17" t="s">
        <v>31</v>
      </c>
      <c r="J127" s="17" t="s">
        <v>473</v>
      </c>
      <c r="K127" s="15"/>
      <c r="L127" s="18">
        <v>44022</v>
      </c>
      <c r="M127" s="83">
        <v>3997.8636999987102</v>
      </c>
      <c r="N127" s="84">
        <v>3997.8636999987102</v>
      </c>
      <c r="O127" s="84">
        <v>4367.7387999966704</v>
      </c>
      <c r="P127" s="85">
        <f t="shared" si="1"/>
        <v>0.91531657067079142</v>
      </c>
      <c r="Q127" s="18">
        <v>43797</v>
      </c>
      <c r="R127" s="86">
        <v>536220.71900000004</v>
      </c>
      <c r="S127" s="86">
        <v>555159.774795898</v>
      </c>
      <c r="T127" s="15"/>
      <c r="U127" s="19">
        <v>4.0189753490267304E-3</v>
      </c>
      <c r="V127" s="51">
        <v>0.44381045026966598</v>
      </c>
      <c r="W127" s="19">
        <v>1.6244477001237101E-2</v>
      </c>
      <c r="X127" s="51">
        <v>2.4133649511895801</v>
      </c>
      <c r="Y127" s="19">
        <v>-3.3481249429314602E-2</v>
      </c>
      <c r="Z127" s="51">
        <v>15.983548515316199</v>
      </c>
      <c r="AA127" s="19">
        <v>0.16153498915082301</v>
      </c>
      <c r="AB127" s="51">
        <v>36.730165818240501</v>
      </c>
      <c r="AC127" s="19">
        <v>0.16366265265067301</v>
      </c>
      <c r="AD127" s="51">
        <v>40.652120763319502</v>
      </c>
      <c r="AE127" s="19">
        <v>0.25395817960263201</v>
      </c>
      <c r="AF127" s="87">
        <v>43.173050008888801</v>
      </c>
      <c r="AG127" s="19">
        <v>-1.6720502522730399E-2</v>
      </c>
      <c r="AH127" s="51">
        <v>-3.4708712440988201</v>
      </c>
      <c r="AI127" s="19">
        <v>-4.2958452968378004E-3</v>
      </c>
      <c r="AJ127" s="51">
        <v>13.297332677306301</v>
      </c>
      <c r="AK127" s="19">
        <v>0.99539999201428098</v>
      </c>
      <c r="AL127" s="19">
        <v>4.3934239121881498E-2</v>
      </c>
      <c r="AM127" s="51">
        <v>-24.888500157627298</v>
      </c>
      <c r="AN127" s="15"/>
      <c r="AO127" s="22">
        <v>4.1407091146538698E-2</v>
      </c>
      <c r="AP127" s="22">
        <v>-5.7559065421664897E-2</v>
      </c>
      <c r="AQ127" s="22">
        <v>0.116856645758235</v>
      </c>
      <c r="AR127" s="22">
        <v>-6.9200344194541699E-2</v>
      </c>
      <c r="AS127" s="20">
        <v>7</v>
      </c>
      <c r="AT127" s="20">
        <v>5</v>
      </c>
      <c r="AU127" s="20">
        <v>7</v>
      </c>
      <c r="AV127" s="21">
        <v>5</v>
      </c>
      <c r="AW127" s="15"/>
      <c r="AX127" s="25">
        <v>0.17173337637737901</v>
      </c>
      <c r="AY127" s="26">
        <v>0.99834148305399095</v>
      </c>
      <c r="AZ127" s="26">
        <v>1.1586743575899201</v>
      </c>
      <c r="BA127" s="26">
        <v>1.4935545035314099</v>
      </c>
      <c r="BB127" s="85">
        <v>1.7720442401114301E-2</v>
      </c>
      <c r="BC127" s="88">
        <v>-25.757195004349299</v>
      </c>
      <c r="BD127" s="18">
        <v>43797</v>
      </c>
      <c r="BE127" s="18">
        <v>43910</v>
      </c>
      <c r="BF127" s="20"/>
      <c r="BG127" s="18"/>
      <c r="BH127" s="15"/>
    </row>
    <row r="128" spans="1:60" x14ac:dyDescent="0.25">
      <c r="A128" s="15"/>
      <c r="B128" s="14" t="s">
        <v>474</v>
      </c>
      <c r="C128" s="14" t="s">
        <v>475</v>
      </c>
      <c r="D128" s="14" t="s">
        <v>468</v>
      </c>
      <c r="E128" s="16" t="s">
        <v>213</v>
      </c>
      <c r="F128" s="16" t="s">
        <v>28</v>
      </c>
      <c r="G128" s="81" t="s">
        <v>145</v>
      </c>
      <c r="H128" s="82" t="s">
        <v>469</v>
      </c>
      <c r="I128" s="17" t="s">
        <v>31</v>
      </c>
      <c r="J128" s="17" t="s">
        <v>476</v>
      </c>
      <c r="K128" s="15"/>
      <c r="L128" s="18">
        <v>44022</v>
      </c>
      <c r="M128" s="83">
        <v>1296.3471000008301</v>
      </c>
      <c r="N128" s="84">
        <v>1296.3471000008301</v>
      </c>
      <c r="O128" s="84">
        <v>1403.2463000007001</v>
      </c>
      <c r="P128" s="85">
        <f t="shared" si="1"/>
        <v>0.92382007349685036</v>
      </c>
      <c r="Q128" s="18">
        <v>43797</v>
      </c>
      <c r="R128" s="86">
        <v>13207734.302999999</v>
      </c>
      <c r="S128" s="86">
        <v>6983821.43452344</v>
      </c>
      <c r="T128" s="15"/>
      <c r="U128" s="19">
        <v>4.0602432854939304E-3</v>
      </c>
      <c r="V128" s="51">
        <v>0.44793724391638501</v>
      </c>
      <c r="W128" s="19">
        <v>1.7498326011264002E-2</v>
      </c>
      <c r="X128" s="51">
        <v>2.5387498521922698</v>
      </c>
      <c r="Y128" s="19">
        <v>-2.62242852322743E-2</v>
      </c>
      <c r="Z128" s="51">
        <v>16.709244935016599</v>
      </c>
      <c r="AA128" s="19">
        <v>0.17913902965840001</v>
      </c>
      <c r="AB128" s="51">
        <v>38.490569868998101</v>
      </c>
      <c r="AC128" s="19">
        <v>0.199151771781617</v>
      </c>
      <c r="AD128" s="51">
        <v>44.201032676442999</v>
      </c>
      <c r="AE128" s="19"/>
      <c r="AF128" s="87"/>
      <c r="AG128" s="19">
        <v>-1.6316278906742799E-2</v>
      </c>
      <c r="AH128" s="51">
        <v>-3.4304488825000599</v>
      </c>
      <c r="AI128" s="19">
        <v>3.5926117907365599E-3</v>
      </c>
      <c r="AJ128" s="51">
        <v>14.0861783860746</v>
      </c>
      <c r="AK128" s="19">
        <v>0.29634710000042103</v>
      </c>
      <c r="AL128" s="19">
        <v>9.4274809645867194E-2</v>
      </c>
      <c r="AM128" s="51">
        <v>53.723500696243697</v>
      </c>
      <c r="AN128" s="15"/>
      <c r="AO128" s="22">
        <v>4.1449924983680803E-2</v>
      </c>
      <c r="AP128" s="22">
        <v>-5.7520309448591399E-2</v>
      </c>
      <c r="AQ128" s="22">
        <v>0.118234563504375</v>
      </c>
      <c r="AR128" s="22">
        <v>-6.8013583595529795E-2</v>
      </c>
      <c r="AS128" s="20">
        <v>7</v>
      </c>
      <c r="AT128" s="20">
        <v>5</v>
      </c>
      <c r="AU128" s="20">
        <v>8</v>
      </c>
      <c r="AV128" s="21">
        <v>4</v>
      </c>
      <c r="AW128" s="15"/>
      <c r="AX128" s="25">
        <v>0.17176252071542</v>
      </c>
      <c r="AY128" s="26">
        <v>1.0958406730969701</v>
      </c>
      <c r="AZ128" s="26">
        <v>1.21551479325899</v>
      </c>
      <c r="BA128" s="26">
        <v>1.6453642959149899</v>
      </c>
      <c r="BB128" s="85">
        <v>1.7724412019324499E-2</v>
      </c>
      <c r="BC128" s="88">
        <v>-25.411625884909899</v>
      </c>
      <c r="BD128" s="18">
        <v>43797</v>
      </c>
      <c r="BE128" s="18">
        <v>43910</v>
      </c>
      <c r="BF128" s="20"/>
      <c r="BG128" s="18"/>
      <c r="BH128" s="15"/>
    </row>
    <row r="129" spans="1:60" x14ac:dyDescent="0.25">
      <c r="A129" s="15"/>
      <c r="B129" s="14" t="s">
        <v>477</v>
      </c>
      <c r="C129" s="14" t="s">
        <v>478</v>
      </c>
      <c r="D129" s="14" t="s">
        <v>468</v>
      </c>
      <c r="E129" s="16" t="s">
        <v>51</v>
      </c>
      <c r="F129" s="16" t="s">
        <v>28</v>
      </c>
      <c r="G129" s="81" t="s">
        <v>145</v>
      </c>
      <c r="H129" s="82" t="s">
        <v>469</v>
      </c>
      <c r="I129" s="17" t="s">
        <v>31</v>
      </c>
      <c r="J129" s="17" t="s">
        <v>479</v>
      </c>
      <c r="K129" s="15"/>
      <c r="L129" s="18">
        <v>43872</v>
      </c>
      <c r="M129" s="83"/>
      <c r="N129" s="84"/>
      <c r="O129" s="84">
        <v>1774.5273000001901</v>
      </c>
      <c r="P129" s="85">
        <f t="shared" si="1"/>
        <v>0</v>
      </c>
      <c r="Q129" s="18">
        <v>43797</v>
      </c>
      <c r="R129" s="86"/>
      <c r="S129" s="86">
        <v>72212.949274536106</v>
      </c>
      <c r="T129" s="15"/>
      <c r="U129" s="19"/>
      <c r="V129" s="51"/>
      <c r="W129" s="19"/>
      <c r="X129" s="51"/>
      <c r="Y129" s="19"/>
      <c r="Z129" s="51"/>
      <c r="AA129" s="19"/>
      <c r="AB129" s="51"/>
      <c r="AC129" s="19"/>
      <c r="AD129" s="51"/>
      <c r="AE129" s="19"/>
      <c r="AF129" s="87"/>
      <c r="AG129" s="19"/>
      <c r="AH129" s="51"/>
      <c r="AI129" s="19"/>
      <c r="AJ129" s="51"/>
      <c r="AK129" s="19"/>
      <c r="AL129" s="19"/>
      <c r="AM129" s="51"/>
      <c r="AN129" s="15"/>
      <c r="AO129" s="22">
        <v>3.8414873766669203E-2</v>
      </c>
      <c r="AP129" s="22">
        <v>-2.3645170182135199E-2</v>
      </c>
      <c r="AQ129" s="22">
        <v>0.11503107780852601</v>
      </c>
      <c r="AR129" s="22">
        <v>-6.0074488459576997E-2</v>
      </c>
      <c r="AS129" s="20"/>
      <c r="AT129" s="20"/>
      <c r="AU129" s="20"/>
      <c r="AV129" s="21"/>
      <c r="AW129" s="15"/>
      <c r="AX129" s="25"/>
      <c r="AY129" s="26"/>
      <c r="AZ129" s="26"/>
      <c r="BA129" s="26"/>
      <c r="BB129" s="85"/>
      <c r="BC129" s="88">
        <v>-8.5367861064005393</v>
      </c>
      <c r="BD129" s="18">
        <v>43797</v>
      </c>
      <c r="BE129" s="18">
        <v>43825</v>
      </c>
      <c r="BF129" s="20"/>
      <c r="BG129" s="18"/>
      <c r="BH129" s="15"/>
    </row>
    <row r="130" spans="1:60" x14ac:dyDescent="0.25">
      <c r="A130" s="15"/>
      <c r="B130" s="14" t="s">
        <v>480</v>
      </c>
      <c r="C130" s="14" t="s">
        <v>481</v>
      </c>
      <c r="D130" s="14" t="s">
        <v>468</v>
      </c>
      <c r="E130" s="16" t="s">
        <v>317</v>
      </c>
      <c r="F130" s="16" t="s">
        <v>28</v>
      </c>
      <c r="G130" s="81" t="s">
        <v>145</v>
      </c>
      <c r="H130" s="82" t="s">
        <v>469</v>
      </c>
      <c r="I130" s="17" t="s">
        <v>31</v>
      </c>
      <c r="J130" s="17" t="s">
        <v>64</v>
      </c>
      <c r="K130" s="15"/>
      <c r="L130" s="18">
        <v>44022</v>
      </c>
      <c r="M130" s="83">
        <v>1122.13739999942</v>
      </c>
      <c r="N130" s="84">
        <v>1122.13739999942</v>
      </c>
      <c r="O130" s="84"/>
      <c r="P130" s="85" t="str">
        <f t="shared" si="1"/>
        <v/>
      </c>
      <c r="Q130" s="18"/>
      <c r="R130" s="86">
        <v>3419856.3309999998</v>
      </c>
      <c r="S130" s="86"/>
      <c r="T130" s="15"/>
      <c r="U130" s="19">
        <v>3.9639193419134201E-3</v>
      </c>
      <c r="V130" s="51">
        <v>0.43830484955833499</v>
      </c>
      <c r="W130" s="19">
        <v>1.4575182838598299E-2</v>
      </c>
      <c r="X130" s="51">
        <v>2.2464355349256899</v>
      </c>
      <c r="Y130" s="19"/>
      <c r="Z130" s="51"/>
      <c r="AA130" s="19"/>
      <c r="AB130" s="51"/>
      <c r="AC130" s="19"/>
      <c r="AD130" s="51"/>
      <c r="AE130" s="19"/>
      <c r="AF130" s="87"/>
      <c r="AG130" s="19">
        <v>-1.7259263255255099E-2</v>
      </c>
      <c r="AH130" s="51">
        <v>-3.52474731735128</v>
      </c>
      <c r="AI130" s="19"/>
      <c r="AJ130" s="51"/>
      <c r="AK130" s="19">
        <v>-4.9824023045439397E-2</v>
      </c>
      <c r="AL130" s="19">
        <v>-0.113404715888464</v>
      </c>
      <c r="AM130" s="51">
        <v>8.6644790693826508</v>
      </c>
      <c r="AN130" s="15"/>
      <c r="AO130" s="22">
        <v>4.1350012352268102E-2</v>
      </c>
      <c r="AP130" s="22">
        <v>-5.7610745723650297E-2</v>
      </c>
      <c r="AQ130" s="22">
        <v>5.5664885092482998E-2</v>
      </c>
      <c r="AR130" s="22">
        <v>-7.0780190434597906E-2</v>
      </c>
      <c r="AS130" s="20"/>
      <c r="AT130" s="20"/>
      <c r="AU130" s="20"/>
      <c r="AV130" s="21"/>
      <c r="AW130" s="15"/>
      <c r="AX130" s="25"/>
      <c r="AY130" s="26"/>
      <c r="AZ130" s="26"/>
      <c r="BA130" s="26"/>
      <c r="BB130" s="85"/>
      <c r="BC130" s="88">
        <v>-22.872874816093798</v>
      </c>
      <c r="BD130" s="18">
        <v>43874</v>
      </c>
      <c r="BE130" s="18">
        <v>43910</v>
      </c>
      <c r="BF130" s="20"/>
      <c r="BG130" s="18"/>
      <c r="BH130" s="15"/>
    </row>
    <row r="131" spans="1:60" x14ac:dyDescent="0.25">
      <c r="A131" s="15"/>
      <c r="B131" s="14" t="s">
        <v>482</v>
      </c>
      <c r="C131" s="14" t="s">
        <v>483</v>
      </c>
      <c r="D131" s="14" t="s">
        <v>468</v>
      </c>
      <c r="E131" s="16" t="s">
        <v>320</v>
      </c>
      <c r="F131" s="16" t="s">
        <v>28</v>
      </c>
      <c r="G131" s="81" t="s">
        <v>145</v>
      </c>
      <c r="H131" s="82" t="s">
        <v>469</v>
      </c>
      <c r="I131" s="17" t="s">
        <v>31</v>
      </c>
      <c r="J131" s="17" t="s">
        <v>484</v>
      </c>
      <c r="K131" s="15"/>
      <c r="L131" s="18">
        <v>44022</v>
      </c>
      <c r="M131" s="83">
        <v>4819.5530000031004</v>
      </c>
      <c r="N131" s="84">
        <v>4819.5530000031004</v>
      </c>
      <c r="O131" s="84">
        <v>5313.5465999990702</v>
      </c>
      <c r="P131" s="85">
        <f t="shared" si="1"/>
        <v>0.90703128490563045</v>
      </c>
      <c r="Q131" s="18">
        <v>43797</v>
      </c>
      <c r="R131" s="86">
        <v>1045357.951</v>
      </c>
      <c r="S131" s="86">
        <v>1119855.49351562</v>
      </c>
      <c r="T131" s="15"/>
      <c r="U131" s="19">
        <v>3.9783937991160201E-3</v>
      </c>
      <c r="V131" s="51">
        <v>0.439752295278595</v>
      </c>
      <c r="W131" s="19">
        <v>1.5013099095085599E-2</v>
      </c>
      <c r="X131" s="51">
        <v>2.29022716057443</v>
      </c>
      <c r="Y131" s="19">
        <v>-4.0564132132203702E-2</v>
      </c>
      <c r="Z131" s="51">
        <v>15.2752602450346</v>
      </c>
      <c r="AA131" s="19">
        <v>0.14448094352701399</v>
      </c>
      <c r="AB131" s="51">
        <v>35.024761255888698</v>
      </c>
      <c r="AC131" s="19">
        <v>0.12978791445319099</v>
      </c>
      <c r="AD131" s="51">
        <v>37.264646943600397</v>
      </c>
      <c r="AE131" s="19">
        <v>0.19962859837513</v>
      </c>
      <c r="AF131" s="87">
        <v>37.740091886138501</v>
      </c>
      <c r="AG131" s="19">
        <v>-1.7117807928116201E-2</v>
      </c>
      <c r="AH131" s="51">
        <v>-3.5106017846373998</v>
      </c>
      <c r="AI131" s="19">
        <v>-1.19919630169534E-2</v>
      </c>
      <c r="AJ131" s="51">
        <v>12.527720905302001</v>
      </c>
      <c r="AK131" s="19">
        <v>0.598254689919413</v>
      </c>
      <c r="AL131" s="19">
        <v>2.9613990986035801E-2</v>
      </c>
      <c r="AM131" s="51">
        <v>-64.603030367172295</v>
      </c>
      <c r="AN131" s="15"/>
      <c r="AO131" s="22">
        <v>4.1365015871633701E-2</v>
      </c>
      <c r="AP131" s="22">
        <v>-5.7597160218429103E-2</v>
      </c>
      <c r="AQ131" s="22">
        <v>0.115503349119535</v>
      </c>
      <c r="AR131" s="22">
        <v>-7.0365719234396204E-2</v>
      </c>
      <c r="AS131" s="20">
        <v>7</v>
      </c>
      <c r="AT131" s="20">
        <v>5</v>
      </c>
      <c r="AU131" s="20">
        <v>7</v>
      </c>
      <c r="AV131" s="21">
        <v>5</v>
      </c>
      <c r="AW131" s="15"/>
      <c r="AX131" s="25">
        <v>0.171706280707731</v>
      </c>
      <c r="AY131" s="26">
        <v>0.90379750407464599</v>
      </c>
      <c r="AZ131" s="26">
        <v>1.10356311197029</v>
      </c>
      <c r="BA131" s="26">
        <v>1.34730742238207</v>
      </c>
      <c r="BB131" s="85">
        <v>1.7716701962908699E-2</v>
      </c>
      <c r="BC131" s="88">
        <v>-26.095472654764301</v>
      </c>
      <c r="BD131" s="18">
        <v>43797</v>
      </c>
      <c r="BE131" s="18">
        <v>43910</v>
      </c>
      <c r="BF131" s="20"/>
      <c r="BG131" s="18"/>
      <c r="BH131" s="15"/>
    </row>
    <row r="132" spans="1:60" x14ac:dyDescent="0.25">
      <c r="A132" s="15"/>
      <c r="B132" s="14" t="s">
        <v>485</v>
      </c>
      <c r="C132" s="14" t="s">
        <v>486</v>
      </c>
      <c r="D132" s="14" t="s">
        <v>487</v>
      </c>
      <c r="E132" s="16" t="s">
        <v>36</v>
      </c>
      <c r="F132" s="16" t="s">
        <v>28</v>
      </c>
      <c r="G132" s="81" t="s">
        <v>38</v>
      </c>
      <c r="H132" s="82" t="s">
        <v>395</v>
      </c>
      <c r="I132" s="17" t="s">
        <v>31</v>
      </c>
      <c r="J132" s="17" t="s">
        <v>488</v>
      </c>
      <c r="K132" s="15"/>
      <c r="L132" s="18">
        <v>43873</v>
      </c>
      <c r="M132" s="83"/>
      <c r="N132" s="84"/>
      <c r="O132" s="84">
        <v>1013.9171000002</v>
      </c>
      <c r="P132" s="85">
        <f t="shared" si="1"/>
        <v>0</v>
      </c>
      <c r="Q132" s="18">
        <v>43843</v>
      </c>
      <c r="R132" s="86"/>
      <c r="S132" s="86">
        <v>3380143.2919296902</v>
      </c>
      <c r="T132" s="15"/>
      <c r="U132" s="19"/>
      <c r="V132" s="51"/>
      <c r="W132" s="19"/>
      <c r="X132" s="51"/>
      <c r="Y132" s="19"/>
      <c r="Z132" s="51"/>
      <c r="AA132" s="19"/>
      <c r="AB132" s="51"/>
      <c r="AC132" s="19"/>
      <c r="AD132" s="51"/>
      <c r="AE132" s="19"/>
      <c r="AF132" s="87"/>
      <c r="AG132" s="19"/>
      <c r="AH132" s="51"/>
      <c r="AI132" s="19"/>
      <c r="AJ132" s="51"/>
      <c r="AK132" s="19"/>
      <c r="AL132" s="19"/>
      <c r="AM132" s="51"/>
      <c r="AN132" s="15"/>
      <c r="AO132" s="22">
        <v>3.3343238126690301E-2</v>
      </c>
      <c r="AP132" s="22">
        <v>-3.2557505368458799E-2</v>
      </c>
      <c r="AQ132" s="22">
        <v>0.10418799156104799</v>
      </c>
      <c r="AR132" s="22">
        <v>-2.34754082166546E-2</v>
      </c>
      <c r="AS132" s="20"/>
      <c r="AT132" s="20"/>
      <c r="AU132" s="20"/>
      <c r="AV132" s="21"/>
      <c r="AW132" s="15"/>
      <c r="AX132" s="25"/>
      <c r="AY132" s="26"/>
      <c r="AZ132" s="26"/>
      <c r="BA132" s="26"/>
      <c r="BB132" s="85"/>
      <c r="BC132" s="88">
        <v>-7.9689688718935896</v>
      </c>
      <c r="BD132" s="18">
        <v>43797</v>
      </c>
      <c r="BE132" s="18">
        <v>43808</v>
      </c>
      <c r="BF132" s="20">
        <v>32</v>
      </c>
      <c r="BG132" s="18">
        <v>43843</v>
      </c>
      <c r="BH132" s="15"/>
    </row>
    <row r="133" spans="1:60" x14ac:dyDescent="0.25">
      <c r="A133" s="15"/>
      <c r="B133" s="14" t="s">
        <v>489</v>
      </c>
      <c r="C133" s="14" t="s">
        <v>490</v>
      </c>
      <c r="D133" s="14" t="s">
        <v>487</v>
      </c>
      <c r="E133" s="16" t="s">
        <v>43</v>
      </c>
      <c r="F133" s="16" t="s">
        <v>28</v>
      </c>
      <c r="G133" s="81" t="s">
        <v>38</v>
      </c>
      <c r="H133" s="82" t="s">
        <v>395</v>
      </c>
      <c r="I133" s="17" t="s">
        <v>31</v>
      </c>
      <c r="J133" s="17" t="s">
        <v>491</v>
      </c>
      <c r="K133" s="15"/>
      <c r="L133" s="18">
        <v>44022</v>
      </c>
      <c r="M133" s="83">
        <v>1749.7431000005499</v>
      </c>
      <c r="N133" s="84">
        <v>1749.7431000005499</v>
      </c>
      <c r="O133" s="84">
        <v>1749.7431000005499</v>
      </c>
      <c r="P133" s="85">
        <f t="shared" si="1"/>
        <v>1</v>
      </c>
      <c r="Q133" s="18">
        <v>44022</v>
      </c>
      <c r="R133" s="86">
        <v>973914.24</v>
      </c>
      <c r="S133" s="86">
        <v>834907.35915722698</v>
      </c>
      <c r="T133" s="15"/>
      <c r="U133" s="19">
        <v>4.5820835930498998E-3</v>
      </c>
      <c r="V133" s="51">
        <v>0.50012127467198297</v>
      </c>
      <c r="W133" s="19">
        <v>0.123958154612483</v>
      </c>
      <c r="X133" s="51">
        <v>13.184732712310501</v>
      </c>
      <c r="Y133" s="19">
        <v>7.3519981446224805E-2</v>
      </c>
      <c r="Z133" s="51">
        <v>26.683671602862901</v>
      </c>
      <c r="AA133" s="19">
        <v>0.32274030689790401</v>
      </c>
      <c r="AB133" s="51">
        <v>52.850697592948599</v>
      </c>
      <c r="AC133" s="19">
        <v>0.32237592837947898</v>
      </c>
      <c r="AD133" s="51">
        <v>56.523448336229201</v>
      </c>
      <c r="AE133" s="19">
        <v>0.38593051809235501</v>
      </c>
      <c r="AF133" s="87">
        <v>56.370283857861097</v>
      </c>
      <c r="AG133" s="19">
        <v>4.2968504820237299E-2</v>
      </c>
      <c r="AH133" s="51">
        <v>2.4980294901979501</v>
      </c>
      <c r="AI133" s="19">
        <v>0.12436448817970799</v>
      </c>
      <c r="AJ133" s="51">
        <v>26.1633660249645</v>
      </c>
      <c r="AK133" s="19">
        <v>1.36416627258295</v>
      </c>
      <c r="AL133" s="19">
        <v>0.10121101562981499</v>
      </c>
      <c r="AM133" s="51">
        <v>137.00046608410801</v>
      </c>
      <c r="AN133" s="15"/>
      <c r="AO133" s="22">
        <v>3.3519405695187701E-2</v>
      </c>
      <c r="AP133" s="22">
        <v>-3.24626134015489E-2</v>
      </c>
      <c r="AQ133" s="22">
        <v>0.110065611155733</v>
      </c>
      <c r="AR133" s="22">
        <v>-7.6762524246078101E-2</v>
      </c>
      <c r="AS133" s="20">
        <v>7</v>
      </c>
      <c r="AT133" s="20">
        <v>5</v>
      </c>
      <c r="AU133" s="20">
        <v>9</v>
      </c>
      <c r="AV133" s="21">
        <v>3</v>
      </c>
      <c r="AW133" s="15"/>
      <c r="AX133" s="25">
        <v>0.16765524972521201</v>
      </c>
      <c r="AY133" s="26">
        <v>1.7700391012676799</v>
      </c>
      <c r="AZ133" s="26">
        <v>1.75286337113903</v>
      </c>
      <c r="BA133" s="26">
        <v>2.7093737070535999</v>
      </c>
      <c r="BB133" s="85">
        <v>1.73228481463229E-2</v>
      </c>
      <c r="BC133" s="88">
        <v>-19.323712476820202</v>
      </c>
      <c r="BD133" s="18">
        <v>43843</v>
      </c>
      <c r="BE133" s="18">
        <v>43910</v>
      </c>
      <c r="BF133" s="20">
        <v>116</v>
      </c>
      <c r="BG133" s="18">
        <v>44005</v>
      </c>
      <c r="BH133" s="15"/>
    </row>
    <row r="134" spans="1:60" x14ac:dyDescent="0.25">
      <c r="A134" s="15"/>
      <c r="B134" s="14" t="s">
        <v>492</v>
      </c>
      <c r="C134" s="14" t="s">
        <v>493</v>
      </c>
      <c r="D134" s="14" t="s">
        <v>487</v>
      </c>
      <c r="E134" s="16" t="s">
        <v>213</v>
      </c>
      <c r="F134" s="16" t="s">
        <v>28</v>
      </c>
      <c r="G134" s="81" t="s">
        <v>38</v>
      </c>
      <c r="H134" s="82" t="s">
        <v>395</v>
      </c>
      <c r="I134" s="17" t="s">
        <v>31</v>
      </c>
      <c r="J134" s="17" t="s">
        <v>494</v>
      </c>
      <c r="K134" s="15"/>
      <c r="L134" s="18">
        <v>44022</v>
      </c>
      <c r="M134" s="83">
        <v>1425.92190000042</v>
      </c>
      <c r="N134" s="84">
        <v>1425.92190000042</v>
      </c>
      <c r="O134" s="84">
        <v>1425.92190000042</v>
      </c>
      <c r="P134" s="85">
        <f t="shared" si="1"/>
        <v>1</v>
      </c>
      <c r="Q134" s="18">
        <v>44022</v>
      </c>
      <c r="R134" s="86">
        <v>94566831.678000003</v>
      </c>
      <c r="S134" s="86">
        <v>70213520.378749996</v>
      </c>
      <c r="T134" s="15"/>
      <c r="U134" s="19">
        <v>4.6316336811287303E-3</v>
      </c>
      <c r="V134" s="51">
        <v>0.505076283479866</v>
      </c>
      <c r="W134" s="19">
        <v>0.12562257008001301</v>
      </c>
      <c r="X134" s="51">
        <v>13.351174259063599</v>
      </c>
      <c r="Y134" s="19">
        <v>8.3199027529190103E-2</v>
      </c>
      <c r="Z134" s="51">
        <v>27.651576211181201</v>
      </c>
      <c r="AA134" s="19">
        <v>0.34683341743017099</v>
      </c>
      <c r="AB134" s="51">
        <v>55.260008646175301</v>
      </c>
      <c r="AC134" s="19">
        <v>0.37091964423074397</v>
      </c>
      <c r="AD134" s="51">
        <v>61.377819921355702</v>
      </c>
      <c r="AE134" s="19"/>
      <c r="AF134" s="87"/>
      <c r="AG134" s="19">
        <v>4.3482909361045999E-2</v>
      </c>
      <c r="AH134" s="51">
        <v>2.54946994427883</v>
      </c>
      <c r="AI134" s="19">
        <v>0.135061847542675</v>
      </c>
      <c r="AJ134" s="51">
        <v>27.233101961261099</v>
      </c>
      <c r="AK134" s="19">
        <v>0.42592189999937502</v>
      </c>
      <c r="AL134" s="19">
        <v>0.13145043443189899</v>
      </c>
      <c r="AM134" s="51">
        <v>67.556640323950006</v>
      </c>
      <c r="AN134" s="15"/>
      <c r="AO134" s="22">
        <v>3.35703664295579E-2</v>
      </c>
      <c r="AP134" s="22">
        <v>-3.2414857220828701E-2</v>
      </c>
      <c r="AQ134" s="22">
        <v>0.111709481576399</v>
      </c>
      <c r="AR134" s="22">
        <v>-7.5350116531844799E-2</v>
      </c>
      <c r="AS134" s="20">
        <v>8</v>
      </c>
      <c r="AT134" s="20">
        <v>4</v>
      </c>
      <c r="AU134" s="20">
        <v>9</v>
      </c>
      <c r="AV134" s="21">
        <v>3</v>
      </c>
      <c r="AW134" s="15"/>
      <c r="AX134" s="25">
        <v>0.167676133606874</v>
      </c>
      <c r="AY134" s="26">
        <v>1.9028109508290101</v>
      </c>
      <c r="AZ134" s="26">
        <v>1.83260234002773</v>
      </c>
      <c r="BA134" s="26">
        <v>2.92593133850096</v>
      </c>
      <c r="BB134" s="85">
        <v>1.7326250330170299E-2</v>
      </c>
      <c r="BC134" s="88">
        <v>-19.056710897915799</v>
      </c>
      <c r="BD134" s="18">
        <v>43843</v>
      </c>
      <c r="BE134" s="18">
        <v>43910</v>
      </c>
      <c r="BF134" s="20">
        <v>114</v>
      </c>
      <c r="BG134" s="18">
        <v>44001</v>
      </c>
      <c r="BH134" s="15"/>
    </row>
    <row r="135" spans="1:60" x14ac:dyDescent="0.25">
      <c r="A135" s="15"/>
      <c r="B135" s="14" t="s">
        <v>495</v>
      </c>
      <c r="C135" s="14" t="s">
        <v>496</v>
      </c>
      <c r="D135" s="14" t="s">
        <v>487</v>
      </c>
      <c r="E135" s="16" t="s">
        <v>51</v>
      </c>
      <c r="F135" s="16" t="s">
        <v>28</v>
      </c>
      <c r="G135" s="81" t="s">
        <v>38</v>
      </c>
      <c r="H135" s="82" t="s">
        <v>395</v>
      </c>
      <c r="I135" s="17" t="s">
        <v>31</v>
      </c>
      <c r="J135" s="17" t="s">
        <v>497</v>
      </c>
      <c r="K135" s="15"/>
      <c r="L135" s="18">
        <v>43873</v>
      </c>
      <c r="M135" s="83"/>
      <c r="N135" s="84"/>
      <c r="O135" s="84">
        <v>1745.7248999998001</v>
      </c>
      <c r="P135" s="85">
        <f t="shared" ref="P135:P198" si="2">IFERROR(N135/O135,"")</f>
        <v>0</v>
      </c>
      <c r="Q135" s="18">
        <v>43843</v>
      </c>
      <c r="R135" s="86"/>
      <c r="S135" s="86">
        <v>832408.46833789104</v>
      </c>
      <c r="T135" s="15"/>
      <c r="U135" s="19"/>
      <c r="V135" s="51"/>
      <c r="W135" s="19"/>
      <c r="X135" s="51"/>
      <c r="Y135" s="19"/>
      <c r="Z135" s="51"/>
      <c r="AA135" s="19"/>
      <c r="AB135" s="51"/>
      <c r="AC135" s="19"/>
      <c r="AD135" s="51"/>
      <c r="AE135" s="19"/>
      <c r="AF135" s="87"/>
      <c r="AG135" s="19"/>
      <c r="AH135" s="51"/>
      <c r="AI135" s="19"/>
      <c r="AJ135" s="51"/>
      <c r="AK135" s="19"/>
      <c r="AL135" s="19"/>
      <c r="AM135" s="51"/>
      <c r="AN135" s="15"/>
      <c r="AO135" s="22">
        <v>3.33828777438612E-2</v>
      </c>
      <c r="AP135" s="22">
        <v>-3.2520378871595298E-2</v>
      </c>
      <c r="AQ135" s="22">
        <v>0.105459471169597</v>
      </c>
      <c r="AR135" s="22">
        <v>-2.23132192468256E-2</v>
      </c>
      <c r="AS135" s="20"/>
      <c r="AT135" s="20"/>
      <c r="AU135" s="20"/>
      <c r="AV135" s="21"/>
      <c r="AW135" s="15"/>
      <c r="AX135" s="25"/>
      <c r="AY135" s="26"/>
      <c r="AZ135" s="26"/>
      <c r="BA135" s="26"/>
      <c r="BB135" s="85"/>
      <c r="BC135" s="88">
        <v>-7.9301089044383799</v>
      </c>
      <c r="BD135" s="18">
        <v>43797</v>
      </c>
      <c r="BE135" s="18">
        <v>43808</v>
      </c>
      <c r="BF135" s="20">
        <v>32</v>
      </c>
      <c r="BG135" s="18">
        <v>43843</v>
      </c>
      <c r="BH135" s="15"/>
    </row>
    <row r="136" spans="1:60" x14ac:dyDescent="0.25">
      <c r="A136" s="15"/>
      <c r="B136" s="14" t="s">
        <v>498</v>
      </c>
      <c r="C136" s="14" t="s">
        <v>499</v>
      </c>
      <c r="D136" s="14" t="s">
        <v>487</v>
      </c>
      <c r="E136" s="16" t="s">
        <v>317</v>
      </c>
      <c r="F136" s="16" t="s">
        <v>28</v>
      </c>
      <c r="G136" s="81" t="s">
        <v>38</v>
      </c>
      <c r="H136" s="82" t="s">
        <v>395</v>
      </c>
      <c r="I136" s="17" t="s">
        <v>31</v>
      </c>
      <c r="J136" s="17" t="s">
        <v>64</v>
      </c>
      <c r="K136" s="15"/>
      <c r="L136" s="18">
        <v>44022</v>
      </c>
      <c r="M136" s="83">
        <v>1050.1623999998001</v>
      </c>
      <c r="N136" s="84">
        <v>1050.1623999998001</v>
      </c>
      <c r="O136" s="84"/>
      <c r="P136" s="85" t="str">
        <f t="shared" si="2"/>
        <v/>
      </c>
      <c r="Q136" s="18"/>
      <c r="R136" s="86">
        <v>4146046.1979999999</v>
      </c>
      <c r="S136" s="86"/>
      <c r="T136" s="15"/>
      <c r="U136" s="19">
        <v>4.5022480644547596E-3</v>
      </c>
      <c r="V136" s="51">
        <v>0.49213772181246901</v>
      </c>
      <c r="W136" s="19">
        <v>0.121282069980225</v>
      </c>
      <c r="X136" s="51">
        <v>12.917124249084701</v>
      </c>
      <c r="Y136" s="19"/>
      <c r="Z136" s="51"/>
      <c r="AA136" s="19"/>
      <c r="AB136" s="51"/>
      <c r="AC136" s="19"/>
      <c r="AD136" s="51"/>
      <c r="AE136" s="19"/>
      <c r="AF136" s="87"/>
      <c r="AG136" s="19">
        <v>4.2139902814597001E-2</v>
      </c>
      <c r="AH136" s="51">
        <v>2.4151692896339201</v>
      </c>
      <c r="AI136" s="19"/>
      <c r="AJ136" s="51"/>
      <c r="AK136" s="19">
        <v>4.2575784531436497E-2</v>
      </c>
      <c r="AL136" s="19">
        <v>0.10420150903344599</v>
      </c>
      <c r="AM136" s="51">
        <v>17.760094736528099</v>
      </c>
      <c r="AN136" s="15"/>
      <c r="AO136" s="22">
        <v>3.3437369391322101E-2</v>
      </c>
      <c r="AP136" s="22">
        <v>-3.23339337937796E-2</v>
      </c>
      <c r="AQ136" s="22">
        <v>0.107422735496657</v>
      </c>
      <c r="AR136" s="22">
        <v>-7.9033824739817696E-2</v>
      </c>
      <c r="AS136" s="20"/>
      <c r="AT136" s="20"/>
      <c r="AU136" s="20"/>
      <c r="AV136" s="21"/>
      <c r="AW136" s="15"/>
      <c r="AX136" s="25"/>
      <c r="AY136" s="26"/>
      <c r="AZ136" s="26"/>
      <c r="BA136" s="26"/>
      <c r="BB136" s="85"/>
      <c r="BC136" s="88">
        <v>-19.268169385031801</v>
      </c>
      <c r="BD136" s="18">
        <v>43874</v>
      </c>
      <c r="BE136" s="18">
        <v>43910</v>
      </c>
      <c r="BF136" s="20">
        <v>94</v>
      </c>
      <c r="BG136" s="18">
        <v>44006</v>
      </c>
      <c r="BH136" s="15"/>
    </row>
    <row r="137" spans="1:60" x14ac:dyDescent="0.25">
      <c r="A137" s="15"/>
      <c r="B137" s="14" t="s">
        <v>500</v>
      </c>
      <c r="C137" s="14" t="s">
        <v>501</v>
      </c>
      <c r="D137" s="14" t="s">
        <v>487</v>
      </c>
      <c r="E137" s="16" t="s">
        <v>320</v>
      </c>
      <c r="F137" s="16" t="s">
        <v>28</v>
      </c>
      <c r="G137" s="81" t="s">
        <v>38</v>
      </c>
      <c r="H137" s="82" t="s">
        <v>395</v>
      </c>
      <c r="I137" s="17" t="s">
        <v>31</v>
      </c>
      <c r="J137" s="17" t="s">
        <v>502</v>
      </c>
      <c r="K137" s="15"/>
      <c r="L137" s="18">
        <v>44022</v>
      </c>
      <c r="M137" s="83">
        <v>1461.8405000008599</v>
      </c>
      <c r="N137" s="84">
        <v>1461.8405000008599</v>
      </c>
      <c r="O137" s="84">
        <v>1461.8405000008599</v>
      </c>
      <c r="P137" s="85">
        <f t="shared" si="2"/>
        <v>1</v>
      </c>
      <c r="Q137" s="18">
        <v>44022</v>
      </c>
      <c r="R137" s="86">
        <v>2137145.898</v>
      </c>
      <c r="S137" s="86">
        <v>1640574.2596035199</v>
      </c>
      <c r="T137" s="15"/>
      <c r="U137" s="19">
        <v>4.5497600513044701E-3</v>
      </c>
      <c r="V137" s="51">
        <v>0.49688892049743999</v>
      </c>
      <c r="W137" s="19">
        <v>0.122873249956756</v>
      </c>
      <c r="X137" s="51">
        <v>13.076242246737801</v>
      </c>
      <c r="Y137" s="19">
        <v>6.7248675120936199E-2</v>
      </c>
      <c r="Z137" s="51">
        <v>26.056540970341299</v>
      </c>
      <c r="AA137" s="19">
        <v>0.30724726820888498</v>
      </c>
      <c r="AB137" s="51">
        <v>51.301393724046598</v>
      </c>
      <c r="AC137" s="19">
        <v>0.29162145424750602</v>
      </c>
      <c r="AD137" s="51">
        <v>53.448000923031898</v>
      </c>
      <c r="AE137" s="19">
        <v>0.33788333464530301</v>
      </c>
      <c r="AF137" s="87">
        <v>51.565565513155903</v>
      </c>
      <c r="AG137" s="19">
        <v>4.2632710885300198E-2</v>
      </c>
      <c r="AH137" s="51">
        <v>2.46445009670424</v>
      </c>
      <c r="AI137" s="19">
        <v>0.11743633969308601</v>
      </c>
      <c r="AJ137" s="51">
        <v>25.4705511763168</v>
      </c>
      <c r="AK137" s="19">
        <v>1.1363816385599801</v>
      </c>
      <c r="AL137" s="19">
        <v>8.8780784830305506E-2</v>
      </c>
      <c r="AM137" s="51">
        <v>114.22200268169399</v>
      </c>
      <c r="AN137" s="15"/>
      <c r="AO137" s="22">
        <v>3.3486148025985998E-2</v>
      </c>
      <c r="AP137" s="22">
        <v>-3.2493731807335301E-2</v>
      </c>
      <c r="AQ137" s="22">
        <v>0.108994243786583</v>
      </c>
      <c r="AR137" s="22">
        <v>-7.7683462529457806E-2</v>
      </c>
      <c r="AS137" s="20">
        <v>7</v>
      </c>
      <c r="AT137" s="20">
        <v>5</v>
      </c>
      <c r="AU137" s="20">
        <v>9</v>
      </c>
      <c r="AV137" s="21">
        <v>3</v>
      </c>
      <c r="AW137" s="15"/>
      <c r="AX137" s="25">
        <v>0.16764283673895999</v>
      </c>
      <c r="AY137" s="26">
        <v>1.6845846653904999</v>
      </c>
      <c r="AZ137" s="26">
        <v>1.7015445073084301</v>
      </c>
      <c r="BA137" s="26">
        <v>2.5709099718405901</v>
      </c>
      <c r="BB137" s="85">
        <v>1.7320754118736702E-2</v>
      </c>
      <c r="BC137" s="88">
        <v>-19.4975440290291</v>
      </c>
      <c r="BD137" s="18">
        <v>43843</v>
      </c>
      <c r="BE137" s="18">
        <v>43910</v>
      </c>
      <c r="BF137" s="20">
        <v>117</v>
      </c>
      <c r="BG137" s="18">
        <v>44006</v>
      </c>
      <c r="BH137" s="15"/>
    </row>
    <row r="138" spans="1:60" x14ac:dyDescent="0.25">
      <c r="A138" s="15"/>
      <c r="B138" s="14" t="s">
        <v>503</v>
      </c>
      <c r="C138" s="14" t="s">
        <v>504</v>
      </c>
      <c r="D138" s="14" t="s">
        <v>487</v>
      </c>
      <c r="E138" s="16" t="s">
        <v>505</v>
      </c>
      <c r="F138" s="16" t="s">
        <v>28</v>
      </c>
      <c r="G138" s="81" t="s">
        <v>38</v>
      </c>
      <c r="H138" s="82" t="s">
        <v>395</v>
      </c>
      <c r="I138" s="17" t="s">
        <v>31</v>
      </c>
      <c r="J138" s="17" t="s">
        <v>506</v>
      </c>
      <c r="K138" s="15"/>
      <c r="L138" s="18">
        <v>44022</v>
      </c>
      <c r="M138" s="83">
        <v>1605.5767000000901</v>
      </c>
      <c r="N138" s="84">
        <v>1605.5767000000901</v>
      </c>
      <c r="O138" s="84">
        <v>1605.5767000000901</v>
      </c>
      <c r="P138" s="85">
        <f t="shared" si="2"/>
        <v>1</v>
      </c>
      <c r="Q138" s="18">
        <v>44022</v>
      </c>
      <c r="R138" s="86">
        <v>3250689.4950000001</v>
      </c>
      <c r="S138" s="86">
        <v>2701307.1574179698</v>
      </c>
      <c r="T138" s="15"/>
      <c r="U138" s="19">
        <v>4.5666651585634099E-3</v>
      </c>
      <c r="V138" s="51">
        <v>0.49857943122333398</v>
      </c>
      <c r="W138" s="19">
        <v>0.123440910985664</v>
      </c>
      <c r="X138" s="51">
        <v>13.1330083496287</v>
      </c>
      <c r="Y138" s="19">
        <v>7.0526918114410406E-2</v>
      </c>
      <c r="Z138" s="51">
        <v>26.3843652696814</v>
      </c>
      <c r="AA138" s="19">
        <v>0.315334038743458</v>
      </c>
      <c r="AB138" s="51">
        <v>52.110070777533103</v>
      </c>
      <c r="AC138" s="19">
        <v>0.30762962791603099</v>
      </c>
      <c r="AD138" s="51">
        <v>55.048818289884402</v>
      </c>
      <c r="AE138" s="19">
        <v>0.362820832211874</v>
      </c>
      <c r="AF138" s="87">
        <v>54.059315269812899</v>
      </c>
      <c r="AG138" s="19">
        <v>4.28084402719833E-2</v>
      </c>
      <c r="AH138" s="51">
        <v>2.4820230353725501</v>
      </c>
      <c r="AI138" s="19">
        <v>0.121057772737986</v>
      </c>
      <c r="AJ138" s="51">
        <v>25.832694480806801</v>
      </c>
      <c r="AK138" s="19">
        <v>0.60963813895243202</v>
      </c>
      <c r="AL138" s="19">
        <v>0.106812471089215</v>
      </c>
      <c r="AM138" s="51">
        <v>51.446022539108498</v>
      </c>
      <c r="AN138" s="15"/>
      <c r="AO138" s="22">
        <v>3.3503573769848999E-2</v>
      </c>
      <c r="AP138" s="22">
        <v>-3.2477466365890002E-2</v>
      </c>
      <c r="AQ138" s="22">
        <v>0.109554994987848</v>
      </c>
      <c r="AR138" s="22">
        <v>-7.7201461703225505E-2</v>
      </c>
      <c r="AS138" s="20">
        <v>7</v>
      </c>
      <c r="AT138" s="20">
        <v>5</v>
      </c>
      <c r="AU138" s="20">
        <v>9</v>
      </c>
      <c r="AV138" s="21">
        <v>3</v>
      </c>
      <c r="AW138" s="15"/>
      <c r="AX138" s="25">
        <v>0.16764920186891699</v>
      </c>
      <c r="AY138" s="26">
        <v>1.7291959340527701</v>
      </c>
      <c r="AZ138" s="26">
        <v>1.7283351120095201</v>
      </c>
      <c r="BA138" s="26">
        <v>2.6431043376360299</v>
      </c>
      <c r="BB138" s="85">
        <v>1.7321836478477098E-2</v>
      </c>
      <c r="BC138" s="88">
        <v>-19.406601877126398</v>
      </c>
      <c r="BD138" s="18">
        <v>43843</v>
      </c>
      <c r="BE138" s="18">
        <v>43910</v>
      </c>
      <c r="BF138" s="20">
        <v>116</v>
      </c>
      <c r="BG138" s="18">
        <v>44005</v>
      </c>
      <c r="BH138" s="15"/>
    </row>
    <row r="139" spans="1:60" x14ac:dyDescent="0.25">
      <c r="A139" s="15"/>
      <c r="B139" s="14" t="s">
        <v>507</v>
      </c>
      <c r="C139" s="14" t="s">
        <v>508</v>
      </c>
      <c r="D139" s="14" t="s">
        <v>509</v>
      </c>
      <c r="E139" s="16" t="s">
        <v>36</v>
      </c>
      <c r="F139" s="16" t="s">
        <v>28</v>
      </c>
      <c r="G139" s="81" t="s">
        <v>145</v>
      </c>
      <c r="H139" s="82" t="s">
        <v>182</v>
      </c>
      <c r="I139" s="17" t="s">
        <v>31</v>
      </c>
      <c r="J139" s="17" t="s">
        <v>510</v>
      </c>
      <c r="K139" s="15"/>
      <c r="L139" s="18">
        <v>43881</v>
      </c>
      <c r="M139" s="83"/>
      <c r="N139" s="84"/>
      <c r="O139" s="84">
        <v>11051.8504000008</v>
      </c>
      <c r="P139" s="85">
        <f t="shared" si="2"/>
        <v>0</v>
      </c>
      <c r="Q139" s="18">
        <v>43874</v>
      </c>
      <c r="R139" s="86"/>
      <c r="S139" s="86">
        <v>20387322.2282812</v>
      </c>
      <c r="T139" s="15"/>
      <c r="U139" s="19"/>
      <c r="V139" s="51"/>
      <c r="W139" s="19"/>
      <c r="X139" s="51"/>
      <c r="Y139" s="19"/>
      <c r="Z139" s="51"/>
      <c r="AA139" s="19"/>
      <c r="AB139" s="51"/>
      <c r="AC139" s="19"/>
      <c r="AD139" s="51"/>
      <c r="AE139" s="19"/>
      <c r="AF139" s="87"/>
      <c r="AG139" s="19"/>
      <c r="AH139" s="51"/>
      <c r="AI139" s="19"/>
      <c r="AJ139" s="51"/>
      <c r="AK139" s="19"/>
      <c r="AL139" s="19"/>
      <c r="AM139" s="51"/>
      <c r="AN139" s="15"/>
      <c r="AO139" s="22">
        <v>1.1203085241504601E-2</v>
      </c>
      <c r="AP139" s="22">
        <v>-1.0328911284887001E-2</v>
      </c>
      <c r="AQ139" s="22">
        <v>3.1461973367186098E-2</v>
      </c>
      <c r="AR139" s="22">
        <v>-1.30398001401772E-2</v>
      </c>
      <c r="AS139" s="20"/>
      <c r="AT139" s="20"/>
      <c r="AU139" s="20"/>
      <c r="AV139" s="21"/>
      <c r="AW139" s="15"/>
      <c r="AX139" s="25"/>
      <c r="AY139" s="26"/>
      <c r="AZ139" s="26"/>
      <c r="BA139" s="26"/>
      <c r="BB139" s="85"/>
      <c r="BC139" s="88">
        <v>-3.30415175249072</v>
      </c>
      <c r="BD139" s="18">
        <v>43797</v>
      </c>
      <c r="BE139" s="18">
        <v>43808</v>
      </c>
      <c r="BF139" s="20">
        <v>32</v>
      </c>
      <c r="BG139" s="18">
        <v>43843</v>
      </c>
      <c r="BH139" s="15"/>
    </row>
    <row r="140" spans="1:60" x14ac:dyDescent="0.25">
      <c r="A140" s="15"/>
      <c r="B140" s="14" t="s">
        <v>511</v>
      </c>
      <c r="C140" s="14" t="s">
        <v>512</v>
      </c>
      <c r="D140" s="14" t="s">
        <v>509</v>
      </c>
      <c r="E140" s="16" t="s">
        <v>43</v>
      </c>
      <c r="F140" s="16" t="s">
        <v>28</v>
      </c>
      <c r="G140" s="81" t="s">
        <v>145</v>
      </c>
      <c r="H140" s="82" t="s">
        <v>182</v>
      </c>
      <c r="I140" s="17" t="s">
        <v>31</v>
      </c>
      <c r="J140" s="17" t="s">
        <v>513</v>
      </c>
      <c r="K140" s="15"/>
      <c r="L140" s="18">
        <v>44022</v>
      </c>
      <c r="M140" s="83">
        <v>1967.9575999993799</v>
      </c>
      <c r="N140" s="84">
        <v>1967.9575999993799</v>
      </c>
      <c r="O140" s="84">
        <v>2024.3599999994001</v>
      </c>
      <c r="P140" s="85">
        <f t="shared" si="2"/>
        <v>0.97213815724474062</v>
      </c>
      <c r="Q140" s="18">
        <v>43874</v>
      </c>
      <c r="R140" s="86">
        <v>4657362.0530000003</v>
      </c>
      <c r="S140" s="86">
        <v>4829046.2297812495</v>
      </c>
      <c r="T140" s="15"/>
      <c r="U140" s="19">
        <v>5.3725240886706204E-3</v>
      </c>
      <c r="V140" s="51">
        <v>0.57916532423405398</v>
      </c>
      <c r="W140" s="19">
        <v>3.5177978175852297E-2</v>
      </c>
      <c r="X140" s="51">
        <v>4.3067150686547402</v>
      </c>
      <c r="Y140" s="19">
        <v>-1.13617479173627E-2</v>
      </c>
      <c r="Z140" s="51">
        <v>18.195498666522301</v>
      </c>
      <c r="AA140" s="19">
        <v>6.3939951838619905E-2</v>
      </c>
      <c r="AB140" s="51">
        <v>26.970662087027399</v>
      </c>
      <c r="AC140" s="19">
        <v>0.108909610142291</v>
      </c>
      <c r="AD140" s="51">
        <v>35.176816512481302</v>
      </c>
      <c r="AE140" s="19">
        <v>0.14919788872430201</v>
      </c>
      <c r="AF140" s="87">
        <v>32.6970209210413</v>
      </c>
      <c r="AG140" s="19">
        <v>3.8003946829121599E-3</v>
      </c>
      <c r="AH140" s="51">
        <v>-1.41878152353456</v>
      </c>
      <c r="AI140" s="19">
        <v>1.17197508807294E-2</v>
      </c>
      <c r="AJ140" s="51">
        <v>14.898892295066601</v>
      </c>
      <c r="AK140" s="19">
        <v>0.67928799385437699</v>
      </c>
      <c r="AL140" s="19">
        <v>6.0161161554788102E-2</v>
      </c>
      <c r="AM140" s="51">
        <v>70.528149387217098</v>
      </c>
      <c r="AN140" s="15"/>
      <c r="AO140" s="22">
        <v>1.90288732428598E-2</v>
      </c>
      <c r="AP140" s="22">
        <v>-3.6130806260189302E-2</v>
      </c>
      <c r="AQ140" s="22">
        <v>5.4534255359612899E-2</v>
      </c>
      <c r="AR140" s="22">
        <v>-7.7405870934890098E-2</v>
      </c>
      <c r="AS140" s="20">
        <v>8</v>
      </c>
      <c r="AT140" s="20">
        <v>4</v>
      </c>
      <c r="AU140" s="20">
        <v>7</v>
      </c>
      <c r="AV140" s="21">
        <v>5</v>
      </c>
      <c r="AW140" s="15"/>
      <c r="AX140" s="25">
        <v>9.6545925600221405E-2</v>
      </c>
      <c r="AY140" s="26">
        <v>0.42740011490195701</v>
      </c>
      <c r="AZ140" s="26">
        <v>0.94360277153282401</v>
      </c>
      <c r="BA140" s="26">
        <v>0.57993382540280403</v>
      </c>
      <c r="BB140" s="85">
        <v>9.9369563770233104E-3</v>
      </c>
      <c r="BC140" s="88">
        <v>-16.6622982078406</v>
      </c>
      <c r="BD140" s="18">
        <v>43874</v>
      </c>
      <c r="BE140" s="18">
        <v>43913</v>
      </c>
      <c r="BF140" s="20"/>
      <c r="BG140" s="18"/>
      <c r="BH140" s="15"/>
    </row>
    <row r="141" spans="1:60" x14ac:dyDescent="0.25">
      <c r="A141" s="15"/>
      <c r="B141" s="14" t="s">
        <v>514</v>
      </c>
      <c r="C141" s="14" t="s">
        <v>515</v>
      </c>
      <c r="D141" s="14" t="s">
        <v>509</v>
      </c>
      <c r="E141" s="16" t="s">
        <v>516</v>
      </c>
      <c r="F141" s="16" t="s">
        <v>28</v>
      </c>
      <c r="G141" s="81" t="s">
        <v>145</v>
      </c>
      <c r="H141" s="82" t="s">
        <v>182</v>
      </c>
      <c r="I141" s="17" t="s">
        <v>31</v>
      </c>
      <c r="J141" s="17" t="s">
        <v>517</v>
      </c>
      <c r="K141" s="15"/>
      <c r="L141" s="18">
        <v>44022</v>
      </c>
      <c r="M141" s="83">
        <v>2203.3418000005199</v>
      </c>
      <c r="N141" s="84">
        <v>2203.3418000005199</v>
      </c>
      <c r="O141" s="84">
        <v>2258.2349000014401</v>
      </c>
      <c r="P141" s="85">
        <f t="shared" si="2"/>
        <v>0.97569203274606853</v>
      </c>
      <c r="Q141" s="18">
        <v>43874</v>
      </c>
      <c r="R141" s="86">
        <v>229727.35500000001</v>
      </c>
      <c r="S141" s="86">
        <v>221763.79775390599</v>
      </c>
      <c r="T141" s="15"/>
      <c r="U141" s="19">
        <v>5.3973201629560199E-3</v>
      </c>
      <c r="V141" s="51">
        <v>0.58164493166259501</v>
      </c>
      <c r="W141" s="19">
        <v>3.5943934928582201E-2</v>
      </c>
      <c r="X141" s="51">
        <v>4.3833107439277201</v>
      </c>
      <c r="Y141" s="19">
        <v>-6.9152686228335404E-3</v>
      </c>
      <c r="Z141" s="51">
        <v>18.640146595978901</v>
      </c>
      <c r="AA141" s="19">
        <v>7.3584794512498802E-2</v>
      </c>
      <c r="AB141" s="51">
        <v>27.9351463544008</v>
      </c>
      <c r="AC141" s="19"/>
      <c r="AD141" s="51"/>
      <c r="AE141" s="19"/>
      <c r="AF141" s="87"/>
      <c r="AG141" s="19">
        <v>4.0479686394974098E-3</v>
      </c>
      <c r="AH141" s="51">
        <v>-1.3940241278760399</v>
      </c>
      <c r="AI141" s="19">
        <v>1.6520579687494302E-2</v>
      </c>
      <c r="AJ141" s="51">
        <v>15.378975175743101</v>
      </c>
      <c r="AK141" s="19">
        <v>0.10167089999959</v>
      </c>
      <c r="AL141" s="19">
        <v>8.2168119184643701E-2</v>
      </c>
      <c r="AM141" s="51">
        <v>31.521736352733601</v>
      </c>
      <c r="AN141" s="15"/>
      <c r="AO141" s="22">
        <v>1.9054002812481499E-2</v>
      </c>
      <c r="AP141" s="22">
        <v>-3.61070092512819E-2</v>
      </c>
      <c r="AQ141" s="22">
        <v>5.5314767878371598E-2</v>
      </c>
      <c r="AR141" s="22">
        <v>-7.6700554885974298E-2</v>
      </c>
      <c r="AS141" s="20">
        <v>8</v>
      </c>
      <c r="AT141" s="20">
        <v>4</v>
      </c>
      <c r="AU141" s="20">
        <v>7</v>
      </c>
      <c r="AV141" s="21">
        <v>5</v>
      </c>
      <c r="AW141" s="15"/>
      <c r="AX141" s="25">
        <v>9.6549846594571095E-2</v>
      </c>
      <c r="AY141" s="26">
        <v>0.51966171281856099</v>
      </c>
      <c r="AZ141" s="26">
        <v>0.98100003445233597</v>
      </c>
      <c r="BA141" s="26">
        <v>0.70733463549368003</v>
      </c>
      <c r="BB141" s="85">
        <v>9.9377526129592296E-3</v>
      </c>
      <c r="BC141" s="88">
        <v>-16.5821323547862</v>
      </c>
      <c r="BD141" s="18">
        <v>43874</v>
      </c>
      <c r="BE141" s="18">
        <v>43913</v>
      </c>
      <c r="BF141" s="20"/>
      <c r="BG141" s="18"/>
      <c r="BH141" s="15"/>
    </row>
    <row r="142" spans="1:60" x14ac:dyDescent="0.25">
      <c r="A142" s="15"/>
      <c r="B142" s="14" t="s">
        <v>518</v>
      </c>
      <c r="C142" s="14" t="s">
        <v>519</v>
      </c>
      <c r="D142" s="14" t="s">
        <v>509</v>
      </c>
      <c r="E142" s="16" t="s">
        <v>317</v>
      </c>
      <c r="F142" s="16" t="s">
        <v>28</v>
      </c>
      <c r="G142" s="81" t="s">
        <v>145</v>
      </c>
      <c r="H142" s="82" t="s">
        <v>182</v>
      </c>
      <c r="I142" s="17" t="s">
        <v>31</v>
      </c>
      <c r="J142" s="17" t="s">
        <v>64</v>
      </c>
      <c r="K142" s="15"/>
      <c r="L142" s="18">
        <v>44022</v>
      </c>
      <c r="M142" s="83">
        <v>10635.554199993599</v>
      </c>
      <c r="N142" s="84">
        <v>10635.554199993599</v>
      </c>
      <c r="O142" s="84"/>
      <c r="P142" s="85" t="str">
        <f t="shared" si="2"/>
        <v/>
      </c>
      <c r="Q142" s="18"/>
      <c r="R142" s="86">
        <v>18855460.278999999</v>
      </c>
      <c r="S142" s="86"/>
      <c r="T142" s="15"/>
      <c r="U142" s="19">
        <v>5.3036812660138804E-3</v>
      </c>
      <c r="V142" s="51">
        <v>0.57228104196838103</v>
      </c>
      <c r="W142" s="19">
        <v>3.3052840672098703E-2</v>
      </c>
      <c r="X142" s="51">
        <v>4.0942013182793699</v>
      </c>
      <c r="Y142" s="19"/>
      <c r="Z142" s="51"/>
      <c r="AA142" s="19"/>
      <c r="AB142" s="51"/>
      <c r="AC142" s="19"/>
      <c r="AD142" s="51"/>
      <c r="AE142" s="19"/>
      <c r="AF142" s="87"/>
      <c r="AG142" s="19">
        <v>3.11304414753977E-3</v>
      </c>
      <c r="AH142" s="51">
        <v>-1.4875165770718</v>
      </c>
      <c r="AI142" s="19"/>
      <c r="AJ142" s="51"/>
      <c r="AK142" s="19">
        <v>-3.2623132586195397E-2</v>
      </c>
      <c r="AL142" s="19">
        <v>-8.0183577969437494E-2</v>
      </c>
      <c r="AM142" s="51">
        <v>7.8268362769449604</v>
      </c>
      <c r="AN142" s="15"/>
      <c r="AO142" s="22">
        <v>1.89590949012199E-2</v>
      </c>
      <c r="AP142" s="22">
        <v>-3.6196802546328399E-2</v>
      </c>
      <c r="AQ142" s="22">
        <v>5.2369522387380102E-2</v>
      </c>
      <c r="AR142" s="22">
        <v>-7.9362967606357401E-2</v>
      </c>
      <c r="AS142" s="20"/>
      <c r="AT142" s="20"/>
      <c r="AU142" s="20"/>
      <c r="AV142" s="21"/>
      <c r="AW142" s="15"/>
      <c r="AX142" s="25"/>
      <c r="AY142" s="26"/>
      <c r="AZ142" s="26"/>
      <c r="BA142" s="26"/>
      <c r="BB142" s="85"/>
      <c r="BC142" s="88">
        <v>-16.448963942500999</v>
      </c>
      <c r="BD142" s="18">
        <v>43882</v>
      </c>
      <c r="BE142" s="18">
        <v>43913</v>
      </c>
      <c r="BF142" s="20"/>
      <c r="BG142" s="18"/>
      <c r="BH142" s="15"/>
    </row>
    <row r="143" spans="1:60" x14ac:dyDescent="0.25">
      <c r="A143" s="15"/>
      <c r="B143" s="14" t="s">
        <v>520</v>
      </c>
      <c r="C143" s="14" t="s">
        <v>521</v>
      </c>
      <c r="D143" s="14" t="s">
        <v>509</v>
      </c>
      <c r="E143" s="16" t="s">
        <v>320</v>
      </c>
      <c r="F143" s="16" t="s">
        <v>28</v>
      </c>
      <c r="G143" s="81" t="s">
        <v>145</v>
      </c>
      <c r="H143" s="82" t="s">
        <v>182</v>
      </c>
      <c r="I143" s="17" t="s">
        <v>31</v>
      </c>
      <c r="J143" s="17" t="s">
        <v>522</v>
      </c>
      <c r="K143" s="15"/>
      <c r="L143" s="18">
        <v>44022</v>
      </c>
      <c r="M143" s="83">
        <v>1868.97919999994</v>
      </c>
      <c r="N143" s="84">
        <v>1868.97919999994</v>
      </c>
      <c r="O143" s="84">
        <v>1927.0916000008599</v>
      </c>
      <c r="P143" s="85">
        <f t="shared" si="2"/>
        <v>0.96984450557467328</v>
      </c>
      <c r="Q143" s="18">
        <v>43874</v>
      </c>
      <c r="R143" s="86">
        <v>7799461.8530000001</v>
      </c>
      <c r="S143" s="86">
        <v>8178505.5230546901</v>
      </c>
      <c r="T143" s="15"/>
      <c r="U143" s="19">
        <v>5.3565281905321198E-3</v>
      </c>
      <c r="V143" s="51">
        <v>0.57756573442020498</v>
      </c>
      <c r="W143" s="19">
        <v>3.46824546904827E-2</v>
      </c>
      <c r="X143" s="51">
        <v>4.2571627201177797</v>
      </c>
      <c r="Y143" s="19">
        <v>-1.4229432134925399E-2</v>
      </c>
      <c r="Z143" s="51">
        <v>17.9087302447588</v>
      </c>
      <c r="AA143" s="19">
        <v>5.7743056808249101E-2</v>
      </c>
      <c r="AB143" s="51">
        <v>26.350972583983101</v>
      </c>
      <c r="AC143" s="19">
        <v>9.6047493807418505E-2</v>
      </c>
      <c r="AD143" s="51">
        <v>33.890604879008599</v>
      </c>
      <c r="AE143" s="19">
        <v>0.12927175662305701</v>
      </c>
      <c r="AF143" s="87">
        <v>30.704407710902199</v>
      </c>
      <c r="AG143" s="19">
        <v>3.64020972119761E-3</v>
      </c>
      <c r="AH143" s="51">
        <v>-1.43480001970602</v>
      </c>
      <c r="AI143" s="19">
        <v>8.6241290937323408E-3</v>
      </c>
      <c r="AJ143" s="51">
        <v>14.5893301163742</v>
      </c>
      <c r="AK143" s="19">
        <v>0.59747273410903301</v>
      </c>
      <c r="AL143" s="19">
        <v>5.4210178479479502E-2</v>
      </c>
      <c r="AM143" s="51">
        <v>62.346623412682703</v>
      </c>
      <c r="AN143" s="15"/>
      <c r="AO143" s="22">
        <v>1.90126440083986E-2</v>
      </c>
      <c r="AP143" s="22">
        <v>-3.6146189292594499E-2</v>
      </c>
      <c r="AQ143" s="22">
        <v>5.4029436994824202E-2</v>
      </c>
      <c r="AR143" s="22">
        <v>-7.7862414721530507E-2</v>
      </c>
      <c r="AS143" s="20">
        <v>8</v>
      </c>
      <c r="AT143" s="20">
        <v>4</v>
      </c>
      <c r="AU143" s="20">
        <v>7</v>
      </c>
      <c r="AV143" s="21">
        <v>5</v>
      </c>
      <c r="AW143" s="15"/>
      <c r="AX143" s="25">
        <v>9.6543917250237393E-2</v>
      </c>
      <c r="AY143" s="26">
        <v>0.368097904974093</v>
      </c>
      <c r="AZ143" s="26">
        <v>0.91956375143126901</v>
      </c>
      <c r="BA143" s="26">
        <v>0.49845532582685298</v>
      </c>
      <c r="BB143" s="85">
        <v>9.9364959478589303E-3</v>
      </c>
      <c r="BC143" s="88">
        <v>-16.7141613818821</v>
      </c>
      <c r="BD143" s="18">
        <v>43874</v>
      </c>
      <c r="BE143" s="18">
        <v>43913</v>
      </c>
      <c r="BF143" s="20"/>
      <c r="BG143" s="18"/>
      <c r="BH143" s="15"/>
    </row>
    <row r="144" spans="1:60" x14ac:dyDescent="0.25">
      <c r="A144" s="15"/>
      <c r="B144" s="14" t="s">
        <v>523</v>
      </c>
      <c r="C144" s="14" t="s">
        <v>524</v>
      </c>
      <c r="D144" s="14" t="s">
        <v>525</v>
      </c>
      <c r="E144" s="16" t="s">
        <v>36</v>
      </c>
      <c r="F144" s="16" t="s">
        <v>114</v>
      </c>
      <c r="G144" s="81" t="s">
        <v>115</v>
      </c>
      <c r="H144" s="82" t="s">
        <v>173</v>
      </c>
      <c r="I144" s="17" t="s">
        <v>31</v>
      </c>
      <c r="J144" s="17" t="s">
        <v>526</v>
      </c>
      <c r="K144" s="15"/>
      <c r="L144" s="18">
        <v>44022</v>
      </c>
      <c r="M144" s="83">
        <v>1536.33459999971</v>
      </c>
      <c r="N144" s="84">
        <v>1536.33459999971</v>
      </c>
      <c r="O144" s="84">
        <v>1794.99139999971</v>
      </c>
      <c r="P144" s="85">
        <f t="shared" si="2"/>
        <v>0.85590081378660543</v>
      </c>
      <c r="Q144" s="18">
        <v>43749</v>
      </c>
      <c r="R144" s="86">
        <v>2330768.2149999999</v>
      </c>
      <c r="S144" s="86">
        <v>4183892.2239453099</v>
      </c>
      <c r="T144" s="15"/>
      <c r="U144" s="19">
        <v>-2.9209481381258198E-3</v>
      </c>
      <c r="V144" s="51">
        <v>-0.25018189844558902</v>
      </c>
      <c r="W144" s="19">
        <v>5.2753026702703201E-3</v>
      </c>
      <c r="X144" s="51">
        <v>1.3164475180929001</v>
      </c>
      <c r="Y144" s="19">
        <v>-8.3791720366280104E-2</v>
      </c>
      <c r="Z144" s="51">
        <v>10.952501421619701</v>
      </c>
      <c r="AA144" s="19">
        <v>-0.12353357199303</v>
      </c>
      <c r="AB144" s="51">
        <v>8.2233097038551897</v>
      </c>
      <c r="AC144" s="19">
        <v>-8.3110740695701693E-2</v>
      </c>
      <c r="AD144" s="51">
        <v>15.974781428682</v>
      </c>
      <c r="AE144" s="19">
        <v>-7.4896416685078293E-2</v>
      </c>
      <c r="AF144" s="87">
        <v>10.2875903800887</v>
      </c>
      <c r="AG144" s="19">
        <v>1.36582361847104E-3</v>
      </c>
      <c r="AH144" s="51">
        <v>-1.66223862997867</v>
      </c>
      <c r="AI144" s="19">
        <v>-7.4846000827164999E-2</v>
      </c>
      <c r="AJ144" s="51">
        <v>6.2423171242771804</v>
      </c>
      <c r="AK144" s="19">
        <v>0.38529579903290101</v>
      </c>
      <c r="AL144" s="19">
        <v>2.0491202512857899E-2</v>
      </c>
      <c r="AM144" s="51">
        <v>-85.898919455823503</v>
      </c>
      <c r="AN144" s="15"/>
      <c r="AO144" s="22">
        <v>3.8649874781185603E-2</v>
      </c>
      <c r="AP144" s="22">
        <v>-2.6316771149140501E-2</v>
      </c>
      <c r="AQ144" s="22">
        <v>3.8462168788100798E-2</v>
      </c>
      <c r="AR144" s="22">
        <v>-6.7084739970596302E-2</v>
      </c>
      <c r="AS144" s="20">
        <v>6</v>
      </c>
      <c r="AT144" s="20">
        <v>6</v>
      </c>
      <c r="AU144" s="20">
        <v>6</v>
      </c>
      <c r="AV144" s="21">
        <v>6</v>
      </c>
      <c r="AW144" s="15"/>
      <c r="AX144" s="25">
        <v>7.7913035196179398E-2</v>
      </c>
      <c r="AY144" s="26">
        <v>-1.6823199514674301</v>
      </c>
      <c r="AZ144" s="26">
        <v>0.14311817427392301</v>
      </c>
      <c r="BA144" s="26">
        <v>-2.1884592226415398</v>
      </c>
      <c r="BB144" s="85">
        <v>8.0497623989685997E-3</v>
      </c>
      <c r="BC144" s="88">
        <v>-18.790624846384201</v>
      </c>
      <c r="BD144" s="18">
        <v>43749</v>
      </c>
      <c r="BE144" s="18">
        <v>43914</v>
      </c>
      <c r="BF144" s="20"/>
      <c r="BG144" s="18"/>
      <c r="BH144" s="15"/>
    </row>
    <row r="145" spans="1:60" x14ac:dyDescent="0.25">
      <c r="A145" s="15"/>
      <c r="B145" s="14" t="s">
        <v>527</v>
      </c>
      <c r="C145" s="14" t="s">
        <v>528</v>
      </c>
      <c r="D145" s="14" t="s">
        <v>525</v>
      </c>
      <c r="E145" s="16" t="s">
        <v>77</v>
      </c>
      <c r="F145" s="16" t="s">
        <v>114</v>
      </c>
      <c r="G145" s="81" t="s">
        <v>115</v>
      </c>
      <c r="H145" s="82" t="s">
        <v>173</v>
      </c>
      <c r="I145" s="17" t="s">
        <v>31</v>
      </c>
      <c r="J145" s="17" t="s">
        <v>529</v>
      </c>
      <c r="K145" s="15"/>
      <c r="L145" s="18">
        <v>44022</v>
      </c>
      <c r="M145" s="83">
        <v>1833.60500000045</v>
      </c>
      <c r="N145" s="84">
        <v>1833.60500000045</v>
      </c>
      <c r="O145" s="84">
        <v>2124.31509999931</v>
      </c>
      <c r="P145" s="85">
        <f t="shared" si="2"/>
        <v>0.86315113986670133</v>
      </c>
      <c r="Q145" s="18">
        <v>43749</v>
      </c>
      <c r="R145" s="86">
        <v>16442656.022</v>
      </c>
      <c r="S145" s="86">
        <v>18998897.436625</v>
      </c>
      <c r="T145" s="15"/>
      <c r="U145" s="19">
        <v>-2.8901207597300501E-3</v>
      </c>
      <c r="V145" s="51">
        <v>-0.247099160606012</v>
      </c>
      <c r="W145" s="19">
        <v>6.2068459537840698E-3</v>
      </c>
      <c r="X145" s="51">
        <v>1.4096018464442801</v>
      </c>
      <c r="Y145" s="19">
        <v>-7.8629066500070594E-2</v>
      </c>
      <c r="Z145" s="51">
        <v>11.468766808247899</v>
      </c>
      <c r="AA145" s="19">
        <v>-0.113465001664736</v>
      </c>
      <c r="AB145" s="51">
        <v>9.2301667366846196</v>
      </c>
      <c r="AC145" s="19">
        <v>-6.2569002805539606E-2</v>
      </c>
      <c r="AD145" s="51">
        <v>18.028955217712799</v>
      </c>
      <c r="AE145" s="19">
        <v>-4.4163428424362799E-2</v>
      </c>
      <c r="AF145" s="87">
        <v>13.3608892061602</v>
      </c>
      <c r="AG145" s="19">
        <v>1.6750259546825001E-3</v>
      </c>
      <c r="AH145" s="51">
        <v>-1.63131839635753</v>
      </c>
      <c r="AI145" s="19">
        <v>-6.9345687748864293E-2</v>
      </c>
      <c r="AJ145" s="51">
        <v>6.79234843210725</v>
      </c>
      <c r="AK145" s="19">
        <v>0.22984801330690999</v>
      </c>
      <c r="AL145" s="19">
        <v>2.2016828004780099E-2</v>
      </c>
      <c r="AM145" s="51">
        <v>39.393749244976803</v>
      </c>
      <c r="AN145" s="15"/>
      <c r="AO145" s="22">
        <v>3.8682106618580299E-2</v>
      </c>
      <c r="AP145" s="22">
        <v>-2.6286656097909099E-2</v>
      </c>
      <c r="AQ145" s="22">
        <v>3.9424419863280498E-2</v>
      </c>
      <c r="AR145" s="22">
        <v>-6.6191397246293499E-2</v>
      </c>
      <c r="AS145" s="20">
        <v>6</v>
      </c>
      <c r="AT145" s="20">
        <v>6</v>
      </c>
      <c r="AU145" s="20">
        <v>6</v>
      </c>
      <c r="AV145" s="21">
        <v>6</v>
      </c>
      <c r="AW145" s="15"/>
      <c r="AX145" s="25">
        <v>7.7893266031824199E-2</v>
      </c>
      <c r="AY145" s="26">
        <v>-1.5619158060235301</v>
      </c>
      <c r="AZ145" s="26">
        <v>0.18191130522836799</v>
      </c>
      <c r="BA145" s="26">
        <v>-2.0414513100622602</v>
      </c>
      <c r="BB145" s="85">
        <v>8.0480282921962503E-3</v>
      </c>
      <c r="BC145" s="88">
        <v>-18.375320120830999</v>
      </c>
      <c r="BD145" s="18">
        <v>43749</v>
      </c>
      <c r="BE145" s="18">
        <v>43914</v>
      </c>
      <c r="BF145" s="20"/>
      <c r="BG145" s="18"/>
      <c r="BH145" s="15"/>
    </row>
    <row r="146" spans="1:60" x14ac:dyDescent="0.25">
      <c r="A146" s="15"/>
      <c r="B146" s="14" t="s">
        <v>530</v>
      </c>
      <c r="C146" s="14" t="s">
        <v>531</v>
      </c>
      <c r="D146" s="14" t="s">
        <v>525</v>
      </c>
      <c r="E146" s="16" t="s">
        <v>55</v>
      </c>
      <c r="F146" s="16" t="s">
        <v>114</v>
      </c>
      <c r="G146" s="81" t="s">
        <v>115</v>
      </c>
      <c r="H146" s="82" t="s">
        <v>173</v>
      </c>
      <c r="I146" s="17" t="s">
        <v>31</v>
      </c>
      <c r="J146" s="17" t="s">
        <v>532</v>
      </c>
      <c r="K146" s="15"/>
      <c r="L146" s="18">
        <v>44022</v>
      </c>
      <c r="M146" s="83">
        <v>1157.39729999937</v>
      </c>
      <c r="N146" s="84">
        <v>1157.39729999937</v>
      </c>
      <c r="O146" s="84">
        <v>1347.69889999926</v>
      </c>
      <c r="P146" s="85">
        <f t="shared" si="2"/>
        <v>0.85879516559671121</v>
      </c>
      <c r="Q146" s="18">
        <v>43749</v>
      </c>
      <c r="R146" s="86">
        <v>8406816.0059999991</v>
      </c>
      <c r="S146" s="86">
        <v>9248177.7038437501</v>
      </c>
      <c r="T146" s="15"/>
      <c r="U146" s="19">
        <v>-2.9085777714499298E-3</v>
      </c>
      <c r="V146" s="51">
        <v>-0.24894486177799999</v>
      </c>
      <c r="W146" s="19">
        <v>5.6480293187632898E-3</v>
      </c>
      <c r="X146" s="51">
        <v>1.3537201829422001</v>
      </c>
      <c r="Y146" s="19">
        <v>-8.1729006601526599E-2</v>
      </c>
      <c r="Z146" s="51">
        <v>11.158772798095001</v>
      </c>
      <c r="AA146" s="19">
        <v>-0.119682132555754</v>
      </c>
      <c r="AB146" s="51">
        <v>8.60845364758279</v>
      </c>
      <c r="AC146" s="19">
        <v>-7.5399013710048202E-2</v>
      </c>
      <c r="AD146" s="51">
        <v>16.745954127254699</v>
      </c>
      <c r="AE146" s="19">
        <v>-6.3288697945608902E-2</v>
      </c>
      <c r="AF146" s="87">
        <v>11.4483622540429</v>
      </c>
      <c r="AG146" s="19">
        <v>1.48951795199537E-3</v>
      </c>
      <c r="AH146" s="51">
        <v>-1.64986919662624</v>
      </c>
      <c r="AI146" s="19">
        <v>-7.2648623148779706E-2</v>
      </c>
      <c r="AJ146" s="51">
        <v>6.4620548921156997</v>
      </c>
      <c r="AK146" s="19">
        <v>0.15572150381922301</v>
      </c>
      <c r="AL146" s="19">
        <v>1.5350824196502799E-2</v>
      </c>
      <c r="AM146" s="51">
        <v>31.981098296178999</v>
      </c>
      <c r="AN146" s="15"/>
      <c r="AO146" s="22">
        <v>3.8662829252643902E-2</v>
      </c>
      <c r="AP146" s="22">
        <v>-2.6304725511181501E-2</v>
      </c>
      <c r="AQ146" s="22">
        <v>3.8847217538204901E-2</v>
      </c>
      <c r="AR146" s="22">
        <v>-6.6727343680249795E-2</v>
      </c>
      <c r="AS146" s="20">
        <v>6</v>
      </c>
      <c r="AT146" s="20">
        <v>6</v>
      </c>
      <c r="AU146" s="20">
        <v>6</v>
      </c>
      <c r="AV146" s="21">
        <v>6</v>
      </c>
      <c r="AW146" s="15"/>
      <c r="AX146" s="25">
        <v>7.7900395499091293E-2</v>
      </c>
      <c r="AY146" s="26">
        <v>-1.6365019185232099</v>
      </c>
      <c r="AZ146" s="26">
        <v>0.157928146030827</v>
      </c>
      <c r="BA146" s="26">
        <v>-2.1327659904381999</v>
      </c>
      <c r="BB146" s="85">
        <v>8.0485820142439501E-3</v>
      </c>
      <c r="BC146" s="88">
        <v>-18.624672024277999</v>
      </c>
      <c r="BD146" s="18">
        <v>43749</v>
      </c>
      <c r="BE146" s="18">
        <v>43914</v>
      </c>
      <c r="BF146" s="20"/>
      <c r="BG146" s="18"/>
      <c r="BH146" s="15"/>
    </row>
    <row r="147" spans="1:60" x14ac:dyDescent="0.25">
      <c r="A147" s="15"/>
      <c r="B147" s="14" t="s">
        <v>533</v>
      </c>
      <c r="C147" s="14" t="s">
        <v>534</v>
      </c>
      <c r="D147" s="14" t="s">
        <v>525</v>
      </c>
      <c r="E147" s="16" t="s">
        <v>128</v>
      </c>
      <c r="F147" s="16" t="s">
        <v>114</v>
      </c>
      <c r="G147" s="81" t="s">
        <v>115</v>
      </c>
      <c r="H147" s="82" t="s">
        <v>173</v>
      </c>
      <c r="I147" s="17" t="s">
        <v>31</v>
      </c>
      <c r="J147" s="17" t="s">
        <v>535</v>
      </c>
      <c r="K147" s="15"/>
      <c r="L147" s="18">
        <v>44022</v>
      </c>
      <c r="M147" s="83">
        <v>1014.20930000022</v>
      </c>
      <c r="N147" s="84">
        <v>1014.20930000022</v>
      </c>
      <c r="O147" s="84">
        <v>1014.20930000022</v>
      </c>
      <c r="P147" s="85">
        <f t="shared" si="2"/>
        <v>1</v>
      </c>
      <c r="Q147" s="18">
        <v>44022</v>
      </c>
      <c r="R147" s="86">
        <v>0</v>
      </c>
      <c r="S147" s="86">
        <v>0</v>
      </c>
      <c r="T147" s="15"/>
      <c r="U147" s="19">
        <v>0</v>
      </c>
      <c r="V147" s="51">
        <v>4.1912915366992799E-2</v>
      </c>
      <c r="W147" s="19">
        <v>0</v>
      </c>
      <c r="X147" s="51">
        <v>0.78891725106586796</v>
      </c>
      <c r="Y147" s="19">
        <v>0</v>
      </c>
      <c r="Z147" s="51">
        <v>19.3316734582477</v>
      </c>
      <c r="AA147" s="19">
        <v>0</v>
      </c>
      <c r="AB147" s="51">
        <v>20.576666903158198</v>
      </c>
      <c r="AC147" s="19">
        <v>0</v>
      </c>
      <c r="AD147" s="51">
        <v>24.2858554982522</v>
      </c>
      <c r="AE147" s="19">
        <v>1.3786044326479899E-2</v>
      </c>
      <c r="AF147" s="87">
        <v>19.1558364812518</v>
      </c>
      <c r="AG147" s="19">
        <v>0</v>
      </c>
      <c r="AH147" s="51">
        <v>-1.79882099182578</v>
      </c>
      <c r="AI147" s="19">
        <v>0</v>
      </c>
      <c r="AJ147" s="51">
        <v>13.726917206993701</v>
      </c>
      <c r="AK147" s="19">
        <v>1.42092999994929E-2</v>
      </c>
      <c r="AL147" s="19">
        <v>4.5338373638514904E-3</v>
      </c>
      <c r="AM147" s="51">
        <v>18.013542624539699</v>
      </c>
      <c r="AN147" s="15"/>
      <c r="AO147" s="22">
        <v>0</v>
      </c>
      <c r="AP147" s="22">
        <v>0</v>
      </c>
      <c r="AQ147" s="22">
        <v>0</v>
      </c>
      <c r="AR147" s="22">
        <v>0</v>
      </c>
      <c r="AS147" s="20">
        <v>0</v>
      </c>
      <c r="AT147" s="20">
        <v>0</v>
      </c>
      <c r="AU147" s="20">
        <v>7</v>
      </c>
      <c r="AV147" s="21">
        <v>5</v>
      </c>
      <c r="AW147" s="15"/>
      <c r="AX147" s="25">
        <v>0</v>
      </c>
      <c r="AY147" s="26">
        <v>-115.173126170179</v>
      </c>
      <c r="AZ147" s="26">
        <v>0.54146558877982898</v>
      </c>
      <c r="BA147" s="26">
        <v>-15.964106449086101</v>
      </c>
      <c r="BB147" s="85">
        <v>0</v>
      </c>
      <c r="BC147" s="88">
        <v>0</v>
      </c>
      <c r="BD147" s="18">
        <v>43657</v>
      </c>
      <c r="BE147" s="18"/>
      <c r="BF147" s="20"/>
      <c r="BG147" s="18"/>
      <c r="BH147" s="15"/>
    </row>
    <row r="148" spans="1:60" x14ac:dyDescent="0.25">
      <c r="A148" s="15"/>
      <c r="B148" s="14" t="s">
        <v>536</v>
      </c>
      <c r="C148" s="14" t="s">
        <v>537</v>
      </c>
      <c r="D148" s="14" t="s">
        <v>525</v>
      </c>
      <c r="E148" s="16" t="s">
        <v>135</v>
      </c>
      <c r="F148" s="16" t="s">
        <v>114</v>
      </c>
      <c r="G148" s="81" t="s">
        <v>115</v>
      </c>
      <c r="H148" s="82" t="s">
        <v>173</v>
      </c>
      <c r="I148" s="17" t="s">
        <v>31</v>
      </c>
      <c r="J148" s="17" t="s">
        <v>538</v>
      </c>
      <c r="K148" s="15"/>
      <c r="L148" s="18">
        <v>44022</v>
      </c>
      <c r="M148" s="83">
        <v>1597.7850000001499</v>
      </c>
      <c r="N148" s="84">
        <v>1597.7850000001499</v>
      </c>
      <c r="O148" s="84">
        <v>1863.3080000001901</v>
      </c>
      <c r="P148" s="85">
        <f t="shared" si="2"/>
        <v>0.8574991359453118</v>
      </c>
      <c r="Q148" s="18">
        <v>43749</v>
      </c>
      <c r="R148" s="86">
        <v>1320049.8729999999</v>
      </c>
      <c r="S148" s="86">
        <v>1749150.9149960901</v>
      </c>
      <c r="T148" s="15"/>
      <c r="U148" s="19">
        <v>-2.9140917367840298E-3</v>
      </c>
      <c r="V148" s="51">
        <v>-0.24949625831141001</v>
      </c>
      <c r="W148" s="19">
        <v>5.4813027054478897E-3</v>
      </c>
      <c r="X148" s="51">
        <v>1.3370475216106601</v>
      </c>
      <c r="Y148" s="19">
        <v>-8.2652373255841696E-2</v>
      </c>
      <c r="Z148" s="51">
        <v>11.066436132663499</v>
      </c>
      <c r="AA148" s="19">
        <v>-0.121407230911282</v>
      </c>
      <c r="AB148" s="51">
        <v>8.4359438120300201</v>
      </c>
      <c r="AC148" s="19">
        <v>-7.88572580277105E-2</v>
      </c>
      <c r="AD148" s="51">
        <v>16.400129695481201</v>
      </c>
      <c r="AE148" s="19">
        <v>-6.8499455016571995E-2</v>
      </c>
      <c r="AF148" s="87">
        <v>10.9272865469393</v>
      </c>
      <c r="AG148" s="19">
        <v>1.4342242138809501E-3</v>
      </c>
      <c r="AH148" s="51">
        <v>-1.6553985704376799</v>
      </c>
      <c r="AI148" s="19">
        <v>-7.3632312063637101E-2</v>
      </c>
      <c r="AJ148" s="51">
        <v>6.3636860006299703</v>
      </c>
      <c r="AK148" s="19">
        <v>0.13646935814365899</v>
      </c>
      <c r="AL148" s="19">
        <v>1.3557011159718999E-2</v>
      </c>
      <c r="AM148" s="51">
        <v>30.055883728637099</v>
      </c>
      <c r="AN148" s="15"/>
      <c r="AO148" s="22">
        <v>3.8657063139908097E-2</v>
      </c>
      <c r="AP148" s="22">
        <v>-2.6310185075999502E-2</v>
      </c>
      <c r="AQ148" s="22">
        <v>3.8674962448567399E-2</v>
      </c>
      <c r="AR148" s="22">
        <v>-6.6887223970334198E-2</v>
      </c>
      <c r="AS148" s="20">
        <v>6</v>
      </c>
      <c r="AT148" s="20">
        <v>6</v>
      </c>
      <c r="AU148" s="20">
        <v>6</v>
      </c>
      <c r="AV148" s="21">
        <v>6</v>
      </c>
      <c r="AW148" s="15"/>
      <c r="AX148" s="25">
        <v>7.7906016956258095E-2</v>
      </c>
      <c r="AY148" s="26">
        <v>-1.6570272669851001</v>
      </c>
      <c r="AZ148" s="26">
        <v>0.15129485450188401</v>
      </c>
      <c r="BA148" s="26">
        <v>-2.15774430568126</v>
      </c>
      <c r="BB148" s="85">
        <v>8.0491066420563598E-3</v>
      </c>
      <c r="BC148" s="88">
        <v>-18.698953688785</v>
      </c>
      <c r="BD148" s="18">
        <v>43749</v>
      </c>
      <c r="BE148" s="18">
        <v>43914</v>
      </c>
      <c r="BF148" s="20"/>
      <c r="BG148" s="18"/>
      <c r="BH148" s="15"/>
    </row>
    <row r="149" spans="1:60" x14ac:dyDescent="0.25">
      <c r="A149" s="15"/>
      <c r="B149" s="14" t="s">
        <v>539</v>
      </c>
      <c r="C149" s="14" t="s">
        <v>540</v>
      </c>
      <c r="D149" s="14" t="s">
        <v>541</v>
      </c>
      <c r="E149" s="16" t="s">
        <v>36</v>
      </c>
      <c r="F149" s="16" t="s">
        <v>114</v>
      </c>
      <c r="G149" s="81" t="s">
        <v>115</v>
      </c>
      <c r="H149" s="82" t="s">
        <v>182</v>
      </c>
      <c r="I149" s="17" t="s">
        <v>31</v>
      </c>
      <c r="J149" s="17" t="s">
        <v>542</v>
      </c>
      <c r="K149" s="15"/>
      <c r="L149" s="18">
        <v>44022</v>
      </c>
      <c r="M149" s="83">
        <v>1377.59530000016</v>
      </c>
      <c r="N149" s="84">
        <v>1377.59530000016</v>
      </c>
      <c r="O149" s="84">
        <v>1495.87939999998</v>
      </c>
      <c r="P149" s="85">
        <f t="shared" si="2"/>
        <v>0.92092671374455615</v>
      </c>
      <c r="Q149" s="18">
        <v>43881</v>
      </c>
      <c r="R149" s="86">
        <v>4637555.7309999997</v>
      </c>
      <c r="S149" s="86">
        <v>5447050.9571406301</v>
      </c>
      <c r="T149" s="15"/>
      <c r="U149" s="19">
        <v>4.43839919353195E-3</v>
      </c>
      <c r="V149" s="51">
        <v>0.48575283472018799</v>
      </c>
      <c r="W149" s="19">
        <v>2.6676846026020901E-2</v>
      </c>
      <c r="X149" s="51">
        <v>3.4566018536679599</v>
      </c>
      <c r="Y149" s="19">
        <v>-6.77584135328652E-2</v>
      </c>
      <c r="Z149" s="51">
        <v>12.555832104961199</v>
      </c>
      <c r="AA149" s="19">
        <v>-3.3719353574269903E-2</v>
      </c>
      <c r="AB149" s="51">
        <v>17.2047315457312</v>
      </c>
      <c r="AC149" s="19">
        <v>-3.3643801534708499E-3</v>
      </c>
      <c r="AD149" s="51">
        <v>23.949417482916001</v>
      </c>
      <c r="AE149" s="19">
        <v>1.9787468045251399E-2</v>
      </c>
      <c r="AF149" s="87">
        <v>19.755978853121601</v>
      </c>
      <c r="AG149" s="19">
        <v>4.7628664760850396E-3</v>
      </c>
      <c r="AH149" s="51">
        <v>-1.3225343442172699</v>
      </c>
      <c r="AI149" s="19">
        <v>-4.7796875358471901E-2</v>
      </c>
      <c r="AJ149" s="51">
        <v>8.9472296711464896</v>
      </c>
      <c r="AK149" s="19">
        <v>0.30380020821583498</v>
      </c>
      <c r="AL149" s="19">
        <v>1.6647642240059199E-2</v>
      </c>
      <c r="AM149" s="51">
        <v>-94.048478537471993</v>
      </c>
      <c r="AN149" s="15"/>
      <c r="AO149" s="22">
        <v>1.5343267001299E-2</v>
      </c>
      <c r="AP149" s="22">
        <v>-2.59252026871764E-2</v>
      </c>
      <c r="AQ149" s="22">
        <v>4.6531166091881501E-2</v>
      </c>
      <c r="AR149" s="22">
        <v>-0.102088015576592</v>
      </c>
      <c r="AS149" s="20">
        <v>6</v>
      </c>
      <c r="AT149" s="20">
        <v>6</v>
      </c>
      <c r="AU149" s="20">
        <v>7</v>
      </c>
      <c r="AV149" s="21">
        <v>5</v>
      </c>
      <c r="AW149" s="15"/>
      <c r="AX149" s="25">
        <v>7.9117383107804903E-2</v>
      </c>
      <c r="AY149" s="26">
        <v>-0.66820760535029</v>
      </c>
      <c r="AZ149" s="26">
        <v>0.47485034606415899</v>
      </c>
      <c r="BA149" s="26">
        <v>-0.87393419475120004</v>
      </c>
      <c r="BB149" s="85">
        <v>8.1523055177058299E-3</v>
      </c>
      <c r="BC149" s="88">
        <v>-16.603871943167199</v>
      </c>
      <c r="BD149" s="18">
        <v>43881</v>
      </c>
      <c r="BE149" s="18">
        <v>43914</v>
      </c>
      <c r="BF149" s="20"/>
      <c r="BG149" s="18"/>
      <c r="BH149" s="15"/>
    </row>
    <row r="150" spans="1:60" x14ac:dyDescent="0.25">
      <c r="A150" s="15"/>
      <c r="B150" s="14" t="s">
        <v>543</v>
      </c>
      <c r="C150" s="14" t="s">
        <v>544</v>
      </c>
      <c r="D150" s="14" t="s">
        <v>541</v>
      </c>
      <c r="E150" s="16" t="s">
        <v>77</v>
      </c>
      <c r="F150" s="16" t="s">
        <v>114</v>
      </c>
      <c r="G150" s="81" t="s">
        <v>115</v>
      </c>
      <c r="H150" s="82" t="s">
        <v>182</v>
      </c>
      <c r="I150" s="17" t="s">
        <v>31</v>
      </c>
      <c r="J150" s="17" t="s">
        <v>545</v>
      </c>
      <c r="K150" s="15"/>
      <c r="L150" s="18">
        <v>44022</v>
      </c>
      <c r="M150" s="83">
        <v>1749.45309999958</v>
      </c>
      <c r="N150" s="84">
        <v>1749.45309999958</v>
      </c>
      <c r="O150" s="84">
        <v>1887.43019999936</v>
      </c>
      <c r="P150" s="85">
        <f t="shared" si="2"/>
        <v>0.92689684630465974</v>
      </c>
      <c r="Q150" s="18">
        <v>43881</v>
      </c>
      <c r="R150" s="86">
        <v>22134842.548</v>
      </c>
      <c r="S150" s="86">
        <v>23272595.502750002</v>
      </c>
      <c r="T150" s="15"/>
      <c r="U150" s="19">
        <v>4.4843865525763197E-3</v>
      </c>
      <c r="V150" s="51">
        <v>0.49035157062462498</v>
      </c>
      <c r="W150" s="19">
        <v>2.80893650160579E-2</v>
      </c>
      <c r="X150" s="51">
        <v>3.5978537526716501</v>
      </c>
      <c r="Y150" s="19">
        <v>-6.0171834956272499E-2</v>
      </c>
      <c r="Z150" s="51">
        <v>13.314489962620399</v>
      </c>
      <c r="AA150" s="19">
        <v>-1.7424819049665499E-2</v>
      </c>
      <c r="AB150" s="51">
        <v>18.834184998180699</v>
      </c>
      <c r="AC150" s="19">
        <v>2.8407921898178801E-2</v>
      </c>
      <c r="AD150" s="51">
        <v>27.126647688070101</v>
      </c>
      <c r="AE150" s="19">
        <v>6.9851920452492805E-2</v>
      </c>
      <c r="AF150" s="87">
        <v>24.762424093845802</v>
      </c>
      <c r="AG150" s="19">
        <v>5.2234523100196401E-3</v>
      </c>
      <c r="AH150" s="51">
        <v>-1.27647576082381</v>
      </c>
      <c r="AI150" s="19">
        <v>-3.96078640414999E-2</v>
      </c>
      <c r="AJ150" s="51">
        <v>9.7661308028473304</v>
      </c>
      <c r="AK150" s="19">
        <v>0.49170192447141697</v>
      </c>
      <c r="AL150" s="19">
        <v>4.2995227146093398E-2</v>
      </c>
      <c r="AM150" s="51">
        <v>65.579140361398501</v>
      </c>
      <c r="AN150" s="15"/>
      <c r="AO150" s="22">
        <v>1.53897891868837E-2</v>
      </c>
      <c r="AP150" s="22">
        <v>-2.5880608893203299E-2</v>
      </c>
      <c r="AQ150" s="22">
        <v>4.7970978121156797E-2</v>
      </c>
      <c r="AR150" s="22">
        <v>-0.10081145045202</v>
      </c>
      <c r="AS150" s="20">
        <v>7</v>
      </c>
      <c r="AT150" s="20">
        <v>5</v>
      </c>
      <c r="AU150" s="20">
        <v>7</v>
      </c>
      <c r="AV150" s="21">
        <v>5</v>
      </c>
      <c r="AW150" s="15"/>
      <c r="AX150" s="25">
        <v>7.9146995253686306E-2</v>
      </c>
      <c r="AY150" s="26">
        <v>-0.47791123395063601</v>
      </c>
      <c r="AZ150" s="26">
        <v>0.533527069125739</v>
      </c>
      <c r="BA150" s="26">
        <v>-0.62978005730019504</v>
      </c>
      <c r="BB150" s="85">
        <v>8.1559198977356594E-3</v>
      </c>
      <c r="BC150" s="88">
        <v>-16.4776530543168</v>
      </c>
      <c r="BD150" s="18">
        <v>43881</v>
      </c>
      <c r="BE150" s="18">
        <v>43914</v>
      </c>
      <c r="BF150" s="20"/>
      <c r="BG150" s="18"/>
      <c r="BH150" s="15"/>
    </row>
    <row r="151" spans="1:60" x14ac:dyDescent="0.25">
      <c r="A151" s="15"/>
      <c r="B151" s="14" t="s">
        <v>546</v>
      </c>
      <c r="C151" s="14" t="s">
        <v>547</v>
      </c>
      <c r="D151" s="14" t="s">
        <v>541</v>
      </c>
      <c r="E151" s="16" t="s">
        <v>55</v>
      </c>
      <c r="F151" s="16" t="s">
        <v>114</v>
      </c>
      <c r="G151" s="81" t="s">
        <v>115</v>
      </c>
      <c r="H151" s="82" t="s">
        <v>182</v>
      </c>
      <c r="I151" s="17" t="s">
        <v>31</v>
      </c>
      <c r="J151" s="17" t="s">
        <v>548</v>
      </c>
      <c r="K151" s="15"/>
      <c r="L151" s="18">
        <v>44022</v>
      </c>
      <c r="M151" s="83">
        <v>1376.6344000008</v>
      </c>
      <c r="N151" s="84">
        <v>1376.6344000008</v>
      </c>
      <c r="O151" s="84">
        <v>1490.86620000005</v>
      </c>
      <c r="P151" s="85">
        <f t="shared" si="2"/>
        <v>0.92337890549853097</v>
      </c>
      <c r="Q151" s="18">
        <v>43881</v>
      </c>
      <c r="R151" s="86">
        <v>11023227.104</v>
      </c>
      <c r="S151" s="86">
        <v>12077218.166484401</v>
      </c>
      <c r="T151" s="15"/>
      <c r="U151" s="19">
        <v>4.4573413633770499E-3</v>
      </c>
      <c r="V151" s="51">
        <v>0.48764705170469802</v>
      </c>
      <c r="W151" s="19">
        <v>2.7257920437477899E-2</v>
      </c>
      <c r="X151" s="51">
        <v>3.51470929481366</v>
      </c>
      <c r="Y151" s="19">
        <v>-6.4697902456828202E-2</v>
      </c>
      <c r="Z151" s="51">
        <v>12.8618832125649</v>
      </c>
      <c r="AA151" s="19">
        <v>-2.74424495000858E-2</v>
      </c>
      <c r="AB151" s="51">
        <v>17.832421953149598</v>
      </c>
      <c r="AC151" s="19">
        <v>8.9887614103645302E-3</v>
      </c>
      <c r="AD151" s="51">
        <v>25.184731639281399</v>
      </c>
      <c r="AE151" s="19">
        <v>3.9081108723621603E-2</v>
      </c>
      <c r="AF151" s="87">
        <v>21.685342920973198</v>
      </c>
      <c r="AG151" s="19">
        <v>4.95243896511965E-3</v>
      </c>
      <c r="AH151" s="51">
        <v>-1.3035770953138099</v>
      </c>
      <c r="AI151" s="19">
        <v>-4.4490667809441199E-2</v>
      </c>
      <c r="AJ151" s="51">
        <v>9.2778504260495502</v>
      </c>
      <c r="AK151" s="19">
        <v>0.37363986509444702</v>
      </c>
      <c r="AL151" s="19">
        <v>3.3981897508056101E-2</v>
      </c>
      <c r="AM151" s="51">
        <v>53.7729344237014</v>
      </c>
      <c r="AN151" s="15"/>
      <c r="AO151" s="22">
        <v>1.53624188151298E-2</v>
      </c>
      <c r="AP151" s="22">
        <v>-2.5906923623551799E-2</v>
      </c>
      <c r="AQ151" s="22">
        <v>4.7123430729698199E-2</v>
      </c>
      <c r="AR151" s="22">
        <v>-0.101562897244585</v>
      </c>
      <c r="AS151" s="20">
        <v>6</v>
      </c>
      <c r="AT151" s="20">
        <v>6</v>
      </c>
      <c r="AU151" s="20">
        <v>7</v>
      </c>
      <c r="AV151" s="21">
        <v>5</v>
      </c>
      <c r="AW151" s="15"/>
      <c r="AX151" s="25">
        <v>7.9096875201503297E-2</v>
      </c>
      <c r="AY151" s="26">
        <v>-0.595443554097983</v>
      </c>
      <c r="AZ151" s="26">
        <v>0.49740725918036299</v>
      </c>
      <c r="BA151" s="26">
        <v>-0.78086122030072103</v>
      </c>
      <c r="BB151" s="85">
        <v>8.1503638053072799E-3</v>
      </c>
      <c r="BC151" s="88">
        <v>-16.551954830036301</v>
      </c>
      <c r="BD151" s="18">
        <v>43881</v>
      </c>
      <c r="BE151" s="18">
        <v>43914</v>
      </c>
      <c r="BF151" s="20"/>
      <c r="BG151" s="18"/>
      <c r="BH151" s="15"/>
    </row>
    <row r="152" spans="1:60" x14ac:dyDescent="0.25">
      <c r="A152" s="15"/>
      <c r="B152" s="14" t="s">
        <v>549</v>
      </c>
      <c r="C152" s="14" t="s">
        <v>550</v>
      </c>
      <c r="D152" s="14" t="s">
        <v>541</v>
      </c>
      <c r="E152" s="16" t="s">
        <v>128</v>
      </c>
      <c r="F152" s="16" t="s">
        <v>114</v>
      </c>
      <c r="G152" s="81" t="s">
        <v>115</v>
      </c>
      <c r="H152" s="82" t="s">
        <v>182</v>
      </c>
      <c r="I152" s="17" t="s">
        <v>31</v>
      </c>
      <c r="J152" s="17" t="s">
        <v>551</v>
      </c>
      <c r="K152" s="15"/>
      <c r="L152" s="18">
        <v>44022</v>
      </c>
      <c r="M152" s="83">
        <v>1025.5945999994899</v>
      </c>
      <c r="N152" s="84">
        <v>1025.5945999994899</v>
      </c>
      <c r="O152" s="84">
        <v>1025.5945999994899</v>
      </c>
      <c r="P152" s="85">
        <f t="shared" si="2"/>
        <v>1</v>
      </c>
      <c r="Q152" s="18">
        <v>44022</v>
      </c>
      <c r="R152" s="86">
        <v>0</v>
      </c>
      <c r="S152" s="86">
        <v>0</v>
      </c>
      <c r="T152" s="15"/>
      <c r="U152" s="19">
        <v>0</v>
      </c>
      <c r="V152" s="51">
        <v>4.1912915366992799E-2</v>
      </c>
      <c r="W152" s="19">
        <v>0</v>
      </c>
      <c r="X152" s="51">
        <v>0.78891725106586796</v>
      </c>
      <c r="Y152" s="19">
        <v>0</v>
      </c>
      <c r="Z152" s="51">
        <v>19.3316734582477</v>
      </c>
      <c r="AA152" s="19">
        <v>0</v>
      </c>
      <c r="AB152" s="51">
        <v>20.576666903158198</v>
      </c>
      <c r="AC152" s="19">
        <v>0</v>
      </c>
      <c r="AD152" s="51">
        <v>24.2858554982522</v>
      </c>
      <c r="AE152" s="19">
        <v>2.4239428810688E-2</v>
      </c>
      <c r="AF152" s="87">
        <v>20.201174929679802</v>
      </c>
      <c r="AG152" s="19">
        <v>0</v>
      </c>
      <c r="AH152" s="51">
        <v>-1.79882099182578</v>
      </c>
      <c r="AI152" s="19">
        <v>0</v>
      </c>
      <c r="AJ152" s="51">
        <v>13.726917206993701</v>
      </c>
      <c r="AK152" s="19">
        <v>2.55945999997493E-2</v>
      </c>
      <c r="AL152" s="19">
        <v>8.1355623260606098E-3</v>
      </c>
      <c r="AM152" s="51">
        <v>19.152072624565299</v>
      </c>
      <c r="AN152" s="15"/>
      <c r="AO152" s="22">
        <v>0</v>
      </c>
      <c r="AP152" s="22">
        <v>0</v>
      </c>
      <c r="AQ152" s="22">
        <v>0</v>
      </c>
      <c r="AR152" s="22">
        <v>0</v>
      </c>
      <c r="AS152" s="20">
        <v>0</v>
      </c>
      <c r="AT152" s="20">
        <v>0</v>
      </c>
      <c r="AU152" s="20">
        <v>7</v>
      </c>
      <c r="AV152" s="21">
        <v>5</v>
      </c>
      <c r="AW152" s="15"/>
      <c r="AX152" s="25">
        <v>0</v>
      </c>
      <c r="AY152" s="26">
        <v>-115.173126170179</v>
      </c>
      <c r="AZ152" s="26">
        <v>0.54146558877982898</v>
      </c>
      <c r="BA152" s="26">
        <v>-15.964106449086101</v>
      </c>
      <c r="BB152" s="85">
        <v>0</v>
      </c>
      <c r="BC152" s="88">
        <v>0</v>
      </c>
      <c r="BD152" s="18">
        <v>43657</v>
      </c>
      <c r="BE152" s="18"/>
      <c r="BF152" s="20"/>
      <c r="BG152" s="18"/>
      <c r="BH152" s="15"/>
    </row>
    <row r="153" spans="1:60" x14ac:dyDescent="0.25">
      <c r="A153" s="15"/>
      <c r="B153" s="14" t="s">
        <v>552</v>
      </c>
      <c r="C153" s="14" t="s">
        <v>553</v>
      </c>
      <c r="D153" s="14" t="s">
        <v>541</v>
      </c>
      <c r="E153" s="16" t="s">
        <v>135</v>
      </c>
      <c r="F153" s="16" t="s">
        <v>114</v>
      </c>
      <c r="G153" s="81" t="s">
        <v>115</v>
      </c>
      <c r="H153" s="82" t="s">
        <v>182</v>
      </c>
      <c r="I153" s="17" t="s">
        <v>31</v>
      </c>
      <c r="J153" s="17" t="s">
        <v>554</v>
      </c>
      <c r="K153" s="15"/>
      <c r="L153" s="18">
        <v>44022</v>
      </c>
      <c r="M153" s="83">
        <v>1464.81540000066</v>
      </c>
      <c r="N153" s="84">
        <v>1464.81540000066</v>
      </c>
      <c r="O153" s="84">
        <v>1587.8197000008099</v>
      </c>
      <c r="P153" s="85">
        <f t="shared" si="2"/>
        <v>0.92253257721888249</v>
      </c>
      <c r="Q153" s="18">
        <v>43881</v>
      </c>
      <c r="R153" s="86">
        <v>2548601.64</v>
      </c>
      <c r="S153" s="86">
        <v>2669148.6517187501</v>
      </c>
      <c r="T153" s="15"/>
      <c r="U153" s="19">
        <v>4.4507920629257604E-3</v>
      </c>
      <c r="V153" s="51">
        <v>0.48699212165956901</v>
      </c>
      <c r="W153" s="19">
        <v>2.7057506273195E-2</v>
      </c>
      <c r="X153" s="51">
        <v>3.49466787838537</v>
      </c>
      <c r="Y153" s="19">
        <v>-6.5754430444067105E-2</v>
      </c>
      <c r="Z153" s="51">
        <v>12.756230413840999</v>
      </c>
      <c r="AA153" s="19">
        <v>-2.96115095025016E-2</v>
      </c>
      <c r="AB153" s="51">
        <v>17.6155159529008</v>
      </c>
      <c r="AC153" s="19">
        <v>4.7116282275965196E-3</v>
      </c>
      <c r="AD153" s="51">
        <v>24.7570183210191</v>
      </c>
      <c r="AE153" s="19">
        <v>3.2386195207436699E-2</v>
      </c>
      <c r="AF153" s="87">
        <v>21.015851569332899</v>
      </c>
      <c r="AG153" s="19">
        <v>4.8870419504965E-3</v>
      </c>
      <c r="AH153" s="51">
        <v>-1.31011679677613</v>
      </c>
      <c r="AI153" s="19">
        <v>-4.5632092694213498E-2</v>
      </c>
      <c r="AJ153" s="51">
        <v>9.1637079375796002</v>
      </c>
      <c r="AK153" s="19">
        <v>0.34823363737610602</v>
      </c>
      <c r="AL153" s="19">
        <v>3.1951983994076699E-2</v>
      </c>
      <c r="AM153" s="51">
        <v>51.232311651867299</v>
      </c>
      <c r="AN153" s="15"/>
      <c r="AO153" s="22">
        <v>1.5355849862317E-2</v>
      </c>
      <c r="AP153" s="22">
        <v>-2.5913179373674201E-2</v>
      </c>
      <c r="AQ153" s="22">
        <v>4.6919157804950401E-2</v>
      </c>
      <c r="AR153" s="22">
        <v>-0.101744022692437</v>
      </c>
      <c r="AS153" s="20">
        <v>6</v>
      </c>
      <c r="AT153" s="20">
        <v>6</v>
      </c>
      <c r="AU153" s="20">
        <v>7</v>
      </c>
      <c r="AV153" s="21">
        <v>5</v>
      </c>
      <c r="AW153" s="15"/>
      <c r="AX153" s="25">
        <v>7.91042811982334E-2</v>
      </c>
      <c r="AY153" s="26">
        <v>-0.62058778035134299</v>
      </c>
      <c r="AZ153" s="26">
        <v>0.48961263189630699</v>
      </c>
      <c r="BA153" s="26">
        <v>-0.81308672856539499</v>
      </c>
      <c r="BB153" s="85">
        <v>8.1510686394540306E-3</v>
      </c>
      <c r="BC153" s="88">
        <v>-16.569859915471199</v>
      </c>
      <c r="BD153" s="18">
        <v>43881</v>
      </c>
      <c r="BE153" s="18">
        <v>43914</v>
      </c>
      <c r="BF153" s="20"/>
      <c r="BG153" s="18"/>
      <c r="BH153" s="15"/>
    </row>
    <row r="154" spans="1:60" x14ac:dyDescent="0.25">
      <c r="A154" s="15"/>
      <c r="B154" s="14" t="s">
        <v>555</v>
      </c>
      <c r="C154" s="14" t="s">
        <v>556</v>
      </c>
      <c r="D154" s="14" t="s">
        <v>557</v>
      </c>
      <c r="E154" s="16" t="s">
        <v>213</v>
      </c>
      <c r="F154" s="16" t="s">
        <v>28</v>
      </c>
      <c r="G154" s="81" t="s">
        <v>115</v>
      </c>
      <c r="H154" s="82" t="s">
        <v>64</v>
      </c>
      <c r="I154" s="17" t="s">
        <v>31</v>
      </c>
      <c r="J154" s="17" t="s">
        <v>64</v>
      </c>
      <c r="K154" s="15"/>
      <c r="L154" s="18">
        <v>44022</v>
      </c>
      <c r="M154" s="83">
        <v>999.42520000040497</v>
      </c>
      <c r="N154" s="84">
        <v>999.42520000040497</v>
      </c>
      <c r="O154" s="84"/>
      <c r="P154" s="85" t="str">
        <f t="shared" si="2"/>
        <v/>
      </c>
      <c r="Q154" s="18"/>
      <c r="R154" s="86">
        <v>10653372.323999999</v>
      </c>
      <c r="S154" s="86"/>
      <c r="T154" s="15"/>
      <c r="U154" s="19">
        <v>-1.04930158067873E-3</v>
      </c>
      <c r="V154" s="51">
        <v>-6.3017242700880202E-2</v>
      </c>
      <c r="W154" s="19"/>
      <c r="X154" s="51"/>
      <c r="Y154" s="19"/>
      <c r="Z154" s="51"/>
      <c r="AA154" s="19"/>
      <c r="AB154" s="51"/>
      <c r="AC154" s="19"/>
      <c r="AD154" s="51"/>
      <c r="AE154" s="19"/>
      <c r="AF154" s="87"/>
      <c r="AG154" s="19">
        <v>9.3676734577457007E-3</v>
      </c>
      <c r="AH154" s="51">
        <v>-0.86205364605120804</v>
      </c>
      <c r="AI154" s="19"/>
      <c r="AJ154" s="51"/>
      <c r="AK154" s="19">
        <v>-5.7479999941278904E-4</v>
      </c>
      <c r="AL154" s="19">
        <v>-7.5968519695379698E-3</v>
      </c>
      <c r="AM154" s="51">
        <v>-3.5857555219081401</v>
      </c>
      <c r="AN154" s="15"/>
      <c r="AO154" s="22">
        <v>5.2881999999954098E-3</v>
      </c>
      <c r="AP154" s="22">
        <v>-6.86373995267786E-3</v>
      </c>
      <c r="AQ154" s="22">
        <v>9.3676734577457007E-3</v>
      </c>
      <c r="AR154" s="22">
        <v>9.3676734577457007E-3</v>
      </c>
      <c r="AS154" s="20"/>
      <c r="AT154" s="20"/>
      <c r="AU154" s="20"/>
      <c r="AV154" s="21"/>
      <c r="AW154" s="15"/>
      <c r="AX154" s="25"/>
      <c r="AY154" s="26"/>
      <c r="AZ154" s="26"/>
      <c r="BA154" s="26"/>
      <c r="BB154" s="85"/>
      <c r="BC154" s="88">
        <v>-1.5276812541942499</v>
      </c>
      <c r="BD154" s="18">
        <v>43999</v>
      </c>
      <c r="BE154" s="18">
        <v>44012</v>
      </c>
      <c r="BF154" s="20"/>
      <c r="BG154" s="18"/>
      <c r="BH154" s="15"/>
    </row>
    <row r="155" spans="1:60" x14ac:dyDescent="0.25">
      <c r="A155" s="15"/>
      <c r="B155" s="14" t="s">
        <v>558</v>
      </c>
      <c r="C155" s="14" t="s">
        <v>559</v>
      </c>
      <c r="D155" s="14" t="s">
        <v>560</v>
      </c>
      <c r="E155" s="16" t="s">
        <v>36</v>
      </c>
      <c r="F155" s="16" t="s">
        <v>28</v>
      </c>
      <c r="G155" s="81" t="s">
        <v>29</v>
      </c>
      <c r="H155" s="82" t="s">
        <v>561</v>
      </c>
      <c r="I155" s="17" t="s">
        <v>31</v>
      </c>
      <c r="J155" s="17" t="s">
        <v>562</v>
      </c>
      <c r="K155" s="15"/>
      <c r="L155" s="18">
        <v>43887</v>
      </c>
      <c r="M155" s="83"/>
      <c r="N155" s="84"/>
      <c r="O155" s="84">
        <v>1632.1715999990699</v>
      </c>
      <c r="P155" s="85">
        <f t="shared" si="2"/>
        <v>0</v>
      </c>
      <c r="Q155" s="18">
        <v>43657</v>
      </c>
      <c r="R155" s="86"/>
      <c r="S155" s="86">
        <v>22831914.252875</v>
      </c>
      <c r="T155" s="15"/>
      <c r="U155" s="19"/>
      <c r="V155" s="51"/>
      <c r="W155" s="19"/>
      <c r="X155" s="51"/>
      <c r="Y155" s="19"/>
      <c r="Z155" s="51"/>
      <c r="AA155" s="19"/>
      <c r="AB155" s="51"/>
      <c r="AC155" s="19"/>
      <c r="AD155" s="51"/>
      <c r="AE155" s="19"/>
      <c r="AF155" s="87"/>
      <c r="AG155" s="19"/>
      <c r="AH155" s="51"/>
      <c r="AI155" s="19"/>
      <c r="AJ155" s="51"/>
      <c r="AK155" s="19"/>
      <c r="AL155" s="19"/>
      <c r="AM155" s="51"/>
      <c r="AN155" s="15"/>
      <c r="AO155" s="22">
        <v>8.1221394883032205E-2</v>
      </c>
      <c r="AP155" s="22">
        <v>-4.0460418856164297E-2</v>
      </c>
      <c r="AQ155" s="22">
        <v>6.5839134016641807E-2</v>
      </c>
      <c r="AR155" s="22">
        <v>-9.4183498390484593E-2</v>
      </c>
      <c r="AS155" s="20"/>
      <c r="AT155" s="20"/>
      <c r="AU155" s="20"/>
      <c r="AV155" s="21"/>
      <c r="AW155" s="15"/>
      <c r="AX155" s="25"/>
      <c r="AY155" s="26"/>
      <c r="AZ155" s="26"/>
      <c r="BA155" s="26"/>
      <c r="BB155" s="85"/>
      <c r="BC155" s="88">
        <v>-21.457909205084398</v>
      </c>
      <c r="BD155" s="18">
        <v>43657</v>
      </c>
      <c r="BE155" s="18">
        <v>43887</v>
      </c>
      <c r="BF155" s="20"/>
      <c r="BG155" s="18"/>
      <c r="BH155" s="15"/>
    </row>
    <row r="156" spans="1:60" x14ac:dyDescent="0.25">
      <c r="A156" s="15"/>
      <c r="B156" s="14" t="s">
        <v>563</v>
      </c>
      <c r="C156" s="14" t="s">
        <v>564</v>
      </c>
      <c r="D156" s="14" t="s">
        <v>560</v>
      </c>
      <c r="E156" s="16" t="s">
        <v>565</v>
      </c>
      <c r="F156" s="16" t="s">
        <v>28</v>
      </c>
      <c r="G156" s="81" t="s">
        <v>29</v>
      </c>
      <c r="H156" s="82" t="s">
        <v>561</v>
      </c>
      <c r="I156" s="17" t="s">
        <v>31</v>
      </c>
      <c r="J156" s="17" t="s">
        <v>566</v>
      </c>
      <c r="K156" s="15"/>
      <c r="L156" s="18">
        <v>44022</v>
      </c>
      <c r="M156" s="83">
        <v>712.91249999962702</v>
      </c>
      <c r="N156" s="84">
        <v>712.91249999962702</v>
      </c>
      <c r="O156" s="84">
        <v>904.82660000026203</v>
      </c>
      <c r="P156" s="85">
        <f t="shared" si="2"/>
        <v>0.78789958208503219</v>
      </c>
      <c r="Q156" s="18">
        <v>43657</v>
      </c>
      <c r="R156" s="86">
        <v>1315342.8689999999</v>
      </c>
      <c r="S156" s="86">
        <v>1708827.0613261701</v>
      </c>
      <c r="T156" s="15"/>
      <c r="U156" s="19">
        <v>-2.30966371236718E-3</v>
      </c>
      <c r="V156" s="51">
        <v>-0.189053455869725</v>
      </c>
      <c r="W156" s="19">
        <v>1.17518113711412E-2</v>
      </c>
      <c r="X156" s="51">
        <v>1.9640983881799901</v>
      </c>
      <c r="Y156" s="19">
        <v>-0.13331379301686</v>
      </c>
      <c r="Z156" s="51">
        <v>6.0002941565617203</v>
      </c>
      <c r="AA156" s="19">
        <v>-0.21247710877185499</v>
      </c>
      <c r="AB156" s="51">
        <v>-0.67104397402727001</v>
      </c>
      <c r="AC156" s="19">
        <v>-0.234301797302614</v>
      </c>
      <c r="AD156" s="51">
        <v>0.85567576799076095</v>
      </c>
      <c r="AE156" s="19"/>
      <c r="AF156" s="87"/>
      <c r="AG156" s="19">
        <v>2.0008206851343899E-2</v>
      </c>
      <c r="AH156" s="51">
        <v>0.20199969330860801</v>
      </c>
      <c r="AI156" s="19">
        <v>-8.1497412546013906E-2</v>
      </c>
      <c r="AJ156" s="51">
        <v>5.5771759523922801</v>
      </c>
      <c r="AK156" s="19">
        <v>-0.28708750000077998</v>
      </c>
      <c r="AL156" s="19">
        <v>-0.12069312788124099</v>
      </c>
      <c r="AM156" s="51">
        <v>-1.7942887925601101</v>
      </c>
      <c r="AN156" s="15"/>
      <c r="AO156" s="22">
        <v>8.1256639459752505E-2</v>
      </c>
      <c r="AP156" s="22">
        <v>-0.113762654335878</v>
      </c>
      <c r="AQ156" s="22">
        <v>0.14822028735405199</v>
      </c>
      <c r="AR156" s="22">
        <v>-0.15065440639868</v>
      </c>
      <c r="AS156" s="20">
        <v>5</v>
      </c>
      <c r="AT156" s="20">
        <v>7</v>
      </c>
      <c r="AU156" s="20">
        <v>7</v>
      </c>
      <c r="AV156" s="21">
        <v>5</v>
      </c>
      <c r="AW156" s="15"/>
      <c r="AX156" s="25">
        <v>0.28928117110364798</v>
      </c>
      <c r="AY156" s="26">
        <v>-0.63206544042895996</v>
      </c>
      <c r="AZ156" s="26">
        <v>-0.39289000419376002</v>
      </c>
      <c r="BA156" s="26">
        <v>-0.83012957896971795</v>
      </c>
      <c r="BB156" s="85">
        <v>2.9469854785093001E-2</v>
      </c>
      <c r="BC156" s="88">
        <v>-43.788290485739701</v>
      </c>
      <c r="BD156" s="18">
        <v>43657</v>
      </c>
      <c r="BE156" s="18">
        <v>43914</v>
      </c>
      <c r="BF156" s="20"/>
      <c r="BG156" s="18"/>
      <c r="BH156" s="15"/>
    </row>
    <row r="157" spans="1:60" x14ac:dyDescent="0.25">
      <c r="A157" s="15"/>
      <c r="B157" s="14" t="s">
        <v>567</v>
      </c>
      <c r="C157" s="14" t="s">
        <v>568</v>
      </c>
      <c r="D157" s="14" t="s">
        <v>560</v>
      </c>
      <c r="E157" s="16" t="s">
        <v>43</v>
      </c>
      <c r="F157" s="16" t="s">
        <v>28</v>
      </c>
      <c r="G157" s="81" t="s">
        <v>29</v>
      </c>
      <c r="H157" s="82" t="s">
        <v>561</v>
      </c>
      <c r="I157" s="17" t="s">
        <v>31</v>
      </c>
      <c r="J157" s="17" t="s">
        <v>569</v>
      </c>
      <c r="K157" s="15"/>
      <c r="L157" s="18">
        <v>44022</v>
      </c>
      <c r="M157" s="83">
        <v>3654.1922000013301</v>
      </c>
      <c r="N157" s="84">
        <v>3654.1922000013301</v>
      </c>
      <c r="O157" s="84">
        <v>4513.6282000020101</v>
      </c>
      <c r="P157" s="85">
        <f t="shared" si="2"/>
        <v>0.80959087414415365</v>
      </c>
      <c r="Q157" s="18">
        <v>43657</v>
      </c>
      <c r="R157" s="86">
        <v>97331.921000000002</v>
      </c>
      <c r="S157" s="86">
        <v>339009.91604247998</v>
      </c>
      <c r="T157" s="15"/>
      <c r="U157" s="19">
        <v>-2.3181368578661901E-3</v>
      </c>
      <c r="V157" s="51">
        <v>-0.189900770419626</v>
      </c>
      <c r="W157" s="19">
        <v>1.15841610095231E-2</v>
      </c>
      <c r="X157" s="51">
        <v>1.9473333520181799</v>
      </c>
      <c r="Y157" s="19">
        <v>-0.110669487064151</v>
      </c>
      <c r="Z157" s="51">
        <v>8.2647247518325493</v>
      </c>
      <c r="AA157" s="19">
        <v>-0.19080303680500901</v>
      </c>
      <c r="AB157" s="51">
        <v>1.4963632226572401</v>
      </c>
      <c r="AC157" s="19">
        <v>-0.19883632602519399</v>
      </c>
      <c r="AD157" s="51">
        <v>4.4022228957328498</v>
      </c>
      <c r="AE157" s="19">
        <v>-0.15232620631926699</v>
      </c>
      <c r="AF157" s="87">
        <v>2.5446114166698002</v>
      </c>
      <c r="AG157" s="19">
        <v>1.9921445618820099E-2</v>
      </c>
      <c r="AH157" s="51">
        <v>0.19332357005623599</v>
      </c>
      <c r="AI157" s="19">
        <v>-5.7506781583506403E-2</v>
      </c>
      <c r="AJ157" s="51">
        <v>7.9762390486430403</v>
      </c>
      <c r="AK157" s="19">
        <v>0.82709610000019895</v>
      </c>
      <c r="AL157" s="19">
        <v>4.0048857015790397E-2</v>
      </c>
      <c r="AM157" s="51">
        <v>-7.5159432638902199</v>
      </c>
      <c r="AN157" s="15"/>
      <c r="AO157" s="22">
        <v>8.1247484313353199E-2</v>
      </c>
      <c r="AP157" s="22">
        <v>-0.11378530484944301</v>
      </c>
      <c r="AQ157" s="22">
        <v>0.15638289639362499</v>
      </c>
      <c r="AR157" s="22">
        <v>-0.14947030434268499</v>
      </c>
      <c r="AS157" s="20">
        <v>5</v>
      </c>
      <c r="AT157" s="20">
        <v>7</v>
      </c>
      <c r="AU157" s="20">
        <v>7</v>
      </c>
      <c r="AV157" s="21">
        <v>5</v>
      </c>
      <c r="AW157" s="15"/>
      <c r="AX157" s="25">
        <v>0.28937751042336501</v>
      </c>
      <c r="AY157" s="26">
        <v>-0.55149188160066798</v>
      </c>
      <c r="AZ157" s="26">
        <v>-0.124634535690461</v>
      </c>
      <c r="BA157" s="26">
        <v>-0.72743298520799704</v>
      </c>
      <c r="BB157" s="85">
        <v>2.9482762995176E-2</v>
      </c>
      <c r="BC157" s="88">
        <v>-43.632238029793399</v>
      </c>
      <c r="BD157" s="18">
        <v>43657</v>
      </c>
      <c r="BE157" s="18">
        <v>43914</v>
      </c>
      <c r="BF157" s="20"/>
      <c r="BG157" s="18"/>
      <c r="BH157" s="15"/>
    </row>
    <row r="158" spans="1:60" x14ac:dyDescent="0.25">
      <c r="A158" s="15"/>
      <c r="B158" s="14" t="s">
        <v>570</v>
      </c>
      <c r="C158" s="14" t="s">
        <v>571</v>
      </c>
      <c r="D158" s="14" t="s">
        <v>560</v>
      </c>
      <c r="E158" s="16" t="s">
        <v>317</v>
      </c>
      <c r="F158" s="16" t="s">
        <v>28</v>
      </c>
      <c r="G158" s="81" t="s">
        <v>29</v>
      </c>
      <c r="H158" s="82" t="s">
        <v>561</v>
      </c>
      <c r="I158" s="17" t="s">
        <v>31</v>
      </c>
      <c r="J158" s="17" t="s">
        <v>64</v>
      </c>
      <c r="K158" s="15"/>
      <c r="L158" s="18">
        <v>44022</v>
      </c>
      <c r="M158" s="83">
        <v>1270.77439999953</v>
      </c>
      <c r="N158" s="84">
        <v>1270.77439999953</v>
      </c>
      <c r="O158" s="84"/>
      <c r="P158" s="85" t="str">
        <f t="shared" si="2"/>
        <v/>
      </c>
      <c r="Q158" s="18"/>
      <c r="R158" s="86">
        <v>13684145.725</v>
      </c>
      <c r="S158" s="86"/>
      <c r="T158" s="15"/>
      <c r="U158" s="19">
        <v>-2.3422035183102699E-3</v>
      </c>
      <c r="V158" s="51">
        <v>-0.192307436464034</v>
      </c>
      <c r="W158" s="19">
        <v>1.0762675889054701E-2</v>
      </c>
      <c r="X158" s="51">
        <v>1.86518483997133</v>
      </c>
      <c r="Y158" s="19"/>
      <c r="Z158" s="51"/>
      <c r="AA158" s="19"/>
      <c r="AB158" s="51"/>
      <c r="AC158" s="19"/>
      <c r="AD158" s="51"/>
      <c r="AE158" s="19"/>
      <c r="AF158" s="87"/>
      <c r="AG158" s="19">
        <v>1.9675610164995298E-2</v>
      </c>
      <c r="AH158" s="51">
        <v>0.16874002467375199</v>
      </c>
      <c r="AI158" s="19"/>
      <c r="AJ158" s="51"/>
      <c r="AK158" s="19">
        <v>2.2567794476344698E-3</v>
      </c>
      <c r="AL158" s="19">
        <v>5.9349136845412397E-3</v>
      </c>
      <c r="AM158" s="51">
        <v>5.6587569397379403</v>
      </c>
      <c r="AN158" s="15"/>
      <c r="AO158" s="22">
        <v>4.8983085702275303E-2</v>
      </c>
      <c r="AP158" s="22">
        <v>-0.113849357526342</v>
      </c>
      <c r="AQ158" s="22">
        <v>0.14709755250267301</v>
      </c>
      <c r="AR158" s="22">
        <v>-0.151512464621192</v>
      </c>
      <c r="AS158" s="20"/>
      <c r="AT158" s="20"/>
      <c r="AU158" s="20"/>
      <c r="AV158" s="21"/>
      <c r="AW158" s="15"/>
      <c r="AX158" s="25"/>
      <c r="AY158" s="26"/>
      <c r="AZ158" s="26"/>
      <c r="BA158" s="26"/>
      <c r="BB158" s="85"/>
      <c r="BC158" s="88">
        <v>-28.811983161489501</v>
      </c>
      <c r="BD158" s="18">
        <v>43894</v>
      </c>
      <c r="BE158" s="18">
        <v>43914</v>
      </c>
      <c r="BF158" s="20">
        <v>68</v>
      </c>
      <c r="BG158" s="18">
        <v>43990</v>
      </c>
      <c r="BH158" s="15"/>
    </row>
    <row r="159" spans="1:60" x14ac:dyDescent="0.25">
      <c r="A159" s="15"/>
      <c r="B159" s="14" t="s">
        <v>572</v>
      </c>
      <c r="C159" s="14" t="s">
        <v>573</v>
      </c>
      <c r="D159" s="14" t="s">
        <v>560</v>
      </c>
      <c r="E159" s="16" t="s">
        <v>574</v>
      </c>
      <c r="F159" s="16" t="s">
        <v>28</v>
      </c>
      <c r="G159" s="81" t="s">
        <v>29</v>
      </c>
      <c r="H159" s="82" t="s">
        <v>561</v>
      </c>
      <c r="I159" s="17" t="s">
        <v>31</v>
      </c>
      <c r="J159" s="17" t="s">
        <v>575</v>
      </c>
      <c r="K159" s="15"/>
      <c r="L159" s="18">
        <v>44022</v>
      </c>
      <c r="M159" s="83">
        <v>748.24560000002396</v>
      </c>
      <c r="N159" s="84">
        <v>748.24560000002396</v>
      </c>
      <c r="O159" s="84">
        <v>947.85059999954001</v>
      </c>
      <c r="P159" s="85">
        <f t="shared" si="2"/>
        <v>0.78941301508949524</v>
      </c>
      <c r="Q159" s="18">
        <v>43657</v>
      </c>
      <c r="R159" s="86">
        <v>2436186.5589999999</v>
      </c>
      <c r="S159" s="86">
        <v>2788146.4914062498</v>
      </c>
      <c r="T159" s="15"/>
      <c r="U159" s="19">
        <v>-2.3044801955620598E-3</v>
      </c>
      <c r="V159" s="51">
        <v>-0.18853510418921399</v>
      </c>
      <c r="W159" s="19">
        <v>1.1909839757208799E-2</v>
      </c>
      <c r="X159" s="51">
        <v>1.97990122678675</v>
      </c>
      <c r="Y159" s="19">
        <v>-0.13247550801315799</v>
      </c>
      <c r="Z159" s="51">
        <v>6.0841226569318696</v>
      </c>
      <c r="AA159" s="19">
        <v>-0.210960256205872</v>
      </c>
      <c r="AB159" s="51">
        <v>-0.51935871742898598</v>
      </c>
      <c r="AC159" s="19"/>
      <c r="AD159" s="51"/>
      <c r="AE159" s="19"/>
      <c r="AF159" s="87"/>
      <c r="AG159" s="19">
        <v>2.006120812257E-2</v>
      </c>
      <c r="AH159" s="51">
        <v>0.207299820431217</v>
      </c>
      <c r="AI159" s="19">
        <v>-8.0561135640891707E-2</v>
      </c>
      <c r="AJ159" s="51">
        <v>5.6708036429044997</v>
      </c>
      <c r="AK159" s="19">
        <v>-0.25175440000020899</v>
      </c>
      <c r="AL159" s="19">
        <v>-0.14690359573069101</v>
      </c>
      <c r="AM159" s="51">
        <v>-1.80053505708929</v>
      </c>
      <c r="AN159" s="15"/>
      <c r="AO159" s="22">
        <v>8.1262304807751207E-2</v>
      </c>
      <c r="AP159" s="22">
        <v>-0.11374888673715799</v>
      </c>
      <c r="AQ159" s="22">
        <v>0.14839944048624601</v>
      </c>
      <c r="AR159" s="22">
        <v>-0.150517352958559</v>
      </c>
      <c r="AS159" s="20">
        <v>5</v>
      </c>
      <c r="AT159" s="20">
        <v>7</v>
      </c>
      <c r="AU159" s="20">
        <v>7</v>
      </c>
      <c r="AV159" s="21">
        <v>5</v>
      </c>
      <c r="AW159" s="15"/>
      <c r="AX159" s="25">
        <v>0.28933663900650602</v>
      </c>
      <c r="AY159" s="26">
        <v>-0.62669776707298297</v>
      </c>
      <c r="AZ159" s="26">
        <v>-0.37538813701803497</v>
      </c>
      <c r="BA159" s="26">
        <v>-0.82316005059965403</v>
      </c>
      <c r="BB159" s="85">
        <v>2.9475704946489701E-2</v>
      </c>
      <c r="BC159" s="88">
        <v>-43.711973173834799</v>
      </c>
      <c r="BD159" s="18">
        <v>43657</v>
      </c>
      <c r="BE159" s="18">
        <v>43914</v>
      </c>
      <c r="BF159" s="20"/>
      <c r="BG159" s="18"/>
      <c r="BH159" s="15"/>
    </row>
    <row r="160" spans="1:60" x14ac:dyDescent="0.25">
      <c r="A160" s="15"/>
      <c r="B160" s="14" t="s">
        <v>576</v>
      </c>
      <c r="C160" s="14" t="s">
        <v>577</v>
      </c>
      <c r="D160" s="14" t="s">
        <v>560</v>
      </c>
      <c r="E160" s="16" t="s">
        <v>578</v>
      </c>
      <c r="F160" s="16" t="s">
        <v>28</v>
      </c>
      <c r="G160" s="81" t="s">
        <v>29</v>
      </c>
      <c r="H160" s="82" t="s">
        <v>561</v>
      </c>
      <c r="I160" s="17" t="s">
        <v>31</v>
      </c>
      <c r="J160" s="17" t="s">
        <v>579</v>
      </c>
      <c r="K160" s="15"/>
      <c r="L160" s="18">
        <v>44022</v>
      </c>
      <c r="M160" s="83">
        <v>918.76999999955297</v>
      </c>
      <c r="N160" s="84">
        <v>918.76999999955297</v>
      </c>
      <c r="O160" s="84">
        <v>982.40589999966301</v>
      </c>
      <c r="P160" s="85">
        <f t="shared" si="2"/>
        <v>0.93522443218212359</v>
      </c>
      <c r="Q160" s="18">
        <v>43657</v>
      </c>
      <c r="R160" s="86">
        <v>0</v>
      </c>
      <c r="S160" s="86">
        <v>758349.73235742201</v>
      </c>
      <c r="T160" s="15"/>
      <c r="U160" s="19">
        <v>0</v>
      </c>
      <c r="V160" s="51">
        <v>4.1912915366992799E-2</v>
      </c>
      <c r="W160" s="19">
        <v>0</v>
      </c>
      <c r="X160" s="51">
        <v>0.78891725106586796</v>
      </c>
      <c r="Y160" s="19">
        <v>0</v>
      </c>
      <c r="Z160" s="51">
        <v>19.3316734582477</v>
      </c>
      <c r="AA160" s="19">
        <v>-6.5207564171069002E-2</v>
      </c>
      <c r="AB160" s="51">
        <v>14.0559104860586</v>
      </c>
      <c r="AC160" s="19"/>
      <c r="AD160" s="51"/>
      <c r="AE160" s="19"/>
      <c r="AF160" s="87"/>
      <c r="AG160" s="19">
        <v>0</v>
      </c>
      <c r="AH160" s="51">
        <v>-1.79882099182578</v>
      </c>
      <c r="AI160" s="19">
        <v>0</v>
      </c>
      <c r="AJ160" s="51">
        <v>13.726917206993701</v>
      </c>
      <c r="AK160" s="19">
        <v>-8.1230000000650796E-2</v>
      </c>
      <c r="AL160" s="19">
        <v>-4.9446598092836198E-2</v>
      </c>
      <c r="AM160" s="51">
        <v>13.7128437911015</v>
      </c>
      <c r="AN160" s="15"/>
      <c r="AO160" s="22">
        <v>2.9149715603125501E-2</v>
      </c>
      <c r="AP160" s="22">
        <v>-4.0320009710776497E-2</v>
      </c>
      <c r="AQ160" s="22">
        <v>6.7451624985551503E-2</v>
      </c>
      <c r="AR160" s="22">
        <v>-7.1044838848174599E-2</v>
      </c>
      <c r="AS160" s="20">
        <v>1</v>
      </c>
      <c r="AT160" s="20">
        <v>3</v>
      </c>
      <c r="AU160" s="20">
        <v>7</v>
      </c>
      <c r="AV160" s="21">
        <v>5</v>
      </c>
      <c r="AW160" s="15"/>
      <c r="AX160" s="25">
        <v>7.8404898407825399E-2</v>
      </c>
      <c r="AY160" s="26">
        <v>-1.1424825571775701</v>
      </c>
      <c r="AZ160" s="26">
        <v>0.36145392943353699</v>
      </c>
      <c r="BA160" s="26">
        <v>-1.46477165489705</v>
      </c>
      <c r="BB160" s="85">
        <v>8.0558673979248905E-3</v>
      </c>
      <c r="BC160" s="88">
        <v>-10.8685422186245</v>
      </c>
      <c r="BD160" s="18">
        <v>43657</v>
      </c>
      <c r="BE160" s="18">
        <v>43705</v>
      </c>
      <c r="BF160" s="20"/>
      <c r="BG160" s="18"/>
      <c r="BH160" s="15"/>
    </row>
    <row r="161" spans="1:60" x14ac:dyDescent="0.25">
      <c r="A161" s="15"/>
      <c r="B161" s="14" t="s">
        <v>580</v>
      </c>
      <c r="C161" s="14" t="s">
        <v>581</v>
      </c>
      <c r="D161" s="14" t="s">
        <v>582</v>
      </c>
      <c r="E161" s="16" t="s">
        <v>36</v>
      </c>
      <c r="F161" s="16" t="s">
        <v>28</v>
      </c>
      <c r="G161" s="81" t="s">
        <v>38</v>
      </c>
      <c r="H161" s="82" t="s">
        <v>39</v>
      </c>
      <c r="I161" s="17" t="s">
        <v>31</v>
      </c>
      <c r="J161" s="17" t="s">
        <v>583</v>
      </c>
      <c r="K161" s="15"/>
      <c r="L161" s="18">
        <v>43886</v>
      </c>
      <c r="M161" s="83"/>
      <c r="N161" s="84"/>
      <c r="O161" s="84">
        <v>2805.8387999981601</v>
      </c>
      <c r="P161" s="85">
        <f t="shared" si="2"/>
        <v>0</v>
      </c>
      <c r="Q161" s="18">
        <v>43658</v>
      </c>
      <c r="R161" s="86"/>
      <c r="S161" s="86">
        <v>20901776.5599063</v>
      </c>
      <c r="T161" s="15"/>
      <c r="U161" s="19"/>
      <c r="V161" s="51"/>
      <c r="W161" s="19"/>
      <c r="X161" s="51"/>
      <c r="Y161" s="19"/>
      <c r="Z161" s="51"/>
      <c r="AA161" s="19"/>
      <c r="AB161" s="51"/>
      <c r="AC161" s="19"/>
      <c r="AD161" s="51"/>
      <c r="AE161" s="19"/>
      <c r="AF161" s="87"/>
      <c r="AG161" s="19"/>
      <c r="AH161" s="51"/>
      <c r="AI161" s="19"/>
      <c r="AJ161" s="51"/>
      <c r="AK161" s="19"/>
      <c r="AL161" s="19"/>
      <c r="AM161" s="51"/>
      <c r="AN161" s="15"/>
      <c r="AO161" s="22">
        <v>8.1114441500249101E-2</v>
      </c>
      <c r="AP161" s="22">
        <v>-4.3496771383652197E-2</v>
      </c>
      <c r="AQ161" s="22">
        <v>5.85529047839373E-2</v>
      </c>
      <c r="AR161" s="22">
        <v>-8.7283957820618499E-2</v>
      </c>
      <c r="AS161" s="20"/>
      <c r="AT161" s="20"/>
      <c r="AU161" s="20"/>
      <c r="AV161" s="21"/>
      <c r="AW161" s="15"/>
      <c r="AX161" s="25"/>
      <c r="AY161" s="26"/>
      <c r="AZ161" s="26"/>
      <c r="BA161" s="26"/>
      <c r="BB161" s="85"/>
      <c r="BC161" s="88">
        <v>-20.024952965905001</v>
      </c>
      <c r="BD161" s="18">
        <v>43658</v>
      </c>
      <c r="BE161" s="18">
        <v>43886</v>
      </c>
      <c r="BF161" s="20"/>
      <c r="BG161" s="18"/>
      <c r="BH161" s="15"/>
    </row>
    <row r="162" spans="1:60" x14ac:dyDescent="0.25">
      <c r="A162" s="15"/>
      <c r="B162" s="14" t="s">
        <v>584</v>
      </c>
      <c r="C162" s="14" t="s">
        <v>585</v>
      </c>
      <c r="D162" s="14" t="s">
        <v>582</v>
      </c>
      <c r="E162" s="16" t="s">
        <v>43</v>
      </c>
      <c r="F162" s="16" t="s">
        <v>28</v>
      </c>
      <c r="G162" s="81" t="s">
        <v>38</v>
      </c>
      <c r="H162" s="82" t="s">
        <v>39</v>
      </c>
      <c r="I162" s="17" t="s">
        <v>31</v>
      </c>
      <c r="J162" s="17" t="s">
        <v>586</v>
      </c>
      <c r="K162" s="15"/>
      <c r="L162" s="18">
        <v>44022</v>
      </c>
      <c r="M162" s="83">
        <v>6191.6348000019798</v>
      </c>
      <c r="N162" s="84">
        <v>6191.6348000019798</v>
      </c>
      <c r="O162" s="84">
        <v>7660.2685000002402</v>
      </c>
      <c r="P162" s="85">
        <f t="shared" si="2"/>
        <v>0.80827908316814034</v>
      </c>
      <c r="Q162" s="18">
        <v>43658</v>
      </c>
      <c r="R162" s="86">
        <v>2848790.7110000001</v>
      </c>
      <c r="S162" s="86">
        <v>3176653.2022734401</v>
      </c>
      <c r="T162" s="15"/>
      <c r="U162" s="19">
        <v>-1.5612491060892401E-3</v>
      </c>
      <c r="V162" s="51">
        <v>-0.114211995241931</v>
      </c>
      <c r="W162" s="19">
        <v>5.0393065466778396E-3</v>
      </c>
      <c r="X162" s="51">
        <v>1.2928479057336499</v>
      </c>
      <c r="Y162" s="19">
        <v>-0.136630616311741</v>
      </c>
      <c r="Z162" s="51">
        <v>5.6686118270736197</v>
      </c>
      <c r="AA162" s="19">
        <v>-0.19138545911933799</v>
      </c>
      <c r="AB162" s="51">
        <v>1.4381209912244199</v>
      </c>
      <c r="AC162" s="19">
        <v>-0.229613675003638</v>
      </c>
      <c r="AD162" s="51">
        <v>1.3244879978883499</v>
      </c>
      <c r="AE162" s="19">
        <v>-0.18836753006500701</v>
      </c>
      <c r="AF162" s="87">
        <v>-1.05952095790417</v>
      </c>
      <c r="AG162" s="19">
        <v>2.3244809779498599E-2</v>
      </c>
      <c r="AH162" s="51">
        <v>0.52565998612408305</v>
      </c>
      <c r="AI162" s="19">
        <v>-8.3488535418873702E-2</v>
      </c>
      <c r="AJ162" s="51">
        <v>5.3780636651063096</v>
      </c>
      <c r="AK162" s="19">
        <v>0.75458076875074798</v>
      </c>
      <c r="AL162" s="19">
        <v>3.5611254925243002E-2</v>
      </c>
      <c r="AM162" s="51">
        <v>-48.970422483980698</v>
      </c>
      <c r="AN162" s="15"/>
      <c r="AO162" s="22">
        <v>8.1229402450844604E-2</v>
      </c>
      <c r="AP162" s="22">
        <v>-0.13051841254127799</v>
      </c>
      <c r="AQ162" s="22">
        <v>0.16155757366505</v>
      </c>
      <c r="AR162" s="22">
        <v>-0.15892296057514599</v>
      </c>
      <c r="AS162" s="20">
        <v>5</v>
      </c>
      <c r="AT162" s="20">
        <v>7</v>
      </c>
      <c r="AU162" s="20">
        <v>6</v>
      </c>
      <c r="AV162" s="21">
        <v>6</v>
      </c>
      <c r="AW162" s="15"/>
      <c r="AX162" s="25">
        <v>0.31592822202102999</v>
      </c>
      <c r="AY162" s="26">
        <v>-0.47300269516654198</v>
      </c>
      <c r="AZ162" s="26">
        <v>-7.2179583637421302E-2</v>
      </c>
      <c r="BA162" s="26">
        <v>-0.61820663129583397</v>
      </c>
      <c r="BB162" s="85">
        <v>3.2018578101524302E-2</v>
      </c>
      <c r="BC162" s="88">
        <v>-44.389613758307</v>
      </c>
      <c r="BD162" s="18">
        <v>43658</v>
      </c>
      <c r="BE162" s="18">
        <v>43908</v>
      </c>
      <c r="BF162" s="20"/>
      <c r="BG162" s="18"/>
      <c r="BH162" s="15"/>
    </row>
    <row r="163" spans="1:60" x14ac:dyDescent="0.25">
      <c r="A163" s="15"/>
      <c r="B163" s="14" t="s">
        <v>587</v>
      </c>
      <c r="C163" s="14" t="s">
        <v>588</v>
      </c>
      <c r="D163" s="14" t="s">
        <v>582</v>
      </c>
      <c r="E163" s="16" t="s">
        <v>213</v>
      </c>
      <c r="F163" s="16" t="s">
        <v>28</v>
      </c>
      <c r="G163" s="81" t="s">
        <v>38</v>
      </c>
      <c r="H163" s="82" t="s">
        <v>39</v>
      </c>
      <c r="I163" s="17" t="s">
        <v>31</v>
      </c>
      <c r="J163" s="17" t="s">
        <v>589</v>
      </c>
      <c r="K163" s="15"/>
      <c r="L163" s="18">
        <v>44022</v>
      </c>
      <c r="M163" s="83">
        <v>1092.2953999992501</v>
      </c>
      <c r="N163" s="84">
        <v>1092.2953999992501</v>
      </c>
      <c r="O163" s="84"/>
      <c r="P163" s="85" t="str">
        <f t="shared" si="2"/>
        <v/>
      </c>
      <c r="Q163" s="18"/>
      <c r="R163" s="86">
        <v>365621.42</v>
      </c>
      <c r="S163" s="86"/>
      <c r="T163" s="15"/>
      <c r="U163" s="19">
        <v>-1.5201674950731099E-3</v>
      </c>
      <c r="V163" s="51">
        <v>-0.110103834140318</v>
      </c>
      <c r="W163" s="19">
        <v>6.2790677966404499E-3</v>
      </c>
      <c r="X163" s="51">
        <v>1.41682403072991</v>
      </c>
      <c r="Y163" s="19"/>
      <c r="Z163" s="51"/>
      <c r="AA163" s="19"/>
      <c r="AB163" s="51"/>
      <c r="AC163" s="19"/>
      <c r="AD163" s="51"/>
      <c r="AE163" s="19"/>
      <c r="AF163" s="87"/>
      <c r="AG163" s="19">
        <v>2.3665391678150599E-2</v>
      </c>
      <c r="AH163" s="51">
        <v>0.56771817598928498</v>
      </c>
      <c r="AI163" s="19"/>
      <c r="AJ163" s="51"/>
      <c r="AK163" s="19">
        <v>9.2295399999857197E-2</v>
      </c>
      <c r="AL163" s="19">
        <v>0.41567695432982898</v>
      </c>
      <c r="AM163" s="51">
        <v>4.80213819665369</v>
      </c>
      <c r="AN163" s="15"/>
      <c r="AO163" s="22">
        <v>3.6500449235973099E-2</v>
      </c>
      <c r="AP163" s="22">
        <v>-3.5507034012880502E-2</v>
      </c>
      <c r="AQ163" s="22">
        <v>6.7235609134513694E-2</v>
      </c>
      <c r="AR163" s="22">
        <v>-2.9604999444018201E-2</v>
      </c>
      <c r="AS163" s="20"/>
      <c r="AT163" s="20"/>
      <c r="AU163" s="20"/>
      <c r="AV163" s="21"/>
      <c r="AW163" s="15"/>
      <c r="AX163" s="25"/>
      <c r="AY163" s="26"/>
      <c r="AZ163" s="26"/>
      <c r="BA163" s="26"/>
      <c r="BB163" s="85"/>
      <c r="BC163" s="88">
        <v>-8.9429162355227199</v>
      </c>
      <c r="BD163" s="18">
        <v>43958</v>
      </c>
      <c r="BE163" s="18">
        <v>43964</v>
      </c>
      <c r="BF163" s="20">
        <v>20</v>
      </c>
      <c r="BG163" s="18">
        <v>43986</v>
      </c>
      <c r="BH163" s="15"/>
    </row>
    <row r="164" spans="1:60" x14ac:dyDescent="0.25">
      <c r="A164" s="15"/>
      <c r="B164" s="14" t="s">
        <v>590</v>
      </c>
      <c r="C164" s="14" t="s">
        <v>591</v>
      </c>
      <c r="D164" s="14" t="s">
        <v>582</v>
      </c>
      <c r="E164" s="16" t="s">
        <v>516</v>
      </c>
      <c r="F164" s="16" t="s">
        <v>28</v>
      </c>
      <c r="G164" s="81" t="s">
        <v>38</v>
      </c>
      <c r="H164" s="82" t="s">
        <v>39</v>
      </c>
      <c r="I164" s="17" t="s">
        <v>31</v>
      </c>
      <c r="J164" s="17" t="s">
        <v>64</v>
      </c>
      <c r="K164" s="15"/>
      <c r="L164" s="18">
        <v>44022</v>
      </c>
      <c r="M164" s="83">
        <v>2276.4712999984599</v>
      </c>
      <c r="N164" s="84">
        <v>2276.4712999984599</v>
      </c>
      <c r="O164" s="84"/>
      <c r="P164" s="85" t="str">
        <f t="shared" si="2"/>
        <v/>
      </c>
      <c r="Q164" s="18"/>
      <c r="R164" s="86">
        <v>38031.697999999997</v>
      </c>
      <c r="S164" s="86"/>
      <c r="T164" s="15"/>
      <c r="U164" s="19">
        <v>-1.53663979199337E-3</v>
      </c>
      <c r="V164" s="51">
        <v>-0.111751063832344</v>
      </c>
      <c r="W164" s="19">
        <v>5.78311596291314E-3</v>
      </c>
      <c r="X164" s="51">
        <v>1.3672288473571801</v>
      </c>
      <c r="Y164" s="19"/>
      <c r="Z164" s="51"/>
      <c r="AA164" s="19"/>
      <c r="AB164" s="51"/>
      <c r="AC164" s="19"/>
      <c r="AD164" s="51"/>
      <c r="AE164" s="19"/>
      <c r="AF164" s="87"/>
      <c r="AG164" s="19">
        <v>2.3497211546782599E-2</v>
      </c>
      <c r="AH164" s="51">
        <v>0.550900162852486</v>
      </c>
      <c r="AI164" s="19"/>
      <c r="AJ164" s="51"/>
      <c r="AK164" s="19">
        <v>0.138235649999842</v>
      </c>
      <c r="AL164" s="19">
        <v>1.2608031921624201</v>
      </c>
      <c r="AM164" s="51">
        <v>2.5832870151061802</v>
      </c>
      <c r="AN164" s="15"/>
      <c r="AO164" s="22">
        <v>3.3179482705236303E-2</v>
      </c>
      <c r="AP164" s="22">
        <v>-3.5522888372724999E-2</v>
      </c>
      <c r="AQ164" s="22">
        <v>6.6709567647194504E-2</v>
      </c>
      <c r="AR164" s="22">
        <v>2.3497211546782599E-2</v>
      </c>
      <c r="AS164" s="20"/>
      <c r="AT164" s="20"/>
      <c r="AU164" s="20"/>
      <c r="AV164" s="21"/>
      <c r="AW164" s="15"/>
      <c r="AX164" s="25"/>
      <c r="AY164" s="26"/>
      <c r="AZ164" s="26"/>
      <c r="BA164" s="26"/>
      <c r="BB164" s="85"/>
      <c r="BC164" s="88">
        <v>-5.2601643205198299</v>
      </c>
      <c r="BD164" s="18">
        <v>44018</v>
      </c>
      <c r="BE164" s="18">
        <v>44022</v>
      </c>
      <c r="BF164" s="20"/>
      <c r="BG164" s="18"/>
      <c r="BH164" s="15"/>
    </row>
    <row r="165" spans="1:60" x14ac:dyDescent="0.25">
      <c r="A165" s="15"/>
      <c r="B165" s="14" t="s">
        <v>592</v>
      </c>
      <c r="C165" s="14" t="s">
        <v>593</v>
      </c>
      <c r="D165" s="14" t="s">
        <v>582</v>
      </c>
      <c r="E165" s="16" t="s">
        <v>317</v>
      </c>
      <c r="F165" s="16" t="s">
        <v>28</v>
      </c>
      <c r="G165" s="81" t="s">
        <v>38</v>
      </c>
      <c r="H165" s="82" t="s">
        <v>39</v>
      </c>
      <c r="I165" s="17" t="s">
        <v>31</v>
      </c>
      <c r="J165" s="17" t="s">
        <v>64</v>
      </c>
      <c r="K165" s="15"/>
      <c r="L165" s="18">
        <v>44022</v>
      </c>
      <c r="M165" s="83">
        <v>2124.9484999999399</v>
      </c>
      <c r="N165" s="84">
        <v>2124.9484999999399</v>
      </c>
      <c r="O165" s="84"/>
      <c r="P165" s="85" t="str">
        <f t="shared" si="2"/>
        <v/>
      </c>
      <c r="Q165" s="18"/>
      <c r="R165" s="86">
        <v>14817351.91</v>
      </c>
      <c r="S165" s="86"/>
      <c r="T165" s="15"/>
      <c r="U165" s="19">
        <v>-1.6351029280485801E-3</v>
      </c>
      <c r="V165" s="51">
        <v>-0.121597377437865</v>
      </c>
      <c r="W165" s="19">
        <v>2.68655730542378E-3</v>
      </c>
      <c r="X165" s="51">
        <v>1.05757298160825</v>
      </c>
      <c r="Y165" s="19"/>
      <c r="Z165" s="51"/>
      <c r="AA165" s="19"/>
      <c r="AB165" s="51"/>
      <c r="AC165" s="19"/>
      <c r="AD165" s="51"/>
      <c r="AE165" s="19"/>
      <c r="AF165" s="87"/>
      <c r="AG165" s="19">
        <v>2.24881140693469E-2</v>
      </c>
      <c r="AH165" s="51">
        <v>0.44999041510891402</v>
      </c>
      <c r="AI165" s="19"/>
      <c r="AJ165" s="51"/>
      <c r="AK165" s="19">
        <v>-4.0619614923343803E-2</v>
      </c>
      <c r="AL165" s="19">
        <v>-0.102130326563347</v>
      </c>
      <c r="AM165" s="51">
        <v>2.1590559931646598</v>
      </c>
      <c r="AN165" s="15"/>
      <c r="AO165" s="22">
        <v>6.4424514042912107E-2</v>
      </c>
      <c r="AP165" s="22">
        <v>-0.13071138315266601</v>
      </c>
      <c r="AQ165" s="22">
        <v>0.150570692892943</v>
      </c>
      <c r="AR165" s="22">
        <v>-0.16244769963756001</v>
      </c>
      <c r="AS165" s="20"/>
      <c r="AT165" s="20"/>
      <c r="AU165" s="20"/>
      <c r="AV165" s="21"/>
      <c r="AW165" s="15"/>
      <c r="AX165" s="25"/>
      <c r="AY165" s="26"/>
      <c r="AZ165" s="26"/>
      <c r="BA165" s="26"/>
      <c r="BB165" s="85"/>
      <c r="BC165" s="88">
        <v>-31.9714175969129</v>
      </c>
      <c r="BD165" s="18">
        <v>43894</v>
      </c>
      <c r="BE165" s="18">
        <v>43908</v>
      </c>
      <c r="BF165" s="20">
        <v>88</v>
      </c>
      <c r="BG165" s="18">
        <v>44018</v>
      </c>
      <c r="BH165" s="15"/>
    </row>
    <row r="166" spans="1:60" x14ac:dyDescent="0.25">
      <c r="A166" s="15"/>
      <c r="B166" s="14" t="s">
        <v>594</v>
      </c>
      <c r="C166" s="14" t="s">
        <v>595</v>
      </c>
      <c r="D166" s="14" t="s">
        <v>582</v>
      </c>
      <c r="E166" s="16" t="s">
        <v>320</v>
      </c>
      <c r="F166" s="16" t="s">
        <v>28</v>
      </c>
      <c r="G166" s="81" t="s">
        <v>38</v>
      </c>
      <c r="H166" s="82" t="s">
        <v>39</v>
      </c>
      <c r="I166" s="17" t="s">
        <v>31</v>
      </c>
      <c r="J166" s="17" t="s">
        <v>596</v>
      </c>
      <c r="K166" s="15"/>
      <c r="L166" s="18">
        <v>44022</v>
      </c>
      <c r="M166" s="83">
        <v>622.66229999996699</v>
      </c>
      <c r="N166" s="84">
        <v>622.66229999996699</v>
      </c>
      <c r="O166" s="84">
        <v>806.230399999768</v>
      </c>
      <c r="P166" s="85">
        <f t="shared" si="2"/>
        <v>0.7723131005729208</v>
      </c>
      <c r="Q166" s="18">
        <v>43658</v>
      </c>
      <c r="R166" s="86">
        <v>3486871.63</v>
      </c>
      <c r="S166" s="86">
        <v>4089667.62089844</v>
      </c>
      <c r="T166" s="15"/>
      <c r="U166" s="19">
        <v>-1.6016709068935599E-3</v>
      </c>
      <c r="V166" s="51">
        <v>-0.118254175322363</v>
      </c>
      <c r="W166" s="19">
        <v>3.6966708521504201E-3</v>
      </c>
      <c r="X166" s="51">
        <v>1.1585843362809101</v>
      </c>
      <c r="Y166" s="19">
        <v>-0.16630609598825699</v>
      </c>
      <c r="Z166" s="51">
        <v>2.70106385942199</v>
      </c>
      <c r="AA166" s="19">
        <v>-0.227428746552614</v>
      </c>
      <c r="AB166" s="51">
        <v>-2.1662077521032201</v>
      </c>
      <c r="AC166" s="19">
        <v>-0.29078947758069301</v>
      </c>
      <c r="AD166" s="51">
        <v>-4.79309225981706</v>
      </c>
      <c r="AE166" s="19">
        <v>-0.27826448901934803</v>
      </c>
      <c r="AF166" s="87">
        <v>-10.049216853338301</v>
      </c>
      <c r="AG166" s="19">
        <v>2.2831197993582499E-2</v>
      </c>
      <c r="AH166" s="51">
        <v>0.48429880753246801</v>
      </c>
      <c r="AI166" s="19">
        <v>-0.115493159821199</v>
      </c>
      <c r="AJ166" s="51">
        <v>2.1776012248738001</v>
      </c>
      <c r="AK166" s="19">
        <v>-0.37733769999991601</v>
      </c>
      <c r="AL166" s="19">
        <v>-5.16993640485452E-2</v>
      </c>
      <c r="AM166" s="51">
        <v>-37.149931174295503</v>
      </c>
      <c r="AN166" s="15"/>
      <c r="AO166" s="22">
        <v>8.1185714054299807E-2</v>
      </c>
      <c r="AP166" s="22">
        <v>-0.13062374258064699</v>
      </c>
      <c r="AQ166" s="22">
        <v>0.151729562008841</v>
      </c>
      <c r="AR166" s="22">
        <v>-0.16157560935069301</v>
      </c>
      <c r="AS166" s="20">
        <v>5</v>
      </c>
      <c r="AT166" s="20">
        <v>7</v>
      </c>
      <c r="AU166" s="20">
        <v>5</v>
      </c>
      <c r="AV166" s="21">
        <v>7</v>
      </c>
      <c r="AW166" s="15"/>
      <c r="AX166" s="25">
        <v>0.31588258392876001</v>
      </c>
      <c r="AY166" s="26">
        <v>-0.59423651066572303</v>
      </c>
      <c r="AZ166" s="26">
        <v>-0.70853140265353398</v>
      </c>
      <c r="BA166" s="26">
        <v>-0.77223360298194199</v>
      </c>
      <c r="BB166" s="85">
        <v>3.2007858798642701E-2</v>
      </c>
      <c r="BC166" s="88">
        <v>-45.218885321111898</v>
      </c>
      <c r="BD166" s="18">
        <v>43658</v>
      </c>
      <c r="BE166" s="18">
        <v>43908</v>
      </c>
      <c r="BF166" s="20"/>
      <c r="BG166" s="18"/>
      <c r="BH166" s="15"/>
    </row>
    <row r="167" spans="1:60" x14ac:dyDescent="0.25">
      <c r="A167" s="15"/>
      <c r="B167" s="14" t="s">
        <v>597</v>
      </c>
      <c r="C167" s="14" t="s">
        <v>598</v>
      </c>
      <c r="D167" s="14" t="s">
        <v>599</v>
      </c>
      <c r="E167" s="16" t="s">
        <v>77</v>
      </c>
      <c r="F167" s="16" t="s">
        <v>245</v>
      </c>
      <c r="G167" s="81" t="s">
        <v>38</v>
      </c>
      <c r="H167" s="82" t="s">
        <v>39</v>
      </c>
      <c r="I167" s="17" t="s">
        <v>31</v>
      </c>
      <c r="J167" s="17" t="s">
        <v>600</v>
      </c>
      <c r="K167" s="15"/>
      <c r="L167" s="18">
        <v>44022</v>
      </c>
      <c r="M167" s="83">
        <v>837.44249999988801</v>
      </c>
      <c r="N167" s="84">
        <v>837.44249999988801</v>
      </c>
      <c r="O167" s="84">
        <v>1120.1030000001199</v>
      </c>
      <c r="P167" s="85">
        <f t="shared" si="2"/>
        <v>0.74764776096465979</v>
      </c>
      <c r="Q167" s="18">
        <v>43756</v>
      </c>
      <c r="R167" s="86">
        <v>583161.01221972704</v>
      </c>
      <c r="S167" s="86">
        <v>657079.38971777295</v>
      </c>
      <c r="T167" s="15"/>
      <c r="U167" s="19">
        <v>-5.3254550948622603E-5</v>
      </c>
      <c r="V167" s="51">
        <v>3.6587460272130598E-2</v>
      </c>
      <c r="W167" s="19">
        <v>-6.6254035009478702E-3</v>
      </c>
      <c r="X167" s="51">
        <v>0.12637690097108101</v>
      </c>
      <c r="Y167" s="19">
        <v>-0.21713435233425099</v>
      </c>
      <c r="Z167" s="51">
        <v>-2.38176177517744</v>
      </c>
      <c r="AA167" s="19">
        <v>-0.24392336729768399</v>
      </c>
      <c r="AB167" s="51">
        <v>-3.8156698266102498</v>
      </c>
      <c r="AC167" s="19">
        <v>-0.30628653584077298</v>
      </c>
      <c r="AD167" s="51">
        <v>-6.3427980858250503</v>
      </c>
      <c r="AE167" s="19">
        <v>-0.27314468399708902</v>
      </c>
      <c r="AF167" s="87">
        <v>-9.5372363511123694</v>
      </c>
      <c r="AG167" s="19">
        <v>1.60318387388543E-2</v>
      </c>
      <c r="AH167" s="51">
        <v>-0.19563711794034999</v>
      </c>
      <c r="AI167" s="19">
        <v>-0.15856810309021999</v>
      </c>
      <c r="AJ167" s="51">
        <v>-2.1298931020282899</v>
      </c>
      <c r="AK167" s="19">
        <v>-0.162557499999821</v>
      </c>
      <c r="AL167" s="19">
        <v>-1.3549562253501801E-2</v>
      </c>
      <c r="AM167" s="51">
        <v>-52.7895698371576</v>
      </c>
      <c r="AN167" s="15"/>
      <c r="AO167" s="22">
        <v>8.1864096617209697E-2</v>
      </c>
      <c r="AP167" s="22">
        <v>-0.13747523668731401</v>
      </c>
      <c r="AQ167" s="22">
        <v>0.12966954124567601</v>
      </c>
      <c r="AR167" s="22">
        <v>-0.15783174873009601</v>
      </c>
      <c r="AS167" s="20">
        <v>5</v>
      </c>
      <c r="AT167" s="20">
        <v>7</v>
      </c>
      <c r="AU167" s="20">
        <v>3</v>
      </c>
      <c r="AV167" s="21">
        <v>9</v>
      </c>
      <c r="AW167" s="15"/>
      <c r="AX167" s="25">
        <v>0.33250003869761702</v>
      </c>
      <c r="AY167" s="26">
        <v>-0.53575689526405801</v>
      </c>
      <c r="AZ167" s="26">
        <v>-1.85388682300254</v>
      </c>
      <c r="BA167" s="26">
        <v>-0.70864757946583301</v>
      </c>
      <c r="BB167" s="85">
        <v>3.3752210737329702E-2</v>
      </c>
      <c r="BC167" s="88">
        <v>-44.240842136903701</v>
      </c>
      <c r="BD167" s="18">
        <v>43756</v>
      </c>
      <c r="BE167" s="18">
        <v>43914</v>
      </c>
      <c r="BF167" s="20"/>
      <c r="BG167" s="18"/>
      <c r="BH167" s="15"/>
    </row>
    <row r="168" spans="1:60" x14ac:dyDescent="0.25">
      <c r="A168" s="15"/>
      <c r="B168" s="14" t="s">
        <v>601</v>
      </c>
      <c r="C168" s="14" t="s">
        <v>602</v>
      </c>
      <c r="D168" s="14" t="s">
        <v>599</v>
      </c>
      <c r="E168" s="16" t="s">
        <v>254</v>
      </c>
      <c r="F168" s="16" t="s">
        <v>245</v>
      </c>
      <c r="G168" s="81" t="s">
        <v>38</v>
      </c>
      <c r="H168" s="82" t="s">
        <v>39</v>
      </c>
      <c r="I168" s="17" t="s">
        <v>31</v>
      </c>
      <c r="J168" s="17" t="s">
        <v>64</v>
      </c>
      <c r="K168" s="15"/>
      <c r="L168" s="18">
        <v>44022</v>
      </c>
      <c r="M168" s="83">
        <v>769.22699999995496</v>
      </c>
      <c r="N168" s="84">
        <v>769.22699999995496</v>
      </c>
      <c r="O168" s="84">
        <v>1017.6771999998</v>
      </c>
      <c r="P168" s="85">
        <f t="shared" si="2"/>
        <v>0.75586541587067702</v>
      </c>
      <c r="Q168" s="18">
        <v>43756</v>
      </c>
      <c r="R168" s="86">
        <v>93669.448999999993</v>
      </c>
      <c r="S168" s="86">
        <v>90025.506049560499</v>
      </c>
      <c r="T168" s="15"/>
      <c r="U168" s="19">
        <v>-1.2219910786370699E-5</v>
      </c>
      <c r="V168" s="51">
        <v>4.0690924288355697E-2</v>
      </c>
      <c r="W168" s="19">
        <v>-5.4000279806132303E-3</v>
      </c>
      <c r="X168" s="51">
        <v>0.24891445300454501</v>
      </c>
      <c r="Y168" s="19">
        <v>-0.211257054424204</v>
      </c>
      <c r="Z168" s="51">
        <v>-1.7940319841727601</v>
      </c>
      <c r="AA168" s="19">
        <v>-0.23246510742406801</v>
      </c>
      <c r="AB168" s="51">
        <v>-2.6698438392486401</v>
      </c>
      <c r="AC168" s="19"/>
      <c r="AD168" s="51"/>
      <c r="AE168" s="19"/>
      <c r="AF168" s="87"/>
      <c r="AG168" s="19">
        <v>1.6449465259938699E-2</v>
      </c>
      <c r="AH168" s="51">
        <v>-0.15387446583190501</v>
      </c>
      <c r="AI168" s="19">
        <v>-0.15190266142424699</v>
      </c>
      <c r="AJ168" s="51">
        <v>-1.4633489354309901</v>
      </c>
      <c r="AK168" s="19">
        <v>-0.23077300000033599</v>
      </c>
      <c r="AL168" s="19">
        <v>-0.21935074222885301</v>
      </c>
      <c r="AM168" s="51">
        <v>-2.8060566960484699</v>
      </c>
      <c r="AN168" s="15"/>
      <c r="AO168" s="22">
        <v>8.1908556994749193E-2</v>
      </c>
      <c r="AP168" s="22">
        <v>-0.13736885219084799</v>
      </c>
      <c r="AQ168" s="22">
        <v>0.13106318180871299</v>
      </c>
      <c r="AR168" s="22">
        <v>-0.156758082648594</v>
      </c>
      <c r="AS168" s="20">
        <v>5</v>
      </c>
      <c r="AT168" s="20">
        <v>7</v>
      </c>
      <c r="AU168" s="20">
        <v>4</v>
      </c>
      <c r="AV168" s="21">
        <v>8</v>
      </c>
      <c r="AW168" s="15"/>
      <c r="AX168" s="25">
        <v>0.332435299113858</v>
      </c>
      <c r="AY168" s="26">
        <v>-0.49999993998198999</v>
      </c>
      <c r="AZ168" s="26">
        <v>-1.3573826609681401</v>
      </c>
      <c r="BA168" s="26">
        <v>-0.662389500408608</v>
      </c>
      <c r="BB168" s="85">
        <v>3.3747963238783998E-2</v>
      </c>
      <c r="BC168" s="88">
        <v>-43.877616595884298</v>
      </c>
      <c r="BD168" s="18">
        <v>43756</v>
      </c>
      <c r="BE168" s="18">
        <v>43914</v>
      </c>
      <c r="BF168" s="20"/>
      <c r="BG168" s="18"/>
      <c r="BH168" s="15"/>
    </row>
    <row r="169" spans="1:60" x14ac:dyDescent="0.25">
      <c r="A169" s="15"/>
      <c r="B169" s="14" t="s">
        <v>603</v>
      </c>
      <c r="C169" s="14" t="s">
        <v>604</v>
      </c>
      <c r="D169" s="14" t="s">
        <v>599</v>
      </c>
      <c r="E169" s="16" t="s">
        <v>341</v>
      </c>
      <c r="F169" s="16" t="s">
        <v>245</v>
      </c>
      <c r="G169" s="81" t="s">
        <v>38</v>
      </c>
      <c r="H169" s="82" t="s">
        <v>39</v>
      </c>
      <c r="I169" s="17" t="s">
        <v>31</v>
      </c>
      <c r="J169" s="17" t="s">
        <v>605</v>
      </c>
      <c r="K169" s="15"/>
      <c r="L169" s="18">
        <v>44022</v>
      </c>
      <c r="M169" s="83">
        <v>590.60790000017698</v>
      </c>
      <c r="N169" s="84">
        <v>590.60790000017698</v>
      </c>
      <c r="O169" s="84">
        <v>798.63819999992802</v>
      </c>
      <c r="P169" s="85">
        <f t="shared" si="2"/>
        <v>0.739518720742672</v>
      </c>
      <c r="Q169" s="18">
        <v>43756</v>
      </c>
      <c r="R169" s="86">
        <v>2072629.9650000001</v>
      </c>
      <c r="S169" s="86">
        <v>2356957.3437109399</v>
      </c>
      <c r="T169" s="15"/>
      <c r="U169" s="19">
        <v>-9.4300714408746003E-5</v>
      </c>
      <c r="V169" s="51">
        <v>3.24828439261182E-2</v>
      </c>
      <c r="W169" s="19">
        <v>-7.8494088083971292E-3</v>
      </c>
      <c r="X169" s="51">
        <v>3.9763702261552698E-3</v>
      </c>
      <c r="Y169" s="19">
        <v>-0.222968384208798</v>
      </c>
      <c r="Z169" s="51">
        <v>-2.9651649626321199</v>
      </c>
      <c r="AA169" s="19">
        <v>-0.25565172831091298</v>
      </c>
      <c r="AB169" s="51">
        <v>-4.9885059279331498</v>
      </c>
      <c r="AC169" s="19">
        <v>-0.32990077535738199</v>
      </c>
      <c r="AD169" s="51">
        <v>-8.70422203748603</v>
      </c>
      <c r="AE169" s="19">
        <v>-0.311100947672385</v>
      </c>
      <c r="AF169" s="87">
        <v>-13.332862718642</v>
      </c>
      <c r="AG169" s="19">
        <v>1.5614389478287201E-2</v>
      </c>
      <c r="AH169" s="51">
        <v>-0.23738204399705901</v>
      </c>
      <c r="AI169" s="19">
        <v>-0.16518170129886101</v>
      </c>
      <c r="AJ169" s="51">
        <v>-2.7912529228924501</v>
      </c>
      <c r="AK169" s="19">
        <v>-0.411416826118366</v>
      </c>
      <c r="AL169" s="19">
        <v>-6.2517730950276004E-2</v>
      </c>
      <c r="AM169" s="51">
        <v>-37.330280308087801</v>
      </c>
      <c r="AN169" s="15"/>
      <c r="AO169" s="22">
        <v>8.1819554345274798E-2</v>
      </c>
      <c r="AP169" s="22">
        <v>-0.13758165343097101</v>
      </c>
      <c r="AQ169" s="22">
        <v>0.12827740370456001</v>
      </c>
      <c r="AR169" s="22">
        <v>-0.158903850191564</v>
      </c>
      <c r="AS169" s="20">
        <v>5</v>
      </c>
      <c r="AT169" s="20">
        <v>7</v>
      </c>
      <c r="AU169" s="20">
        <v>1</v>
      </c>
      <c r="AV169" s="21">
        <v>11</v>
      </c>
      <c r="AW169" s="15"/>
      <c r="AX169" s="25">
        <v>0.33256930873496499</v>
      </c>
      <c r="AY169" s="26">
        <v>-0.57238899186631897</v>
      </c>
      <c r="AZ169" s="26">
        <v>-2.3614684365784302</v>
      </c>
      <c r="BA169" s="26">
        <v>-0.75588906464508898</v>
      </c>
      <c r="BB169" s="85">
        <v>3.3756947173314997E-2</v>
      </c>
      <c r="BC169" s="88">
        <v>-44.6017483260948</v>
      </c>
      <c r="BD169" s="18">
        <v>43756</v>
      </c>
      <c r="BE169" s="18">
        <v>43914</v>
      </c>
      <c r="BF169" s="20"/>
      <c r="BG169" s="18"/>
      <c r="BH169" s="15"/>
    </row>
    <row r="170" spans="1:60" x14ac:dyDescent="0.25">
      <c r="A170" s="15"/>
      <c r="B170" s="14" t="s">
        <v>606</v>
      </c>
      <c r="C170" s="14" t="s">
        <v>607</v>
      </c>
      <c r="D170" s="14" t="s">
        <v>599</v>
      </c>
      <c r="E170" s="16" t="s">
        <v>608</v>
      </c>
      <c r="F170" s="16" t="s">
        <v>245</v>
      </c>
      <c r="G170" s="81" t="s">
        <v>38</v>
      </c>
      <c r="H170" s="82" t="s">
        <v>39</v>
      </c>
      <c r="I170" s="17" t="s">
        <v>31</v>
      </c>
      <c r="J170" s="17" t="s">
        <v>609</v>
      </c>
      <c r="K170" s="15"/>
      <c r="L170" s="18">
        <v>44022</v>
      </c>
      <c r="M170" s="83">
        <v>669.70729999989305</v>
      </c>
      <c r="N170" s="84">
        <v>669.70729999989305</v>
      </c>
      <c r="O170" s="84">
        <v>903.62110000010603</v>
      </c>
      <c r="P170" s="85">
        <f t="shared" si="2"/>
        <v>0.74113729747989998</v>
      </c>
      <c r="Q170" s="18">
        <v>43756</v>
      </c>
      <c r="R170" s="86">
        <v>54123.035000000003</v>
      </c>
      <c r="S170" s="86">
        <v>74835.578851196304</v>
      </c>
      <c r="T170" s="15"/>
      <c r="U170" s="19">
        <v>-8.6149619164643796E-5</v>
      </c>
      <c r="V170" s="51">
        <v>3.3297953450528398E-2</v>
      </c>
      <c r="W170" s="19">
        <v>-7.6047734628446103E-3</v>
      </c>
      <c r="X170" s="51">
        <v>2.8439904781407701E-2</v>
      </c>
      <c r="Y170" s="19">
        <v>-0.22180518313776701</v>
      </c>
      <c r="Z170" s="51">
        <v>-2.8488448555290198</v>
      </c>
      <c r="AA170" s="19">
        <v>-0.25407281604566401</v>
      </c>
      <c r="AB170" s="51">
        <v>-4.8306147014081899</v>
      </c>
      <c r="AC170" s="19">
        <v>-0.33049823704117398</v>
      </c>
      <c r="AD170" s="51">
        <v>-8.7639682058652397</v>
      </c>
      <c r="AE170" s="19">
        <v>-0.33029270000057298</v>
      </c>
      <c r="AF170" s="87">
        <v>-15.2520379514608</v>
      </c>
      <c r="AG170" s="19">
        <v>1.5697874048782999E-2</v>
      </c>
      <c r="AH170" s="51">
        <v>-0.22903358694747999</v>
      </c>
      <c r="AI170" s="19">
        <v>-0.16386338598124001</v>
      </c>
      <c r="AJ170" s="51">
        <v>-2.65942139113031</v>
      </c>
      <c r="AK170" s="19">
        <v>-0.33029270000057298</v>
      </c>
      <c r="AL170" s="19">
        <v>-4.76575339498959E-2</v>
      </c>
      <c r="AM170" s="51">
        <v>-29.217867696308499</v>
      </c>
      <c r="AN170" s="15"/>
      <c r="AO170" s="22">
        <v>8.1828502274293002E-2</v>
      </c>
      <c r="AP170" s="22">
        <v>-0.13756037166153001</v>
      </c>
      <c r="AQ170" s="22">
        <v>0.12855575581313999</v>
      </c>
      <c r="AR170" s="22">
        <v>-0.15868951231183001</v>
      </c>
      <c r="AS170" s="20">
        <v>5</v>
      </c>
      <c r="AT170" s="20">
        <v>7</v>
      </c>
      <c r="AU170" s="20">
        <v>2</v>
      </c>
      <c r="AV170" s="21">
        <v>10</v>
      </c>
      <c r="AW170" s="15"/>
      <c r="AX170" s="25">
        <v>0.33256166890787398</v>
      </c>
      <c r="AY170" s="26">
        <v>-0.56750253545760598</v>
      </c>
      <c r="AZ170" s="26">
        <v>-2.2938115201250202</v>
      </c>
      <c r="BA170" s="26">
        <v>-0.749634312865055</v>
      </c>
      <c r="BB170" s="85">
        <v>3.3756677235323898E-2</v>
      </c>
      <c r="BC170" s="88">
        <v>-44.529759209952303</v>
      </c>
      <c r="BD170" s="18">
        <v>43756</v>
      </c>
      <c r="BE170" s="18">
        <v>43914</v>
      </c>
      <c r="BF170" s="20"/>
      <c r="BG170" s="18"/>
      <c r="BH170" s="15"/>
    </row>
    <row r="171" spans="1:60" x14ac:dyDescent="0.25">
      <c r="A171" s="15"/>
      <c r="B171" s="14" t="s">
        <v>610</v>
      </c>
      <c r="C171" s="14" t="s">
        <v>611</v>
      </c>
      <c r="D171" s="14" t="s">
        <v>599</v>
      </c>
      <c r="E171" s="16" t="s">
        <v>59</v>
      </c>
      <c r="F171" s="16" t="s">
        <v>245</v>
      </c>
      <c r="G171" s="81" t="s">
        <v>38</v>
      </c>
      <c r="H171" s="82" t="s">
        <v>39</v>
      </c>
      <c r="I171" s="17" t="s">
        <v>31</v>
      </c>
      <c r="J171" s="17" t="s">
        <v>612</v>
      </c>
      <c r="K171" s="15"/>
      <c r="L171" s="18">
        <v>44022</v>
      </c>
      <c r="M171" s="83">
        <v>939.63860000017996</v>
      </c>
      <c r="N171" s="84">
        <v>939.63860000017996</v>
      </c>
      <c r="O171" s="84">
        <v>939.63860000017996</v>
      </c>
      <c r="P171" s="85">
        <f t="shared" si="2"/>
        <v>1</v>
      </c>
      <c r="Q171" s="18">
        <v>44022</v>
      </c>
      <c r="R171" s="86">
        <v>0</v>
      </c>
      <c r="S171" s="86">
        <v>0</v>
      </c>
      <c r="T171" s="15"/>
      <c r="U171" s="19">
        <v>0</v>
      </c>
      <c r="V171" s="51">
        <v>4.1912915366992799E-2</v>
      </c>
      <c r="W171" s="19">
        <v>0</v>
      </c>
      <c r="X171" s="51">
        <v>0.78891725106586796</v>
      </c>
      <c r="Y171" s="19">
        <v>0</v>
      </c>
      <c r="Z171" s="51">
        <v>19.3316734582477</v>
      </c>
      <c r="AA171" s="19">
        <v>0</v>
      </c>
      <c r="AB171" s="51">
        <v>20.576666903158198</v>
      </c>
      <c r="AC171" s="19">
        <v>-0.104953852150211</v>
      </c>
      <c r="AD171" s="51">
        <v>13.7904702832311</v>
      </c>
      <c r="AE171" s="19">
        <v>-3.7458987920217603E-2</v>
      </c>
      <c r="AF171" s="87">
        <v>14.0313332565711</v>
      </c>
      <c r="AG171" s="19">
        <v>0</v>
      </c>
      <c r="AH171" s="51">
        <v>-1.79882099182578</v>
      </c>
      <c r="AI171" s="19">
        <v>0</v>
      </c>
      <c r="AJ171" s="51">
        <v>13.726917206993701</v>
      </c>
      <c r="AK171" s="19">
        <v>-6.0361400000183502E-2</v>
      </c>
      <c r="AL171" s="19">
        <v>-7.5544555747910601E-3</v>
      </c>
      <c r="AM171" s="51">
        <v>-2.2247376962732202</v>
      </c>
      <c r="AN171" s="15"/>
      <c r="AO171" s="22">
        <v>0</v>
      </c>
      <c r="AP171" s="22">
        <v>0</v>
      </c>
      <c r="AQ171" s="22">
        <v>0</v>
      </c>
      <c r="AR171" s="22">
        <v>0</v>
      </c>
      <c r="AS171" s="20">
        <v>0</v>
      </c>
      <c r="AT171" s="20">
        <v>0</v>
      </c>
      <c r="AU171" s="20">
        <v>7</v>
      </c>
      <c r="AV171" s="21">
        <v>5</v>
      </c>
      <c r="AW171" s="15"/>
      <c r="AX171" s="25">
        <v>0</v>
      </c>
      <c r="AY171" s="26">
        <v>-115.173126170179</v>
      </c>
      <c r="AZ171" s="26">
        <v>0.54146558877982898</v>
      </c>
      <c r="BA171" s="26">
        <v>-15.964106449086101</v>
      </c>
      <c r="BB171" s="85">
        <v>0</v>
      </c>
      <c r="BC171" s="88">
        <v>0</v>
      </c>
      <c r="BD171" s="18">
        <v>43657</v>
      </c>
      <c r="BE171" s="18"/>
      <c r="BF171" s="20"/>
      <c r="BG171" s="18"/>
      <c r="BH171" s="15"/>
    </row>
    <row r="172" spans="1:60" x14ac:dyDescent="0.25">
      <c r="A172" s="15"/>
      <c r="B172" s="14" t="s">
        <v>613</v>
      </c>
      <c r="C172" s="14" t="s">
        <v>614</v>
      </c>
      <c r="D172" s="14" t="s">
        <v>599</v>
      </c>
      <c r="E172" s="16" t="s">
        <v>163</v>
      </c>
      <c r="F172" s="16" t="s">
        <v>245</v>
      </c>
      <c r="G172" s="81" t="s">
        <v>38</v>
      </c>
      <c r="H172" s="82" t="s">
        <v>39</v>
      </c>
      <c r="I172" s="17" t="s">
        <v>31</v>
      </c>
      <c r="J172" s="17" t="s">
        <v>615</v>
      </c>
      <c r="K172" s="15"/>
      <c r="L172" s="18">
        <v>44022</v>
      </c>
      <c r="M172" s="83">
        <v>1014.0209999997199</v>
      </c>
      <c r="N172" s="84">
        <v>1014.0209999997199</v>
      </c>
      <c r="O172" s="84">
        <v>1014.0209999997199</v>
      </c>
      <c r="P172" s="85">
        <f t="shared" si="2"/>
        <v>1</v>
      </c>
      <c r="Q172" s="18">
        <v>44022</v>
      </c>
      <c r="R172" s="86">
        <v>0</v>
      </c>
      <c r="S172" s="86">
        <v>0</v>
      </c>
      <c r="T172" s="15"/>
      <c r="U172" s="19">
        <v>0</v>
      </c>
      <c r="V172" s="51">
        <v>4.1912915366992799E-2</v>
      </c>
      <c r="W172" s="19">
        <v>0</v>
      </c>
      <c r="X172" s="51">
        <v>0.78891725106586796</v>
      </c>
      <c r="Y172" s="19">
        <v>0</v>
      </c>
      <c r="Z172" s="51">
        <v>19.3316734582477</v>
      </c>
      <c r="AA172" s="19">
        <v>0</v>
      </c>
      <c r="AB172" s="51">
        <v>20.576666903158198</v>
      </c>
      <c r="AC172" s="19">
        <v>0</v>
      </c>
      <c r="AD172" s="51">
        <v>24.2858554982522</v>
      </c>
      <c r="AE172" s="19">
        <v>1.40209999990475E-2</v>
      </c>
      <c r="AF172" s="87">
        <v>19.1793320485158</v>
      </c>
      <c r="AG172" s="19">
        <v>0</v>
      </c>
      <c r="AH172" s="51">
        <v>-1.79882099182578</v>
      </c>
      <c r="AI172" s="19">
        <v>0</v>
      </c>
      <c r="AJ172" s="51">
        <v>13.726917206993701</v>
      </c>
      <c r="AK172" s="19">
        <v>1.40209999990475E-2</v>
      </c>
      <c r="AL172" s="19">
        <v>1.69730684137903E-3</v>
      </c>
      <c r="AM172" s="51">
        <v>5.2135023036535104</v>
      </c>
      <c r="AN172" s="15"/>
      <c r="AO172" s="22">
        <v>0</v>
      </c>
      <c r="AP172" s="22">
        <v>0</v>
      </c>
      <c r="AQ172" s="22">
        <v>0</v>
      </c>
      <c r="AR172" s="22">
        <v>0</v>
      </c>
      <c r="AS172" s="20">
        <v>0</v>
      </c>
      <c r="AT172" s="20">
        <v>0</v>
      </c>
      <c r="AU172" s="20">
        <v>7</v>
      </c>
      <c r="AV172" s="21">
        <v>5</v>
      </c>
      <c r="AW172" s="15"/>
      <c r="AX172" s="25">
        <v>0</v>
      </c>
      <c r="AY172" s="26">
        <v>-115.173126170179</v>
      </c>
      <c r="AZ172" s="26">
        <v>0.54146558877982898</v>
      </c>
      <c r="BA172" s="26">
        <v>-15.964106449086101</v>
      </c>
      <c r="BB172" s="85">
        <v>0</v>
      </c>
      <c r="BC172" s="88">
        <v>0</v>
      </c>
      <c r="BD172" s="18">
        <v>43657</v>
      </c>
      <c r="BE172" s="18"/>
      <c r="BF172" s="20"/>
      <c r="BG172" s="18"/>
      <c r="BH172" s="15"/>
    </row>
    <row r="173" spans="1:60" x14ac:dyDescent="0.25">
      <c r="A173" s="15"/>
      <c r="B173" s="14" t="s">
        <v>616</v>
      </c>
      <c r="C173" s="14" t="s">
        <v>617</v>
      </c>
      <c r="D173" s="14" t="s">
        <v>599</v>
      </c>
      <c r="E173" s="16" t="s">
        <v>263</v>
      </c>
      <c r="F173" s="16" t="s">
        <v>245</v>
      </c>
      <c r="G173" s="81" t="s">
        <v>38</v>
      </c>
      <c r="H173" s="82" t="s">
        <v>39</v>
      </c>
      <c r="I173" s="17" t="s">
        <v>31</v>
      </c>
      <c r="J173" s="17" t="s">
        <v>64</v>
      </c>
      <c r="K173" s="15"/>
      <c r="L173" s="18">
        <v>44022</v>
      </c>
      <c r="M173" s="83">
        <v>921.40759999956902</v>
      </c>
      <c r="N173" s="84">
        <v>921.40759999956902</v>
      </c>
      <c r="O173" s="84">
        <v>1220.7882000003001</v>
      </c>
      <c r="P173" s="85">
        <f t="shared" si="2"/>
        <v>0.75476450378480275</v>
      </c>
      <c r="Q173" s="18">
        <v>43756</v>
      </c>
      <c r="R173" s="86">
        <v>1132715.888</v>
      </c>
      <c r="S173" s="86">
        <v>1296208.76168359</v>
      </c>
      <c r="T173" s="15"/>
      <c r="U173" s="19">
        <v>-1.76900121005019E-5</v>
      </c>
      <c r="V173" s="51">
        <v>4.0143914156942601E-2</v>
      </c>
      <c r="W173" s="19">
        <v>-5.5634671170992104E-3</v>
      </c>
      <c r="X173" s="51">
        <v>0.23257053935594699</v>
      </c>
      <c r="Y173" s="19">
        <v>-0.21204327278333901</v>
      </c>
      <c r="Z173" s="51">
        <v>-1.8726538200862699</v>
      </c>
      <c r="AA173" s="19">
        <v>-0.234002939263592</v>
      </c>
      <c r="AB173" s="51">
        <v>-2.8236270232009701</v>
      </c>
      <c r="AC173" s="19">
        <v>-0.28798778693628302</v>
      </c>
      <c r="AD173" s="51">
        <v>-4.51292319537606</v>
      </c>
      <c r="AE173" s="19">
        <v>-0.24420970899605901</v>
      </c>
      <c r="AF173" s="87">
        <v>-6.6437388510093998</v>
      </c>
      <c r="AG173" s="19">
        <v>1.6393764506574399E-2</v>
      </c>
      <c r="AH173" s="51">
        <v>-0.159444541168341</v>
      </c>
      <c r="AI173" s="19">
        <v>-0.152794472522219</v>
      </c>
      <c r="AJ173" s="51">
        <v>-1.5525300452282</v>
      </c>
      <c r="AK173" s="19">
        <v>-7.8592400000197807E-2</v>
      </c>
      <c r="AL173" s="19">
        <v>-1.7624646973672501E-2</v>
      </c>
      <c r="AM173" s="51">
        <v>-16.617139828042099</v>
      </c>
      <c r="AN173" s="15"/>
      <c r="AO173" s="22">
        <v>8.1902650246774997E-2</v>
      </c>
      <c r="AP173" s="22">
        <v>-0.13738307440231401</v>
      </c>
      <c r="AQ173" s="22">
        <v>0.13087733210340999</v>
      </c>
      <c r="AR173" s="22">
        <v>-0.15690130501025101</v>
      </c>
      <c r="AS173" s="20">
        <v>5</v>
      </c>
      <c r="AT173" s="20">
        <v>7</v>
      </c>
      <c r="AU173" s="20">
        <v>4</v>
      </c>
      <c r="AV173" s="21">
        <v>8</v>
      </c>
      <c r="AW173" s="15"/>
      <c r="AX173" s="25">
        <v>0.33244400612486102</v>
      </c>
      <c r="AY173" s="26">
        <v>-0.50479833950248598</v>
      </c>
      <c r="AZ173" s="26">
        <v>-1.4240538656522399</v>
      </c>
      <c r="BA173" s="26">
        <v>-0.66860657011329705</v>
      </c>
      <c r="BB173" s="85">
        <v>3.37485367086265E-2</v>
      </c>
      <c r="BC173" s="88">
        <v>-43.926186376949801</v>
      </c>
      <c r="BD173" s="18">
        <v>43756</v>
      </c>
      <c r="BE173" s="18">
        <v>43914</v>
      </c>
      <c r="BF173" s="20"/>
      <c r="BG173" s="18"/>
      <c r="BH173" s="15"/>
    </row>
    <row r="174" spans="1:60" x14ac:dyDescent="0.25">
      <c r="A174" s="15"/>
      <c r="B174" s="14" t="s">
        <v>618</v>
      </c>
      <c r="C174" s="14" t="s">
        <v>619</v>
      </c>
      <c r="D174" s="14" t="s">
        <v>620</v>
      </c>
      <c r="E174" s="16" t="s">
        <v>77</v>
      </c>
      <c r="F174" s="16" t="s">
        <v>245</v>
      </c>
      <c r="G174" s="81" t="s">
        <v>115</v>
      </c>
      <c r="H174" s="82" t="s">
        <v>621</v>
      </c>
      <c r="I174" s="17" t="s">
        <v>31</v>
      </c>
      <c r="J174" s="17" t="s">
        <v>622</v>
      </c>
      <c r="K174" s="15"/>
      <c r="L174" s="18">
        <v>44022</v>
      </c>
      <c r="M174" s="83">
        <v>1780.42049999908</v>
      </c>
      <c r="N174" s="84">
        <v>1780.42049999908</v>
      </c>
      <c r="O174" s="84">
        <v>1813.2181000001699</v>
      </c>
      <c r="P174" s="85">
        <f t="shared" si="2"/>
        <v>0.98191193877830429</v>
      </c>
      <c r="Q174" s="18">
        <v>44006</v>
      </c>
      <c r="R174" s="86">
        <v>438773.133080078</v>
      </c>
      <c r="S174" s="86">
        <v>405694.49427539099</v>
      </c>
      <c r="T174" s="15"/>
      <c r="U174" s="19">
        <v>4.1163559162669099E-3</v>
      </c>
      <c r="V174" s="51">
        <v>0.45354850699368399</v>
      </c>
      <c r="W174" s="19">
        <v>1.8689335427552599E-2</v>
      </c>
      <c r="X174" s="51">
        <v>2.65785079382113</v>
      </c>
      <c r="Y174" s="19">
        <v>5.4102533558761899E-2</v>
      </c>
      <c r="Z174" s="51">
        <v>24.741926814138399</v>
      </c>
      <c r="AA174" s="19">
        <v>0.139913339668128</v>
      </c>
      <c r="AB174" s="51">
        <v>34.568000870000098</v>
      </c>
      <c r="AC174" s="19">
        <v>0.251762951842393</v>
      </c>
      <c r="AD174" s="51">
        <v>49.462150682520601</v>
      </c>
      <c r="AE174" s="19">
        <v>0.21017674603179301</v>
      </c>
      <c r="AF174" s="87">
        <v>38.794906651775797</v>
      </c>
      <c r="AG174" s="19">
        <v>-1.37974812914763E-2</v>
      </c>
      <c r="AH174" s="51">
        <v>-3.1785691209734099</v>
      </c>
      <c r="AI174" s="19">
        <v>6.9718413267764803E-2</v>
      </c>
      <c r="AJ174" s="51">
        <v>20.698758533777401</v>
      </c>
      <c r="AK174" s="19">
        <v>0.73826751281390901</v>
      </c>
      <c r="AL174" s="19">
        <v>5.7693064103659701E-2</v>
      </c>
      <c r="AM174" s="51">
        <v>92.689906212035595</v>
      </c>
      <c r="AN174" s="15"/>
      <c r="AO174" s="22">
        <v>1.88144705189188E-2</v>
      </c>
      <c r="AP174" s="22">
        <v>-2.2218347958187199E-2</v>
      </c>
      <c r="AQ174" s="22">
        <v>6.1940056515595601E-2</v>
      </c>
      <c r="AR174" s="22">
        <v>-3.6485305347923699E-2</v>
      </c>
      <c r="AS174" s="20">
        <v>8</v>
      </c>
      <c r="AT174" s="20">
        <v>4</v>
      </c>
      <c r="AU174" s="20">
        <v>7</v>
      </c>
      <c r="AV174" s="21">
        <v>5</v>
      </c>
      <c r="AW174" s="15"/>
      <c r="AX174" s="25">
        <v>8.8555454437009795E-2</v>
      </c>
      <c r="AY174" s="26">
        <v>1.35525135550233</v>
      </c>
      <c r="AZ174" s="26">
        <v>0.97894992917826995</v>
      </c>
      <c r="BA174" s="26">
        <v>2.0977369451648</v>
      </c>
      <c r="BB174" s="85">
        <v>9.1509807703005208E-3</v>
      </c>
      <c r="BC174" s="88">
        <v>-9.4939831364754408</v>
      </c>
      <c r="BD174" s="18">
        <v>43899</v>
      </c>
      <c r="BE174" s="18">
        <v>43914</v>
      </c>
      <c r="BF174" s="20">
        <v>73</v>
      </c>
      <c r="BG174" s="18">
        <v>44000</v>
      </c>
      <c r="BH174" s="15"/>
    </row>
    <row r="175" spans="1:60" x14ac:dyDescent="0.25">
      <c r="A175" s="15"/>
      <c r="B175" s="14" t="s">
        <v>623</v>
      </c>
      <c r="C175" s="14" t="s">
        <v>624</v>
      </c>
      <c r="D175" s="14" t="s">
        <v>620</v>
      </c>
      <c r="E175" s="16" t="s">
        <v>254</v>
      </c>
      <c r="F175" s="16" t="s">
        <v>245</v>
      </c>
      <c r="G175" s="81" t="s">
        <v>115</v>
      </c>
      <c r="H175" s="82" t="s">
        <v>621</v>
      </c>
      <c r="I175" s="17" t="s">
        <v>31</v>
      </c>
      <c r="J175" s="17" t="s">
        <v>64</v>
      </c>
      <c r="K175" s="15"/>
      <c r="L175" s="18">
        <v>44022</v>
      </c>
      <c r="M175" s="83">
        <v>1130.35989999957</v>
      </c>
      <c r="N175" s="84">
        <v>1130.35989999957</v>
      </c>
      <c r="O175" s="84"/>
      <c r="P175" s="85" t="str">
        <f t="shared" si="2"/>
        <v/>
      </c>
      <c r="Q175" s="18"/>
      <c r="R175" s="86">
        <v>150837.43100000001</v>
      </c>
      <c r="S175" s="86"/>
      <c r="T175" s="15"/>
      <c r="U175" s="19">
        <v>4.15757660266536E-3</v>
      </c>
      <c r="V175" s="51">
        <v>0.45767057563352898</v>
      </c>
      <c r="W175" s="19">
        <v>1.9945956466472101E-2</v>
      </c>
      <c r="X175" s="51">
        <v>2.7835128977130799</v>
      </c>
      <c r="Y175" s="19">
        <v>6.20162846389576E-2</v>
      </c>
      <c r="Z175" s="51">
        <v>25.533301922143401</v>
      </c>
      <c r="AA175" s="19"/>
      <c r="AB175" s="51"/>
      <c r="AC175" s="19"/>
      <c r="AD175" s="51"/>
      <c r="AE175" s="19"/>
      <c r="AF175" s="87"/>
      <c r="AG175" s="19">
        <v>-1.33921234228183E-2</v>
      </c>
      <c r="AH175" s="51">
        <v>-3.1380333341075999</v>
      </c>
      <c r="AI175" s="19">
        <v>7.8192319362642607E-2</v>
      </c>
      <c r="AJ175" s="51">
        <v>21.546149143250702</v>
      </c>
      <c r="AK175" s="19">
        <v>0.13035990000033101</v>
      </c>
      <c r="AL175" s="19">
        <v>0.14236369505131699</v>
      </c>
      <c r="AM175" s="51">
        <v>28.791932888096198</v>
      </c>
      <c r="AN175" s="15"/>
      <c r="AO175" s="22">
        <v>1.8856380025681602E-2</v>
      </c>
      <c r="AP175" s="22">
        <v>-2.2178147232807501E-2</v>
      </c>
      <c r="AQ175" s="22">
        <v>6.3250126351704197E-2</v>
      </c>
      <c r="AR175" s="22">
        <v>-3.52569097967717E-2</v>
      </c>
      <c r="AS175" s="20"/>
      <c r="AT175" s="20"/>
      <c r="AU175" s="20"/>
      <c r="AV175" s="21"/>
      <c r="AW175" s="15"/>
      <c r="AX175" s="25"/>
      <c r="AY175" s="26"/>
      <c r="AZ175" s="26"/>
      <c r="BA175" s="26"/>
      <c r="BB175" s="85"/>
      <c r="BC175" s="88">
        <v>-9.4381732522015191</v>
      </c>
      <c r="BD175" s="18">
        <v>43899</v>
      </c>
      <c r="BE175" s="18">
        <v>43914</v>
      </c>
      <c r="BF175" s="20">
        <v>72</v>
      </c>
      <c r="BG175" s="18">
        <v>43999</v>
      </c>
      <c r="BH175" s="15"/>
    </row>
    <row r="176" spans="1:60" x14ac:dyDescent="0.25">
      <c r="A176" s="15"/>
      <c r="B176" s="14" t="s">
        <v>625</v>
      </c>
      <c r="C176" s="14" t="s">
        <v>626</v>
      </c>
      <c r="D176" s="14" t="s">
        <v>620</v>
      </c>
      <c r="E176" s="16" t="s">
        <v>341</v>
      </c>
      <c r="F176" s="16" t="s">
        <v>245</v>
      </c>
      <c r="G176" s="81" t="s">
        <v>115</v>
      </c>
      <c r="H176" s="82" t="s">
        <v>621</v>
      </c>
      <c r="I176" s="17" t="s">
        <v>31</v>
      </c>
      <c r="J176" s="17" t="s">
        <v>627</v>
      </c>
      <c r="K176" s="15"/>
      <c r="L176" s="18">
        <v>44022</v>
      </c>
      <c r="M176" s="83">
        <v>1675.96969999932</v>
      </c>
      <c r="N176" s="84">
        <v>1675.96969999932</v>
      </c>
      <c r="O176" s="84">
        <v>1707.21670000069</v>
      </c>
      <c r="P176" s="85">
        <f t="shared" si="2"/>
        <v>0.9816971096865692</v>
      </c>
      <c r="Q176" s="18">
        <v>44006</v>
      </c>
      <c r="R176" s="86">
        <v>664358.12199999997</v>
      </c>
      <c r="S176" s="86">
        <v>477187.32038916001</v>
      </c>
      <c r="T176" s="15"/>
      <c r="U176" s="19">
        <v>4.1026362414413597E-3</v>
      </c>
      <c r="V176" s="51">
        <v>0.45217653951112902</v>
      </c>
      <c r="W176" s="19">
        <v>1.8271437187650001E-2</v>
      </c>
      <c r="X176" s="51">
        <v>2.6160609698308699</v>
      </c>
      <c r="Y176" s="19">
        <v>5.1481885355315199E-2</v>
      </c>
      <c r="Z176" s="51">
        <v>24.479861993779199</v>
      </c>
      <c r="AA176" s="19">
        <v>0.13422142581475799</v>
      </c>
      <c r="AB176" s="51">
        <v>33.998809484648497</v>
      </c>
      <c r="AC176" s="19">
        <v>0.239310073369707</v>
      </c>
      <c r="AD176" s="51">
        <v>48.216862835222898</v>
      </c>
      <c r="AE176" s="19">
        <v>0.19217123416630799</v>
      </c>
      <c r="AF176" s="87">
        <v>36.994355465227301</v>
      </c>
      <c r="AG176" s="19">
        <v>-1.3932340651081201E-2</v>
      </c>
      <c r="AH176" s="51">
        <v>-3.1920550569339001</v>
      </c>
      <c r="AI176" s="19">
        <v>6.69130159876659E-2</v>
      </c>
      <c r="AJ176" s="51">
        <v>20.418218805774799</v>
      </c>
      <c r="AK176" s="19">
        <v>0.65146200386108799</v>
      </c>
      <c r="AL176" s="19">
        <v>5.2210448826372199E-2</v>
      </c>
      <c r="AM176" s="51">
        <v>84.009355316753499</v>
      </c>
      <c r="AN176" s="15"/>
      <c r="AO176" s="22">
        <v>1.88005511990923E-2</v>
      </c>
      <c r="AP176" s="22">
        <v>-2.2231698616451499E-2</v>
      </c>
      <c r="AQ176" s="22">
        <v>6.1504368961323101E-2</v>
      </c>
      <c r="AR176" s="22">
        <v>-3.6893739435981801E-2</v>
      </c>
      <c r="AS176" s="20">
        <v>8</v>
      </c>
      <c r="AT176" s="20">
        <v>4</v>
      </c>
      <c r="AU176" s="20">
        <v>7</v>
      </c>
      <c r="AV176" s="21">
        <v>5</v>
      </c>
      <c r="AW176" s="15"/>
      <c r="AX176" s="25">
        <v>8.8535267990082503E-2</v>
      </c>
      <c r="AY176" s="26">
        <v>1.2958752251415699</v>
      </c>
      <c r="AZ176" s="26">
        <v>0.96118772818681497</v>
      </c>
      <c r="BA176" s="26">
        <v>2.0010014825165898</v>
      </c>
      <c r="BB176" s="85">
        <v>9.1487416460950006E-3</v>
      </c>
      <c r="BC176" s="88">
        <v>-9.5125506470794807</v>
      </c>
      <c r="BD176" s="18">
        <v>43899</v>
      </c>
      <c r="BE176" s="18">
        <v>43914</v>
      </c>
      <c r="BF176" s="20">
        <v>73</v>
      </c>
      <c r="BG176" s="18">
        <v>44000</v>
      </c>
      <c r="BH176" s="15"/>
    </row>
    <row r="177" spans="1:60" x14ac:dyDescent="0.25">
      <c r="A177" s="15"/>
      <c r="B177" s="14" t="s">
        <v>628</v>
      </c>
      <c r="C177" s="14" t="s">
        <v>629</v>
      </c>
      <c r="D177" s="14" t="s">
        <v>620</v>
      </c>
      <c r="E177" s="16" t="s">
        <v>608</v>
      </c>
      <c r="F177" s="16" t="s">
        <v>245</v>
      </c>
      <c r="G177" s="81" t="s">
        <v>115</v>
      </c>
      <c r="H177" s="82" t="s">
        <v>621</v>
      </c>
      <c r="I177" s="17" t="s">
        <v>31</v>
      </c>
      <c r="J177" s="17" t="s">
        <v>630</v>
      </c>
      <c r="K177" s="15"/>
      <c r="L177" s="18">
        <v>44022</v>
      </c>
      <c r="M177" s="83">
        <v>1767.3178000003099</v>
      </c>
      <c r="N177" s="84">
        <v>1767.3178000003099</v>
      </c>
      <c r="O177" s="84">
        <v>1799.8736000005199</v>
      </c>
      <c r="P177" s="85">
        <f t="shared" si="2"/>
        <v>0.9819121742770156</v>
      </c>
      <c r="Q177" s="18">
        <v>44006</v>
      </c>
      <c r="R177" s="86">
        <v>347281.1</v>
      </c>
      <c r="S177" s="86">
        <v>243799.53156103499</v>
      </c>
      <c r="T177" s="15"/>
      <c r="U177" s="19">
        <v>4.1163640580634802E-3</v>
      </c>
      <c r="V177" s="51">
        <v>0.45354932117334101</v>
      </c>
      <c r="W177" s="19">
        <v>1.8689798160266901E-2</v>
      </c>
      <c r="X177" s="51">
        <v>2.6578970670925601</v>
      </c>
      <c r="Y177" s="19">
        <v>5.4105680292195799E-2</v>
      </c>
      <c r="Z177" s="51">
        <v>24.742241487459999</v>
      </c>
      <c r="AA177" s="19">
        <v>0.13992027282074601</v>
      </c>
      <c r="AB177" s="51">
        <v>34.568694185232701</v>
      </c>
      <c r="AC177" s="19">
        <v>0.25177820410870499</v>
      </c>
      <c r="AD177" s="51">
        <v>49.463675909151803</v>
      </c>
      <c r="AE177" s="19">
        <v>0.21019887517642899</v>
      </c>
      <c r="AF177" s="87">
        <v>38.797119566239402</v>
      </c>
      <c r="AG177" s="19">
        <v>-1.37973236351172E-2</v>
      </c>
      <c r="AH177" s="51">
        <v>-3.1785533553374998</v>
      </c>
      <c r="AI177" s="19">
        <v>6.9721755904538399E-2</v>
      </c>
      <c r="AJ177" s="51">
        <v>20.699092797440201</v>
      </c>
      <c r="AK177" s="19">
        <v>0.73195135336369299</v>
      </c>
      <c r="AL177" s="19">
        <v>5.7302533465190202E-2</v>
      </c>
      <c r="AM177" s="51">
        <v>92.058290267013902</v>
      </c>
      <c r="AN177" s="15"/>
      <c r="AO177" s="22">
        <v>1.8814493596437401E-2</v>
      </c>
      <c r="AP177" s="22">
        <v>-2.2218321803848098E-2</v>
      </c>
      <c r="AQ177" s="22">
        <v>6.1940589077494203E-2</v>
      </c>
      <c r="AR177" s="22">
        <v>-3.6484799731624697E-2</v>
      </c>
      <c r="AS177" s="20">
        <v>8</v>
      </c>
      <c r="AT177" s="20">
        <v>4</v>
      </c>
      <c r="AU177" s="20">
        <v>7</v>
      </c>
      <c r="AV177" s="21">
        <v>5</v>
      </c>
      <c r="AW177" s="15"/>
      <c r="AX177" s="25">
        <v>8.8555495551554494E-2</v>
      </c>
      <c r="AY177" s="26">
        <v>1.35532746065655</v>
      </c>
      <c r="AZ177" s="26">
        <v>0.97897242844737797</v>
      </c>
      <c r="BA177" s="26">
        <v>2.09786128844644</v>
      </c>
      <c r="BB177" s="85">
        <v>9.1509852430590403E-3</v>
      </c>
      <c r="BC177" s="88">
        <v>-9.4939628371066593</v>
      </c>
      <c r="BD177" s="18">
        <v>43899</v>
      </c>
      <c r="BE177" s="18">
        <v>43914</v>
      </c>
      <c r="BF177" s="20">
        <v>73</v>
      </c>
      <c r="BG177" s="18">
        <v>44000</v>
      </c>
      <c r="BH177" s="15"/>
    </row>
    <row r="178" spans="1:60" x14ac:dyDescent="0.25">
      <c r="A178" s="15"/>
      <c r="B178" s="14" t="s">
        <v>631</v>
      </c>
      <c r="C178" s="14" t="s">
        <v>632</v>
      </c>
      <c r="D178" s="14" t="s">
        <v>620</v>
      </c>
      <c r="E178" s="16" t="s">
        <v>163</v>
      </c>
      <c r="F178" s="16" t="s">
        <v>245</v>
      </c>
      <c r="G178" s="81" t="s">
        <v>115</v>
      </c>
      <c r="H178" s="82" t="s">
        <v>621</v>
      </c>
      <c r="I178" s="17" t="s">
        <v>31</v>
      </c>
      <c r="J178" s="17" t="s">
        <v>633</v>
      </c>
      <c r="K178" s="15"/>
      <c r="L178" s="18">
        <v>44022</v>
      </c>
      <c r="M178" s="83">
        <v>1863.65909999982</v>
      </c>
      <c r="N178" s="84">
        <v>1863.65909999982</v>
      </c>
      <c r="O178" s="84">
        <v>1897.5736999996</v>
      </c>
      <c r="P178" s="85">
        <f t="shared" si="2"/>
        <v>0.98212738719988213</v>
      </c>
      <c r="Q178" s="18">
        <v>44006</v>
      </c>
      <c r="R178" s="86">
        <v>689100.63300000003</v>
      </c>
      <c r="S178" s="86">
        <v>508925.71214892599</v>
      </c>
      <c r="T178" s="15"/>
      <c r="U178" s="19">
        <v>4.1301327764813297E-3</v>
      </c>
      <c r="V178" s="51">
        <v>0.45492619301512599</v>
      </c>
      <c r="W178" s="19">
        <v>1.91084429116017E-2</v>
      </c>
      <c r="X178" s="51">
        <v>2.6997615422260401</v>
      </c>
      <c r="Y178" s="19">
        <v>5.67360705608735E-2</v>
      </c>
      <c r="Z178" s="51">
        <v>25.005280514334999</v>
      </c>
      <c r="AA178" s="19">
        <v>0.14564774625076099</v>
      </c>
      <c r="AB178" s="51">
        <v>35.141441528219701</v>
      </c>
      <c r="AC178" s="19">
        <v>0.264371354090981</v>
      </c>
      <c r="AD178" s="51">
        <v>50.722990907379398</v>
      </c>
      <c r="AE178" s="19">
        <v>0.22849864309682699</v>
      </c>
      <c r="AF178" s="87">
        <v>40.627096358279204</v>
      </c>
      <c r="AG178" s="19">
        <v>-1.36622186028035E-2</v>
      </c>
      <c r="AH178" s="51">
        <v>-3.1650428521061298</v>
      </c>
      <c r="AI178" s="19">
        <v>7.2538010270363898E-2</v>
      </c>
      <c r="AJ178" s="51">
        <v>20.9807182340301</v>
      </c>
      <c r="AK178" s="19">
        <v>0.81637876085587802</v>
      </c>
      <c r="AL178" s="19">
        <v>6.24201597438514E-2</v>
      </c>
      <c r="AM178" s="51">
        <v>100.50103101623201</v>
      </c>
      <c r="AN178" s="15"/>
      <c r="AO178" s="22">
        <v>1.8828446896805E-2</v>
      </c>
      <c r="AP178" s="22">
        <v>-2.2204926299309601E-2</v>
      </c>
      <c r="AQ178" s="22">
        <v>6.23768738387298E-2</v>
      </c>
      <c r="AR178" s="22">
        <v>-3.6075668468583899E-2</v>
      </c>
      <c r="AS178" s="20">
        <v>8</v>
      </c>
      <c r="AT178" s="20">
        <v>4</v>
      </c>
      <c r="AU178" s="20">
        <v>7</v>
      </c>
      <c r="AV178" s="21">
        <v>5</v>
      </c>
      <c r="AW178" s="15"/>
      <c r="AX178" s="25">
        <v>8.8575991764955703E-2</v>
      </c>
      <c r="AY178" s="26">
        <v>1.4150348218718101</v>
      </c>
      <c r="AZ178" s="26">
        <v>0.99684093051200795</v>
      </c>
      <c r="BA178" s="26">
        <v>2.1955719942598102</v>
      </c>
      <c r="BB178" s="85">
        <v>9.1532568168804593E-3</v>
      </c>
      <c r="BC178" s="88">
        <v>-9.4753694829123596</v>
      </c>
      <c r="BD178" s="18">
        <v>43899</v>
      </c>
      <c r="BE178" s="18">
        <v>43914</v>
      </c>
      <c r="BF178" s="20">
        <v>73</v>
      </c>
      <c r="BG178" s="18">
        <v>44000</v>
      </c>
      <c r="BH178" s="15"/>
    </row>
    <row r="179" spans="1:60" x14ac:dyDescent="0.25">
      <c r="A179" s="15"/>
      <c r="B179" s="14" t="s">
        <v>634</v>
      </c>
      <c r="C179" s="14" t="s">
        <v>635</v>
      </c>
      <c r="D179" s="14" t="s">
        <v>636</v>
      </c>
      <c r="E179" s="16" t="s">
        <v>77</v>
      </c>
      <c r="F179" s="16" t="s">
        <v>245</v>
      </c>
      <c r="G179" s="81" t="s">
        <v>115</v>
      </c>
      <c r="H179" s="82" t="s">
        <v>190</v>
      </c>
      <c r="I179" s="17" t="s">
        <v>31</v>
      </c>
      <c r="J179" s="17" t="s">
        <v>637</v>
      </c>
      <c r="K179" s="15"/>
      <c r="L179" s="18">
        <v>44022</v>
      </c>
      <c r="M179" s="83">
        <v>1605.64629999921</v>
      </c>
      <c r="N179" s="84">
        <v>1605.64629999921</v>
      </c>
      <c r="O179" s="84">
        <v>1716.59259999916</v>
      </c>
      <c r="P179" s="85">
        <f t="shared" si="2"/>
        <v>0.93536829880310313</v>
      </c>
      <c r="Q179" s="18">
        <v>43882</v>
      </c>
      <c r="R179" s="86">
        <v>6704984.26695312</v>
      </c>
      <c r="S179" s="86">
        <v>4872754.4640156301</v>
      </c>
      <c r="T179" s="15"/>
      <c r="U179" s="19">
        <v>8.6272963253577507E-3</v>
      </c>
      <c r="V179" s="51">
        <v>0.90464254790276799</v>
      </c>
      <c r="W179" s="19">
        <v>3.68601015379681E-2</v>
      </c>
      <c r="X179" s="51">
        <v>4.4749274048663201</v>
      </c>
      <c r="Y179" s="19">
        <v>-4.9239066786903998E-2</v>
      </c>
      <c r="Z179" s="51">
        <v>14.4077667795646</v>
      </c>
      <c r="AA179" s="19">
        <v>6.1194863294076599E-2</v>
      </c>
      <c r="AB179" s="51">
        <v>26.696153232565798</v>
      </c>
      <c r="AC179" s="19">
        <v>0.110750057036057</v>
      </c>
      <c r="AD179" s="51">
        <v>35.360861201886998</v>
      </c>
      <c r="AE179" s="19">
        <v>0.157153921607533</v>
      </c>
      <c r="AF179" s="87">
        <v>33.492624209378803</v>
      </c>
      <c r="AG179" s="19">
        <v>-7.3343403710168797E-4</v>
      </c>
      <c r="AH179" s="51">
        <v>-1.8721643955359499</v>
      </c>
      <c r="AI179" s="19">
        <v>-1.5842360341593999E-2</v>
      </c>
      <c r="AJ179" s="51">
        <v>12.142681172830599</v>
      </c>
      <c r="AK179" s="19">
        <v>0.60564629999862496</v>
      </c>
      <c r="AL179" s="19">
        <v>4.9827828879642801E-2</v>
      </c>
      <c r="AM179" s="51">
        <v>73.1021581615787</v>
      </c>
      <c r="AN179" s="15"/>
      <c r="AO179" s="22">
        <v>2.6752118752483501E-2</v>
      </c>
      <c r="AP179" s="22">
        <v>-6.1899280793149998E-2</v>
      </c>
      <c r="AQ179" s="22">
        <v>5.9009271953982499E-2</v>
      </c>
      <c r="AR179" s="22">
        <v>-9.5733938398625498E-2</v>
      </c>
      <c r="AS179" s="20">
        <v>7</v>
      </c>
      <c r="AT179" s="20">
        <v>5</v>
      </c>
      <c r="AU179" s="20">
        <v>7</v>
      </c>
      <c r="AV179" s="21">
        <v>5</v>
      </c>
      <c r="AW179" s="15"/>
      <c r="AX179" s="25">
        <v>0.16341644837229999</v>
      </c>
      <c r="AY179" s="26">
        <v>0.32761419882899601</v>
      </c>
      <c r="AZ179" s="26">
        <v>1.0578062553850001</v>
      </c>
      <c r="BA179" s="26">
        <v>0.43201889821057199</v>
      </c>
      <c r="BB179" s="85">
        <v>1.6727367666117099E-2</v>
      </c>
      <c r="BC179" s="88">
        <v>-21.390585046174198</v>
      </c>
      <c r="BD179" s="18">
        <v>43882</v>
      </c>
      <c r="BE179" s="18">
        <v>43913</v>
      </c>
      <c r="BF179" s="20"/>
      <c r="BG179" s="18"/>
      <c r="BH179" s="15"/>
    </row>
    <row r="180" spans="1:60" x14ac:dyDescent="0.25">
      <c r="A180" s="15"/>
      <c r="B180" s="14" t="s">
        <v>638</v>
      </c>
      <c r="C180" s="14" t="s">
        <v>639</v>
      </c>
      <c r="D180" s="14" t="s">
        <v>636</v>
      </c>
      <c r="E180" s="16" t="s">
        <v>341</v>
      </c>
      <c r="F180" s="16" t="s">
        <v>245</v>
      </c>
      <c r="G180" s="81" t="s">
        <v>115</v>
      </c>
      <c r="H180" s="82" t="s">
        <v>190</v>
      </c>
      <c r="I180" s="17" t="s">
        <v>31</v>
      </c>
      <c r="J180" s="17" t="s">
        <v>640</v>
      </c>
      <c r="K180" s="15"/>
      <c r="L180" s="18">
        <v>44022</v>
      </c>
      <c r="M180" s="83">
        <v>1296.2201000005</v>
      </c>
      <c r="N180" s="84">
        <v>1296.2201000005</v>
      </c>
      <c r="O180" s="84">
        <v>1397.63829999976</v>
      </c>
      <c r="P180" s="85">
        <f t="shared" si="2"/>
        <v>0.92743601831798872</v>
      </c>
      <c r="Q180" s="18">
        <v>43882</v>
      </c>
      <c r="R180" s="86">
        <v>404301.39399999997</v>
      </c>
      <c r="S180" s="86">
        <v>437849.300194824</v>
      </c>
      <c r="T180" s="15"/>
      <c r="U180" s="19">
        <v>8.5659864416811598E-3</v>
      </c>
      <c r="V180" s="51">
        <v>0.89851155953510897</v>
      </c>
      <c r="W180" s="19">
        <v>3.4969729082149598E-2</v>
      </c>
      <c r="X180" s="51">
        <v>4.2858901592844596</v>
      </c>
      <c r="Y180" s="19">
        <v>-5.9707366202928797E-2</v>
      </c>
      <c r="Z180" s="51">
        <v>13.360936837954799</v>
      </c>
      <c r="AA180" s="19">
        <v>3.7828926298971097E-2</v>
      </c>
      <c r="AB180" s="51">
        <v>24.359559533069799</v>
      </c>
      <c r="AC180" s="19">
        <v>6.2439351448119899E-2</v>
      </c>
      <c r="AD180" s="51">
        <v>30.529790643078702</v>
      </c>
      <c r="AE180" s="19">
        <v>8.2520036165078595E-2</v>
      </c>
      <c r="AF180" s="87">
        <v>26.029235665104402</v>
      </c>
      <c r="AG180" s="19">
        <v>-1.34102673473535E-3</v>
      </c>
      <c r="AH180" s="51">
        <v>-1.93292366529931</v>
      </c>
      <c r="AI180" s="19">
        <v>-2.7270231050351899E-2</v>
      </c>
      <c r="AJ180" s="51">
        <v>10.9998941019585</v>
      </c>
      <c r="AK180" s="19">
        <v>0.29622010000108301</v>
      </c>
      <c r="AL180" s="19">
        <v>2.70011340217025E-2</v>
      </c>
      <c r="AM180" s="51">
        <v>42.159538161882701</v>
      </c>
      <c r="AN180" s="15"/>
      <c r="AO180" s="22">
        <v>2.6689639380492701E-2</v>
      </c>
      <c r="AP180" s="22">
        <v>-6.2070488142126103E-2</v>
      </c>
      <c r="AQ180" s="22">
        <v>5.7078443936916301E-2</v>
      </c>
      <c r="AR180" s="22">
        <v>-9.7437633402441895E-2</v>
      </c>
      <c r="AS180" s="20">
        <v>6</v>
      </c>
      <c r="AT180" s="20">
        <v>6</v>
      </c>
      <c r="AU180" s="20">
        <v>7</v>
      </c>
      <c r="AV180" s="21">
        <v>5</v>
      </c>
      <c r="AW180" s="15"/>
      <c r="AX180" s="25">
        <v>0.16342866651597401</v>
      </c>
      <c r="AY180" s="26">
        <v>0.19268004621426399</v>
      </c>
      <c r="AZ180" s="26">
        <v>0.95476075859824105</v>
      </c>
      <c r="BA180" s="26">
        <v>0.25298678503759198</v>
      </c>
      <c r="BB180" s="85">
        <v>1.6726786744402498E-2</v>
      </c>
      <c r="BC180" s="88">
        <v>-21.538691376714301</v>
      </c>
      <c r="BD180" s="18">
        <v>43882</v>
      </c>
      <c r="BE180" s="18">
        <v>43913</v>
      </c>
      <c r="BF180" s="20"/>
      <c r="BG180" s="18"/>
      <c r="BH180" s="15"/>
    </row>
    <row r="181" spans="1:60" x14ac:dyDescent="0.25">
      <c r="A181" s="15"/>
      <c r="B181" s="14" t="s">
        <v>641</v>
      </c>
      <c r="C181" s="14" t="s">
        <v>642</v>
      </c>
      <c r="D181" s="14" t="s">
        <v>636</v>
      </c>
      <c r="E181" s="16" t="s">
        <v>608</v>
      </c>
      <c r="F181" s="16" t="s">
        <v>245</v>
      </c>
      <c r="G181" s="81" t="s">
        <v>115</v>
      </c>
      <c r="H181" s="82" t="s">
        <v>190</v>
      </c>
      <c r="I181" s="17" t="s">
        <v>31</v>
      </c>
      <c r="J181" s="17" t="s">
        <v>643</v>
      </c>
      <c r="K181" s="15"/>
      <c r="L181" s="18">
        <v>44022</v>
      </c>
      <c r="M181" s="83">
        <v>1330.03030000068</v>
      </c>
      <c r="N181" s="84">
        <v>1330.03030000068</v>
      </c>
      <c r="O181" s="84">
        <v>1434.25100000016</v>
      </c>
      <c r="P181" s="85">
        <f t="shared" si="2"/>
        <v>0.92733440660005229</v>
      </c>
      <c r="Q181" s="18">
        <v>43882</v>
      </c>
      <c r="R181" s="86">
        <v>518550.30800000002</v>
      </c>
      <c r="S181" s="86">
        <v>533445.94756103505</v>
      </c>
      <c r="T181" s="15"/>
      <c r="U181" s="19">
        <v>8.56525382369E-3</v>
      </c>
      <c r="V181" s="51">
        <v>0.89843829773599304</v>
      </c>
      <c r="W181" s="19">
        <v>3.49454199331376E-2</v>
      </c>
      <c r="X181" s="51">
        <v>4.2834592443832697</v>
      </c>
      <c r="Y181" s="19">
        <v>-5.9841227057404502E-2</v>
      </c>
      <c r="Z181" s="51">
        <v>13.347550752514501</v>
      </c>
      <c r="AA181" s="19">
        <v>3.75317385824019E-2</v>
      </c>
      <c r="AB181" s="51">
        <v>24.329840761405599</v>
      </c>
      <c r="AC181" s="19">
        <v>6.1831769762648002E-2</v>
      </c>
      <c r="AD181" s="51">
        <v>30.469032474531598</v>
      </c>
      <c r="AE181" s="19">
        <v>8.1592063996213299E-2</v>
      </c>
      <c r="AF181" s="87">
        <v>25.936438448232401</v>
      </c>
      <c r="AG181" s="19">
        <v>-1.34882413749438E-3</v>
      </c>
      <c r="AH181" s="51">
        <v>-1.93370340557522</v>
      </c>
      <c r="AI181" s="19">
        <v>-2.7416361906034602E-2</v>
      </c>
      <c r="AJ181" s="51">
        <v>10.985281016386599</v>
      </c>
      <c r="AK181" s="19">
        <v>0.33003030000138101</v>
      </c>
      <c r="AL181" s="19">
        <v>2.9720306825765899E-2</v>
      </c>
      <c r="AM181" s="51">
        <v>45.5405581619125</v>
      </c>
      <c r="AN181" s="15"/>
      <c r="AO181" s="22">
        <v>2.66888603582629E-2</v>
      </c>
      <c r="AP181" s="22">
        <v>-6.20726887200726E-2</v>
      </c>
      <c r="AQ181" s="22">
        <v>5.7053664124396199E-2</v>
      </c>
      <c r="AR181" s="22">
        <v>-9.7459568990452702E-2</v>
      </c>
      <c r="AS181" s="20">
        <v>6</v>
      </c>
      <c r="AT181" s="20">
        <v>6</v>
      </c>
      <c r="AU181" s="20">
        <v>7</v>
      </c>
      <c r="AV181" s="21">
        <v>5</v>
      </c>
      <c r="AW181" s="15"/>
      <c r="AX181" s="25">
        <v>0.16342886832484499</v>
      </c>
      <c r="AY181" s="26">
        <v>0.190961969307409</v>
      </c>
      <c r="AZ181" s="26">
        <v>0.95344824097992398</v>
      </c>
      <c r="BA181" s="26">
        <v>0.25071697122984898</v>
      </c>
      <c r="BB181" s="85">
        <v>1.67267838840598E-2</v>
      </c>
      <c r="BC181" s="88">
        <v>-21.540602028515401</v>
      </c>
      <c r="BD181" s="18">
        <v>43882</v>
      </c>
      <c r="BE181" s="18">
        <v>43913</v>
      </c>
      <c r="BF181" s="20"/>
      <c r="BG181" s="18"/>
      <c r="BH181" s="15"/>
    </row>
    <row r="182" spans="1:60" x14ac:dyDescent="0.25">
      <c r="A182" s="15"/>
      <c r="B182" s="14" t="s">
        <v>644</v>
      </c>
      <c r="C182" s="14" t="s">
        <v>645</v>
      </c>
      <c r="D182" s="14" t="s">
        <v>636</v>
      </c>
      <c r="E182" s="16" t="s">
        <v>83</v>
      </c>
      <c r="F182" s="16" t="s">
        <v>245</v>
      </c>
      <c r="G182" s="81" t="s">
        <v>115</v>
      </c>
      <c r="H182" s="82" t="s">
        <v>190</v>
      </c>
      <c r="I182" s="17" t="s">
        <v>31</v>
      </c>
      <c r="J182" s="17" t="s">
        <v>64</v>
      </c>
      <c r="K182" s="15"/>
      <c r="L182" s="18">
        <v>44022</v>
      </c>
      <c r="M182" s="83">
        <v>980.34109999984503</v>
      </c>
      <c r="N182" s="84">
        <v>980.34109999984503</v>
      </c>
      <c r="O182" s="84"/>
      <c r="P182" s="85" t="str">
        <f t="shared" si="2"/>
        <v/>
      </c>
      <c r="Q182" s="18"/>
      <c r="R182" s="86">
        <v>22196.491999999998</v>
      </c>
      <c r="S182" s="86"/>
      <c r="T182" s="15"/>
      <c r="U182" s="19">
        <v>8.63139509601751E-3</v>
      </c>
      <c r="V182" s="51">
        <v>0.90505242496874405</v>
      </c>
      <c r="W182" s="19">
        <v>3.6987912821132299E-2</v>
      </c>
      <c r="X182" s="51">
        <v>4.4877085331827402</v>
      </c>
      <c r="Y182" s="19">
        <v>-4.8527711014685303E-2</v>
      </c>
      <c r="Z182" s="51">
        <v>14.478902356786399</v>
      </c>
      <c r="AA182" s="19"/>
      <c r="AB182" s="51"/>
      <c r="AC182" s="19"/>
      <c r="AD182" s="51"/>
      <c r="AE182" s="19"/>
      <c r="AF182" s="87"/>
      <c r="AG182" s="19">
        <v>-6.9244227779563495E-4</v>
      </c>
      <c r="AH182" s="51">
        <v>-1.86806521960534</v>
      </c>
      <c r="AI182" s="19">
        <v>-1.5065361834786E-2</v>
      </c>
      <c r="AJ182" s="51">
        <v>12.2203810235224</v>
      </c>
      <c r="AK182" s="19">
        <v>-1.9658899999740201E-2</v>
      </c>
      <c r="AL182" s="19">
        <v>-2.9342944481868499E-2</v>
      </c>
      <c r="AM182" s="51">
        <v>13.9303345450608</v>
      </c>
      <c r="AN182" s="15"/>
      <c r="AO182" s="22">
        <v>2.6756340186693699E-2</v>
      </c>
      <c r="AP182" s="22">
        <v>-6.1887773299531497E-2</v>
      </c>
      <c r="AQ182" s="22">
        <v>5.91403475063998E-2</v>
      </c>
      <c r="AR182" s="22">
        <v>-9.5618955859245E-2</v>
      </c>
      <c r="AS182" s="20"/>
      <c r="AT182" s="20"/>
      <c r="AU182" s="20"/>
      <c r="AV182" s="21"/>
      <c r="AW182" s="15"/>
      <c r="AX182" s="25"/>
      <c r="AY182" s="26"/>
      <c r="AZ182" s="26"/>
      <c r="BA182" s="26"/>
      <c r="BB182" s="85"/>
      <c r="BC182" s="88">
        <v>-21.380590859451299</v>
      </c>
      <c r="BD182" s="18">
        <v>43882</v>
      </c>
      <c r="BE182" s="18">
        <v>43913</v>
      </c>
      <c r="BF182" s="20"/>
      <c r="BG182" s="18"/>
      <c r="BH182" s="15"/>
    </row>
    <row r="183" spans="1:60" x14ac:dyDescent="0.25">
      <c r="A183" s="15"/>
      <c r="B183" s="14" t="s">
        <v>646</v>
      </c>
      <c r="C183" s="14" t="s">
        <v>647</v>
      </c>
      <c r="D183" s="14" t="s">
        <v>636</v>
      </c>
      <c r="E183" s="16" t="s">
        <v>648</v>
      </c>
      <c r="F183" s="16" t="s">
        <v>245</v>
      </c>
      <c r="G183" s="81" t="s">
        <v>115</v>
      </c>
      <c r="H183" s="82" t="s">
        <v>190</v>
      </c>
      <c r="I183" s="17" t="s">
        <v>31</v>
      </c>
      <c r="J183" s="17" t="s">
        <v>64</v>
      </c>
      <c r="K183" s="15"/>
      <c r="L183" s="18">
        <v>44022</v>
      </c>
      <c r="M183" s="83">
        <v>1100.6817000005401</v>
      </c>
      <c r="N183" s="84">
        <v>1100.6817000005401</v>
      </c>
      <c r="O183" s="84">
        <v>1178.76930000074</v>
      </c>
      <c r="P183" s="85">
        <f t="shared" si="2"/>
        <v>0.93375497648254757</v>
      </c>
      <c r="Q183" s="18">
        <v>43882</v>
      </c>
      <c r="R183" s="86">
        <v>23475.38</v>
      </c>
      <c r="S183" s="86">
        <v>29074.322213745101</v>
      </c>
      <c r="T183" s="15"/>
      <c r="U183" s="19">
        <v>8.6149261005630303E-3</v>
      </c>
      <c r="V183" s="51">
        <v>0.903405525423295</v>
      </c>
      <c r="W183" s="19">
        <v>3.64770269206929E-2</v>
      </c>
      <c r="X183" s="51">
        <v>4.4366199431387896</v>
      </c>
      <c r="Y183" s="19">
        <v>-5.1370188276487198E-2</v>
      </c>
      <c r="Z183" s="51">
        <v>14.194654630599</v>
      </c>
      <c r="AA183" s="19">
        <v>5.6416983266899499E-2</v>
      </c>
      <c r="AB183" s="51">
        <v>26.218365229840899</v>
      </c>
      <c r="AC183" s="19">
        <v>0.101075995315186</v>
      </c>
      <c r="AD183" s="51">
        <v>34.393455029756304</v>
      </c>
      <c r="AE183" s="19"/>
      <c r="AF183" s="87"/>
      <c r="AG183" s="19">
        <v>-8.5637119173043196E-4</v>
      </c>
      <c r="AH183" s="51">
        <v>-1.8844581109988201</v>
      </c>
      <c r="AI183" s="19">
        <v>-1.8169386659792501E-2</v>
      </c>
      <c r="AJ183" s="51">
        <v>11.909978541021699</v>
      </c>
      <c r="AK183" s="19">
        <v>0.100681699999841</v>
      </c>
      <c r="AL183" s="19">
        <v>4.5354949284956099E-2</v>
      </c>
      <c r="AM183" s="51">
        <v>37.0923461657367</v>
      </c>
      <c r="AN183" s="15"/>
      <c r="AO183" s="22">
        <v>2.6739415849078799E-2</v>
      </c>
      <c r="AP183" s="22">
        <v>-6.1934148659929598E-2</v>
      </c>
      <c r="AQ183" s="22">
        <v>5.8617780254280702E-2</v>
      </c>
      <c r="AR183" s="22">
        <v>-9.6079712427162997E-2</v>
      </c>
      <c r="AS183" s="20">
        <v>7</v>
      </c>
      <c r="AT183" s="20">
        <v>5</v>
      </c>
      <c r="AU183" s="20">
        <v>7</v>
      </c>
      <c r="AV183" s="21">
        <v>5</v>
      </c>
      <c r="AW183" s="15"/>
      <c r="AX183" s="25">
        <v>0.163418728225806</v>
      </c>
      <c r="AY183" s="26">
        <v>0.30003045760031499</v>
      </c>
      <c r="AZ183" s="26">
        <v>1.0367476929332</v>
      </c>
      <c r="BA183" s="26">
        <v>0.39529812997489</v>
      </c>
      <c r="BB183" s="85">
        <v>1.6727228805466399E-2</v>
      </c>
      <c r="BC183" s="88">
        <v>-21.420646092563398</v>
      </c>
      <c r="BD183" s="18">
        <v>43882</v>
      </c>
      <c r="BE183" s="18">
        <v>43913</v>
      </c>
      <c r="BF183" s="20"/>
      <c r="BG183" s="18"/>
      <c r="BH183" s="15"/>
    </row>
    <row r="184" spans="1:60" x14ac:dyDescent="0.25">
      <c r="A184" s="15"/>
      <c r="B184" s="14" t="s">
        <v>649</v>
      </c>
      <c r="C184" s="14" t="s">
        <v>650</v>
      </c>
      <c r="D184" s="14" t="s">
        <v>636</v>
      </c>
      <c r="E184" s="16" t="s">
        <v>163</v>
      </c>
      <c r="F184" s="16" t="s">
        <v>245</v>
      </c>
      <c r="G184" s="81" t="s">
        <v>115</v>
      </c>
      <c r="H184" s="82" t="s">
        <v>190</v>
      </c>
      <c r="I184" s="17" t="s">
        <v>31</v>
      </c>
      <c r="J184" s="17" t="s">
        <v>651</v>
      </c>
      <c r="K184" s="15"/>
      <c r="L184" s="18">
        <v>44022</v>
      </c>
      <c r="M184" s="83">
        <v>1400.73020000011</v>
      </c>
      <c r="N184" s="84">
        <v>1400.73020000011</v>
      </c>
      <c r="O184" s="84">
        <v>1507.5977999996401</v>
      </c>
      <c r="P184" s="85">
        <f t="shared" si="2"/>
        <v>0.92911398517591659</v>
      </c>
      <c r="Q184" s="18">
        <v>43882</v>
      </c>
      <c r="R184" s="86">
        <v>916909.68200000003</v>
      </c>
      <c r="S184" s="86">
        <v>889150.115896484</v>
      </c>
      <c r="T184" s="15"/>
      <c r="U184" s="19">
        <v>8.5789646946068405E-3</v>
      </c>
      <c r="V184" s="51">
        <v>0.89980938482767703</v>
      </c>
      <c r="W184" s="19">
        <v>3.53706690475519E-2</v>
      </c>
      <c r="X184" s="51">
        <v>4.3259841558246999</v>
      </c>
      <c r="Y184" s="19">
        <v>-5.7495187488748302E-2</v>
      </c>
      <c r="Z184" s="51">
        <v>13.5821547093801</v>
      </c>
      <c r="AA184" s="19">
        <v>4.2744920106997597E-2</v>
      </c>
      <c r="AB184" s="51">
        <v>24.851158913865198</v>
      </c>
      <c r="AC184" s="19">
        <v>7.2514489584136796E-2</v>
      </c>
      <c r="AD184" s="51">
        <v>31.5373044566659</v>
      </c>
      <c r="AE184" s="19">
        <v>9.7947727779683205E-2</v>
      </c>
      <c r="AF184" s="87">
        <v>27.5720048265648</v>
      </c>
      <c r="AG184" s="19">
        <v>-1.21211032183055E-3</v>
      </c>
      <c r="AH184" s="51">
        <v>-1.92003202400883</v>
      </c>
      <c r="AI184" s="19">
        <v>-2.4855858327100602E-2</v>
      </c>
      <c r="AJ184" s="51">
        <v>11.2413313742873</v>
      </c>
      <c r="AK184" s="19">
        <v>0.40073020000068899</v>
      </c>
      <c r="AL184" s="19">
        <v>3.5211451851864702E-2</v>
      </c>
      <c r="AM184" s="51">
        <v>52.610548161843298</v>
      </c>
      <c r="AN184" s="15"/>
      <c r="AO184" s="22">
        <v>2.6702902639954101E-2</v>
      </c>
      <c r="AP184" s="22">
        <v>-6.2034201031565303E-2</v>
      </c>
      <c r="AQ184" s="22">
        <v>5.7488023701807799E-2</v>
      </c>
      <c r="AR184" s="22">
        <v>-9.7076365520479199E-2</v>
      </c>
      <c r="AS184" s="20">
        <v>6</v>
      </c>
      <c r="AT184" s="20">
        <v>6</v>
      </c>
      <c r="AU184" s="20">
        <v>7</v>
      </c>
      <c r="AV184" s="21">
        <v>5</v>
      </c>
      <c r="AW184" s="15"/>
      <c r="AX184" s="25">
        <v>0.163425769178139</v>
      </c>
      <c r="AY184" s="26">
        <v>0.22107772821573199</v>
      </c>
      <c r="AZ184" s="26">
        <v>0.97645286510396501</v>
      </c>
      <c r="BA184" s="26">
        <v>0.290539456679198</v>
      </c>
      <c r="BB184" s="85">
        <v>1.67268781445091E-2</v>
      </c>
      <c r="BC184" s="88">
        <v>-21.507281318685301</v>
      </c>
      <c r="BD184" s="18">
        <v>43882</v>
      </c>
      <c r="BE184" s="18">
        <v>43913</v>
      </c>
      <c r="BF184" s="20"/>
      <c r="BG184" s="18"/>
      <c r="BH184" s="15"/>
    </row>
    <row r="185" spans="1:60" x14ac:dyDescent="0.25">
      <c r="A185" s="15"/>
      <c r="B185" s="14" t="s">
        <v>652</v>
      </c>
      <c r="C185" s="14" t="s">
        <v>653</v>
      </c>
      <c r="D185" s="14" t="s">
        <v>654</v>
      </c>
      <c r="E185" s="16" t="s">
        <v>77</v>
      </c>
      <c r="F185" s="16" t="s">
        <v>245</v>
      </c>
      <c r="G185" s="81" t="s">
        <v>115</v>
      </c>
      <c r="H185" s="82" t="s">
        <v>173</v>
      </c>
      <c r="I185" s="17" t="s">
        <v>31</v>
      </c>
      <c r="J185" s="17" t="s">
        <v>655</v>
      </c>
      <c r="K185" s="15"/>
      <c r="L185" s="18">
        <v>44022</v>
      </c>
      <c r="M185" s="83">
        <v>1584.8760999999899</v>
      </c>
      <c r="N185" s="84">
        <v>1584.8760999999899</v>
      </c>
      <c r="O185" s="84">
        <v>1593.9443999994501</v>
      </c>
      <c r="P185" s="85">
        <f t="shared" si="2"/>
        <v>0.994310780225795</v>
      </c>
      <c r="Q185" s="18">
        <v>44019</v>
      </c>
      <c r="R185" s="86">
        <v>33949182.539843798</v>
      </c>
      <c r="S185" s="86">
        <v>28700721.479343701</v>
      </c>
      <c r="T185" s="15"/>
      <c r="U185" s="19">
        <v>-3.63996868145477E-4</v>
      </c>
      <c r="V185" s="51">
        <v>5.51322855244507E-3</v>
      </c>
      <c r="W185" s="19">
        <v>1.1520039683091499E-2</v>
      </c>
      <c r="X185" s="51">
        <v>1.9409212193750101</v>
      </c>
      <c r="Y185" s="19">
        <v>2.5447050606089799E-2</v>
      </c>
      <c r="Z185" s="51">
        <v>21.8763785188494</v>
      </c>
      <c r="AA185" s="19">
        <v>4.32412887821556E-2</v>
      </c>
      <c r="AB185" s="51">
        <v>24.900795781373699</v>
      </c>
      <c r="AC185" s="19">
        <v>0.115910715940117</v>
      </c>
      <c r="AD185" s="51">
        <v>35.876927092263898</v>
      </c>
      <c r="AE185" s="19">
        <v>0.15530225689333699</v>
      </c>
      <c r="AF185" s="87">
        <v>33.307457737915698</v>
      </c>
      <c r="AG185" s="19">
        <v>-9.1481751496758101E-4</v>
      </c>
      <c r="AH185" s="51">
        <v>-1.8903027433225399</v>
      </c>
      <c r="AI185" s="19">
        <v>3.2010520168114502E-2</v>
      </c>
      <c r="AJ185" s="51">
        <v>16.927969223819701</v>
      </c>
      <c r="AK185" s="19">
        <v>0.58487609999952805</v>
      </c>
      <c r="AL185" s="19">
        <v>4.8425116032376501E-2</v>
      </c>
      <c r="AM185" s="51">
        <v>71.025138161727199</v>
      </c>
      <c r="AN185" s="15"/>
      <c r="AO185" s="22">
        <v>2.4139727956935499E-2</v>
      </c>
      <c r="AP185" s="22">
        <v>-4.4617433917664998E-2</v>
      </c>
      <c r="AQ185" s="22">
        <v>3.5665323546709302E-2</v>
      </c>
      <c r="AR185" s="22">
        <v>-2.7031022379560499E-2</v>
      </c>
      <c r="AS185" s="20">
        <v>6</v>
      </c>
      <c r="AT185" s="20">
        <v>6</v>
      </c>
      <c r="AU185" s="20">
        <v>7</v>
      </c>
      <c r="AV185" s="21">
        <v>5</v>
      </c>
      <c r="AW185" s="15"/>
      <c r="AX185" s="25">
        <v>6.5828608419178605E-2</v>
      </c>
      <c r="AY185" s="26">
        <v>0.32435873603162702</v>
      </c>
      <c r="AZ185" s="26">
        <v>0.70827276403269901</v>
      </c>
      <c r="BA185" s="26">
        <v>0.40897986896516197</v>
      </c>
      <c r="BB185" s="85">
        <v>6.7408166206678298E-3</v>
      </c>
      <c r="BC185" s="88">
        <v>-9.0644776526023598</v>
      </c>
      <c r="BD185" s="18">
        <v>43747</v>
      </c>
      <c r="BE185" s="18">
        <v>43783</v>
      </c>
      <c r="BF185" s="20">
        <v>162</v>
      </c>
      <c r="BG185" s="18">
        <v>43973</v>
      </c>
      <c r="BH185" s="15"/>
    </row>
    <row r="186" spans="1:60" x14ac:dyDescent="0.25">
      <c r="A186" s="15"/>
      <c r="B186" s="14" t="s">
        <v>656</v>
      </c>
      <c r="C186" s="14" t="s">
        <v>657</v>
      </c>
      <c r="D186" s="14" t="s">
        <v>654</v>
      </c>
      <c r="E186" s="16" t="s">
        <v>341</v>
      </c>
      <c r="F186" s="16" t="s">
        <v>245</v>
      </c>
      <c r="G186" s="81" t="s">
        <v>115</v>
      </c>
      <c r="H186" s="82" t="s">
        <v>173</v>
      </c>
      <c r="I186" s="17" t="s">
        <v>31</v>
      </c>
      <c r="J186" s="17" t="s">
        <v>658</v>
      </c>
      <c r="K186" s="15"/>
      <c r="L186" s="18">
        <v>44022</v>
      </c>
      <c r="M186" s="83">
        <v>1478.76219999976</v>
      </c>
      <c r="N186" s="84">
        <v>1478.76219999976</v>
      </c>
      <c r="O186" s="84">
        <v>1489.9080999996499</v>
      </c>
      <c r="P186" s="85">
        <f t="shared" si="2"/>
        <v>0.99251906879364404</v>
      </c>
      <c r="Q186" s="18">
        <v>43747</v>
      </c>
      <c r="R186" s="86">
        <v>1852859.959</v>
      </c>
      <c r="S186" s="86">
        <v>2066942.4115488301</v>
      </c>
      <c r="T186" s="15"/>
      <c r="U186" s="19">
        <v>-3.9821508198656402E-4</v>
      </c>
      <c r="V186" s="51">
        <v>2.0914071683364498E-3</v>
      </c>
      <c r="W186" s="19">
        <v>1.0482002942808301E-2</v>
      </c>
      <c r="X186" s="51">
        <v>1.8371175453466999</v>
      </c>
      <c r="Y186" s="19">
        <v>1.90793511519587E-2</v>
      </c>
      <c r="Z186" s="51">
        <v>21.2396085734363</v>
      </c>
      <c r="AA186" s="19">
        <v>3.02544301630405E-2</v>
      </c>
      <c r="AB186" s="51">
        <v>23.602109919476799</v>
      </c>
      <c r="AC186" s="19">
        <v>8.8338181842118502E-2</v>
      </c>
      <c r="AD186" s="51">
        <v>33.1196736824932</v>
      </c>
      <c r="AE186" s="19">
        <v>0.112767931237613</v>
      </c>
      <c r="AF186" s="87">
        <v>29.054025172372299</v>
      </c>
      <c r="AG186" s="19">
        <v>-1.25670081160933E-3</v>
      </c>
      <c r="AH186" s="51">
        <v>-1.92449107298671</v>
      </c>
      <c r="AI186" s="19">
        <v>2.5251022365409902E-2</v>
      </c>
      <c r="AJ186" s="51">
        <v>16.252019443549202</v>
      </c>
      <c r="AK186" s="19">
        <v>0.47876220000034703</v>
      </c>
      <c r="AL186" s="19">
        <v>4.0990517201862503E-2</v>
      </c>
      <c r="AM186" s="51">
        <v>60.413748161809103</v>
      </c>
      <c r="AN186" s="15"/>
      <c r="AO186" s="22">
        <v>2.4104643600367098E-2</v>
      </c>
      <c r="AP186" s="22">
        <v>-4.4650103724998197E-2</v>
      </c>
      <c r="AQ186" s="22">
        <v>3.4602345038365498E-2</v>
      </c>
      <c r="AR186" s="22">
        <v>-2.8062812965799801E-2</v>
      </c>
      <c r="AS186" s="20">
        <v>6</v>
      </c>
      <c r="AT186" s="20">
        <v>6</v>
      </c>
      <c r="AU186" s="20">
        <v>7</v>
      </c>
      <c r="AV186" s="21">
        <v>5</v>
      </c>
      <c r="AW186" s="15"/>
      <c r="AX186" s="25">
        <v>6.5803357010663602E-2</v>
      </c>
      <c r="AY186" s="26">
        <v>0.14127525485082501</v>
      </c>
      <c r="AZ186" s="26">
        <v>0.66451208412127005</v>
      </c>
      <c r="BA186" s="26">
        <v>0.177472685553312</v>
      </c>
      <c r="BB186" s="85">
        <v>6.7379382317903896E-3</v>
      </c>
      <c r="BC186" s="88">
        <v>-9.1764518898562493</v>
      </c>
      <c r="BD186" s="18">
        <v>43747</v>
      </c>
      <c r="BE186" s="18">
        <v>43783</v>
      </c>
      <c r="BF186" s="20"/>
      <c r="BG186" s="18"/>
      <c r="BH186" s="15"/>
    </row>
    <row r="187" spans="1:60" x14ac:dyDescent="0.25">
      <c r="A187" s="15"/>
      <c r="B187" s="14" t="s">
        <v>659</v>
      </c>
      <c r="C187" s="14" t="s">
        <v>660</v>
      </c>
      <c r="D187" s="14" t="s">
        <v>654</v>
      </c>
      <c r="E187" s="16" t="s">
        <v>608</v>
      </c>
      <c r="F187" s="16" t="s">
        <v>245</v>
      </c>
      <c r="G187" s="81" t="s">
        <v>115</v>
      </c>
      <c r="H187" s="82" t="s">
        <v>173</v>
      </c>
      <c r="I187" s="17" t="s">
        <v>31</v>
      </c>
      <c r="J187" s="17" t="s">
        <v>661</v>
      </c>
      <c r="K187" s="15"/>
      <c r="L187" s="18">
        <v>44022</v>
      </c>
      <c r="M187" s="83">
        <v>1548.6034999992701</v>
      </c>
      <c r="N187" s="84">
        <v>1548.6034999992701</v>
      </c>
      <c r="O187" s="84">
        <v>1557.5603000000101</v>
      </c>
      <c r="P187" s="85">
        <f t="shared" si="2"/>
        <v>0.99424946822236038</v>
      </c>
      <c r="Q187" s="18">
        <v>44019</v>
      </c>
      <c r="R187" s="86">
        <v>2842207.443</v>
      </c>
      <c r="S187" s="86">
        <v>3293565.6226757802</v>
      </c>
      <c r="T187" s="15"/>
      <c r="U187" s="19">
        <v>-3.8452124226751001E-4</v>
      </c>
      <c r="V187" s="51">
        <v>3.4607911402417799E-3</v>
      </c>
      <c r="W187" s="19">
        <v>1.08971806439513E-2</v>
      </c>
      <c r="X187" s="51">
        <v>1.878635315461</v>
      </c>
      <c r="Y187" s="19">
        <v>2.1622310923703501E-2</v>
      </c>
      <c r="Z187" s="51">
        <v>21.493904550618002</v>
      </c>
      <c r="AA187" s="19">
        <v>3.5430968915534301E-2</v>
      </c>
      <c r="AB187" s="51">
        <v>24.119763794704301</v>
      </c>
      <c r="AC187" s="19">
        <v>9.9287296303373296E-2</v>
      </c>
      <c r="AD187" s="51">
        <v>34.214585128589498</v>
      </c>
      <c r="AE187" s="19">
        <v>0.12959469408277099</v>
      </c>
      <c r="AF187" s="87">
        <v>30.736701456888099</v>
      </c>
      <c r="AG187" s="19">
        <v>-1.11994802773552E-3</v>
      </c>
      <c r="AH187" s="51">
        <v>-1.91081579459933</v>
      </c>
      <c r="AI187" s="19">
        <v>2.79501441982575E-2</v>
      </c>
      <c r="AJ187" s="51">
        <v>16.521931626834</v>
      </c>
      <c r="AK187" s="19">
        <v>0.54860349999973601</v>
      </c>
      <c r="AL187" s="19">
        <v>4.5935407912111301E-2</v>
      </c>
      <c r="AM187" s="51">
        <v>67.397878161747897</v>
      </c>
      <c r="AN187" s="15"/>
      <c r="AO187" s="22">
        <v>2.4118712528434099E-2</v>
      </c>
      <c r="AP187" s="22">
        <v>-4.4637068066585898E-2</v>
      </c>
      <c r="AQ187" s="22">
        <v>3.5027468773478197E-2</v>
      </c>
      <c r="AR187" s="22">
        <v>-2.7650167327010401E-2</v>
      </c>
      <c r="AS187" s="20">
        <v>6</v>
      </c>
      <c r="AT187" s="20">
        <v>6</v>
      </c>
      <c r="AU187" s="20">
        <v>7</v>
      </c>
      <c r="AV187" s="21">
        <v>5</v>
      </c>
      <c r="AW187" s="15"/>
      <c r="AX187" s="25">
        <v>6.5813153105336794E-2</v>
      </c>
      <c r="AY187" s="26">
        <v>0.21428173836898201</v>
      </c>
      <c r="AZ187" s="26">
        <v>0.68195918031415204</v>
      </c>
      <c r="BA187" s="26">
        <v>0.26958544628814701</v>
      </c>
      <c r="BB187" s="85">
        <v>6.7390576867637697E-3</v>
      </c>
      <c r="BC187" s="88">
        <v>-9.1316693336411792</v>
      </c>
      <c r="BD187" s="18">
        <v>43747</v>
      </c>
      <c r="BE187" s="18">
        <v>43783</v>
      </c>
      <c r="BF187" s="20">
        <v>194</v>
      </c>
      <c r="BG187" s="18">
        <v>44019</v>
      </c>
      <c r="BH187" s="15"/>
    </row>
    <row r="188" spans="1:60" x14ac:dyDescent="0.25">
      <c r="A188" s="15"/>
      <c r="B188" s="14" t="s">
        <v>662</v>
      </c>
      <c r="C188" s="14" t="s">
        <v>663</v>
      </c>
      <c r="D188" s="14" t="s">
        <v>654</v>
      </c>
      <c r="E188" s="16" t="s">
        <v>83</v>
      </c>
      <c r="F188" s="16" t="s">
        <v>245</v>
      </c>
      <c r="G188" s="81" t="s">
        <v>115</v>
      </c>
      <c r="H188" s="82" t="s">
        <v>173</v>
      </c>
      <c r="I188" s="17" t="s">
        <v>31</v>
      </c>
      <c r="J188" s="17" t="s">
        <v>64</v>
      </c>
      <c r="K188" s="15"/>
      <c r="L188" s="18">
        <v>44022</v>
      </c>
      <c r="M188" s="83">
        <v>1055.33860000037</v>
      </c>
      <c r="N188" s="84">
        <v>1055.33860000037</v>
      </c>
      <c r="O188" s="84"/>
      <c r="P188" s="85" t="str">
        <f t="shared" si="2"/>
        <v/>
      </c>
      <c r="Q188" s="18"/>
      <c r="R188" s="86">
        <v>16534.973000000002</v>
      </c>
      <c r="S188" s="86"/>
      <c r="T188" s="15"/>
      <c r="U188" s="19">
        <v>-3.5994440077047302E-4</v>
      </c>
      <c r="V188" s="51">
        <v>5.9184752899454898E-3</v>
      </c>
      <c r="W188" s="19">
        <v>1.1644752652500799E-2</v>
      </c>
      <c r="X188" s="51">
        <v>1.95339251631594</v>
      </c>
      <c r="Y188" s="19">
        <v>2.6215027992293499E-2</v>
      </c>
      <c r="Z188" s="51">
        <v>21.953176257491599</v>
      </c>
      <c r="AA188" s="19"/>
      <c r="AB188" s="51"/>
      <c r="AC188" s="19"/>
      <c r="AD188" s="51"/>
      <c r="AE188" s="19"/>
      <c r="AF188" s="87"/>
      <c r="AG188" s="19">
        <v>-8.7383655773010105E-4</v>
      </c>
      <c r="AH188" s="51">
        <v>-1.8862046475987899</v>
      </c>
      <c r="AI188" s="19">
        <v>3.2825483245687799E-2</v>
      </c>
      <c r="AJ188" s="51">
        <v>17.009465531562501</v>
      </c>
      <c r="AK188" s="19">
        <v>5.5338600001050502E-2</v>
      </c>
      <c r="AL188" s="19">
        <v>8.4145907479978604E-2</v>
      </c>
      <c r="AM188" s="51">
        <v>21.4300845451362</v>
      </c>
      <c r="AN188" s="15"/>
      <c r="AO188" s="22">
        <v>7.9868679731589492E-3</v>
      </c>
      <c r="AP188" s="22">
        <v>-1.2822013096410999E-2</v>
      </c>
      <c r="AQ188" s="22">
        <v>3.57929525380314E-2</v>
      </c>
      <c r="AR188" s="22">
        <v>-1.9466991946501401E-2</v>
      </c>
      <c r="AS188" s="20"/>
      <c r="AT188" s="20"/>
      <c r="AU188" s="20"/>
      <c r="AV188" s="21"/>
      <c r="AW188" s="15"/>
      <c r="AX188" s="25"/>
      <c r="AY188" s="26"/>
      <c r="AZ188" s="26"/>
      <c r="BA188" s="26"/>
      <c r="BB188" s="85"/>
      <c r="BC188" s="88">
        <v>-4.9311791481013598</v>
      </c>
      <c r="BD188" s="18">
        <v>43871</v>
      </c>
      <c r="BE188" s="18">
        <v>43914</v>
      </c>
      <c r="BF188" s="20">
        <v>64</v>
      </c>
      <c r="BG188" s="18">
        <v>43959</v>
      </c>
      <c r="BH188" s="15"/>
    </row>
    <row r="189" spans="1:60" x14ac:dyDescent="0.25">
      <c r="A189" s="15"/>
      <c r="B189" s="14" t="s">
        <v>664</v>
      </c>
      <c r="C189" s="14" t="s">
        <v>665</v>
      </c>
      <c r="D189" s="14" t="s">
        <v>654</v>
      </c>
      <c r="E189" s="16" t="s">
        <v>648</v>
      </c>
      <c r="F189" s="16" t="s">
        <v>245</v>
      </c>
      <c r="G189" s="81" t="s">
        <v>115</v>
      </c>
      <c r="H189" s="82" t="s">
        <v>173</v>
      </c>
      <c r="I189" s="17" t="s">
        <v>31</v>
      </c>
      <c r="J189" s="17" t="s">
        <v>64</v>
      </c>
      <c r="K189" s="15"/>
      <c r="L189" s="18">
        <v>44022</v>
      </c>
      <c r="M189" s="83">
        <v>1111.0803999994</v>
      </c>
      <c r="N189" s="84">
        <v>1111.0803999994</v>
      </c>
      <c r="O189" s="84">
        <v>1117.4606999997</v>
      </c>
      <c r="P189" s="85">
        <f t="shared" si="2"/>
        <v>0.99429035848839997</v>
      </c>
      <c r="Q189" s="18">
        <v>44019</v>
      </c>
      <c r="R189" s="86">
        <v>344697.77600000001</v>
      </c>
      <c r="S189" s="86">
        <v>288878.12882421899</v>
      </c>
      <c r="T189" s="15"/>
      <c r="U189" s="19">
        <v>-3.7085267194925098E-4</v>
      </c>
      <c r="V189" s="51">
        <v>4.8276481720677103E-3</v>
      </c>
      <c r="W189" s="19">
        <v>1.13123162445845E-2</v>
      </c>
      <c r="X189" s="51">
        <v>1.9201488755243199</v>
      </c>
      <c r="Y189" s="19">
        <v>2.41698579393415E-2</v>
      </c>
      <c r="Z189" s="51">
        <v>21.7486592521891</v>
      </c>
      <c r="AA189" s="19">
        <v>4.0629764915138401E-2</v>
      </c>
      <c r="AB189" s="51">
        <v>24.6396433946793</v>
      </c>
      <c r="AC189" s="19">
        <v>0.110340136230661</v>
      </c>
      <c r="AD189" s="51">
        <v>35.319869121303803</v>
      </c>
      <c r="AE189" s="19"/>
      <c r="AF189" s="87"/>
      <c r="AG189" s="19">
        <v>-9.8320955112285403E-4</v>
      </c>
      <c r="AH189" s="51">
        <v>-1.8971419469380599</v>
      </c>
      <c r="AI189" s="19">
        <v>3.0654511945613201E-2</v>
      </c>
      <c r="AJ189" s="51">
        <v>16.792368401569501</v>
      </c>
      <c r="AK189" s="19">
        <v>0.111080400000064</v>
      </c>
      <c r="AL189" s="19">
        <v>5.1859741790394799E-2</v>
      </c>
      <c r="AM189" s="51">
        <v>34.840203209954801</v>
      </c>
      <c r="AN189" s="15"/>
      <c r="AO189" s="22">
        <v>2.4132712693244698E-2</v>
      </c>
      <c r="AP189" s="22">
        <v>-4.46239431703725E-2</v>
      </c>
      <c r="AQ189" s="22">
        <v>3.5452560483463499E-2</v>
      </c>
      <c r="AR189" s="22">
        <v>-2.7237559250352199E-2</v>
      </c>
      <c r="AS189" s="20">
        <v>6</v>
      </c>
      <c r="AT189" s="20">
        <v>6</v>
      </c>
      <c r="AU189" s="20">
        <v>7</v>
      </c>
      <c r="AV189" s="21">
        <v>5</v>
      </c>
      <c r="AW189" s="15"/>
      <c r="AX189" s="25">
        <v>6.5823319488190493E-2</v>
      </c>
      <c r="AY189" s="26">
        <v>0.28756529869860997</v>
      </c>
      <c r="AZ189" s="26">
        <v>0.69947638767280296</v>
      </c>
      <c r="BA189" s="26">
        <v>0.362319177613244</v>
      </c>
      <c r="BB189" s="85">
        <v>6.74021610497221E-3</v>
      </c>
      <c r="BC189" s="88">
        <v>-9.0868850818224001</v>
      </c>
      <c r="BD189" s="18">
        <v>43747</v>
      </c>
      <c r="BE189" s="18">
        <v>43783</v>
      </c>
      <c r="BF189" s="20">
        <v>162</v>
      </c>
      <c r="BG189" s="18">
        <v>43973</v>
      </c>
      <c r="BH189" s="15"/>
    </row>
    <row r="190" spans="1:60" x14ac:dyDescent="0.25">
      <c r="A190" s="15"/>
      <c r="B190" s="14" t="s">
        <v>666</v>
      </c>
      <c r="C190" s="14" t="s">
        <v>667</v>
      </c>
      <c r="D190" s="14" t="s">
        <v>654</v>
      </c>
      <c r="E190" s="16" t="s">
        <v>163</v>
      </c>
      <c r="F190" s="16" t="s">
        <v>245</v>
      </c>
      <c r="G190" s="81" t="s">
        <v>115</v>
      </c>
      <c r="H190" s="82" t="s">
        <v>173</v>
      </c>
      <c r="I190" s="17" t="s">
        <v>31</v>
      </c>
      <c r="J190" s="17" t="s">
        <v>668</v>
      </c>
      <c r="K190" s="15"/>
      <c r="L190" s="18">
        <v>44022</v>
      </c>
      <c r="M190" s="83">
        <v>1622.12209999934</v>
      </c>
      <c r="N190" s="84">
        <v>1622.12209999934</v>
      </c>
      <c r="O190" s="84">
        <v>1631.43700000085</v>
      </c>
      <c r="P190" s="85">
        <f t="shared" si="2"/>
        <v>0.99429037100329021</v>
      </c>
      <c r="Q190" s="18">
        <v>44019</v>
      </c>
      <c r="R190" s="86">
        <v>2929748.5380000002</v>
      </c>
      <c r="S190" s="86">
        <v>4123030.5871875002</v>
      </c>
      <c r="T190" s="15"/>
      <c r="U190" s="19">
        <v>-3.70796312381572E-4</v>
      </c>
      <c r="V190" s="51">
        <v>4.8332841288356602E-3</v>
      </c>
      <c r="W190" s="19">
        <v>1.13125686966669E-2</v>
      </c>
      <c r="X190" s="51">
        <v>1.92017412073255</v>
      </c>
      <c r="Y190" s="19">
        <v>2.4171662495064101E-2</v>
      </c>
      <c r="Z190" s="51">
        <v>21.748839707754101</v>
      </c>
      <c r="AA190" s="19">
        <v>4.0633419626829002E-2</v>
      </c>
      <c r="AB190" s="51">
        <v>24.640008865855599</v>
      </c>
      <c r="AC190" s="19">
        <v>0.110346514293342</v>
      </c>
      <c r="AD190" s="51">
        <v>35.320506927615497</v>
      </c>
      <c r="AE190" s="19">
        <v>0.14667579885281201</v>
      </c>
      <c r="AF190" s="87">
        <v>32.444811933906699</v>
      </c>
      <c r="AG190" s="19">
        <v>-9.8311382134852509E-4</v>
      </c>
      <c r="AH190" s="51">
        <v>-1.8971323739606301</v>
      </c>
      <c r="AI190" s="19">
        <v>3.06564164511656E-2</v>
      </c>
      <c r="AJ190" s="51">
        <v>16.792558852117502</v>
      </c>
      <c r="AK190" s="19">
        <v>0.62212209999968804</v>
      </c>
      <c r="AL190" s="19">
        <v>5.0928986887811299E-2</v>
      </c>
      <c r="AM190" s="51">
        <v>74.749738161684903</v>
      </c>
      <c r="AN190" s="15"/>
      <c r="AO190" s="22">
        <v>2.4132681535775202E-2</v>
      </c>
      <c r="AP190" s="22">
        <v>-4.4623917388016701E-2</v>
      </c>
      <c r="AQ190" s="22">
        <v>3.5452724185233798E-2</v>
      </c>
      <c r="AR190" s="22">
        <v>-2.7237250500547799E-2</v>
      </c>
      <c r="AS190" s="20">
        <v>6</v>
      </c>
      <c r="AT190" s="20">
        <v>6</v>
      </c>
      <c r="AU190" s="20">
        <v>7</v>
      </c>
      <c r="AV190" s="21">
        <v>5</v>
      </c>
      <c r="AW190" s="15"/>
      <c r="AX190" s="25">
        <v>6.5823300383926794E-2</v>
      </c>
      <c r="AY190" s="26">
        <v>0.28761660951886397</v>
      </c>
      <c r="AZ190" s="26">
        <v>0.69948869835025096</v>
      </c>
      <c r="BA190" s="26">
        <v>0.36238417037157</v>
      </c>
      <c r="BB190" s="85">
        <v>6.7402142348964803E-3</v>
      </c>
      <c r="BC190" s="88">
        <v>-9.0868570684979204</v>
      </c>
      <c r="BD190" s="18">
        <v>43747</v>
      </c>
      <c r="BE190" s="18">
        <v>43783</v>
      </c>
      <c r="BF190" s="20">
        <v>162</v>
      </c>
      <c r="BG190" s="18">
        <v>43973</v>
      </c>
      <c r="BH190" s="15"/>
    </row>
    <row r="191" spans="1:60" x14ac:dyDescent="0.25">
      <c r="A191" s="15"/>
      <c r="B191" s="14" t="s">
        <v>669</v>
      </c>
      <c r="C191" s="14" t="s">
        <v>670</v>
      </c>
      <c r="D191" s="14" t="s">
        <v>654</v>
      </c>
      <c r="E191" s="16" t="s">
        <v>263</v>
      </c>
      <c r="F191" s="16" t="s">
        <v>245</v>
      </c>
      <c r="G191" s="81" t="s">
        <v>115</v>
      </c>
      <c r="H191" s="82" t="s">
        <v>173</v>
      </c>
      <c r="I191" s="17" t="s">
        <v>31</v>
      </c>
      <c r="J191" s="17" t="s">
        <v>64</v>
      </c>
      <c r="K191" s="15"/>
      <c r="L191" s="18">
        <v>44022</v>
      </c>
      <c r="M191" s="83">
        <v>1337.53329999931</v>
      </c>
      <c r="N191" s="84">
        <v>1337.53329999931</v>
      </c>
      <c r="O191" s="84">
        <v>1345.12010000087</v>
      </c>
      <c r="P191" s="85">
        <f t="shared" si="2"/>
        <v>0.99435976014219463</v>
      </c>
      <c r="Q191" s="18">
        <v>44019</v>
      </c>
      <c r="R191" s="86">
        <v>4099486.4539999999</v>
      </c>
      <c r="S191" s="86">
        <v>4087872.4464218798</v>
      </c>
      <c r="T191" s="15"/>
      <c r="U191" s="19">
        <v>-3.4760878770612202E-4</v>
      </c>
      <c r="V191" s="51">
        <v>7.1520365963806398E-3</v>
      </c>
      <c r="W191" s="19">
        <v>1.20190059624292E-2</v>
      </c>
      <c r="X191" s="51">
        <v>1.9908178473087901</v>
      </c>
      <c r="Y191" s="19">
        <v>2.85258680687548E-2</v>
      </c>
      <c r="Z191" s="51">
        <v>22.184260265115899</v>
      </c>
      <c r="AA191" s="19">
        <v>4.95432501484174E-2</v>
      </c>
      <c r="AB191" s="51">
        <v>25.530991917999899</v>
      </c>
      <c r="AC191" s="19">
        <v>0.129408117905841</v>
      </c>
      <c r="AD191" s="51">
        <v>37.2266672888654</v>
      </c>
      <c r="AE191" s="19">
        <v>0.176312910614943</v>
      </c>
      <c r="AF191" s="87">
        <v>35.408523110090798</v>
      </c>
      <c r="AG191" s="19">
        <v>-7.5059505343233501E-4</v>
      </c>
      <c r="AH191" s="51">
        <v>-1.87388049716901</v>
      </c>
      <c r="AI191" s="19">
        <v>3.5279111652926097E-2</v>
      </c>
      <c r="AJ191" s="51">
        <v>17.2548283723008</v>
      </c>
      <c r="AK191" s="19">
        <v>0.33753329999861298</v>
      </c>
      <c r="AL191" s="19">
        <v>5.3822224566829398E-2</v>
      </c>
      <c r="AM191" s="51">
        <v>32.131763983692501</v>
      </c>
      <c r="AN191" s="15"/>
      <c r="AO191" s="22">
        <v>2.4156538178431199E-2</v>
      </c>
      <c r="AP191" s="22">
        <v>-4.4601733888193801E-2</v>
      </c>
      <c r="AQ191" s="22">
        <v>3.6176064617393401E-2</v>
      </c>
      <c r="AR191" s="22">
        <v>-2.65350709878476E-2</v>
      </c>
      <c r="AS191" s="20">
        <v>7</v>
      </c>
      <c r="AT191" s="20">
        <v>5</v>
      </c>
      <c r="AU191" s="20">
        <v>7</v>
      </c>
      <c r="AV191" s="21">
        <v>5</v>
      </c>
      <c r="AW191" s="15"/>
      <c r="AX191" s="25">
        <v>6.5841462073876797E-2</v>
      </c>
      <c r="AY191" s="26">
        <v>0.41313371173373498</v>
      </c>
      <c r="AZ191" s="26">
        <v>0.72950025123373097</v>
      </c>
      <c r="BA191" s="26">
        <v>0.52184110823782204</v>
      </c>
      <c r="BB191" s="85">
        <v>6.7422750399600802E-3</v>
      </c>
      <c r="BC191" s="88">
        <v>-9.0106413213507004</v>
      </c>
      <c r="BD191" s="18">
        <v>43747</v>
      </c>
      <c r="BE191" s="18">
        <v>43783</v>
      </c>
      <c r="BF191" s="20">
        <v>160</v>
      </c>
      <c r="BG191" s="18">
        <v>43971</v>
      </c>
      <c r="BH191" s="15"/>
    </row>
    <row r="192" spans="1:60" x14ac:dyDescent="0.25">
      <c r="A192" s="15"/>
      <c r="B192" s="14" t="s">
        <v>671</v>
      </c>
      <c r="C192" s="14" t="s">
        <v>672</v>
      </c>
      <c r="D192" s="14" t="s">
        <v>673</v>
      </c>
      <c r="E192" s="16" t="s">
        <v>77</v>
      </c>
      <c r="F192" s="16" t="s">
        <v>245</v>
      </c>
      <c r="G192" s="81" t="s">
        <v>115</v>
      </c>
      <c r="H192" s="82" t="s">
        <v>182</v>
      </c>
      <c r="I192" s="17" t="s">
        <v>31</v>
      </c>
      <c r="J192" s="17" t="s">
        <v>674</v>
      </c>
      <c r="K192" s="15"/>
      <c r="L192" s="18">
        <v>44022</v>
      </c>
      <c r="M192" s="83">
        <v>1549.0054000001401</v>
      </c>
      <c r="N192" s="84">
        <v>1549.0054000001401</v>
      </c>
      <c r="O192" s="84">
        <v>1575.39580000006</v>
      </c>
      <c r="P192" s="85">
        <f t="shared" si="2"/>
        <v>0.98324840017986659</v>
      </c>
      <c r="Q192" s="18">
        <v>43874</v>
      </c>
      <c r="R192" s="86">
        <v>7818587.3473593798</v>
      </c>
      <c r="S192" s="86">
        <v>6638670.9638046902</v>
      </c>
      <c r="T192" s="15"/>
      <c r="U192" s="19">
        <v>4.3403691815910904E-3</v>
      </c>
      <c r="V192" s="51">
        <v>0.47594983352610098</v>
      </c>
      <c r="W192" s="19">
        <v>2.8375086720188802E-2</v>
      </c>
      <c r="X192" s="51">
        <v>3.6264259230847502</v>
      </c>
      <c r="Y192" s="19">
        <v>-5.4156821443029904E-3</v>
      </c>
      <c r="Z192" s="51">
        <v>18.790105243824701</v>
      </c>
      <c r="AA192" s="19">
        <v>5.2904708581991103E-2</v>
      </c>
      <c r="AB192" s="51">
        <v>25.867137761350001</v>
      </c>
      <c r="AC192" s="19">
        <v>0.110146662118495</v>
      </c>
      <c r="AD192" s="51">
        <v>35.300521710130901</v>
      </c>
      <c r="AE192" s="19">
        <v>0.152887623618881</v>
      </c>
      <c r="AF192" s="87">
        <v>33.065994410484599</v>
      </c>
      <c r="AG192" s="19">
        <v>-1.92057132426271E-3</v>
      </c>
      <c r="AH192" s="51">
        <v>-1.9908781242520499</v>
      </c>
      <c r="AI192" s="19">
        <v>1.5644276847524501E-2</v>
      </c>
      <c r="AJ192" s="51">
        <v>15.291344891753401</v>
      </c>
      <c r="AK192" s="19">
        <v>0.54900540000002396</v>
      </c>
      <c r="AL192" s="19">
        <v>4.5963279264469699E-2</v>
      </c>
      <c r="AM192" s="51">
        <v>67.438068161718505</v>
      </c>
      <c r="AN192" s="15"/>
      <c r="AO192" s="22">
        <v>2.0160381185633E-2</v>
      </c>
      <c r="AP192" s="22">
        <v>-3.6414536778465803E-2</v>
      </c>
      <c r="AQ192" s="22">
        <v>5.09577340999385E-2</v>
      </c>
      <c r="AR192" s="22">
        <v>-5.9286870338837602E-2</v>
      </c>
      <c r="AS192" s="20">
        <v>8</v>
      </c>
      <c r="AT192" s="20">
        <v>4</v>
      </c>
      <c r="AU192" s="20">
        <v>7</v>
      </c>
      <c r="AV192" s="21">
        <v>5</v>
      </c>
      <c r="AW192" s="15"/>
      <c r="AX192" s="25">
        <v>9.1892398162744901E-2</v>
      </c>
      <c r="AY192" s="26">
        <v>0.378933349536965</v>
      </c>
      <c r="AZ192" s="26">
        <v>0.88221791644718905</v>
      </c>
      <c r="BA192" s="26">
        <v>0.504694127378571</v>
      </c>
      <c r="BB192" s="85">
        <v>9.4491235765781292E-3</v>
      </c>
      <c r="BC192" s="88">
        <v>-13.3820212038554</v>
      </c>
      <c r="BD192" s="18">
        <v>43874</v>
      </c>
      <c r="BE192" s="18">
        <v>43913</v>
      </c>
      <c r="BF192" s="20"/>
      <c r="BG192" s="18"/>
      <c r="BH192" s="15"/>
    </row>
    <row r="193" spans="1:60" x14ac:dyDescent="0.25">
      <c r="A193" s="15"/>
      <c r="B193" s="14" t="s">
        <v>675</v>
      </c>
      <c r="C193" s="14" t="s">
        <v>676</v>
      </c>
      <c r="D193" s="14" t="s">
        <v>673</v>
      </c>
      <c r="E193" s="16" t="s">
        <v>341</v>
      </c>
      <c r="F193" s="16" t="s">
        <v>245</v>
      </c>
      <c r="G193" s="81" t="s">
        <v>115</v>
      </c>
      <c r="H193" s="82" t="s">
        <v>182</v>
      </c>
      <c r="I193" s="17" t="s">
        <v>31</v>
      </c>
      <c r="J193" s="17" t="s">
        <v>677</v>
      </c>
      <c r="K193" s="15"/>
      <c r="L193" s="18">
        <v>44022</v>
      </c>
      <c r="M193" s="83">
        <v>1320.40890000015</v>
      </c>
      <c r="N193" s="84">
        <v>1320.40890000015</v>
      </c>
      <c r="O193" s="84">
        <v>1352.46780000068</v>
      </c>
      <c r="P193" s="85">
        <f t="shared" si="2"/>
        <v>0.9762959975827048</v>
      </c>
      <c r="Q193" s="18">
        <v>43874</v>
      </c>
      <c r="R193" s="86">
        <v>795295.09299999999</v>
      </c>
      <c r="S193" s="86">
        <v>844302.227503906</v>
      </c>
      <c r="T193" s="15"/>
      <c r="U193" s="19">
        <v>4.2921716012642702E-3</v>
      </c>
      <c r="V193" s="51">
        <v>0.47113007549342001</v>
      </c>
      <c r="W193" s="19">
        <v>2.6896991586909301E-2</v>
      </c>
      <c r="X193" s="51">
        <v>3.4786164097568002</v>
      </c>
      <c r="Y193" s="19">
        <v>-1.40568382994388E-2</v>
      </c>
      <c r="Z193" s="51">
        <v>17.9259896283038</v>
      </c>
      <c r="AA193" s="19">
        <v>3.4589484492244103E-2</v>
      </c>
      <c r="AB193" s="51">
        <v>24.0356153523899</v>
      </c>
      <c r="AC193" s="19">
        <v>7.1911860928594307E-2</v>
      </c>
      <c r="AD193" s="51">
        <v>31.477041591104399</v>
      </c>
      <c r="AE193" s="19">
        <v>9.3869327900465593E-2</v>
      </c>
      <c r="AF193" s="87">
        <v>27.164164838643</v>
      </c>
      <c r="AG193" s="19">
        <v>-2.39901624718186E-3</v>
      </c>
      <c r="AH193" s="51">
        <v>-2.0387226165439598</v>
      </c>
      <c r="AI193" s="19">
        <v>6.3375823701790103E-3</v>
      </c>
      <c r="AJ193" s="51">
        <v>14.3606754440116</v>
      </c>
      <c r="AK193" s="19">
        <v>0.32040890000120298</v>
      </c>
      <c r="AL193" s="19">
        <v>2.8952882248631798E-2</v>
      </c>
      <c r="AM193" s="51">
        <v>44.578418161894703</v>
      </c>
      <c r="AN193" s="15"/>
      <c r="AO193" s="22">
        <v>2.0111472544158501E-2</v>
      </c>
      <c r="AP193" s="22">
        <v>-3.64607892297499E-2</v>
      </c>
      <c r="AQ193" s="22">
        <v>4.9447214350948301E-2</v>
      </c>
      <c r="AR193" s="22">
        <v>-6.0684046063251999E-2</v>
      </c>
      <c r="AS193" s="20">
        <v>7</v>
      </c>
      <c r="AT193" s="20">
        <v>5</v>
      </c>
      <c r="AU193" s="20">
        <v>7</v>
      </c>
      <c r="AV193" s="21">
        <v>5</v>
      </c>
      <c r="AW193" s="15"/>
      <c r="AX193" s="25">
        <v>9.1887317070795699E-2</v>
      </c>
      <c r="AY193" s="26">
        <v>0.193374775411257</v>
      </c>
      <c r="AZ193" s="26">
        <v>0.809622083441354</v>
      </c>
      <c r="BA193" s="26">
        <v>0.25608147920820601</v>
      </c>
      <c r="BB193" s="85">
        <v>9.4478966368842492E-3</v>
      </c>
      <c r="BC193" s="88">
        <v>-13.5438344632566</v>
      </c>
      <c r="BD193" s="18">
        <v>43874</v>
      </c>
      <c r="BE193" s="18">
        <v>43913</v>
      </c>
      <c r="BF193" s="20"/>
      <c r="BG193" s="18"/>
      <c r="BH193" s="15"/>
    </row>
    <row r="194" spans="1:60" x14ac:dyDescent="0.25">
      <c r="A194" s="15"/>
      <c r="B194" s="14" t="s">
        <v>678</v>
      </c>
      <c r="C194" s="14" t="s">
        <v>679</v>
      </c>
      <c r="D194" s="14" t="s">
        <v>673</v>
      </c>
      <c r="E194" s="16" t="s">
        <v>608</v>
      </c>
      <c r="F194" s="16" t="s">
        <v>245</v>
      </c>
      <c r="G194" s="81" t="s">
        <v>115</v>
      </c>
      <c r="H194" s="82" t="s">
        <v>182</v>
      </c>
      <c r="I194" s="17" t="s">
        <v>31</v>
      </c>
      <c r="J194" s="17" t="s">
        <v>680</v>
      </c>
      <c r="K194" s="15"/>
      <c r="L194" s="18">
        <v>44022</v>
      </c>
      <c r="M194" s="83">
        <v>1402.35779999942</v>
      </c>
      <c r="N194" s="84">
        <v>1402.35779999942</v>
      </c>
      <c r="O194" s="84">
        <v>1433.4975000005199</v>
      </c>
      <c r="P194" s="85">
        <f t="shared" si="2"/>
        <v>0.97827711593421773</v>
      </c>
      <c r="Q194" s="18">
        <v>43874</v>
      </c>
      <c r="R194" s="86">
        <v>785357.80799999996</v>
      </c>
      <c r="S194" s="86">
        <v>940032.67088574194</v>
      </c>
      <c r="T194" s="15"/>
      <c r="U194" s="19">
        <v>4.3060272128059296E-3</v>
      </c>
      <c r="V194" s="51">
        <v>0.472515636647586</v>
      </c>
      <c r="W194" s="19">
        <v>2.7319130642354101E-2</v>
      </c>
      <c r="X194" s="51">
        <v>3.5208303153012799</v>
      </c>
      <c r="Y194" s="19">
        <v>-1.15958435881112E-2</v>
      </c>
      <c r="Z194" s="51">
        <v>18.172089099447501</v>
      </c>
      <c r="AA194" s="19">
        <v>3.9789147193005199E-2</v>
      </c>
      <c r="AB194" s="51">
        <v>24.555581622466001</v>
      </c>
      <c r="AC194" s="19">
        <v>8.2698529719054906E-2</v>
      </c>
      <c r="AD194" s="51">
        <v>32.555708470172199</v>
      </c>
      <c r="AE194" s="19">
        <v>0.110414591274166</v>
      </c>
      <c r="AF194" s="87">
        <v>28.8186911760131</v>
      </c>
      <c r="AG194" s="19">
        <v>-2.26233720150049E-3</v>
      </c>
      <c r="AH194" s="51">
        <v>-2.0250547119758302</v>
      </c>
      <c r="AI194" s="19">
        <v>8.9876277288567508E-3</v>
      </c>
      <c r="AJ194" s="51">
        <v>14.6256799798866</v>
      </c>
      <c r="AK194" s="19">
        <v>0.40235779999988203</v>
      </c>
      <c r="AL194" s="19">
        <v>3.5334910620804301E-2</v>
      </c>
      <c r="AM194" s="51">
        <v>52.7733081617625</v>
      </c>
      <c r="AN194" s="15"/>
      <c r="AO194" s="22">
        <v>2.0125444056247901E-2</v>
      </c>
      <c r="AP194" s="22">
        <v>-3.6447611086259699E-2</v>
      </c>
      <c r="AQ194" s="22">
        <v>4.98784806604817E-2</v>
      </c>
      <c r="AR194" s="22">
        <v>-6.0285092864433003E-2</v>
      </c>
      <c r="AS194" s="20">
        <v>7</v>
      </c>
      <c r="AT194" s="20">
        <v>5</v>
      </c>
      <c r="AU194" s="20">
        <v>7</v>
      </c>
      <c r="AV194" s="21">
        <v>5</v>
      </c>
      <c r="AW194" s="15"/>
      <c r="AX194" s="25">
        <v>9.1888357373682103E-2</v>
      </c>
      <c r="AY194" s="26">
        <v>0.246070160562567</v>
      </c>
      <c r="AZ194" s="26">
        <v>0.83024003078571695</v>
      </c>
      <c r="BA194" s="26">
        <v>0.32639866945009999</v>
      </c>
      <c r="BB194" s="85">
        <v>9.4482044750111502E-3</v>
      </c>
      <c r="BC194" s="88">
        <v>-13.497644746574201</v>
      </c>
      <c r="BD194" s="18">
        <v>43874</v>
      </c>
      <c r="BE194" s="18">
        <v>43913</v>
      </c>
      <c r="BF194" s="20"/>
      <c r="BG194" s="18"/>
      <c r="BH194" s="15"/>
    </row>
    <row r="195" spans="1:60" x14ac:dyDescent="0.25">
      <c r="A195" s="15"/>
      <c r="B195" s="14" t="s">
        <v>681</v>
      </c>
      <c r="C195" s="14" t="s">
        <v>682</v>
      </c>
      <c r="D195" s="14" t="s">
        <v>673</v>
      </c>
      <c r="E195" s="16" t="s">
        <v>83</v>
      </c>
      <c r="F195" s="16" t="s">
        <v>245</v>
      </c>
      <c r="G195" s="81" t="s">
        <v>115</v>
      </c>
      <c r="H195" s="82" t="s">
        <v>182</v>
      </c>
      <c r="I195" s="17" t="s">
        <v>31</v>
      </c>
      <c r="J195" s="17" t="s">
        <v>64</v>
      </c>
      <c r="K195" s="15"/>
      <c r="L195" s="18">
        <v>44022</v>
      </c>
      <c r="M195" s="83">
        <v>1022.94859999977</v>
      </c>
      <c r="N195" s="84">
        <v>1022.94859999977</v>
      </c>
      <c r="O195" s="84"/>
      <c r="P195" s="85" t="str">
        <f t="shared" si="2"/>
        <v/>
      </c>
      <c r="Q195" s="18"/>
      <c r="R195" s="86">
        <v>48488.739000000001</v>
      </c>
      <c r="S195" s="86"/>
      <c r="T195" s="15"/>
      <c r="U195" s="19">
        <v>4.3445237788546399E-3</v>
      </c>
      <c r="V195" s="51">
        <v>0.47636529325245602</v>
      </c>
      <c r="W195" s="19">
        <v>2.8501996530394501E-2</v>
      </c>
      <c r="X195" s="51">
        <v>3.63911690410532</v>
      </c>
      <c r="Y195" s="19">
        <v>-4.6718555413463002E-3</v>
      </c>
      <c r="Z195" s="51">
        <v>18.864487904124001</v>
      </c>
      <c r="AA195" s="19"/>
      <c r="AB195" s="51"/>
      <c r="AC195" s="19"/>
      <c r="AD195" s="51"/>
      <c r="AE195" s="19"/>
      <c r="AF195" s="87"/>
      <c r="AG195" s="19">
        <v>-1.87944908066129E-3</v>
      </c>
      <c r="AH195" s="51">
        <v>-1.98676589989191</v>
      </c>
      <c r="AI195" s="19">
        <v>1.6445584438770301E-2</v>
      </c>
      <c r="AJ195" s="51">
        <v>15.3714756508707</v>
      </c>
      <c r="AK195" s="19">
        <v>2.2948599998926501E-2</v>
      </c>
      <c r="AL195" s="19">
        <v>3.4619640415257898E-2</v>
      </c>
      <c r="AM195" s="51">
        <v>18.191084544931101</v>
      </c>
      <c r="AN195" s="15"/>
      <c r="AO195" s="22">
        <v>1.52148186771228E-2</v>
      </c>
      <c r="AP195" s="22">
        <v>-3.6410707594768603E-2</v>
      </c>
      <c r="AQ195" s="22">
        <v>5.1087280040519503E-2</v>
      </c>
      <c r="AR195" s="22">
        <v>-5.9166946078257801E-2</v>
      </c>
      <c r="AS195" s="20"/>
      <c r="AT195" s="20"/>
      <c r="AU195" s="20"/>
      <c r="AV195" s="21"/>
      <c r="AW195" s="15"/>
      <c r="AX195" s="25"/>
      <c r="AY195" s="26"/>
      <c r="AZ195" s="26"/>
      <c r="BA195" s="26"/>
      <c r="BB195" s="85"/>
      <c r="BC195" s="88">
        <v>-13.368149579037</v>
      </c>
      <c r="BD195" s="18">
        <v>43874</v>
      </c>
      <c r="BE195" s="18">
        <v>43913</v>
      </c>
      <c r="BF195" s="20"/>
      <c r="BG195" s="18"/>
      <c r="BH195" s="15"/>
    </row>
    <row r="196" spans="1:60" x14ac:dyDescent="0.25">
      <c r="A196" s="15"/>
      <c r="B196" s="14" t="s">
        <v>683</v>
      </c>
      <c r="C196" s="14" t="s">
        <v>684</v>
      </c>
      <c r="D196" s="14" t="s">
        <v>673</v>
      </c>
      <c r="E196" s="16" t="s">
        <v>648</v>
      </c>
      <c r="F196" s="16" t="s">
        <v>245</v>
      </c>
      <c r="G196" s="81" t="s">
        <v>115</v>
      </c>
      <c r="H196" s="82" t="s">
        <v>182</v>
      </c>
      <c r="I196" s="17" t="s">
        <v>31</v>
      </c>
      <c r="J196" s="17" t="s">
        <v>64</v>
      </c>
      <c r="K196" s="15"/>
      <c r="L196" s="18">
        <v>44022</v>
      </c>
      <c r="M196" s="83">
        <v>1105.2627000007799</v>
      </c>
      <c r="N196" s="84">
        <v>1105.2627000007799</v>
      </c>
      <c r="O196" s="84">
        <v>1125.6894000005</v>
      </c>
      <c r="P196" s="85">
        <f t="shared" si="2"/>
        <v>0.98185405316980778</v>
      </c>
      <c r="Q196" s="18">
        <v>43874</v>
      </c>
      <c r="R196" s="86">
        <v>52908.036999999997</v>
      </c>
      <c r="S196" s="86">
        <v>43547.595568725599</v>
      </c>
      <c r="T196" s="15"/>
      <c r="U196" s="19">
        <v>4.3307717332936599E-3</v>
      </c>
      <c r="V196" s="51">
        <v>0.474990088696359</v>
      </c>
      <c r="W196" s="19">
        <v>2.80794310947385E-2</v>
      </c>
      <c r="X196" s="51">
        <v>3.5968603605397198</v>
      </c>
      <c r="Y196" s="19">
        <v>-7.1496084592581602E-3</v>
      </c>
      <c r="Z196" s="51">
        <v>18.616712612332801</v>
      </c>
      <c r="AA196" s="19">
        <v>4.9216891169635298E-2</v>
      </c>
      <c r="AB196" s="51">
        <v>25.498356020136299</v>
      </c>
      <c r="AC196" s="19"/>
      <c r="AD196" s="51"/>
      <c r="AE196" s="19"/>
      <c r="AF196" s="87"/>
      <c r="AG196" s="19">
        <v>-2.0161705378996002E-3</v>
      </c>
      <c r="AH196" s="51">
        <v>-2.00043804561574</v>
      </c>
      <c r="AI196" s="19">
        <v>1.37763770308084E-2</v>
      </c>
      <c r="AJ196" s="51">
        <v>15.1045549100818</v>
      </c>
      <c r="AK196" s="19">
        <v>0.10526270000089399</v>
      </c>
      <c r="AL196" s="19">
        <v>4.9599527839745902E-2</v>
      </c>
      <c r="AM196" s="51">
        <v>34.246592814277399</v>
      </c>
      <c r="AN196" s="15"/>
      <c r="AO196" s="22">
        <v>2.0150670168732201E-2</v>
      </c>
      <c r="AP196" s="22">
        <v>-3.6423802021090503E-2</v>
      </c>
      <c r="AQ196" s="22">
        <v>5.0655420775001403E-2</v>
      </c>
      <c r="AR196" s="22">
        <v>-5.9566485889299699E-2</v>
      </c>
      <c r="AS196" s="20">
        <v>8</v>
      </c>
      <c r="AT196" s="20">
        <v>4</v>
      </c>
      <c r="AU196" s="20">
        <v>7</v>
      </c>
      <c r="AV196" s="21">
        <v>5</v>
      </c>
      <c r="AW196" s="15"/>
      <c r="AX196" s="25">
        <v>9.1890990292740796E-2</v>
      </c>
      <c r="AY196" s="26">
        <v>0.34158586027251697</v>
      </c>
      <c r="AZ196" s="26">
        <v>0.86760765975668597</v>
      </c>
      <c r="BA196" s="26">
        <v>0.45443116674459799</v>
      </c>
      <c r="BB196" s="85">
        <v>9.4488373325566505E-3</v>
      </c>
      <c r="BC196" s="88">
        <v>-13.414410760247801</v>
      </c>
      <c r="BD196" s="18">
        <v>43874</v>
      </c>
      <c r="BE196" s="18">
        <v>43913</v>
      </c>
      <c r="BF196" s="20"/>
      <c r="BG196" s="18"/>
      <c r="BH196" s="15"/>
    </row>
    <row r="197" spans="1:60" x14ac:dyDescent="0.25">
      <c r="A197" s="15"/>
      <c r="B197" s="14" t="s">
        <v>685</v>
      </c>
      <c r="C197" s="14" t="s">
        <v>686</v>
      </c>
      <c r="D197" s="14" t="s">
        <v>673</v>
      </c>
      <c r="E197" s="16" t="s">
        <v>163</v>
      </c>
      <c r="F197" s="16" t="s">
        <v>245</v>
      </c>
      <c r="G197" s="81" t="s">
        <v>115</v>
      </c>
      <c r="H197" s="82" t="s">
        <v>182</v>
      </c>
      <c r="I197" s="17" t="s">
        <v>31</v>
      </c>
      <c r="J197" s="17" t="s">
        <v>687</v>
      </c>
      <c r="K197" s="15"/>
      <c r="L197" s="18">
        <v>44022</v>
      </c>
      <c r="M197" s="83">
        <v>1468.5796000007499</v>
      </c>
      <c r="N197" s="84">
        <v>1468.5796000007499</v>
      </c>
      <c r="O197" s="84">
        <v>1498.14900000021</v>
      </c>
      <c r="P197" s="85">
        <f t="shared" si="2"/>
        <v>0.98026271085222105</v>
      </c>
      <c r="Q197" s="18">
        <v>43874</v>
      </c>
      <c r="R197" s="86">
        <v>902793.44799999997</v>
      </c>
      <c r="S197" s="86">
        <v>1084720.2421113299</v>
      </c>
      <c r="T197" s="15"/>
      <c r="U197" s="19">
        <v>4.3196740734856602E-3</v>
      </c>
      <c r="V197" s="51">
        <v>0.47388032271555902</v>
      </c>
      <c r="W197" s="19">
        <v>2.7741426016291398E-2</v>
      </c>
      <c r="X197" s="51">
        <v>3.5630598526950101</v>
      </c>
      <c r="Y197" s="19">
        <v>-9.1282778375898505E-3</v>
      </c>
      <c r="Z197" s="51">
        <v>18.418845674488701</v>
      </c>
      <c r="AA197" s="19">
        <v>4.5016009902610697E-2</v>
      </c>
      <c r="AB197" s="51">
        <v>25.0782678934338</v>
      </c>
      <c r="AC197" s="19">
        <v>9.3596022430574494E-2</v>
      </c>
      <c r="AD197" s="51">
        <v>33.645457741338802</v>
      </c>
      <c r="AE197" s="19">
        <v>0.12721382659219699</v>
      </c>
      <c r="AF197" s="87">
        <v>30.498614707816198</v>
      </c>
      <c r="AG197" s="19">
        <v>-2.1256256077322199E-3</v>
      </c>
      <c r="AH197" s="51">
        <v>-2.0113835525989998</v>
      </c>
      <c r="AI197" s="19">
        <v>1.16451717221935E-2</v>
      </c>
      <c r="AJ197" s="51">
        <v>14.891434379213001</v>
      </c>
      <c r="AK197" s="19">
        <v>0.46857960000110299</v>
      </c>
      <c r="AL197" s="19">
        <v>4.0252139469885199E-2</v>
      </c>
      <c r="AM197" s="51">
        <v>59.3954881618847</v>
      </c>
      <c r="AN197" s="15"/>
      <c r="AO197" s="22">
        <v>2.0139378397289E-2</v>
      </c>
      <c r="AP197" s="22">
        <v>-3.6434407271372003E-2</v>
      </c>
      <c r="AQ197" s="22">
        <v>5.0310168619034798E-2</v>
      </c>
      <c r="AR197" s="22">
        <v>-5.98859224074113E-2</v>
      </c>
      <c r="AS197" s="20">
        <v>8</v>
      </c>
      <c r="AT197" s="20">
        <v>4</v>
      </c>
      <c r="AU197" s="20">
        <v>7</v>
      </c>
      <c r="AV197" s="21">
        <v>5</v>
      </c>
      <c r="AW197" s="15"/>
      <c r="AX197" s="25">
        <v>9.1889727443922306E-2</v>
      </c>
      <c r="AY197" s="26">
        <v>0.29903031124513302</v>
      </c>
      <c r="AZ197" s="26">
        <v>0.85095973704665095</v>
      </c>
      <c r="BA197" s="26">
        <v>0.39729699671215701</v>
      </c>
      <c r="BB197" s="85">
        <v>9.4485463403816503E-3</v>
      </c>
      <c r="BC197" s="88">
        <v>-13.4514123761764</v>
      </c>
      <c r="BD197" s="18">
        <v>43874</v>
      </c>
      <c r="BE197" s="18">
        <v>43913</v>
      </c>
      <c r="BF197" s="20"/>
      <c r="BG197" s="18"/>
      <c r="BH197" s="15"/>
    </row>
    <row r="198" spans="1:60" x14ac:dyDescent="0.25">
      <c r="A198" s="15"/>
      <c r="B198" s="14" t="s">
        <v>688</v>
      </c>
      <c r="C198" s="14" t="s">
        <v>689</v>
      </c>
      <c r="D198" s="14" t="s">
        <v>690</v>
      </c>
      <c r="E198" s="16" t="s">
        <v>36</v>
      </c>
      <c r="F198" s="16" t="s">
        <v>691</v>
      </c>
      <c r="G198" s="81" t="s">
        <v>115</v>
      </c>
      <c r="H198" s="82" t="s">
        <v>173</v>
      </c>
      <c r="I198" s="17" t="s">
        <v>31</v>
      </c>
      <c r="J198" s="17" t="s">
        <v>692</v>
      </c>
      <c r="K198" s="15"/>
      <c r="L198" s="18">
        <v>44022</v>
      </c>
      <c r="M198" s="83">
        <v>1684.76810000092</v>
      </c>
      <c r="N198" s="84">
        <v>1684.76810000092</v>
      </c>
      <c r="O198" s="84">
        <v>1754.11020000093</v>
      </c>
      <c r="P198" s="85">
        <f t="shared" si="2"/>
        <v>0.96046878924712176</v>
      </c>
      <c r="Q198" s="18">
        <v>43843</v>
      </c>
      <c r="R198" s="86">
        <v>2077347.831</v>
      </c>
      <c r="S198" s="86">
        <v>2002402.56379688</v>
      </c>
      <c r="T198" s="15"/>
      <c r="U198" s="19">
        <v>2.4651541862112901E-3</v>
      </c>
      <c r="V198" s="51">
        <v>0.28842833398812201</v>
      </c>
      <c r="W198" s="19">
        <v>5.0136503832618499E-3</v>
      </c>
      <c r="X198" s="51">
        <v>1.29028228939205</v>
      </c>
      <c r="Y198" s="19">
        <v>-3.5985520054055101E-2</v>
      </c>
      <c r="Z198" s="51">
        <v>15.7331214528385</v>
      </c>
      <c r="AA198" s="19">
        <v>-9.4400131592919899E-3</v>
      </c>
      <c r="AB198" s="51">
        <v>19.632665587239899</v>
      </c>
      <c r="AC198" s="19">
        <v>-4.47951338537678E-3</v>
      </c>
      <c r="AD198" s="51">
        <v>23.8379041597073</v>
      </c>
      <c r="AE198" s="19">
        <v>-3.53170947073522E-3</v>
      </c>
      <c r="AF198" s="87">
        <v>17.424061101512098</v>
      </c>
      <c r="AG198" s="19">
        <v>-2.5127704811893602E-3</v>
      </c>
      <c r="AH198" s="51">
        <v>-2.05009803994471</v>
      </c>
      <c r="AI198" s="19">
        <v>-2.7575632850130202E-2</v>
      </c>
      <c r="AJ198" s="51">
        <v>10.969353921987899</v>
      </c>
      <c r="AK198" s="19">
        <v>0.50653047902626003</v>
      </c>
      <c r="AL198" s="19">
        <v>2.58335931557667E-2</v>
      </c>
      <c r="AM198" s="51">
        <v>-73.775451456429394</v>
      </c>
      <c r="AN198" s="15"/>
      <c r="AO198" s="22">
        <v>1.31942451625946E-2</v>
      </c>
      <c r="AP198" s="22">
        <v>-2.29222740563273E-2</v>
      </c>
      <c r="AQ198" s="22">
        <v>1.5838936316868099E-2</v>
      </c>
      <c r="AR198" s="22">
        <v>-3.3271561796937001E-2</v>
      </c>
      <c r="AS198" s="20">
        <v>6</v>
      </c>
      <c r="AT198" s="20">
        <v>6</v>
      </c>
      <c r="AU198" s="20">
        <v>7</v>
      </c>
      <c r="AV198" s="21">
        <v>5</v>
      </c>
      <c r="AW198" s="15"/>
      <c r="AX198" s="25">
        <v>6.5777613561149306E-2</v>
      </c>
      <c r="AY198" s="26">
        <v>-0.45922393635828501</v>
      </c>
      <c r="AZ198" s="26">
        <v>0.583710315670942</v>
      </c>
      <c r="BA198" s="26">
        <v>-0.596278225711103</v>
      </c>
      <c r="BB198" s="85">
        <v>6.7739324316789902E-3</v>
      </c>
      <c r="BC198" s="88">
        <v>-8.7549516559083695</v>
      </c>
      <c r="BD198" s="18">
        <v>43843</v>
      </c>
      <c r="BE198" s="18">
        <v>43913</v>
      </c>
      <c r="BF198" s="20"/>
      <c r="BG198" s="18"/>
      <c r="BH198" s="15"/>
    </row>
    <row r="199" spans="1:60" x14ac:dyDescent="0.25">
      <c r="A199" s="15"/>
      <c r="B199" s="14" t="s">
        <v>693</v>
      </c>
      <c r="C199" s="14" t="s">
        <v>694</v>
      </c>
      <c r="D199" s="14" t="s">
        <v>690</v>
      </c>
      <c r="E199" s="16" t="s">
        <v>77</v>
      </c>
      <c r="F199" s="16" t="s">
        <v>691</v>
      </c>
      <c r="G199" s="81" t="s">
        <v>115</v>
      </c>
      <c r="H199" s="82" t="s">
        <v>173</v>
      </c>
      <c r="I199" s="17" t="s">
        <v>31</v>
      </c>
      <c r="J199" s="17" t="s">
        <v>64</v>
      </c>
      <c r="K199" s="15"/>
      <c r="L199" s="18">
        <v>44022</v>
      </c>
      <c r="M199" s="83">
        <v>1040.3504000008099</v>
      </c>
      <c r="N199" s="84">
        <v>1040.3504000008099</v>
      </c>
      <c r="O199" s="84">
        <v>1040.3504000008099</v>
      </c>
      <c r="P199" s="85">
        <f t="shared" ref="P199:P262" si="3">IFERROR(N199/O199,"")</f>
        <v>1</v>
      </c>
      <c r="Q199" s="18">
        <v>44022</v>
      </c>
      <c r="R199" s="86">
        <v>0</v>
      </c>
      <c r="S199" s="86">
        <v>0</v>
      </c>
      <c r="T199" s="15"/>
      <c r="U199" s="19">
        <v>0</v>
      </c>
      <c r="V199" s="51">
        <v>4.1912915366992799E-2</v>
      </c>
      <c r="W199" s="19">
        <v>0</v>
      </c>
      <c r="X199" s="51">
        <v>0.78891725106586796</v>
      </c>
      <c r="Y199" s="19">
        <v>0</v>
      </c>
      <c r="Z199" s="51">
        <v>19.3316734582477</v>
      </c>
      <c r="AA199" s="19">
        <v>0</v>
      </c>
      <c r="AB199" s="51">
        <v>20.576666903158198</v>
      </c>
      <c r="AC199" s="19">
        <v>0</v>
      </c>
      <c r="AD199" s="51">
        <v>24.2858554982522</v>
      </c>
      <c r="AE199" s="19">
        <v>0</v>
      </c>
      <c r="AF199" s="87">
        <v>17.777232048596499</v>
      </c>
      <c r="AG199" s="19">
        <v>0</v>
      </c>
      <c r="AH199" s="51">
        <v>-1.79882099182578</v>
      </c>
      <c r="AI199" s="19">
        <v>0</v>
      </c>
      <c r="AJ199" s="51">
        <v>13.726917206993701</v>
      </c>
      <c r="AK199" s="19">
        <v>4.0350400000534102E-2</v>
      </c>
      <c r="AL199" s="19">
        <v>6.0086712001066198E-3</v>
      </c>
      <c r="AM199" s="51">
        <v>-6.6791437837309804</v>
      </c>
      <c r="AN199" s="15"/>
      <c r="AO199" s="22">
        <v>0</v>
      </c>
      <c r="AP199" s="22">
        <v>0</v>
      </c>
      <c r="AQ199" s="22">
        <v>0</v>
      </c>
      <c r="AR199" s="22">
        <v>0</v>
      </c>
      <c r="AS199" s="20">
        <v>0</v>
      </c>
      <c r="AT199" s="20">
        <v>0</v>
      </c>
      <c r="AU199" s="20">
        <v>7</v>
      </c>
      <c r="AV199" s="21">
        <v>5</v>
      </c>
      <c r="AW199" s="15"/>
      <c r="AX199" s="25">
        <v>0</v>
      </c>
      <c r="AY199" s="26">
        <v>-115.173126170179</v>
      </c>
      <c r="AZ199" s="26">
        <v>0.54146558877982898</v>
      </c>
      <c r="BA199" s="26">
        <v>-15.964106449086101</v>
      </c>
      <c r="BB199" s="85">
        <v>0</v>
      </c>
      <c r="BC199" s="88">
        <v>0</v>
      </c>
      <c r="BD199" s="18">
        <v>43657</v>
      </c>
      <c r="BE199" s="18"/>
      <c r="BF199" s="20"/>
      <c r="BG199" s="18"/>
      <c r="BH199" s="15"/>
    </row>
    <row r="200" spans="1:60" x14ac:dyDescent="0.25">
      <c r="A200" s="15"/>
      <c r="B200" s="14" t="s">
        <v>695</v>
      </c>
      <c r="C200" s="14" t="s">
        <v>696</v>
      </c>
      <c r="D200" s="14" t="s">
        <v>690</v>
      </c>
      <c r="E200" s="16" t="s">
        <v>55</v>
      </c>
      <c r="F200" s="16" t="s">
        <v>691</v>
      </c>
      <c r="G200" s="81" t="s">
        <v>115</v>
      </c>
      <c r="H200" s="82" t="s">
        <v>173</v>
      </c>
      <c r="I200" s="17" t="s">
        <v>31</v>
      </c>
      <c r="J200" s="17" t="s">
        <v>64</v>
      </c>
      <c r="K200" s="15"/>
      <c r="L200" s="18">
        <v>44022</v>
      </c>
      <c r="M200" s="83">
        <v>1088.77759999968</v>
      </c>
      <c r="N200" s="84">
        <v>1088.77759999968</v>
      </c>
      <c r="O200" s="84">
        <v>1130.8214999996101</v>
      </c>
      <c r="P200" s="85">
        <f t="shared" si="3"/>
        <v>0.96282003835269792</v>
      </c>
      <c r="Q200" s="18">
        <v>43843</v>
      </c>
      <c r="R200" s="86">
        <v>1249224.9339999999</v>
      </c>
      <c r="S200" s="86">
        <v>1435317.9494043</v>
      </c>
      <c r="T200" s="15"/>
      <c r="U200" s="19">
        <v>2.4789028993836798E-3</v>
      </c>
      <c r="V200" s="51">
        <v>0.28980320530536102</v>
      </c>
      <c r="W200" s="19">
        <v>5.4257910687738296E-3</v>
      </c>
      <c r="X200" s="51">
        <v>1.3314963579432499</v>
      </c>
      <c r="Y200" s="19">
        <v>-3.3586060630113899E-2</v>
      </c>
      <c r="Z200" s="51">
        <v>15.9730673952436</v>
      </c>
      <c r="AA200" s="19">
        <v>-4.4688272910207204E-3</v>
      </c>
      <c r="AB200" s="51">
        <v>20.1297841740598</v>
      </c>
      <c r="AC200" s="19">
        <v>5.5318318154604596E-3</v>
      </c>
      <c r="AD200" s="51">
        <v>24.839038679812798</v>
      </c>
      <c r="AE200" s="19">
        <v>1.15344991190796E-2</v>
      </c>
      <c r="AF200" s="87">
        <v>18.930681960511698</v>
      </c>
      <c r="AG200" s="19">
        <v>-2.3764599991409302E-3</v>
      </c>
      <c r="AH200" s="51">
        <v>-2.0364669917398701</v>
      </c>
      <c r="AI200" s="19">
        <v>-2.5021937010933502E-2</v>
      </c>
      <c r="AJ200" s="51">
        <v>11.224723505904</v>
      </c>
      <c r="AK200" s="19">
        <v>8.8777600000030404E-2</v>
      </c>
      <c r="AL200" s="19">
        <v>1.5505931045481701E-2</v>
      </c>
      <c r="AM200" s="51">
        <v>4.7622488404231298</v>
      </c>
      <c r="AN200" s="15"/>
      <c r="AO200" s="22">
        <v>1.3208099064286201E-2</v>
      </c>
      <c r="AP200" s="22">
        <v>-2.2908947034920898E-2</v>
      </c>
      <c r="AQ200" s="22">
        <v>1.6255314301815801E-2</v>
      </c>
      <c r="AR200" s="22">
        <v>-3.2862125975043503E-2</v>
      </c>
      <c r="AS200" s="20">
        <v>6</v>
      </c>
      <c r="AT200" s="20">
        <v>6</v>
      </c>
      <c r="AU200" s="20">
        <v>7</v>
      </c>
      <c r="AV200" s="21">
        <v>5</v>
      </c>
      <c r="AW200" s="15"/>
      <c r="AX200" s="25">
        <v>6.5773143523037994E-2</v>
      </c>
      <c r="AY200" s="26">
        <v>-0.389421748741825</v>
      </c>
      <c r="AZ200" s="26">
        <v>0.60222906614580995</v>
      </c>
      <c r="BA200" s="26">
        <v>-0.50687172748257603</v>
      </c>
      <c r="BB200" s="85">
        <v>6.7736247931861702E-3</v>
      </c>
      <c r="BC200" s="88">
        <v>-8.6676632871967705</v>
      </c>
      <c r="BD200" s="18">
        <v>43843</v>
      </c>
      <c r="BE200" s="18">
        <v>43913</v>
      </c>
      <c r="BF200" s="20"/>
      <c r="BG200" s="18"/>
      <c r="BH200" s="15"/>
    </row>
    <row r="201" spans="1:60" x14ac:dyDescent="0.25">
      <c r="A201" s="15"/>
      <c r="B201" s="14" t="s">
        <v>697</v>
      </c>
      <c r="C201" s="14" t="s">
        <v>698</v>
      </c>
      <c r="D201" s="14" t="s">
        <v>690</v>
      </c>
      <c r="E201" s="16" t="s">
        <v>505</v>
      </c>
      <c r="F201" s="16" t="s">
        <v>691</v>
      </c>
      <c r="G201" s="81" t="s">
        <v>115</v>
      </c>
      <c r="H201" s="82" t="s">
        <v>173</v>
      </c>
      <c r="I201" s="17" t="s">
        <v>31</v>
      </c>
      <c r="J201" s="17" t="s">
        <v>64</v>
      </c>
      <c r="K201" s="15"/>
      <c r="L201" s="18">
        <v>44022</v>
      </c>
      <c r="M201" s="83">
        <v>4114.8172999993003</v>
      </c>
      <c r="N201" s="84">
        <v>4114.8172999993003</v>
      </c>
      <c r="O201" s="84">
        <v>4204.6411999985603</v>
      </c>
      <c r="P201" s="85">
        <f t="shared" si="3"/>
        <v>0.97863696431474567</v>
      </c>
      <c r="Q201" s="18">
        <v>43873</v>
      </c>
      <c r="R201" s="86">
        <v>11675.091</v>
      </c>
      <c r="S201" s="86">
        <v>23541.813133575401</v>
      </c>
      <c r="T201" s="15"/>
      <c r="U201" s="19">
        <v>2.57196100028523E-3</v>
      </c>
      <c r="V201" s="51">
        <v>0.29910901539551599</v>
      </c>
      <c r="W201" s="19">
        <v>8.2316519838059304E-3</v>
      </c>
      <c r="X201" s="51">
        <v>1.6120824494464601</v>
      </c>
      <c r="Y201" s="19">
        <v>-1.7106028632952099E-2</v>
      </c>
      <c r="Z201" s="51">
        <v>17.621070594963399</v>
      </c>
      <c r="AA201" s="19">
        <v>3.0010739119461501E-2</v>
      </c>
      <c r="AB201" s="51">
        <v>23.577740815118901</v>
      </c>
      <c r="AC201" s="19">
        <v>7.6341561072695199E-2</v>
      </c>
      <c r="AD201" s="51">
        <v>31.9200116055144</v>
      </c>
      <c r="AE201" s="19">
        <v>0.12021581949928099</v>
      </c>
      <c r="AF201" s="87">
        <v>29.798813998524601</v>
      </c>
      <c r="AG201" s="19">
        <v>-1.4493096177830001E-3</v>
      </c>
      <c r="AH201" s="51">
        <v>-1.9437519536040799</v>
      </c>
      <c r="AI201" s="19">
        <v>-7.4742796587088404E-3</v>
      </c>
      <c r="AJ201" s="51">
        <v>12.9794892411301</v>
      </c>
      <c r="AK201" s="19">
        <v>0.164442350965983</v>
      </c>
      <c r="AL201" s="19">
        <v>4.41000296304992E-2</v>
      </c>
      <c r="AM201" s="51">
        <v>23.968763301847499</v>
      </c>
      <c r="AN201" s="15"/>
      <c r="AO201" s="22">
        <v>1.33022229001654E-2</v>
      </c>
      <c r="AP201" s="22">
        <v>-2.2818098259449499E-2</v>
      </c>
      <c r="AQ201" s="22">
        <v>1.90917839081521E-2</v>
      </c>
      <c r="AR201" s="22">
        <v>-3.0072621018007301E-2</v>
      </c>
      <c r="AS201" s="20">
        <v>8</v>
      </c>
      <c r="AT201" s="20">
        <v>4</v>
      </c>
      <c r="AU201" s="20">
        <v>7</v>
      </c>
      <c r="AV201" s="21">
        <v>5</v>
      </c>
      <c r="AW201" s="15"/>
      <c r="AX201" s="25">
        <v>6.5754791984363695E-2</v>
      </c>
      <c r="AY201" s="26">
        <v>9.4641307240749498E-2</v>
      </c>
      <c r="AZ201" s="26">
        <v>0.73053553228055501</v>
      </c>
      <c r="BA201" s="26">
        <v>0.12522874793785399</v>
      </c>
      <c r="BB201" s="85">
        <v>6.7727808433483E-3</v>
      </c>
      <c r="BC201" s="88">
        <v>-8.1026057585986599</v>
      </c>
      <c r="BD201" s="18">
        <v>43873</v>
      </c>
      <c r="BE201" s="18">
        <v>43913</v>
      </c>
      <c r="BF201" s="20"/>
      <c r="BG201" s="18"/>
      <c r="BH201" s="15"/>
    </row>
    <row r="202" spans="1:60" x14ac:dyDescent="0.25">
      <c r="A202" s="15"/>
      <c r="B202" s="14" t="s">
        <v>699</v>
      </c>
      <c r="C202" s="14" t="s">
        <v>700</v>
      </c>
      <c r="D202" s="14" t="s">
        <v>701</v>
      </c>
      <c r="E202" s="16" t="s">
        <v>702</v>
      </c>
      <c r="F202" s="16" t="s">
        <v>691</v>
      </c>
      <c r="G202" s="81" t="s">
        <v>703</v>
      </c>
      <c r="H202" s="82" t="s">
        <v>704</v>
      </c>
      <c r="I202" s="17" t="s">
        <v>31</v>
      </c>
      <c r="J202" s="17" t="s">
        <v>705</v>
      </c>
      <c r="K202" s="15"/>
      <c r="L202" s="18">
        <v>44022</v>
      </c>
      <c r="M202" s="83">
        <v>1501.51999999955</v>
      </c>
      <c r="N202" s="84">
        <v>1501.51999999955</v>
      </c>
      <c r="O202" s="84">
        <v>1501.51999999955</v>
      </c>
      <c r="P202" s="85">
        <f t="shared" si="3"/>
        <v>1</v>
      </c>
      <c r="Q202" s="18">
        <v>44022</v>
      </c>
      <c r="R202" s="86">
        <v>4390850.1330000004</v>
      </c>
      <c r="S202" s="86">
        <v>4016541.2902695299</v>
      </c>
      <c r="T202" s="15"/>
      <c r="U202" s="19">
        <v>6.9929628807585703E-6</v>
      </c>
      <c r="V202" s="51">
        <v>4.2612211655068698E-2</v>
      </c>
      <c r="W202" s="19">
        <v>2.25422427320154E-4</v>
      </c>
      <c r="X202" s="51">
        <v>0.81145949379788396</v>
      </c>
      <c r="Y202" s="19">
        <v>4.3234495133219796E-3</v>
      </c>
      <c r="Z202" s="51">
        <v>19.764018409594399</v>
      </c>
      <c r="AA202" s="19">
        <v>1.2167622971901401E-2</v>
      </c>
      <c r="AB202" s="51">
        <v>21.793429200362901</v>
      </c>
      <c r="AC202" s="19"/>
      <c r="AD202" s="51"/>
      <c r="AE202" s="19"/>
      <c r="AF202" s="87"/>
      <c r="AG202" s="19">
        <v>7.5062909672851701E-5</v>
      </c>
      <c r="AH202" s="51">
        <v>-1.79131470085849</v>
      </c>
      <c r="AI202" s="19">
        <v>4.64055456723145E-3</v>
      </c>
      <c r="AJ202" s="51">
        <v>14.1909726637241</v>
      </c>
      <c r="AK202" s="19">
        <v>3.11494316501921E-2</v>
      </c>
      <c r="AL202" s="19">
        <v>1.5363132652055401E-2</v>
      </c>
      <c r="AM202" s="51">
        <v>28.453888068732301</v>
      </c>
      <c r="AN202" s="15"/>
      <c r="AO202" s="22">
        <v>4.3680348971974998E-4</v>
      </c>
      <c r="AP202" s="22">
        <v>6.8606568675022598E-6</v>
      </c>
      <c r="AQ202" s="22">
        <v>1.5186518121481599E-3</v>
      </c>
      <c r="AR202" s="22">
        <v>7.5062909672851701E-5</v>
      </c>
      <c r="AS202" s="20">
        <v>12</v>
      </c>
      <c r="AT202" s="20">
        <v>0</v>
      </c>
      <c r="AU202" s="20">
        <v>7</v>
      </c>
      <c r="AV202" s="21">
        <v>5</v>
      </c>
      <c r="AW202" s="15"/>
      <c r="AX202" s="25">
        <v>7.7274654249436003E-4</v>
      </c>
      <c r="AY202" s="26">
        <v>-22.1868702734937</v>
      </c>
      <c r="AZ202" s="26">
        <v>0.58213936956872203</v>
      </c>
      <c r="BA202" s="26">
        <v>-13.9784034881741</v>
      </c>
      <c r="BB202" s="85">
        <v>7.9844081920441598E-5</v>
      </c>
      <c r="BC202" s="88">
        <v>0</v>
      </c>
      <c r="BD202" s="18">
        <v>44022</v>
      </c>
      <c r="BE202" s="18"/>
      <c r="BF202" s="20"/>
      <c r="BG202" s="18"/>
      <c r="BH202" s="15"/>
    </row>
    <row r="203" spans="1:60" x14ac:dyDescent="0.25">
      <c r="A203" s="15"/>
      <c r="B203" s="14" t="s">
        <v>706</v>
      </c>
      <c r="C203" s="14" t="s">
        <v>707</v>
      </c>
      <c r="D203" s="14" t="s">
        <v>701</v>
      </c>
      <c r="E203" s="16" t="s">
        <v>708</v>
      </c>
      <c r="F203" s="16" t="s">
        <v>691</v>
      </c>
      <c r="G203" s="81" t="s">
        <v>703</v>
      </c>
      <c r="H203" s="82" t="s">
        <v>704</v>
      </c>
      <c r="I203" s="17" t="s">
        <v>31</v>
      </c>
      <c r="J203" s="17" t="s">
        <v>709</v>
      </c>
      <c r="K203" s="15"/>
      <c r="L203" s="18">
        <v>44022</v>
      </c>
      <c r="M203" s="83">
        <v>1713.2518000006701</v>
      </c>
      <c r="N203" s="84">
        <v>1713.2518000006701</v>
      </c>
      <c r="O203" s="84">
        <v>1713.2518000006701</v>
      </c>
      <c r="P203" s="85">
        <f t="shared" si="3"/>
        <v>1</v>
      </c>
      <c r="Q203" s="18">
        <v>44022</v>
      </c>
      <c r="R203" s="86">
        <v>79213345.055999994</v>
      </c>
      <c r="S203" s="86">
        <v>77064422.129374996</v>
      </c>
      <c r="T203" s="15"/>
      <c r="U203" s="19">
        <v>7.0042733568698202E-6</v>
      </c>
      <c r="V203" s="51">
        <v>4.2613342702679802E-2</v>
      </c>
      <c r="W203" s="19">
        <v>2.25586903980002E-4</v>
      </c>
      <c r="X203" s="51">
        <v>0.81147594146386803</v>
      </c>
      <c r="Y203" s="19">
        <v>2.90495292574633E-3</v>
      </c>
      <c r="Z203" s="51">
        <v>19.622168750822301</v>
      </c>
      <c r="AA203" s="19">
        <v>7.6860499993927096E-3</v>
      </c>
      <c r="AB203" s="51">
        <v>21.3452719030902</v>
      </c>
      <c r="AC203" s="19">
        <v>2.1372765286287201E-2</v>
      </c>
      <c r="AD203" s="51">
        <v>26.423132026888201</v>
      </c>
      <c r="AE203" s="19">
        <v>3.11093473101209E-2</v>
      </c>
      <c r="AF203" s="87">
        <v>20.888166779623099</v>
      </c>
      <c r="AG203" s="19">
        <v>7.5184327215538401E-5</v>
      </c>
      <c r="AH203" s="51">
        <v>-1.79130255910422</v>
      </c>
      <c r="AI203" s="19">
        <v>3.0571475308533999E-3</v>
      </c>
      <c r="AJ203" s="51">
        <v>14.032631960086301</v>
      </c>
      <c r="AK203" s="19">
        <v>0.56039546067244395</v>
      </c>
      <c r="AL203" s="19">
        <v>2.8078934758013901E-2</v>
      </c>
      <c r="AM203" s="51">
        <v>-68.388953291811006</v>
      </c>
      <c r="AN203" s="15"/>
      <c r="AO203" s="22">
        <v>4.2043936446134499E-4</v>
      </c>
      <c r="AP203" s="22">
        <v>6.8884346546838102E-6</v>
      </c>
      <c r="AQ203" s="22">
        <v>1.27798363064358E-3</v>
      </c>
      <c r="AR203" s="22">
        <v>7.5184327215538401E-5</v>
      </c>
      <c r="AS203" s="20">
        <v>12</v>
      </c>
      <c r="AT203" s="20">
        <v>0</v>
      </c>
      <c r="AU203" s="20">
        <v>7</v>
      </c>
      <c r="AV203" s="21">
        <v>5</v>
      </c>
      <c r="AW203" s="15"/>
      <c r="AX203" s="25">
        <v>6.3990303574314601E-4</v>
      </c>
      <c r="AY203" s="26">
        <v>-31.510576934320898</v>
      </c>
      <c r="AZ203" s="26">
        <v>0.56721101077528102</v>
      </c>
      <c r="BA203" s="26">
        <v>-14.9511875241878</v>
      </c>
      <c r="BB203" s="85">
        <v>6.6118942879782598E-5</v>
      </c>
      <c r="BC203" s="88">
        <v>0</v>
      </c>
      <c r="BD203" s="18">
        <v>44022</v>
      </c>
      <c r="BE203" s="18"/>
      <c r="BF203" s="20"/>
      <c r="BG203" s="18"/>
      <c r="BH203" s="15"/>
    </row>
    <row r="204" spans="1:60" x14ac:dyDescent="0.25">
      <c r="A204" s="15"/>
      <c r="B204" s="14" t="s">
        <v>710</v>
      </c>
      <c r="C204" s="14" t="s">
        <v>711</v>
      </c>
      <c r="D204" s="14" t="s">
        <v>701</v>
      </c>
      <c r="E204" s="16" t="s">
        <v>712</v>
      </c>
      <c r="F204" s="16" t="s">
        <v>691</v>
      </c>
      <c r="G204" s="81" t="s">
        <v>703</v>
      </c>
      <c r="H204" s="82" t="s">
        <v>704</v>
      </c>
      <c r="I204" s="17" t="s">
        <v>31</v>
      </c>
      <c r="J204" s="17" t="s">
        <v>64</v>
      </c>
      <c r="K204" s="15"/>
      <c r="L204" s="18">
        <v>44022</v>
      </c>
      <c r="M204" s="83">
        <v>1106.2389000002299</v>
      </c>
      <c r="N204" s="84">
        <v>1106.2389000002299</v>
      </c>
      <c r="O204" s="84">
        <v>1106.2389000002299</v>
      </c>
      <c r="P204" s="85">
        <f t="shared" si="3"/>
        <v>1</v>
      </c>
      <c r="Q204" s="18">
        <v>44022</v>
      </c>
      <c r="R204" s="86">
        <v>1160756.1810000001</v>
      </c>
      <c r="S204" s="86">
        <v>928838.96101953101</v>
      </c>
      <c r="T204" s="15"/>
      <c r="U204" s="19">
        <v>7.0509686338482399E-6</v>
      </c>
      <c r="V204" s="51">
        <v>4.2618012230377603E-2</v>
      </c>
      <c r="W204" s="19">
        <v>2.25680303628906E-4</v>
      </c>
      <c r="X204" s="51">
        <v>0.81148528142875898</v>
      </c>
      <c r="Y204" s="19">
        <v>3.8814416147943099E-3</v>
      </c>
      <c r="Z204" s="51">
        <v>19.719817619741701</v>
      </c>
      <c r="AA204" s="19">
        <v>1.07544438251352E-2</v>
      </c>
      <c r="AB204" s="51">
        <v>21.652111285686299</v>
      </c>
      <c r="AC204" s="19">
        <v>2.8816258407459799E-2</v>
      </c>
      <c r="AD204" s="51">
        <v>27.167481339012699</v>
      </c>
      <c r="AE204" s="19">
        <v>4.5493826775782502E-2</v>
      </c>
      <c r="AF204" s="87">
        <v>22.326614726189302</v>
      </c>
      <c r="AG204" s="19">
        <v>7.53058611735469E-5</v>
      </c>
      <c r="AH204" s="51">
        <v>-1.79129040570842</v>
      </c>
      <c r="AI204" s="19">
        <v>4.1462465524091403E-3</v>
      </c>
      <c r="AJ204" s="51">
        <v>14.1415418622346</v>
      </c>
      <c r="AK204" s="19">
        <v>0.10623889999988</v>
      </c>
      <c r="AL204" s="19">
        <v>1.8433013676258301E-2</v>
      </c>
      <c r="AM204" s="51">
        <v>6.5083788404081098</v>
      </c>
      <c r="AN204" s="15"/>
      <c r="AO204" s="22">
        <v>4.3165082024643198E-4</v>
      </c>
      <c r="AP204" s="22">
        <v>6.87107240082696E-6</v>
      </c>
      <c r="AQ204" s="22">
        <v>1.36232781187573E-3</v>
      </c>
      <c r="AR204" s="22">
        <v>7.53058611735469E-5</v>
      </c>
      <c r="AS204" s="20">
        <v>12</v>
      </c>
      <c r="AT204" s="20">
        <v>0</v>
      </c>
      <c r="AU204" s="20">
        <v>7</v>
      </c>
      <c r="AV204" s="21">
        <v>5</v>
      </c>
      <c r="AW204" s="15"/>
      <c r="AX204" s="25">
        <v>7.2485853484408795E-4</v>
      </c>
      <c r="AY204" s="26">
        <v>-25.110545072879201</v>
      </c>
      <c r="AZ204" s="26">
        <v>0.57743306760312396</v>
      </c>
      <c r="BA204" s="26">
        <v>-14.3731502236769</v>
      </c>
      <c r="BB204" s="85">
        <v>7.4896316573358506E-5</v>
      </c>
      <c r="BC204" s="88">
        <v>0</v>
      </c>
      <c r="BD204" s="18">
        <v>44022</v>
      </c>
      <c r="BE204" s="18"/>
      <c r="BF204" s="20"/>
      <c r="BG204" s="18"/>
      <c r="BH204" s="15"/>
    </row>
    <row r="205" spans="1:60" x14ac:dyDescent="0.25">
      <c r="A205" s="15"/>
      <c r="B205" s="14" t="s">
        <v>713</v>
      </c>
      <c r="C205" s="14" t="s">
        <v>714</v>
      </c>
      <c r="D205" s="14" t="s">
        <v>701</v>
      </c>
      <c r="E205" s="16" t="s">
        <v>715</v>
      </c>
      <c r="F205" s="16" t="s">
        <v>691</v>
      </c>
      <c r="G205" s="81" t="s">
        <v>703</v>
      </c>
      <c r="H205" s="82" t="s">
        <v>704</v>
      </c>
      <c r="I205" s="17" t="s">
        <v>31</v>
      </c>
      <c r="J205" s="17" t="s">
        <v>716</v>
      </c>
      <c r="K205" s="15"/>
      <c r="L205" s="18">
        <v>44022</v>
      </c>
      <c r="M205" s="83">
        <v>1645.4414000008301</v>
      </c>
      <c r="N205" s="84">
        <v>1645.4414000008301</v>
      </c>
      <c r="O205" s="84">
        <v>1645.4414000008301</v>
      </c>
      <c r="P205" s="85">
        <f t="shared" si="3"/>
        <v>1</v>
      </c>
      <c r="Q205" s="18">
        <v>44022</v>
      </c>
      <c r="R205" s="86">
        <v>36181076.924999997</v>
      </c>
      <c r="S205" s="86">
        <v>22119628.456187502</v>
      </c>
      <c r="T205" s="15"/>
      <c r="U205" s="19">
        <v>6.9890556915197496E-6</v>
      </c>
      <c r="V205" s="51">
        <v>4.2611820936144802E-2</v>
      </c>
      <c r="W205" s="19">
        <v>2.2564386745216301E-4</v>
      </c>
      <c r="X205" s="51">
        <v>0.81148163781108495</v>
      </c>
      <c r="Y205" s="19">
        <v>4.3226168818364403E-3</v>
      </c>
      <c r="Z205" s="51">
        <v>19.763935146445899</v>
      </c>
      <c r="AA205" s="19">
        <v>1.2166670512669999E-2</v>
      </c>
      <c r="AB205" s="51">
        <v>21.793333954439699</v>
      </c>
      <c r="AC205" s="19"/>
      <c r="AD205" s="51"/>
      <c r="AE205" s="19"/>
      <c r="AF205" s="87"/>
      <c r="AG205" s="19">
        <v>7.5243831815896596E-5</v>
      </c>
      <c r="AH205" s="51">
        <v>-1.7912966086441899</v>
      </c>
      <c r="AI205" s="19">
        <v>4.6395792032853898E-3</v>
      </c>
      <c r="AJ205" s="51">
        <v>14.1908751273295</v>
      </c>
      <c r="AK205" s="19">
        <v>3.2201634958255503E-2</v>
      </c>
      <c r="AL205" s="19">
        <v>1.5846480322579699E-2</v>
      </c>
      <c r="AM205" s="51">
        <v>29.054628807643901</v>
      </c>
      <c r="AN205" s="15"/>
      <c r="AO205" s="22">
        <v>4.36837841334636E-4</v>
      </c>
      <c r="AP205" s="22">
        <v>6.8684039433719599E-6</v>
      </c>
      <c r="AQ205" s="22">
        <v>1.5189017904049299E-3</v>
      </c>
      <c r="AR205" s="22">
        <v>7.5243831815896596E-5</v>
      </c>
      <c r="AS205" s="20">
        <v>12</v>
      </c>
      <c r="AT205" s="20">
        <v>0</v>
      </c>
      <c r="AU205" s="20">
        <v>7</v>
      </c>
      <c r="AV205" s="21">
        <v>5</v>
      </c>
      <c r="AW205" s="15"/>
      <c r="AX205" s="25">
        <v>7.7276164948898403E-4</v>
      </c>
      <c r="AY205" s="26">
        <v>-22.1860985793755</v>
      </c>
      <c r="AZ205" s="26">
        <v>0.58213629008605505</v>
      </c>
      <c r="BA205" s="26">
        <v>-13.9783940110065</v>
      </c>
      <c r="BB205" s="85">
        <v>7.9845644778089297E-5</v>
      </c>
      <c r="BC205" s="88">
        <v>0</v>
      </c>
      <c r="BD205" s="18">
        <v>44022</v>
      </c>
      <c r="BE205" s="18"/>
      <c r="BF205" s="20"/>
      <c r="BG205" s="18"/>
      <c r="BH205" s="15"/>
    </row>
    <row r="206" spans="1:60" x14ac:dyDescent="0.25">
      <c r="A206" s="15"/>
      <c r="B206" s="14" t="s">
        <v>717</v>
      </c>
      <c r="C206" s="14" t="s">
        <v>718</v>
      </c>
      <c r="D206" s="14" t="s">
        <v>701</v>
      </c>
      <c r="E206" s="16" t="s">
        <v>719</v>
      </c>
      <c r="F206" s="16" t="s">
        <v>691</v>
      </c>
      <c r="G206" s="81" t="s">
        <v>703</v>
      </c>
      <c r="H206" s="82" t="s">
        <v>704</v>
      </c>
      <c r="I206" s="17" t="s">
        <v>31</v>
      </c>
      <c r="J206" s="17" t="s">
        <v>720</v>
      </c>
      <c r="K206" s="15"/>
      <c r="L206" s="18">
        <v>44022</v>
      </c>
      <c r="M206" s="83">
        <v>1025.1572999991499</v>
      </c>
      <c r="N206" s="84">
        <v>1025.1572999991499</v>
      </c>
      <c r="O206" s="84">
        <v>1025.1572999991499</v>
      </c>
      <c r="P206" s="85">
        <f t="shared" si="3"/>
        <v>1</v>
      </c>
      <c r="Q206" s="18">
        <v>44022</v>
      </c>
      <c r="R206" s="86">
        <v>7760391.7209999999</v>
      </c>
      <c r="S206" s="86">
        <v>7137228.5638515595</v>
      </c>
      <c r="T206" s="15"/>
      <c r="U206" s="19">
        <v>7.0233600126812201E-6</v>
      </c>
      <c r="V206" s="51">
        <v>4.2615251368260901E-2</v>
      </c>
      <c r="W206" s="19">
        <v>2.25186879106332E-4</v>
      </c>
      <c r="X206" s="51">
        <v>0.81143593897650101</v>
      </c>
      <c r="Y206" s="19">
        <v>3.41785089221958E-3</v>
      </c>
      <c r="Z206" s="51">
        <v>19.673458547476901</v>
      </c>
      <c r="AA206" s="19">
        <v>9.2186095753277204E-3</v>
      </c>
      <c r="AB206" s="51">
        <v>21.498527860705501</v>
      </c>
      <c r="AC206" s="19"/>
      <c r="AD206" s="51"/>
      <c r="AE206" s="19"/>
      <c r="AF206" s="87"/>
      <c r="AG206" s="19">
        <v>7.4920944825862494E-5</v>
      </c>
      <c r="AH206" s="51">
        <v>-1.79132889734319</v>
      </c>
      <c r="AI206" s="19">
        <v>3.6250268603907898E-3</v>
      </c>
      <c r="AJ206" s="51">
        <v>14.089419893032799</v>
      </c>
      <c r="AK206" s="19">
        <v>2.5157299998681999E-2</v>
      </c>
      <c r="AL206" s="19">
        <v>1.2376966857118501E-2</v>
      </c>
      <c r="AM206" s="51">
        <v>27.637173013878101</v>
      </c>
      <c r="AN206" s="15"/>
      <c r="AO206" s="22">
        <v>4.2590162047417802E-4</v>
      </c>
      <c r="AP206" s="22">
        <v>6.8291592469904597E-6</v>
      </c>
      <c r="AQ206" s="22">
        <v>1.3106394289934501E-3</v>
      </c>
      <c r="AR206" s="22">
        <v>7.4920944825862494E-5</v>
      </c>
      <c r="AS206" s="20">
        <v>12</v>
      </c>
      <c r="AT206" s="20">
        <v>0</v>
      </c>
      <c r="AU206" s="20">
        <v>7</v>
      </c>
      <c r="AV206" s="21">
        <v>5</v>
      </c>
      <c r="AW206" s="15"/>
      <c r="AX206" s="25">
        <v>6.7785775183438102E-4</v>
      </c>
      <c r="AY206" s="26">
        <v>-28.4119482045644</v>
      </c>
      <c r="AZ206" s="26">
        <v>0.57231800349927697</v>
      </c>
      <c r="BA206" s="26">
        <v>-14.7138627517561</v>
      </c>
      <c r="BB206" s="85">
        <v>7.0040293448130297E-5</v>
      </c>
      <c r="BC206" s="88">
        <v>0</v>
      </c>
      <c r="BD206" s="18">
        <v>44022</v>
      </c>
      <c r="BE206" s="18"/>
      <c r="BF206" s="20"/>
      <c r="BG206" s="18"/>
      <c r="BH206" s="15"/>
    </row>
    <row r="207" spans="1:60" x14ac:dyDescent="0.25">
      <c r="A207" s="15"/>
      <c r="B207" s="14" t="s">
        <v>721</v>
      </c>
      <c r="C207" s="14" t="s">
        <v>722</v>
      </c>
      <c r="D207" s="14" t="s">
        <v>701</v>
      </c>
      <c r="E207" s="16" t="s">
        <v>723</v>
      </c>
      <c r="F207" s="16" t="s">
        <v>691</v>
      </c>
      <c r="G207" s="81" t="s">
        <v>703</v>
      </c>
      <c r="H207" s="82" t="s">
        <v>704</v>
      </c>
      <c r="I207" s="17" t="s">
        <v>31</v>
      </c>
      <c r="J207" s="17" t="s">
        <v>724</v>
      </c>
      <c r="K207" s="15"/>
      <c r="L207" s="18">
        <v>44022</v>
      </c>
      <c r="M207" s="83">
        <v>1541.6013999991101</v>
      </c>
      <c r="N207" s="84">
        <v>1541.6013999991101</v>
      </c>
      <c r="O207" s="84">
        <v>1541.6013999991101</v>
      </c>
      <c r="P207" s="85">
        <f t="shared" si="3"/>
        <v>1</v>
      </c>
      <c r="Q207" s="18">
        <v>44022</v>
      </c>
      <c r="R207" s="86">
        <v>10207533.460999999</v>
      </c>
      <c r="S207" s="86">
        <v>10468520.996843699</v>
      </c>
      <c r="T207" s="15"/>
      <c r="U207" s="19">
        <v>7.0057503762655003E-6</v>
      </c>
      <c r="V207" s="51">
        <v>4.2613490404619397E-2</v>
      </c>
      <c r="W207" s="19">
        <v>2.25595566007541E-4</v>
      </c>
      <c r="X207" s="51">
        <v>0.811476807666622</v>
      </c>
      <c r="Y207" s="19">
        <v>4.3274774307064902E-3</v>
      </c>
      <c r="Z207" s="51">
        <v>19.764421201311102</v>
      </c>
      <c r="AA207" s="19">
        <v>1.2171522208518601E-2</v>
      </c>
      <c r="AB207" s="51">
        <v>21.793819124024601</v>
      </c>
      <c r="AC207" s="19"/>
      <c r="AD207" s="51"/>
      <c r="AE207" s="19"/>
      <c r="AF207" s="87"/>
      <c r="AG207" s="19">
        <v>7.5122336056665504E-5</v>
      </c>
      <c r="AH207" s="51">
        <v>-1.7913087582201099</v>
      </c>
      <c r="AI207" s="19">
        <v>4.6445216248685002E-3</v>
      </c>
      <c r="AJ207" s="51">
        <v>14.191369369480499</v>
      </c>
      <c r="AK207" s="19">
        <v>3.1276771125703803E-2</v>
      </c>
      <c r="AL207" s="19">
        <v>1.5394857122373699E-2</v>
      </c>
      <c r="AM207" s="51">
        <v>28.962142424395999</v>
      </c>
      <c r="AN207" s="15"/>
      <c r="AO207" s="22">
        <v>4.3682054638338698E-4</v>
      </c>
      <c r="AP207" s="22">
        <v>6.8769131758017499E-6</v>
      </c>
      <c r="AQ207" s="22">
        <v>1.51865243242355E-3</v>
      </c>
      <c r="AR207" s="22">
        <v>7.5122336056665504E-5</v>
      </c>
      <c r="AS207" s="20">
        <v>12</v>
      </c>
      <c r="AT207" s="20">
        <v>0</v>
      </c>
      <c r="AU207" s="20">
        <v>7</v>
      </c>
      <c r="AV207" s="21">
        <v>5</v>
      </c>
      <c r="AW207" s="15"/>
      <c r="AX207" s="25">
        <v>7.7282763869106902E-4</v>
      </c>
      <c r="AY207" s="26">
        <v>-22.184245353593699</v>
      </c>
      <c r="AZ207" s="26">
        <v>0.582151799165331</v>
      </c>
      <c r="BA207" s="26">
        <v>-13.978174320232901</v>
      </c>
      <c r="BB207" s="85">
        <v>7.9852459838463104E-5</v>
      </c>
      <c r="BC207" s="88">
        <v>0</v>
      </c>
      <c r="BD207" s="18">
        <v>44022</v>
      </c>
      <c r="BE207" s="18"/>
      <c r="BF207" s="20"/>
      <c r="BG207" s="18"/>
      <c r="BH207" s="15"/>
    </row>
    <row r="208" spans="1:60" x14ac:dyDescent="0.25">
      <c r="A208" s="15"/>
      <c r="B208" s="14" t="s">
        <v>725</v>
      </c>
      <c r="C208" s="14" t="s">
        <v>726</v>
      </c>
      <c r="D208" s="14" t="s">
        <v>727</v>
      </c>
      <c r="E208" s="16" t="s">
        <v>36</v>
      </c>
      <c r="F208" s="16" t="s">
        <v>691</v>
      </c>
      <c r="G208" s="81" t="s">
        <v>703</v>
      </c>
      <c r="H208" s="82" t="s">
        <v>728</v>
      </c>
      <c r="I208" s="17" t="s">
        <v>411</v>
      </c>
      <c r="J208" s="17" t="s">
        <v>729</v>
      </c>
      <c r="K208" s="15"/>
      <c r="L208" s="18">
        <v>44022</v>
      </c>
      <c r="M208" s="83">
        <v>485018.85690021497</v>
      </c>
      <c r="N208" s="84">
        <v>485018.85690021497</v>
      </c>
      <c r="O208" s="84">
        <v>536880.16566085804</v>
      </c>
      <c r="P208" s="85">
        <f t="shared" si="3"/>
        <v>0.90340244978727091</v>
      </c>
      <c r="Q208" s="18">
        <v>43910</v>
      </c>
      <c r="R208" s="86">
        <v>22509472.779593799</v>
      </c>
      <c r="S208" s="86">
        <v>20498824.990812499</v>
      </c>
      <c r="T208" s="15"/>
      <c r="U208" s="19">
        <v>-5.64387547274237E-3</v>
      </c>
      <c r="V208" s="51">
        <v>-0.52247463190724397</v>
      </c>
      <c r="W208" s="19">
        <v>1.28878111881932E-2</v>
      </c>
      <c r="X208" s="51">
        <v>2.0776983698851801</v>
      </c>
      <c r="Y208" s="19">
        <v>2.8858787007266101E-2</v>
      </c>
      <c r="Z208" s="51">
        <v>22.217552158981601</v>
      </c>
      <c r="AA208" s="19">
        <v>0.156185432962957</v>
      </c>
      <c r="AB208" s="51">
        <v>36.195210199453903</v>
      </c>
      <c r="AC208" s="19">
        <v>0.25089732322696401</v>
      </c>
      <c r="AD208" s="51">
        <v>49.375587820948603</v>
      </c>
      <c r="AE208" s="19">
        <v>0.23845508039085</v>
      </c>
      <c r="AF208" s="87">
        <v>41.6227400876815</v>
      </c>
      <c r="AG208" s="19">
        <v>-4.2352812350145499E-2</v>
      </c>
      <c r="AH208" s="51">
        <v>-6.0341022268403304</v>
      </c>
      <c r="AI208" s="19">
        <v>5.72826769221138E-2</v>
      </c>
      <c r="AJ208" s="51">
        <v>19.455184899212298</v>
      </c>
      <c r="AK208" s="19">
        <v>0.67063535719411405</v>
      </c>
      <c r="AL208" s="19">
        <v>3.3308718773696497E-2</v>
      </c>
      <c r="AM208" s="51">
        <v>-41.274148234515501</v>
      </c>
      <c r="AN208" s="15"/>
      <c r="AO208" s="22">
        <v>3.6625345119318801E-2</v>
      </c>
      <c r="AP208" s="22">
        <v>-2.3510042647103501E-2</v>
      </c>
      <c r="AQ208" s="22">
        <v>0.14259513306023999</v>
      </c>
      <c r="AR208" s="22">
        <v>-9.9096050585067097E-2</v>
      </c>
      <c r="AS208" s="20">
        <v>8</v>
      </c>
      <c r="AT208" s="20">
        <v>4</v>
      </c>
      <c r="AU208" s="20">
        <v>7</v>
      </c>
      <c r="AV208" s="21">
        <v>5</v>
      </c>
      <c r="AW208" s="15"/>
      <c r="AX208" s="25">
        <v>0.13580324218652101</v>
      </c>
      <c r="AY208" s="26">
        <v>1.1923756795604299</v>
      </c>
      <c r="AZ208" s="26">
        <v>1.04466122968552</v>
      </c>
      <c r="BA208" s="26">
        <v>1.8824515364704</v>
      </c>
      <c r="BB208" s="85">
        <v>1.405500461271E-2</v>
      </c>
      <c r="BC208" s="88">
        <v>-11.6189344922022</v>
      </c>
      <c r="BD208" s="18">
        <v>43910</v>
      </c>
      <c r="BE208" s="18">
        <v>43990</v>
      </c>
      <c r="BF208" s="20"/>
      <c r="BG208" s="18"/>
      <c r="BH208" s="15"/>
    </row>
    <row r="209" spans="1:60" x14ac:dyDescent="0.25">
      <c r="A209" s="15"/>
      <c r="B209" s="14" t="s">
        <v>730</v>
      </c>
      <c r="C209" s="14" t="s">
        <v>731</v>
      </c>
      <c r="D209" s="14" t="s">
        <v>727</v>
      </c>
      <c r="E209" s="16" t="s">
        <v>43</v>
      </c>
      <c r="F209" s="16" t="s">
        <v>691</v>
      </c>
      <c r="G209" s="81" t="s">
        <v>703</v>
      </c>
      <c r="H209" s="82" t="s">
        <v>728</v>
      </c>
      <c r="I209" s="17" t="s">
        <v>411</v>
      </c>
      <c r="J209" s="17" t="s">
        <v>732</v>
      </c>
      <c r="K209" s="15"/>
      <c r="L209" s="18">
        <v>44022</v>
      </c>
      <c r="M209" s="83">
        <v>500035.066038132</v>
      </c>
      <c r="N209" s="84">
        <v>500035.066038132</v>
      </c>
      <c r="O209" s="84">
        <v>553162.73925304401</v>
      </c>
      <c r="P209" s="85">
        <f t="shared" si="3"/>
        <v>0.90395652229459222</v>
      </c>
      <c r="Q209" s="18">
        <v>43910</v>
      </c>
      <c r="R209" s="86">
        <v>14874074.7112344</v>
      </c>
      <c r="S209" s="86">
        <v>10261526.643874999</v>
      </c>
      <c r="T209" s="15"/>
      <c r="U209" s="19">
        <v>-5.64118796683033E-3</v>
      </c>
      <c r="V209" s="51">
        <v>-0.52220588131603995</v>
      </c>
      <c r="W209" s="19">
        <v>1.29708936456154E-2</v>
      </c>
      <c r="X209" s="51">
        <v>2.0860066156274102</v>
      </c>
      <c r="Y209" s="19">
        <v>3.0004537320564899E-2</v>
      </c>
      <c r="Z209" s="51">
        <v>22.3321271903114</v>
      </c>
      <c r="AA209" s="19">
        <v>0.158851000513096</v>
      </c>
      <c r="AB209" s="51">
        <v>36.461766954453203</v>
      </c>
      <c r="AC209" s="19">
        <v>0.25904268508398698</v>
      </c>
      <c r="AD209" s="51">
        <v>50.190124006650898</v>
      </c>
      <c r="AE209" s="19">
        <v>0.25172729752026501</v>
      </c>
      <c r="AF209" s="87">
        <v>42.949961800652098</v>
      </c>
      <c r="AG209" s="19">
        <v>-4.2326463407371201E-2</v>
      </c>
      <c r="AH209" s="51">
        <v>-6.0314673325629</v>
      </c>
      <c r="AI209" s="19">
        <v>5.8527416105789598E-2</v>
      </c>
      <c r="AJ209" s="51">
        <v>19.579658817587202</v>
      </c>
      <c r="AK209" s="19">
        <v>0.72230079017579596</v>
      </c>
      <c r="AL209" s="19">
        <v>3.5320004564710003E-2</v>
      </c>
      <c r="AM209" s="51">
        <v>-36.1076049363473</v>
      </c>
      <c r="AN209" s="15"/>
      <c r="AO209" s="22">
        <v>3.6632082403230001E-2</v>
      </c>
      <c r="AP209" s="22">
        <v>-2.3491004927564101E-2</v>
      </c>
      <c r="AQ209" s="22">
        <v>0.14281461805701801</v>
      </c>
      <c r="AR209" s="22">
        <v>-9.8913949354900998E-2</v>
      </c>
      <c r="AS209" s="20">
        <v>8</v>
      </c>
      <c r="AT209" s="20">
        <v>4</v>
      </c>
      <c r="AU209" s="20">
        <v>7</v>
      </c>
      <c r="AV209" s="21">
        <v>5</v>
      </c>
      <c r="AW209" s="15"/>
      <c r="AX209" s="25">
        <v>0.13579326045975901</v>
      </c>
      <c r="AY209" s="26">
        <v>1.21119025292501</v>
      </c>
      <c r="AZ209" s="26">
        <v>1.05300072273894</v>
      </c>
      <c r="BA209" s="26">
        <v>1.9137333674479999</v>
      </c>
      <c r="BB209" s="85">
        <v>1.40540954335847E-2</v>
      </c>
      <c r="BC209" s="88">
        <v>-11.5724587441364</v>
      </c>
      <c r="BD209" s="18">
        <v>43910</v>
      </c>
      <c r="BE209" s="18">
        <v>43990</v>
      </c>
      <c r="BF209" s="20"/>
      <c r="BG209" s="18"/>
      <c r="BH209" s="15"/>
    </row>
    <row r="210" spans="1:60" x14ac:dyDescent="0.25">
      <c r="A210" s="15"/>
      <c r="B210" s="14" t="s">
        <v>733</v>
      </c>
      <c r="C210" s="14" t="s">
        <v>734</v>
      </c>
      <c r="D210" s="14" t="s">
        <v>735</v>
      </c>
      <c r="E210" s="16" t="s">
        <v>68</v>
      </c>
      <c r="F210" s="16" t="s">
        <v>69</v>
      </c>
      <c r="G210" s="81" t="s">
        <v>115</v>
      </c>
      <c r="H210" s="82" t="s">
        <v>190</v>
      </c>
      <c r="I210" s="17" t="s">
        <v>31</v>
      </c>
      <c r="J210" s="17" t="s">
        <v>64</v>
      </c>
      <c r="K210" s="15"/>
      <c r="L210" s="18">
        <v>44022</v>
      </c>
      <c r="M210" s="83">
        <v>1093.61659999937</v>
      </c>
      <c r="N210" s="84">
        <v>1093.61659999937</v>
      </c>
      <c r="O210" s="84"/>
      <c r="P210" s="85" t="str">
        <f t="shared" si="3"/>
        <v/>
      </c>
      <c r="Q210" s="18"/>
      <c r="R210" s="86">
        <v>2134726.0430000001</v>
      </c>
      <c r="S210" s="86"/>
      <c r="T210" s="15"/>
      <c r="U210" s="19">
        <v>8.3886965912824997E-3</v>
      </c>
      <c r="V210" s="51">
        <v>0.880782574495242</v>
      </c>
      <c r="W210" s="19">
        <v>2.7201548517041398E-2</v>
      </c>
      <c r="X210" s="51">
        <v>3.50907210277001</v>
      </c>
      <c r="Y210" s="19">
        <v>-4.0729855259996797E-2</v>
      </c>
      <c r="Z210" s="51">
        <v>15.258687932248</v>
      </c>
      <c r="AA210" s="19"/>
      <c r="AB210" s="51"/>
      <c r="AC210" s="19"/>
      <c r="AD210" s="51"/>
      <c r="AE210" s="19"/>
      <c r="AF210" s="87"/>
      <c r="AG210" s="19">
        <v>3.79326394795498E-3</v>
      </c>
      <c r="AH210" s="51">
        <v>-1.4194945970302799</v>
      </c>
      <c r="AI210" s="19">
        <v>-1.5311874803956001E-3</v>
      </c>
      <c r="AJ210" s="51">
        <v>13.573798458950501</v>
      </c>
      <c r="AK210" s="19">
        <v>0.10419612390076501</v>
      </c>
      <c r="AL210" s="19">
        <v>0.114714582796296</v>
      </c>
      <c r="AM210" s="51">
        <v>23.726776065101099</v>
      </c>
      <c r="AN210" s="15"/>
      <c r="AO210" s="22">
        <v>4.3717958069464699E-2</v>
      </c>
      <c r="AP210" s="22">
        <v>-4.3997473642812097E-2</v>
      </c>
      <c r="AQ210" s="22">
        <v>8.7268109644355704E-2</v>
      </c>
      <c r="AR210" s="22">
        <v>-9.7557479523820795E-2</v>
      </c>
      <c r="AS210" s="20"/>
      <c r="AT210" s="20"/>
      <c r="AU210" s="20"/>
      <c r="AV210" s="21"/>
      <c r="AW210" s="15"/>
      <c r="AX210" s="25"/>
      <c r="AY210" s="26"/>
      <c r="AZ210" s="26"/>
      <c r="BA210" s="26"/>
      <c r="BB210" s="85"/>
      <c r="BC210" s="88">
        <v>-24.909433819819199</v>
      </c>
      <c r="BD210" s="18">
        <v>43874</v>
      </c>
      <c r="BE210" s="18">
        <v>43913</v>
      </c>
      <c r="BF210" s="20"/>
      <c r="BG210" s="18"/>
      <c r="BH210" s="15"/>
    </row>
    <row r="211" spans="1:60" x14ac:dyDescent="0.25">
      <c r="A211" s="15"/>
      <c r="B211" s="14" t="s">
        <v>736</v>
      </c>
      <c r="C211" s="14" t="s">
        <v>737</v>
      </c>
      <c r="D211" s="14" t="s">
        <v>735</v>
      </c>
      <c r="E211" s="16" t="s">
        <v>77</v>
      </c>
      <c r="F211" s="16" t="s">
        <v>69</v>
      </c>
      <c r="G211" s="81" t="s">
        <v>115</v>
      </c>
      <c r="H211" s="82" t="s">
        <v>190</v>
      </c>
      <c r="I211" s="17" t="s">
        <v>31</v>
      </c>
      <c r="J211" s="17" t="s">
        <v>738</v>
      </c>
      <c r="K211" s="15"/>
      <c r="L211" s="18">
        <v>44022</v>
      </c>
      <c r="M211" s="83">
        <v>2149.8059000000399</v>
      </c>
      <c r="N211" s="84">
        <v>2149.8059000000399</v>
      </c>
      <c r="O211" s="84">
        <v>2266.2248000018299</v>
      </c>
      <c r="P211" s="85">
        <f t="shared" si="3"/>
        <v>0.94862870620703821</v>
      </c>
      <c r="Q211" s="18">
        <v>43874</v>
      </c>
      <c r="R211" s="86">
        <v>11788023.562999999</v>
      </c>
      <c r="S211" s="86">
        <v>12825229.4883906</v>
      </c>
      <c r="T211" s="15"/>
      <c r="U211" s="19">
        <v>8.4163933024683502E-3</v>
      </c>
      <c r="V211" s="51">
        <v>0.88355224561382795</v>
      </c>
      <c r="W211" s="19">
        <v>2.8046197776348002E-2</v>
      </c>
      <c r="X211" s="51">
        <v>3.5935370287006698</v>
      </c>
      <c r="Y211" s="19">
        <v>-3.5934546512180497E-2</v>
      </c>
      <c r="Z211" s="51">
        <v>15.7382188070333</v>
      </c>
      <c r="AA211" s="19">
        <v>9.6050979640567705E-2</v>
      </c>
      <c r="AB211" s="51">
        <v>30.181764867215001</v>
      </c>
      <c r="AC211" s="19">
        <v>0.14926929276043699</v>
      </c>
      <c r="AD211" s="51">
        <v>39.2127847743104</v>
      </c>
      <c r="AE211" s="19">
        <v>0.23907713963126301</v>
      </c>
      <c r="AF211" s="87">
        <v>41.684946011751897</v>
      </c>
      <c r="AG211" s="19">
        <v>4.0683384850126502E-3</v>
      </c>
      <c r="AH211" s="51">
        <v>-1.3919871433245099</v>
      </c>
      <c r="AI211" s="19">
        <v>3.7350720031099601E-3</v>
      </c>
      <c r="AJ211" s="51">
        <v>14.1004244073119</v>
      </c>
      <c r="AK211" s="19">
        <v>1.1498059000005001</v>
      </c>
      <c r="AL211" s="19">
        <v>9.0299390263680807E-2</v>
      </c>
      <c r="AM211" s="51">
        <v>119.00858858041499</v>
      </c>
      <c r="AN211" s="15"/>
      <c r="AO211" s="22">
        <v>4.3746550010837403E-2</v>
      </c>
      <c r="AP211" s="22">
        <v>-4.3918891614375802E-2</v>
      </c>
      <c r="AQ211" s="22">
        <v>8.8162096983141994E-2</v>
      </c>
      <c r="AR211" s="22">
        <v>-9.6790656567463898E-2</v>
      </c>
      <c r="AS211" s="20">
        <v>7</v>
      </c>
      <c r="AT211" s="20">
        <v>5</v>
      </c>
      <c r="AU211" s="20">
        <v>7</v>
      </c>
      <c r="AV211" s="21">
        <v>5</v>
      </c>
      <c r="AW211" s="15"/>
      <c r="AX211" s="25">
        <v>0.14621559788924099</v>
      </c>
      <c r="AY211" s="26">
        <v>0.610442905923264</v>
      </c>
      <c r="AZ211" s="26">
        <v>1.2159849021281799</v>
      </c>
      <c r="BA211" s="26">
        <v>0.84570312098276201</v>
      </c>
      <c r="BB211" s="85">
        <v>1.5054577425235E-2</v>
      </c>
      <c r="BC211" s="88">
        <v>-24.829151988844401</v>
      </c>
      <c r="BD211" s="18">
        <v>43874</v>
      </c>
      <c r="BE211" s="18">
        <v>43913</v>
      </c>
      <c r="BF211" s="20"/>
      <c r="BG211" s="18"/>
      <c r="BH211" s="15"/>
    </row>
    <row r="212" spans="1:60" x14ac:dyDescent="0.25">
      <c r="A212" s="15"/>
      <c r="B212" s="14" t="s">
        <v>739</v>
      </c>
      <c r="C212" s="14" t="s">
        <v>740</v>
      </c>
      <c r="D212" s="14" t="s">
        <v>735</v>
      </c>
      <c r="E212" s="16" t="s">
        <v>80</v>
      </c>
      <c r="F212" s="16" t="s">
        <v>69</v>
      </c>
      <c r="G212" s="81" t="s">
        <v>115</v>
      </c>
      <c r="H212" s="82" t="s">
        <v>190</v>
      </c>
      <c r="I212" s="17" t="s">
        <v>31</v>
      </c>
      <c r="J212" s="17" t="s">
        <v>741</v>
      </c>
      <c r="K212" s="15"/>
      <c r="L212" s="18">
        <v>44022</v>
      </c>
      <c r="M212" s="83">
        <v>1862.01700000092</v>
      </c>
      <c r="N212" s="84">
        <v>1862.01700000092</v>
      </c>
      <c r="O212" s="84">
        <v>1978.8344999998801</v>
      </c>
      <c r="P212" s="85">
        <f t="shared" si="3"/>
        <v>0.94096651336988157</v>
      </c>
      <c r="Q212" s="18">
        <v>43874</v>
      </c>
      <c r="R212" s="86">
        <v>9020059.1079999991</v>
      </c>
      <c r="S212" s="86">
        <v>8708434.4078593794</v>
      </c>
      <c r="T212" s="15"/>
      <c r="U212" s="19">
        <v>8.3610891852004005E-3</v>
      </c>
      <c r="V212" s="51">
        <v>0.87802183388703303</v>
      </c>
      <c r="W212" s="19">
        <v>2.6357581149568401E-2</v>
      </c>
      <c r="X212" s="51">
        <v>3.4246753660227101</v>
      </c>
      <c r="Y212" s="19">
        <v>-4.5501384523085997E-2</v>
      </c>
      <c r="Z212" s="51">
        <v>14.7815350059391</v>
      </c>
      <c r="AA212" s="19">
        <v>7.4287948889832506E-2</v>
      </c>
      <c r="AB212" s="51">
        <v>28.0054617921414</v>
      </c>
      <c r="AC212" s="19">
        <v>0.104143500817445</v>
      </c>
      <c r="AD212" s="51">
        <v>34.700205579982097</v>
      </c>
      <c r="AE212" s="19">
        <v>0.16862451326422201</v>
      </c>
      <c r="AF212" s="87">
        <v>34.639683375018599</v>
      </c>
      <c r="AG212" s="19">
        <v>3.5183181917091098E-3</v>
      </c>
      <c r="AH212" s="51">
        <v>-1.44698917265487</v>
      </c>
      <c r="AI212" s="19">
        <v>-6.7698524853767603E-3</v>
      </c>
      <c r="AJ212" s="51">
        <v>13.049931958463301</v>
      </c>
      <c r="AK212" s="19">
        <v>0.86201700000092396</v>
      </c>
      <c r="AL212" s="19">
        <v>7.2742994338113903E-2</v>
      </c>
      <c r="AM212" s="51">
        <v>90.229698580456898</v>
      </c>
      <c r="AN212" s="15"/>
      <c r="AO212" s="22">
        <v>4.3689356363756801E-2</v>
      </c>
      <c r="AP212" s="22">
        <v>-4.4076028183553703E-2</v>
      </c>
      <c r="AQ212" s="22">
        <v>8.63747528237582E-2</v>
      </c>
      <c r="AR212" s="22">
        <v>-9.8323604454926702E-2</v>
      </c>
      <c r="AS212" s="20">
        <v>7</v>
      </c>
      <c r="AT212" s="20">
        <v>5</v>
      </c>
      <c r="AU212" s="20">
        <v>7</v>
      </c>
      <c r="AV212" s="21">
        <v>5</v>
      </c>
      <c r="AW212" s="15"/>
      <c r="AX212" s="25">
        <v>0.146218815189641</v>
      </c>
      <c r="AY212" s="26">
        <v>0.47026552181659997</v>
      </c>
      <c r="AZ212" s="26">
        <v>1.11943392614739</v>
      </c>
      <c r="BA212" s="26">
        <v>0.64832882204609599</v>
      </c>
      <c r="BB212" s="85">
        <v>1.5053551859782599E-2</v>
      </c>
      <c r="BC212" s="88">
        <v>-24.98982608199</v>
      </c>
      <c r="BD212" s="18">
        <v>43874</v>
      </c>
      <c r="BE212" s="18">
        <v>43914</v>
      </c>
      <c r="BF212" s="20"/>
      <c r="BG212" s="18"/>
      <c r="BH212" s="15"/>
    </row>
    <row r="213" spans="1:60" x14ac:dyDescent="0.25">
      <c r="A213" s="15"/>
      <c r="B213" s="14" t="s">
        <v>742</v>
      </c>
      <c r="C213" s="14" t="s">
        <v>743</v>
      </c>
      <c r="D213" s="14" t="s">
        <v>744</v>
      </c>
      <c r="E213" s="16" t="s">
        <v>68</v>
      </c>
      <c r="F213" s="16" t="s">
        <v>69</v>
      </c>
      <c r="G213" s="81" t="s">
        <v>115</v>
      </c>
      <c r="H213" s="82" t="s">
        <v>173</v>
      </c>
      <c r="I213" s="17" t="s">
        <v>31</v>
      </c>
      <c r="J213" s="17" t="s">
        <v>64</v>
      </c>
      <c r="K213" s="15"/>
      <c r="L213" s="18">
        <v>44022</v>
      </c>
      <c r="M213" s="83">
        <v>1074.2482999991601</v>
      </c>
      <c r="N213" s="84">
        <v>1074.2482999991601</v>
      </c>
      <c r="O213" s="84"/>
      <c r="P213" s="85" t="str">
        <f t="shared" si="3"/>
        <v/>
      </c>
      <c r="Q213" s="18"/>
      <c r="R213" s="86">
        <v>4833031.983</v>
      </c>
      <c r="S213" s="86"/>
      <c r="T213" s="15"/>
      <c r="U213" s="19">
        <v>-3.5658735214383298E-4</v>
      </c>
      <c r="V213" s="51">
        <v>6.2541801526094804E-3</v>
      </c>
      <c r="W213" s="19">
        <v>1.42489815461886E-2</v>
      </c>
      <c r="X213" s="51">
        <v>2.2138154056847301</v>
      </c>
      <c r="Y213" s="19">
        <v>4.0774595234324799E-2</v>
      </c>
      <c r="Z213" s="51">
        <v>23.409132981672901</v>
      </c>
      <c r="AA213" s="19"/>
      <c r="AB213" s="51"/>
      <c r="AC213" s="19"/>
      <c r="AD213" s="51"/>
      <c r="AE213" s="19"/>
      <c r="AF213" s="87"/>
      <c r="AG213" s="19">
        <v>2.6942345702991601E-3</v>
      </c>
      <c r="AH213" s="51">
        <v>-1.5293975347958599</v>
      </c>
      <c r="AI213" s="19">
        <v>4.7937523020664202E-2</v>
      </c>
      <c r="AJ213" s="51">
        <v>18.5206695090747</v>
      </c>
      <c r="AK213" s="19">
        <v>7.3281916960695498E-2</v>
      </c>
      <c r="AL213" s="19">
        <v>8.2049826427537498E-2</v>
      </c>
      <c r="AM213" s="51">
        <v>21.437883785169099</v>
      </c>
      <c r="AN213" s="15"/>
      <c r="AO213" s="22">
        <v>1.0678731609004901E-2</v>
      </c>
      <c r="AP213" s="22">
        <v>-1.6494668368068201E-2</v>
      </c>
      <c r="AQ213" s="22">
        <v>3.7905559418504702E-2</v>
      </c>
      <c r="AR213" s="22">
        <v>-1.8621746822645901E-2</v>
      </c>
      <c r="AS213" s="20"/>
      <c r="AT213" s="20"/>
      <c r="AU213" s="20"/>
      <c r="AV213" s="21"/>
      <c r="AW213" s="15"/>
      <c r="AX213" s="25"/>
      <c r="AY213" s="26"/>
      <c r="AZ213" s="26"/>
      <c r="BA213" s="26"/>
      <c r="BB213" s="85"/>
      <c r="BC213" s="88">
        <v>-5.6274331747917996</v>
      </c>
      <c r="BD213" s="18">
        <v>43871</v>
      </c>
      <c r="BE213" s="18">
        <v>43913</v>
      </c>
      <c r="BF213" s="20">
        <v>58</v>
      </c>
      <c r="BG213" s="18">
        <v>43951</v>
      </c>
      <c r="BH213" s="15"/>
    </row>
    <row r="214" spans="1:60" x14ac:dyDescent="0.25">
      <c r="A214" s="15"/>
      <c r="B214" s="14" t="s">
        <v>745</v>
      </c>
      <c r="C214" s="14" t="s">
        <v>746</v>
      </c>
      <c r="D214" s="14" t="s">
        <v>744</v>
      </c>
      <c r="E214" s="16" t="s">
        <v>77</v>
      </c>
      <c r="F214" s="16" t="s">
        <v>69</v>
      </c>
      <c r="G214" s="81" t="s">
        <v>115</v>
      </c>
      <c r="H214" s="82" t="s">
        <v>173</v>
      </c>
      <c r="I214" s="17" t="s">
        <v>31</v>
      </c>
      <c r="J214" s="17" t="s">
        <v>747</v>
      </c>
      <c r="K214" s="15"/>
      <c r="L214" s="18">
        <v>44022</v>
      </c>
      <c r="M214" s="83">
        <v>1434.68490000069</v>
      </c>
      <c r="N214" s="84">
        <v>1434.68490000069</v>
      </c>
      <c r="O214" s="84">
        <v>1439.1663000006199</v>
      </c>
      <c r="P214" s="85">
        <f t="shared" si="3"/>
        <v>0.99688611385638481</v>
      </c>
      <c r="Q214" s="18">
        <v>44020</v>
      </c>
      <c r="R214" s="86">
        <v>1506724.35</v>
      </c>
      <c r="S214" s="86">
        <v>1278010.64835938</v>
      </c>
      <c r="T214" s="15"/>
      <c r="U214" s="19">
        <v>-3.5117328388878399E-4</v>
      </c>
      <c r="V214" s="51">
        <v>6.7955869781144403E-3</v>
      </c>
      <c r="W214" s="19">
        <v>1.4415643561733299E-2</v>
      </c>
      <c r="X214" s="51">
        <v>2.2304816072392</v>
      </c>
      <c r="Y214" s="19">
        <v>4.1813036634266602E-2</v>
      </c>
      <c r="Z214" s="51">
        <v>23.512977121688898</v>
      </c>
      <c r="AA214" s="19">
        <v>8.9424325027794099E-2</v>
      </c>
      <c r="AB214" s="51">
        <v>29.519099405937599</v>
      </c>
      <c r="AC214" s="19">
        <v>0.12832333728700199</v>
      </c>
      <c r="AD214" s="51">
        <v>37.118189226952403</v>
      </c>
      <c r="AE214" s="19">
        <v>0.15432916613644901</v>
      </c>
      <c r="AF214" s="87">
        <v>33.210148662270498</v>
      </c>
      <c r="AG214" s="19">
        <v>2.7491145228850699E-3</v>
      </c>
      <c r="AH214" s="51">
        <v>-1.5239095395372699</v>
      </c>
      <c r="AI214" s="19">
        <v>4.9040586094633902E-2</v>
      </c>
      <c r="AJ214" s="51">
        <v>18.630975816457099</v>
      </c>
      <c r="AK214" s="19">
        <v>0.434684900001157</v>
      </c>
      <c r="AL214" s="19">
        <v>4.1574626924557399E-2</v>
      </c>
      <c r="AM214" s="51">
        <v>47.027045035269097</v>
      </c>
      <c r="AN214" s="15"/>
      <c r="AO214" s="22">
        <v>1.0684170489184901E-2</v>
      </c>
      <c r="AP214" s="22">
        <v>-1.6489331300363098E-2</v>
      </c>
      <c r="AQ214" s="22">
        <v>3.8076279586675803E-2</v>
      </c>
      <c r="AR214" s="22">
        <v>-1.84657723884811E-2</v>
      </c>
      <c r="AS214" s="20">
        <v>9</v>
      </c>
      <c r="AT214" s="20">
        <v>3</v>
      </c>
      <c r="AU214" s="20">
        <v>7</v>
      </c>
      <c r="AV214" s="21">
        <v>5</v>
      </c>
      <c r="AW214" s="15"/>
      <c r="AX214" s="25">
        <v>4.1947939093224702E-2</v>
      </c>
      <c r="AY214" s="26">
        <v>1.4917030920460099</v>
      </c>
      <c r="AZ214" s="26">
        <v>0.89799628713990398</v>
      </c>
      <c r="BA214" s="26">
        <v>2.1237750900727401</v>
      </c>
      <c r="BB214" s="85">
        <v>4.3281521706421697E-3</v>
      </c>
      <c r="BC214" s="88">
        <v>-5.6057088535744697</v>
      </c>
      <c r="BD214" s="18">
        <v>43871</v>
      </c>
      <c r="BE214" s="18">
        <v>43913</v>
      </c>
      <c r="BF214" s="20">
        <v>58</v>
      </c>
      <c r="BG214" s="18">
        <v>43951</v>
      </c>
      <c r="BH214" s="15"/>
    </row>
    <row r="215" spans="1:60" x14ac:dyDescent="0.25">
      <c r="A215" s="15"/>
      <c r="B215" s="14" t="s">
        <v>748</v>
      </c>
      <c r="C215" s="14" t="s">
        <v>749</v>
      </c>
      <c r="D215" s="14" t="s">
        <v>744</v>
      </c>
      <c r="E215" s="16" t="s">
        <v>80</v>
      </c>
      <c r="F215" s="16" t="s">
        <v>69</v>
      </c>
      <c r="G215" s="81" t="s">
        <v>115</v>
      </c>
      <c r="H215" s="82" t="s">
        <v>173</v>
      </c>
      <c r="I215" s="17" t="s">
        <v>31</v>
      </c>
      <c r="J215" s="17" t="s">
        <v>750</v>
      </c>
      <c r="K215" s="15"/>
      <c r="L215" s="18">
        <v>44022</v>
      </c>
      <c r="M215" s="83">
        <v>1410.65029999986</v>
      </c>
      <c r="N215" s="84">
        <v>1410.65029999986</v>
      </c>
      <c r="O215" s="84">
        <v>1415.1184000000401</v>
      </c>
      <c r="P215" s="85">
        <f t="shared" si="3"/>
        <v>0.99684259635082129</v>
      </c>
      <c r="Q215" s="18">
        <v>44020</v>
      </c>
      <c r="R215" s="86">
        <v>16753006.044</v>
      </c>
      <c r="S215" s="86">
        <v>14011843.8308281</v>
      </c>
      <c r="T215" s="15"/>
      <c r="U215" s="19">
        <v>-3.7295119545888199E-4</v>
      </c>
      <c r="V215" s="51">
        <v>4.61779582110466E-3</v>
      </c>
      <c r="W215" s="19">
        <v>1.37517790863058E-2</v>
      </c>
      <c r="X215" s="51">
        <v>2.1640951596964402</v>
      </c>
      <c r="Y215" s="19">
        <v>3.7812672590007403E-2</v>
      </c>
      <c r="Z215" s="51">
        <v>23.1129407172557</v>
      </c>
      <c r="AA215" s="19">
        <v>8.1640470958518604E-2</v>
      </c>
      <c r="AB215" s="51">
        <v>28.740713999024599</v>
      </c>
      <c r="AC215" s="19">
        <v>0.118023253833671</v>
      </c>
      <c r="AD215" s="51">
        <v>36.088180881633903</v>
      </c>
      <c r="AE215" s="19">
        <v>0.14054034911721799</v>
      </c>
      <c r="AF215" s="87">
        <v>31.831266960332901</v>
      </c>
      <c r="AG215" s="19">
        <v>2.5303287293354502E-3</v>
      </c>
      <c r="AH215" s="51">
        <v>-1.54578811889223</v>
      </c>
      <c r="AI215" s="19">
        <v>4.4812070149419E-2</v>
      </c>
      <c r="AJ215" s="51">
        <v>18.208124221942899</v>
      </c>
      <c r="AK215" s="19">
        <v>0.41065030000056102</v>
      </c>
      <c r="AL215" s="19">
        <v>3.9590670845427701E-2</v>
      </c>
      <c r="AM215" s="51">
        <v>44.623585035209501</v>
      </c>
      <c r="AN215" s="15"/>
      <c r="AO215" s="22">
        <v>1.06648105738714E-2</v>
      </c>
      <c r="AP215" s="22">
        <v>-1.65107035700203E-2</v>
      </c>
      <c r="AQ215" s="22">
        <v>3.7396896894279101E-2</v>
      </c>
      <c r="AR215" s="22">
        <v>-1.9019351007045798E-2</v>
      </c>
      <c r="AS215" s="20">
        <v>9</v>
      </c>
      <c r="AT215" s="20">
        <v>3</v>
      </c>
      <c r="AU215" s="20">
        <v>7</v>
      </c>
      <c r="AV215" s="21">
        <v>5</v>
      </c>
      <c r="AW215" s="15"/>
      <c r="AX215" s="25">
        <v>4.1939472620142602E-2</v>
      </c>
      <c r="AY215" s="26">
        <v>1.32148204676014</v>
      </c>
      <c r="AZ215" s="26">
        <v>0.87083540368712398</v>
      </c>
      <c r="BA215" s="26">
        <v>1.87189703951481</v>
      </c>
      <c r="BB215" s="85">
        <v>4.3271715741047996E-3</v>
      </c>
      <c r="BC215" s="88">
        <v>-5.6881914719197102</v>
      </c>
      <c r="BD215" s="18">
        <v>43871</v>
      </c>
      <c r="BE215" s="18">
        <v>43913</v>
      </c>
      <c r="BF215" s="20">
        <v>62</v>
      </c>
      <c r="BG215" s="18">
        <v>43957</v>
      </c>
      <c r="BH215" s="15"/>
    </row>
    <row r="216" spans="1:60" x14ac:dyDescent="0.25">
      <c r="A216" s="15"/>
      <c r="B216" s="14" t="s">
        <v>751</v>
      </c>
      <c r="C216" s="14" t="s">
        <v>752</v>
      </c>
      <c r="D216" s="14" t="s">
        <v>753</v>
      </c>
      <c r="E216" s="16" t="s">
        <v>68</v>
      </c>
      <c r="F216" s="16" t="s">
        <v>69</v>
      </c>
      <c r="G216" s="81" t="s">
        <v>115</v>
      </c>
      <c r="H216" s="82" t="s">
        <v>182</v>
      </c>
      <c r="I216" s="17" t="s">
        <v>31</v>
      </c>
      <c r="J216" s="17" t="s">
        <v>64</v>
      </c>
      <c r="K216" s="15"/>
      <c r="L216" s="18">
        <v>44022</v>
      </c>
      <c r="M216" s="83">
        <v>1067.73169999942</v>
      </c>
      <c r="N216" s="84">
        <v>1067.73169999942</v>
      </c>
      <c r="O216" s="84"/>
      <c r="P216" s="85" t="str">
        <f t="shared" si="3"/>
        <v/>
      </c>
      <c r="Q216" s="18"/>
      <c r="R216" s="86">
        <v>3933293.5350000001</v>
      </c>
      <c r="S216" s="86"/>
      <c r="T216" s="15"/>
      <c r="U216" s="19">
        <v>3.2964880010695201E-3</v>
      </c>
      <c r="V216" s="51">
        <v>0.37156171547394501</v>
      </c>
      <c r="W216" s="19">
        <v>2.11912166578259E-2</v>
      </c>
      <c r="X216" s="51">
        <v>2.90803891684845</v>
      </c>
      <c r="Y216" s="19">
        <v>2.6076226513396302E-3</v>
      </c>
      <c r="Z216" s="51">
        <v>19.5924357233744</v>
      </c>
      <c r="AA216" s="19"/>
      <c r="AB216" s="51"/>
      <c r="AC216" s="19"/>
      <c r="AD216" s="51"/>
      <c r="AE216" s="19"/>
      <c r="AF216" s="87"/>
      <c r="AG216" s="19">
        <v>3.44829368441424E-3</v>
      </c>
      <c r="AH216" s="51">
        <v>-1.45399162338435</v>
      </c>
      <c r="AI216" s="19">
        <v>2.3362096586424699E-2</v>
      </c>
      <c r="AJ216" s="51">
        <v>16.063126865628899</v>
      </c>
      <c r="AK216" s="19">
        <v>6.7542851667894893E-2</v>
      </c>
      <c r="AL216" s="19">
        <v>7.3904841152398107E-2</v>
      </c>
      <c r="AM216" s="51">
        <v>21.702965023636398</v>
      </c>
      <c r="AN216" s="15"/>
      <c r="AO216" s="22">
        <v>1.8210099828138499E-2</v>
      </c>
      <c r="AP216" s="22">
        <v>-2.68282394845301E-2</v>
      </c>
      <c r="AQ216" s="22">
        <v>5.6210255037513E-2</v>
      </c>
      <c r="AR216" s="22">
        <v>-5.1082904222348603E-2</v>
      </c>
      <c r="AS216" s="20"/>
      <c r="AT216" s="20"/>
      <c r="AU216" s="20"/>
      <c r="AV216" s="21"/>
      <c r="AW216" s="15"/>
      <c r="AX216" s="25"/>
      <c r="AY216" s="26"/>
      <c r="AZ216" s="26"/>
      <c r="BA216" s="26"/>
      <c r="BB216" s="85"/>
      <c r="BC216" s="88">
        <v>-14.4318848402327</v>
      </c>
      <c r="BD216" s="18">
        <v>43874</v>
      </c>
      <c r="BE216" s="18">
        <v>43913</v>
      </c>
      <c r="BF216" s="20">
        <v>102</v>
      </c>
      <c r="BG216" s="18">
        <v>44018</v>
      </c>
      <c r="BH216" s="15"/>
    </row>
    <row r="217" spans="1:60" x14ac:dyDescent="0.25">
      <c r="A217" s="15"/>
      <c r="B217" s="14" t="s">
        <v>754</v>
      </c>
      <c r="C217" s="14" t="s">
        <v>755</v>
      </c>
      <c r="D217" s="14" t="s">
        <v>753</v>
      </c>
      <c r="E217" s="16" t="s">
        <v>77</v>
      </c>
      <c r="F217" s="16" t="s">
        <v>69</v>
      </c>
      <c r="G217" s="81" t="s">
        <v>115</v>
      </c>
      <c r="H217" s="82" t="s">
        <v>182</v>
      </c>
      <c r="I217" s="17" t="s">
        <v>31</v>
      </c>
      <c r="J217" s="17" t="s">
        <v>756</v>
      </c>
      <c r="K217" s="15"/>
      <c r="L217" s="18">
        <v>44022</v>
      </c>
      <c r="M217" s="83">
        <v>1764.6063000001</v>
      </c>
      <c r="N217" s="84">
        <v>1764.6063000001</v>
      </c>
      <c r="O217" s="84">
        <v>1780.9264000002299</v>
      </c>
      <c r="P217" s="85">
        <f t="shared" si="3"/>
        <v>0.99083617380250644</v>
      </c>
      <c r="Q217" s="18">
        <v>44018</v>
      </c>
      <c r="R217" s="86">
        <v>6799283.6699999999</v>
      </c>
      <c r="S217" s="86">
        <v>6948622.3734687502</v>
      </c>
      <c r="T217" s="15"/>
      <c r="U217" s="19">
        <v>3.3102981033152901E-3</v>
      </c>
      <c r="V217" s="51">
        <v>0.37294272569852199</v>
      </c>
      <c r="W217" s="19">
        <v>2.1610995936498501E-2</v>
      </c>
      <c r="X217" s="51">
        <v>2.9500168447157198</v>
      </c>
      <c r="Y217" s="19">
        <v>5.1105181883031002E-3</v>
      </c>
      <c r="Z217" s="51">
        <v>19.842725277092502</v>
      </c>
      <c r="AA217" s="19">
        <v>8.2117299723904594E-2</v>
      </c>
      <c r="AB217" s="51">
        <v>28.788396875548599</v>
      </c>
      <c r="AC217" s="19">
        <v>0.13851546784470001</v>
      </c>
      <c r="AD217" s="51">
        <v>38.137402282736701</v>
      </c>
      <c r="AE217" s="19">
        <v>0.18758723394799701</v>
      </c>
      <c r="AF217" s="87">
        <v>36.535955443396197</v>
      </c>
      <c r="AG217" s="19">
        <v>3.5858473165717398E-3</v>
      </c>
      <c r="AH217" s="51">
        <v>-1.4402362601686001</v>
      </c>
      <c r="AI217" s="19">
        <v>2.6057320499603499E-2</v>
      </c>
      <c r="AJ217" s="51">
        <v>16.332649256946802</v>
      </c>
      <c r="AK217" s="19">
        <v>0.76460629999986895</v>
      </c>
      <c r="AL217" s="19">
        <v>6.6251897691472494E-2</v>
      </c>
      <c r="AM217" s="51">
        <v>80.488628580351403</v>
      </c>
      <c r="AN217" s="15"/>
      <c r="AO217" s="22">
        <v>1.8224100787847398E-2</v>
      </c>
      <c r="AP217" s="22">
        <v>-2.68149989879021E-2</v>
      </c>
      <c r="AQ217" s="22">
        <v>5.6644362790393601E-2</v>
      </c>
      <c r="AR217" s="22">
        <v>-5.0679886284342501E-2</v>
      </c>
      <c r="AS217" s="20">
        <v>8</v>
      </c>
      <c r="AT217" s="20">
        <v>4</v>
      </c>
      <c r="AU217" s="20">
        <v>7</v>
      </c>
      <c r="AV217" s="21">
        <v>5</v>
      </c>
      <c r="AW217" s="15"/>
      <c r="AX217" s="25">
        <v>7.8023565645926302E-2</v>
      </c>
      <c r="AY217" s="26">
        <v>0.80223154390842</v>
      </c>
      <c r="AZ217" s="26">
        <v>0.9925416994638</v>
      </c>
      <c r="BA217" s="26">
        <v>1.1040941389055701</v>
      </c>
      <c r="BB217" s="85">
        <v>8.0374885233504799E-3</v>
      </c>
      <c r="BC217" s="88">
        <v>-14.3861588226719</v>
      </c>
      <c r="BD217" s="18">
        <v>43874</v>
      </c>
      <c r="BE217" s="18">
        <v>43913</v>
      </c>
      <c r="BF217" s="20">
        <v>102</v>
      </c>
      <c r="BG217" s="18">
        <v>44018</v>
      </c>
      <c r="BH217" s="15"/>
    </row>
    <row r="218" spans="1:60" x14ac:dyDescent="0.25">
      <c r="A218" s="15"/>
      <c r="B218" s="14" t="s">
        <v>757</v>
      </c>
      <c r="C218" s="14" t="s">
        <v>758</v>
      </c>
      <c r="D218" s="14" t="s">
        <v>753</v>
      </c>
      <c r="E218" s="16" t="s">
        <v>80</v>
      </c>
      <c r="F218" s="16" t="s">
        <v>69</v>
      </c>
      <c r="G218" s="81" t="s">
        <v>115</v>
      </c>
      <c r="H218" s="82" t="s">
        <v>182</v>
      </c>
      <c r="I218" s="17" t="s">
        <v>31</v>
      </c>
      <c r="J218" s="17" t="s">
        <v>759</v>
      </c>
      <c r="K218" s="15"/>
      <c r="L218" s="18">
        <v>44022</v>
      </c>
      <c r="M218" s="83">
        <v>1582.6385999992499</v>
      </c>
      <c r="N218" s="84">
        <v>1582.6385999992499</v>
      </c>
      <c r="O218" s="84">
        <v>1601.4375999998299</v>
      </c>
      <c r="P218" s="85">
        <f t="shared" si="3"/>
        <v>0.98826117233629207</v>
      </c>
      <c r="Q218" s="18">
        <v>43874</v>
      </c>
      <c r="R218" s="86">
        <v>20129809.873</v>
      </c>
      <c r="S218" s="86">
        <v>18945712.885593701</v>
      </c>
      <c r="T218" s="15"/>
      <c r="U218" s="19">
        <v>3.2690712032490401E-3</v>
      </c>
      <c r="V218" s="51">
        <v>0.36882003569189697</v>
      </c>
      <c r="W218" s="19">
        <v>2.03521966650442E-2</v>
      </c>
      <c r="X218" s="51">
        <v>2.8241369175702902</v>
      </c>
      <c r="Y218" s="19">
        <v>-2.3793925583959199E-3</v>
      </c>
      <c r="Z218" s="51">
        <v>19.093734202411699</v>
      </c>
      <c r="AA218" s="19">
        <v>6.5962301849140204E-2</v>
      </c>
      <c r="AB218" s="51">
        <v>27.172897088079502</v>
      </c>
      <c r="AC218" s="19">
        <v>0.10482067311575501</v>
      </c>
      <c r="AD218" s="51">
        <v>34.7679228098132</v>
      </c>
      <c r="AE218" s="19">
        <v>0.136934885089431</v>
      </c>
      <c r="AF218" s="87">
        <v>31.470720557554198</v>
      </c>
      <c r="AG218" s="19">
        <v>3.17349039505643E-3</v>
      </c>
      <c r="AH218" s="51">
        <v>-1.4814719523201301</v>
      </c>
      <c r="AI218" s="19">
        <v>1.7992871393289499E-2</v>
      </c>
      <c r="AJ218" s="51">
        <v>15.5262043463299</v>
      </c>
      <c r="AK218" s="19">
        <v>0.5826385999989</v>
      </c>
      <c r="AL218" s="19">
        <v>5.3224451814458E-2</v>
      </c>
      <c r="AM218" s="51">
        <v>62.291858580254498</v>
      </c>
      <c r="AN218" s="15"/>
      <c r="AO218" s="22">
        <v>1.81822701579222E-2</v>
      </c>
      <c r="AP218" s="22">
        <v>-2.6854961824938101E-2</v>
      </c>
      <c r="AQ218" s="22">
        <v>5.5342446565191501E-2</v>
      </c>
      <c r="AR218" s="22">
        <v>-5.1888568418726203E-2</v>
      </c>
      <c r="AS218" s="20">
        <v>8</v>
      </c>
      <c r="AT218" s="20">
        <v>4</v>
      </c>
      <c r="AU218" s="20">
        <v>7</v>
      </c>
      <c r="AV218" s="21">
        <v>5</v>
      </c>
      <c r="AW218" s="15"/>
      <c r="AX218" s="25">
        <v>7.8029780419965403E-2</v>
      </c>
      <c r="AY218" s="26">
        <v>0.60977586955323204</v>
      </c>
      <c r="AZ218" s="26">
        <v>0.92895417394447599</v>
      </c>
      <c r="BA218" s="26">
        <v>0.83399462397028401</v>
      </c>
      <c r="BB218" s="85">
        <v>8.0375924713098398E-3</v>
      </c>
      <c r="BC218" s="88">
        <v>-14.523269592275</v>
      </c>
      <c r="BD218" s="18">
        <v>43874</v>
      </c>
      <c r="BE218" s="18">
        <v>43913</v>
      </c>
      <c r="BF218" s="20"/>
      <c r="BG218" s="18"/>
      <c r="BH218" s="15"/>
    </row>
    <row r="219" spans="1:60" x14ac:dyDescent="0.25">
      <c r="A219" s="15"/>
      <c r="B219" s="14" t="s">
        <v>760</v>
      </c>
      <c r="C219" s="14" t="s">
        <v>761</v>
      </c>
      <c r="D219" s="14" t="s">
        <v>762</v>
      </c>
      <c r="E219" s="16" t="s">
        <v>77</v>
      </c>
      <c r="F219" s="16" t="s">
        <v>144</v>
      </c>
      <c r="G219" s="81" t="s">
        <v>38</v>
      </c>
      <c r="H219" s="82" t="s">
        <v>39</v>
      </c>
      <c r="I219" s="17" t="s">
        <v>31</v>
      </c>
      <c r="J219" s="17" t="s">
        <v>763</v>
      </c>
      <c r="K219" s="15"/>
      <c r="L219" s="18">
        <v>44022</v>
      </c>
      <c r="M219" s="83">
        <v>686.76829999964696</v>
      </c>
      <c r="N219" s="84">
        <v>686.76829999964696</v>
      </c>
      <c r="O219" s="84">
        <v>922.87519999966003</v>
      </c>
      <c r="P219" s="85">
        <f t="shared" si="3"/>
        <v>0.74416161578499451</v>
      </c>
      <c r="Q219" s="18">
        <v>43756</v>
      </c>
      <c r="R219" s="86">
        <v>88075.618000000002</v>
      </c>
      <c r="S219" s="86">
        <v>106076.36930481</v>
      </c>
      <c r="T219" s="15"/>
      <c r="U219" s="19">
        <v>-1.46689945631806E-3</v>
      </c>
      <c r="V219" s="51">
        <v>-0.104777030264813</v>
      </c>
      <c r="W219" s="19">
        <v>-6.8208296115699297E-3</v>
      </c>
      <c r="X219" s="51">
        <v>0.106834289908875</v>
      </c>
      <c r="Y219" s="19">
        <v>-0.21654675331694301</v>
      </c>
      <c r="Z219" s="51">
        <v>-2.3230018734466298</v>
      </c>
      <c r="AA219" s="19">
        <v>-0.22628545008221401</v>
      </c>
      <c r="AB219" s="51">
        <v>-2.0518781050632202</v>
      </c>
      <c r="AC219" s="19">
        <v>-0.284175898649555</v>
      </c>
      <c r="AD219" s="51">
        <v>-4.1317343667033102</v>
      </c>
      <c r="AE219" s="19">
        <v>-0.24860792394261799</v>
      </c>
      <c r="AF219" s="87">
        <v>-7.0835603456653198</v>
      </c>
      <c r="AG219" s="19">
        <v>1.6285438448903702E-2</v>
      </c>
      <c r="AH219" s="51">
        <v>-0.17027714693540499</v>
      </c>
      <c r="AI219" s="19">
        <v>-0.16905722965108</v>
      </c>
      <c r="AJ219" s="51">
        <v>-3.1788057581143199</v>
      </c>
      <c r="AK219" s="19">
        <v>-0.31323169999988698</v>
      </c>
      <c r="AL219" s="19">
        <v>-2.7952518819802201E-2</v>
      </c>
      <c r="AM219" s="51">
        <v>-56.4813846802572</v>
      </c>
      <c r="AN219" s="15"/>
      <c r="AO219" s="22">
        <v>8.0420074198627803E-2</v>
      </c>
      <c r="AP219" s="22">
        <v>-0.13696588579390701</v>
      </c>
      <c r="AQ219" s="22">
        <v>0.13645678076864001</v>
      </c>
      <c r="AR219" s="22">
        <v>-0.17266821021621601</v>
      </c>
      <c r="AS219" s="20">
        <v>5</v>
      </c>
      <c r="AT219" s="20">
        <v>7</v>
      </c>
      <c r="AU219" s="20">
        <v>5</v>
      </c>
      <c r="AV219" s="21">
        <v>7</v>
      </c>
      <c r="AW219" s="15"/>
      <c r="AX219" s="25">
        <v>0.32650617567123802</v>
      </c>
      <c r="AY219" s="26">
        <v>-0.49449389131677901</v>
      </c>
      <c r="AZ219" s="26">
        <v>-0.66940693855667599</v>
      </c>
      <c r="BA219" s="26">
        <v>-0.64940048199696299</v>
      </c>
      <c r="BB219" s="85">
        <v>3.3093469994018999E-2</v>
      </c>
      <c r="BC219" s="88">
        <v>-44.898790215607697</v>
      </c>
      <c r="BD219" s="18">
        <v>43756</v>
      </c>
      <c r="BE219" s="18">
        <v>43908</v>
      </c>
      <c r="BF219" s="20"/>
      <c r="BG219" s="18"/>
      <c r="BH219" s="15"/>
    </row>
    <row r="220" spans="1:60" x14ac:dyDescent="0.25">
      <c r="A220" s="15"/>
      <c r="B220" s="14" t="s">
        <v>764</v>
      </c>
      <c r="C220" s="14" t="s">
        <v>765</v>
      </c>
      <c r="D220" s="14" t="s">
        <v>762</v>
      </c>
      <c r="E220" s="16" t="s">
        <v>51</v>
      </c>
      <c r="F220" s="16" t="s">
        <v>144</v>
      </c>
      <c r="G220" s="81" t="s">
        <v>38</v>
      </c>
      <c r="H220" s="82" t="s">
        <v>39</v>
      </c>
      <c r="I220" s="17" t="s">
        <v>31</v>
      </c>
      <c r="J220" s="17" t="s">
        <v>766</v>
      </c>
      <c r="K220" s="15"/>
      <c r="L220" s="18">
        <v>44022</v>
      </c>
      <c r="M220" s="83">
        <v>1198.9245999995601</v>
      </c>
      <c r="N220" s="84">
        <v>1198.9245999995601</v>
      </c>
      <c r="O220" s="84">
        <v>1615.67889999971</v>
      </c>
      <c r="P220" s="85">
        <f t="shared" si="3"/>
        <v>0.74205623406963805</v>
      </c>
      <c r="Q220" s="18">
        <v>43756</v>
      </c>
      <c r="R220" s="86">
        <v>809970.95299999998</v>
      </c>
      <c r="S220" s="86">
        <v>967286.92213574203</v>
      </c>
      <c r="T220" s="15"/>
      <c r="U220" s="19">
        <v>-1.47755635953217E-3</v>
      </c>
      <c r="V220" s="51">
        <v>-0.105842720586224</v>
      </c>
      <c r="W220" s="19">
        <v>-7.1381238049070799E-3</v>
      </c>
      <c r="X220" s="51">
        <v>7.5104870575159993E-2</v>
      </c>
      <c r="Y220" s="19">
        <v>-0.21806366953387599</v>
      </c>
      <c r="Z220" s="51">
        <v>-2.4746934951399502</v>
      </c>
      <c r="AA220" s="19">
        <v>-0.229287849329121</v>
      </c>
      <c r="AB220" s="51">
        <v>-2.3521180297539099</v>
      </c>
      <c r="AC220" s="19">
        <v>-0.28969373210391502</v>
      </c>
      <c r="AD220" s="51">
        <v>-4.6835177121392899</v>
      </c>
      <c r="AE220" s="19">
        <v>-0.25726505813334399</v>
      </c>
      <c r="AF220" s="87">
        <v>-7.9492737647378799</v>
      </c>
      <c r="AG220" s="19">
        <v>1.6177477955352501E-2</v>
      </c>
      <c r="AH220" s="51">
        <v>-0.18107319629052701</v>
      </c>
      <c r="AI220" s="19">
        <v>-0.17075446791946899</v>
      </c>
      <c r="AJ220" s="51">
        <v>-3.34852958495321</v>
      </c>
      <c r="AK220" s="19">
        <v>-0.31917967064247899</v>
      </c>
      <c r="AL220" s="19">
        <v>-2.8590260963028399E-2</v>
      </c>
      <c r="AM220" s="51">
        <v>-57.076181744516397</v>
      </c>
      <c r="AN220" s="15"/>
      <c r="AO220" s="22">
        <v>8.0408499023178606E-2</v>
      </c>
      <c r="AP220" s="22">
        <v>-0.13699352206909701</v>
      </c>
      <c r="AQ220" s="22">
        <v>0.13609360990449201</v>
      </c>
      <c r="AR220" s="22">
        <v>-0.172941155738081</v>
      </c>
      <c r="AS220" s="20">
        <v>5</v>
      </c>
      <c r="AT220" s="20">
        <v>7</v>
      </c>
      <c r="AU220" s="20">
        <v>4</v>
      </c>
      <c r="AV220" s="21">
        <v>8</v>
      </c>
      <c r="AW220" s="15"/>
      <c r="AX220" s="25">
        <v>0.32652240966912399</v>
      </c>
      <c r="AY220" s="26">
        <v>-0.504028128090795</v>
      </c>
      <c r="AZ220" s="26">
        <v>-0.74668480820400895</v>
      </c>
      <c r="BA220" s="26">
        <v>-0.66165523691324801</v>
      </c>
      <c r="BB220" s="85">
        <v>3.3094536020689701E-2</v>
      </c>
      <c r="BC220" s="88">
        <v>-44.987936649995397</v>
      </c>
      <c r="BD220" s="18">
        <v>43756</v>
      </c>
      <c r="BE220" s="18">
        <v>43908</v>
      </c>
      <c r="BF220" s="20"/>
      <c r="BG220" s="18"/>
      <c r="BH220" s="15"/>
    </row>
    <row r="221" spans="1:60" x14ac:dyDescent="0.25">
      <c r="A221" s="15"/>
      <c r="B221" s="14" t="s">
        <v>767</v>
      </c>
      <c r="C221" s="14" t="s">
        <v>768</v>
      </c>
      <c r="D221" s="14" t="s">
        <v>762</v>
      </c>
      <c r="E221" s="16" t="s">
        <v>156</v>
      </c>
      <c r="F221" s="16" t="s">
        <v>144</v>
      </c>
      <c r="G221" s="81" t="s">
        <v>38</v>
      </c>
      <c r="H221" s="82" t="s">
        <v>39</v>
      </c>
      <c r="I221" s="17" t="s">
        <v>31</v>
      </c>
      <c r="J221" s="17" t="s">
        <v>769</v>
      </c>
      <c r="K221" s="15"/>
      <c r="L221" s="18">
        <v>44022</v>
      </c>
      <c r="M221" s="83">
        <v>664.65550000034295</v>
      </c>
      <c r="N221" s="84">
        <v>664.65550000034295</v>
      </c>
      <c r="O221" s="84">
        <v>895.11170000024094</v>
      </c>
      <c r="P221" s="85">
        <f t="shared" si="3"/>
        <v>0.74253917136840464</v>
      </c>
      <c r="Q221" s="18">
        <v>43756</v>
      </c>
      <c r="R221" s="86">
        <v>29303.27</v>
      </c>
      <c r="S221" s="86">
        <v>32399.032416473401</v>
      </c>
      <c r="T221" s="15"/>
      <c r="U221" s="19">
        <v>-1.4751274493392001E-3</v>
      </c>
      <c r="V221" s="51">
        <v>-0.105599829566927</v>
      </c>
      <c r="W221" s="19">
        <v>-7.0654406645189703E-3</v>
      </c>
      <c r="X221" s="51">
        <v>8.2373184613970807E-2</v>
      </c>
      <c r="Y221" s="19">
        <v>-0.21771560251625499</v>
      </c>
      <c r="Z221" s="51">
        <v>-2.4398867933778101</v>
      </c>
      <c r="AA221" s="19">
        <v>-0.228606468486832</v>
      </c>
      <c r="AB221" s="51">
        <v>-2.28397994552506</v>
      </c>
      <c r="AC221" s="19">
        <v>-0.28845983794977698</v>
      </c>
      <c r="AD221" s="51">
        <v>-4.5601282967254502</v>
      </c>
      <c r="AE221" s="19">
        <v>-0.25018501262355097</v>
      </c>
      <c r="AF221" s="87">
        <v>-7.2412692137586401</v>
      </c>
      <c r="AG221" s="19">
        <v>1.6202225398956199E-2</v>
      </c>
      <c r="AH221" s="51">
        <v>-0.178598451930156</v>
      </c>
      <c r="AI221" s="19">
        <v>-0.17036503262003</v>
      </c>
      <c r="AJ221" s="51">
        <v>-3.3095860550092802</v>
      </c>
      <c r="AK221" s="19">
        <v>-0.33534449999919203</v>
      </c>
      <c r="AL221" s="19">
        <v>-3.0349840947565099E-2</v>
      </c>
      <c r="AM221" s="51">
        <v>-58.692664680187598</v>
      </c>
      <c r="AN221" s="15"/>
      <c r="AO221" s="22">
        <v>8.0411147759150495E-2</v>
      </c>
      <c r="AP221" s="22">
        <v>-0.136987275556749</v>
      </c>
      <c r="AQ221" s="22">
        <v>0.13617690105645999</v>
      </c>
      <c r="AR221" s="22">
        <v>-0.172878783381893</v>
      </c>
      <c r="AS221" s="20">
        <v>5</v>
      </c>
      <c r="AT221" s="20">
        <v>7</v>
      </c>
      <c r="AU221" s="20">
        <v>4</v>
      </c>
      <c r="AV221" s="21">
        <v>8</v>
      </c>
      <c r="AW221" s="15"/>
      <c r="AX221" s="25">
        <v>0.32651877466356399</v>
      </c>
      <c r="AY221" s="26">
        <v>-0.50186393269541396</v>
      </c>
      <c r="AZ221" s="26">
        <v>-0.72914544433388095</v>
      </c>
      <c r="BA221" s="26">
        <v>-0.65887460902649797</v>
      </c>
      <c r="BB221" s="85">
        <v>3.3094299230615402E-2</v>
      </c>
      <c r="BC221" s="88">
        <v>-44.967471657495501</v>
      </c>
      <c r="BD221" s="18">
        <v>43756</v>
      </c>
      <c r="BE221" s="18">
        <v>43908</v>
      </c>
      <c r="BF221" s="20"/>
      <c r="BG221" s="18"/>
      <c r="BH221" s="15"/>
    </row>
    <row r="222" spans="1:60" x14ac:dyDescent="0.25">
      <c r="A222" s="15"/>
      <c r="B222" s="14" t="s">
        <v>770</v>
      </c>
      <c r="C222" s="14" t="s">
        <v>771</v>
      </c>
      <c r="D222" s="14" t="s">
        <v>762</v>
      </c>
      <c r="E222" s="16" t="s">
        <v>91</v>
      </c>
      <c r="F222" s="16" t="s">
        <v>144</v>
      </c>
      <c r="G222" s="81" t="s">
        <v>38</v>
      </c>
      <c r="H222" s="82" t="s">
        <v>39</v>
      </c>
      <c r="I222" s="17" t="s">
        <v>31</v>
      </c>
      <c r="J222" s="17" t="s">
        <v>772</v>
      </c>
      <c r="K222" s="15"/>
      <c r="L222" s="18">
        <v>44022</v>
      </c>
      <c r="M222" s="83">
        <v>562.18659999966599</v>
      </c>
      <c r="N222" s="84">
        <v>562.18659999966599</v>
      </c>
      <c r="O222" s="84">
        <v>758.75</v>
      </c>
      <c r="P222" s="85">
        <f t="shared" si="3"/>
        <v>0.74093785831916437</v>
      </c>
      <c r="Q222" s="18">
        <v>43756</v>
      </c>
      <c r="R222" s="86">
        <v>123165.47100000001</v>
      </c>
      <c r="S222" s="86">
        <v>153277.21936792001</v>
      </c>
      <c r="T222" s="15"/>
      <c r="U222" s="19">
        <v>-1.46959045559925E-3</v>
      </c>
      <c r="V222" s="51">
        <v>-0.10504613019293201</v>
      </c>
      <c r="W222" s="19">
        <v>-6.9016855177323998E-3</v>
      </c>
      <c r="X222" s="51">
        <v>9.8748699292627903E-2</v>
      </c>
      <c r="Y222" s="19">
        <v>-0.217063737990393</v>
      </c>
      <c r="Z222" s="51">
        <v>-2.3747003407916099</v>
      </c>
      <c r="AA222" s="19">
        <v>-0.23300691920128899</v>
      </c>
      <c r="AB222" s="51">
        <v>-2.7240250169707001</v>
      </c>
      <c r="AC222" s="19">
        <v>-0.30165844545175802</v>
      </c>
      <c r="AD222" s="51">
        <v>-5.8799890469235798</v>
      </c>
      <c r="AE222" s="19">
        <v>-0.27859507726330801</v>
      </c>
      <c r="AF222" s="87">
        <v>-10.0822756777343</v>
      </c>
      <c r="AG222" s="19">
        <v>1.62581682652672E-2</v>
      </c>
      <c r="AH222" s="51">
        <v>-0.17300416529906201</v>
      </c>
      <c r="AI222" s="19">
        <v>-0.16996844121778901</v>
      </c>
      <c r="AJ222" s="51">
        <v>-3.2699269147851702</v>
      </c>
      <c r="AK222" s="19">
        <v>-0.43781340000103203</v>
      </c>
      <c r="AL222" s="19">
        <v>-4.2522212414041902E-2</v>
      </c>
      <c r="AM222" s="51">
        <v>-68.9395546803717</v>
      </c>
      <c r="AN222" s="15"/>
      <c r="AO222" s="22">
        <v>8.0372769201931094E-2</v>
      </c>
      <c r="AP222" s="22">
        <v>-0.13697300751577099</v>
      </c>
      <c r="AQ222" s="22">
        <v>0.13636303920619</v>
      </c>
      <c r="AR222" s="22">
        <v>-0.17273819406633301</v>
      </c>
      <c r="AS222" s="20">
        <v>5</v>
      </c>
      <c r="AT222" s="20">
        <v>7</v>
      </c>
      <c r="AU222" s="20">
        <v>4</v>
      </c>
      <c r="AV222" s="21">
        <v>8</v>
      </c>
      <c r="AW222" s="15"/>
      <c r="AX222" s="25">
        <v>0.32652189665648601</v>
      </c>
      <c r="AY222" s="26">
        <v>-0.51600047977171903</v>
      </c>
      <c r="AZ222" s="26">
        <v>-0.84163649002766805</v>
      </c>
      <c r="BA222" s="26">
        <v>-0.67720580704190103</v>
      </c>
      <c r="BB222" s="85">
        <v>3.3094854502633102E-2</v>
      </c>
      <c r="BC222" s="88">
        <v>-45.120421746280002</v>
      </c>
      <c r="BD222" s="18">
        <v>43756</v>
      </c>
      <c r="BE222" s="18">
        <v>43908</v>
      </c>
      <c r="BF222" s="20"/>
      <c r="BG222" s="18"/>
      <c r="BH222" s="15"/>
    </row>
    <row r="223" spans="1:60" x14ac:dyDescent="0.25">
      <c r="A223" s="15"/>
      <c r="B223" s="14" t="s">
        <v>773</v>
      </c>
      <c r="C223" s="14" t="s">
        <v>774</v>
      </c>
      <c r="D223" s="14" t="s">
        <v>762</v>
      </c>
      <c r="E223" s="16" t="s">
        <v>163</v>
      </c>
      <c r="F223" s="16" t="s">
        <v>144</v>
      </c>
      <c r="G223" s="81" t="s">
        <v>38</v>
      </c>
      <c r="H223" s="82" t="s">
        <v>39</v>
      </c>
      <c r="I223" s="17" t="s">
        <v>31</v>
      </c>
      <c r="J223" s="17" t="s">
        <v>775</v>
      </c>
      <c r="K223" s="15"/>
      <c r="L223" s="18">
        <v>44022</v>
      </c>
      <c r="M223" s="83">
        <v>646.30869999993604</v>
      </c>
      <c r="N223" s="84">
        <v>646.30869999993604</v>
      </c>
      <c r="O223" s="84">
        <v>874.21169999986898</v>
      </c>
      <c r="P223" s="85">
        <f t="shared" si="3"/>
        <v>0.73930456432924985</v>
      </c>
      <c r="Q223" s="18">
        <v>43756</v>
      </c>
      <c r="R223" s="86">
        <v>7631.8040000000001</v>
      </c>
      <c r="S223" s="86">
        <v>11059.159813705401</v>
      </c>
      <c r="T223" s="15"/>
      <c r="U223" s="19">
        <v>-1.4914856010364E-3</v>
      </c>
      <c r="V223" s="51">
        <v>-0.107235644736647</v>
      </c>
      <c r="W223" s="19">
        <v>-7.55312083765602E-3</v>
      </c>
      <c r="X223" s="51">
        <v>3.3605167300265699E-2</v>
      </c>
      <c r="Y223" s="19">
        <v>-0.22004631387884699</v>
      </c>
      <c r="Z223" s="51">
        <v>-2.6729579296370498</v>
      </c>
      <c r="AA223" s="19">
        <v>-0.23322896307770899</v>
      </c>
      <c r="AB223" s="51">
        <v>-2.7462294046126798</v>
      </c>
      <c r="AC223" s="19">
        <v>-0.29695600078499401</v>
      </c>
      <c r="AD223" s="51">
        <v>-5.4097445802472102</v>
      </c>
      <c r="AE223" s="19">
        <v>-0.268634518402105</v>
      </c>
      <c r="AF223" s="87">
        <v>-9.0862197916139795</v>
      </c>
      <c r="AG223" s="19">
        <v>1.6035634182117099E-2</v>
      </c>
      <c r="AH223" s="51">
        <v>-0.19525757361407201</v>
      </c>
      <c r="AI223" s="19">
        <v>-0.17297257525467999</v>
      </c>
      <c r="AJ223" s="51">
        <v>-3.5703403184743401</v>
      </c>
      <c r="AK223" s="19">
        <v>-0.35369130000006399</v>
      </c>
      <c r="AL223" s="19">
        <v>-3.23955245848992E-2</v>
      </c>
      <c r="AM223" s="51">
        <v>-60.527344680274801</v>
      </c>
      <c r="AN223" s="15"/>
      <c r="AO223" s="22">
        <v>8.0393471735151295E-2</v>
      </c>
      <c r="AP223" s="22">
        <v>-0.137029759591387</v>
      </c>
      <c r="AQ223" s="22">
        <v>0.135617517551582</v>
      </c>
      <c r="AR223" s="22">
        <v>-0.17329890165914499</v>
      </c>
      <c r="AS223" s="20">
        <v>5</v>
      </c>
      <c r="AT223" s="20">
        <v>7</v>
      </c>
      <c r="AU223" s="20">
        <v>4</v>
      </c>
      <c r="AV223" s="21">
        <v>8</v>
      </c>
      <c r="AW223" s="15"/>
      <c r="AX223" s="25">
        <v>0.32654380672029198</v>
      </c>
      <c r="AY223" s="26">
        <v>-0.51654590181715299</v>
      </c>
      <c r="AZ223" s="26">
        <v>-0.84815013547904505</v>
      </c>
      <c r="BA223" s="26">
        <v>-0.67772891973163496</v>
      </c>
      <c r="BB223" s="85">
        <v>3.3095945861496098E-2</v>
      </c>
      <c r="BC223" s="88">
        <v>-45.1047154825064</v>
      </c>
      <c r="BD223" s="18">
        <v>43756</v>
      </c>
      <c r="BE223" s="18">
        <v>43908</v>
      </c>
      <c r="BF223" s="20"/>
      <c r="BG223" s="18"/>
      <c r="BH223" s="15"/>
    </row>
    <row r="224" spans="1:60" x14ac:dyDescent="0.25">
      <c r="A224" s="15"/>
      <c r="B224" s="14" t="s">
        <v>776</v>
      </c>
      <c r="C224" s="14" t="s">
        <v>777</v>
      </c>
      <c r="D224" s="14" t="s">
        <v>762</v>
      </c>
      <c r="E224" s="16" t="s">
        <v>167</v>
      </c>
      <c r="F224" s="16" t="s">
        <v>144</v>
      </c>
      <c r="G224" s="81" t="s">
        <v>38</v>
      </c>
      <c r="H224" s="82" t="s">
        <v>39</v>
      </c>
      <c r="I224" s="17" t="s">
        <v>31</v>
      </c>
      <c r="J224" s="17" t="s">
        <v>778</v>
      </c>
      <c r="K224" s="15"/>
      <c r="L224" s="18">
        <v>44022</v>
      </c>
      <c r="M224" s="83">
        <v>900.08299999963504</v>
      </c>
      <c r="N224" s="84">
        <v>900.08299999963504</v>
      </c>
      <c r="O224" s="84">
        <v>1237.5266999993501</v>
      </c>
      <c r="P224" s="85">
        <f t="shared" si="3"/>
        <v>0.72732410541130765</v>
      </c>
      <c r="Q224" s="18">
        <v>43756</v>
      </c>
      <c r="R224" s="86">
        <v>1528819.8160000001</v>
      </c>
      <c r="S224" s="86">
        <v>1904656.56149023</v>
      </c>
      <c r="T224" s="15"/>
      <c r="U224" s="19">
        <v>-1.55155673201079E-3</v>
      </c>
      <c r="V224" s="51">
        <v>-0.11324275783408699</v>
      </c>
      <c r="W224" s="19">
        <v>-9.3413795275409904E-3</v>
      </c>
      <c r="X224" s="51">
        <v>-0.14522070168823101</v>
      </c>
      <c r="Y224" s="19">
        <v>-0.228543355036818</v>
      </c>
      <c r="Z224" s="51">
        <v>-3.52266204543412</v>
      </c>
      <c r="AA224" s="19">
        <v>-0.25047717301465999</v>
      </c>
      <c r="AB224" s="51">
        <v>-4.4710503983078498</v>
      </c>
      <c r="AC224" s="19">
        <v>-0.328673614204745</v>
      </c>
      <c r="AD224" s="51">
        <v>-8.5815059222222807</v>
      </c>
      <c r="AE224" s="19">
        <v>-0.31779122076841299</v>
      </c>
      <c r="AF224" s="87">
        <v>-14.0018900282448</v>
      </c>
      <c r="AG224" s="19">
        <v>1.5425256418893699E-2</v>
      </c>
      <c r="AH224" s="51">
        <v>-0.25629534993640801</v>
      </c>
      <c r="AI224" s="19">
        <v>-0.182505152694939</v>
      </c>
      <c r="AJ224" s="51">
        <v>-4.5235980625002403</v>
      </c>
      <c r="AK224" s="19">
        <v>-0.511716105373343</v>
      </c>
      <c r="AL224" s="19">
        <v>-8.2502110823115801E-2</v>
      </c>
      <c r="AM224" s="51">
        <v>-44.383175498514902</v>
      </c>
      <c r="AN224" s="15"/>
      <c r="AO224" s="22">
        <v>8.03241396097292E-2</v>
      </c>
      <c r="AP224" s="22">
        <v>-0.137185290905181</v>
      </c>
      <c r="AQ224" s="22">
        <v>0.133572313192417</v>
      </c>
      <c r="AR224" s="22">
        <v>-0.174837690446002</v>
      </c>
      <c r="AS224" s="20">
        <v>5</v>
      </c>
      <c r="AT224" s="20">
        <v>7</v>
      </c>
      <c r="AU224" s="20">
        <v>4</v>
      </c>
      <c r="AV224" s="21">
        <v>8</v>
      </c>
      <c r="AW224" s="15"/>
      <c r="AX224" s="25">
        <v>0.32663801829214201</v>
      </c>
      <c r="AY224" s="26">
        <v>-0.57134680332183096</v>
      </c>
      <c r="AZ224" s="26">
        <v>-1.2923400120816999</v>
      </c>
      <c r="BA224" s="26">
        <v>-0.74788648930734802</v>
      </c>
      <c r="BB224" s="85">
        <v>3.3102222974557699E-2</v>
      </c>
      <c r="BC224" s="88">
        <v>-45.622959084401401</v>
      </c>
      <c r="BD224" s="18">
        <v>43756</v>
      </c>
      <c r="BE224" s="18">
        <v>43908</v>
      </c>
      <c r="BF224" s="20"/>
      <c r="BG224" s="18"/>
      <c r="BH224" s="15"/>
    </row>
    <row r="225" spans="1:60" x14ac:dyDescent="0.25">
      <c r="A225" s="15"/>
      <c r="B225" s="14" t="s">
        <v>779</v>
      </c>
      <c r="C225" s="14" t="s">
        <v>780</v>
      </c>
      <c r="D225" s="14" t="s">
        <v>781</v>
      </c>
      <c r="E225" s="16" t="s">
        <v>36</v>
      </c>
      <c r="F225" s="16" t="s">
        <v>144</v>
      </c>
      <c r="G225" s="81" t="s">
        <v>145</v>
      </c>
      <c r="H225" s="82" t="s">
        <v>173</v>
      </c>
      <c r="I225" s="17" t="s">
        <v>31</v>
      </c>
      <c r="J225" s="17" t="s">
        <v>782</v>
      </c>
      <c r="K225" s="15"/>
      <c r="L225" s="18">
        <v>44022</v>
      </c>
      <c r="M225" s="83">
        <v>1385.45329999924</v>
      </c>
      <c r="N225" s="84">
        <v>1385.45329999924</v>
      </c>
      <c r="O225" s="84">
        <v>1391.2557999994599</v>
      </c>
      <c r="P225" s="85">
        <f t="shared" si="3"/>
        <v>0.99582930759374222</v>
      </c>
      <c r="Q225" s="18">
        <v>44020</v>
      </c>
      <c r="R225" s="86">
        <v>3651565.6290000002</v>
      </c>
      <c r="S225" s="86">
        <v>3127165.0433281302</v>
      </c>
      <c r="T225" s="15"/>
      <c r="U225" s="19">
        <v>5.2559153300535399E-4</v>
      </c>
      <c r="V225" s="51">
        <v>9.4472068667528206E-2</v>
      </c>
      <c r="W225" s="19">
        <v>2.44307045559253E-2</v>
      </c>
      <c r="X225" s="51">
        <v>3.2319877066584</v>
      </c>
      <c r="Y225" s="19">
        <v>3.7867289491259698E-2</v>
      </c>
      <c r="Z225" s="51">
        <v>23.118402407388199</v>
      </c>
      <c r="AA225" s="19">
        <v>8.4246228212578003E-2</v>
      </c>
      <c r="AB225" s="51">
        <v>29.001289724430499</v>
      </c>
      <c r="AC225" s="19">
        <v>0.145112695945572</v>
      </c>
      <c r="AD225" s="51">
        <v>38.797125092823997</v>
      </c>
      <c r="AE225" s="19">
        <v>0.14818928465872899</v>
      </c>
      <c r="AF225" s="87">
        <v>32.596160514454802</v>
      </c>
      <c r="AG225" s="19">
        <v>3.9022717646730598E-3</v>
      </c>
      <c r="AH225" s="51">
        <v>-1.4085938153584701</v>
      </c>
      <c r="AI225" s="19">
        <v>5.0641967291085201E-2</v>
      </c>
      <c r="AJ225" s="51">
        <v>18.7911139361095</v>
      </c>
      <c r="AK225" s="19">
        <v>0.32879354331118499</v>
      </c>
      <c r="AL225" s="19">
        <v>2.9259003840706999E-2</v>
      </c>
      <c r="AM225" s="51">
        <v>51.742509261821397</v>
      </c>
      <c r="AN225" s="15"/>
      <c r="AO225" s="22">
        <v>2.5263615874791898E-2</v>
      </c>
      <c r="AP225" s="22">
        <v>-2.0460603414903699E-2</v>
      </c>
      <c r="AQ225" s="22">
        <v>4.4020135990649599E-2</v>
      </c>
      <c r="AR225" s="22">
        <v>-2.4876418055100699E-2</v>
      </c>
      <c r="AS225" s="20">
        <v>9</v>
      </c>
      <c r="AT225" s="20">
        <v>3</v>
      </c>
      <c r="AU225" s="20">
        <v>7</v>
      </c>
      <c r="AV225" s="21">
        <v>5</v>
      </c>
      <c r="AW225" s="15"/>
      <c r="AX225" s="25">
        <v>6.2385448938512097E-2</v>
      </c>
      <c r="AY225" s="26">
        <v>0.97302506119376597</v>
      </c>
      <c r="AZ225" s="26">
        <v>0.92011574075422697</v>
      </c>
      <c r="BA225" s="26">
        <v>1.42591171756976</v>
      </c>
      <c r="BB225" s="85">
        <v>6.4443769251374796E-3</v>
      </c>
      <c r="BC225" s="88">
        <v>-7.8884650177205904</v>
      </c>
      <c r="BD225" s="18">
        <v>43874</v>
      </c>
      <c r="BE225" s="18">
        <v>43914</v>
      </c>
      <c r="BF225" s="20">
        <v>67</v>
      </c>
      <c r="BG225" s="18">
        <v>43969</v>
      </c>
      <c r="BH225" s="15"/>
    </row>
    <row r="226" spans="1:60" x14ac:dyDescent="0.25">
      <c r="A226" s="15"/>
      <c r="B226" s="14" t="s">
        <v>783</v>
      </c>
      <c r="C226" s="14" t="s">
        <v>784</v>
      </c>
      <c r="D226" s="14" t="s">
        <v>781</v>
      </c>
      <c r="E226" s="16" t="s">
        <v>77</v>
      </c>
      <c r="F226" s="16" t="s">
        <v>144</v>
      </c>
      <c r="G226" s="81" t="s">
        <v>145</v>
      </c>
      <c r="H226" s="82" t="s">
        <v>173</v>
      </c>
      <c r="I226" s="17" t="s">
        <v>31</v>
      </c>
      <c r="J226" s="17" t="s">
        <v>785</v>
      </c>
      <c r="K226" s="15"/>
      <c r="L226" s="18">
        <v>44022</v>
      </c>
      <c r="M226" s="83">
        <v>1380.4710000008299</v>
      </c>
      <c r="N226" s="84">
        <v>1380.4710000008299</v>
      </c>
      <c r="O226" s="84">
        <v>1386.3284000009301</v>
      </c>
      <c r="P226" s="85">
        <f t="shared" si="3"/>
        <v>0.99577488277662329</v>
      </c>
      <c r="Q226" s="18">
        <v>44020</v>
      </c>
      <c r="R226" s="86">
        <v>227307.728</v>
      </c>
      <c r="S226" s="86">
        <v>149299.27210766601</v>
      </c>
      <c r="T226" s="15"/>
      <c r="U226" s="19">
        <v>4.9826657595986002E-4</v>
      </c>
      <c r="V226" s="51">
        <v>9.1739572962978896E-2</v>
      </c>
      <c r="W226" s="19">
        <v>2.35915181219752E-2</v>
      </c>
      <c r="X226" s="51">
        <v>3.1480690632633901</v>
      </c>
      <c r="Y226" s="19">
        <v>3.3057563656257102E-2</v>
      </c>
      <c r="Z226" s="51">
        <v>22.6374298238661</v>
      </c>
      <c r="AA226" s="19">
        <v>7.9221274483643397E-2</v>
      </c>
      <c r="AB226" s="51">
        <v>28.498794351529799</v>
      </c>
      <c r="AC226" s="19">
        <v>0.13980522916070201</v>
      </c>
      <c r="AD226" s="51">
        <v>38.2663784143515</v>
      </c>
      <c r="AE226" s="19">
        <v>0.14286710109634401</v>
      </c>
      <c r="AF226" s="87">
        <v>32.063942158245503</v>
      </c>
      <c r="AG226" s="19">
        <v>3.6280407293816101E-3</v>
      </c>
      <c r="AH226" s="51">
        <v>-1.43601691888762</v>
      </c>
      <c r="AI226" s="19">
        <v>4.5773018626277903E-2</v>
      </c>
      <c r="AJ226" s="51">
        <v>18.304219069628701</v>
      </c>
      <c r="AK226" s="19">
        <v>0.323786463628639</v>
      </c>
      <c r="AL226" s="19">
        <v>2.8864876119769199E-2</v>
      </c>
      <c r="AM226" s="51">
        <v>51.241801293566802</v>
      </c>
      <c r="AN226" s="15"/>
      <c r="AO226" s="22">
        <v>2.5263622183047101E-2</v>
      </c>
      <c r="AP226" s="22">
        <v>-2.0487362719904902E-2</v>
      </c>
      <c r="AQ226" s="22">
        <v>4.3164883580175201E-2</v>
      </c>
      <c r="AR226" s="22">
        <v>-2.56486594107628E-2</v>
      </c>
      <c r="AS226" s="20">
        <v>9</v>
      </c>
      <c r="AT226" s="20">
        <v>3</v>
      </c>
      <c r="AU226" s="20">
        <v>7</v>
      </c>
      <c r="AV226" s="21">
        <v>5</v>
      </c>
      <c r="AW226" s="15"/>
      <c r="AX226" s="25">
        <v>6.2379520243921398E-2</v>
      </c>
      <c r="AY226" s="26">
        <v>0.89977509171694703</v>
      </c>
      <c r="AZ226" s="26">
        <v>0.90174713279520802</v>
      </c>
      <c r="BA226" s="26">
        <v>1.3144797765635301</v>
      </c>
      <c r="BB226" s="85">
        <v>6.4436193271012604E-3</v>
      </c>
      <c r="BC226" s="88">
        <v>-7.9890955288356098</v>
      </c>
      <c r="BD226" s="18">
        <v>43874</v>
      </c>
      <c r="BE226" s="18">
        <v>43914</v>
      </c>
      <c r="BF226" s="20">
        <v>67</v>
      </c>
      <c r="BG226" s="18">
        <v>43969</v>
      </c>
      <c r="BH226" s="15"/>
    </row>
    <row r="227" spans="1:60" x14ac:dyDescent="0.25">
      <c r="A227" s="15"/>
      <c r="B227" s="14" t="s">
        <v>786</v>
      </c>
      <c r="C227" s="14" t="s">
        <v>787</v>
      </c>
      <c r="D227" s="14" t="s">
        <v>781</v>
      </c>
      <c r="E227" s="16" t="s">
        <v>51</v>
      </c>
      <c r="F227" s="16" t="s">
        <v>144</v>
      </c>
      <c r="G227" s="81" t="s">
        <v>145</v>
      </c>
      <c r="H227" s="82" t="s">
        <v>173</v>
      </c>
      <c r="I227" s="17" t="s">
        <v>31</v>
      </c>
      <c r="J227" s="17" t="s">
        <v>788</v>
      </c>
      <c r="K227" s="15"/>
      <c r="L227" s="18">
        <v>44022</v>
      </c>
      <c r="M227" s="83">
        <v>1426.7697000000601</v>
      </c>
      <c r="N227" s="84">
        <v>1426.7697000000601</v>
      </c>
      <c r="O227" s="84">
        <v>1432.80010000058</v>
      </c>
      <c r="P227" s="85">
        <f t="shared" si="3"/>
        <v>0.99579117840617304</v>
      </c>
      <c r="Q227" s="18">
        <v>44020</v>
      </c>
      <c r="R227" s="86">
        <v>4863315.7690000003</v>
      </c>
      <c r="S227" s="86">
        <v>2792835.1323593701</v>
      </c>
      <c r="T227" s="15"/>
      <c r="U227" s="19">
        <v>5.0643474423850399E-4</v>
      </c>
      <c r="V227" s="51">
        <v>9.2556389790843199E-2</v>
      </c>
      <c r="W227" s="19">
        <v>2.3843032086006102E-2</v>
      </c>
      <c r="X227" s="51">
        <v>3.1732204596664801</v>
      </c>
      <c r="Y227" s="19">
        <v>3.46003129689052E-2</v>
      </c>
      <c r="Z227" s="51">
        <v>22.791704755130901</v>
      </c>
      <c r="AA227" s="19">
        <v>8.2459967552567806E-2</v>
      </c>
      <c r="AB227" s="51">
        <v>28.822663658414999</v>
      </c>
      <c r="AC227" s="19">
        <v>0.14666123059941999</v>
      </c>
      <c r="AD227" s="51">
        <v>38.951978558208801</v>
      </c>
      <c r="AE227" s="19">
        <v>0.15319663228365199</v>
      </c>
      <c r="AF227" s="87">
        <v>33.096895276976298</v>
      </c>
      <c r="AG227" s="19">
        <v>3.71031776012387E-3</v>
      </c>
      <c r="AH227" s="51">
        <v>-1.42778921581339</v>
      </c>
      <c r="AI227" s="19">
        <v>4.7420572956980302E-2</v>
      </c>
      <c r="AJ227" s="51">
        <v>18.468974502699002</v>
      </c>
      <c r="AK227" s="19">
        <v>0.36082416114921201</v>
      </c>
      <c r="AL227" s="19">
        <v>3.1749143699926201E-2</v>
      </c>
      <c r="AM227" s="51">
        <v>54.945571045624099</v>
      </c>
      <c r="AN227" s="15"/>
      <c r="AO227" s="22">
        <v>2.5272090822909401E-2</v>
      </c>
      <c r="AP227" s="22">
        <v>-2.0479308782341801E-2</v>
      </c>
      <c r="AQ227" s="22">
        <v>4.3421650096206597E-2</v>
      </c>
      <c r="AR227" s="22">
        <v>-2.5416834318093599E-2</v>
      </c>
      <c r="AS227" s="20">
        <v>9</v>
      </c>
      <c r="AT227" s="20">
        <v>3</v>
      </c>
      <c r="AU227" s="20">
        <v>7</v>
      </c>
      <c r="AV227" s="21">
        <v>5</v>
      </c>
      <c r="AW227" s="15"/>
      <c r="AX227" s="25">
        <v>6.2381105925233001E-2</v>
      </c>
      <c r="AY227" s="26">
        <v>0.94757100542028605</v>
      </c>
      <c r="AZ227" s="26">
        <v>0.91348932226628698</v>
      </c>
      <c r="BA227" s="26">
        <v>1.38654836658498</v>
      </c>
      <c r="BB227" s="85">
        <v>6.4438460288784001E-3</v>
      </c>
      <c r="BC227" s="88">
        <v>-7.9589002118736998</v>
      </c>
      <c r="BD227" s="18">
        <v>43874</v>
      </c>
      <c r="BE227" s="18">
        <v>43914</v>
      </c>
      <c r="BF227" s="20">
        <v>67</v>
      </c>
      <c r="BG227" s="18">
        <v>43969</v>
      </c>
      <c r="BH227" s="15"/>
    </row>
    <row r="228" spans="1:60" x14ac:dyDescent="0.25">
      <c r="A228" s="15"/>
      <c r="B228" s="14" t="s">
        <v>789</v>
      </c>
      <c r="C228" s="14" t="s">
        <v>790</v>
      </c>
      <c r="D228" s="14" t="s">
        <v>781</v>
      </c>
      <c r="E228" s="16" t="s">
        <v>156</v>
      </c>
      <c r="F228" s="16" t="s">
        <v>144</v>
      </c>
      <c r="G228" s="81" t="s">
        <v>145</v>
      </c>
      <c r="H228" s="82" t="s">
        <v>173</v>
      </c>
      <c r="I228" s="17" t="s">
        <v>31</v>
      </c>
      <c r="J228" s="17" t="s">
        <v>791</v>
      </c>
      <c r="K228" s="15"/>
      <c r="L228" s="18">
        <v>44022</v>
      </c>
      <c r="M228" s="83">
        <v>1452.8359999992001</v>
      </c>
      <c r="N228" s="84">
        <v>1452.8359999992001</v>
      </c>
      <c r="O228" s="84">
        <v>1458.9605000000399</v>
      </c>
      <c r="P228" s="85">
        <f t="shared" si="3"/>
        <v>0.99580214817273005</v>
      </c>
      <c r="Q228" s="18">
        <v>44020</v>
      </c>
      <c r="R228" s="86">
        <v>176618.38399999999</v>
      </c>
      <c r="S228" s="86">
        <v>216161.86664624</v>
      </c>
      <c r="T228" s="15"/>
      <c r="U228" s="19">
        <v>5.1195082232879897E-4</v>
      </c>
      <c r="V228" s="51">
        <v>9.3107997599872802E-2</v>
      </c>
      <c r="W228" s="19">
        <v>2.40110834038205E-2</v>
      </c>
      <c r="X228" s="51">
        <v>3.1900255914479199</v>
      </c>
      <c r="Y228" s="19">
        <v>3.5630273185233798E-2</v>
      </c>
      <c r="Z228" s="51">
        <v>22.894700776785601</v>
      </c>
      <c r="AA228" s="19">
        <v>8.4624278973933501E-2</v>
      </c>
      <c r="AB228" s="51">
        <v>29.039094800566101</v>
      </c>
      <c r="AC228" s="19">
        <v>0.15125342304600101</v>
      </c>
      <c r="AD228" s="51">
        <v>39.411197802866802</v>
      </c>
      <c r="AE228" s="19">
        <v>0.16013202243455499</v>
      </c>
      <c r="AF228" s="87">
        <v>33.790434292051899</v>
      </c>
      <c r="AG228" s="19">
        <v>3.7652007613360201E-3</v>
      </c>
      <c r="AH228" s="51">
        <v>-1.42230091569218</v>
      </c>
      <c r="AI228" s="19">
        <v>4.8520513448238503E-2</v>
      </c>
      <c r="AJ228" s="51">
        <v>18.578968551824801</v>
      </c>
      <c r="AK228" s="19">
        <v>0.386188077245606</v>
      </c>
      <c r="AL228" s="19">
        <v>3.3683907709928497E-2</v>
      </c>
      <c r="AM228" s="51">
        <v>57.481962655263501</v>
      </c>
      <c r="AN228" s="15"/>
      <c r="AO228" s="22">
        <v>2.5277667660702701E-2</v>
      </c>
      <c r="AP228" s="22">
        <v>-2.04740046037841E-2</v>
      </c>
      <c r="AQ228" s="22">
        <v>4.3592491641902598E-2</v>
      </c>
      <c r="AR228" s="22">
        <v>-2.52624697786814E-2</v>
      </c>
      <c r="AS228" s="20">
        <v>9</v>
      </c>
      <c r="AT228" s="20">
        <v>3</v>
      </c>
      <c r="AU228" s="20">
        <v>7</v>
      </c>
      <c r="AV228" s="21">
        <v>5</v>
      </c>
      <c r="AW228" s="15"/>
      <c r="AX228" s="25">
        <v>6.2382202556836998E-2</v>
      </c>
      <c r="AY228" s="26">
        <v>0.97950850711822601</v>
      </c>
      <c r="AZ228" s="26">
        <v>0.92133524644850695</v>
      </c>
      <c r="BA228" s="26">
        <v>1.4348264617819999</v>
      </c>
      <c r="BB228" s="85">
        <v>6.4440010663656703E-3</v>
      </c>
      <c r="BC228" s="88">
        <v>-7.93876697443193</v>
      </c>
      <c r="BD228" s="18">
        <v>43874</v>
      </c>
      <c r="BE228" s="18">
        <v>43914</v>
      </c>
      <c r="BF228" s="20">
        <v>67</v>
      </c>
      <c r="BG228" s="18">
        <v>43969</v>
      </c>
      <c r="BH228" s="15"/>
    </row>
    <row r="229" spans="1:60" x14ac:dyDescent="0.25">
      <c r="A229" s="15"/>
      <c r="B229" s="14" t="s">
        <v>792</v>
      </c>
      <c r="C229" s="14" t="s">
        <v>793</v>
      </c>
      <c r="D229" s="14" t="s">
        <v>781</v>
      </c>
      <c r="E229" s="16" t="s">
        <v>91</v>
      </c>
      <c r="F229" s="16" t="s">
        <v>144</v>
      </c>
      <c r="G229" s="81" t="s">
        <v>145</v>
      </c>
      <c r="H229" s="82" t="s">
        <v>173</v>
      </c>
      <c r="I229" s="17" t="s">
        <v>31</v>
      </c>
      <c r="J229" s="17" t="s">
        <v>794</v>
      </c>
      <c r="K229" s="15"/>
      <c r="L229" s="18">
        <v>44022</v>
      </c>
      <c r="M229" s="83">
        <v>1396.64479999989</v>
      </c>
      <c r="N229" s="84">
        <v>1396.64479999989</v>
      </c>
      <c r="O229" s="84">
        <v>1402.56310000084</v>
      </c>
      <c r="P229" s="85">
        <f t="shared" si="3"/>
        <v>0.99578036809827208</v>
      </c>
      <c r="Q229" s="18">
        <v>44020</v>
      </c>
      <c r="R229" s="86">
        <v>919477.32499999995</v>
      </c>
      <c r="S229" s="86">
        <v>315084.85138915997</v>
      </c>
      <c r="T229" s="15"/>
      <c r="U229" s="19">
        <v>5.0102246132155404E-4</v>
      </c>
      <c r="V229" s="51">
        <v>9.2015161499148193E-2</v>
      </c>
      <c r="W229" s="19">
        <v>2.3675417787671901E-2</v>
      </c>
      <c r="X229" s="51">
        <v>3.1564590298330599</v>
      </c>
      <c r="Y229" s="19">
        <v>3.3571189169379102E-2</v>
      </c>
      <c r="Z229" s="51">
        <v>22.688792375178298</v>
      </c>
      <c r="AA229" s="19">
        <v>8.0299423467367903E-2</v>
      </c>
      <c r="AB229" s="51">
        <v>28.606609249895001</v>
      </c>
      <c r="AC229" s="19">
        <v>0.14208548128415699</v>
      </c>
      <c r="AD229" s="51">
        <v>38.494403626653401</v>
      </c>
      <c r="AE229" s="19">
        <v>0.14629923671600401</v>
      </c>
      <c r="AF229" s="87">
        <v>32.407155720226001</v>
      </c>
      <c r="AG229" s="19">
        <v>3.6555431870510802E-3</v>
      </c>
      <c r="AH229" s="51">
        <v>-1.43326667312067</v>
      </c>
      <c r="AI229" s="19">
        <v>4.63214246356074E-2</v>
      </c>
      <c r="AJ229" s="51">
        <v>18.359059670561699</v>
      </c>
      <c r="AK229" s="19">
        <v>0.33523723936174099</v>
      </c>
      <c r="AL229" s="19">
        <v>2.9764254451947601E-2</v>
      </c>
      <c r="AM229" s="51">
        <v>52.386878866876899</v>
      </c>
      <c r="AN229" s="15"/>
      <c r="AO229" s="22">
        <v>2.5266447324611401E-2</v>
      </c>
      <c r="AP229" s="22">
        <v>-2.04846466895106E-2</v>
      </c>
      <c r="AQ229" s="22">
        <v>4.3250335371340001E-2</v>
      </c>
      <c r="AR229" s="22">
        <v>-2.5571520971425302E-2</v>
      </c>
      <c r="AS229" s="20">
        <v>9</v>
      </c>
      <c r="AT229" s="20">
        <v>3</v>
      </c>
      <c r="AU229" s="20">
        <v>7</v>
      </c>
      <c r="AV229" s="21">
        <v>5</v>
      </c>
      <c r="AW229" s="15"/>
      <c r="AX229" s="25">
        <v>6.2380003401485702E-2</v>
      </c>
      <c r="AY229" s="26">
        <v>0.915684014245016</v>
      </c>
      <c r="AZ229" s="26">
        <v>0.90565520220934603</v>
      </c>
      <c r="BA229" s="26">
        <v>1.33844348274397</v>
      </c>
      <c r="BB229" s="85">
        <v>6.4436902457873698E-3</v>
      </c>
      <c r="BC229" s="88">
        <v>-7.9790431761575702</v>
      </c>
      <c r="BD229" s="18">
        <v>43874</v>
      </c>
      <c r="BE229" s="18">
        <v>43914</v>
      </c>
      <c r="BF229" s="20">
        <v>67</v>
      </c>
      <c r="BG229" s="18">
        <v>43969</v>
      </c>
      <c r="BH229" s="15"/>
    </row>
    <row r="230" spans="1:60" x14ac:dyDescent="0.25">
      <c r="A230" s="15"/>
      <c r="B230" s="14" t="s">
        <v>795</v>
      </c>
      <c r="C230" s="14" t="s">
        <v>796</v>
      </c>
      <c r="D230" s="14" t="s">
        <v>781</v>
      </c>
      <c r="E230" s="16" t="s">
        <v>163</v>
      </c>
      <c r="F230" s="16" t="s">
        <v>144</v>
      </c>
      <c r="G230" s="81" t="s">
        <v>145</v>
      </c>
      <c r="H230" s="82" t="s">
        <v>173</v>
      </c>
      <c r="I230" s="17" t="s">
        <v>31</v>
      </c>
      <c r="J230" s="17" t="s">
        <v>797</v>
      </c>
      <c r="K230" s="15"/>
      <c r="L230" s="18">
        <v>44022</v>
      </c>
      <c r="M230" s="83">
        <v>1580.7280000001199</v>
      </c>
      <c r="N230" s="84">
        <v>1580.7280000001199</v>
      </c>
      <c r="O230" s="84">
        <v>1587.3483000006499</v>
      </c>
      <c r="P230" s="85">
        <f t="shared" si="3"/>
        <v>0.99582933373820515</v>
      </c>
      <c r="Q230" s="18">
        <v>44020</v>
      </c>
      <c r="R230" s="86">
        <v>798069.78300000005</v>
      </c>
      <c r="S230" s="86">
        <v>783333.02234668005</v>
      </c>
      <c r="T230" s="15"/>
      <c r="U230" s="19">
        <v>5.2560368385457001E-4</v>
      </c>
      <c r="V230" s="51">
        <v>9.4473283752449802E-2</v>
      </c>
      <c r="W230" s="19">
        <v>2.44310189136741E-2</v>
      </c>
      <c r="X230" s="51">
        <v>3.2320191424332698</v>
      </c>
      <c r="Y230" s="19">
        <v>3.8378531702619498E-2</v>
      </c>
      <c r="Z230" s="51">
        <v>23.169526628509601</v>
      </c>
      <c r="AA230" s="19">
        <v>9.2851534942456099E-2</v>
      </c>
      <c r="AB230" s="51">
        <v>29.8618203974038</v>
      </c>
      <c r="AC230" s="19">
        <v>0.171645422955335</v>
      </c>
      <c r="AD230" s="51">
        <v>41.450397793785697</v>
      </c>
      <c r="AE230" s="19">
        <v>0.192548915556399</v>
      </c>
      <c r="AF230" s="87">
        <v>37.0321236042655</v>
      </c>
      <c r="AG230" s="19">
        <v>3.9023655408527702E-3</v>
      </c>
      <c r="AH230" s="51">
        <v>-1.4085844377404999</v>
      </c>
      <c r="AI230" s="19">
        <v>5.1590346722150598E-2</v>
      </c>
      <c r="AJ230" s="51">
        <v>18.8859518792015</v>
      </c>
      <c r="AK230" s="19">
        <v>0.52121795365412305</v>
      </c>
      <c r="AL230" s="19">
        <v>4.3477742157847402E-2</v>
      </c>
      <c r="AM230" s="51">
        <v>70.984950296115102</v>
      </c>
      <c r="AN230" s="15"/>
      <c r="AO230" s="22">
        <v>2.5305787748948198E-2</v>
      </c>
      <c r="AP230" s="22">
        <v>-2.04605962080677E-2</v>
      </c>
      <c r="AQ230" s="22">
        <v>4.4020613859174801E-2</v>
      </c>
      <c r="AR230" s="22">
        <v>-2.4876423249224899E-2</v>
      </c>
      <c r="AS230" s="20">
        <v>9</v>
      </c>
      <c r="AT230" s="20">
        <v>3</v>
      </c>
      <c r="AU230" s="20">
        <v>7</v>
      </c>
      <c r="AV230" s="21">
        <v>5</v>
      </c>
      <c r="AW230" s="15"/>
      <c r="AX230" s="25">
        <v>6.2385550297694901E-2</v>
      </c>
      <c r="AY230" s="26">
        <v>1.10120122447552</v>
      </c>
      <c r="AZ230" s="26">
        <v>0.95105254507961901</v>
      </c>
      <c r="BA230" s="26">
        <v>1.61923599242436</v>
      </c>
      <c r="BB230" s="85">
        <v>6.4444846269816501E-3</v>
      </c>
      <c r="BC230" s="88">
        <v>-7.8884827151487098</v>
      </c>
      <c r="BD230" s="18">
        <v>43874</v>
      </c>
      <c r="BE230" s="18">
        <v>43914</v>
      </c>
      <c r="BF230" s="20">
        <v>67</v>
      </c>
      <c r="BG230" s="18">
        <v>43969</v>
      </c>
      <c r="BH230" s="15"/>
    </row>
    <row r="231" spans="1:60" x14ac:dyDescent="0.25">
      <c r="A231" s="15"/>
      <c r="B231" s="14" t="s">
        <v>798</v>
      </c>
      <c r="C231" s="14" t="s">
        <v>799</v>
      </c>
      <c r="D231" s="14" t="s">
        <v>781</v>
      </c>
      <c r="E231" s="16" t="s">
        <v>505</v>
      </c>
      <c r="F231" s="16" t="s">
        <v>144</v>
      </c>
      <c r="G231" s="81" t="s">
        <v>145</v>
      </c>
      <c r="H231" s="82" t="s">
        <v>173</v>
      </c>
      <c r="I231" s="17" t="s">
        <v>31</v>
      </c>
      <c r="J231" s="17" t="s">
        <v>800</v>
      </c>
      <c r="K231" s="15"/>
      <c r="L231" s="18">
        <v>44022</v>
      </c>
      <c r="M231" s="83">
        <v>2154.2633000016199</v>
      </c>
      <c r="N231" s="84">
        <v>2154.2633000016199</v>
      </c>
      <c r="O231" s="84">
        <v>2163.4605999998698</v>
      </c>
      <c r="P231" s="85">
        <f t="shared" si="3"/>
        <v>0.99574880171228886</v>
      </c>
      <c r="Q231" s="18">
        <v>44020</v>
      </c>
      <c r="R231" s="86">
        <v>4698762.7879999997</v>
      </c>
      <c r="S231" s="86">
        <v>3244839.4922265601</v>
      </c>
      <c r="T231" s="15"/>
      <c r="U231" s="19">
        <v>4.8513418732909502E-4</v>
      </c>
      <c r="V231" s="51">
        <v>9.0426334099902306E-2</v>
      </c>
      <c r="W231" s="19">
        <v>2.3188828030470201E-2</v>
      </c>
      <c r="X231" s="51">
        <v>3.1078000541128898</v>
      </c>
      <c r="Y231" s="19">
        <v>3.0595077736506899E-2</v>
      </c>
      <c r="Z231" s="51">
        <v>22.391181231912899</v>
      </c>
      <c r="AA231" s="19">
        <v>7.4060963408555794E-2</v>
      </c>
      <c r="AB231" s="51">
        <v>27.9827632440138</v>
      </c>
      <c r="AC231" s="19">
        <v>0.12892284839297599</v>
      </c>
      <c r="AD231" s="51">
        <v>37.178140337579002</v>
      </c>
      <c r="AE231" s="19">
        <v>0.12653464395043601</v>
      </c>
      <c r="AF231" s="87">
        <v>30.4306964436546</v>
      </c>
      <c r="AG231" s="19">
        <v>3.49648297560634E-3</v>
      </c>
      <c r="AH231" s="51">
        <v>-1.4491726942651399</v>
      </c>
      <c r="AI231" s="19">
        <v>4.3143277684066603E-2</v>
      </c>
      <c r="AJ231" s="51">
        <v>18.041244975407601</v>
      </c>
      <c r="AK231" s="19">
        <v>0.26374213190865697</v>
      </c>
      <c r="AL231" s="19">
        <v>2.4031173421462899E-2</v>
      </c>
      <c r="AM231" s="51">
        <v>45.237368121568601</v>
      </c>
      <c r="AN231" s="15"/>
      <c r="AO231" s="22">
        <v>2.5250134867747E-2</v>
      </c>
      <c r="AP231" s="22">
        <v>-2.0500184481534199E-2</v>
      </c>
      <c r="AQ231" s="22">
        <v>4.2754589814649101E-2</v>
      </c>
      <c r="AR231" s="22">
        <v>-2.6019101102065199E-2</v>
      </c>
      <c r="AS231" s="20">
        <v>9</v>
      </c>
      <c r="AT231" s="20">
        <v>3</v>
      </c>
      <c r="AU231" s="20">
        <v>7</v>
      </c>
      <c r="AV231" s="21">
        <v>5</v>
      </c>
      <c r="AW231" s="15"/>
      <c r="AX231" s="25">
        <v>6.2377345063505299E-2</v>
      </c>
      <c r="AY231" s="26">
        <v>0.82360281300770999</v>
      </c>
      <c r="AZ231" s="26">
        <v>0.88303434747285803</v>
      </c>
      <c r="BA231" s="26">
        <v>1.2000838536005201</v>
      </c>
      <c r="BB231" s="85">
        <v>6.4432943725478298E-3</v>
      </c>
      <c r="BC231" s="88">
        <v>-8.0373341695376403</v>
      </c>
      <c r="BD231" s="18">
        <v>43874</v>
      </c>
      <c r="BE231" s="18">
        <v>43914</v>
      </c>
      <c r="BF231" s="20">
        <v>68</v>
      </c>
      <c r="BG231" s="18">
        <v>43970</v>
      </c>
      <c r="BH231" s="15"/>
    </row>
    <row r="232" spans="1:60" x14ac:dyDescent="0.25">
      <c r="A232" s="15"/>
      <c r="B232" s="14" t="s">
        <v>801</v>
      </c>
      <c r="C232" s="14" t="s">
        <v>802</v>
      </c>
      <c r="D232" s="14" t="s">
        <v>803</v>
      </c>
      <c r="E232" s="16" t="s">
        <v>36</v>
      </c>
      <c r="F232" s="16" t="s">
        <v>144</v>
      </c>
      <c r="G232" s="81" t="s">
        <v>145</v>
      </c>
      <c r="H232" s="82" t="s">
        <v>182</v>
      </c>
      <c r="I232" s="17" t="s">
        <v>31</v>
      </c>
      <c r="J232" s="17" t="s">
        <v>804</v>
      </c>
      <c r="K232" s="15"/>
      <c r="L232" s="18">
        <v>44022</v>
      </c>
      <c r="M232" s="83">
        <v>1327.5087000001199</v>
      </c>
      <c r="N232" s="84">
        <v>1327.5087000001199</v>
      </c>
      <c r="O232" s="84">
        <v>1335.95769999921</v>
      </c>
      <c r="P232" s="85">
        <f t="shared" si="3"/>
        <v>0.99367569796626409</v>
      </c>
      <c r="Q232" s="18">
        <v>44018</v>
      </c>
      <c r="R232" s="86">
        <v>1628802.327</v>
      </c>
      <c r="S232" s="86">
        <v>1159622.34266406</v>
      </c>
      <c r="T232" s="15"/>
      <c r="U232" s="19">
        <v>2.1344001761463001E-3</v>
      </c>
      <c r="V232" s="51">
        <v>0.25535293298162298</v>
      </c>
      <c r="W232" s="19">
        <v>3.6034891398230698E-2</v>
      </c>
      <c r="X232" s="51">
        <v>4.3924063908925701</v>
      </c>
      <c r="Y232" s="19">
        <v>3.6441351388930301E-2</v>
      </c>
      <c r="Z232" s="51">
        <v>22.975808597140698</v>
      </c>
      <c r="AA232" s="19">
        <v>0.116124534972187</v>
      </c>
      <c r="AB232" s="51">
        <v>32.189120400405997</v>
      </c>
      <c r="AC232" s="19">
        <v>0.19675485482730401</v>
      </c>
      <c r="AD232" s="51">
        <v>43.961340981011702</v>
      </c>
      <c r="AE232" s="19">
        <v>0.196838150135591</v>
      </c>
      <c r="AF232" s="87">
        <v>37.461047062184697</v>
      </c>
      <c r="AG232" s="19">
        <v>6.5714467691577703E-3</v>
      </c>
      <c r="AH232" s="51">
        <v>-1.14167631491</v>
      </c>
      <c r="AI232" s="19">
        <v>5.5551376668518102E-2</v>
      </c>
      <c r="AJ232" s="51">
        <v>19.2820548738528</v>
      </c>
      <c r="AK232" s="19">
        <v>-4.8980786314132302E-2</v>
      </c>
      <c r="AL232" s="19">
        <v>-3.1207550800900199E-3</v>
      </c>
      <c r="AM232" s="51">
        <v>-129.326577990549</v>
      </c>
      <c r="AN232" s="15"/>
      <c r="AO232" s="22">
        <v>1.9792833923929699E-2</v>
      </c>
      <c r="AP232" s="22">
        <v>-3.5007987656172197E-2</v>
      </c>
      <c r="AQ232" s="22">
        <v>6.1098801865227897E-2</v>
      </c>
      <c r="AR232" s="22">
        <v>-4.3685011576599202E-2</v>
      </c>
      <c r="AS232" s="20">
        <v>8</v>
      </c>
      <c r="AT232" s="20">
        <v>4</v>
      </c>
      <c r="AU232" s="20">
        <v>7</v>
      </c>
      <c r="AV232" s="21">
        <v>5</v>
      </c>
      <c r="AW232" s="15"/>
      <c r="AX232" s="25">
        <v>9.52453131521179E-2</v>
      </c>
      <c r="AY232" s="26">
        <v>0.98905868689053</v>
      </c>
      <c r="AZ232" s="26">
        <v>1.11477353409282</v>
      </c>
      <c r="BA232" s="26">
        <v>1.36670769096054</v>
      </c>
      <c r="BB232" s="85">
        <v>9.8044326553645093E-3</v>
      </c>
      <c r="BC232" s="88">
        <v>-13.1125707158644</v>
      </c>
      <c r="BD232" s="18">
        <v>43874</v>
      </c>
      <c r="BE232" s="18">
        <v>43913</v>
      </c>
      <c r="BF232" s="20">
        <v>90</v>
      </c>
      <c r="BG232" s="18">
        <v>44000</v>
      </c>
      <c r="BH232" s="15"/>
    </row>
    <row r="233" spans="1:60" x14ac:dyDescent="0.25">
      <c r="A233" s="15"/>
      <c r="B233" s="14" t="s">
        <v>805</v>
      </c>
      <c r="C233" s="14" t="s">
        <v>806</v>
      </c>
      <c r="D233" s="14" t="s">
        <v>803</v>
      </c>
      <c r="E233" s="16" t="s">
        <v>77</v>
      </c>
      <c r="F233" s="16" t="s">
        <v>144</v>
      </c>
      <c r="G233" s="81" t="s">
        <v>145</v>
      </c>
      <c r="H233" s="82" t="s">
        <v>182</v>
      </c>
      <c r="I233" s="17" t="s">
        <v>31</v>
      </c>
      <c r="J233" s="17" t="s">
        <v>807</v>
      </c>
      <c r="K233" s="15"/>
      <c r="L233" s="18">
        <v>44022</v>
      </c>
      <c r="M233" s="83">
        <v>2933.9673999994998</v>
      </c>
      <c r="N233" s="84">
        <v>2933.9673999994998</v>
      </c>
      <c r="O233" s="84">
        <v>2952.3181000016598</v>
      </c>
      <c r="P233" s="85">
        <f t="shared" si="3"/>
        <v>0.99378430799779005</v>
      </c>
      <c r="Q233" s="18">
        <v>44018</v>
      </c>
      <c r="R233" s="86">
        <v>276346.42599999998</v>
      </c>
      <c r="S233" s="86">
        <v>258774.840985107</v>
      </c>
      <c r="T233" s="15"/>
      <c r="U233" s="19">
        <v>2.1617764614347799E-3</v>
      </c>
      <c r="V233" s="51">
        <v>0.25809056151047099</v>
      </c>
      <c r="W233" s="19">
        <v>3.6884629611449803E-2</v>
      </c>
      <c r="X233" s="51">
        <v>4.4773802122144799</v>
      </c>
      <c r="Y233" s="19">
        <v>4.1608423163779697E-2</v>
      </c>
      <c r="Z233" s="51">
        <v>23.492515774618401</v>
      </c>
      <c r="AA233" s="19">
        <v>0.12735706795865601</v>
      </c>
      <c r="AB233" s="51">
        <v>33.312373699038297</v>
      </c>
      <c r="AC233" s="19">
        <v>0.22094888590800099</v>
      </c>
      <c r="AD233" s="51">
        <v>46.380744089081404</v>
      </c>
      <c r="AE233" s="19">
        <v>0.23330688601883601</v>
      </c>
      <c r="AF233" s="87">
        <v>41.1079206505092</v>
      </c>
      <c r="AG233" s="19">
        <v>6.8465295244095597E-3</v>
      </c>
      <c r="AH233" s="51">
        <v>-1.1141680393848199</v>
      </c>
      <c r="AI233" s="19">
        <v>6.1103495521820199E-2</v>
      </c>
      <c r="AJ233" s="51">
        <v>19.8372667591902</v>
      </c>
      <c r="AK233" s="19">
        <v>0.41154525991645602</v>
      </c>
      <c r="AL233" s="19">
        <v>3.5586618025263299E-2</v>
      </c>
      <c r="AM233" s="51">
        <v>60.017680922348497</v>
      </c>
      <c r="AN233" s="15"/>
      <c r="AO233" s="22">
        <v>1.98206599434343E-2</v>
      </c>
      <c r="AP233" s="22">
        <v>-3.4981590471943498E-2</v>
      </c>
      <c r="AQ233" s="22">
        <v>6.1968957514182001E-2</v>
      </c>
      <c r="AR233" s="22">
        <v>-4.2874648243960103E-2</v>
      </c>
      <c r="AS233" s="20">
        <v>8</v>
      </c>
      <c r="AT233" s="20">
        <v>4</v>
      </c>
      <c r="AU233" s="20">
        <v>7</v>
      </c>
      <c r="AV233" s="21">
        <v>5</v>
      </c>
      <c r="AW233" s="15"/>
      <c r="AX233" s="25">
        <v>9.5248686137056199E-2</v>
      </c>
      <c r="AY233" s="26">
        <v>1.0981678683165199</v>
      </c>
      <c r="AZ233" s="26">
        <v>1.1578949649538099</v>
      </c>
      <c r="BA233" s="26">
        <v>1.52258934532438</v>
      </c>
      <c r="BB233" s="85">
        <v>9.8051827767812894E-3</v>
      </c>
      <c r="BC233" s="88">
        <v>-13.0199376516393</v>
      </c>
      <c r="BD233" s="18">
        <v>43874</v>
      </c>
      <c r="BE233" s="18">
        <v>43913</v>
      </c>
      <c r="BF233" s="20">
        <v>90</v>
      </c>
      <c r="BG233" s="18">
        <v>44000</v>
      </c>
      <c r="BH233" s="15"/>
    </row>
    <row r="234" spans="1:60" x14ac:dyDescent="0.25">
      <c r="A234" s="15"/>
      <c r="B234" s="14" t="s">
        <v>808</v>
      </c>
      <c r="C234" s="14" t="s">
        <v>809</v>
      </c>
      <c r="D234" s="14" t="s">
        <v>803</v>
      </c>
      <c r="E234" s="16" t="s">
        <v>51</v>
      </c>
      <c r="F234" s="16" t="s">
        <v>144</v>
      </c>
      <c r="G234" s="81" t="s">
        <v>145</v>
      </c>
      <c r="H234" s="82" t="s">
        <v>182</v>
      </c>
      <c r="I234" s="17" t="s">
        <v>31</v>
      </c>
      <c r="J234" s="17" t="s">
        <v>810</v>
      </c>
      <c r="K234" s="15"/>
      <c r="L234" s="18">
        <v>44022</v>
      </c>
      <c r="M234" s="83">
        <v>1498.36930000037</v>
      </c>
      <c r="N234" s="84">
        <v>1498.36930000037</v>
      </c>
      <c r="O234" s="84">
        <v>1507.7246000003099</v>
      </c>
      <c r="P234" s="85">
        <f t="shared" si="3"/>
        <v>0.99379508698078023</v>
      </c>
      <c r="Q234" s="18">
        <v>44018</v>
      </c>
      <c r="R234" s="86">
        <v>1892190.591</v>
      </c>
      <c r="S234" s="86">
        <v>589032.01541503903</v>
      </c>
      <c r="T234" s="15"/>
      <c r="U234" s="19">
        <v>2.1644895696226701E-3</v>
      </c>
      <c r="V234" s="51">
        <v>0.25836187232926</v>
      </c>
      <c r="W234" s="19">
        <v>3.6969581164157703E-2</v>
      </c>
      <c r="X234" s="51">
        <v>4.4858753674852796</v>
      </c>
      <c r="Y234" s="19">
        <v>4.2126880991418099E-2</v>
      </c>
      <c r="Z234" s="51">
        <v>23.544361557403999</v>
      </c>
      <c r="AA234" s="19">
        <v>0.12848702593691999</v>
      </c>
      <c r="AB234" s="51">
        <v>33.425369496864697</v>
      </c>
      <c r="AC234" s="19">
        <v>0.22339570133946801</v>
      </c>
      <c r="AD234" s="51">
        <v>46.625425632228101</v>
      </c>
      <c r="AE234" s="19">
        <v>0.237015099999553</v>
      </c>
      <c r="AF234" s="87">
        <v>41.478742048551801</v>
      </c>
      <c r="AG234" s="19">
        <v>6.8739504931727398E-3</v>
      </c>
      <c r="AH234" s="51">
        <v>-1.1114259425085</v>
      </c>
      <c r="AI234" s="19">
        <v>6.16606941130158E-2</v>
      </c>
      <c r="AJ234" s="51">
        <v>19.892986618302501</v>
      </c>
      <c r="AK234" s="19">
        <v>0.41870880083297402</v>
      </c>
      <c r="AL234" s="19">
        <v>3.6118579457252102E-2</v>
      </c>
      <c r="AM234" s="51">
        <v>60.734035014000298</v>
      </c>
      <c r="AN234" s="15"/>
      <c r="AO234" s="22">
        <v>1.9823443628411E-2</v>
      </c>
      <c r="AP234" s="22">
        <v>-3.4978936425431997E-2</v>
      </c>
      <c r="AQ234" s="22">
        <v>6.2056065493379699E-2</v>
      </c>
      <c r="AR234" s="22">
        <v>-4.27933132014005E-2</v>
      </c>
      <c r="AS234" s="20">
        <v>8</v>
      </c>
      <c r="AT234" s="20">
        <v>4</v>
      </c>
      <c r="AU234" s="20">
        <v>7</v>
      </c>
      <c r="AV234" s="21">
        <v>5</v>
      </c>
      <c r="AW234" s="15"/>
      <c r="AX234" s="25">
        <v>9.5249101601948494E-2</v>
      </c>
      <c r="AY234" s="26">
        <v>1.1091414609436501</v>
      </c>
      <c r="AZ234" s="26">
        <v>1.1622311250939701</v>
      </c>
      <c r="BA234" s="26">
        <v>1.53832191393303</v>
      </c>
      <c r="BB234" s="85">
        <v>9.8052660881694492E-3</v>
      </c>
      <c r="BC234" s="88">
        <v>-13.010657551727499</v>
      </c>
      <c r="BD234" s="18">
        <v>43874</v>
      </c>
      <c r="BE234" s="18">
        <v>43913</v>
      </c>
      <c r="BF234" s="20">
        <v>90</v>
      </c>
      <c r="BG234" s="18">
        <v>44000</v>
      </c>
      <c r="BH234" s="15"/>
    </row>
    <row r="235" spans="1:60" x14ac:dyDescent="0.25">
      <c r="A235" s="15"/>
      <c r="B235" s="14" t="s">
        <v>811</v>
      </c>
      <c r="C235" s="14" t="s">
        <v>812</v>
      </c>
      <c r="D235" s="14" t="s">
        <v>803</v>
      </c>
      <c r="E235" s="16" t="s">
        <v>156</v>
      </c>
      <c r="F235" s="16" t="s">
        <v>144</v>
      </c>
      <c r="G235" s="81" t="s">
        <v>145</v>
      </c>
      <c r="H235" s="82" t="s">
        <v>182</v>
      </c>
      <c r="I235" s="17" t="s">
        <v>31</v>
      </c>
      <c r="J235" s="17" t="s">
        <v>813</v>
      </c>
      <c r="K235" s="15"/>
      <c r="L235" s="18">
        <v>44022</v>
      </c>
      <c r="M235" s="83">
        <v>946.916400000453</v>
      </c>
      <c r="N235" s="84">
        <v>946.916400000453</v>
      </c>
      <c r="O235" s="84">
        <v>952.78689999971505</v>
      </c>
      <c r="P235" s="85">
        <f t="shared" si="3"/>
        <v>0.99383860126617629</v>
      </c>
      <c r="Q235" s="18">
        <v>44018</v>
      </c>
      <c r="R235" s="86">
        <v>31193.129000000001</v>
      </c>
      <c r="S235" s="86">
        <v>3160.7159092597999</v>
      </c>
      <c r="T235" s="15"/>
      <c r="U235" s="19">
        <v>2.17545249324758E-3</v>
      </c>
      <c r="V235" s="51">
        <v>0.25945816469174998</v>
      </c>
      <c r="W235" s="19">
        <v>3.7309636329155203E-2</v>
      </c>
      <c r="X235" s="51">
        <v>4.51988088398502</v>
      </c>
      <c r="Y235" s="19">
        <v>3.9770962266629802E-2</v>
      </c>
      <c r="Z235" s="51">
        <v>23.308769684925199</v>
      </c>
      <c r="AA235" s="19">
        <v>3.9770962266629802E-2</v>
      </c>
      <c r="AB235" s="51">
        <v>24.553763129835701</v>
      </c>
      <c r="AC235" s="19">
        <v>2.0528773262412901E-2</v>
      </c>
      <c r="AD235" s="51">
        <v>26.3387328244862</v>
      </c>
      <c r="AE235" s="19">
        <v>3.6025468563821099E-2</v>
      </c>
      <c r="AF235" s="87">
        <v>21.379778904985901</v>
      </c>
      <c r="AG235" s="19">
        <v>6.9841098356846496E-3</v>
      </c>
      <c r="AH235" s="51">
        <v>-1.1004100082573101</v>
      </c>
      <c r="AI235" s="19">
        <v>3.9770962266629802E-2</v>
      </c>
      <c r="AJ235" s="51">
        <v>17.704013433656701</v>
      </c>
      <c r="AK235" s="19">
        <v>-5.3083599999808898E-2</v>
      </c>
      <c r="AL235" s="19">
        <v>-5.5182152073030002E-3</v>
      </c>
      <c r="AM235" s="51">
        <v>13.5547949306929</v>
      </c>
      <c r="AN235" s="15"/>
      <c r="AO235" s="22">
        <v>1.54399599359749E-2</v>
      </c>
      <c r="AP235" s="22">
        <v>-6.6579906188053402E-3</v>
      </c>
      <c r="AQ235" s="22">
        <v>3.25594536316203E-2</v>
      </c>
      <c r="AR235" s="22">
        <v>0</v>
      </c>
      <c r="AS235" s="20">
        <v>2</v>
      </c>
      <c r="AT235" s="20">
        <v>0</v>
      </c>
      <c r="AU235" s="20">
        <v>7</v>
      </c>
      <c r="AV235" s="21">
        <v>5</v>
      </c>
      <c r="AW235" s="15"/>
      <c r="AX235" s="25">
        <v>2.5750927498520499E-2</v>
      </c>
      <c r="AY235" s="26">
        <v>0.49233247255915602</v>
      </c>
      <c r="AZ235" s="26">
        <v>0.68524771626562098</v>
      </c>
      <c r="BA235" s="26">
        <v>1.2948892207732601</v>
      </c>
      <c r="BB235" s="85">
        <v>2.6714884398825198E-3</v>
      </c>
      <c r="BC235" s="88">
        <v>-0.83187541726056202</v>
      </c>
      <c r="BD235" s="18">
        <v>44018</v>
      </c>
      <c r="BE235" s="18">
        <v>44021</v>
      </c>
      <c r="BF235" s="20"/>
      <c r="BG235" s="18"/>
      <c r="BH235" s="15"/>
    </row>
    <row r="236" spans="1:60" x14ac:dyDescent="0.25">
      <c r="A236" s="15"/>
      <c r="B236" s="14" t="s">
        <v>814</v>
      </c>
      <c r="C236" s="14" t="s">
        <v>815</v>
      </c>
      <c r="D236" s="14" t="s">
        <v>803</v>
      </c>
      <c r="E236" s="16" t="s">
        <v>91</v>
      </c>
      <c r="F236" s="16" t="s">
        <v>144</v>
      </c>
      <c r="G236" s="81" t="s">
        <v>145</v>
      </c>
      <c r="H236" s="82" t="s">
        <v>182</v>
      </c>
      <c r="I236" s="17" t="s">
        <v>31</v>
      </c>
      <c r="J236" s="17" t="s">
        <v>816</v>
      </c>
      <c r="K236" s="15"/>
      <c r="L236" s="18">
        <v>44022</v>
      </c>
      <c r="M236" s="83">
        <v>1398.4355999995</v>
      </c>
      <c r="N236" s="84">
        <v>1398.4355999995</v>
      </c>
      <c r="O236" s="84">
        <v>1407.2591999992701</v>
      </c>
      <c r="P236" s="85">
        <f t="shared" si="3"/>
        <v>0.99372993972981338</v>
      </c>
      <c r="Q236" s="18">
        <v>44018</v>
      </c>
      <c r="R236" s="86">
        <v>716640.72900000005</v>
      </c>
      <c r="S236" s="86">
        <v>502529.49621630902</v>
      </c>
      <c r="T236" s="15"/>
      <c r="U236" s="19">
        <v>2.14807091651892E-3</v>
      </c>
      <c r="V236" s="51">
        <v>0.25672000701888498</v>
      </c>
      <c r="W236" s="19">
        <v>3.6459714508964701E-2</v>
      </c>
      <c r="X236" s="51">
        <v>4.4348887019659697</v>
      </c>
      <c r="Y236" s="19">
        <v>3.9021763324853999E-2</v>
      </c>
      <c r="Z236" s="51">
        <v>23.2338497907331</v>
      </c>
      <c r="AA236" s="19">
        <v>0.121726889236015</v>
      </c>
      <c r="AB236" s="51">
        <v>32.749355826759697</v>
      </c>
      <c r="AC236" s="19">
        <v>0.208791869905253</v>
      </c>
      <c r="AD236" s="51">
        <v>45.165042488777502</v>
      </c>
      <c r="AE236" s="19">
        <v>0.214936457243457</v>
      </c>
      <c r="AF236" s="87">
        <v>39.2708777729422</v>
      </c>
      <c r="AG236" s="19">
        <v>6.7089424701407604E-3</v>
      </c>
      <c r="AH236" s="51">
        <v>-1.1279267448117001</v>
      </c>
      <c r="AI236" s="19">
        <v>5.8323940291302299E-2</v>
      </c>
      <c r="AJ236" s="51">
        <v>19.559311236138502</v>
      </c>
      <c r="AK236" s="19">
        <v>0.34007531982031702</v>
      </c>
      <c r="AL236" s="19">
        <v>3.0142170617182301E-2</v>
      </c>
      <c r="AM236" s="51">
        <v>52.870686912734499</v>
      </c>
      <c r="AN236" s="15"/>
      <c r="AO236" s="22">
        <v>1.9806787380730401E-2</v>
      </c>
      <c r="AP236" s="22">
        <v>-3.4994760831978097E-2</v>
      </c>
      <c r="AQ236" s="22">
        <v>6.1533913058156003E-2</v>
      </c>
      <c r="AR236" s="22">
        <v>-4.32798646152514E-2</v>
      </c>
      <c r="AS236" s="20">
        <v>8</v>
      </c>
      <c r="AT236" s="20">
        <v>4</v>
      </c>
      <c r="AU236" s="20">
        <v>7</v>
      </c>
      <c r="AV236" s="21">
        <v>5</v>
      </c>
      <c r="AW236" s="15"/>
      <c r="AX236" s="25">
        <v>9.5246851098345395E-2</v>
      </c>
      <c r="AY236" s="26">
        <v>1.04348526503054</v>
      </c>
      <c r="AZ236" s="26">
        <v>1.1362838544773699</v>
      </c>
      <c r="BA236" s="26">
        <v>1.44434341179112</v>
      </c>
      <c r="BB236" s="85">
        <v>9.8047924044931296E-3</v>
      </c>
      <c r="BC236" s="88">
        <v>-13.066282406376599</v>
      </c>
      <c r="BD236" s="18">
        <v>43874</v>
      </c>
      <c r="BE236" s="18">
        <v>43913</v>
      </c>
      <c r="BF236" s="20">
        <v>90</v>
      </c>
      <c r="BG236" s="18">
        <v>44000</v>
      </c>
      <c r="BH236" s="15"/>
    </row>
    <row r="237" spans="1:60" x14ac:dyDescent="0.25">
      <c r="A237" s="15"/>
      <c r="B237" s="14" t="s">
        <v>817</v>
      </c>
      <c r="C237" s="14" t="s">
        <v>818</v>
      </c>
      <c r="D237" s="14" t="s">
        <v>803</v>
      </c>
      <c r="E237" s="16" t="s">
        <v>163</v>
      </c>
      <c r="F237" s="16" t="s">
        <v>144</v>
      </c>
      <c r="G237" s="81" t="s">
        <v>145</v>
      </c>
      <c r="H237" s="82" t="s">
        <v>182</v>
      </c>
      <c r="I237" s="17" t="s">
        <v>31</v>
      </c>
      <c r="J237" s="17" t="s">
        <v>819</v>
      </c>
      <c r="K237" s="15"/>
      <c r="L237" s="18">
        <v>44022</v>
      </c>
      <c r="M237" s="83">
        <v>1675.0598000008599</v>
      </c>
      <c r="N237" s="84">
        <v>1675.0598000008599</v>
      </c>
      <c r="O237" s="84">
        <v>1685.3523999992799</v>
      </c>
      <c r="P237" s="85">
        <f t="shared" si="3"/>
        <v>0.99389290928210361</v>
      </c>
      <c r="Q237" s="18">
        <v>44018</v>
      </c>
      <c r="R237" s="86">
        <v>738794.19200000004</v>
      </c>
      <c r="S237" s="86">
        <v>746767.98558398394</v>
      </c>
      <c r="T237" s="15"/>
      <c r="U237" s="19">
        <v>2.1891217129450498E-3</v>
      </c>
      <c r="V237" s="51">
        <v>0.26082508666149801</v>
      </c>
      <c r="W237" s="19">
        <v>3.7734906916739398E-2</v>
      </c>
      <c r="X237" s="51">
        <v>4.5624079427434499</v>
      </c>
      <c r="Y237" s="19">
        <v>4.6958310296759002E-2</v>
      </c>
      <c r="Z237" s="51">
        <v>24.027504487923601</v>
      </c>
      <c r="AA237" s="19">
        <v>0.14155981253134101</v>
      </c>
      <c r="AB237" s="51">
        <v>34.732648156292299</v>
      </c>
      <c r="AC237" s="19">
        <v>0.25501702304434698</v>
      </c>
      <c r="AD237" s="51">
        <v>49.787557802686898</v>
      </c>
      <c r="AE237" s="19">
        <v>0.286880624380428</v>
      </c>
      <c r="AF237" s="87">
        <v>46.465294486668398</v>
      </c>
      <c r="AG237" s="19">
        <v>7.1216288943105601E-3</v>
      </c>
      <c r="AH237" s="51">
        <v>-1.0866581023947199</v>
      </c>
      <c r="AI237" s="19">
        <v>6.6990739998800605E-2</v>
      </c>
      <c r="AJ237" s="51">
        <v>20.425991206866499</v>
      </c>
      <c r="AK237" s="19">
        <v>0.61658781860198397</v>
      </c>
      <c r="AL237" s="19">
        <v>4.9934600336200702E-2</v>
      </c>
      <c r="AM237" s="51">
        <v>80.521936790901194</v>
      </c>
      <c r="AN237" s="15"/>
      <c r="AO237" s="22">
        <v>1.98485592536599E-2</v>
      </c>
      <c r="AP237" s="22">
        <v>-3.4955248805090398E-2</v>
      </c>
      <c r="AQ237" s="22">
        <v>6.28397019463591E-2</v>
      </c>
      <c r="AR237" s="22">
        <v>-4.2063514595647597E-2</v>
      </c>
      <c r="AS237" s="20">
        <v>8</v>
      </c>
      <c r="AT237" s="20">
        <v>4</v>
      </c>
      <c r="AU237" s="20">
        <v>7</v>
      </c>
      <c r="AV237" s="21">
        <v>5</v>
      </c>
      <c r="AW237" s="15"/>
      <c r="AX237" s="25">
        <v>9.5256645496119702E-2</v>
      </c>
      <c r="AY237" s="26">
        <v>1.23619365335799</v>
      </c>
      <c r="AZ237" s="26">
        <v>1.21226394226323</v>
      </c>
      <c r="BA237" s="26">
        <v>1.7207079433210299</v>
      </c>
      <c r="BB237" s="85">
        <v>9.8064177134620008E-3</v>
      </c>
      <c r="BC237" s="88">
        <v>-12.927190940419701</v>
      </c>
      <c r="BD237" s="18">
        <v>43874</v>
      </c>
      <c r="BE237" s="18">
        <v>43913</v>
      </c>
      <c r="BF237" s="20">
        <v>89</v>
      </c>
      <c r="BG237" s="18">
        <v>43999</v>
      </c>
      <c r="BH237" s="15"/>
    </row>
    <row r="238" spans="1:60" x14ac:dyDescent="0.25">
      <c r="A238" s="15"/>
      <c r="B238" s="14" t="s">
        <v>820</v>
      </c>
      <c r="C238" s="14" t="s">
        <v>821</v>
      </c>
      <c r="D238" s="14" t="s">
        <v>803</v>
      </c>
      <c r="E238" s="16" t="s">
        <v>167</v>
      </c>
      <c r="F238" s="16" t="s">
        <v>144</v>
      </c>
      <c r="G238" s="81" t="s">
        <v>145</v>
      </c>
      <c r="H238" s="82" t="s">
        <v>182</v>
      </c>
      <c r="I238" s="17" t="s">
        <v>31</v>
      </c>
      <c r="J238" s="17" t="s">
        <v>822</v>
      </c>
      <c r="K238" s="15"/>
      <c r="L238" s="18">
        <v>44022</v>
      </c>
      <c r="M238" s="83">
        <v>1928.0664000008301</v>
      </c>
      <c r="N238" s="84">
        <v>1928.0664000008301</v>
      </c>
      <c r="O238" s="84">
        <v>1940.1002999991199</v>
      </c>
      <c r="P238" s="85">
        <f t="shared" si="3"/>
        <v>0.99379727945081231</v>
      </c>
      <c r="Q238" s="18">
        <v>44018</v>
      </c>
      <c r="R238" s="86">
        <v>6561670.8629999999</v>
      </c>
      <c r="S238" s="86">
        <v>3164348.6133554699</v>
      </c>
      <c r="T238" s="15"/>
      <c r="U238" s="19">
        <v>2.1650281305483098E-3</v>
      </c>
      <c r="V238" s="51">
        <v>0.25841572842182398</v>
      </c>
      <c r="W238" s="19">
        <v>3.6986663562856799E-2</v>
      </c>
      <c r="X238" s="51">
        <v>4.48758360735519</v>
      </c>
      <c r="Y238" s="19">
        <v>4.1723140921021702E-2</v>
      </c>
      <c r="Z238" s="51">
        <v>23.503987550357099</v>
      </c>
      <c r="AA238" s="19">
        <v>0.118911081666738</v>
      </c>
      <c r="AB238" s="51">
        <v>32.467775069817399</v>
      </c>
      <c r="AC238" s="19">
        <v>0.19376356791326499</v>
      </c>
      <c r="AD238" s="51">
        <v>43.662212289578697</v>
      </c>
      <c r="AE238" s="19">
        <v>0.18789688128716101</v>
      </c>
      <c r="AF238" s="87">
        <v>36.566920177312603</v>
      </c>
      <c r="AG238" s="19">
        <v>6.8794970211456504E-3</v>
      </c>
      <c r="AH238" s="51">
        <v>-1.1108712897112101</v>
      </c>
      <c r="AI238" s="19">
        <v>6.0785481296988998E-2</v>
      </c>
      <c r="AJ238" s="51">
        <v>19.805465336685302</v>
      </c>
      <c r="AK238" s="19">
        <v>0.35757335079484598</v>
      </c>
      <c r="AL238" s="19">
        <v>3.74012905140262E-2</v>
      </c>
      <c r="AM238" s="51">
        <v>42.545770118304098</v>
      </c>
      <c r="AN238" s="15"/>
      <c r="AO238" s="22">
        <v>1.982400187444E-2</v>
      </c>
      <c r="AP238" s="22">
        <v>-3.4978432779098498E-2</v>
      </c>
      <c r="AQ238" s="22">
        <v>6.20733217765519E-2</v>
      </c>
      <c r="AR238" s="22">
        <v>-4.2777186459716197E-2</v>
      </c>
      <c r="AS238" s="20">
        <v>8</v>
      </c>
      <c r="AT238" s="20">
        <v>4</v>
      </c>
      <c r="AU238" s="20">
        <v>7</v>
      </c>
      <c r="AV238" s="21">
        <v>5</v>
      </c>
      <c r="AW238" s="15"/>
      <c r="AX238" s="25">
        <v>9.5235163358156599E-2</v>
      </c>
      <c r="AY238" s="26">
        <v>1.0152573377763501</v>
      </c>
      <c r="AZ238" s="26">
        <v>1.12574283878348</v>
      </c>
      <c r="BA238" s="26">
        <v>1.4054030403640401</v>
      </c>
      <c r="BB238" s="85">
        <v>9.8038034466844705E-3</v>
      </c>
      <c r="BC238" s="88">
        <v>-13.0087991881883</v>
      </c>
      <c r="BD238" s="18">
        <v>43874</v>
      </c>
      <c r="BE238" s="18">
        <v>43913</v>
      </c>
      <c r="BF238" s="20">
        <v>90</v>
      </c>
      <c r="BG238" s="18">
        <v>44000</v>
      </c>
      <c r="BH238" s="15"/>
    </row>
    <row r="239" spans="1:60" x14ac:dyDescent="0.25">
      <c r="A239" s="15"/>
      <c r="B239" s="14" t="s">
        <v>823</v>
      </c>
      <c r="C239" s="14" t="s">
        <v>824</v>
      </c>
      <c r="D239" s="14" t="s">
        <v>825</v>
      </c>
      <c r="E239" s="16" t="s">
        <v>36</v>
      </c>
      <c r="F239" s="16" t="s">
        <v>144</v>
      </c>
      <c r="G239" s="81" t="s">
        <v>145</v>
      </c>
      <c r="H239" s="82" t="s">
        <v>190</v>
      </c>
      <c r="I239" s="17" t="s">
        <v>31</v>
      </c>
      <c r="J239" s="17" t="s">
        <v>826</v>
      </c>
      <c r="K239" s="15"/>
      <c r="L239" s="18">
        <v>44022</v>
      </c>
      <c r="M239" s="83">
        <v>1554.7288000006199</v>
      </c>
      <c r="N239" s="84">
        <v>1554.7288000006199</v>
      </c>
      <c r="O239" s="84">
        <v>1567.05450000055</v>
      </c>
      <c r="P239" s="85">
        <f t="shared" si="3"/>
        <v>0.99213447904975494</v>
      </c>
      <c r="Q239" s="18">
        <v>44018</v>
      </c>
      <c r="R239" s="86">
        <v>861406.17299999995</v>
      </c>
      <c r="S239" s="86">
        <v>718766.44836718799</v>
      </c>
      <c r="T239" s="15"/>
      <c r="U239" s="19">
        <v>4.71198413106322E-3</v>
      </c>
      <c r="V239" s="51">
        <v>0.51311132847331498</v>
      </c>
      <c r="W239" s="19">
        <v>5.7270321000032702E-2</v>
      </c>
      <c r="X239" s="51">
        <v>6.5159493510727797</v>
      </c>
      <c r="Y239" s="19">
        <v>3.4535766746557797E-2</v>
      </c>
      <c r="Z239" s="51">
        <v>22.785250132903499</v>
      </c>
      <c r="AA239" s="19">
        <v>0.163770120174449</v>
      </c>
      <c r="AB239" s="51">
        <v>36.9536789206322</v>
      </c>
      <c r="AC239" s="19">
        <v>0.249793446659169</v>
      </c>
      <c r="AD239" s="51">
        <v>49.265200164169102</v>
      </c>
      <c r="AE239" s="19">
        <v>0.26502719835494598</v>
      </c>
      <c r="AF239" s="87">
        <v>44.279951884120202</v>
      </c>
      <c r="AG239" s="19">
        <v>1.3662776218552599E-2</v>
      </c>
      <c r="AH239" s="51">
        <v>-0.43254336997051701</v>
      </c>
      <c r="AI239" s="19">
        <v>7.6508664637003704E-2</v>
      </c>
      <c r="AJ239" s="51">
        <v>21.377783670701302</v>
      </c>
      <c r="AK239" s="19">
        <v>0.53863468123541702</v>
      </c>
      <c r="AL239" s="19">
        <v>4.9533982602952199E-2</v>
      </c>
      <c r="AM239" s="51">
        <v>56.512333070801098</v>
      </c>
      <c r="AN239" s="15"/>
      <c r="AO239" s="22">
        <v>3.6382112119099502E-2</v>
      </c>
      <c r="AP239" s="22">
        <v>-4.8160906413613702E-2</v>
      </c>
      <c r="AQ239" s="22">
        <v>7.8060805690256502E-2</v>
      </c>
      <c r="AR239" s="22">
        <v>-7.2592301976328599E-2</v>
      </c>
      <c r="AS239" s="20">
        <v>8</v>
      </c>
      <c r="AT239" s="20">
        <v>4</v>
      </c>
      <c r="AU239" s="20">
        <v>7</v>
      </c>
      <c r="AV239" s="21">
        <v>5</v>
      </c>
      <c r="AW239" s="15"/>
      <c r="AX239" s="25">
        <v>0.14231765715841899</v>
      </c>
      <c r="AY239" s="26">
        <v>1.0173350368931999</v>
      </c>
      <c r="AZ239" s="26">
        <v>1.3849886523894399</v>
      </c>
      <c r="BA239" s="26">
        <v>1.4198163727869499</v>
      </c>
      <c r="BB239" s="85">
        <v>1.4642610373448399E-2</v>
      </c>
      <c r="BC239" s="88">
        <v>-19.689081031800001</v>
      </c>
      <c r="BD239" s="18">
        <v>43881</v>
      </c>
      <c r="BE239" s="18">
        <v>43910</v>
      </c>
      <c r="BF239" s="20">
        <v>97</v>
      </c>
      <c r="BG239" s="18">
        <v>44018</v>
      </c>
      <c r="BH239" s="15"/>
    </row>
    <row r="240" spans="1:60" x14ac:dyDescent="0.25">
      <c r="A240" s="15"/>
      <c r="B240" s="14" t="s">
        <v>827</v>
      </c>
      <c r="C240" s="14" t="s">
        <v>828</v>
      </c>
      <c r="D240" s="14" t="s">
        <v>825</v>
      </c>
      <c r="E240" s="16" t="s">
        <v>77</v>
      </c>
      <c r="F240" s="16" t="s">
        <v>144</v>
      </c>
      <c r="G240" s="81" t="s">
        <v>145</v>
      </c>
      <c r="H240" s="82" t="s">
        <v>190</v>
      </c>
      <c r="I240" s="17" t="s">
        <v>31</v>
      </c>
      <c r="J240" s="17" t="s">
        <v>829</v>
      </c>
      <c r="K240" s="15"/>
      <c r="L240" s="18">
        <v>44022</v>
      </c>
      <c r="M240" s="83">
        <v>1367.4199000000999</v>
      </c>
      <c r="N240" s="84">
        <v>1367.4199000000999</v>
      </c>
      <c r="O240" s="84">
        <v>1377.95940000005</v>
      </c>
      <c r="P240" s="85">
        <f t="shared" si="3"/>
        <v>0.99235137116525374</v>
      </c>
      <c r="Q240" s="18">
        <v>44018</v>
      </c>
      <c r="R240" s="86">
        <v>271691.60700000002</v>
      </c>
      <c r="S240" s="86">
        <v>265023.12687939499</v>
      </c>
      <c r="T240" s="15"/>
      <c r="U240" s="19">
        <v>4.7668785937275996E-3</v>
      </c>
      <c r="V240" s="51">
        <v>0.51860077473975297</v>
      </c>
      <c r="W240" s="19">
        <v>5.9005348697610302E-2</v>
      </c>
      <c r="X240" s="51">
        <v>6.6894521208305404</v>
      </c>
      <c r="Y240" s="19">
        <v>4.4562620403667097E-2</v>
      </c>
      <c r="Z240" s="51">
        <v>23.787935498607101</v>
      </c>
      <c r="AA240" s="19">
        <v>0.180988163689035</v>
      </c>
      <c r="AB240" s="51">
        <v>38.675483272061697</v>
      </c>
      <c r="AC240" s="19">
        <v>0.28103209175605998</v>
      </c>
      <c r="AD240" s="51">
        <v>52.389064673858201</v>
      </c>
      <c r="AE240" s="19">
        <v>0.30967965992749702</v>
      </c>
      <c r="AF240" s="87">
        <v>48.745198041375303</v>
      </c>
      <c r="AG240" s="19">
        <v>1.4217003084922899E-2</v>
      </c>
      <c r="AH240" s="51">
        <v>-0.37712068333348697</v>
      </c>
      <c r="AI240" s="19">
        <v>8.7239395117649096E-2</v>
      </c>
      <c r="AJ240" s="51">
        <v>22.450856718758601</v>
      </c>
      <c r="AK240" s="19">
        <v>0.40581264328851802</v>
      </c>
      <c r="AL240" s="19">
        <v>3.5159166169251001E-2</v>
      </c>
      <c r="AM240" s="51">
        <v>59.444419259554699</v>
      </c>
      <c r="AN240" s="15"/>
      <c r="AO240" s="22">
        <v>3.6438722438106197E-2</v>
      </c>
      <c r="AP240" s="22">
        <v>-4.8108914432305E-2</v>
      </c>
      <c r="AQ240" s="22">
        <v>7.9829816462734002E-2</v>
      </c>
      <c r="AR240" s="22">
        <v>-7.1020183682776405E-2</v>
      </c>
      <c r="AS240" s="20">
        <v>9</v>
      </c>
      <c r="AT240" s="20">
        <v>3</v>
      </c>
      <c r="AU240" s="20">
        <v>7</v>
      </c>
      <c r="AV240" s="21">
        <v>5</v>
      </c>
      <c r="AW240" s="15"/>
      <c r="AX240" s="25">
        <v>0.14231635585994801</v>
      </c>
      <c r="AY240" s="26">
        <v>1.12936584750241</v>
      </c>
      <c r="AZ240" s="26">
        <v>1.4541251191330999</v>
      </c>
      <c r="BA240" s="26">
        <v>1.5826220323106099</v>
      </c>
      <c r="BB240" s="85">
        <v>1.46438025745192E-2</v>
      </c>
      <c r="BC240" s="88">
        <v>-19.5617129201128</v>
      </c>
      <c r="BD240" s="18">
        <v>43881</v>
      </c>
      <c r="BE240" s="18">
        <v>43910</v>
      </c>
      <c r="BF240" s="20">
        <v>88</v>
      </c>
      <c r="BG240" s="18">
        <v>44005</v>
      </c>
      <c r="BH240" s="15"/>
    </row>
    <row r="241" spans="1:60" x14ac:dyDescent="0.25">
      <c r="A241" s="15"/>
      <c r="B241" s="14" t="s">
        <v>830</v>
      </c>
      <c r="C241" s="14" t="s">
        <v>831</v>
      </c>
      <c r="D241" s="14" t="s">
        <v>825</v>
      </c>
      <c r="E241" s="16" t="s">
        <v>51</v>
      </c>
      <c r="F241" s="16" t="s">
        <v>144</v>
      </c>
      <c r="G241" s="81" t="s">
        <v>145</v>
      </c>
      <c r="H241" s="82" t="s">
        <v>190</v>
      </c>
      <c r="I241" s="17" t="s">
        <v>31</v>
      </c>
      <c r="J241" s="17" t="s">
        <v>832</v>
      </c>
      <c r="K241" s="15"/>
      <c r="L241" s="18">
        <v>44022</v>
      </c>
      <c r="M241" s="83">
        <v>1551.2195999994899</v>
      </c>
      <c r="N241" s="84">
        <v>1551.2195999994899</v>
      </c>
      <c r="O241" s="84">
        <v>1563.3296000007499</v>
      </c>
      <c r="P241" s="85">
        <f t="shared" si="3"/>
        <v>0.99225371284388508</v>
      </c>
      <c r="Q241" s="18">
        <v>44018</v>
      </c>
      <c r="R241" s="86">
        <v>268285.80499999999</v>
      </c>
      <c r="S241" s="86">
        <v>162416.63799145501</v>
      </c>
      <c r="T241" s="15"/>
      <c r="U241" s="19">
        <v>4.7421520412172001E-3</v>
      </c>
      <c r="V241" s="51">
        <v>0.51612811948871196</v>
      </c>
      <c r="W241" s="19">
        <v>5.82243190274312E-2</v>
      </c>
      <c r="X241" s="51">
        <v>6.6113491538126299</v>
      </c>
      <c r="Y241" s="19">
        <v>4.0210619870777002E-2</v>
      </c>
      <c r="Z241" s="51">
        <v>23.352735445339899</v>
      </c>
      <c r="AA241" s="19">
        <v>0.17666081200877701</v>
      </c>
      <c r="AB241" s="51">
        <v>38.242748104035897</v>
      </c>
      <c r="AC241" s="19">
        <v>0.27761544228094898</v>
      </c>
      <c r="AD241" s="51">
        <v>52.047399726347102</v>
      </c>
      <c r="AE241" s="19">
        <v>0.30749374434701199</v>
      </c>
      <c r="AF241" s="87">
        <v>48.526606483326802</v>
      </c>
      <c r="AG241" s="19">
        <v>1.3967632930871301E-2</v>
      </c>
      <c r="AH241" s="51">
        <v>-0.402057698738645</v>
      </c>
      <c r="AI241" s="19">
        <v>8.2739231427694904E-2</v>
      </c>
      <c r="AJ241" s="51">
        <v>22.000840349763202</v>
      </c>
      <c r="AK241" s="19">
        <v>0.41253674260980899</v>
      </c>
      <c r="AL241" s="19">
        <v>3.56603895379521E-2</v>
      </c>
      <c r="AM241" s="51">
        <v>60.116829191683799</v>
      </c>
      <c r="AN241" s="15"/>
      <c r="AO241" s="22">
        <v>3.6413199915841701E-2</v>
      </c>
      <c r="AP241" s="22">
        <v>-4.8132256741155302E-2</v>
      </c>
      <c r="AQ241" s="22">
        <v>7.9033438014448607E-2</v>
      </c>
      <c r="AR241" s="22">
        <v>-7.1727772286976701E-2</v>
      </c>
      <c r="AS241" s="20">
        <v>9</v>
      </c>
      <c r="AT241" s="20">
        <v>3</v>
      </c>
      <c r="AU241" s="20">
        <v>7</v>
      </c>
      <c r="AV241" s="21">
        <v>5</v>
      </c>
      <c r="AW241" s="15"/>
      <c r="AX241" s="25">
        <v>0.14232251528141199</v>
      </c>
      <c r="AY241" s="26">
        <v>1.1014859756705799</v>
      </c>
      <c r="AZ241" s="26">
        <v>1.43660685614668</v>
      </c>
      <c r="BA241" s="26">
        <v>1.54144458757946</v>
      </c>
      <c r="BB241" s="85">
        <v>1.46438632457102E-2</v>
      </c>
      <c r="BC241" s="88">
        <v>-19.6190421722713</v>
      </c>
      <c r="BD241" s="18">
        <v>43881</v>
      </c>
      <c r="BE241" s="18">
        <v>43910</v>
      </c>
      <c r="BF241" s="20">
        <v>95</v>
      </c>
      <c r="BG241" s="18">
        <v>44014</v>
      </c>
      <c r="BH241" s="15"/>
    </row>
    <row r="242" spans="1:60" x14ac:dyDescent="0.25">
      <c r="A242" s="15"/>
      <c r="B242" s="14" t="s">
        <v>833</v>
      </c>
      <c r="C242" s="14" t="s">
        <v>834</v>
      </c>
      <c r="D242" s="14" t="s">
        <v>825</v>
      </c>
      <c r="E242" s="16" t="s">
        <v>156</v>
      </c>
      <c r="F242" s="16" t="s">
        <v>144</v>
      </c>
      <c r="G242" s="81" t="s">
        <v>145</v>
      </c>
      <c r="H242" s="82" t="s">
        <v>190</v>
      </c>
      <c r="I242" s="17" t="s">
        <v>31</v>
      </c>
      <c r="J242" s="17" t="s">
        <v>835</v>
      </c>
      <c r="K242" s="15"/>
      <c r="L242" s="18">
        <v>44022</v>
      </c>
      <c r="M242" s="83">
        <v>1737.8826999999601</v>
      </c>
      <c r="N242" s="84">
        <v>1737.8826999999601</v>
      </c>
      <c r="O242" s="84">
        <v>1751.3732999991601</v>
      </c>
      <c r="P242" s="85">
        <f t="shared" si="3"/>
        <v>0.99229713048656931</v>
      </c>
      <c r="Q242" s="18">
        <v>44018</v>
      </c>
      <c r="R242" s="86">
        <v>501362.24099999998</v>
      </c>
      <c r="S242" s="86">
        <v>339223.07352050801</v>
      </c>
      <c r="T242" s="15"/>
      <c r="U242" s="19">
        <v>4.7531268264720001E-3</v>
      </c>
      <c r="V242" s="51">
        <v>0.51722559801419299</v>
      </c>
      <c r="W242" s="19">
        <v>5.8571201545419199E-2</v>
      </c>
      <c r="X242" s="51">
        <v>6.6460374056114198</v>
      </c>
      <c r="Y242" s="19">
        <v>4.2281709858798401E-2</v>
      </c>
      <c r="Z242" s="51">
        <v>23.559844444127499</v>
      </c>
      <c r="AA242" s="19">
        <v>0.181382774751983</v>
      </c>
      <c r="AB242" s="51">
        <v>38.7149443783564</v>
      </c>
      <c r="AC242" s="19">
        <v>0.28788356213219202</v>
      </c>
      <c r="AD242" s="51">
        <v>53.074211711471399</v>
      </c>
      <c r="AE242" s="19">
        <v>0.32328414693823998</v>
      </c>
      <c r="AF242" s="87">
        <v>50.105646742449601</v>
      </c>
      <c r="AG242" s="19">
        <v>1.4078376862016699E-2</v>
      </c>
      <c r="AH242" s="51">
        <v>-0.39098330562410399</v>
      </c>
      <c r="AI242" s="19">
        <v>8.5013620711833895E-2</v>
      </c>
      <c r="AJ242" s="51">
        <v>22.228279278177101</v>
      </c>
      <c r="AK242" s="19">
        <v>0.46727345643041202</v>
      </c>
      <c r="AL242" s="19">
        <v>3.96626124402246E-2</v>
      </c>
      <c r="AM242" s="51">
        <v>65.590500573744094</v>
      </c>
      <c r="AN242" s="15"/>
      <c r="AO242" s="22">
        <v>3.6424572261239498E-2</v>
      </c>
      <c r="AP242" s="22">
        <v>-4.8121900811602197E-2</v>
      </c>
      <c r="AQ242" s="22">
        <v>7.9387321526155602E-2</v>
      </c>
      <c r="AR242" s="22">
        <v>-7.1413367363711594E-2</v>
      </c>
      <c r="AS242" s="20">
        <v>9</v>
      </c>
      <c r="AT242" s="20">
        <v>3</v>
      </c>
      <c r="AU242" s="20">
        <v>7</v>
      </c>
      <c r="AV242" s="21">
        <v>5</v>
      </c>
      <c r="AW242" s="15"/>
      <c r="AX242" s="25">
        <v>0.142324588178453</v>
      </c>
      <c r="AY242" s="26">
        <v>1.1322986390696299</v>
      </c>
      <c r="AZ242" s="26">
        <v>1.4555060776219799</v>
      </c>
      <c r="BA242" s="26">
        <v>1.5861328655137199</v>
      </c>
      <c r="BB242" s="85">
        <v>1.46443507097138E-2</v>
      </c>
      <c r="BC242" s="88">
        <v>-19.593557529209601</v>
      </c>
      <c r="BD242" s="18">
        <v>43881</v>
      </c>
      <c r="BE242" s="18">
        <v>43910</v>
      </c>
      <c r="BF242" s="20">
        <v>88</v>
      </c>
      <c r="BG242" s="18">
        <v>44005</v>
      </c>
      <c r="BH242" s="15"/>
    </row>
    <row r="243" spans="1:60" x14ac:dyDescent="0.25">
      <c r="A243" s="15"/>
      <c r="B243" s="14" t="s">
        <v>836</v>
      </c>
      <c r="C243" s="14" t="s">
        <v>837</v>
      </c>
      <c r="D243" s="14" t="s">
        <v>825</v>
      </c>
      <c r="E243" s="16" t="s">
        <v>91</v>
      </c>
      <c r="F243" s="16" t="s">
        <v>144</v>
      </c>
      <c r="G243" s="81" t="s">
        <v>145</v>
      </c>
      <c r="H243" s="82" t="s">
        <v>190</v>
      </c>
      <c r="I243" s="17" t="s">
        <v>31</v>
      </c>
      <c r="J243" s="17" t="s">
        <v>838</v>
      </c>
      <c r="K243" s="15"/>
      <c r="L243" s="18">
        <v>44022</v>
      </c>
      <c r="M243" s="83">
        <v>1585.2706000004</v>
      </c>
      <c r="N243" s="84">
        <v>1585.2706000004</v>
      </c>
      <c r="O243" s="84">
        <v>1597.4891999997201</v>
      </c>
      <c r="P243" s="85">
        <f t="shared" si="3"/>
        <v>0.99235137239154902</v>
      </c>
      <c r="Q243" s="18">
        <v>44018</v>
      </c>
      <c r="R243" s="86">
        <v>560164.15</v>
      </c>
      <c r="S243" s="86">
        <v>256309.640449951</v>
      </c>
      <c r="T243" s="15"/>
      <c r="U243" s="19">
        <v>4.7668524348409803E-3</v>
      </c>
      <c r="V243" s="51">
        <v>0.51859815885109095</v>
      </c>
      <c r="W243" s="19">
        <v>5.9005107274060699E-2</v>
      </c>
      <c r="X243" s="51">
        <v>6.6894279784755799</v>
      </c>
      <c r="Y243" s="19">
        <v>4.4405688346159898E-2</v>
      </c>
      <c r="Z243" s="51">
        <v>23.7722422928782</v>
      </c>
      <c r="AA243" s="19">
        <v>0.17790272065409199</v>
      </c>
      <c r="AB243" s="51">
        <v>38.3669389685965</v>
      </c>
      <c r="AC243" s="19">
        <v>0.27131258381443302</v>
      </c>
      <c r="AD243" s="51">
        <v>51.417113879695499</v>
      </c>
      <c r="AE243" s="19">
        <v>0.29325988871103598</v>
      </c>
      <c r="AF243" s="87">
        <v>47.103220919729203</v>
      </c>
      <c r="AG243" s="19">
        <v>1.42168936617963E-2</v>
      </c>
      <c r="AH243" s="51">
        <v>-0.377131625646143</v>
      </c>
      <c r="AI243" s="19">
        <v>8.6927569775143598E-2</v>
      </c>
      <c r="AJ243" s="51">
        <v>22.419674184522599</v>
      </c>
      <c r="AK243" s="19">
        <v>0.34370018139074099</v>
      </c>
      <c r="AL243" s="19">
        <v>3.0424516282437301E-2</v>
      </c>
      <c r="AM243" s="51">
        <v>53.233173069777003</v>
      </c>
      <c r="AN243" s="15"/>
      <c r="AO243" s="22">
        <v>3.6438723564060603E-2</v>
      </c>
      <c r="AP243" s="22">
        <v>-4.8108843518130003E-2</v>
      </c>
      <c r="AQ243" s="22">
        <v>7.9829672638879898E-2</v>
      </c>
      <c r="AR243" s="22">
        <v>-7.1019861704407994E-2</v>
      </c>
      <c r="AS243" s="20">
        <v>8</v>
      </c>
      <c r="AT243" s="20">
        <v>4</v>
      </c>
      <c r="AU243" s="20">
        <v>7</v>
      </c>
      <c r="AV243" s="21">
        <v>5</v>
      </c>
      <c r="AW243" s="15"/>
      <c r="AX243" s="25">
        <v>0.142314157169458</v>
      </c>
      <c r="AY243" s="26">
        <v>1.1090593140343099</v>
      </c>
      <c r="AZ243" s="26">
        <v>1.4418929132934899</v>
      </c>
      <c r="BA243" s="26">
        <v>1.5535321202132799</v>
      </c>
      <c r="BB243" s="85">
        <v>1.4643560358344999E-2</v>
      </c>
      <c r="BC243" s="88">
        <v>-19.561698142904799</v>
      </c>
      <c r="BD243" s="18">
        <v>43881</v>
      </c>
      <c r="BE243" s="18">
        <v>43910</v>
      </c>
      <c r="BF243" s="20">
        <v>88</v>
      </c>
      <c r="BG243" s="18">
        <v>44005</v>
      </c>
      <c r="BH243" s="15"/>
    </row>
    <row r="244" spans="1:60" x14ac:dyDescent="0.25">
      <c r="A244" s="15"/>
      <c r="B244" s="14" t="s">
        <v>839</v>
      </c>
      <c r="C244" s="14" t="s">
        <v>840</v>
      </c>
      <c r="D244" s="14" t="s">
        <v>825</v>
      </c>
      <c r="E244" s="16" t="s">
        <v>163</v>
      </c>
      <c r="F244" s="16" t="s">
        <v>144</v>
      </c>
      <c r="G244" s="81" t="s">
        <v>145</v>
      </c>
      <c r="H244" s="82" t="s">
        <v>190</v>
      </c>
      <c r="I244" s="17" t="s">
        <v>31</v>
      </c>
      <c r="J244" s="17" t="s">
        <v>841</v>
      </c>
      <c r="K244" s="15"/>
      <c r="L244" s="18">
        <v>44022</v>
      </c>
      <c r="M244" s="83">
        <v>1844.1253999993201</v>
      </c>
      <c r="N244" s="84">
        <v>1844.1253999993201</v>
      </c>
      <c r="O244" s="84">
        <v>1858.54230000079</v>
      </c>
      <c r="P244" s="85">
        <f t="shared" si="3"/>
        <v>0.99224289917885444</v>
      </c>
      <c r="Q244" s="18">
        <v>44018</v>
      </c>
      <c r="R244" s="86">
        <v>78302.63</v>
      </c>
      <c r="S244" s="86">
        <v>75496.659039672901</v>
      </c>
      <c r="T244" s="15"/>
      <c r="U244" s="19">
        <v>4.7393886525242098E-3</v>
      </c>
      <c r="V244" s="51">
        <v>0.51585178061941395</v>
      </c>
      <c r="W244" s="19">
        <v>5.81373057830206E-2</v>
      </c>
      <c r="X244" s="51">
        <v>6.60264782937156</v>
      </c>
      <c r="Y244" s="19">
        <v>4.01624889564118E-2</v>
      </c>
      <c r="Z244" s="51">
        <v>23.347922353888901</v>
      </c>
      <c r="AA244" s="19">
        <v>0.184743951132987</v>
      </c>
      <c r="AB244" s="51">
        <v>39.051062016456903</v>
      </c>
      <c r="AC244" s="19">
        <v>0.30452957186382301</v>
      </c>
      <c r="AD244" s="51">
        <v>54.7388126846636</v>
      </c>
      <c r="AE244" s="19">
        <v>0.35386044600629202</v>
      </c>
      <c r="AF244" s="87">
        <v>53.163276649254797</v>
      </c>
      <c r="AG244" s="19">
        <v>1.39397336297407E-2</v>
      </c>
      <c r="AH244" s="51">
        <v>-0.40484762885171199</v>
      </c>
      <c r="AI244" s="19">
        <v>8.3103385290160106E-2</v>
      </c>
      <c r="AJ244" s="51">
        <v>22.037255736009701</v>
      </c>
      <c r="AK244" s="19">
        <v>0.60204098652699001</v>
      </c>
      <c r="AL244" s="19">
        <v>4.8972229245919201E-2</v>
      </c>
      <c r="AM244" s="51">
        <v>79.0672535833437</v>
      </c>
      <c r="AN244" s="15"/>
      <c r="AO244" s="22">
        <v>3.6410415301361403E-2</v>
      </c>
      <c r="AP244" s="22">
        <v>-4.8134873943126898E-2</v>
      </c>
      <c r="AQ244" s="22">
        <v>7.8944849788968E-2</v>
      </c>
      <c r="AR244" s="22">
        <v>-7.1806437227714903E-2</v>
      </c>
      <c r="AS244" s="20">
        <v>9</v>
      </c>
      <c r="AT244" s="20">
        <v>3</v>
      </c>
      <c r="AU244" s="20">
        <v>7</v>
      </c>
      <c r="AV244" s="21">
        <v>5</v>
      </c>
      <c r="AW244" s="15"/>
      <c r="AX244" s="25">
        <v>0.142338691722834</v>
      </c>
      <c r="AY244" s="26">
        <v>1.1546821997581</v>
      </c>
      <c r="AZ244" s="26">
        <v>1.46862581879395</v>
      </c>
      <c r="BA244" s="26">
        <v>1.61753466685514</v>
      </c>
      <c r="BB244" s="85">
        <v>1.4645525222185801E-2</v>
      </c>
      <c r="BC244" s="88">
        <v>-19.625401336525101</v>
      </c>
      <c r="BD244" s="18">
        <v>43881</v>
      </c>
      <c r="BE244" s="18">
        <v>43910</v>
      </c>
      <c r="BF244" s="20">
        <v>95</v>
      </c>
      <c r="BG244" s="18">
        <v>44014</v>
      </c>
      <c r="BH244" s="15"/>
    </row>
    <row r="245" spans="1:60" x14ac:dyDescent="0.25">
      <c r="A245" s="15"/>
      <c r="B245" s="14" t="s">
        <v>842</v>
      </c>
      <c r="C245" s="14" t="s">
        <v>843</v>
      </c>
      <c r="D245" s="14" t="s">
        <v>825</v>
      </c>
      <c r="E245" s="16" t="s">
        <v>167</v>
      </c>
      <c r="F245" s="16" t="s">
        <v>144</v>
      </c>
      <c r="G245" s="81" t="s">
        <v>145</v>
      </c>
      <c r="H245" s="82" t="s">
        <v>190</v>
      </c>
      <c r="I245" s="17" t="s">
        <v>31</v>
      </c>
      <c r="J245" s="17" t="s">
        <v>844</v>
      </c>
      <c r="K245" s="15"/>
      <c r="L245" s="18">
        <v>44022</v>
      </c>
      <c r="M245" s="83">
        <v>1001.98629999999</v>
      </c>
      <c r="N245" s="84">
        <v>1001.98629999999</v>
      </c>
      <c r="O245" s="84">
        <v>1009.92989999987</v>
      </c>
      <c r="P245" s="85">
        <f t="shared" si="3"/>
        <v>0.9921345035928919</v>
      </c>
      <c r="Q245" s="18">
        <v>44018</v>
      </c>
      <c r="R245" s="86">
        <v>3620615.1779999998</v>
      </c>
      <c r="S245" s="86">
        <v>2057660.8229082001</v>
      </c>
      <c r="T245" s="15"/>
      <c r="U245" s="19">
        <v>4.7119831378950004E-3</v>
      </c>
      <c r="V245" s="51">
        <v>0.51311122915649299</v>
      </c>
      <c r="W245" s="19">
        <v>5.7270442819572102E-2</v>
      </c>
      <c r="X245" s="51">
        <v>6.5159615330267098</v>
      </c>
      <c r="Y245" s="19">
        <v>3.4069228475345902E-2</v>
      </c>
      <c r="Z245" s="51">
        <v>22.738596305775001</v>
      </c>
      <c r="AA245" s="19">
        <v>0.15433270650653899</v>
      </c>
      <c r="AB245" s="51">
        <v>36.009937553841198</v>
      </c>
      <c r="AC245" s="19">
        <v>0.22119598647434</v>
      </c>
      <c r="AD245" s="51">
        <v>46.4054541456862</v>
      </c>
      <c r="AE245" s="19">
        <v>0.217671622041962</v>
      </c>
      <c r="AF245" s="87">
        <v>39.544394252821803</v>
      </c>
      <c r="AG245" s="19">
        <v>1.3662782963365301E-2</v>
      </c>
      <c r="AH245" s="51">
        <v>-0.43254269548924601</v>
      </c>
      <c r="AI245" s="19">
        <v>7.5582032553938902E-2</v>
      </c>
      <c r="AJ245" s="51">
        <v>21.285120462387599</v>
      </c>
      <c r="AK245" s="19">
        <v>0.34641193781164498</v>
      </c>
      <c r="AL245" s="19">
        <v>3.6373099395859802E-2</v>
      </c>
      <c r="AM245" s="51">
        <v>41.429628819983897</v>
      </c>
      <c r="AN245" s="15"/>
      <c r="AO245" s="22">
        <v>3.6382036443683298E-2</v>
      </c>
      <c r="AP245" s="22">
        <v>-4.8160856937101898E-2</v>
      </c>
      <c r="AQ245" s="22">
        <v>7.8060967354758801E-2</v>
      </c>
      <c r="AR245" s="22">
        <v>-7.2592471917232601E-2</v>
      </c>
      <c r="AS245" s="20">
        <v>8</v>
      </c>
      <c r="AT245" s="20">
        <v>4</v>
      </c>
      <c r="AU245" s="20">
        <v>7</v>
      </c>
      <c r="AV245" s="21">
        <v>5</v>
      </c>
      <c r="AW245" s="15"/>
      <c r="AX245" s="25">
        <v>0.14230144658024099</v>
      </c>
      <c r="AY245" s="26">
        <v>0.95510824675329797</v>
      </c>
      <c r="AZ245" s="26">
        <v>1.3474541677551299</v>
      </c>
      <c r="BA245" s="26">
        <v>1.3312122560764701</v>
      </c>
      <c r="BB245" s="85">
        <v>1.46408766383502E-2</v>
      </c>
      <c r="BC245" s="88">
        <v>-19.689067727187599</v>
      </c>
      <c r="BD245" s="18">
        <v>43881</v>
      </c>
      <c r="BE245" s="18">
        <v>43910</v>
      </c>
      <c r="BF245" s="20">
        <v>97</v>
      </c>
      <c r="BG245" s="18">
        <v>44018</v>
      </c>
      <c r="BH245" s="15"/>
    </row>
    <row r="246" spans="1:60" x14ac:dyDescent="0.25">
      <c r="A246" s="15"/>
      <c r="B246" s="14" t="s">
        <v>845</v>
      </c>
      <c r="C246" s="14" t="s">
        <v>846</v>
      </c>
      <c r="D246" s="14" t="s">
        <v>847</v>
      </c>
      <c r="E246" s="16" t="s">
        <v>77</v>
      </c>
      <c r="F246" s="16" t="s">
        <v>144</v>
      </c>
      <c r="G246" s="81" t="s">
        <v>38</v>
      </c>
      <c r="H246" s="82" t="s">
        <v>848</v>
      </c>
      <c r="I246" s="17" t="s">
        <v>31</v>
      </c>
      <c r="J246" s="17" t="s">
        <v>849</v>
      </c>
      <c r="K246" s="15"/>
      <c r="L246" s="18">
        <v>44022</v>
      </c>
      <c r="M246" s="83">
        <v>872.39510000031396</v>
      </c>
      <c r="N246" s="84">
        <v>872.39510000031396</v>
      </c>
      <c r="O246" s="84">
        <v>1130.2202000003299</v>
      </c>
      <c r="P246" s="85">
        <f t="shared" si="3"/>
        <v>0.77188064768268994</v>
      </c>
      <c r="Q246" s="18">
        <v>43843</v>
      </c>
      <c r="R246" s="86">
        <v>7774.2749999999996</v>
      </c>
      <c r="S246" s="86">
        <v>29863.607528106699</v>
      </c>
      <c r="T246" s="15"/>
      <c r="U246" s="19">
        <v>1.0291973010680499E-2</v>
      </c>
      <c r="V246" s="51">
        <v>1.0711102164350501</v>
      </c>
      <c r="W246" s="19">
        <v>1.67877437161223E-3</v>
      </c>
      <c r="X246" s="51">
        <v>0.95679468822709202</v>
      </c>
      <c r="Y246" s="19">
        <v>-0.22576318532897899</v>
      </c>
      <c r="Z246" s="51">
        <v>-3.24464507465018</v>
      </c>
      <c r="AA246" s="19">
        <v>-0.130856106561696</v>
      </c>
      <c r="AB246" s="51">
        <v>7.49105624698859</v>
      </c>
      <c r="AC246" s="19">
        <v>-0.132987659414503</v>
      </c>
      <c r="AD246" s="51">
        <v>10.9870895568019</v>
      </c>
      <c r="AE246" s="19">
        <v>-0.10283904087104</v>
      </c>
      <c r="AF246" s="87">
        <v>7.4933279614924704</v>
      </c>
      <c r="AG246" s="19">
        <v>-2.2222524676180902E-3</v>
      </c>
      <c r="AH246" s="51">
        <v>-2.0210462385875898</v>
      </c>
      <c r="AI246" s="19">
        <v>-0.20265776753047199</v>
      </c>
      <c r="AJ246" s="51">
        <v>-6.5388595460535699</v>
      </c>
      <c r="AK246" s="19">
        <v>-0.12760489999985999</v>
      </c>
      <c r="AL246" s="19">
        <v>-1.4057151781344099E-2</v>
      </c>
      <c r="AM246" s="51">
        <v>-6.1962222638612703</v>
      </c>
      <c r="AN246" s="15"/>
      <c r="AO246" s="22">
        <v>7.4540844603688997E-2</v>
      </c>
      <c r="AP246" s="22">
        <v>-0.11588817691605099</v>
      </c>
      <c r="AQ246" s="22">
        <v>8.5704557357530603E-2</v>
      </c>
      <c r="AR246" s="22">
        <v>-0.24995827179111099</v>
      </c>
      <c r="AS246" s="20">
        <v>7</v>
      </c>
      <c r="AT246" s="20">
        <v>5</v>
      </c>
      <c r="AU246" s="20">
        <v>7</v>
      </c>
      <c r="AV246" s="21">
        <v>5</v>
      </c>
      <c r="AW246" s="15"/>
      <c r="AX246" s="25">
        <v>0.27574598027771602</v>
      </c>
      <c r="AY246" s="26">
        <v>-0.35833046996458501</v>
      </c>
      <c r="AZ246" s="26">
        <v>0.36504467465920198</v>
      </c>
      <c r="BA246" s="26">
        <v>-0.45050958298315902</v>
      </c>
      <c r="BB246" s="85">
        <v>2.7911522584363399E-2</v>
      </c>
      <c r="BC246" s="88">
        <v>-41.305880040046802</v>
      </c>
      <c r="BD246" s="18">
        <v>43843</v>
      </c>
      <c r="BE246" s="18">
        <v>43913</v>
      </c>
      <c r="BF246" s="20"/>
      <c r="BG246" s="18"/>
      <c r="BH246" s="15"/>
    </row>
    <row r="247" spans="1:60" x14ac:dyDescent="0.25">
      <c r="A247" s="15"/>
      <c r="B247" s="14" t="s">
        <v>850</v>
      </c>
      <c r="C247" s="14" t="s">
        <v>851</v>
      </c>
      <c r="D247" s="14" t="s">
        <v>847</v>
      </c>
      <c r="E247" s="16" t="s">
        <v>156</v>
      </c>
      <c r="F247" s="16" t="s">
        <v>144</v>
      </c>
      <c r="G247" s="81" t="s">
        <v>38</v>
      </c>
      <c r="H247" s="82" t="s">
        <v>848</v>
      </c>
      <c r="I247" s="17" t="s">
        <v>31</v>
      </c>
      <c r="J247" s="17" t="s">
        <v>852</v>
      </c>
      <c r="K247" s="15"/>
      <c r="L247" s="18">
        <v>44022</v>
      </c>
      <c r="M247" s="83">
        <v>896.41170000005502</v>
      </c>
      <c r="N247" s="84">
        <v>896.41170000005502</v>
      </c>
      <c r="O247" s="84">
        <v>923.66160000022501</v>
      </c>
      <c r="P247" s="85">
        <f t="shared" si="3"/>
        <v>0.97049796159095136</v>
      </c>
      <c r="Q247" s="18">
        <v>43797</v>
      </c>
      <c r="R247" s="86">
        <v>0</v>
      </c>
      <c r="S247" s="86">
        <v>11466.6390214844</v>
      </c>
      <c r="T247" s="15"/>
      <c r="U247" s="19">
        <v>0</v>
      </c>
      <c r="V247" s="51">
        <v>4.1912915366992799E-2</v>
      </c>
      <c r="W247" s="19">
        <v>0</v>
      </c>
      <c r="X247" s="51">
        <v>0.78891725106586796</v>
      </c>
      <c r="Y247" s="19">
        <v>0</v>
      </c>
      <c r="Z247" s="51">
        <v>19.3316734582477</v>
      </c>
      <c r="AA247" s="19">
        <v>5.9490864787221702E-2</v>
      </c>
      <c r="AB247" s="51">
        <v>26.525753381894901</v>
      </c>
      <c r="AC247" s="19">
        <v>5.9751143791800097E-2</v>
      </c>
      <c r="AD247" s="51">
        <v>30.260969877446801</v>
      </c>
      <c r="AE247" s="19">
        <v>9.9566643430152896E-2</v>
      </c>
      <c r="AF247" s="87">
        <v>27.7338963916118</v>
      </c>
      <c r="AG247" s="19">
        <v>0</v>
      </c>
      <c r="AH247" s="51">
        <v>-1.79882099182578</v>
      </c>
      <c r="AI247" s="19">
        <v>0</v>
      </c>
      <c r="AJ247" s="51">
        <v>13.726917206993701</v>
      </c>
      <c r="AK247" s="19">
        <v>-0.103588299999537</v>
      </c>
      <c r="AL247" s="19">
        <v>-1.12765069516172E-2</v>
      </c>
      <c r="AM247" s="51">
        <v>-3.7945622638289902</v>
      </c>
      <c r="AN247" s="15"/>
      <c r="AO247" s="22">
        <v>1.8798760183926799E-2</v>
      </c>
      <c r="AP247" s="22">
        <v>-2.0116262949159101E-2</v>
      </c>
      <c r="AQ247" s="22">
        <v>5.6961723972563001E-2</v>
      </c>
      <c r="AR247" s="22">
        <v>-1.7662233200098899E-2</v>
      </c>
      <c r="AS247" s="20">
        <v>3</v>
      </c>
      <c r="AT247" s="20">
        <v>2</v>
      </c>
      <c r="AU247" s="20">
        <v>8</v>
      </c>
      <c r="AV247" s="21">
        <v>4</v>
      </c>
      <c r="AW247" s="15"/>
      <c r="AX247" s="25">
        <v>7.1174106934777201E-2</v>
      </c>
      <c r="AY247" s="26">
        <v>0.45502656518692702</v>
      </c>
      <c r="AZ247" s="26">
        <v>0.77644214760130104</v>
      </c>
      <c r="BA247" s="26">
        <v>0.69735048459915605</v>
      </c>
      <c r="BB247" s="85">
        <v>7.3562405798111297E-3</v>
      </c>
      <c r="BC247" s="88">
        <v>-5.2449530589729001</v>
      </c>
      <c r="BD247" s="18">
        <v>43657</v>
      </c>
      <c r="BE247" s="18">
        <v>43692</v>
      </c>
      <c r="BF247" s="20">
        <v>40</v>
      </c>
      <c r="BG247" s="18">
        <v>43713</v>
      </c>
      <c r="BH247" s="15"/>
    </row>
    <row r="248" spans="1:60" x14ac:dyDescent="0.25">
      <c r="A248" s="15"/>
      <c r="B248" s="14" t="s">
        <v>853</v>
      </c>
      <c r="C248" s="14" t="s">
        <v>854</v>
      </c>
      <c r="D248" s="14" t="s">
        <v>847</v>
      </c>
      <c r="E248" s="16" t="s">
        <v>91</v>
      </c>
      <c r="F248" s="16" t="s">
        <v>144</v>
      </c>
      <c r="G248" s="81" t="s">
        <v>38</v>
      </c>
      <c r="H248" s="82" t="s">
        <v>848</v>
      </c>
      <c r="I248" s="17" t="s">
        <v>31</v>
      </c>
      <c r="J248" s="17" t="s">
        <v>855</v>
      </c>
      <c r="K248" s="15"/>
      <c r="L248" s="18">
        <v>44022</v>
      </c>
      <c r="M248" s="83">
        <v>745.60759999975596</v>
      </c>
      <c r="N248" s="84">
        <v>745.60759999975596</v>
      </c>
      <c r="O248" s="84">
        <v>974.21989999990899</v>
      </c>
      <c r="P248" s="85">
        <f t="shared" si="3"/>
        <v>0.76533809255982721</v>
      </c>
      <c r="Q248" s="18">
        <v>43843</v>
      </c>
      <c r="R248" s="86">
        <v>16689.457999999999</v>
      </c>
      <c r="S248" s="86">
        <v>18939.124959014898</v>
      </c>
      <c r="T248" s="15"/>
      <c r="U248" s="19">
        <v>1.02440630471392E-2</v>
      </c>
      <c r="V248" s="51">
        <v>1.06631922008091</v>
      </c>
      <c r="W248" s="19">
        <v>2.5032833764271302E-4</v>
      </c>
      <c r="X248" s="51">
        <v>0.81395008483013997</v>
      </c>
      <c r="Y248" s="19">
        <v>-0.23243513237131999</v>
      </c>
      <c r="Z248" s="51">
        <v>-3.91183977888431</v>
      </c>
      <c r="AA248" s="19">
        <v>-0.14582818765760699</v>
      </c>
      <c r="AB248" s="51">
        <v>5.9938481373974399</v>
      </c>
      <c r="AC248" s="19">
        <v>-0.16262234001158499</v>
      </c>
      <c r="AD248" s="51">
        <v>8.0236214970936999</v>
      </c>
      <c r="AE248" s="19">
        <v>-0.14845228554709999</v>
      </c>
      <c r="AF248" s="87">
        <v>2.9320034938864401</v>
      </c>
      <c r="AG248" s="19">
        <v>-2.6966774867105401E-3</v>
      </c>
      <c r="AH248" s="51">
        <v>-2.06848874049683</v>
      </c>
      <c r="AI248" s="19">
        <v>-0.20990432479826299</v>
      </c>
      <c r="AJ248" s="51">
        <v>-7.2635152728325902</v>
      </c>
      <c r="AK248" s="19">
        <v>-0.25439240000007002</v>
      </c>
      <c r="AL248" s="19">
        <v>-2.9984109868564701E-2</v>
      </c>
      <c r="AM248" s="51">
        <v>-18.874972263875001</v>
      </c>
      <c r="AN248" s="15"/>
      <c r="AO248" s="22">
        <v>7.4489668468231698E-2</v>
      </c>
      <c r="AP248" s="22">
        <v>-0.115930177823466</v>
      </c>
      <c r="AQ248" s="22">
        <v>8.4156384373345605E-2</v>
      </c>
      <c r="AR248" s="22">
        <v>-0.25106301720748903</v>
      </c>
      <c r="AS248" s="20">
        <v>7</v>
      </c>
      <c r="AT248" s="20">
        <v>5</v>
      </c>
      <c r="AU248" s="20">
        <v>7</v>
      </c>
      <c r="AV248" s="21">
        <v>5</v>
      </c>
      <c r="AW248" s="15"/>
      <c r="AX248" s="25">
        <v>0.27580116259399801</v>
      </c>
      <c r="AY248" s="26">
        <v>-0.41225243528606398</v>
      </c>
      <c r="AZ248" s="26">
        <v>0.27482606938338</v>
      </c>
      <c r="BA248" s="26">
        <v>-0.51738006593222996</v>
      </c>
      <c r="BB248" s="85">
        <v>2.7915052305434101E-2</v>
      </c>
      <c r="BC248" s="88">
        <v>-41.500917811295899</v>
      </c>
      <c r="BD248" s="18">
        <v>43843</v>
      </c>
      <c r="BE248" s="18">
        <v>43913</v>
      </c>
      <c r="BF248" s="20"/>
      <c r="BG248" s="18"/>
      <c r="BH248" s="15"/>
    </row>
    <row r="249" spans="1:60" x14ac:dyDescent="0.25">
      <c r="A249" s="15"/>
      <c r="B249" s="14" t="s">
        <v>856</v>
      </c>
      <c r="C249" s="14" t="s">
        <v>857</v>
      </c>
      <c r="D249" s="14" t="s">
        <v>847</v>
      </c>
      <c r="E249" s="16" t="s">
        <v>163</v>
      </c>
      <c r="F249" s="16" t="s">
        <v>144</v>
      </c>
      <c r="G249" s="81" t="s">
        <v>38</v>
      </c>
      <c r="H249" s="82" t="s">
        <v>848</v>
      </c>
      <c r="I249" s="17" t="s">
        <v>31</v>
      </c>
      <c r="J249" s="17" t="s">
        <v>858</v>
      </c>
      <c r="K249" s="15"/>
      <c r="L249" s="18">
        <v>44022</v>
      </c>
      <c r="M249" s="83">
        <v>870</v>
      </c>
      <c r="N249" s="84">
        <v>870</v>
      </c>
      <c r="O249" s="84">
        <v>1120</v>
      </c>
      <c r="P249" s="85">
        <f t="shared" si="3"/>
        <v>0.7767857142857143</v>
      </c>
      <c r="Q249" s="18">
        <v>43843</v>
      </c>
      <c r="R249" s="86">
        <v>1.74</v>
      </c>
      <c r="S249" s="86">
        <v>175.82348542165801</v>
      </c>
      <c r="T249" s="15"/>
      <c r="U249" s="19">
        <v>1.0452961672854101E-2</v>
      </c>
      <c r="V249" s="51">
        <v>1.0872090826524099</v>
      </c>
      <c r="W249" s="19">
        <v>2.3041474651108698E-3</v>
      </c>
      <c r="X249" s="51">
        <v>1.0193319975769599</v>
      </c>
      <c r="Y249" s="19">
        <v>-0.220779220779077</v>
      </c>
      <c r="Z249" s="51">
        <v>-2.7462486196600402</v>
      </c>
      <c r="AA249" s="19">
        <v>-0.123590554804687</v>
      </c>
      <c r="AB249" s="51">
        <v>8.2176114226895205</v>
      </c>
      <c r="AC249" s="19">
        <v>-0.136470769932203</v>
      </c>
      <c r="AD249" s="51">
        <v>10.638778505032001</v>
      </c>
      <c r="AE249" s="19">
        <v>-0.117404747936234</v>
      </c>
      <c r="AF249" s="87">
        <v>6.0367572549730504</v>
      </c>
      <c r="AG249" s="19">
        <v>-2.2935779816180002E-3</v>
      </c>
      <c r="AH249" s="51">
        <v>-2.0281787899875798</v>
      </c>
      <c r="AI249" s="19">
        <v>-0.197046608213859</v>
      </c>
      <c r="AJ249" s="51">
        <v>-5.9777436143922396</v>
      </c>
      <c r="AK249" s="19">
        <v>-0.130000000000146</v>
      </c>
      <c r="AL249" s="19">
        <v>-1.4338206821776099E-2</v>
      </c>
      <c r="AM249" s="51">
        <v>-6.4357322638897996</v>
      </c>
      <c r="AN249" s="15"/>
      <c r="AO249" s="22">
        <v>7.4829931972999503E-2</v>
      </c>
      <c r="AP249" s="22">
        <v>-0.115932642486732</v>
      </c>
      <c r="AQ249" s="22">
        <v>8.6551264979789294E-2</v>
      </c>
      <c r="AR249" s="22">
        <v>-0.24937531234347299</v>
      </c>
      <c r="AS249" s="20">
        <v>7</v>
      </c>
      <c r="AT249" s="20">
        <v>5</v>
      </c>
      <c r="AU249" s="20">
        <v>7</v>
      </c>
      <c r="AV249" s="21">
        <v>5</v>
      </c>
      <c r="AW249" s="15"/>
      <c r="AX249" s="25">
        <v>0.27589927514345602</v>
      </c>
      <c r="AY249" s="26">
        <v>-0.33132006925825402</v>
      </c>
      <c r="AZ249" s="26">
        <v>0.41040090285469</v>
      </c>
      <c r="BA249" s="26">
        <v>-0.41692771523139499</v>
      </c>
      <c r="BB249" s="85">
        <v>2.7927233735499601E-2</v>
      </c>
      <c r="BC249" s="88">
        <v>-41.116071428579701</v>
      </c>
      <c r="BD249" s="18">
        <v>43843</v>
      </c>
      <c r="BE249" s="18">
        <v>43913</v>
      </c>
      <c r="BF249" s="20"/>
      <c r="BG249" s="18"/>
      <c r="BH249" s="15"/>
    </row>
    <row r="250" spans="1:60" x14ac:dyDescent="0.25">
      <c r="A250" s="15"/>
      <c r="B250" s="14" t="s">
        <v>859</v>
      </c>
      <c r="C250" s="14" t="s">
        <v>860</v>
      </c>
      <c r="D250" s="14" t="s">
        <v>847</v>
      </c>
      <c r="E250" s="16" t="s">
        <v>167</v>
      </c>
      <c r="F250" s="16" t="s">
        <v>144</v>
      </c>
      <c r="G250" s="81" t="s">
        <v>38</v>
      </c>
      <c r="H250" s="82" t="s">
        <v>848</v>
      </c>
      <c r="I250" s="17" t="s">
        <v>31</v>
      </c>
      <c r="J250" s="17" t="s">
        <v>861</v>
      </c>
      <c r="K250" s="15"/>
      <c r="L250" s="18">
        <v>44022</v>
      </c>
      <c r="M250" s="83">
        <v>905.27369999978703</v>
      </c>
      <c r="N250" s="84">
        <v>905.27369999978703</v>
      </c>
      <c r="O250" s="84">
        <v>1174.7081000004</v>
      </c>
      <c r="P250" s="85">
        <f t="shared" si="3"/>
        <v>0.77063714807063877</v>
      </c>
      <c r="Q250" s="18">
        <v>43843</v>
      </c>
      <c r="R250" s="86">
        <v>174831.56599999999</v>
      </c>
      <c r="S250" s="86">
        <v>264146.70635400398</v>
      </c>
      <c r="T250" s="15"/>
      <c r="U250" s="19">
        <v>1.0285502947226599E-2</v>
      </c>
      <c r="V250" s="51">
        <v>1.0704632100896601</v>
      </c>
      <c r="W250" s="19">
        <v>1.4811909004492901E-3</v>
      </c>
      <c r="X250" s="51">
        <v>0.93703634111079703</v>
      </c>
      <c r="Y250" s="19">
        <v>-0.227152353160782</v>
      </c>
      <c r="Z250" s="51">
        <v>-3.3835618578304998</v>
      </c>
      <c r="AA250" s="19">
        <v>-0.14210460278540299</v>
      </c>
      <c r="AB250" s="51">
        <v>6.3662066246179201</v>
      </c>
      <c r="AC250" s="19">
        <v>-0.16316678793285999</v>
      </c>
      <c r="AD250" s="51">
        <v>7.9691767049662303</v>
      </c>
      <c r="AE250" s="19">
        <v>-0.15325096815926401</v>
      </c>
      <c r="AF250" s="87">
        <v>2.4521352326701198</v>
      </c>
      <c r="AG250" s="19">
        <v>-2.2878722829773302E-3</v>
      </c>
      <c r="AH250" s="51">
        <v>-2.0276082201235099</v>
      </c>
      <c r="AI250" s="19">
        <v>-0.20457539276772899</v>
      </c>
      <c r="AJ250" s="51">
        <v>-6.7306220697791996</v>
      </c>
      <c r="AK250" s="19">
        <v>-0.25600261347688502</v>
      </c>
      <c r="AL250" s="19">
        <v>-3.0201563636182999E-2</v>
      </c>
      <c r="AM250" s="51">
        <v>-19.035993611556499</v>
      </c>
      <c r="AN250" s="15"/>
      <c r="AO250" s="22">
        <v>7.4533713859636905E-2</v>
      </c>
      <c r="AP250" s="22">
        <v>-0.115893884612015</v>
      </c>
      <c r="AQ250" s="22">
        <v>8.5490545156062595E-2</v>
      </c>
      <c r="AR250" s="22">
        <v>-0.25011082964105302</v>
      </c>
      <c r="AS250" s="20">
        <v>7</v>
      </c>
      <c r="AT250" s="20">
        <v>5</v>
      </c>
      <c r="AU250" s="20">
        <v>7</v>
      </c>
      <c r="AV250" s="21">
        <v>5</v>
      </c>
      <c r="AW250" s="15"/>
      <c r="AX250" s="25">
        <v>0.275720005576441</v>
      </c>
      <c r="AY250" s="26">
        <v>-0.39927404025047503</v>
      </c>
      <c r="AZ250" s="26">
        <v>0.29773437457925001</v>
      </c>
      <c r="BA250" s="26">
        <v>-0.50155129511404095</v>
      </c>
      <c r="BB250" s="85">
        <v>2.7908773180788601E-2</v>
      </c>
      <c r="BC250" s="88">
        <v>-41.358470244682401</v>
      </c>
      <c r="BD250" s="18">
        <v>43843</v>
      </c>
      <c r="BE250" s="18">
        <v>43913</v>
      </c>
      <c r="BF250" s="20"/>
      <c r="BG250" s="18"/>
      <c r="BH250" s="15"/>
    </row>
    <row r="251" spans="1:60" x14ac:dyDescent="0.25">
      <c r="A251" s="15"/>
      <c r="B251" s="14" t="s">
        <v>862</v>
      </c>
      <c r="C251" s="14" t="s">
        <v>863</v>
      </c>
      <c r="D251" s="14" t="s">
        <v>864</v>
      </c>
      <c r="E251" s="16" t="s">
        <v>77</v>
      </c>
      <c r="F251" s="16" t="s">
        <v>144</v>
      </c>
      <c r="G251" s="81" t="s">
        <v>38</v>
      </c>
      <c r="H251" s="82" t="s">
        <v>395</v>
      </c>
      <c r="I251" s="17" t="s">
        <v>31</v>
      </c>
      <c r="J251" s="17" t="s">
        <v>865</v>
      </c>
      <c r="K251" s="15"/>
      <c r="L251" s="18">
        <v>44022</v>
      </c>
      <c r="M251" s="83">
        <v>1778.7697000000601</v>
      </c>
      <c r="N251" s="84">
        <v>1778.7697000000601</v>
      </c>
      <c r="O251" s="84">
        <v>1834.47499999963</v>
      </c>
      <c r="P251" s="85">
        <f t="shared" si="3"/>
        <v>0.96963420052081328</v>
      </c>
      <c r="Q251" s="18">
        <v>43843</v>
      </c>
      <c r="R251" s="86">
        <v>85879.794999999998</v>
      </c>
      <c r="S251" s="86">
        <v>78693.424985961901</v>
      </c>
      <c r="T251" s="15"/>
      <c r="U251" s="19">
        <v>1.5407932696689399E-3</v>
      </c>
      <c r="V251" s="51">
        <v>0.19599224233388701</v>
      </c>
      <c r="W251" s="19">
        <v>8.3828110999165803E-2</v>
      </c>
      <c r="X251" s="51">
        <v>9.1717283509788103</v>
      </c>
      <c r="Y251" s="19">
        <v>-6.9809512724532397E-3</v>
      </c>
      <c r="Z251" s="51">
        <v>18.633578331005999</v>
      </c>
      <c r="AA251" s="19">
        <v>0.17878233845491201</v>
      </c>
      <c r="AB251" s="51">
        <v>38.454900748678497</v>
      </c>
      <c r="AC251" s="19">
        <v>0.21485310940799501</v>
      </c>
      <c r="AD251" s="51">
        <v>45.771166439051697</v>
      </c>
      <c r="AE251" s="19">
        <v>0.236847803382261</v>
      </c>
      <c r="AF251" s="87">
        <v>41.4620123868226</v>
      </c>
      <c r="AG251" s="19">
        <v>3.8234870262385798E-2</v>
      </c>
      <c r="AH251" s="51">
        <v>2.0246660344128</v>
      </c>
      <c r="AI251" s="19">
        <v>4.1471628928775303E-2</v>
      </c>
      <c r="AJ251" s="51">
        <v>17.8740800998639</v>
      </c>
      <c r="AK251" s="19">
        <v>0.77876969999983003</v>
      </c>
      <c r="AL251" s="19">
        <v>4.1898167941326399E-2</v>
      </c>
      <c r="AM251" s="51">
        <v>28.291398872097499</v>
      </c>
      <c r="AN251" s="15"/>
      <c r="AO251" s="22">
        <v>4.5520335601395297E-2</v>
      </c>
      <c r="AP251" s="22">
        <v>-7.4613674049978707E-2</v>
      </c>
      <c r="AQ251" s="22">
        <v>9.5350861114711694E-2</v>
      </c>
      <c r="AR251" s="22">
        <v>-9.7289747930481105E-2</v>
      </c>
      <c r="AS251" s="20">
        <v>8</v>
      </c>
      <c r="AT251" s="20">
        <v>4</v>
      </c>
      <c r="AU251" s="20">
        <v>7</v>
      </c>
      <c r="AV251" s="21">
        <v>5</v>
      </c>
      <c r="AW251" s="15"/>
      <c r="AX251" s="25">
        <v>0.21191026684682601</v>
      </c>
      <c r="AY251" s="26">
        <v>0.79651568992448996</v>
      </c>
      <c r="AZ251" s="26">
        <v>1.3844742476721901</v>
      </c>
      <c r="BA251" s="26">
        <v>1.10882556498836</v>
      </c>
      <c r="BB251" s="85">
        <v>2.1743759525561498E-2</v>
      </c>
      <c r="BC251" s="88">
        <v>-20.737595224753001</v>
      </c>
      <c r="BD251" s="18">
        <v>43843</v>
      </c>
      <c r="BE251" s="18">
        <v>43910</v>
      </c>
      <c r="BF251" s="20"/>
      <c r="BG251" s="18"/>
      <c r="BH251" s="15"/>
    </row>
    <row r="252" spans="1:60" x14ac:dyDescent="0.25">
      <c r="A252" s="15"/>
      <c r="B252" s="14" t="s">
        <v>866</v>
      </c>
      <c r="C252" s="14" t="s">
        <v>867</v>
      </c>
      <c r="D252" s="14" t="s">
        <v>864</v>
      </c>
      <c r="E252" s="16" t="s">
        <v>156</v>
      </c>
      <c r="F252" s="16" t="s">
        <v>144</v>
      </c>
      <c r="G252" s="81" t="s">
        <v>38</v>
      </c>
      <c r="H252" s="82" t="s">
        <v>395</v>
      </c>
      <c r="I252" s="17" t="s">
        <v>31</v>
      </c>
      <c r="J252" s="17" t="s">
        <v>868</v>
      </c>
      <c r="K252" s="15"/>
      <c r="L252" s="18">
        <v>44022</v>
      </c>
      <c r="M252" s="83">
        <v>1845.33210000023</v>
      </c>
      <c r="N252" s="84">
        <v>1845.33210000023</v>
      </c>
      <c r="O252" s="84">
        <v>1900.61150000058</v>
      </c>
      <c r="P252" s="85">
        <f t="shared" si="3"/>
        <v>0.9709149397442175</v>
      </c>
      <c r="Q252" s="18">
        <v>43843</v>
      </c>
      <c r="R252" s="86">
        <v>356088.08500000002</v>
      </c>
      <c r="S252" s="86">
        <v>234440.36403125001</v>
      </c>
      <c r="T252" s="15"/>
      <c r="U252" s="19">
        <v>1.54818539158441E-3</v>
      </c>
      <c r="V252" s="51">
        <v>0.196731454525434</v>
      </c>
      <c r="W252" s="19">
        <v>8.4067811307322701E-2</v>
      </c>
      <c r="X252" s="51">
        <v>9.1956983817945002</v>
      </c>
      <c r="Y252" s="19">
        <v>-5.6472841761205901E-3</v>
      </c>
      <c r="Z252" s="51">
        <v>18.7669450406393</v>
      </c>
      <c r="AA252" s="19">
        <v>0.18197294902900499</v>
      </c>
      <c r="AB252" s="51">
        <v>38.773961806087797</v>
      </c>
      <c r="AC252" s="19">
        <v>0.221435451936559</v>
      </c>
      <c r="AD252" s="51">
        <v>46.429400691937197</v>
      </c>
      <c r="AE252" s="19">
        <v>0.24691181338683199</v>
      </c>
      <c r="AF252" s="87">
        <v>42.4684133873088</v>
      </c>
      <c r="AG252" s="19">
        <v>3.8311409680318299E-2</v>
      </c>
      <c r="AH252" s="51">
        <v>2.03231997620605</v>
      </c>
      <c r="AI252" s="19">
        <v>4.2947164931320003E-2</v>
      </c>
      <c r="AJ252" s="51">
        <v>18.0216337001184</v>
      </c>
      <c r="AK252" s="19">
        <v>0.84525828966754502</v>
      </c>
      <c r="AL252" s="19">
        <v>4.4626617298490601E-2</v>
      </c>
      <c r="AM252" s="51">
        <v>34.940257838869002</v>
      </c>
      <c r="AN252" s="15"/>
      <c r="AO252" s="22">
        <v>4.5543449463366401E-2</v>
      </c>
      <c r="AP252" s="22">
        <v>-7.4593174335896004E-2</v>
      </c>
      <c r="AQ252" s="22">
        <v>9.5594011476350702E-2</v>
      </c>
      <c r="AR252" s="22">
        <v>-9.7083519081061206E-2</v>
      </c>
      <c r="AS252" s="20">
        <v>8</v>
      </c>
      <c r="AT252" s="20">
        <v>4</v>
      </c>
      <c r="AU252" s="20">
        <v>7</v>
      </c>
      <c r="AV252" s="21">
        <v>5</v>
      </c>
      <c r="AW252" s="15"/>
      <c r="AX252" s="25">
        <v>0.21191317089658701</v>
      </c>
      <c r="AY252" s="26">
        <v>0.81066133715103195</v>
      </c>
      <c r="AZ252" s="26">
        <v>1.39635411712698</v>
      </c>
      <c r="BA252" s="26">
        <v>1.12905656400289</v>
      </c>
      <c r="BB252" s="85">
        <v>2.1744358058349501E-2</v>
      </c>
      <c r="BC252" s="88">
        <v>-20.6983962793602</v>
      </c>
      <c r="BD252" s="18">
        <v>43843</v>
      </c>
      <c r="BE252" s="18">
        <v>43910</v>
      </c>
      <c r="BF252" s="20"/>
      <c r="BG252" s="18"/>
      <c r="BH252" s="15"/>
    </row>
    <row r="253" spans="1:60" x14ac:dyDescent="0.25">
      <c r="A253" s="15"/>
      <c r="B253" s="14" t="s">
        <v>869</v>
      </c>
      <c r="C253" s="14" t="s">
        <v>870</v>
      </c>
      <c r="D253" s="14" t="s">
        <v>864</v>
      </c>
      <c r="E253" s="16" t="s">
        <v>91</v>
      </c>
      <c r="F253" s="16" t="s">
        <v>144</v>
      </c>
      <c r="G253" s="81" t="s">
        <v>38</v>
      </c>
      <c r="H253" s="82" t="s">
        <v>395</v>
      </c>
      <c r="I253" s="17" t="s">
        <v>31</v>
      </c>
      <c r="J253" s="17" t="s">
        <v>871</v>
      </c>
      <c r="K253" s="15"/>
      <c r="L253" s="18">
        <v>44022</v>
      </c>
      <c r="M253" s="83">
        <v>1376.30749999918</v>
      </c>
      <c r="N253" s="84">
        <v>1376.30749999918</v>
      </c>
      <c r="O253" s="84">
        <v>1410.6884000003299</v>
      </c>
      <c r="P253" s="85">
        <f t="shared" si="3"/>
        <v>0.97562828190751272</v>
      </c>
      <c r="Q253" s="18">
        <v>43843</v>
      </c>
      <c r="R253" s="86">
        <v>162884.92600000001</v>
      </c>
      <c r="S253" s="86">
        <v>159216.22824121101</v>
      </c>
      <c r="T253" s="15"/>
      <c r="U253" s="19">
        <v>1.57530934848182E-3</v>
      </c>
      <c r="V253" s="51">
        <v>0.19944385021517499</v>
      </c>
      <c r="W253" s="19">
        <v>8.4947975910908996E-2</v>
      </c>
      <c r="X253" s="51">
        <v>9.2837148421531293</v>
      </c>
      <c r="Y253" s="19">
        <v>-9.84710280135914E-4</v>
      </c>
      <c r="Z253" s="51">
        <v>19.233202430245001</v>
      </c>
      <c r="AA253" s="19">
        <v>0.17618945067079</v>
      </c>
      <c r="AB253" s="51">
        <v>38.195611970266299</v>
      </c>
      <c r="AC253" s="19">
        <v>0.191270131299389</v>
      </c>
      <c r="AD253" s="51">
        <v>43.412868628220203</v>
      </c>
      <c r="AE253" s="19">
        <v>0.19191554324614099</v>
      </c>
      <c r="AF253" s="87">
        <v>36.968786373210598</v>
      </c>
      <c r="AG253" s="19">
        <v>3.8592366752709502E-2</v>
      </c>
      <c r="AH253" s="51">
        <v>2.0604156834451701</v>
      </c>
      <c r="AI253" s="19">
        <v>4.73196737348189E-2</v>
      </c>
      <c r="AJ253" s="51">
        <v>18.4588845804683</v>
      </c>
      <c r="AK253" s="19">
        <v>0.37630749999894803</v>
      </c>
      <c r="AL253" s="19">
        <v>2.3024021556921102E-2</v>
      </c>
      <c r="AM253" s="51">
        <v>-11.9548211279907</v>
      </c>
      <c r="AN253" s="15"/>
      <c r="AO253" s="22">
        <v>4.56283139792504E-2</v>
      </c>
      <c r="AP253" s="22">
        <v>-7.4518080971756703E-2</v>
      </c>
      <c r="AQ253" s="22">
        <v>9.4025314032478505E-2</v>
      </c>
      <c r="AR253" s="22">
        <v>-9.63261153455824E-2</v>
      </c>
      <c r="AS253" s="20">
        <v>8</v>
      </c>
      <c r="AT253" s="20">
        <v>4</v>
      </c>
      <c r="AU253" s="20">
        <v>7</v>
      </c>
      <c r="AV253" s="21">
        <v>5</v>
      </c>
      <c r="AW253" s="15"/>
      <c r="AX253" s="25">
        <v>0.21185406734206499</v>
      </c>
      <c r="AY253" s="26">
        <v>0.78443019856422302</v>
      </c>
      <c r="AZ253" s="26">
        <v>1.37533061548675</v>
      </c>
      <c r="BA253" s="26">
        <v>1.09236611806045</v>
      </c>
      <c r="BB253" s="85">
        <v>2.1738874213115201E-2</v>
      </c>
      <c r="BC253" s="88">
        <v>-20.5545391881024</v>
      </c>
      <c r="BD253" s="18">
        <v>43843</v>
      </c>
      <c r="BE253" s="18">
        <v>43910</v>
      </c>
      <c r="BF253" s="20"/>
      <c r="BG253" s="18"/>
      <c r="BH253" s="15"/>
    </row>
    <row r="254" spans="1:60" x14ac:dyDescent="0.25">
      <c r="A254" s="15"/>
      <c r="B254" s="14" t="s">
        <v>872</v>
      </c>
      <c r="C254" s="14" t="s">
        <v>873</v>
      </c>
      <c r="D254" s="14" t="s">
        <v>864</v>
      </c>
      <c r="E254" s="16" t="s">
        <v>163</v>
      </c>
      <c r="F254" s="16" t="s">
        <v>144</v>
      </c>
      <c r="G254" s="81" t="s">
        <v>38</v>
      </c>
      <c r="H254" s="82" t="s">
        <v>395</v>
      </c>
      <c r="I254" s="17" t="s">
        <v>31</v>
      </c>
      <c r="J254" s="17" t="s">
        <v>874</v>
      </c>
      <c r="K254" s="15"/>
      <c r="L254" s="18">
        <v>44022</v>
      </c>
      <c r="M254" s="83">
        <v>1507.9469000008</v>
      </c>
      <c r="N254" s="84">
        <v>1507.9469000008</v>
      </c>
      <c r="O254" s="84">
        <v>1564.6325000003001</v>
      </c>
      <c r="P254" s="85">
        <f t="shared" si="3"/>
        <v>0.96377066180110083</v>
      </c>
      <c r="Q254" s="18">
        <v>43843</v>
      </c>
      <c r="R254" s="86">
        <v>36281.358999999997</v>
      </c>
      <c r="S254" s="86">
        <v>31276.898305908198</v>
      </c>
      <c r="T254" s="15"/>
      <c r="U254" s="19">
        <v>1.5068958982738E-3</v>
      </c>
      <c r="V254" s="51">
        <v>0.192602505194372</v>
      </c>
      <c r="W254" s="19">
        <v>8.27269107195025E-2</v>
      </c>
      <c r="X254" s="51">
        <v>9.0616083230124804</v>
      </c>
      <c r="Y254" s="19">
        <v>-1.30861659781658E-2</v>
      </c>
      <c r="Z254" s="51">
        <v>18.023056860431101</v>
      </c>
      <c r="AA254" s="19">
        <v>0.164235390437243</v>
      </c>
      <c r="AB254" s="51">
        <v>37.000205946911599</v>
      </c>
      <c r="AC254" s="19">
        <v>0.185074622644752</v>
      </c>
      <c r="AD254" s="51">
        <v>42.793317762727398</v>
      </c>
      <c r="AE254" s="19">
        <v>0.191661379867583</v>
      </c>
      <c r="AF254" s="87">
        <v>36.9433700353839</v>
      </c>
      <c r="AG254" s="19">
        <v>3.78831751168036E-2</v>
      </c>
      <c r="AH254" s="51">
        <v>1.98949651985458</v>
      </c>
      <c r="AI254" s="19">
        <v>3.4717859283773599E-2</v>
      </c>
      <c r="AJ254" s="51">
        <v>17.1987031353638</v>
      </c>
      <c r="AK254" s="19">
        <v>0.50794690000126097</v>
      </c>
      <c r="AL254" s="19">
        <v>2.9705501019634501E-2</v>
      </c>
      <c r="AM254" s="51">
        <v>1.2091188722406501</v>
      </c>
      <c r="AN254" s="15"/>
      <c r="AO254" s="22">
        <v>4.5414099276967997E-2</v>
      </c>
      <c r="AP254" s="22">
        <v>-7.47077820105915E-2</v>
      </c>
      <c r="AQ254" s="22">
        <v>9.4235120583180093E-2</v>
      </c>
      <c r="AR254" s="22">
        <v>-9.8237601559958407E-2</v>
      </c>
      <c r="AS254" s="20">
        <v>8</v>
      </c>
      <c r="AT254" s="20">
        <v>4</v>
      </c>
      <c r="AU254" s="20">
        <v>7</v>
      </c>
      <c r="AV254" s="21">
        <v>5</v>
      </c>
      <c r="AW254" s="15"/>
      <c r="AX254" s="25">
        <v>0.21189731781458199</v>
      </c>
      <c r="AY254" s="26">
        <v>0.73199932273109902</v>
      </c>
      <c r="AZ254" s="26">
        <v>1.3302865265723101</v>
      </c>
      <c r="BA254" s="26">
        <v>1.0167794576846101</v>
      </c>
      <c r="BB254" s="85">
        <v>2.1741051233912002E-2</v>
      </c>
      <c r="BC254" s="88">
        <v>-20.9173591881408</v>
      </c>
      <c r="BD254" s="18">
        <v>43843</v>
      </c>
      <c r="BE254" s="18">
        <v>43910</v>
      </c>
      <c r="BF254" s="20"/>
      <c r="BG254" s="18"/>
      <c r="BH254" s="15"/>
    </row>
    <row r="255" spans="1:60" x14ac:dyDescent="0.25">
      <c r="A255" s="15"/>
      <c r="B255" s="14" t="s">
        <v>875</v>
      </c>
      <c r="C255" s="14" t="s">
        <v>876</v>
      </c>
      <c r="D255" s="14" t="s">
        <v>864</v>
      </c>
      <c r="E255" s="16" t="s">
        <v>167</v>
      </c>
      <c r="F255" s="16" t="s">
        <v>144</v>
      </c>
      <c r="G255" s="81" t="s">
        <v>38</v>
      </c>
      <c r="H255" s="82" t="s">
        <v>395</v>
      </c>
      <c r="I255" s="17" t="s">
        <v>31</v>
      </c>
      <c r="J255" s="17" t="s">
        <v>877</v>
      </c>
      <c r="K255" s="15"/>
      <c r="L255" s="18">
        <v>44022</v>
      </c>
      <c r="M255" s="83">
        <v>1481.90149999969</v>
      </c>
      <c r="N255" s="84">
        <v>1481.90149999969</v>
      </c>
      <c r="O255" s="84">
        <v>1530.77400000021</v>
      </c>
      <c r="P255" s="85">
        <f t="shared" si="3"/>
        <v>0.96807334067568873</v>
      </c>
      <c r="Q255" s="18">
        <v>43843</v>
      </c>
      <c r="R255" s="86">
        <v>392222.02399999998</v>
      </c>
      <c r="S255" s="86">
        <v>386962.91208007798</v>
      </c>
      <c r="T255" s="15"/>
      <c r="U255" s="19">
        <v>1.5342334572778799E-3</v>
      </c>
      <c r="V255" s="51">
        <v>0.195336261094781</v>
      </c>
      <c r="W255" s="19">
        <v>8.3614851833844997E-2</v>
      </c>
      <c r="X255" s="51">
        <v>9.1504024344467307</v>
      </c>
      <c r="Y255" s="19">
        <v>-8.7614721578575007E-3</v>
      </c>
      <c r="Z255" s="51">
        <v>18.455526242469201</v>
      </c>
      <c r="AA255" s="19">
        <v>0.16345739398093401</v>
      </c>
      <c r="AB255" s="51">
        <v>36.922406301251598</v>
      </c>
      <c r="AC255" s="19">
        <v>0.17249682388151999</v>
      </c>
      <c r="AD255" s="51">
        <v>41.535537886433303</v>
      </c>
      <c r="AE255" s="19">
        <v>0.16727997574518699</v>
      </c>
      <c r="AF255" s="87">
        <v>34.505229623115198</v>
      </c>
      <c r="AG255" s="19">
        <v>3.8166795033248498E-2</v>
      </c>
      <c r="AH255" s="51">
        <v>2.0178585114990701</v>
      </c>
      <c r="AI255" s="19">
        <v>3.8968100087004097E-2</v>
      </c>
      <c r="AJ255" s="51">
        <v>17.623727215686799</v>
      </c>
      <c r="AK255" s="19">
        <v>0.43628508567984697</v>
      </c>
      <c r="AL255" s="19">
        <v>3.74136310347239E-2</v>
      </c>
      <c r="AM255" s="51">
        <v>62.491663498687601</v>
      </c>
      <c r="AN255" s="15"/>
      <c r="AO255" s="22">
        <v>4.54997997294413E-2</v>
      </c>
      <c r="AP255" s="22">
        <v>-7.4631955114455195E-2</v>
      </c>
      <c r="AQ255" s="22">
        <v>9.3335957284580204E-2</v>
      </c>
      <c r="AR255" s="22">
        <v>-9.7473412728577402E-2</v>
      </c>
      <c r="AS255" s="20">
        <v>8</v>
      </c>
      <c r="AT255" s="20">
        <v>4</v>
      </c>
      <c r="AU255" s="20">
        <v>7</v>
      </c>
      <c r="AV255" s="21">
        <v>5</v>
      </c>
      <c r="AW255" s="15"/>
      <c r="AX255" s="25">
        <v>0.21185726719908399</v>
      </c>
      <c r="AY255" s="26">
        <v>0.72809300873086602</v>
      </c>
      <c r="AZ255" s="26">
        <v>1.3278024887968101</v>
      </c>
      <c r="BA255" s="26">
        <v>1.0117401756178901</v>
      </c>
      <c r="BB255" s="85">
        <v>2.17376568787222E-2</v>
      </c>
      <c r="BC255" s="88">
        <v>-20.807049244351202</v>
      </c>
      <c r="BD255" s="18">
        <v>43843</v>
      </c>
      <c r="BE255" s="18">
        <v>43910</v>
      </c>
      <c r="BF255" s="20"/>
      <c r="BG255" s="18"/>
      <c r="BH255" s="15"/>
    </row>
    <row r="256" spans="1:60" x14ac:dyDescent="0.25">
      <c r="A256" s="15"/>
      <c r="B256" s="14" t="s">
        <v>878</v>
      </c>
      <c r="C256" s="14" t="s">
        <v>879</v>
      </c>
      <c r="D256" s="14" t="s">
        <v>880</v>
      </c>
      <c r="E256" s="16" t="s">
        <v>36</v>
      </c>
      <c r="F256" s="16" t="s">
        <v>144</v>
      </c>
      <c r="G256" s="81" t="s">
        <v>205</v>
      </c>
      <c r="H256" s="82" t="s">
        <v>621</v>
      </c>
      <c r="I256" s="17" t="s">
        <v>411</v>
      </c>
      <c r="J256" s="17" t="s">
        <v>881</v>
      </c>
      <c r="K256" s="15"/>
      <c r="L256" s="18">
        <v>44022</v>
      </c>
      <c r="M256" s="83">
        <v>1477803.87574196</v>
      </c>
      <c r="N256" s="84">
        <v>1477803.87574196</v>
      </c>
      <c r="O256" s="84">
        <v>1600605.3899650599</v>
      </c>
      <c r="P256" s="85">
        <f t="shared" si="3"/>
        <v>0.9232780827848015</v>
      </c>
      <c r="Q256" s="18">
        <v>43900</v>
      </c>
      <c r="R256" s="86">
        <v>3977581.2924531298</v>
      </c>
      <c r="S256" s="86">
        <v>4661593.9447890604</v>
      </c>
      <c r="T256" s="15"/>
      <c r="U256" s="19">
        <v>-6.3945514693841696E-3</v>
      </c>
      <c r="V256" s="51">
        <v>-0.59754223157142405</v>
      </c>
      <c r="W256" s="19">
        <v>1.3000160930459999E-2</v>
      </c>
      <c r="X256" s="51">
        <v>2.08893334411187</v>
      </c>
      <c r="Y256" s="19">
        <v>2.1439979120259502E-2</v>
      </c>
      <c r="Z256" s="51">
        <v>21.475671370280899</v>
      </c>
      <c r="AA256" s="19">
        <v>0.17131792956206501</v>
      </c>
      <c r="AB256" s="51">
        <v>37.708459859364702</v>
      </c>
      <c r="AC256" s="19">
        <v>0.32741060716565701</v>
      </c>
      <c r="AD256" s="51">
        <v>57.026916214846999</v>
      </c>
      <c r="AE256" s="19">
        <v>0.29841489751008299</v>
      </c>
      <c r="AF256" s="87">
        <v>47.618721799633903</v>
      </c>
      <c r="AG256" s="19">
        <v>-3.8789193314187301E-2</v>
      </c>
      <c r="AH256" s="51">
        <v>-5.6777403232481403</v>
      </c>
      <c r="AI256" s="19">
        <v>5.3391297755297301E-2</v>
      </c>
      <c r="AJ256" s="51">
        <v>19.066046982538001</v>
      </c>
      <c r="AK256" s="19">
        <v>1.29341495954664</v>
      </c>
      <c r="AL256" s="19">
        <v>8.7854224804759698E-2</v>
      </c>
      <c r="AM256" s="51">
        <v>148.20465088542599</v>
      </c>
      <c r="AN256" s="15"/>
      <c r="AO256" s="22">
        <v>3.6706834285723702E-2</v>
      </c>
      <c r="AP256" s="22">
        <v>-3.7652900053217302E-2</v>
      </c>
      <c r="AQ256" s="22">
        <v>0.13944425280904399</v>
      </c>
      <c r="AR256" s="22">
        <v>-9.4298324110277498E-2</v>
      </c>
      <c r="AS256" s="20">
        <v>8</v>
      </c>
      <c r="AT256" s="20">
        <v>4</v>
      </c>
      <c r="AU256" s="20">
        <v>7</v>
      </c>
      <c r="AV256" s="21">
        <v>5</v>
      </c>
      <c r="AW256" s="15"/>
      <c r="AX256" s="25">
        <v>0.14727840547115201</v>
      </c>
      <c r="AY256" s="26">
        <v>1.2285686850009401</v>
      </c>
      <c r="AZ256" s="26">
        <v>1.1907138481856201</v>
      </c>
      <c r="BA256" s="26">
        <v>1.8860279749988</v>
      </c>
      <c r="BB256" s="85">
        <v>1.52206832219417E-2</v>
      </c>
      <c r="BC256" s="88">
        <v>-9.9214282563043508</v>
      </c>
      <c r="BD256" s="18">
        <v>43900</v>
      </c>
      <c r="BE256" s="18">
        <v>43993</v>
      </c>
      <c r="BF256" s="20"/>
      <c r="BG256" s="18"/>
      <c r="BH256" s="15"/>
    </row>
    <row r="257" spans="1:60" x14ac:dyDescent="0.25">
      <c r="A257" s="15"/>
      <c r="B257" s="14" t="s">
        <v>882</v>
      </c>
      <c r="C257" s="14" t="s">
        <v>883</v>
      </c>
      <c r="D257" s="14" t="s">
        <v>880</v>
      </c>
      <c r="E257" s="16" t="s">
        <v>51</v>
      </c>
      <c r="F257" s="16" t="s">
        <v>144</v>
      </c>
      <c r="G257" s="81" t="s">
        <v>205</v>
      </c>
      <c r="H257" s="82" t="s">
        <v>621</v>
      </c>
      <c r="I257" s="17" t="s">
        <v>411</v>
      </c>
      <c r="J257" s="17" t="s">
        <v>884</v>
      </c>
      <c r="K257" s="15"/>
      <c r="L257" s="18">
        <v>44022</v>
      </c>
      <c r="M257" s="83">
        <v>1132528.6267204301</v>
      </c>
      <c r="N257" s="84">
        <v>1132528.6267204301</v>
      </c>
      <c r="O257" s="84">
        <v>1224677.8110370601</v>
      </c>
      <c r="P257" s="85">
        <f t="shared" si="3"/>
        <v>0.92475638613996125</v>
      </c>
      <c r="Q257" s="18">
        <v>43900</v>
      </c>
      <c r="R257" s="86">
        <v>1598067.4061855499</v>
      </c>
      <c r="S257" s="86">
        <v>1652657.4101953099</v>
      </c>
      <c r="T257" s="15"/>
      <c r="U257" s="19">
        <v>-6.3814959203227798E-3</v>
      </c>
      <c r="V257" s="51">
        <v>-0.59623667666528501</v>
      </c>
      <c r="W257" s="19">
        <v>1.3398988365224801E-2</v>
      </c>
      <c r="X257" s="51">
        <v>2.1288160875883499</v>
      </c>
      <c r="Y257" s="19">
        <v>2.3880855880633999E-2</v>
      </c>
      <c r="Z257" s="51">
        <v>21.7197590463038</v>
      </c>
      <c r="AA257" s="19">
        <v>0.17691478990134801</v>
      </c>
      <c r="AB257" s="51">
        <v>38.268145893293003</v>
      </c>
      <c r="AC257" s="19">
        <v>0.340783381097717</v>
      </c>
      <c r="AD257" s="51">
        <v>58.364193608053</v>
      </c>
      <c r="AE257" s="19">
        <v>0.31780680143303502</v>
      </c>
      <c r="AF257" s="87">
        <v>49.557912191900002</v>
      </c>
      <c r="AG257" s="19">
        <v>-3.8663085624648402E-2</v>
      </c>
      <c r="AH257" s="51">
        <v>-5.6651295542906199</v>
      </c>
      <c r="AI257" s="19">
        <v>5.6047059702905203E-2</v>
      </c>
      <c r="AJ257" s="51">
        <v>19.331623177276899</v>
      </c>
      <c r="AK257" s="19">
        <v>1.40168319853256</v>
      </c>
      <c r="AL257" s="19">
        <v>9.2956919785210604E-2</v>
      </c>
      <c r="AM257" s="51">
        <v>159.03147478401701</v>
      </c>
      <c r="AN257" s="15"/>
      <c r="AO257" s="22">
        <v>3.6720434600283597E-2</v>
      </c>
      <c r="AP257" s="22">
        <v>-3.7614999210745702E-2</v>
      </c>
      <c r="AQ257" s="22">
        <v>0.13984882797565701</v>
      </c>
      <c r="AR257" s="22">
        <v>-9.3929097181971899E-2</v>
      </c>
      <c r="AS257" s="20">
        <v>8</v>
      </c>
      <c r="AT257" s="20">
        <v>4</v>
      </c>
      <c r="AU257" s="20">
        <v>7</v>
      </c>
      <c r="AV257" s="21">
        <v>5</v>
      </c>
      <c r="AW257" s="15"/>
      <c r="AX257" s="25">
        <v>0.14725596156043999</v>
      </c>
      <c r="AY257" s="26">
        <v>1.26494469721365</v>
      </c>
      <c r="AZ257" s="26">
        <v>1.2096749391039301</v>
      </c>
      <c r="BA257" s="26">
        <v>1.94469466327973</v>
      </c>
      <c r="BB257" s="85">
        <v>1.52186554762375E-2</v>
      </c>
      <c r="BC257" s="88">
        <v>-9.8115243182983196</v>
      </c>
      <c r="BD257" s="18">
        <v>43900</v>
      </c>
      <c r="BE257" s="18">
        <v>43993</v>
      </c>
      <c r="BF257" s="20"/>
      <c r="BG257" s="18"/>
      <c r="BH257" s="15"/>
    </row>
    <row r="258" spans="1:60" x14ac:dyDescent="0.25">
      <c r="A258" s="15"/>
      <c r="B258" s="14" t="s">
        <v>885</v>
      </c>
      <c r="C258" s="14" t="s">
        <v>886</v>
      </c>
      <c r="D258" s="14" t="s">
        <v>880</v>
      </c>
      <c r="E258" s="16" t="s">
        <v>105</v>
      </c>
      <c r="F258" s="16" t="s">
        <v>144</v>
      </c>
      <c r="G258" s="81" t="s">
        <v>205</v>
      </c>
      <c r="H258" s="82" t="s">
        <v>621</v>
      </c>
      <c r="I258" s="17" t="s">
        <v>411</v>
      </c>
      <c r="J258" s="17" t="s">
        <v>887</v>
      </c>
      <c r="K258" s="15"/>
      <c r="L258" s="18">
        <v>44022</v>
      </c>
      <c r="M258" s="83">
        <v>789688.34144973801</v>
      </c>
      <c r="N258" s="84">
        <v>789688.34144973801</v>
      </c>
      <c r="O258" s="84">
        <v>876653.66152477299</v>
      </c>
      <c r="P258" s="85">
        <f t="shared" si="3"/>
        <v>0.90079854349347577</v>
      </c>
      <c r="Q258" s="18">
        <v>43910</v>
      </c>
      <c r="R258" s="86">
        <v>0</v>
      </c>
      <c r="S258" s="86">
        <v>3.00881404580286E-3</v>
      </c>
      <c r="T258" s="15"/>
      <c r="U258" s="19">
        <v>-5.6475616274838103E-3</v>
      </c>
      <c r="V258" s="51">
        <v>-0.52284324738138799</v>
      </c>
      <c r="W258" s="19">
        <v>1.2669050209296999E-2</v>
      </c>
      <c r="X258" s="51">
        <v>2.0558222719955701</v>
      </c>
      <c r="Y258" s="19">
        <v>2.2296616929452302E-2</v>
      </c>
      <c r="Z258" s="51">
        <v>21.5613351512002</v>
      </c>
      <c r="AA258" s="19">
        <v>0.134798513528949</v>
      </c>
      <c r="AB258" s="51">
        <v>34.0565182560822</v>
      </c>
      <c r="AC258" s="19">
        <v>0.18886512694181901</v>
      </c>
      <c r="AD258" s="51">
        <v>43.172368192463203</v>
      </c>
      <c r="AE258" s="19">
        <v>0.17329088567756101</v>
      </c>
      <c r="AF258" s="87">
        <v>35.106320616381701</v>
      </c>
      <c r="AG258" s="19">
        <v>-4.2407761281574502E-2</v>
      </c>
      <c r="AH258" s="51">
        <v>-6.0395971199832301</v>
      </c>
      <c r="AI258" s="19">
        <v>4.9850930676257101E-2</v>
      </c>
      <c r="AJ258" s="51">
        <v>18.712010274612101</v>
      </c>
      <c r="AK258" s="19">
        <v>0.71005942408926803</v>
      </c>
      <c r="AL258" s="19">
        <v>5.9744598307588603E-2</v>
      </c>
      <c r="AM258" s="51">
        <v>71.881800345494398</v>
      </c>
      <c r="AN258" s="15"/>
      <c r="AO258" s="22">
        <v>3.6556978096996297E-2</v>
      </c>
      <c r="AP258" s="22">
        <v>-2.3708267339316101E-2</v>
      </c>
      <c r="AQ258" s="22">
        <v>0.14030619269396999</v>
      </c>
      <c r="AR258" s="22">
        <v>-0.100971928765794</v>
      </c>
      <c r="AS258" s="20">
        <v>8</v>
      </c>
      <c r="AT258" s="20">
        <v>4</v>
      </c>
      <c r="AU258" s="20">
        <v>7</v>
      </c>
      <c r="AV258" s="21">
        <v>5</v>
      </c>
      <c r="AW258" s="15"/>
      <c r="AX258" s="25">
        <v>0.135845679264603</v>
      </c>
      <c r="AY258" s="26">
        <v>1.04086030862345</v>
      </c>
      <c r="AZ258" s="26">
        <v>0.97768953526883695</v>
      </c>
      <c r="BA258" s="26">
        <v>1.6328569049583199</v>
      </c>
      <c r="BB258" s="85">
        <v>1.40585078251206E-2</v>
      </c>
      <c r="BC258" s="88">
        <v>-11.852551767064099</v>
      </c>
      <c r="BD258" s="18">
        <v>43910</v>
      </c>
      <c r="BE258" s="18">
        <v>43990</v>
      </c>
      <c r="BF258" s="20"/>
      <c r="BG258" s="18"/>
      <c r="BH258" s="15"/>
    </row>
    <row r="259" spans="1:60" x14ac:dyDescent="0.25">
      <c r="A259" s="15"/>
      <c r="B259" s="14" t="s">
        <v>888</v>
      </c>
      <c r="C259" s="14" t="s">
        <v>889</v>
      </c>
      <c r="D259" s="14" t="s">
        <v>880</v>
      </c>
      <c r="E259" s="16" t="s">
        <v>890</v>
      </c>
      <c r="F259" s="16" t="s">
        <v>144</v>
      </c>
      <c r="G259" s="81" t="s">
        <v>205</v>
      </c>
      <c r="H259" s="82" t="s">
        <v>621</v>
      </c>
      <c r="I259" s="17" t="s">
        <v>411</v>
      </c>
      <c r="J259" s="17" t="s">
        <v>891</v>
      </c>
      <c r="K259" s="15"/>
      <c r="L259" s="18">
        <v>44022</v>
      </c>
      <c r="M259" s="83">
        <v>1105339.5531711599</v>
      </c>
      <c r="N259" s="84">
        <v>1105339.5531711599</v>
      </c>
      <c r="O259" s="84">
        <v>1195714.39603043</v>
      </c>
      <c r="P259" s="85">
        <f t="shared" si="3"/>
        <v>0.9244177011171737</v>
      </c>
      <c r="Q259" s="18">
        <v>43900</v>
      </c>
      <c r="R259" s="86">
        <v>198737.62479541</v>
      </c>
      <c r="S259" s="86">
        <v>186516.05912793</v>
      </c>
      <c r="T259" s="15"/>
      <c r="U259" s="19">
        <v>-6.3845086115179601E-3</v>
      </c>
      <c r="V259" s="51">
        <v>-0.59653794578480301</v>
      </c>
      <c r="W259" s="19">
        <v>1.33076582642389E-2</v>
      </c>
      <c r="X259" s="51">
        <v>2.1196830774897499</v>
      </c>
      <c r="Y259" s="19">
        <v>2.3320916478041898E-2</v>
      </c>
      <c r="Z259" s="51">
        <v>21.663765106059099</v>
      </c>
      <c r="AA259" s="19">
        <v>0.17562996552820601</v>
      </c>
      <c r="AB259" s="51">
        <v>38.139663456007803</v>
      </c>
      <c r="AC259" s="19">
        <v>0.33723382985801398</v>
      </c>
      <c r="AD259" s="51">
        <v>58.009238484082701</v>
      </c>
      <c r="AE259" s="19">
        <v>0.31287326800898901</v>
      </c>
      <c r="AF259" s="87">
        <v>49.064558849495398</v>
      </c>
      <c r="AG259" s="19">
        <v>-3.8691971421940301E-2</v>
      </c>
      <c r="AH259" s="51">
        <v>-5.6680181340197997</v>
      </c>
      <c r="AI259" s="19">
        <v>5.5437791586882702E-2</v>
      </c>
      <c r="AJ259" s="51">
        <v>19.2706963656819</v>
      </c>
      <c r="AK259" s="19">
        <v>1.3766401749569901</v>
      </c>
      <c r="AL259" s="19">
        <v>9.1795293854374904E-2</v>
      </c>
      <c r="AM259" s="51">
        <v>156.52717242646</v>
      </c>
      <c r="AN259" s="15"/>
      <c r="AO259" s="22">
        <v>3.6717339085953399E-2</v>
      </c>
      <c r="AP259" s="22">
        <v>-3.7623665357386898E-2</v>
      </c>
      <c r="AQ259" s="22">
        <v>0.13975634736925699</v>
      </c>
      <c r="AR259" s="22">
        <v>-9.4013915295363404E-2</v>
      </c>
      <c r="AS259" s="20">
        <v>8</v>
      </c>
      <c r="AT259" s="20">
        <v>4</v>
      </c>
      <c r="AU259" s="20">
        <v>7</v>
      </c>
      <c r="AV259" s="21">
        <v>5</v>
      </c>
      <c r="AW259" s="15"/>
      <c r="AX259" s="25">
        <v>0.14726110419549501</v>
      </c>
      <c r="AY259" s="26">
        <v>1.2565958529030501</v>
      </c>
      <c r="AZ259" s="26">
        <v>1.2053228212334901</v>
      </c>
      <c r="BA259" s="26">
        <v>1.93121620344755</v>
      </c>
      <c r="BB259" s="85">
        <v>1.52191201557798E-2</v>
      </c>
      <c r="BC259" s="88">
        <v>-9.8367011131922499</v>
      </c>
      <c r="BD259" s="18">
        <v>43900</v>
      </c>
      <c r="BE259" s="18">
        <v>43993</v>
      </c>
      <c r="BF259" s="20"/>
      <c r="BG259" s="18"/>
      <c r="BH259" s="15"/>
    </row>
    <row r="260" spans="1:60" x14ac:dyDescent="0.25">
      <c r="A260" s="15"/>
      <c r="B260" s="14" t="s">
        <v>892</v>
      </c>
      <c r="C260" s="14" t="s">
        <v>893</v>
      </c>
      <c r="D260" s="14" t="s">
        <v>894</v>
      </c>
      <c r="E260" s="16" t="s">
        <v>77</v>
      </c>
      <c r="F260" s="16" t="s">
        <v>144</v>
      </c>
      <c r="G260" s="81" t="s">
        <v>38</v>
      </c>
      <c r="H260" s="82" t="s">
        <v>70</v>
      </c>
      <c r="I260" s="17" t="s">
        <v>31</v>
      </c>
      <c r="J260" s="17" t="s">
        <v>895</v>
      </c>
      <c r="K260" s="15"/>
      <c r="L260" s="18">
        <v>44022</v>
      </c>
      <c r="M260" s="83">
        <v>1226.0154999997501</v>
      </c>
      <c r="N260" s="84">
        <v>1226.0154999997501</v>
      </c>
      <c r="O260" s="84">
        <v>1396.4378999993201</v>
      </c>
      <c r="P260" s="85">
        <f t="shared" si="3"/>
        <v>0.87795919890196839</v>
      </c>
      <c r="Q260" s="18">
        <v>43797</v>
      </c>
      <c r="R260" s="86">
        <v>226564.51500000001</v>
      </c>
      <c r="S260" s="86">
        <v>229142.38457080099</v>
      </c>
      <c r="T260" s="15"/>
      <c r="U260" s="19">
        <v>2.1774182592707799E-2</v>
      </c>
      <c r="V260" s="51">
        <v>2.21933117463777</v>
      </c>
      <c r="W260" s="19">
        <v>3.8162225446285399E-2</v>
      </c>
      <c r="X260" s="51">
        <v>4.60513979569805</v>
      </c>
      <c r="Y260" s="19">
        <v>-8.2543271644681199E-2</v>
      </c>
      <c r="Z260" s="51">
        <v>11.0773462937796</v>
      </c>
      <c r="AA260" s="19">
        <v>9.7793346863909406E-2</v>
      </c>
      <c r="AB260" s="51">
        <v>30.3560015895637</v>
      </c>
      <c r="AC260" s="19">
        <v>0.10413729242281999</v>
      </c>
      <c r="AD260" s="51">
        <v>34.699584740563303</v>
      </c>
      <c r="AE260" s="19">
        <v>7.0635553891406702E-2</v>
      </c>
      <c r="AF260" s="87">
        <v>24.8407874377444</v>
      </c>
      <c r="AG260" s="19">
        <v>-1.0404344803646401E-2</v>
      </c>
      <c r="AH260" s="51">
        <v>-2.8392554721904202</v>
      </c>
      <c r="AI260" s="19">
        <v>-5.4003232552568101E-2</v>
      </c>
      <c r="AJ260" s="51">
        <v>8.3265939517441403</v>
      </c>
      <c r="AK260" s="19">
        <v>0.22601550000050299</v>
      </c>
      <c r="AL260" s="19">
        <v>1.4627990094595599E-2</v>
      </c>
      <c r="AM260" s="51">
        <v>-26.984021127835099</v>
      </c>
      <c r="AN260" s="15"/>
      <c r="AO260" s="22">
        <v>6.4283416832040502E-2</v>
      </c>
      <c r="AP260" s="22">
        <v>-9.7408178616169599E-2</v>
      </c>
      <c r="AQ260" s="22">
        <v>0.11119793305813799</v>
      </c>
      <c r="AR260" s="22">
        <v>-0.13364096534685799</v>
      </c>
      <c r="AS260" s="20">
        <v>8</v>
      </c>
      <c r="AT260" s="20">
        <v>4</v>
      </c>
      <c r="AU260" s="20">
        <v>7</v>
      </c>
      <c r="AV260" s="21">
        <v>5</v>
      </c>
      <c r="AW260" s="15"/>
      <c r="AX260" s="25">
        <v>0.278947485804383</v>
      </c>
      <c r="AY260" s="26">
        <v>0.38496208691094602</v>
      </c>
      <c r="AZ260" s="26">
        <v>1.1194510129189399</v>
      </c>
      <c r="BA260" s="26">
        <v>0.51397988872122402</v>
      </c>
      <c r="BB260" s="85">
        <v>2.84305653995762E-2</v>
      </c>
      <c r="BC260" s="88">
        <v>-30.959228476975099</v>
      </c>
      <c r="BD260" s="18">
        <v>43797</v>
      </c>
      <c r="BE260" s="18">
        <v>43910</v>
      </c>
      <c r="BF260" s="20"/>
      <c r="BG260" s="18"/>
      <c r="BH260" s="15"/>
    </row>
    <row r="261" spans="1:60" x14ac:dyDescent="0.25">
      <c r="A261" s="15"/>
      <c r="B261" s="14" t="s">
        <v>896</v>
      </c>
      <c r="C261" s="14" t="s">
        <v>897</v>
      </c>
      <c r="D261" s="14" t="s">
        <v>894</v>
      </c>
      <c r="E261" s="16" t="s">
        <v>156</v>
      </c>
      <c r="F261" s="16" t="s">
        <v>144</v>
      </c>
      <c r="G261" s="81" t="s">
        <v>38</v>
      </c>
      <c r="H261" s="82" t="s">
        <v>70</v>
      </c>
      <c r="I261" s="17" t="s">
        <v>31</v>
      </c>
      <c r="J261" s="17" t="s">
        <v>898</v>
      </c>
      <c r="K261" s="15"/>
      <c r="L261" s="18">
        <v>44022</v>
      </c>
      <c r="M261" s="83">
        <v>1275.75400000066</v>
      </c>
      <c r="N261" s="84">
        <v>1275.75400000066</v>
      </c>
      <c r="O261" s="84">
        <v>1450.67930000089</v>
      </c>
      <c r="P261" s="85">
        <f t="shared" si="3"/>
        <v>0.8794183524917446</v>
      </c>
      <c r="Q261" s="18">
        <v>43797</v>
      </c>
      <c r="R261" s="86">
        <v>660963.80099999998</v>
      </c>
      <c r="S261" s="86">
        <v>723537.18092871096</v>
      </c>
      <c r="T261" s="15"/>
      <c r="U261" s="19">
        <v>2.17816821223096E-2</v>
      </c>
      <c r="V261" s="51">
        <v>2.22008112759795</v>
      </c>
      <c r="W261" s="19">
        <v>3.83921027932956E-2</v>
      </c>
      <c r="X261" s="51">
        <v>4.6281275303990697</v>
      </c>
      <c r="Y261" s="19">
        <v>-8.1310614766116507E-2</v>
      </c>
      <c r="Z261" s="51">
        <v>11.200611981635999</v>
      </c>
      <c r="AA261" s="19">
        <v>0.100757451628015</v>
      </c>
      <c r="AB261" s="51">
        <v>30.6524120659742</v>
      </c>
      <c r="AC261" s="19">
        <v>0.11011235876867401</v>
      </c>
      <c r="AD261" s="51">
        <v>35.297091375105097</v>
      </c>
      <c r="AE261" s="19">
        <v>7.9340203074025298E-2</v>
      </c>
      <c r="AF261" s="87">
        <v>25.711252356006302</v>
      </c>
      <c r="AG261" s="19">
        <v>-1.0331386480174801E-2</v>
      </c>
      <c r="AH261" s="51">
        <v>-2.83195963984326</v>
      </c>
      <c r="AI261" s="19">
        <v>-5.2662376092484899E-2</v>
      </c>
      <c r="AJ261" s="51">
        <v>8.4606795977451803</v>
      </c>
      <c r="AK261" s="19">
        <v>0.275537158684456</v>
      </c>
      <c r="AL261" s="19">
        <v>1.7495337620857799E-2</v>
      </c>
      <c r="AM261" s="51">
        <v>-22.031855259439901</v>
      </c>
      <c r="AN261" s="15"/>
      <c r="AO261" s="22">
        <v>6.4291302134733996E-2</v>
      </c>
      <c r="AP261" s="22">
        <v>-9.73882403923199E-2</v>
      </c>
      <c r="AQ261" s="22">
        <v>0.111436499286356</v>
      </c>
      <c r="AR261" s="22">
        <v>-0.13344278083692199</v>
      </c>
      <c r="AS261" s="20">
        <v>8</v>
      </c>
      <c r="AT261" s="20">
        <v>4</v>
      </c>
      <c r="AU261" s="20">
        <v>7</v>
      </c>
      <c r="AV261" s="21">
        <v>5</v>
      </c>
      <c r="AW261" s="15"/>
      <c r="AX261" s="25">
        <v>0.27894792600389301</v>
      </c>
      <c r="AY261" s="26">
        <v>0.39520261534198697</v>
      </c>
      <c r="AZ261" s="26">
        <v>1.1304678709584599</v>
      </c>
      <c r="BA261" s="26">
        <v>0.52782106148060803</v>
      </c>
      <c r="BB261" s="85">
        <v>2.8430977850512101E-2</v>
      </c>
      <c r="BC261" s="88">
        <v>-30.9015783158247</v>
      </c>
      <c r="BD261" s="18">
        <v>43797</v>
      </c>
      <c r="BE261" s="18">
        <v>43910</v>
      </c>
      <c r="BF261" s="20"/>
      <c r="BG261" s="18"/>
      <c r="BH261" s="15"/>
    </row>
    <row r="262" spans="1:60" x14ac:dyDescent="0.25">
      <c r="A262" s="15"/>
      <c r="B262" s="14" t="s">
        <v>899</v>
      </c>
      <c r="C262" s="14" t="s">
        <v>900</v>
      </c>
      <c r="D262" s="14" t="s">
        <v>894</v>
      </c>
      <c r="E262" s="16" t="s">
        <v>91</v>
      </c>
      <c r="F262" s="16" t="s">
        <v>144</v>
      </c>
      <c r="G262" s="81" t="s">
        <v>38</v>
      </c>
      <c r="H262" s="82" t="s">
        <v>70</v>
      </c>
      <c r="I262" s="17" t="s">
        <v>31</v>
      </c>
      <c r="J262" s="17" t="s">
        <v>901</v>
      </c>
      <c r="K262" s="15"/>
      <c r="L262" s="18">
        <v>44022</v>
      </c>
      <c r="M262" s="83">
        <v>927.12330000009399</v>
      </c>
      <c r="N262" s="84">
        <v>927.12330000009399</v>
      </c>
      <c r="O262" s="84">
        <v>1052.5028000008299</v>
      </c>
      <c r="P262" s="85">
        <f t="shared" si="3"/>
        <v>0.88087490123481182</v>
      </c>
      <c r="Q262" s="18">
        <v>43797</v>
      </c>
      <c r="R262" s="86">
        <v>245688.913</v>
      </c>
      <c r="S262" s="86">
        <v>250595.433185059</v>
      </c>
      <c r="T262" s="15"/>
      <c r="U262" s="19">
        <v>2.1809367191963198E-2</v>
      </c>
      <c r="V262" s="51">
        <v>2.2228496345633202</v>
      </c>
      <c r="W262" s="19">
        <v>3.9234924410266103E-2</v>
      </c>
      <c r="X262" s="51">
        <v>4.71240969209612</v>
      </c>
      <c r="Y262" s="19">
        <v>-7.7608659814359299E-2</v>
      </c>
      <c r="Z262" s="51">
        <v>11.570807476819001</v>
      </c>
      <c r="AA262" s="19">
        <v>9.4112040818872603E-2</v>
      </c>
      <c r="AB262" s="51">
        <v>29.987870985059999</v>
      </c>
      <c r="AC262" s="19">
        <v>8.1451766141981394E-2</v>
      </c>
      <c r="AD262" s="51">
        <v>32.431032112450303</v>
      </c>
      <c r="AE262" s="19">
        <v>3.0548876035027199E-2</v>
      </c>
      <c r="AF262" s="87">
        <v>20.832119652099198</v>
      </c>
      <c r="AG262" s="19">
        <v>-1.00636550123454E-2</v>
      </c>
      <c r="AH262" s="51">
        <v>-2.8051864930603201</v>
      </c>
      <c r="AI262" s="19">
        <v>-4.9367169857796399E-2</v>
      </c>
      <c r="AJ262" s="51">
        <v>8.7902002212213102</v>
      </c>
      <c r="AK262" s="19">
        <v>-7.28767000000516E-2</v>
      </c>
      <c r="AL262" s="19">
        <v>-5.3781653459736801E-3</v>
      </c>
      <c r="AM262" s="51">
        <v>-56.873241127876099</v>
      </c>
      <c r="AN262" s="15"/>
      <c r="AO262" s="22">
        <v>6.4320081170080798E-2</v>
      </c>
      <c r="AP262" s="22">
        <v>-9.7314937691408004E-2</v>
      </c>
      <c r="AQ262" s="22">
        <v>0.10966267465846601</v>
      </c>
      <c r="AR262" s="22">
        <v>-0.13271586320392101</v>
      </c>
      <c r="AS262" s="20">
        <v>8</v>
      </c>
      <c r="AT262" s="20">
        <v>4</v>
      </c>
      <c r="AU262" s="20">
        <v>7</v>
      </c>
      <c r="AV262" s="21">
        <v>5</v>
      </c>
      <c r="AW262" s="15"/>
      <c r="AX262" s="25">
        <v>0.27886991774285003</v>
      </c>
      <c r="AY262" s="26">
        <v>0.37167736298897602</v>
      </c>
      <c r="AZ262" s="26">
        <v>1.10637529873748</v>
      </c>
      <c r="BA262" s="26">
        <v>0.496418131767769</v>
      </c>
      <c r="BB262" s="85">
        <v>2.84243024241005E-2</v>
      </c>
      <c r="BC262" s="88">
        <v>-30.9965351161954</v>
      </c>
      <c r="BD262" s="18">
        <v>43797</v>
      </c>
      <c r="BE262" s="18">
        <v>43910</v>
      </c>
      <c r="BF262" s="20"/>
      <c r="BG262" s="18"/>
      <c r="BH262" s="15"/>
    </row>
    <row r="263" spans="1:60" x14ac:dyDescent="0.25">
      <c r="A263" s="15"/>
      <c r="B263" s="14" t="s">
        <v>902</v>
      </c>
      <c r="C263" s="14" t="s">
        <v>903</v>
      </c>
      <c r="D263" s="14" t="s">
        <v>894</v>
      </c>
      <c r="E263" s="16" t="s">
        <v>163</v>
      </c>
      <c r="F263" s="16" t="s">
        <v>144</v>
      </c>
      <c r="G263" s="81" t="s">
        <v>38</v>
      </c>
      <c r="H263" s="82" t="s">
        <v>70</v>
      </c>
      <c r="I263" s="17" t="s">
        <v>31</v>
      </c>
      <c r="J263" s="17" t="s">
        <v>904</v>
      </c>
      <c r="K263" s="15"/>
      <c r="L263" s="18">
        <v>44022</v>
      </c>
      <c r="M263" s="83">
        <v>1014.00339999981</v>
      </c>
      <c r="N263" s="84">
        <v>1014.00339999981</v>
      </c>
      <c r="O263" s="84">
        <v>1163.7946000006</v>
      </c>
      <c r="P263" s="85">
        <f t="shared" ref="P263:P326" si="4">IFERROR(N263/O263,"")</f>
        <v>0.87129068995447068</v>
      </c>
      <c r="Q263" s="18">
        <v>43797</v>
      </c>
      <c r="R263" s="86">
        <v>11211.225</v>
      </c>
      <c r="S263" s="86">
        <v>14744.1714066315</v>
      </c>
      <c r="T263" s="15"/>
      <c r="U263" s="19">
        <v>2.17395006275183E-2</v>
      </c>
      <c r="V263" s="51">
        <v>2.2158629781188202</v>
      </c>
      <c r="W263" s="19">
        <v>3.7107669824763399E-2</v>
      </c>
      <c r="X263" s="51">
        <v>4.4996842335458496</v>
      </c>
      <c r="Y263" s="19">
        <v>-8.8181705532479102E-2</v>
      </c>
      <c r="Z263" s="51">
        <v>10.5135029049998</v>
      </c>
      <c r="AA263" s="19">
        <v>8.4285252038243899E-2</v>
      </c>
      <c r="AB263" s="51">
        <v>29.0051921069971</v>
      </c>
      <c r="AC263" s="19">
        <v>7.7111011001761695E-2</v>
      </c>
      <c r="AD263" s="51">
        <v>31.9969565984211</v>
      </c>
      <c r="AE263" s="19">
        <v>3.1558356962705099E-2</v>
      </c>
      <c r="AF263" s="87">
        <v>20.933067744859699</v>
      </c>
      <c r="AG263" s="19">
        <v>-1.0739585777628201E-2</v>
      </c>
      <c r="AH263" s="51">
        <v>-2.8727795695885998</v>
      </c>
      <c r="AI263" s="19">
        <v>-6.0135464242193799E-2</v>
      </c>
      <c r="AJ263" s="51">
        <v>7.7133707827742901</v>
      </c>
      <c r="AK263" s="19">
        <v>1.40033999996376E-2</v>
      </c>
      <c r="AL263" s="19">
        <v>9.915481241478119E-4</v>
      </c>
      <c r="AM263" s="51">
        <v>-48.1852311279508</v>
      </c>
      <c r="AN263" s="15"/>
      <c r="AO263" s="22">
        <v>6.4247245067235795E-2</v>
      </c>
      <c r="AP263" s="22">
        <v>-9.7499920023401507E-2</v>
      </c>
      <c r="AQ263" s="22">
        <v>0.110103392762539</v>
      </c>
      <c r="AR263" s="22">
        <v>-0.134549861659325</v>
      </c>
      <c r="AS263" s="20">
        <v>8</v>
      </c>
      <c r="AT263" s="20">
        <v>4</v>
      </c>
      <c r="AU263" s="20">
        <v>7</v>
      </c>
      <c r="AV263" s="21">
        <v>5</v>
      </c>
      <c r="AW263" s="15"/>
      <c r="AX263" s="25">
        <v>0.27894608126633103</v>
      </c>
      <c r="AY263" s="26">
        <v>0.33827800658082202</v>
      </c>
      <c r="AZ263" s="26">
        <v>1.06922057960946</v>
      </c>
      <c r="BA263" s="26">
        <v>0.45098790229667401</v>
      </c>
      <c r="BB263" s="85">
        <v>2.8428734444678399E-2</v>
      </c>
      <c r="BC263" s="88">
        <v>-31.2231642937986</v>
      </c>
      <c r="BD263" s="18">
        <v>43797</v>
      </c>
      <c r="BE263" s="18">
        <v>43910</v>
      </c>
      <c r="BF263" s="20"/>
      <c r="BG263" s="18"/>
      <c r="BH263" s="15"/>
    </row>
    <row r="264" spans="1:60" x14ac:dyDescent="0.25">
      <c r="A264" s="15"/>
      <c r="B264" s="14" t="s">
        <v>905</v>
      </c>
      <c r="C264" s="14" t="s">
        <v>906</v>
      </c>
      <c r="D264" s="14" t="s">
        <v>894</v>
      </c>
      <c r="E264" s="16" t="s">
        <v>167</v>
      </c>
      <c r="F264" s="16" t="s">
        <v>144</v>
      </c>
      <c r="G264" s="81" t="s">
        <v>38</v>
      </c>
      <c r="H264" s="82" t="s">
        <v>70</v>
      </c>
      <c r="I264" s="17" t="s">
        <v>31</v>
      </c>
      <c r="J264" s="17" t="s">
        <v>907</v>
      </c>
      <c r="K264" s="15"/>
      <c r="L264" s="18">
        <v>44022</v>
      </c>
      <c r="M264" s="83">
        <v>1415.9888000004</v>
      </c>
      <c r="N264" s="84">
        <v>1415.9888000004</v>
      </c>
      <c r="O264" s="84">
        <v>1619.9821000006</v>
      </c>
      <c r="P264" s="85">
        <f t="shared" si="4"/>
        <v>0.8740768185030412</v>
      </c>
      <c r="Q264" s="18">
        <v>43797</v>
      </c>
      <c r="R264" s="86">
        <v>1175538.747</v>
      </c>
      <c r="S264" s="86">
        <v>1166394.8009921899</v>
      </c>
      <c r="T264" s="15"/>
      <c r="U264" s="19">
        <v>2.17675000185409E-2</v>
      </c>
      <c r="V264" s="51">
        <v>2.2186629172210801</v>
      </c>
      <c r="W264" s="19">
        <v>3.7957816504786003E-2</v>
      </c>
      <c r="X264" s="51">
        <v>4.5846989015481103</v>
      </c>
      <c r="Y264" s="19">
        <v>-8.41879794061242E-2</v>
      </c>
      <c r="Z264" s="51">
        <v>10.9128755176353</v>
      </c>
      <c r="AA264" s="19">
        <v>8.3587996381538701E-2</v>
      </c>
      <c r="AB264" s="51">
        <v>28.935466541326601</v>
      </c>
      <c r="AC264" s="19">
        <v>6.5706599922123105E-2</v>
      </c>
      <c r="AD264" s="51">
        <v>30.856515490479101</v>
      </c>
      <c r="AE264" s="19">
        <v>1.04789494016586E-2</v>
      </c>
      <c r="AF264" s="87">
        <v>18.825126988755098</v>
      </c>
      <c r="AG264" s="19">
        <v>-1.04692621089271E-2</v>
      </c>
      <c r="AH264" s="51">
        <v>-2.84574720271848</v>
      </c>
      <c r="AI264" s="19">
        <v>-5.6276931060929201E-2</v>
      </c>
      <c r="AJ264" s="51">
        <v>8.0992241009080299</v>
      </c>
      <c r="AK264" s="19">
        <v>0.47449683438928297</v>
      </c>
      <c r="AL264" s="19">
        <v>4.0180710559070597E-2</v>
      </c>
      <c r="AM264" s="51">
        <v>66.312838369631194</v>
      </c>
      <c r="AN264" s="15"/>
      <c r="AO264" s="22">
        <v>6.4276476939994595E-2</v>
      </c>
      <c r="AP264" s="22">
        <v>-9.74259747490578E-2</v>
      </c>
      <c r="AQ264" s="22">
        <v>0.109221859465906</v>
      </c>
      <c r="AR264" s="22">
        <v>-0.133816944673599</v>
      </c>
      <c r="AS264" s="20">
        <v>8</v>
      </c>
      <c r="AT264" s="20">
        <v>4</v>
      </c>
      <c r="AU264" s="20">
        <v>7</v>
      </c>
      <c r="AV264" s="21">
        <v>5</v>
      </c>
      <c r="AW264" s="15"/>
      <c r="AX264" s="25">
        <v>0.27889412029209798</v>
      </c>
      <c r="AY264" s="26">
        <v>0.33548898879735101</v>
      </c>
      <c r="AZ264" s="26">
        <v>1.06702648695682</v>
      </c>
      <c r="BA264" s="26">
        <v>0.44745849075479799</v>
      </c>
      <c r="BB264" s="85">
        <v>2.8424750219019201E-2</v>
      </c>
      <c r="BC264" s="88">
        <v>-31.2140362538921</v>
      </c>
      <c r="BD264" s="18">
        <v>43797</v>
      </c>
      <c r="BE264" s="18">
        <v>43910</v>
      </c>
      <c r="BF264" s="20"/>
      <c r="BG264" s="18"/>
      <c r="BH264" s="15"/>
    </row>
    <row r="265" spans="1:60" x14ac:dyDescent="0.25">
      <c r="A265" s="15"/>
      <c r="B265" s="14" t="s">
        <v>908</v>
      </c>
      <c r="C265" s="14" t="s">
        <v>909</v>
      </c>
      <c r="D265" s="14" t="s">
        <v>910</v>
      </c>
      <c r="E265" s="16" t="s">
        <v>36</v>
      </c>
      <c r="F265" s="16" t="s">
        <v>144</v>
      </c>
      <c r="G265" s="81" t="s">
        <v>703</v>
      </c>
      <c r="H265" s="82" t="s">
        <v>704</v>
      </c>
      <c r="I265" s="17" t="s">
        <v>31</v>
      </c>
      <c r="J265" s="17" t="s">
        <v>911</v>
      </c>
      <c r="K265" s="15"/>
      <c r="L265" s="18">
        <v>44022</v>
      </c>
      <c r="M265" s="83">
        <v>2111.4657999984902</v>
      </c>
      <c r="N265" s="84">
        <v>2111.4657999984902</v>
      </c>
      <c r="O265" s="84">
        <v>2111.4657999984902</v>
      </c>
      <c r="P265" s="85">
        <f t="shared" si="4"/>
        <v>1</v>
      </c>
      <c r="Q265" s="18">
        <v>44022</v>
      </c>
      <c r="R265" s="86">
        <v>25571596.577</v>
      </c>
      <c r="S265" s="86">
        <v>24387350.0216875</v>
      </c>
      <c r="T265" s="15"/>
      <c r="U265" s="19">
        <v>8.95120683708228E-6</v>
      </c>
      <c r="V265" s="51">
        <v>4.2808036050701E-2</v>
      </c>
      <c r="W265" s="19">
        <v>1.8469255337549801E-4</v>
      </c>
      <c r="X265" s="51">
        <v>0.80738650640341803</v>
      </c>
      <c r="Y265" s="19">
        <v>4.7358729516418004E-3</v>
      </c>
      <c r="Z265" s="51">
        <v>19.8052607534046</v>
      </c>
      <c r="AA265" s="19">
        <v>1.2403352631736199E-2</v>
      </c>
      <c r="AB265" s="51">
        <v>21.8170021663245</v>
      </c>
      <c r="AC265" s="19">
        <v>3.2316856737452299E-2</v>
      </c>
      <c r="AD265" s="51">
        <v>27.517541172011999</v>
      </c>
      <c r="AE265" s="19">
        <v>5.0135363471781602E-2</v>
      </c>
      <c r="AF265" s="87">
        <v>22.7907683957892</v>
      </c>
      <c r="AG265" s="19">
        <v>1.04156506495201E-4</v>
      </c>
      <c r="AH265" s="51">
        <v>-1.7884053411762599</v>
      </c>
      <c r="AI265" s="19">
        <v>5.0770661218848502E-3</v>
      </c>
      <c r="AJ265" s="51">
        <v>14.2346238191822</v>
      </c>
      <c r="AK265" s="19">
        <v>0.64349658296443502</v>
      </c>
      <c r="AL265" s="19">
        <v>3.1404282586663598E-2</v>
      </c>
      <c r="AM265" s="51">
        <v>-60.0788410626119</v>
      </c>
      <c r="AN265" s="15"/>
      <c r="AO265" s="22">
        <v>8.9553564976085898E-4</v>
      </c>
      <c r="AP265" s="22">
        <v>3.7894096749369102E-6</v>
      </c>
      <c r="AQ265" s="22">
        <v>1.79866581493116E-3</v>
      </c>
      <c r="AR265" s="22">
        <v>1.04156506495201E-4</v>
      </c>
      <c r="AS265" s="20">
        <v>12</v>
      </c>
      <c r="AT265" s="20">
        <v>0</v>
      </c>
      <c r="AU265" s="20">
        <v>7</v>
      </c>
      <c r="AV265" s="21">
        <v>5</v>
      </c>
      <c r="AW265" s="15"/>
      <c r="AX265" s="25">
        <v>1.08635953641283E-3</v>
      </c>
      <c r="AY265" s="26">
        <v>-15.590567132196201</v>
      </c>
      <c r="AZ265" s="26">
        <v>0.58312658942668305</v>
      </c>
      <c r="BA265" s="26">
        <v>-13.5714811192593</v>
      </c>
      <c r="BB265" s="85">
        <v>1.1226821541384901E-4</v>
      </c>
      <c r="BC265" s="88">
        <v>0</v>
      </c>
      <c r="BD265" s="18">
        <v>44022</v>
      </c>
      <c r="BE265" s="18"/>
      <c r="BF265" s="20"/>
      <c r="BG265" s="18"/>
      <c r="BH265" s="15"/>
    </row>
    <row r="266" spans="1:60" x14ac:dyDescent="0.25">
      <c r="A266" s="15"/>
      <c r="B266" s="14" t="s">
        <v>912</v>
      </c>
      <c r="C266" s="14" t="s">
        <v>913</v>
      </c>
      <c r="D266" s="14" t="s">
        <v>910</v>
      </c>
      <c r="E266" s="16" t="s">
        <v>43</v>
      </c>
      <c r="F266" s="16" t="s">
        <v>144</v>
      </c>
      <c r="G266" s="81" t="s">
        <v>703</v>
      </c>
      <c r="H266" s="82" t="s">
        <v>704</v>
      </c>
      <c r="I266" s="17" t="s">
        <v>31</v>
      </c>
      <c r="J266" s="17" t="s">
        <v>914</v>
      </c>
      <c r="K266" s="15"/>
      <c r="L266" s="18">
        <v>44022</v>
      </c>
      <c r="M266" s="83">
        <v>1842.10749999993</v>
      </c>
      <c r="N266" s="84">
        <v>1842.10749999993</v>
      </c>
      <c r="O266" s="84">
        <v>1842.10749999993</v>
      </c>
      <c r="P266" s="85">
        <f t="shared" si="4"/>
        <v>1</v>
      </c>
      <c r="Q266" s="18">
        <v>44022</v>
      </c>
      <c r="R266" s="86">
        <v>12956838.607999999</v>
      </c>
      <c r="S266" s="86">
        <v>9973603.9130000006</v>
      </c>
      <c r="T266" s="15"/>
      <c r="U266" s="19">
        <v>1.00429460871965E-5</v>
      </c>
      <c r="V266" s="51">
        <v>4.2917209975712502E-2</v>
      </c>
      <c r="W266" s="19">
        <v>3.1778056654729902E-4</v>
      </c>
      <c r="X266" s="51">
        <v>0.82069530772059796</v>
      </c>
      <c r="Y266" s="19">
        <v>6.7456218148436199E-3</v>
      </c>
      <c r="Z266" s="51">
        <v>20.006235639739302</v>
      </c>
      <c r="AA266" s="19">
        <v>1.7071953365302799E-2</v>
      </c>
      <c r="AB266" s="51">
        <v>22.283862239681199</v>
      </c>
      <c r="AC266" s="19">
        <v>4.3562687322264503E-2</v>
      </c>
      <c r="AD266" s="51">
        <v>28.6421242304787</v>
      </c>
      <c r="AE266" s="19">
        <v>6.8127976066534798E-2</v>
      </c>
      <c r="AF266" s="87">
        <v>24.590029655257201</v>
      </c>
      <c r="AG266" s="19">
        <v>1.08257301690173E-4</v>
      </c>
      <c r="AH266" s="51">
        <v>-1.78799526165676</v>
      </c>
      <c r="AI266" s="19">
        <v>7.1831698478490597E-3</v>
      </c>
      <c r="AJ266" s="51">
        <v>14.445234191778599</v>
      </c>
      <c r="AK266" s="19">
        <v>0.84028561723767803</v>
      </c>
      <c r="AL266" s="19">
        <v>3.8689683986376601E-2</v>
      </c>
      <c r="AM266" s="51">
        <v>-40.3999376352876</v>
      </c>
      <c r="AN266" s="15"/>
      <c r="AO266" s="22">
        <v>9.1194406559225204E-4</v>
      </c>
      <c r="AP266" s="22">
        <v>1.00429460871965E-5</v>
      </c>
      <c r="AQ266" s="22">
        <v>2.09291408100398E-3</v>
      </c>
      <c r="AR266" s="22">
        <v>1.08257301690173E-4</v>
      </c>
      <c r="AS266" s="20">
        <v>12</v>
      </c>
      <c r="AT266" s="20">
        <v>0</v>
      </c>
      <c r="AU266" s="20">
        <v>7</v>
      </c>
      <c r="AV266" s="21">
        <v>5</v>
      </c>
      <c r="AW266" s="15"/>
      <c r="AX266" s="25">
        <v>1.1758293927277899E-3</v>
      </c>
      <c r="AY266" s="26">
        <v>-10.7727861693566</v>
      </c>
      <c r="AZ266" s="26">
        <v>0.59863293282978702</v>
      </c>
      <c r="BA266" s="26">
        <v>-11.813294897278</v>
      </c>
      <c r="BB266" s="85">
        <v>1.21512072882553E-4</v>
      </c>
      <c r="BC266" s="88">
        <v>0</v>
      </c>
      <c r="BD266" s="18">
        <v>44022</v>
      </c>
      <c r="BE266" s="18"/>
      <c r="BF266" s="20"/>
      <c r="BG266" s="18"/>
      <c r="BH266" s="15"/>
    </row>
    <row r="267" spans="1:60" x14ac:dyDescent="0.25">
      <c r="A267" s="15"/>
      <c r="B267" s="14" t="s">
        <v>915</v>
      </c>
      <c r="C267" s="14" t="s">
        <v>916</v>
      </c>
      <c r="D267" s="14" t="s">
        <v>910</v>
      </c>
      <c r="E267" s="16" t="s">
        <v>51</v>
      </c>
      <c r="F267" s="16" t="s">
        <v>144</v>
      </c>
      <c r="G267" s="81" t="s">
        <v>703</v>
      </c>
      <c r="H267" s="82" t="s">
        <v>704</v>
      </c>
      <c r="I267" s="17" t="s">
        <v>31</v>
      </c>
      <c r="J267" s="17" t="s">
        <v>917</v>
      </c>
      <c r="K267" s="15"/>
      <c r="L267" s="18">
        <v>44022</v>
      </c>
      <c r="M267" s="83">
        <v>1573.26850000024</v>
      </c>
      <c r="N267" s="84">
        <v>1573.26850000024</v>
      </c>
      <c r="O267" s="84">
        <v>1573.26850000024</v>
      </c>
      <c r="P267" s="85">
        <f t="shared" si="4"/>
        <v>1</v>
      </c>
      <c r="Q267" s="18">
        <v>44022</v>
      </c>
      <c r="R267" s="86">
        <v>3131957.1579999998</v>
      </c>
      <c r="S267" s="86">
        <v>1280092.34562891</v>
      </c>
      <c r="T267" s="15"/>
      <c r="U267" s="19">
        <v>7.0554251578869298E-6</v>
      </c>
      <c r="V267" s="51">
        <v>4.2618457882781499E-2</v>
      </c>
      <c r="W267" s="19">
        <v>2.1889166600885801E-4</v>
      </c>
      <c r="X267" s="51">
        <v>0.81080641766675399</v>
      </c>
      <c r="Y267" s="19">
        <v>6.21353937822278E-3</v>
      </c>
      <c r="Z267" s="51">
        <v>19.953027396084501</v>
      </c>
      <c r="AA267" s="19">
        <v>1.6012609579774999E-2</v>
      </c>
      <c r="AB267" s="51">
        <v>22.1779278611357</v>
      </c>
      <c r="AC267" s="19">
        <v>4.1189246832800598E-2</v>
      </c>
      <c r="AD267" s="51">
        <v>28.404780181532299</v>
      </c>
      <c r="AE267" s="19">
        <v>6.4468804343050606E-2</v>
      </c>
      <c r="AF267" s="87">
        <v>24.224112482916102</v>
      </c>
      <c r="AG267" s="19">
        <v>7.4881574619212201E-5</v>
      </c>
      <c r="AH267" s="51">
        <v>-1.7913328343638599</v>
      </c>
      <c r="AI267" s="19">
        <v>6.6233212164661399E-3</v>
      </c>
      <c r="AJ267" s="51">
        <v>14.3892493286403</v>
      </c>
      <c r="AK267" s="19">
        <v>0.57326850000012197</v>
      </c>
      <c r="AL267" s="19">
        <v>3.4686289618548499E-2</v>
      </c>
      <c r="AM267" s="51">
        <v>29.474771766195801</v>
      </c>
      <c r="AN267" s="15"/>
      <c r="AO267" s="22">
        <v>9.09201455215225E-4</v>
      </c>
      <c r="AP267" s="22">
        <v>6.9936431827954897E-6</v>
      </c>
      <c r="AQ267" s="22">
        <v>2.0049466274940598E-3</v>
      </c>
      <c r="AR267" s="22">
        <v>7.4881574619212201E-5</v>
      </c>
      <c r="AS267" s="20">
        <v>12</v>
      </c>
      <c r="AT267" s="20">
        <v>0</v>
      </c>
      <c r="AU267" s="20">
        <v>7</v>
      </c>
      <c r="AV267" s="21">
        <v>5</v>
      </c>
      <c r="AW267" s="15"/>
      <c r="AX267" s="25">
        <v>1.1636033150136901E-3</v>
      </c>
      <c r="AY267" s="26">
        <v>-11.744381480923</v>
      </c>
      <c r="AZ267" s="26">
        <v>0.59512611254376702</v>
      </c>
      <c r="BA267" s="26">
        <v>-12.238416949359801</v>
      </c>
      <c r="BB267" s="85">
        <v>1.20248725805823E-4</v>
      </c>
      <c r="BC267" s="88">
        <v>0</v>
      </c>
      <c r="BD267" s="18">
        <v>44022</v>
      </c>
      <c r="BE267" s="18"/>
      <c r="BF267" s="20"/>
      <c r="BG267" s="18"/>
      <c r="BH267" s="15"/>
    </row>
    <row r="268" spans="1:60" x14ac:dyDescent="0.25">
      <c r="A268" s="15"/>
      <c r="B268" s="14" t="s">
        <v>918</v>
      </c>
      <c r="C268" s="14" t="s">
        <v>919</v>
      </c>
      <c r="D268" s="14" t="s">
        <v>910</v>
      </c>
      <c r="E268" s="16" t="s">
        <v>156</v>
      </c>
      <c r="F268" s="16" t="s">
        <v>144</v>
      </c>
      <c r="G268" s="81" t="s">
        <v>703</v>
      </c>
      <c r="H268" s="82" t="s">
        <v>704</v>
      </c>
      <c r="I268" s="17" t="s">
        <v>31</v>
      </c>
      <c r="J268" s="17" t="s">
        <v>920</v>
      </c>
      <c r="K268" s="15"/>
      <c r="L268" s="18">
        <v>44022</v>
      </c>
      <c r="M268" s="83">
        <v>1503.88379999995</v>
      </c>
      <c r="N268" s="84">
        <v>1503.88379999995</v>
      </c>
      <c r="O268" s="84">
        <v>1503.88379999995</v>
      </c>
      <c r="P268" s="85">
        <f t="shared" si="4"/>
        <v>1</v>
      </c>
      <c r="Q268" s="18">
        <v>44022</v>
      </c>
      <c r="R268" s="86">
        <v>722210.69200000004</v>
      </c>
      <c r="S268" s="86">
        <v>261652.821957031</v>
      </c>
      <c r="T268" s="15"/>
      <c r="U268" s="19">
        <v>3.7237059586914299E-6</v>
      </c>
      <c r="V268" s="51">
        <v>4.2285285962861997E-2</v>
      </c>
      <c r="W268" s="19">
        <v>1.19903956147027E-4</v>
      </c>
      <c r="X268" s="51">
        <v>0.80090764668057102</v>
      </c>
      <c r="Y268" s="19">
        <v>4.9819279720395597E-3</v>
      </c>
      <c r="Z268" s="51">
        <v>19.829866255458899</v>
      </c>
      <c r="AA268" s="19">
        <v>1.30999771827192E-2</v>
      </c>
      <c r="AB268" s="51">
        <v>21.886664621444702</v>
      </c>
      <c r="AC268" s="19">
        <v>3.4577295396957197E-2</v>
      </c>
      <c r="AD268" s="51">
        <v>27.743585037940601</v>
      </c>
      <c r="AE268" s="19">
        <v>5.40140538123524E-2</v>
      </c>
      <c r="AF268" s="87">
        <v>23.178637429839</v>
      </c>
      <c r="AG268" s="19">
        <v>4.1560788304195699E-5</v>
      </c>
      <c r="AH268" s="51">
        <v>-1.79466491299536</v>
      </c>
      <c r="AI268" s="19">
        <v>5.3235460018186097E-3</v>
      </c>
      <c r="AJ268" s="51">
        <v>14.259271807182801</v>
      </c>
      <c r="AK268" s="19">
        <v>0.50388380000018496</v>
      </c>
      <c r="AL268" s="19">
        <v>3.1180582343949902E-2</v>
      </c>
      <c r="AM268" s="51">
        <v>22.536301766202101</v>
      </c>
      <c r="AN268" s="15"/>
      <c r="AO268" s="22">
        <v>8.9964122344099505E-4</v>
      </c>
      <c r="AP268" s="22">
        <v>3.7237059586914299E-6</v>
      </c>
      <c r="AQ268" s="22">
        <v>1.8316695295652601E-3</v>
      </c>
      <c r="AR268" s="22">
        <v>4.1560788304195699E-5</v>
      </c>
      <c r="AS268" s="20">
        <v>12</v>
      </c>
      <c r="AT268" s="20">
        <v>0</v>
      </c>
      <c r="AU268" s="20">
        <v>7</v>
      </c>
      <c r="AV268" s="21">
        <v>5</v>
      </c>
      <c r="AW268" s="15"/>
      <c r="AX268" s="25">
        <v>1.1095479340428899E-3</v>
      </c>
      <c r="AY268" s="26">
        <v>-14.713283473000001</v>
      </c>
      <c r="AZ268" s="26">
        <v>0.585444713375182</v>
      </c>
      <c r="BA268" s="26">
        <v>-13.310298248252399</v>
      </c>
      <c r="BB268" s="85">
        <v>1.14663863764548E-4</v>
      </c>
      <c r="BC268" s="88">
        <v>0</v>
      </c>
      <c r="BD268" s="18">
        <v>44022</v>
      </c>
      <c r="BE268" s="18"/>
      <c r="BF268" s="20"/>
      <c r="BG268" s="18"/>
      <c r="BH268" s="15"/>
    </row>
    <row r="269" spans="1:60" x14ac:dyDescent="0.25">
      <c r="A269" s="15"/>
      <c r="B269" s="14" t="s">
        <v>921</v>
      </c>
      <c r="C269" s="14" t="s">
        <v>922</v>
      </c>
      <c r="D269" s="14" t="s">
        <v>910</v>
      </c>
      <c r="E269" s="16" t="s">
        <v>505</v>
      </c>
      <c r="F269" s="16" t="s">
        <v>144</v>
      </c>
      <c r="G269" s="81" t="s">
        <v>703</v>
      </c>
      <c r="H269" s="82" t="s">
        <v>704</v>
      </c>
      <c r="I269" s="17" t="s">
        <v>31</v>
      </c>
      <c r="J269" s="17" t="s">
        <v>923</v>
      </c>
      <c r="K269" s="15"/>
      <c r="L269" s="18">
        <v>44022</v>
      </c>
      <c r="M269" s="83">
        <v>1215.2210000008299</v>
      </c>
      <c r="N269" s="84">
        <v>1215.2210000008299</v>
      </c>
      <c r="O269" s="84">
        <v>1215.2210000008299</v>
      </c>
      <c r="P269" s="85">
        <f t="shared" si="4"/>
        <v>1</v>
      </c>
      <c r="Q269" s="18">
        <v>44022</v>
      </c>
      <c r="R269" s="86">
        <v>110050479.67399999</v>
      </c>
      <c r="S269" s="86">
        <v>38863876.199124999</v>
      </c>
      <c r="T269" s="15"/>
      <c r="U269" s="19">
        <v>1.25081696751295E-5</v>
      </c>
      <c r="V269" s="51">
        <v>4.3163732334505801E-2</v>
      </c>
      <c r="W269" s="19">
        <v>4.4439644079829999E-4</v>
      </c>
      <c r="X269" s="51">
        <v>0.833356895145698</v>
      </c>
      <c r="Y269" s="19">
        <v>7.7366834193526302E-3</v>
      </c>
      <c r="Z269" s="51">
        <v>20.1053418001975</v>
      </c>
      <c r="AA269" s="19">
        <v>1.9727509552467399E-2</v>
      </c>
      <c r="AB269" s="51">
        <v>22.549417858419499</v>
      </c>
      <c r="AC269" s="19">
        <v>4.92083328081208E-2</v>
      </c>
      <c r="AD269" s="51">
        <v>29.206688779057</v>
      </c>
      <c r="AE269" s="19">
        <v>7.6203395030461293E-2</v>
      </c>
      <c r="AF269" s="87">
        <v>25.397571551642599</v>
      </c>
      <c r="AG269" s="19">
        <v>1.38100949698128E-4</v>
      </c>
      <c r="AH269" s="51">
        <v>-1.7850108968559699</v>
      </c>
      <c r="AI269" s="19">
        <v>8.2568269190233003E-3</v>
      </c>
      <c r="AJ269" s="51">
        <v>14.552599898903299</v>
      </c>
      <c r="AK269" s="19">
        <v>0.215072882616369</v>
      </c>
      <c r="AL269" s="19">
        <v>2.9941059170596401E-2</v>
      </c>
      <c r="AM269" s="51">
        <v>10.7931044778525</v>
      </c>
      <c r="AN269" s="15"/>
      <c r="AO269" s="22">
        <v>9.1467676975298695E-4</v>
      </c>
      <c r="AP269" s="22">
        <v>1.25081696751295E-5</v>
      </c>
      <c r="AQ269" s="22">
        <v>2.3518924263044002E-3</v>
      </c>
      <c r="AR269" s="22">
        <v>1.38100949698128E-4</v>
      </c>
      <c r="AS269" s="20">
        <v>12</v>
      </c>
      <c r="AT269" s="20">
        <v>0</v>
      </c>
      <c r="AU269" s="20">
        <v>7</v>
      </c>
      <c r="AV269" s="21">
        <v>5</v>
      </c>
      <c r="AW269" s="15"/>
      <c r="AX269" s="25">
        <v>1.2243851480184299E-3</v>
      </c>
      <c r="AY269" s="26">
        <v>-8.3226314356434195</v>
      </c>
      <c r="AZ269" s="26">
        <v>0.607406193059433</v>
      </c>
      <c r="BA269" s="26">
        <v>-10.4401898558281</v>
      </c>
      <c r="BB269" s="85">
        <v>1.2652862372959799E-4</v>
      </c>
      <c r="BC269" s="88">
        <v>0</v>
      </c>
      <c r="BD269" s="18">
        <v>44022</v>
      </c>
      <c r="BE269" s="18"/>
      <c r="BF269" s="20"/>
      <c r="BG269" s="18"/>
      <c r="BH269" s="15"/>
    </row>
    <row r="270" spans="1:60" x14ac:dyDescent="0.25">
      <c r="A270" s="15"/>
      <c r="B270" s="14" t="s">
        <v>924</v>
      </c>
      <c r="C270" s="14" t="s">
        <v>925</v>
      </c>
      <c r="D270" s="14" t="s">
        <v>926</v>
      </c>
      <c r="E270" s="16" t="s">
        <v>77</v>
      </c>
      <c r="F270" s="16" t="s">
        <v>144</v>
      </c>
      <c r="G270" s="81" t="s">
        <v>205</v>
      </c>
      <c r="H270" s="82" t="s">
        <v>206</v>
      </c>
      <c r="I270" s="17" t="s">
        <v>31</v>
      </c>
      <c r="J270" s="17" t="s">
        <v>927</v>
      </c>
      <c r="K270" s="15"/>
      <c r="L270" s="18">
        <v>44022</v>
      </c>
      <c r="M270" s="83">
        <v>1684.7370999995601</v>
      </c>
      <c r="N270" s="84">
        <v>1684.7370999995601</v>
      </c>
      <c r="O270" s="84">
        <v>1690.4331999998501</v>
      </c>
      <c r="P270" s="85">
        <f t="shared" si="4"/>
        <v>0.99663039036367096</v>
      </c>
      <c r="Q270" s="18">
        <v>43976</v>
      </c>
      <c r="R270" s="86">
        <v>404988.55300000001</v>
      </c>
      <c r="S270" s="86">
        <v>568638.48419238301</v>
      </c>
      <c r="T270" s="15"/>
      <c r="U270" s="19">
        <v>-1.16019858978689E-3</v>
      </c>
      <c r="V270" s="51">
        <v>-7.4106943611695897E-2</v>
      </c>
      <c r="W270" s="19">
        <v>6.3959423423511899E-3</v>
      </c>
      <c r="X270" s="51">
        <v>1.4285114853009899</v>
      </c>
      <c r="Y270" s="19">
        <v>2.5260831151172201E-2</v>
      </c>
      <c r="Z270" s="51">
        <v>21.857756573357602</v>
      </c>
      <c r="AA270" s="19">
        <v>3.7892243566602701E-2</v>
      </c>
      <c r="AB270" s="51">
        <v>24.365891259832999</v>
      </c>
      <c r="AC270" s="19">
        <v>9.1767424119170798E-2</v>
      </c>
      <c r="AD270" s="51">
        <v>33.462597910198397</v>
      </c>
      <c r="AE270" s="19">
        <v>0.124492389335501</v>
      </c>
      <c r="AF270" s="87">
        <v>30.2264709821611</v>
      </c>
      <c r="AG270" s="19">
        <v>-8.5406624748429695E-5</v>
      </c>
      <c r="AH270" s="51">
        <v>-1.8073616543006199</v>
      </c>
      <c r="AI270" s="19">
        <v>2.84590016381117E-2</v>
      </c>
      <c r="AJ270" s="51">
        <v>16.572817370819401</v>
      </c>
      <c r="AK270" s="19">
        <v>0.68473710000049304</v>
      </c>
      <c r="AL270" s="19">
        <v>4.1364737207913997E-2</v>
      </c>
      <c r="AM270" s="51">
        <v>20.039548104978198</v>
      </c>
      <c r="AN270" s="15"/>
      <c r="AO270" s="22">
        <v>1.6375314929973701E-2</v>
      </c>
      <c r="AP270" s="22">
        <v>-2.8929960772074999E-2</v>
      </c>
      <c r="AQ270" s="22">
        <v>2.40944585530087E-2</v>
      </c>
      <c r="AR270" s="22">
        <v>-1.95555122036239E-2</v>
      </c>
      <c r="AS270" s="20">
        <v>6</v>
      </c>
      <c r="AT270" s="20">
        <v>6</v>
      </c>
      <c r="AU270" s="20">
        <v>7</v>
      </c>
      <c r="AV270" s="21">
        <v>5</v>
      </c>
      <c r="AW270" s="15"/>
      <c r="AX270" s="25">
        <v>4.4819310306847902E-2</v>
      </c>
      <c r="AY270" s="26">
        <v>0.26605401740562201</v>
      </c>
      <c r="AZ270" s="26">
        <v>0.68055394137627401</v>
      </c>
      <c r="BA270" s="26">
        <v>0.33640675897731898</v>
      </c>
      <c r="BB270" s="85">
        <v>4.60669926821083E-3</v>
      </c>
      <c r="BC270" s="88">
        <v>-6.4574928871443298</v>
      </c>
      <c r="BD270" s="18">
        <v>43748</v>
      </c>
      <c r="BE270" s="18">
        <v>43783</v>
      </c>
      <c r="BF270" s="20">
        <v>151</v>
      </c>
      <c r="BG270" s="18">
        <v>43959</v>
      </c>
      <c r="BH270" s="15"/>
    </row>
    <row r="271" spans="1:60" x14ac:dyDescent="0.25">
      <c r="A271" s="15"/>
      <c r="B271" s="14" t="s">
        <v>928</v>
      </c>
      <c r="C271" s="14" t="s">
        <v>929</v>
      </c>
      <c r="D271" s="14" t="s">
        <v>926</v>
      </c>
      <c r="E271" s="16" t="s">
        <v>51</v>
      </c>
      <c r="F271" s="16" t="s">
        <v>144</v>
      </c>
      <c r="G271" s="81" t="s">
        <v>205</v>
      </c>
      <c r="H271" s="82" t="s">
        <v>206</v>
      </c>
      <c r="I271" s="17" t="s">
        <v>31</v>
      </c>
      <c r="J271" s="17" t="s">
        <v>930</v>
      </c>
      <c r="K271" s="15"/>
      <c r="L271" s="18">
        <v>44022</v>
      </c>
      <c r="M271" s="83">
        <v>1652.0067999996199</v>
      </c>
      <c r="N271" s="84">
        <v>1652.0067999996199</v>
      </c>
      <c r="O271" s="84">
        <v>1658.2171000000101</v>
      </c>
      <c r="P271" s="85">
        <f t="shared" si="4"/>
        <v>0.99625483297670125</v>
      </c>
      <c r="Q271" s="18">
        <v>43976</v>
      </c>
      <c r="R271" s="86">
        <v>4852347.8269999996</v>
      </c>
      <c r="S271" s="86">
        <v>5838349.1275468701</v>
      </c>
      <c r="T271" s="15"/>
      <c r="U271" s="19">
        <v>-1.1684225664794199E-3</v>
      </c>
      <c r="V271" s="51">
        <v>-7.4929341280949302E-2</v>
      </c>
      <c r="W271" s="19">
        <v>6.14868818774994E-3</v>
      </c>
      <c r="X271" s="51">
        <v>1.40378606984086</v>
      </c>
      <c r="Y271" s="19">
        <v>2.3732716137601501E-2</v>
      </c>
      <c r="Z271" s="51">
        <v>21.704945072007799</v>
      </c>
      <c r="AA271" s="19">
        <v>3.47795361794851E-2</v>
      </c>
      <c r="AB271" s="51">
        <v>24.054620521114</v>
      </c>
      <c r="AC271" s="19">
        <v>8.5232509778579699E-2</v>
      </c>
      <c r="AD271" s="51">
        <v>32.809106476139299</v>
      </c>
      <c r="AE271" s="19">
        <v>0.114413202476571</v>
      </c>
      <c r="AF271" s="87">
        <v>29.218552296253598</v>
      </c>
      <c r="AG271" s="19">
        <v>-1.67404695275764E-4</v>
      </c>
      <c r="AH271" s="51">
        <v>-1.8155614613533499</v>
      </c>
      <c r="AI271" s="19">
        <v>2.6841922750463699E-2</v>
      </c>
      <c r="AJ271" s="51">
        <v>16.411109482054599</v>
      </c>
      <c r="AK271" s="19">
        <v>0.65200679999892597</v>
      </c>
      <c r="AL271" s="19">
        <v>3.9778396390829598E-2</v>
      </c>
      <c r="AM271" s="51">
        <v>16.766518104821401</v>
      </c>
      <c r="AN271" s="15"/>
      <c r="AO271" s="22">
        <v>1.6366932082746598E-2</v>
      </c>
      <c r="AP271" s="22">
        <v>-2.89379275773172E-2</v>
      </c>
      <c r="AQ271" s="22">
        <v>2.3842722879635399E-2</v>
      </c>
      <c r="AR271" s="22">
        <v>-1.9805330177405302E-2</v>
      </c>
      <c r="AS271" s="20">
        <v>6</v>
      </c>
      <c r="AT271" s="20">
        <v>6</v>
      </c>
      <c r="AU271" s="20">
        <v>7</v>
      </c>
      <c r="AV271" s="21">
        <v>5</v>
      </c>
      <c r="AW271" s="15"/>
      <c r="AX271" s="25">
        <v>4.4813093227930999E-2</v>
      </c>
      <c r="AY271" s="26">
        <v>0.20226114469846801</v>
      </c>
      <c r="AZ271" s="26">
        <v>0.67015001527761298</v>
      </c>
      <c r="BA271" s="26">
        <v>0.255396879281307</v>
      </c>
      <c r="BB271" s="85">
        <v>4.6060151616120499E-3</v>
      </c>
      <c r="BC271" s="88">
        <v>-6.4843978445132997</v>
      </c>
      <c r="BD271" s="18">
        <v>43748</v>
      </c>
      <c r="BE271" s="18">
        <v>43783</v>
      </c>
      <c r="BF271" s="20">
        <v>153</v>
      </c>
      <c r="BG271" s="18">
        <v>43963</v>
      </c>
      <c r="BH271" s="15"/>
    </row>
    <row r="272" spans="1:60" x14ac:dyDescent="0.25">
      <c r="A272" s="15"/>
      <c r="B272" s="14" t="s">
        <v>931</v>
      </c>
      <c r="C272" s="14" t="s">
        <v>932</v>
      </c>
      <c r="D272" s="14" t="s">
        <v>926</v>
      </c>
      <c r="E272" s="16" t="s">
        <v>156</v>
      </c>
      <c r="F272" s="16" t="s">
        <v>144</v>
      </c>
      <c r="G272" s="81" t="s">
        <v>205</v>
      </c>
      <c r="H272" s="82" t="s">
        <v>206</v>
      </c>
      <c r="I272" s="17" t="s">
        <v>31</v>
      </c>
      <c r="J272" s="17" t="s">
        <v>933</v>
      </c>
      <c r="K272" s="15"/>
      <c r="L272" s="18">
        <v>44022</v>
      </c>
      <c r="M272" s="83">
        <v>1293.7284999992701</v>
      </c>
      <c r="N272" s="84">
        <v>1293.7284999992701</v>
      </c>
      <c r="O272" s="84">
        <v>1332.05680000037</v>
      </c>
      <c r="P272" s="85">
        <f t="shared" si="4"/>
        <v>0.97122622698890226</v>
      </c>
      <c r="Q272" s="18">
        <v>43748</v>
      </c>
      <c r="R272" s="86">
        <v>50022.972999999998</v>
      </c>
      <c r="S272" s="86">
        <v>58903.225770751997</v>
      </c>
      <c r="T272" s="15"/>
      <c r="U272" s="19">
        <v>-1.1626467003225101E-3</v>
      </c>
      <c r="V272" s="51">
        <v>-7.4351754665258299E-2</v>
      </c>
      <c r="W272" s="19">
        <v>6.32163281807152E-3</v>
      </c>
      <c r="X272" s="51">
        <v>1.4210805328730201</v>
      </c>
      <c r="Y272" s="19">
        <v>-1.19374451114709E-2</v>
      </c>
      <c r="Z272" s="51">
        <v>18.137928947107898</v>
      </c>
      <c r="AA272" s="19">
        <v>-2.1777261008537599E-4</v>
      </c>
      <c r="AB272" s="51">
        <v>20.554889642138701</v>
      </c>
      <c r="AC272" s="19">
        <v>4.5939729909150601E-2</v>
      </c>
      <c r="AD272" s="51">
        <v>28.879828489181801</v>
      </c>
      <c r="AE272" s="19">
        <v>4.5939729909150601E-2</v>
      </c>
      <c r="AF272" s="87">
        <v>22.3712050395261</v>
      </c>
      <c r="AG272" s="19">
        <v>-1.10134626993386E-4</v>
      </c>
      <c r="AH272" s="51">
        <v>-1.8098344545251199</v>
      </c>
      <c r="AI272" s="19">
        <v>-8.8795905248844099E-3</v>
      </c>
      <c r="AJ272" s="51">
        <v>12.8389581545052</v>
      </c>
      <c r="AK272" s="19">
        <v>0.29372849999897899</v>
      </c>
      <c r="AL272" s="19">
        <v>2.1065959494080699E-2</v>
      </c>
      <c r="AM272" s="51">
        <v>-5.9881943390646502</v>
      </c>
      <c r="AN272" s="15"/>
      <c r="AO272" s="22">
        <v>1.63728075949621E-2</v>
      </c>
      <c r="AP272" s="22">
        <v>-2.8932311000971801E-2</v>
      </c>
      <c r="AQ272" s="22">
        <v>1.66437231364398E-2</v>
      </c>
      <c r="AR272" s="22">
        <v>-1.9630477224381999E-2</v>
      </c>
      <c r="AS272" s="20">
        <v>5</v>
      </c>
      <c r="AT272" s="20">
        <v>6</v>
      </c>
      <c r="AU272" s="20">
        <v>7</v>
      </c>
      <c r="AV272" s="21">
        <v>5</v>
      </c>
      <c r="AW272" s="15"/>
      <c r="AX272" s="25">
        <v>4.29255353419285E-2</v>
      </c>
      <c r="AY272" s="26">
        <v>-0.58664908994069298</v>
      </c>
      <c r="AZ272" s="26">
        <v>0.54624821928336997</v>
      </c>
      <c r="BA272" s="26">
        <v>-0.71579646448935796</v>
      </c>
      <c r="BB272" s="85">
        <v>4.4091816453556004E-3</v>
      </c>
      <c r="BC272" s="88">
        <v>-6.4655726392302304</v>
      </c>
      <c r="BD272" s="18">
        <v>43748</v>
      </c>
      <c r="BE272" s="18">
        <v>43783</v>
      </c>
      <c r="BF272" s="20"/>
      <c r="BG272" s="18"/>
      <c r="BH272" s="15"/>
    </row>
    <row r="273" spans="1:60" x14ac:dyDescent="0.25">
      <c r="A273" s="15"/>
      <c r="B273" s="14" t="s">
        <v>934</v>
      </c>
      <c r="C273" s="14" t="s">
        <v>935</v>
      </c>
      <c r="D273" s="14" t="s">
        <v>926</v>
      </c>
      <c r="E273" s="16" t="s">
        <v>91</v>
      </c>
      <c r="F273" s="16" t="s">
        <v>144</v>
      </c>
      <c r="G273" s="81" t="s">
        <v>205</v>
      </c>
      <c r="H273" s="82" t="s">
        <v>206</v>
      </c>
      <c r="I273" s="17" t="s">
        <v>31</v>
      </c>
      <c r="J273" s="17" t="s">
        <v>936</v>
      </c>
      <c r="K273" s="15"/>
      <c r="L273" s="18">
        <v>44022</v>
      </c>
      <c r="M273" s="83">
        <v>1582.9049999993299</v>
      </c>
      <c r="N273" s="84">
        <v>1582.9049999993299</v>
      </c>
      <c r="O273" s="84">
        <v>1589.5485999994</v>
      </c>
      <c r="P273" s="85">
        <f t="shared" si="4"/>
        <v>0.99582044864807995</v>
      </c>
      <c r="Q273" s="18">
        <v>43976</v>
      </c>
      <c r="R273" s="86">
        <v>228602.59700000001</v>
      </c>
      <c r="S273" s="86">
        <v>249782.81286914099</v>
      </c>
      <c r="T273" s="15"/>
      <c r="U273" s="19">
        <v>-1.1778983689509899E-3</v>
      </c>
      <c r="V273" s="51">
        <v>-7.5876921528106295E-2</v>
      </c>
      <c r="W273" s="19">
        <v>5.8624393241188998E-3</v>
      </c>
      <c r="X273" s="51">
        <v>1.37516118347776</v>
      </c>
      <c r="Y273" s="19">
        <v>2.1968080012811701E-2</v>
      </c>
      <c r="Z273" s="51">
        <v>21.528481459536099</v>
      </c>
      <c r="AA273" s="19">
        <v>3.1190599564069998E-2</v>
      </c>
      <c r="AB273" s="51">
        <v>23.695726859557901</v>
      </c>
      <c r="AC273" s="19">
        <v>7.7722112930132398E-2</v>
      </c>
      <c r="AD273" s="51">
        <v>32.058066791272701</v>
      </c>
      <c r="AE273" s="19">
        <v>0.10286709702631899</v>
      </c>
      <c r="AF273" s="87">
        <v>28.063941751228398</v>
      </c>
      <c r="AG273" s="19">
        <v>-2.6229689592582899E-4</v>
      </c>
      <c r="AH273" s="51">
        <v>-1.82505068141836</v>
      </c>
      <c r="AI273" s="19">
        <v>2.4974819267299601E-2</v>
      </c>
      <c r="AJ273" s="51">
        <v>16.224399133730898</v>
      </c>
      <c r="AK273" s="19">
        <v>0.58290499999944601</v>
      </c>
      <c r="AL273" s="19">
        <v>3.6331751261968699E-2</v>
      </c>
      <c r="AM273" s="51">
        <v>9.85633810487343</v>
      </c>
      <c r="AN273" s="15"/>
      <c r="AO273" s="22">
        <v>1.6357255790353499E-2</v>
      </c>
      <c r="AP273" s="22">
        <v>-2.8947174228051199E-2</v>
      </c>
      <c r="AQ273" s="22">
        <v>2.3551604934255E-2</v>
      </c>
      <c r="AR273" s="22">
        <v>-2.0094185716516201E-2</v>
      </c>
      <c r="AS273" s="20">
        <v>6</v>
      </c>
      <c r="AT273" s="20">
        <v>6</v>
      </c>
      <c r="AU273" s="20">
        <v>7</v>
      </c>
      <c r="AV273" s="21">
        <v>5</v>
      </c>
      <c r="AW273" s="15"/>
      <c r="AX273" s="25">
        <v>4.4806228824963899E-2</v>
      </c>
      <c r="AY273" s="26">
        <v>0.12868418704511</v>
      </c>
      <c r="AZ273" s="26">
        <v>0.65815336979358097</v>
      </c>
      <c r="BA273" s="26">
        <v>0.162234024705185</v>
      </c>
      <c r="BB273" s="85">
        <v>4.60525776942177E-3</v>
      </c>
      <c r="BC273" s="88">
        <v>-6.5155107381870003</v>
      </c>
      <c r="BD273" s="18">
        <v>43748</v>
      </c>
      <c r="BE273" s="18">
        <v>43783</v>
      </c>
      <c r="BF273" s="20">
        <v>156</v>
      </c>
      <c r="BG273" s="18">
        <v>43966</v>
      </c>
      <c r="BH273" s="15"/>
    </row>
    <row r="274" spans="1:60" x14ac:dyDescent="0.25">
      <c r="A274" s="15"/>
      <c r="B274" s="14" t="s">
        <v>937</v>
      </c>
      <c r="C274" s="14" t="s">
        <v>938</v>
      </c>
      <c r="D274" s="14" t="s">
        <v>926</v>
      </c>
      <c r="E274" s="16" t="s">
        <v>163</v>
      </c>
      <c r="F274" s="16" t="s">
        <v>144</v>
      </c>
      <c r="G274" s="81" t="s">
        <v>205</v>
      </c>
      <c r="H274" s="82" t="s">
        <v>206</v>
      </c>
      <c r="I274" s="17" t="s">
        <v>31</v>
      </c>
      <c r="J274" s="17" t="s">
        <v>939</v>
      </c>
      <c r="K274" s="15"/>
      <c r="L274" s="18">
        <v>44022</v>
      </c>
      <c r="M274" s="83">
        <v>1573.48699999973</v>
      </c>
      <c r="N274" s="84">
        <v>1573.48699999973</v>
      </c>
      <c r="O274" s="84">
        <v>1579.60060000047</v>
      </c>
      <c r="P274" s="85">
        <f t="shared" si="4"/>
        <v>0.99612965454638458</v>
      </c>
      <c r="Q274" s="18">
        <v>43976</v>
      </c>
      <c r="R274" s="86">
        <v>43978.77</v>
      </c>
      <c r="S274" s="86">
        <v>37424.355830566397</v>
      </c>
      <c r="T274" s="15"/>
      <c r="U274" s="19">
        <v>-1.17111828967609E-3</v>
      </c>
      <c r="V274" s="51">
        <v>-7.5198913600615896E-2</v>
      </c>
      <c r="W274" s="19">
        <v>6.0661784100375397E-3</v>
      </c>
      <c r="X274" s="51">
        <v>1.3955350920696199</v>
      </c>
      <c r="Y274" s="19">
        <v>2.32233629540133E-2</v>
      </c>
      <c r="Z274" s="51">
        <v>21.654009753663601</v>
      </c>
      <c r="AA274" s="19">
        <v>3.3742800038453397E-2</v>
      </c>
      <c r="AB274" s="51">
        <v>23.9509469070181</v>
      </c>
      <c r="AC274" s="19">
        <v>8.3062531048199204E-2</v>
      </c>
      <c r="AD274" s="51">
        <v>32.592108603101202</v>
      </c>
      <c r="AE274" s="19">
        <v>0.111074078926322</v>
      </c>
      <c r="AF274" s="87">
        <v>28.884639941243201</v>
      </c>
      <c r="AG274" s="19">
        <v>-1.94688833289547E-4</v>
      </c>
      <c r="AH274" s="51">
        <v>-1.8182898751547301</v>
      </c>
      <c r="AI274" s="19">
        <v>2.63030569149123E-2</v>
      </c>
      <c r="AJ274" s="51">
        <v>16.357222898484899</v>
      </c>
      <c r="AK274" s="19">
        <v>0.57348699999973196</v>
      </c>
      <c r="AL274" s="19">
        <v>3.5851298447596498E-2</v>
      </c>
      <c r="AM274" s="51">
        <v>8.9145381049020198</v>
      </c>
      <c r="AN274" s="15"/>
      <c r="AO274" s="22">
        <v>1.6364170520319E-2</v>
      </c>
      <c r="AP274" s="22">
        <v>-2.8940598263943702E-2</v>
      </c>
      <c r="AQ274" s="22">
        <v>2.3758931312841E-2</v>
      </c>
      <c r="AR274" s="22">
        <v>-1.988884729235E-2</v>
      </c>
      <c r="AS274" s="20">
        <v>6</v>
      </c>
      <c r="AT274" s="20">
        <v>6</v>
      </c>
      <c r="AU274" s="20">
        <v>7</v>
      </c>
      <c r="AV274" s="21">
        <v>5</v>
      </c>
      <c r="AW274" s="15"/>
      <c r="AX274" s="25">
        <v>4.4811088722999597E-2</v>
      </c>
      <c r="AY274" s="26">
        <v>0.18101538302130399</v>
      </c>
      <c r="AZ274" s="26">
        <v>0.66668540412956601</v>
      </c>
      <c r="BA274" s="26">
        <v>0.228465606461214</v>
      </c>
      <c r="BB274" s="85">
        <v>4.6057941540493599E-3</v>
      </c>
      <c r="BC274" s="88">
        <v>-6.4933960879134203</v>
      </c>
      <c r="BD274" s="18">
        <v>43748</v>
      </c>
      <c r="BE274" s="18">
        <v>43783</v>
      </c>
      <c r="BF274" s="20">
        <v>153</v>
      </c>
      <c r="BG274" s="18">
        <v>43963</v>
      </c>
      <c r="BH274" s="15"/>
    </row>
    <row r="275" spans="1:60" x14ac:dyDescent="0.25">
      <c r="A275" s="15"/>
      <c r="B275" s="14" t="s">
        <v>940</v>
      </c>
      <c r="C275" s="14" t="s">
        <v>941</v>
      </c>
      <c r="D275" s="14" t="s">
        <v>926</v>
      </c>
      <c r="E275" s="16" t="s">
        <v>505</v>
      </c>
      <c r="F275" s="16" t="s">
        <v>144</v>
      </c>
      <c r="G275" s="81" t="s">
        <v>205</v>
      </c>
      <c r="H275" s="82" t="s">
        <v>206</v>
      </c>
      <c r="I275" s="17" t="s">
        <v>31</v>
      </c>
      <c r="J275" s="17" t="s">
        <v>942</v>
      </c>
      <c r="K275" s="15"/>
      <c r="L275" s="18">
        <v>44022</v>
      </c>
      <c r="M275" s="83">
        <v>2792.3964000009</v>
      </c>
      <c r="N275" s="84">
        <v>2792.3964000009</v>
      </c>
      <c r="O275" s="84">
        <v>2804.5357000008198</v>
      </c>
      <c r="P275" s="85">
        <f t="shared" si="4"/>
        <v>0.99567154734385577</v>
      </c>
      <c r="Q275" s="18">
        <v>43976</v>
      </c>
      <c r="R275" s="86">
        <v>19450770.113000002</v>
      </c>
      <c r="S275" s="86">
        <v>27688435.466062501</v>
      </c>
      <c r="T275" s="15"/>
      <c r="U275" s="19">
        <v>-1.1811359481725999E-3</v>
      </c>
      <c r="V275" s="51">
        <v>-7.6200679450266803E-2</v>
      </c>
      <c r="W275" s="19">
        <v>5.7644235494080896E-3</v>
      </c>
      <c r="X275" s="51">
        <v>1.3653596060066799</v>
      </c>
      <c r="Y275" s="19">
        <v>2.1363025418395399E-2</v>
      </c>
      <c r="Z275" s="51">
        <v>21.4679760001018</v>
      </c>
      <c r="AA275" s="19">
        <v>2.99622239745077E-2</v>
      </c>
      <c r="AB275" s="51">
        <v>23.5728893006162</v>
      </c>
      <c r="AC275" s="19">
        <v>7.5158132078286102E-2</v>
      </c>
      <c r="AD275" s="51">
        <v>31.801668706088101</v>
      </c>
      <c r="AE275" s="19">
        <v>9.8934755249501904E-2</v>
      </c>
      <c r="AF275" s="87">
        <v>27.670707573561199</v>
      </c>
      <c r="AG275" s="19">
        <v>-2.9471366997313502E-4</v>
      </c>
      <c r="AH275" s="51">
        <v>-1.8282923588230899</v>
      </c>
      <c r="AI275" s="19">
        <v>2.4334768469998401E-2</v>
      </c>
      <c r="AJ275" s="51">
        <v>16.1603940539935</v>
      </c>
      <c r="AK275" s="19">
        <v>0.39060795601864801</v>
      </c>
      <c r="AL275" s="19">
        <v>3.63065298897709E-2</v>
      </c>
      <c r="AM275" s="51">
        <v>39.936653538374202</v>
      </c>
      <c r="AN275" s="15"/>
      <c r="AO275" s="22">
        <v>1.6353965009329799E-2</v>
      </c>
      <c r="AP275" s="22">
        <v>-2.89503002150013E-2</v>
      </c>
      <c r="AQ275" s="22">
        <v>2.3451624634617502E-2</v>
      </c>
      <c r="AR275" s="22">
        <v>-2.0193209970784699E-2</v>
      </c>
      <c r="AS275" s="20">
        <v>6</v>
      </c>
      <c r="AT275" s="20">
        <v>6</v>
      </c>
      <c r="AU275" s="20">
        <v>7</v>
      </c>
      <c r="AV275" s="21">
        <v>5</v>
      </c>
      <c r="AW275" s="15"/>
      <c r="AX275" s="25">
        <v>4.4803918596517202E-2</v>
      </c>
      <c r="AY275" s="26">
        <v>0.103492064597276</v>
      </c>
      <c r="AZ275" s="26">
        <v>0.65404657920680598</v>
      </c>
      <c r="BA275" s="26">
        <v>0.13040313986834901</v>
      </c>
      <c r="BB275" s="85">
        <v>4.6050027420915301E-3</v>
      </c>
      <c r="BC275" s="88">
        <v>-6.5261841371393503</v>
      </c>
      <c r="BD275" s="18">
        <v>43748</v>
      </c>
      <c r="BE275" s="18">
        <v>43783</v>
      </c>
      <c r="BF275" s="20">
        <v>157</v>
      </c>
      <c r="BG275" s="18">
        <v>43969</v>
      </c>
      <c r="BH275" s="15"/>
    </row>
    <row r="276" spans="1:60" x14ac:dyDescent="0.25">
      <c r="A276" s="15"/>
      <c r="B276" s="14" t="s">
        <v>943</v>
      </c>
      <c r="C276" s="14" t="s">
        <v>944</v>
      </c>
      <c r="D276" s="14" t="s">
        <v>945</v>
      </c>
      <c r="E276" s="16" t="s">
        <v>36</v>
      </c>
      <c r="F276" s="16" t="s">
        <v>144</v>
      </c>
      <c r="G276" s="81" t="s">
        <v>205</v>
      </c>
      <c r="H276" s="82" t="s">
        <v>946</v>
      </c>
      <c r="I276" s="17" t="s">
        <v>31</v>
      </c>
      <c r="J276" s="17" t="s">
        <v>947</v>
      </c>
      <c r="K276" s="15"/>
      <c r="L276" s="18">
        <v>44022</v>
      </c>
      <c r="M276" s="83">
        <v>3759.6671000011302</v>
      </c>
      <c r="N276" s="84">
        <v>3759.6671000011302</v>
      </c>
      <c r="O276" s="84">
        <v>3782.86809999868</v>
      </c>
      <c r="P276" s="85">
        <f t="shared" si="4"/>
        <v>0.99386682290150219</v>
      </c>
      <c r="Q276" s="18">
        <v>44019</v>
      </c>
      <c r="R276" s="86">
        <v>4963713.591</v>
      </c>
      <c r="S276" s="86">
        <v>5644000.2690625004</v>
      </c>
      <c r="T276" s="15"/>
      <c r="U276" s="19">
        <v>-2.5322007004433501E-3</v>
      </c>
      <c r="V276" s="51">
        <v>-0.21130715467734301</v>
      </c>
      <c r="W276" s="19">
        <v>1.4110629846982199E-2</v>
      </c>
      <c r="X276" s="51">
        <v>2.1999802357640901</v>
      </c>
      <c r="Y276" s="19">
        <v>4.1669239901239101E-2</v>
      </c>
      <c r="Z276" s="51">
        <v>23.498597448371601</v>
      </c>
      <c r="AA276" s="19">
        <v>4.7294462379795697E-2</v>
      </c>
      <c r="AB276" s="51">
        <v>25.306113141152299</v>
      </c>
      <c r="AC276" s="19">
        <v>0.12800910696023499</v>
      </c>
      <c r="AD276" s="51">
        <v>37.086766194261102</v>
      </c>
      <c r="AE276" s="19">
        <v>0.15223482246801701</v>
      </c>
      <c r="AF276" s="87">
        <v>33.000714295427301</v>
      </c>
      <c r="AG276" s="19">
        <v>-1.31935762510693E-4</v>
      </c>
      <c r="AH276" s="51">
        <v>-1.81201456807685</v>
      </c>
      <c r="AI276" s="19">
        <v>4.3694183963452801E-2</v>
      </c>
      <c r="AJ276" s="51">
        <v>18.096335603331699</v>
      </c>
      <c r="AK276" s="19">
        <v>1.02010998753714</v>
      </c>
      <c r="AL276" s="19">
        <v>4.4734183302352903E-2</v>
      </c>
      <c r="AM276" s="51">
        <v>-22.417500605341001</v>
      </c>
      <c r="AN276" s="15"/>
      <c r="AO276" s="22">
        <v>3.4295448003831601E-2</v>
      </c>
      <c r="AP276" s="22">
        <v>-7.2049309352223603E-2</v>
      </c>
      <c r="AQ276" s="22">
        <v>5.7431927345532999E-2</v>
      </c>
      <c r="AR276" s="22">
        <v>-3.8454031116998501E-2</v>
      </c>
      <c r="AS276" s="20">
        <v>6</v>
      </c>
      <c r="AT276" s="20">
        <v>6</v>
      </c>
      <c r="AU276" s="20">
        <v>8</v>
      </c>
      <c r="AV276" s="21">
        <v>4</v>
      </c>
      <c r="AW276" s="15"/>
      <c r="AX276" s="25">
        <v>9.8332397169579103E-2</v>
      </c>
      <c r="AY276" s="26">
        <v>0.30475574748061302</v>
      </c>
      <c r="AZ276" s="26">
        <v>0.715772426715375</v>
      </c>
      <c r="BA276" s="26">
        <v>0.37297930822387598</v>
      </c>
      <c r="BB276" s="85">
        <v>9.9747020074482905E-3</v>
      </c>
      <c r="BC276" s="88">
        <v>-13.3290867254982</v>
      </c>
      <c r="BD276" s="18">
        <v>43747</v>
      </c>
      <c r="BE276" s="18">
        <v>43783</v>
      </c>
      <c r="BF276" s="20">
        <v>163</v>
      </c>
      <c r="BG276" s="18">
        <v>43976</v>
      </c>
      <c r="BH276" s="15"/>
    </row>
    <row r="277" spans="1:60" x14ac:dyDescent="0.25">
      <c r="A277" s="15"/>
      <c r="B277" s="14" t="s">
        <v>948</v>
      </c>
      <c r="C277" s="14" t="s">
        <v>949</v>
      </c>
      <c r="D277" s="14" t="s">
        <v>945</v>
      </c>
      <c r="E277" s="16" t="s">
        <v>77</v>
      </c>
      <c r="F277" s="16" t="s">
        <v>144</v>
      </c>
      <c r="G277" s="81" t="s">
        <v>205</v>
      </c>
      <c r="H277" s="82" t="s">
        <v>946</v>
      </c>
      <c r="I277" s="17" t="s">
        <v>31</v>
      </c>
      <c r="J277" s="17" t="s">
        <v>950</v>
      </c>
      <c r="K277" s="15"/>
      <c r="L277" s="18">
        <v>44022</v>
      </c>
      <c r="M277" s="83">
        <v>4307.0468000024603</v>
      </c>
      <c r="N277" s="84">
        <v>4307.0468000024603</v>
      </c>
      <c r="O277" s="84">
        <v>4333.3535000011298</v>
      </c>
      <c r="P277" s="85">
        <f t="shared" si="4"/>
        <v>0.993929251329562</v>
      </c>
      <c r="Q277" s="18">
        <v>44019</v>
      </c>
      <c r="R277" s="86">
        <v>633403.84600000002</v>
      </c>
      <c r="S277" s="86">
        <v>723191.83127246099</v>
      </c>
      <c r="T277" s="15"/>
      <c r="U277" s="19">
        <v>-2.51131895311119E-3</v>
      </c>
      <c r="V277" s="51">
        <v>-0.209218979944126</v>
      </c>
      <c r="W277" s="19">
        <v>1.4747607070603399E-2</v>
      </c>
      <c r="X277" s="51">
        <v>2.2636779581262099</v>
      </c>
      <c r="Y277" s="19">
        <v>4.5644851543329402E-2</v>
      </c>
      <c r="Z277" s="51">
        <v>23.896158612595201</v>
      </c>
      <c r="AA277" s="19">
        <v>5.5358579480525798E-2</v>
      </c>
      <c r="AB277" s="51">
        <v>26.112524851225299</v>
      </c>
      <c r="AC277" s="19">
        <v>0.14543551301365401</v>
      </c>
      <c r="AD277" s="51">
        <v>38.829406799632103</v>
      </c>
      <c r="AE277" s="19">
        <v>0.179032771115017</v>
      </c>
      <c r="AF277" s="87">
        <v>35.680509160098197</v>
      </c>
      <c r="AG277" s="19">
        <v>7.7390799560816999E-5</v>
      </c>
      <c r="AH277" s="51">
        <v>-1.7910819118696999</v>
      </c>
      <c r="AI277" s="19">
        <v>4.7896857124214903E-2</v>
      </c>
      <c r="AJ277" s="51">
        <v>18.516602919407902</v>
      </c>
      <c r="AK277" s="19">
        <v>0.95469211777905005</v>
      </c>
      <c r="AL277" s="19">
        <v>5.1868866517907002E-2</v>
      </c>
      <c r="AM277" s="51">
        <v>70.310997097636601</v>
      </c>
      <c r="AN277" s="15"/>
      <c r="AO277" s="22">
        <v>3.4317164083404399E-2</v>
      </c>
      <c r="AP277" s="22">
        <v>-7.2029835487264798E-2</v>
      </c>
      <c r="AQ277" s="22">
        <v>5.8096076767469598E-2</v>
      </c>
      <c r="AR277" s="22">
        <v>-3.7828240027920401E-2</v>
      </c>
      <c r="AS277" s="20">
        <v>7</v>
      </c>
      <c r="AT277" s="20">
        <v>5</v>
      </c>
      <c r="AU277" s="20">
        <v>8</v>
      </c>
      <c r="AV277" s="21">
        <v>4</v>
      </c>
      <c r="AW277" s="15"/>
      <c r="AX277" s="25">
        <v>9.8344945341668794E-2</v>
      </c>
      <c r="AY277" s="26">
        <v>0.38173901878917599</v>
      </c>
      <c r="AZ277" s="26">
        <v>0.74234133148911496</v>
      </c>
      <c r="BA277" s="26">
        <v>0.46785199311807402</v>
      </c>
      <c r="BB277" s="85">
        <v>9.9762443980125695E-3</v>
      </c>
      <c r="BC277" s="88">
        <v>-13.263569149436099</v>
      </c>
      <c r="BD277" s="18">
        <v>43747</v>
      </c>
      <c r="BE277" s="18">
        <v>43783</v>
      </c>
      <c r="BF277" s="20">
        <v>162</v>
      </c>
      <c r="BG277" s="18">
        <v>43973</v>
      </c>
      <c r="BH277" s="15"/>
    </row>
    <row r="278" spans="1:60" x14ac:dyDescent="0.25">
      <c r="A278" s="15"/>
      <c r="B278" s="14" t="s">
        <v>951</v>
      </c>
      <c r="C278" s="14" t="s">
        <v>952</v>
      </c>
      <c r="D278" s="14" t="s">
        <v>945</v>
      </c>
      <c r="E278" s="16" t="s">
        <v>51</v>
      </c>
      <c r="F278" s="16" t="s">
        <v>144</v>
      </c>
      <c r="G278" s="81" t="s">
        <v>205</v>
      </c>
      <c r="H278" s="82" t="s">
        <v>946</v>
      </c>
      <c r="I278" s="17" t="s">
        <v>31</v>
      </c>
      <c r="J278" s="17" t="s">
        <v>953</v>
      </c>
      <c r="K278" s="15"/>
      <c r="L278" s="18">
        <v>44022</v>
      </c>
      <c r="M278" s="83">
        <v>1875.0308999996601</v>
      </c>
      <c r="N278" s="84">
        <v>1875.0308999996601</v>
      </c>
      <c r="O278" s="84">
        <v>1886.52969999984</v>
      </c>
      <c r="P278" s="85">
        <f t="shared" si="4"/>
        <v>0.99390478718666297</v>
      </c>
      <c r="Q278" s="18">
        <v>44019</v>
      </c>
      <c r="R278" s="86">
        <v>5006497.78</v>
      </c>
      <c r="S278" s="86">
        <v>8659634.9932812508</v>
      </c>
      <c r="T278" s="15"/>
      <c r="U278" s="19">
        <v>-2.5195143871314901E-3</v>
      </c>
      <c r="V278" s="51">
        <v>-0.210038523346157</v>
      </c>
      <c r="W278" s="19">
        <v>1.44980473542091E-2</v>
      </c>
      <c r="X278" s="51">
        <v>2.2387219864867798</v>
      </c>
      <c r="Y278" s="19">
        <v>4.4085694467867101E-2</v>
      </c>
      <c r="Z278" s="51">
        <v>23.740242905041701</v>
      </c>
      <c r="AA278" s="19">
        <v>5.2192547949743998E-2</v>
      </c>
      <c r="AB278" s="51">
        <v>25.795921698125301</v>
      </c>
      <c r="AC278" s="19">
        <v>0.13857837079194699</v>
      </c>
      <c r="AD278" s="51">
        <v>38.143692577432397</v>
      </c>
      <c r="AE278" s="19">
        <v>0.16846370306855499</v>
      </c>
      <c r="AF278" s="87">
        <v>34.623602355481097</v>
      </c>
      <c r="AG278" s="19">
        <v>-4.5332380977924896E-6</v>
      </c>
      <c r="AH278" s="51">
        <v>-1.79927431563556</v>
      </c>
      <c r="AI278" s="19">
        <v>4.6248616044977098E-2</v>
      </c>
      <c r="AJ278" s="51">
        <v>18.351778811484099</v>
      </c>
      <c r="AK278" s="19">
        <v>0.87503089999896499</v>
      </c>
      <c r="AL278" s="19">
        <v>4.85719618282019E-2</v>
      </c>
      <c r="AM278" s="51">
        <v>62.344875319686302</v>
      </c>
      <c r="AN278" s="15"/>
      <c r="AO278" s="22">
        <v>3.4308632000829703E-2</v>
      </c>
      <c r="AP278" s="22">
        <v>-7.2037481770166806E-2</v>
      </c>
      <c r="AQ278" s="22">
        <v>5.7835825469737798E-2</v>
      </c>
      <c r="AR278" s="22">
        <v>-3.8073383985647503E-2</v>
      </c>
      <c r="AS278" s="20">
        <v>6</v>
      </c>
      <c r="AT278" s="20">
        <v>6</v>
      </c>
      <c r="AU278" s="20">
        <v>8</v>
      </c>
      <c r="AV278" s="21">
        <v>4</v>
      </c>
      <c r="AW278" s="15"/>
      <c r="AX278" s="25">
        <v>9.8339950786903496E-2</v>
      </c>
      <c r="AY278" s="26">
        <v>0.351518716474857</v>
      </c>
      <c r="AZ278" s="26">
        <v>0.73191105448495397</v>
      </c>
      <c r="BA278" s="26">
        <v>0.43057813916948401</v>
      </c>
      <c r="BB278" s="85">
        <v>9.9756316374441708E-3</v>
      </c>
      <c r="BC278" s="88">
        <v>-13.2892340903927</v>
      </c>
      <c r="BD278" s="18">
        <v>43747</v>
      </c>
      <c r="BE278" s="18">
        <v>43783</v>
      </c>
      <c r="BF278" s="20">
        <v>162</v>
      </c>
      <c r="BG278" s="18">
        <v>43973</v>
      </c>
      <c r="BH278" s="15"/>
    </row>
    <row r="279" spans="1:60" x14ac:dyDescent="0.25">
      <c r="A279" s="15"/>
      <c r="B279" s="14" t="s">
        <v>954</v>
      </c>
      <c r="C279" s="14" t="s">
        <v>955</v>
      </c>
      <c r="D279" s="14" t="s">
        <v>945</v>
      </c>
      <c r="E279" s="16" t="s">
        <v>156</v>
      </c>
      <c r="F279" s="16" t="s">
        <v>144</v>
      </c>
      <c r="G279" s="81" t="s">
        <v>205</v>
      </c>
      <c r="H279" s="82" t="s">
        <v>946</v>
      </c>
      <c r="I279" s="17" t="s">
        <v>31</v>
      </c>
      <c r="J279" s="17" t="s">
        <v>956</v>
      </c>
      <c r="K279" s="15"/>
      <c r="L279" s="18">
        <v>44022</v>
      </c>
      <c r="M279" s="83">
        <v>1926.0297999996701</v>
      </c>
      <c r="N279" s="84">
        <v>1926.0297999996701</v>
      </c>
      <c r="O279" s="84">
        <v>1937.8080000001901</v>
      </c>
      <c r="P279" s="85">
        <f t="shared" si="4"/>
        <v>0.99392189525457686</v>
      </c>
      <c r="Q279" s="18">
        <v>44019</v>
      </c>
      <c r="R279" s="86">
        <v>211791.234</v>
      </c>
      <c r="S279" s="86">
        <v>210617.543075928</v>
      </c>
      <c r="T279" s="15"/>
      <c r="U279" s="19">
        <v>-2.5137714155789598E-3</v>
      </c>
      <c r="V279" s="51">
        <v>-0.20946422619090299</v>
      </c>
      <c r="W279" s="19">
        <v>1.46727522896981E-2</v>
      </c>
      <c r="X279" s="51">
        <v>2.2561924800356801</v>
      </c>
      <c r="Y279" s="19">
        <v>4.5177051935752402E-2</v>
      </c>
      <c r="Z279" s="51">
        <v>23.849378651822899</v>
      </c>
      <c r="AA279" s="19">
        <v>5.4408036237873603E-2</v>
      </c>
      <c r="AB279" s="51">
        <v>26.017470526945502</v>
      </c>
      <c r="AC279" s="19">
        <v>0.143374782897881</v>
      </c>
      <c r="AD279" s="51">
        <v>38.623333788069402</v>
      </c>
      <c r="AE279" s="19">
        <v>0.175853208414919</v>
      </c>
      <c r="AF279" s="87">
        <v>35.362552890088402</v>
      </c>
      <c r="AG279" s="19">
        <v>5.2753783165826503E-5</v>
      </c>
      <c r="AH279" s="51">
        <v>-1.7935456135092001</v>
      </c>
      <c r="AI279" s="19">
        <v>4.7402267759025597E-2</v>
      </c>
      <c r="AJ279" s="51">
        <v>18.467143982910802</v>
      </c>
      <c r="AK279" s="19">
        <v>0.92602979999850499</v>
      </c>
      <c r="AL279" s="19">
        <v>5.0697182903604698E-2</v>
      </c>
      <c r="AM279" s="51">
        <v>67.444765319582103</v>
      </c>
      <c r="AN279" s="15"/>
      <c r="AO279" s="22">
        <v>3.4314585745960399E-2</v>
      </c>
      <c r="AP279" s="22">
        <v>-7.2032142765237894E-2</v>
      </c>
      <c r="AQ279" s="22">
        <v>5.80179717180727E-2</v>
      </c>
      <c r="AR279" s="22">
        <v>-3.7901782146036601E-2</v>
      </c>
      <c r="AS279" s="20">
        <v>7</v>
      </c>
      <c r="AT279" s="20">
        <v>5</v>
      </c>
      <c r="AU279" s="20">
        <v>8</v>
      </c>
      <c r="AV279" s="21">
        <v>4</v>
      </c>
      <c r="AW279" s="15"/>
      <c r="AX279" s="25">
        <v>9.8343438574811398E-2</v>
      </c>
      <c r="AY279" s="26">
        <v>0.37266896789333298</v>
      </c>
      <c r="AZ279" s="26">
        <v>0.73921043260361297</v>
      </c>
      <c r="BA279" s="26">
        <v>0.45666071635878303</v>
      </c>
      <c r="BB279" s="85">
        <v>9.9760595212956098E-3</v>
      </c>
      <c r="BC279" s="88">
        <v>-13.271281083580099</v>
      </c>
      <c r="BD279" s="18">
        <v>43747</v>
      </c>
      <c r="BE279" s="18">
        <v>43783</v>
      </c>
      <c r="BF279" s="20">
        <v>162</v>
      </c>
      <c r="BG279" s="18">
        <v>43973</v>
      </c>
      <c r="BH279" s="15"/>
    </row>
    <row r="280" spans="1:60" x14ac:dyDescent="0.25">
      <c r="A280" s="15"/>
      <c r="B280" s="14" t="s">
        <v>957</v>
      </c>
      <c r="C280" s="14" t="s">
        <v>958</v>
      </c>
      <c r="D280" s="14" t="s">
        <v>945</v>
      </c>
      <c r="E280" s="16" t="s">
        <v>91</v>
      </c>
      <c r="F280" s="16" t="s">
        <v>144</v>
      </c>
      <c r="G280" s="81" t="s">
        <v>205</v>
      </c>
      <c r="H280" s="82" t="s">
        <v>946</v>
      </c>
      <c r="I280" s="17" t="s">
        <v>31</v>
      </c>
      <c r="J280" s="17" t="s">
        <v>959</v>
      </c>
      <c r="K280" s="15"/>
      <c r="L280" s="18">
        <v>44022</v>
      </c>
      <c r="M280" s="83">
        <v>1759.1686000004399</v>
      </c>
      <c r="N280" s="84">
        <v>1759.1686000004399</v>
      </c>
      <c r="O280" s="84">
        <v>1770.0293000005199</v>
      </c>
      <c r="P280" s="85">
        <f t="shared" si="4"/>
        <v>0.99386411287085652</v>
      </c>
      <c r="Q280" s="18">
        <v>44019</v>
      </c>
      <c r="R280" s="86">
        <v>110076.94</v>
      </c>
      <c r="S280" s="86">
        <v>203165.48779687501</v>
      </c>
      <c r="T280" s="15"/>
      <c r="U280" s="19">
        <v>-2.5331189353892101E-3</v>
      </c>
      <c r="V280" s="51">
        <v>-0.21139897817192799</v>
      </c>
      <c r="W280" s="19">
        <v>1.4082462656006101E-2</v>
      </c>
      <c r="X280" s="51">
        <v>2.19716351666648</v>
      </c>
      <c r="Y280" s="19">
        <v>4.1493406954032301E-2</v>
      </c>
      <c r="Z280" s="51">
        <v>23.481014153658201</v>
      </c>
      <c r="AA280" s="19">
        <v>4.69460612002877E-2</v>
      </c>
      <c r="AB280" s="51">
        <v>25.271273023187</v>
      </c>
      <c r="AC280" s="19">
        <v>0.127250038800412</v>
      </c>
      <c r="AD280" s="51">
        <v>37.0108593783225</v>
      </c>
      <c r="AE280" s="19">
        <v>0.151067704366142</v>
      </c>
      <c r="AF280" s="87">
        <v>32.884002485196099</v>
      </c>
      <c r="AG280" s="19">
        <v>-1.41126301059558E-4</v>
      </c>
      <c r="AH280" s="51">
        <v>-1.81293362193173</v>
      </c>
      <c r="AI280" s="19">
        <v>4.3508348127943498E-2</v>
      </c>
      <c r="AJ280" s="51">
        <v>18.077752019802599</v>
      </c>
      <c r="AK280" s="19">
        <v>0.75916859999997499</v>
      </c>
      <c r="AL280" s="19">
        <v>4.3537902740354198E-2</v>
      </c>
      <c r="AM280" s="51">
        <v>50.758645319787298</v>
      </c>
      <c r="AN280" s="15"/>
      <c r="AO280" s="22">
        <v>3.4294498540475601E-2</v>
      </c>
      <c r="AP280" s="22">
        <v>-7.2050185812258902E-2</v>
      </c>
      <c r="AQ280" s="22">
        <v>5.7402542945055798E-2</v>
      </c>
      <c r="AR280" s="22">
        <v>-3.8481861945911099E-2</v>
      </c>
      <c r="AS280" s="20">
        <v>6</v>
      </c>
      <c r="AT280" s="20">
        <v>6</v>
      </c>
      <c r="AU280" s="20">
        <v>8</v>
      </c>
      <c r="AV280" s="21">
        <v>4</v>
      </c>
      <c r="AW280" s="15"/>
      <c r="AX280" s="25">
        <v>9.8331536393234303E-2</v>
      </c>
      <c r="AY280" s="26">
        <v>0.30143308570813998</v>
      </c>
      <c r="AZ280" s="26">
        <v>0.71462597028312302</v>
      </c>
      <c r="BA280" s="26">
        <v>0.36889031285954799</v>
      </c>
      <c r="BB280" s="85">
        <v>9.9746015677010299E-3</v>
      </c>
      <c r="BC280" s="88">
        <v>-13.3313415821031</v>
      </c>
      <c r="BD280" s="18">
        <v>43747</v>
      </c>
      <c r="BE280" s="18">
        <v>43783</v>
      </c>
      <c r="BF280" s="20">
        <v>163</v>
      </c>
      <c r="BG280" s="18">
        <v>43976</v>
      </c>
      <c r="BH280" s="15"/>
    </row>
    <row r="281" spans="1:60" x14ac:dyDescent="0.25">
      <c r="A281" s="15"/>
      <c r="B281" s="14" t="s">
        <v>960</v>
      </c>
      <c r="C281" s="14" t="s">
        <v>961</v>
      </c>
      <c r="D281" s="14" t="s">
        <v>945</v>
      </c>
      <c r="E281" s="16" t="s">
        <v>163</v>
      </c>
      <c r="F281" s="16" t="s">
        <v>144</v>
      </c>
      <c r="G281" s="81" t="s">
        <v>205</v>
      </c>
      <c r="H281" s="82" t="s">
        <v>946</v>
      </c>
      <c r="I281" s="17" t="s">
        <v>31</v>
      </c>
      <c r="J281" s="17" t="s">
        <v>962</v>
      </c>
      <c r="K281" s="15"/>
      <c r="L281" s="18">
        <v>44022</v>
      </c>
      <c r="M281" s="83">
        <v>1757.0287999995101</v>
      </c>
      <c r="N281" s="84">
        <v>1757.0287999995101</v>
      </c>
      <c r="O281" s="84">
        <v>1767.81839999929</v>
      </c>
      <c r="P281" s="85">
        <f t="shared" si="4"/>
        <v>0.9938966581636528</v>
      </c>
      <c r="Q281" s="18">
        <v>44019</v>
      </c>
      <c r="R281" s="86">
        <v>118428.375</v>
      </c>
      <c r="S281" s="86">
        <v>171290.69665331999</v>
      </c>
      <c r="T281" s="15"/>
      <c r="U281" s="19">
        <v>-2.5222092708645501E-3</v>
      </c>
      <c r="V281" s="51">
        <v>-0.21030801171946201</v>
      </c>
      <c r="W281" s="19">
        <v>1.44147298233293E-2</v>
      </c>
      <c r="X281" s="51">
        <v>2.2303902333987899</v>
      </c>
      <c r="Y281" s="19">
        <v>4.3566618223849198E-2</v>
      </c>
      <c r="Z281" s="51">
        <v>23.6883352806326</v>
      </c>
      <c r="AA281" s="19">
        <v>5.1139585339115001E-2</v>
      </c>
      <c r="AB281" s="51">
        <v>25.690625437069698</v>
      </c>
      <c r="AC281" s="19">
        <v>0.13630245094464</v>
      </c>
      <c r="AD281" s="51">
        <v>37.916100592701703</v>
      </c>
      <c r="AE281" s="19">
        <v>0.16496302181622</v>
      </c>
      <c r="AF281" s="87">
        <v>34.273534230247598</v>
      </c>
      <c r="AG281" s="19">
        <v>-3.1984794077288798E-5</v>
      </c>
      <c r="AH281" s="51">
        <v>-1.80201947123351</v>
      </c>
      <c r="AI281" s="19">
        <v>4.5699845617491498E-2</v>
      </c>
      <c r="AJ281" s="51">
        <v>18.296901768742799</v>
      </c>
      <c r="AK281" s="19">
        <v>0.75702879999880701</v>
      </c>
      <c r="AL281" s="19">
        <v>4.34420791698358E-2</v>
      </c>
      <c r="AM281" s="51">
        <v>50.5446653196705</v>
      </c>
      <c r="AN281" s="15"/>
      <c r="AO281" s="22">
        <v>3.4305826244235497E-2</v>
      </c>
      <c r="AP281" s="22">
        <v>-7.20400093405624E-2</v>
      </c>
      <c r="AQ281" s="22">
        <v>5.77491612166341E-2</v>
      </c>
      <c r="AR281" s="22">
        <v>-3.8155052245201701E-2</v>
      </c>
      <c r="AS281" s="20">
        <v>6</v>
      </c>
      <c r="AT281" s="20">
        <v>6</v>
      </c>
      <c r="AU281" s="20">
        <v>8</v>
      </c>
      <c r="AV281" s="21">
        <v>4</v>
      </c>
      <c r="AW281" s="15"/>
      <c r="AX281" s="25">
        <v>9.8338305890938504E-2</v>
      </c>
      <c r="AY281" s="26">
        <v>0.34146770755387501</v>
      </c>
      <c r="AZ281" s="26">
        <v>0.72844215894565401</v>
      </c>
      <c r="BA281" s="26">
        <v>0.41819015107876101</v>
      </c>
      <c r="BB281" s="85">
        <v>9.9754297989238707E-3</v>
      </c>
      <c r="BC281" s="88">
        <v>-13.2977846488066</v>
      </c>
      <c r="BD281" s="18">
        <v>43747</v>
      </c>
      <c r="BE281" s="18">
        <v>43783</v>
      </c>
      <c r="BF281" s="20">
        <v>162</v>
      </c>
      <c r="BG281" s="18">
        <v>43973</v>
      </c>
      <c r="BH281" s="15"/>
    </row>
    <row r="282" spans="1:60" x14ac:dyDescent="0.25">
      <c r="A282" s="15"/>
      <c r="B282" s="14" t="s">
        <v>963</v>
      </c>
      <c r="C282" s="14" t="s">
        <v>964</v>
      </c>
      <c r="D282" s="14" t="s">
        <v>945</v>
      </c>
      <c r="E282" s="16" t="s">
        <v>505</v>
      </c>
      <c r="F282" s="16" t="s">
        <v>144</v>
      </c>
      <c r="G282" s="81" t="s">
        <v>205</v>
      </c>
      <c r="H282" s="82" t="s">
        <v>946</v>
      </c>
      <c r="I282" s="17" t="s">
        <v>31</v>
      </c>
      <c r="J282" s="17" t="s">
        <v>965</v>
      </c>
      <c r="K282" s="15"/>
      <c r="L282" s="18">
        <v>44022</v>
      </c>
      <c r="M282" s="83">
        <v>2423.2899000011398</v>
      </c>
      <c r="N282" s="84">
        <v>2423.2899000011398</v>
      </c>
      <c r="O282" s="84">
        <v>2446.4028000011999</v>
      </c>
      <c r="P282" s="85">
        <f t="shared" si="4"/>
        <v>0.9905522917158005</v>
      </c>
      <c r="Q282" s="18">
        <v>43747</v>
      </c>
      <c r="R282" s="86">
        <v>3300305.8760000002</v>
      </c>
      <c r="S282" s="86">
        <v>5796044.3533124998</v>
      </c>
      <c r="T282" s="15"/>
      <c r="U282" s="19">
        <v>-2.5549320471327502E-3</v>
      </c>
      <c r="V282" s="51">
        <v>-0.21358028934628201</v>
      </c>
      <c r="W282" s="19">
        <v>1.34176249830489E-2</v>
      </c>
      <c r="X282" s="51">
        <v>2.1306797493707599</v>
      </c>
      <c r="Y282" s="19">
        <v>3.7357659706685802E-2</v>
      </c>
      <c r="Z282" s="51">
        <v>23.067439428909001</v>
      </c>
      <c r="AA282" s="19">
        <v>3.8584520787480897E-2</v>
      </c>
      <c r="AB282" s="51">
        <v>24.435118981898999</v>
      </c>
      <c r="AC282" s="19">
        <v>0.109337314568693</v>
      </c>
      <c r="AD282" s="51">
        <v>35.219586955150604</v>
      </c>
      <c r="AE282" s="19">
        <v>0.123750782544521</v>
      </c>
      <c r="AF282" s="87">
        <v>30.1523103030631</v>
      </c>
      <c r="AG282" s="19">
        <v>-3.5971194756712099E-4</v>
      </c>
      <c r="AH282" s="51">
        <v>-1.8347921865824901</v>
      </c>
      <c r="AI282" s="19">
        <v>3.9137433006544597E-2</v>
      </c>
      <c r="AJ282" s="51">
        <v>17.640660507662702</v>
      </c>
      <c r="AK282" s="19">
        <v>0.440325416355627</v>
      </c>
      <c r="AL282" s="19">
        <v>3.7709315776737598E-2</v>
      </c>
      <c r="AM282" s="51">
        <v>62.895696566265499</v>
      </c>
      <c r="AN282" s="15"/>
      <c r="AO282" s="22">
        <v>3.4271836233529002E-2</v>
      </c>
      <c r="AP282" s="22">
        <v>-7.2070521327114001E-2</v>
      </c>
      <c r="AQ282" s="22">
        <v>5.6709190959736602E-2</v>
      </c>
      <c r="AR282" s="22">
        <v>-3.9134903466219798E-2</v>
      </c>
      <c r="AS282" s="20">
        <v>6</v>
      </c>
      <c r="AT282" s="20">
        <v>6</v>
      </c>
      <c r="AU282" s="20">
        <v>8</v>
      </c>
      <c r="AV282" s="21">
        <v>4</v>
      </c>
      <c r="AW282" s="15"/>
      <c r="AX282" s="25">
        <v>9.8319556939677602E-2</v>
      </c>
      <c r="AY282" s="26">
        <v>0.22155997772188099</v>
      </c>
      <c r="AZ282" s="26">
        <v>0.68706305774867404</v>
      </c>
      <c r="BA282" s="26">
        <v>0.27074375155507402</v>
      </c>
      <c r="BB282" s="85">
        <v>9.9731093955233493E-3</v>
      </c>
      <c r="BC282" s="88">
        <v>-13.4003484627319</v>
      </c>
      <c r="BD282" s="18">
        <v>43747</v>
      </c>
      <c r="BE282" s="18">
        <v>43783</v>
      </c>
      <c r="BF282" s="20"/>
      <c r="BG282" s="18"/>
      <c r="BH282" s="15"/>
    </row>
    <row r="283" spans="1:60" x14ac:dyDescent="0.25">
      <c r="A283" s="15"/>
      <c r="B283" s="14" t="s">
        <v>966</v>
      </c>
      <c r="C283" s="14" t="s">
        <v>967</v>
      </c>
      <c r="D283" s="14" t="s">
        <v>968</v>
      </c>
      <c r="E283" s="16" t="s">
        <v>36</v>
      </c>
      <c r="F283" s="16" t="s">
        <v>144</v>
      </c>
      <c r="G283" s="81" t="s">
        <v>703</v>
      </c>
      <c r="H283" s="82" t="s">
        <v>704</v>
      </c>
      <c r="I283" s="17" t="s">
        <v>31</v>
      </c>
      <c r="J283" s="17" t="s">
        <v>969</v>
      </c>
      <c r="K283" s="15"/>
      <c r="L283" s="18">
        <v>44022</v>
      </c>
      <c r="M283" s="83">
        <v>2122.8575999997602</v>
      </c>
      <c r="N283" s="84">
        <v>2122.8575999997602</v>
      </c>
      <c r="O283" s="84">
        <v>2122.8575999997602</v>
      </c>
      <c r="P283" s="85">
        <f t="shared" si="4"/>
        <v>1</v>
      </c>
      <c r="Q283" s="18">
        <v>44022</v>
      </c>
      <c r="R283" s="86">
        <v>28983705.890000001</v>
      </c>
      <c r="S283" s="86">
        <v>26946064.0240313</v>
      </c>
      <c r="T283" s="15"/>
      <c r="U283" s="19">
        <v>1.54040026245639E-5</v>
      </c>
      <c r="V283" s="51">
        <v>4.34533156294492E-2</v>
      </c>
      <c r="W283" s="19">
        <v>2.16217622437398E-4</v>
      </c>
      <c r="X283" s="51">
        <v>0.81053901330960798</v>
      </c>
      <c r="Y283" s="19">
        <v>4.2763374822243298E-3</v>
      </c>
      <c r="Z283" s="51">
        <v>19.7593072064628</v>
      </c>
      <c r="AA283" s="19">
        <v>1.11750675805524E-2</v>
      </c>
      <c r="AB283" s="51">
        <v>21.6941736612062</v>
      </c>
      <c r="AC283" s="19">
        <v>2.3430661705788201E-2</v>
      </c>
      <c r="AD283" s="51">
        <v>26.628921668831001</v>
      </c>
      <c r="AE283" s="19">
        <v>3.3148226953926503E-2</v>
      </c>
      <c r="AF283" s="87">
        <v>21.092054743989099</v>
      </c>
      <c r="AG283" s="19">
        <v>1.3012457384320401E-4</v>
      </c>
      <c r="AH283" s="51">
        <v>-1.78580853444146</v>
      </c>
      <c r="AI283" s="19">
        <v>4.6170526693458704E-3</v>
      </c>
      <c r="AJ283" s="51">
        <v>14.1886224739283</v>
      </c>
      <c r="AK283" s="19">
        <v>0.22015231373196001</v>
      </c>
      <c r="AL283" s="19">
        <v>2.0391054313222402E-2</v>
      </c>
      <c r="AM283" s="51">
        <v>40.8783863038989</v>
      </c>
      <c r="AN283" s="15"/>
      <c r="AO283" s="22">
        <v>6.1879806708020602E-4</v>
      </c>
      <c r="AP283" s="22">
        <v>3.7698009691666799E-6</v>
      </c>
      <c r="AQ283" s="22">
        <v>1.45402444104548E-3</v>
      </c>
      <c r="AR283" s="22">
        <v>1.2778527889167901E-4</v>
      </c>
      <c r="AS283" s="20">
        <v>12</v>
      </c>
      <c r="AT283" s="20">
        <v>0</v>
      </c>
      <c r="AU283" s="20">
        <v>7</v>
      </c>
      <c r="AV283" s="21">
        <v>5</v>
      </c>
      <c r="AW283" s="15"/>
      <c r="AX283" s="25">
        <v>1.0017092999442001E-3</v>
      </c>
      <c r="AY283" s="26">
        <v>-18.2119377764757</v>
      </c>
      <c r="AZ283" s="26">
        <v>0.57896658493609698</v>
      </c>
      <c r="BA283" s="26">
        <v>-13.9778356489114</v>
      </c>
      <c r="BB283" s="85">
        <v>1.0351192504870701E-4</v>
      </c>
      <c r="BC283" s="88">
        <v>0</v>
      </c>
      <c r="BD283" s="18">
        <v>44022</v>
      </c>
      <c r="BE283" s="18"/>
      <c r="BF283" s="20"/>
      <c r="BG283" s="18"/>
      <c r="BH283" s="15"/>
    </row>
    <row r="284" spans="1:60" x14ac:dyDescent="0.25">
      <c r="A284" s="15"/>
      <c r="B284" s="14" t="s">
        <v>970</v>
      </c>
      <c r="C284" s="14" t="s">
        <v>971</v>
      </c>
      <c r="D284" s="14" t="s">
        <v>968</v>
      </c>
      <c r="E284" s="16" t="s">
        <v>51</v>
      </c>
      <c r="F284" s="16" t="s">
        <v>144</v>
      </c>
      <c r="G284" s="81" t="s">
        <v>703</v>
      </c>
      <c r="H284" s="82" t="s">
        <v>704</v>
      </c>
      <c r="I284" s="17" t="s">
        <v>31</v>
      </c>
      <c r="J284" s="17" t="s">
        <v>972</v>
      </c>
      <c r="K284" s="15"/>
      <c r="L284" s="18">
        <v>44022</v>
      </c>
      <c r="M284" s="83">
        <v>1310.11260000058</v>
      </c>
      <c r="N284" s="84">
        <v>1310.11260000058</v>
      </c>
      <c r="O284" s="84">
        <v>1310.11260000058</v>
      </c>
      <c r="P284" s="85">
        <f t="shared" si="4"/>
        <v>1</v>
      </c>
      <c r="Q284" s="18">
        <v>44022</v>
      </c>
      <c r="R284" s="86">
        <v>529133.90800000005</v>
      </c>
      <c r="S284" s="86">
        <v>502007.99271972699</v>
      </c>
      <c r="T284" s="15"/>
      <c r="U284" s="19">
        <v>7.2513375926064302E-6</v>
      </c>
      <c r="V284" s="51">
        <v>4.2638049126253498E-2</v>
      </c>
      <c r="W284" s="19">
        <v>1.63905904628336E-4</v>
      </c>
      <c r="X284" s="51">
        <v>0.80530784152870205</v>
      </c>
      <c r="Y284" s="19">
        <v>4.2924061090161602E-3</v>
      </c>
      <c r="Z284" s="51">
        <v>19.7609140691638</v>
      </c>
      <c r="AA284" s="19">
        <v>1.17646531871287E-2</v>
      </c>
      <c r="AB284" s="51">
        <v>21.753132221871098</v>
      </c>
      <c r="AC284" s="19">
        <v>2.97049048658664E-2</v>
      </c>
      <c r="AD284" s="51">
        <v>27.256345984846099</v>
      </c>
      <c r="AE284" s="19">
        <v>4.53745314880507E-2</v>
      </c>
      <c r="AF284" s="87">
        <v>22.314685197401602</v>
      </c>
      <c r="AG284" s="19">
        <v>7.7785623943782398E-5</v>
      </c>
      <c r="AH284" s="51">
        <v>-1.7910424294314</v>
      </c>
      <c r="AI284" s="19">
        <v>4.6332617766893201E-3</v>
      </c>
      <c r="AJ284" s="51">
        <v>14.1902433846699</v>
      </c>
      <c r="AK284" s="19">
        <v>0.29207522979238998</v>
      </c>
      <c r="AL284" s="19">
        <v>2.6337191438869902E-2</v>
      </c>
      <c r="AM284" s="51">
        <v>48.070677909941899</v>
      </c>
      <c r="AN284" s="15"/>
      <c r="AO284" s="22">
        <v>6.3385360954271196E-4</v>
      </c>
      <c r="AP284" s="22">
        <v>3.7412282836157799E-6</v>
      </c>
      <c r="AQ284" s="22">
        <v>1.4938267904653899E-3</v>
      </c>
      <c r="AR284" s="22">
        <v>7.7785623943782398E-5</v>
      </c>
      <c r="AS284" s="20">
        <v>12</v>
      </c>
      <c r="AT284" s="20">
        <v>0</v>
      </c>
      <c r="AU284" s="20">
        <v>7</v>
      </c>
      <c r="AV284" s="21">
        <v>5</v>
      </c>
      <c r="AW284" s="15"/>
      <c r="AX284" s="25">
        <v>1.0402924947800301E-3</v>
      </c>
      <c r="AY284" s="26">
        <v>-16.949248514603799</v>
      </c>
      <c r="AZ284" s="26">
        <v>0.58095304480502796</v>
      </c>
      <c r="BA284" s="26">
        <v>-13.702319734104099</v>
      </c>
      <c r="BB284" s="85">
        <v>1.07499174063292E-4</v>
      </c>
      <c r="BC284" s="88">
        <v>0</v>
      </c>
      <c r="BD284" s="18">
        <v>44022</v>
      </c>
      <c r="BE284" s="18"/>
      <c r="BF284" s="20"/>
      <c r="BG284" s="18"/>
      <c r="BH284" s="15"/>
    </row>
    <row r="285" spans="1:60" x14ac:dyDescent="0.25">
      <c r="A285" s="15"/>
      <c r="B285" s="14" t="s">
        <v>973</v>
      </c>
      <c r="C285" s="14" t="s">
        <v>974</v>
      </c>
      <c r="D285" s="14" t="s">
        <v>968</v>
      </c>
      <c r="E285" s="16" t="s">
        <v>156</v>
      </c>
      <c r="F285" s="16" t="s">
        <v>144</v>
      </c>
      <c r="G285" s="81" t="s">
        <v>703</v>
      </c>
      <c r="H285" s="82" t="s">
        <v>704</v>
      </c>
      <c r="I285" s="17" t="s">
        <v>31</v>
      </c>
      <c r="J285" s="17" t="s">
        <v>975</v>
      </c>
      <c r="K285" s="15"/>
      <c r="L285" s="18">
        <v>44022</v>
      </c>
      <c r="M285" s="83">
        <v>1109.63739999942</v>
      </c>
      <c r="N285" s="84">
        <v>1109.63739999942</v>
      </c>
      <c r="O285" s="84">
        <v>1109.63739999942</v>
      </c>
      <c r="P285" s="85">
        <f t="shared" si="4"/>
        <v>1</v>
      </c>
      <c r="Q285" s="18">
        <v>44022</v>
      </c>
      <c r="R285" s="86">
        <v>24019.686000000002</v>
      </c>
      <c r="S285" s="86">
        <v>9479.9330648803698</v>
      </c>
      <c r="T285" s="15"/>
      <c r="U285" s="19">
        <v>1.40588435897371E-5</v>
      </c>
      <c r="V285" s="51">
        <v>4.33187997259665E-2</v>
      </c>
      <c r="W285" s="19">
        <v>4.8534887537243798E-4</v>
      </c>
      <c r="X285" s="51">
        <v>0.83745213860311196</v>
      </c>
      <c r="Y285" s="19">
        <v>5.8591860924934701E-3</v>
      </c>
      <c r="Z285" s="51">
        <v>19.917592067504302</v>
      </c>
      <c r="AA285" s="19">
        <v>5.8591860924934701E-3</v>
      </c>
      <c r="AB285" s="51">
        <v>21.1625855124148</v>
      </c>
      <c r="AC285" s="19">
        <v>5.8591860924934701E-3</v>
      </c>
      <c r="AD285" s="51">
        <v>24.871774107508799</v>
      </c>
      <c r="AE285" s="19">
        <v>5.8591860924934701E-3</v>
      </c>
      <c r="AF285" s="87">
        <v>18.363150657853101</v>
      </c>
      <c r="AG285" s="19">
        <v>1.5493947103095701E-4</v>
      </c>
      <c r="AH285" s="51">
        <v>-1.7833270447226801</v>
      </c>
      <c r="AI285" s="19">
        <v>5.8591860924934701E-3</v>
      </c>
      <c r="AJ285" s="51">
        <v>14.312835816250301</v>
      </c>
      <c r="AK285" s="19">
        <v>0.109637399999046</v>
      </c>
      <c r="AL285" s="19">
        <v>1.0766859724753899E-2</v>
      </c>
      <c r="AM285" s="51">
        <v>18.514059494744298</v>
      </c>
      <c r="AN285" s="15"/>
      <c r="AO285" s="22">
        <v>6.6250285271962596E-4</v>
      </c>
      <c r="AP285" s="22">
        <v>0</v>
      </c>
      <c r="AQ285" s="22">
        <v>2.0743555069202601E-3</v>
      </c>
      <c r="AR285" s="22">
        <v>0</v>
      </c>
      <c r="AS285" s="20">
        <v>6</v>
      </c>
      <c r="AT285" s="20">
        <v>0</v>
      </c>
      <c r="AU285" s="20">
        <v>7</v>
      </c>
      <c r="AV285" s="21">
        <v>5</v>
      </c>
      <c r="AW285" s="15"/>
      <c r="AX285" s="25">
        <v>1.0920118787180401E-3</v>
      </c>
      <c r="AY285" s="26">
        <v>-20.856333455070899</v>
      </c>
      <c r="AZ285" s="26">
        <v>0.56151888873955602</v>
      </c>
      <c r="BA285" s="26">
        <v>-14.3806903082441</v>
      </c>
      <c r="BB285" s="85">
        <v>1.12845711770149E-4</v>
      </c>
      <c r="BC285" s="88">
        <v>0</v>
      </c>
      <c r="BD285" s="18">
        <v>44022</v>
      </c>
      <c r="BE285" s="18"/>
      <c r="BF285" s="20"/>
      <c r="BG285" s="18"/>
      <c r="BH285" s="15"/>
    </row>
    <row r="286" spans="1:60" x14ac:dyDescent="0.25">
      <c r="A286" s="15"/>
      <c r="B286" s="14" t="s">
        <v>976</v>
      </c>
      <c r="C286" s="14" t="s">
        <v>977</v>
      </c>
      <c r="D286" s="14" t="s">
        <v>968</v>
      </c>
      <c r="E286" s="16" t="s">
        <v>91</v>
      </c>
      <c r="F286" s="16" t="s">
        <v>144</v>
      </c>
      <c r="G286" s="81" t="s">
        <v>703</v>
      </c>
      <c r="H286" s="82" t="s">
        <v>704</v>
      </c>
      <c r="I286" s="17" t="s">
        <v>31</v>
      </c>
      <c r="J286" s="17" t="s">
        <v>978</v>
      </c>
      <c r="K286" s="15"/>
      <c r="L286" s="18">
        <v>44022</v>
      </c>
      <c r="M286" s="83">
        <v>1322.5778000000901</v>
      </c>
      <c r="N286" s="84">
        <v>1322.5778000000901</v>
      </c>
      <c r="O286" s="84">
        <v>1322.5778000000901</v>
      </c>
      <c r="P286" s="85">
        <f t="shared" si="4"/>
        <v>1</v>
      </c>
      <c r="Q286" s="18">
        <v>44022</v>
      </c>
      <c r="R286" s="86">
        <v>107054.644</v>
      </c>
      <c r="S286" s="86">
        <v>208363.608615723</v>
      </c>
      <c r="T286" s="15"/>
      <c r="U286" s="19">
        <v>7.2586044552736001E-6</v>
      </c>
      <c r="V286" s="51">
        <v>4.2638775812520201E-2</v>
      </c>
      <c r="W286" s="19">
        <v>1.63797909408459E-4</v>
      </c>
      <c r="X286" s="51">
        <v>0.80529704200671404</v>
      </c>
      <c r="Y286" s="19">
        <v>4.9761057707655701E-3</v>
      </c>
      <c r="Z286" s="51">
        <v>19.829284035338802</v>
      </c>
      <c r="AA286" s="19">
        <v>1.31712947040796E-2</v>
      </c>
      <c r="AB286" s="51">
        <v>21.893796373566101</v>
      </c>
      <c r="AC286" s="19">
        <v>3.4725860718026497E-2</v>
      </c>
      <c r="AD286" s="51">
        <v>27.758441570069401</v>
      </c>
      <c r="AE286" s="19">
        <v>5.4129073600051897E-2</v>
      </c>
      <c r="AF286" s="87">
        <v>23.190139408601699</v>
      </c>
      <c r="AG286" s="19">
        <v>7.7733038779115304E-5</v>
      </c>
      <c r="AH286" s="51">
        <v>-1.7910476879478701</v>
      </c>
      <c r="AI286" s="19">
        <v>5.3174936547293302E-3</v>
      </c>
      <c r="AJ286" s="51">
        <v>14.2586665724666</v>
      </c>
      <c r="AK286" s="19">
        <v>0.32257779999985398</v>
      </c>
      <c r="AL286" s="19">
        <v>2.9198735901445599E-2</v>
      </c>
      <c r="AM286" s="51">
        <v>39.808099494839603</v>
      </c>
      <c r="AN286" s="15"/>
      <c r="AO286" s="22">
        <v>6.4335664865211605E-4</v>
      </c>
      <c r="AP286" s="22">
        <v>3.7815971154486799E-6</v>
      </c>
      <c r="AQ286" s="22">
        <v>1.580225150974E-3</v>
      </c>
      <c r="AR286" s="22">
        <v>7.7733038779115304E-5</v>
      </c>
      <c r="AS286" s="20">
        <v>12</v>
      </c>
      <c r="AT286" s="20">
        <v>0</v>
      </c>
      <c r="AU286" s="20">
        <v>7</v>
      </c>
      <c r="AV286" s="21">
        <v>5</v>
      </c>
      <c r="AW286" s="15"/>
      <c r="AX286" s="25">
        <v>1.08324482552348E-3</v>
      </c>
      <c r="AY286" s="26">
        <v>-15.1286948544439</v>
      </c>
      <c r="AZ286" s="26">
        <v>0.58571626593857196</v>
      </c>
      <c r="BA286" s="26">
        <v>-13.242216697181</v>
      </c>
      <c r="BB286" s="85">
        <v>1.11937216771594E-4</v>
      </c>
      <c r="BC286" s="88">
        <v>0</v>
      </c>
      <c r="BD286" s="18">
        <v>44022</v>
      </c>
      <c r="BE286" s="18"/>
      <c r="BF286" s="20"/>
      <c r="BG286" s="18"/>
      <c r="BH286" s="15"/>
    </row>
    <row r="287" spans="1:60" x14ac:dyDescent="0.25">
      <c r="A287" s="15"/>
      <c r="B287" s="14" t="s">
        <v>979</v>
      </c>
      <c r="C287" s="14" t="s">
        <v>980</v>
      </c>
      <c r="D287" s="14" t="s">
        <v>968</v>
      </c>
      <c r="E287" s="16" t="s">
        <v>163</v>
      </c>
      <c r="F287" s="16" t="s">
        <v>144</v>
      </c>
      <c r="G287" s="81" t="s">
        <v>703</v>
      </c>
      <c r="H287" s="82" t="s">
        <v>704</v>
      </c>
      <c r="I287" s="17" t="s">
        <v>31</v>
      </c>
      <c r="J287" s="17" t="s">
        <v>981</v>
      </c>
      <c r="K287" s="15"/>
      <c r="L287" s="18">
        <v>44022</v>
      </c>
      <c r="M287" s="83">
        <v>1165.44480000064</v>
      </c>
      <c r="N287" s="84">
        <v>1165.44480000064</v>
      </c>
      <c r="O287" s="84">
        <v>1165.44480000064</v>
      </c>
      <c r="P287" s="85">
        <f t="shared" si="4"/>
        <v>1</v>
      </c>
      <c r="Q287" s="18">
        <v>44022</v>
      </c>
      <c r="R287" s="86">
        <v>0</v>
      </c>
      <c r="S287" s="86">
        <v>8.8948091602105705E-5</v>
      </c>
      <c r="T287" s="15"/>
      <c r="U287" s="19">
        <v>0</v>
      </c>
      <c r="V287" s="51">
        <v>4.1912915366992799E-2</v>
      </c>
      <c r="W287" s="19">
        <v>0</v>
      </c>
      <c r="X287" s="51">
        <v>0.78891725106586796</v>
      </c>
      <c r="Y287" s="19">
        <v>0</v>
      </c>
      <c r="Z287" s="51">
        <v>19.3316734582477</v>
      </c>
      <c r="AA287" s="19">
        <v>0</v>
      </c>
      <c r="AB287" s="51">
        <v>20.576666903158198</v>
      </c>
      <c r="AC287" s="19">
        <v>0</v>
      </c>
      <c r="AD287" s="51">
        <v>24.2858554982522</v>
      </c>
      <c r="AE287" s="19">
        <v>1.5833372344786799E-4</v>
      </c>
      <c r="AF287" s="87">
        <v>17.793065420933999</v>
      </c>
      <c r="AG287" s="19">
        <v>0</v>
      </c>
      <c r="AH287" s="51">
        <v>-1.79882099182578</v>
      </c>
      <c r="AI287" s="19">
        <v>0</v>
      </c>
      <c r="AJ287" s="51">
        <v>13.726917206993701</v>
      </c>
      <c r="AK287" s="19">
        <v>0.16544480000098699</v>
      </c>
      <c r="AL287" s="19">
        <v>1.58854371366033E-2</v>
      </c>
      <c r="AM287" s="51">
        <v>24.094799494952898</v>
      </c>
      <c r="AN287" s="15"/>
      <c r="AO287" s="22">
        <v>0</v>
      </c>
      <c r="AP287" s="22">
        <v>0</v>
      </c>
      <c r="AQ287" s="22">
        <v>0</v>
      </c>
      <c r="AR287" s="22">
        <v>0</v>
      </c>
      <c r="AS287" s="20">
        <v>0</v>
      </c>
      <c r="AT287" s="20">
        <v>0</v>
      </c>
      <c r="AU287" s="20">
        <v>7</v>
      </c>
      <c r="AV287" s="21">
        <v>5</v>
      </c>
      <c r="AW287" s="15"/>
      <c r="AX287" s="25">
        <v>0</v>
      </c>
      <c r="AY287" s="26">
        <v>-115.173126170179</v>
      </c>
      <c r="AZ287" s="26">
        <v>0.54146558877982898</v>
      </c>
      <c r="BA287" s="26">
        <v>-15.964106449086101</v>
      </c>
      <c r="BB287" s="85">
        <v>0</v>
      </c>
      <c r="BC287" s="88">
        <v>0</v>
      </c>
      <c r="BD287" s="18">
        <v>43657</v>
      </c>
      <c r="BE287" s="18"/>
      <c r="BF287" s="20"/>
      <c r="BG287" s="18"/>
      <c r="BH287" s="15"/>
    </row>
    <row r="288" spans="1:60" x14ac:dyDescent="0.25">
      <c r="A288" s="15"/>
      <c r="B288" s="14" t="s">
        <v>982</v>
      </c>
      <c r="C288" s="14" t="s">
        <v>983</v>
      </c>
      <c r="D288" s="14" t="s">
        <v>984</v>
      </c>
      <c r="E288" s="16" t="s">
        <v>77</v>
      </c>
      <c r="F288" s="16" t="s">
        <v>144</v>
      </c>
      <c r="G288" s="81" t="s">
        <v>38</v>
      </c>
      <c r="H288" s="82" t="s">
        <v>327</v>
      </c>
      <c r="I288" s="17" t="s">
        <v>31</v>
      </c>
      <c r="J288" s="17" t="s">
        <v>985</v>
      </c>
      <c r="K288" s="15"/>
      <c r="L288" s="18">
        <v>44022</v>
      </c>
      <c r="M288" s="83">
        <v>1191.77209999971</v>
      </c>
      <c r="N288" s="84">
        <v>1191.77209999971</v>
      </c>
      <c r="O288" s="84">
        <v>1711.77950000018</v>
      </c>
      <c r="P288" s="85">
        <f t="shared" si="4"/>
        <v>0.69621823371502267</v>
      </c>
      <c r="Q288" s="18">
        <v>43837</v>
      </c>
      <c r="R288" s="86">
        <v>115668.995</v>
      </c>
      <c r="S288" s="86">
        <v>127466.575754761</v>
      </c>
      <c r="T288" s="15"/>
      <c r="U288" s="19">
        <v>1.5690821863245202E-2</v>
      </c>
      <c r="V288" s="51">
        <v>1.6109951016915101</v>
      </c>
      <c r="W288" s="19">
        <v>-6.4354775695392198E-3</v>
      </c>
      <c r="X288" s="51">
        <v>0.145369494111947</v>
      </c>
      <c r="Y288" s="19">
        <v>-0.29792078242549902</v>
      </c>
      <c r="Z288" s="51">
        <v>-10.460404784302201</v>
      </c>
      <c r="AA288" s="19">
        <v>-0.20916318508068801</v>
      </c>
      <c r="AB288" s="51">
        <v>-0.33965160491061402</v>
      </c>
      <c r="AC288" s="19">
        <v>2.8623202479138899E-2</v>
      </c>
      <c r="AD288" s="51">
        <v>27.148175746173401</v>
      </c>
      <c r="AE288" s="19">
        <v>-3.4280436129847701E-3</v>
      </c>
      <c r="AF288" s="87">
        <v>17.434427687287101</v>
      </c>
      <c r="AG288" s="19">
        <v>1.9477977075439398E-2</v>
      </c>
      <c r="AH288" s="51">
        <v>0.14897671571816301</v>
      </c>
      <c r="AI288" s="19">
        <v>-0.28150595969782399</v>
      </c>
      <c r="AJ288" s="51">
        <v>-14.4236787627888</v>
      </c>
      <c r="AK288" s="19">
        <v>0.19177209999907099</v>
      </c>
      <c r="AL288" s="19">
        <v>1.2581665248944799E-2</v>
      </c>
      <c r="AM288" s="51">
        <v>-30.408361127978399</v>
      </c>
      <c r="AN288" s="15"/>
      <c r="AO288" s="22">
        <v>7.9637735983851599E-2</v>
      </c>
      <c r="AP288" s="22">
        <v>-0.17118620844121299</v>
      </c>
      <c r="AQ288" s="22">
        <v>8.7174454056366799E-2</v>
      </c>
      <c r="AR288" s="22">
        <v>-0.32692993134318399</v>
      </c>
      <c r="AS288" s="20">
        <v>7</v>
      </c>
      <c r="AT288" s="20">
        <v>5</v>
      </c>
      <c r="AU288" s="20">
        <v>6</v>
      </c>
      <c r="AV288" s="21">
        <v>6</v>
      </c>
      <c r="AW288" s="15"/>
      <c r="AX288" s="25">
        <v>0.421746693271562</v>
      </c>
      <c r="AY288" s="26">
        <v>-0.37415198400594801</v>
      </c>
      <c r="AZ288" s="26">
        <v>9.2915513473599304E-2</v>
      </c>
      <c r="BA288" s="26">
        <v>-0.46963728620721701</v>
      </c>
      <c r="BB288" s="85">
        <v>4.2126224756793798E-2</v>
      </c>
      <c r="BC288" s="88">
        <v>-48.974929306015802</v>
      </c>
      <c r="BD288" s="18">
        <v>43837</v>
      </c>
      <c r="BE288" s="18">
        <v>43913</v>
      </c>
      <c r="BF288" s="20"/>
      <c r="BG288" s="18"/>
      <c r="BH288" s="15"/>
    </row>
    <row r="289" spans="1:60" x14ac:dyDescent="0.25">
      <c r="A289" s="15"/>
      <c r="B289" s="14" t="s">
        <v>986</v>
      </c>
      <c r="C289" s="14" t="s">
        <v>987</v>
      </c>
      <c r="D289" s="14" t="s">
        <v>984</v>
      </c>
      <c r="E289" s="16" t="s">
        <v>156</v>
      </c>
      <c r="F289" s="16" t="s">
        <v>144</v>
      </c>
      <c r="G289" s="81" t="s">
        <v>38</v>
      </c>
      <c r="H289" s="82" t="s">
        <v>327</v>
      </c>
      <c r="I289" s="17" t="s">
        <v>31</v>
      </c>
      <c r="J289" s="17" t="s">
        <v>988</v>
      </c>
      <c r="K289" s="15"/>
      <c r="L289" s="18">
        <v>44022</v>
      </c>
      <c r="M289" s="83">
        <v>1238.7385000009101</v>
      </c>
      <c r="N289" s="84">
        <v>1238.7385000009101</v>
      </c>
      <c r="O289" s="84">
        <v>1776.81200000085</v>
      </c>
      <c r="P289" s="85">
        <f t="shared" si="4"/>
        <v>0.69716914338732372</v>
      </c>
      <c r="Q289" s="18">
        <v>43837</v>
      </c>
      <c r="R289" s="86">
        <v>116151.07</v>
      </c>
      <c r="S289" s="86">
        <v>135064.294421631</v>
      </c>
      <c r="T289" s="15"/>
      <c r="U289" s="19">
        <v>1.56982698335923E-2</v>
      </c>
      <c r="V289" s="51">
        <v>1.6117398987262299</v>
      </c>
      <c r="W289" s="19">
        <v>-6.2153134831532996E-3</v>
      </c>
      <c r="X289" s="51">
        <v>0.167385902750539</v>
      </c>
      <c r="Y289" s="19">
        <v>-0.29697738615504898</v>
      </c>
      <c r="Z289" s="51">
        <v>-10.366065157257299</v>
      </c>
      <c r="AA289" s="19">
        <v>-0.20702790724317299</v>
      </c>
      <c r="AB289" s="51">
        <v>-0.12612382115912599</v>
      </c>
      <c r="AC289" s="19">
        <v>3.4189387110018302E-2</v>
      </c>
      <c r="AD289" s="51">
        <v>27.704794209246799</v>
      </c>
      <c r="AE289" s="19">
        <v>4.6739773279114204E-3</v>
      </c>
      <c r="AF289" s="87">
        <v>18.2446297814022</v>
      </c>
      <c r="AG289" s="19">
        <v>1.95531324025069E-2</v>
      </c>
      <c r="AH289" s="51">
        <v>0.156492248424911</v>
      </c>
      <c r="AI289" s="19">
        <v>-0.28048736216180298</v>
      </c>
      <c r="AJ289" s="51">
        <v>-14.3218190091866</v>
      </c>
      <c r="AK289" s="19">
        <v>0.23831747205986201</v>
      </c>
      <c r="AL289" s="19">
        <v>1.5350191937613999E-2</v>
      </c>
      <c r="AM289" s="51">
        <v>-25.753823921899301</v>
      </c>
      <c r="AN289" s="15"/>
      <c r="AO289" s="22">
        <v>7.9645711268312894E-2</v>
      </c>
      <c r="AP289" s="22">
        <v>-0.17116783836187099</v>
      </c>
      <c r="AQ289" s="22">
        <v>8.7415111871523593E-2</v>
      </c>
      <c r="AR289" s="22">
        <v>-0.32677581214287799</v>
      </c>
      <c r="AS289" s="20">
        <v>7</v>
      </c>
      <c r="AT289" s="20">
        <v>5</v>
      </c>
      <c r="AU289" s="20">
        <v>6</v>
      </c>
      <c r="AV289" s="21">
        <v>6</v>
      </c>
      <c r="AW289" s="15"/>
      <c r="AX289" s="25">
        <v>0.42173698967206302</v>
      </c>
      <c r="AY289" s="26">
        <v>-0.36892986877455802</v>
      </c>
      <c r="AZ289" s="26">
        <v>0.102292203241063</v>
      </c>
      <c r="BA289" s="26">
        <v>-0.46316836477626599</v>
      </c>
      <c r="BB289" s="85">
        <v>4.2125764743250298E-2</v>
      </c>
      <c r="BC289" s="88">
        <v>-48.946315085748203</v>
      </c>
      <c r="BD289" s="18">
        <v>43837</v>
      </c>
      <c r="BE289" s="18">
        <v>43913</v>
      </c>
      <c r="BF289" s="20"/>
      <c r="BG289" s="18"/>
      <c r="BH289" s="15"/>
    </row>
    <row r="290" spans="1:60" x14ac:dyDescent="0.25">
      <c r="A290" s="15"/>
      <c r="B290" s="14" t="s">
        <v>989</v>
      </c>
      <c r="C290" s="14" t="s">
        <v>990</v>
      </c>
      <c r="D290" s="14" t="s">
        <v>984</v>
      </c>
      <c r="E290" s="16" t="s">
        <v>105</v>
      </c>
      <c r="F290" s="16" t="s">
        <v>144</v>
      </c>
      <c r="G290" s="81" t="s">
        <v>38</v>
      </c>
      <c r="H290" s="82" t="s">
        <v>327</v>
      </c>
      <c r="I290" s="17" t="s">
        <v>31</v>
      </c>
      <c r="J290" s="17" t="s">
        <v>991</v>
      </c>
      <c r="K290" s="15"/>
      <c r="L290" s="18">
        <v>44022</v>
      </c>
      <c r="M290" s="83">
        <v>844.13310000020999</v>
      </c>
      <c r="N290" s="84">
        <v>844.13310000020999</v>
      </c>
      <c r="O290" s="84">
        <v>1223.1655000001199</v>
      </c>
      <c r="P290" s="85">
        <f t="shared" si="4"/>
        <v>0.6901217374101275</v>
      </c>
      <c r="Q290" s="18">
        <v>43837</v>
      </c>
      <c r="R290" s="86">
        <v>50626.777000000002</v>
      </c>
      <c r="S290" s="86">
        <v>59687.396717163101</v>
      </c>
      <c r="T290" s="15"/>
      <c r="U290" s="19">
        <v>1.56425194018084E-2</v>
      </c>
      <c r="V290" s="51">
        <v>1.6061648555478301</v>
      </c>
      <c r="W290" s="19">
        <v>-7.8511964438803296E-3</v>
      </c>
      <c r="X290" s="51">
        <v>3.79760667783557E-3</v>
      </c>
      <c r="Y290" s="19">
        <v>-0.30396934649790602</v>
      </c>
      <c r="Z290" s="51">
        <v>-11.065261191543</v>
      </c>
      <c r="AA290" s="19">
        <v>-0.22274323771212901</v>
      </c>
      <c r="AB290" s="51">
        <v>-1.6976568680547599</v>
      </c>
      <c r="AC290" s="19">
        <v>-6.4782937370182498E-3</v>
      </c>
      <c r="AD290" s="51">
        <v>23.638026124564899</v>
      </c>
      <c r="AE290" s="19">
        <v>-5.4039343516706098E-2</v>
      </c>
      <c r="AF290" s="87">
        <v>12.3732976969332</v>
      </c>
      <c r="AG290" s="19">
        <v>1.89935066300677E-2</v>
      </c>
      <c r="AH290" s="51">
        <v>0.100529671180993</v>
      </c>
      <c r="AI290" s="19">
        <v>-0.28803441186668299</v>
      </c>
      <c r="AJ290" s="51">
        <v>-15.0765239796747</v>
      </c>
      <c r="AK290" s="19">
        <v>-0.15586689999967299</v>
      </c>
      <c r="AL290" s="19">
        <v>-1.20032179229383E-2</v>
      </c>
      <c r="AM290" s="51">
        <v>-65.172261127852806</v>
      </c>
      <c r="AN290" s="15"/>
      <c r="AO290" s="22">
        <v>7.95864011633967E-2</v>
      </c>
      <c r="AP290" s="22">
        <v>-0.17130433101818199</v>
      </c>
      <c r="AQ290" s="22">
        <v>8.56251252026414E-2</v>
      </c>
      <c r="AR290" s="22">
        <v>-0.32792114768759401</v>
      </c>
      <c r="AS290" s="20">
        <v>7</v>
      </c>
      <c r="AT290" s="20">
        <v>5</v>
      </c>
      <c r="AU290" s="20">
        <v>5</v>
      </c>
      <c r="AV290" s="21">
        <v>7</v>
      </c>
      <c r="AW290" s="15"/>
      <c r="AX290" s="25">
        <v>0.42181020000425601</v>
      </c>
      <c r="AY290" s="26">
        <v>-0.407364006056468</v>
      </c>
      <c r="AZ290" s="26">
        <v>3.3268505277646902E-2</v>
      </c>
      <c r="BA290" s="26">
        <v>-0.51071518986009301</v>
      </c>
      <c r="BB290" s="85">
        <v>4.2129290531956902E-2</v>
      </c>
      <c r="BC290" s="88">
        <v>-49.158964996982803</v>
      </c>
      <c r="BD290" s="18">
        <v>43837</v>
      </c>
      <c r="BE290" s="18">
        <v>43913</v>
      </c>
      <c r="BF290" s="20"/>
      <c r="BG290" s="18"/>
      <c r="BH290" s="15"/>
    </row>
    <row r="291" spans="1:60" x14ac:dyDescent="0.25">
      <c r="A291" s="15"/>
      <c r="B291" s="14" t="s">
        <v>992</v>
      </c>
      <c r="C291" s="14" t="s">
        <v>993</v>
      </c>
      <c r="D291" s="14" t="s">
        <v>984</v>
      </c>
      <c r="E291" s="16" t="s">
        <v>91</v>
      </c>
      <c r="F291" s="16" t="s">
        <v>144</v>
      </c>
      <c r="G291" s="81" t="s">
        <v>38</v>
      </c>
      <c r="H291" s="82" t="s">
        <v>327</v>
      </c>
      <c r="I291" s="17" t="s">
        <v>31</v>
      </c>
      <c r="J291" s="17" t="s">
        <v>994</v>
      </c>
      <c r="K291" s="15"/>
      <c r="L291" s="18">
        <v>44022</v>
      </c>
      <c r="M291" s="83">
        <v>914.14840000029699</v>
      </c>
      <c r="N291" s="84">
        <v>914.14840000029699</v>
      </c>
      <c r="O291" s="84">
        <v>1324.61999999918</v>
      </c>
      <c r="P291" s="85">
        <f t="shared" si="4"/>
        <v>0.69012124231920313</v>
      </c>
      <c r="Q291" s="18">
        <v>43837</v>
      </c>
      <c r="R291" s="86">
        <v>198133.36</v>
      </c>
      <c r="S291" s="86">
        <v>262955.17811059603</v>
      </c>
      <c r="T291" s="15"/>
      <c r="U291" s="19">
        <v>1.5642465672499401E-2</v>
      </c>
      <c r="V291" s="51">
        <v>1.6061594826169301</v>
      </c>
      <c r="W291" s="19">
        <v>-7.8515691684515297E-3</v>
      </c>
      <c r="X291" s="51">
        <v>3.7603342207148702E-3</v>
      </c>
      <c r="Y291" s="19">
        <v>-0.30396984196530002</v>
      </c>
      <c r="Z291" s="51">
        <v>-11.065310738282299</v>
      </c>
      <c r="AA291" s="19">
        <v>-0.22278651268890801</v>
      </c>
      <c r="AB291" s="51">
        <v>-1.7019843657326399</v>
      </c>
      <c r="AC291" s="19">
        <v>-6.5349390797564402E-3</v>
      </c>
      <c r="AD291" s="51">
        <v>23.632361590280201</v>
      </c>
      <c r="AE291" s="19">
        <v>-5.4094722105219303E-2</v>
      </c>
      <c r="AF291" s="87">
        <v>12.367759838074599</v>
      </c>
      <c r="AG291" s="19">
        <v>1.89933378242131E-2</v>
      </c>
      <c r="AH291" s="51">
        <v>0.100512790595531</v>
      </c>
      <c r="AI291" s="19">
        <v>-0.28803493950370501</v>
      </c>
      <c r="AJ291" s="51">
        <v>-15.076576743376799</v>
      </c>
      <c r="AK291" s="19">
        <v>-8.5851599999878098E-2</v>
      </c>
      <c r="AL291" s="19">
        <v>-6.3766732610019998E-3</v>
      </c>
      <c r="AM291" s="51">
        <v>-58.1707311279024</v>
      </c>
      <c r="AN291" s="15"/>
      <c r="AO291" s="22">
        <v>7.9586368443415295E-2</v>
      </c>
      <c r="AP291" s="22">
        <v>-0.17130444494163399</v>
      </c>
      <c r="AQ291" s="22">
        <v>8.5624671628465904E-2</v>
      </c>
      <c r="AR291" s="22">
        <v>-0.32792141351441401</v>
      </c>
      <c r="AS291" s="20">
        <v>7</v>
      </c>
      <c r="AT291" s="20">
        <v>5</v>
      </c>
      <c r="AU291" s="20">
        <v>5</v>
      </c>
      <c r="AV291" s="21">
        <v>7</v>
      </c>
      <c r="AW291" s="15"/>
      <c r="AX291" s="25">
        <v>0.42180953049974101</v>
      </c>
      <c r="AY291" s="26">
        <v>-0.40747793334094201</v>
      </c>
      <c r="AZ291" s="26">
        <v>3.3068149943232997E-2</v>
      </c>
      <c r="BA291" s="26">
        <v>-0.51085703418812001</v>
      </c>
      <c r="BB291" s="85">
        <v>4.2129221008508501E-2</v>
      </c>
      <c r="BC291" s="88">
        <v>-49.1589663450141</v>
      </c>
      <c r="BD291" s="18">
        <v>43837</v>
      </c>
      <c r="BE291" s="18">
        <v>43913</v>
      </c>
      <c r="BF291" s="20"/>
      <c r="BG291" s="18"/>
      <c r="BH291" s="15"/>
    </row>
    <row r="292" spans="1:60" x14ac:dyDescent="0.25">
      <c r="A292" s="15"/>
      <c r="B292" s="14" t="s">
        <v>995</v>
      </c>
      <c r="C292" s="14" t="s">
        <v>996</v>
      </c>
      <c r="D292" s="14" t="s">
        <v>984</v>
      </c>
      <c r="E292" s="16" t="s">
        <v>163</v>
      </c>
      <c r="F292" s="16" t="s">
        <v>144</v>
      </c>
      <c r="G292" s="81" t="s">
        <v>38</v>
      </c>
      <c r="H292" s="82" t="s">
        <v>327</v>
      </c>
      <c r="I292" s="17" t="s">
        <v>31</v>
      </c>
      <c r="J292" s="17" t="s">
        <v>997</v>
      </c>
      <c r="K292" s="15"/>
      <c r="L292" s="18">
        <v>44022</v>
      </c>
      <c r="M292" s="83">
        <v>961.21789999958105</v>
      </c>
      <c r="N292" s="84">
        <v>961.21789999958105</v>
      </c>
      <c r="O292" s="84">
        <v>1389.30760000087</v>
      </c>
      <c r="P292" s="85">
        <f t="shared" si="4"/>
        <v>0.69186830907639107</v>
      </c>
      <c r="Q292" s="18">
        <v>43837</v>
      </c>
      <c r="R292" s="86">
        <v>31069.724999999999</v>
      </c>
      <c r="S292" s="86">
        <v>40184.181896301299</v>
      </c>
      <c r="T292" s="15"/>
      <c r="U292" s="19">
        <v>1.5656370498618299E-2</v>
      </c>
      <c r="V292" s="51">
        <v>1.6075499652288301</v>
      </c>
      <c r="W292" s="19">
        <v>-7.4449535632083999E-3</v>
      </c>
      <c r="X292" s="51">
        <v>4.4421894745028098E-2</v>
      </c>
      <c r="Y292" s="19">
        <v>-0.30223641694727099</v>
      </c>
      <c r="Z292" s="51">
        <v>-10.8919682364794</v>
      </c>
      <c r="AA292" s="19">
        <v>-0.218895375129359</v>
      </c>
      <c r="AB292" s="51">
        <v>-1.3128706097777501</v>
      </c>
      <c r="AC292" s="19">
        <v>3.4441336192685399E-3</v>
      </c>
      <c r="AD292" s="51">
        <v>24.6302688601718</v>
      </c>
      <c r="AE292" s="19">
        <v>-3.9803461058909299E-2</v>
      </c>
      <c r="AF292" s="87">
        <v>13.7968859427056</v>
      </c>
      <c r="AG292" s="19">
        <v>1.9132445202558301E-2</v>
      </c>
      <c r="AH292" s="51">
        <v>0.114423528430052</v>
      </c>
      <c r="AI292" s="19">
        <v>-0.28616429173969699</v>
      </c>
      <c r="AJ292" s="51">
        <v>-14.889511966976</v>
      </c>
      <c r="AK292" s="19">
        <v>-3.8782100000389598E-2</v>
      </c>
      <c r="AL292" s="19">
        <v>-2.8149351692263701E-3</v>
      </c>
      <c r="AM292" s="51">
        <v>-53.463781127939001</v>
      </c>
      <c r="AN292" s="15"/>
      <c r="AO292" s="22">
        <v>7.9601190058383495E-2</v>
      </c>
      <c r="AP292" s="22">
        <v>-0.17127046681067401</v>
      </c>
      <c r="AQ292" s="22">
        <v>8.6070136410853607E-2</v>
      </c>
      <c r="AR292" s="22">
        <v>-0.32763649033673597</v>
      </c>
      <c r="AS292" s="20">
        <v>7</v>
      </c>
      <c r="AT292" s="20">
        <v>5</v>
      </c>
      <c r="AU292" s="20">
        <v>6</v>
      </c>
      <c r="AV292" s="21">
        <v>6</v>
      </c>
      <c r="AW292" s="15"/>
      <c r="AX292" s="25">
        <v>0.421791330440901</v>
      </c>
      <c r="AY292" s="26">
        <v>-0.39795863288600197</v>
      </c>
      <c r="AZ292" s="26">
        <v>5.0165053113005301E-2</v>
      </c>
      <c r="BA292" s="26">
        <v>-0.499094148631684</v>
      </c>
      <c r="BB292" s="85">
        <v>4.2128345545570503E-2</v>
      </c>
      <c r="BC292" s="88">
        <v>-49.106130276748402</v>
      </c>
      <c r="BD292" s="18">
        <v>43837</v>
      </c>
      <c r="BE292" s="18">
        <v>43913</v>
      </c>
      <c r="BF292" s="20"/>
      <c r="BG292" s="18"/>
      <c r="BH292" s="15"/>
    </row>
    <row r="293" spans="1:60" x14ac:dyDescent="0.25">
      <c r="A293" s="15"/>
      <c r="B293" s="14" t="s">
        <v>998</v>
      </c>
      <c r="C293" s="14" t="s">
        <v>999</v>
      </c>
      <c r="D293" s="14" t="s">
        <v>984</v>
      </c>
      <c r="E293" s="16" t="s">
        <v>167</v>
      </c>
      <c r="F293" s="16" t="s">
        <v>144</v>
      </c>
      <c r="G293" s="81" t="s">
        <v>38</v>
      </c>
      <c r="H293" s="82" t="s">
        <v>327</v>
      </c>
      <c r="I293" s="17" t="s">
        <v>31</v>
      </c>
      <c r="J293" s="17" t="s">
        <v>1000</v>
      </c>
      <c r="K293" s="15"/>
      <c r="L293" s="18">
        <v>44022</v>
      </c>
      <c r="M293" s="83">
        <v>660.253299999982</v>
      </c>
      <c r="N293" s="84">
        <v>660.253299999982</v>
      </c>
      <c r="O293" s="84">
        <v>959.14149999991105</v>
      </c>
      <c r="P293" s="85">
        <f t="shared" si="4"/>
        <v>0.68837945183275173</v>
      </c>
      <c r="Q293" s="18">
        <v>43837</v>
      </c>
      <c r="R293" s="86">
        <v>771923.34</v>
      </c>
      <c r="S293" s="86">
        <v>1152337.9101191401</v>
      </c>
      <c r="T293" s="15"/>
      <c r="U293" s="19">
        <v>1.56286821638787E-2</v>
      </c>
      <c r="V293" s="51">
        <v>1.6047811317548599</v>
      </c>
      <c r="W293" s="19">
        <v>-8.2578922156244499E-3</v>
      </c>
      <c r="X293" s="51">
        <v>-3.6871970496576999E-2</v>
      </c>
      <c r="Y293" s="19">
        <v>-0.30569806360930701</v>
      </c>
      <c r="Z293" s="51">
        <v>-11.238132902683001</v>
      </c>
      <c r="AA293" s="19">
        <v>-0.22660405499948</v>
      </c>
      <c r="AB293" s="51">
        <v>-2.0837385967897699</v>
      </c>
      <c r="AC293" s="19">
        <v>-1.6346078782589799E-2</v>
      </c>
      <c r="AD293" s="51">
        <v>22.6512476200005</v>
      </c>
      <c r="AE293" s="19">
        <v>-6.8108013962046202E-2</v>
      </c>
      <c r="AF293" s="87">
        <v>10.9664306523919</v>
      </c>
      <c r="AG293" s="19">
        <v>1.88542256437358E-2</v>
      </c>
      <c r="AH293" s="51">
        <v>8.6601572547806399E-2</v>
      </c>
      <c r="AI293" s="19">
        <v>-0.28989971960720101</v>
      </c>
      <c r="AJ293" s="51">
        <v>-15.2630547537265</v>
      </c>
      <c r="AK293" s="19">
        <v>-0.33974670000025098</v>
      </c>
      <c r="AL293" s="19">
        <v>-2.91518225658365E-2</v>
      </c>
      <c r="AM293" s="51">
        <v>-83.560241127968794</v>
      </c>
      <c r="AN293" s="15"/>
      <c r="AO293" s="22">
        <v>7.9571606695026303E-2</v>
      </c>
      <c r="AP293" s="22">
        <v>-0.17133837096742399</v>
      </c>
      <c r="AQ293" s="22">
        <v>8.5180185531498906E-2</v>
      </c>
      <c r="AR293" s="22">
        <v>-0.32820574828132498</v>
      </c>
      <c r="AS293" s="20">
        <v>7</v>
      </c>
      <c r="AT293" s="20">
        <v>5</v>
      </c>
      <c r="AU293" s="20">
        <v>5</v>
      </c>
      <c r="AV293" s="21">
        <v>7</v>
      </c>
      <c r="AW293" s="15"/>
      <c r="AX293" s="25">
        <v>0.42182868047442801</v>
      </c>
      <c r="AY293" s="26">
        <v>-0.41680821382533401</v>
      </c>
      <c r="AZ293" s="26">
        <v>1.63044860211983E-2</v>
      </c>
      <c r="BA293" s="26">
        <v>-0.52237617709579398</v>
      </c>
      <c r="BB293" s="85">
        <v>4.2130194770797998E-2</v>
      </c>
      <c r="BC293" s="88">
        <v>-49.2117377883988</v>
      </c>
      <c r="BD293" s="18">
        <v>43837</v>
      </c>
      <c r="BE293" s="18">
        <v>43913</v>
      </c>
      <c r="BF293" s="20"/>
      <c r="BG293" s="18"/>
      <c r="BH293" s="15"/>
    </row>
    <row r="294" spans="1:60" x14ac:dyDescent="0.25">
      <c r="A294" s="15"/>
      <c r="B294" s="14" t="s">
        <v>1001</v>
      </c>
      <c r="C294" s="14" t="s">
        <v>1002</v>
      </c>
      <c r="D294" s="14" t="s">
        <v>1003</v>
      </c>
      <c r="E294" s="16" t="s">
        <v>36</v>
      </c>
      <c r="F294" s="16" t="s">
        <v>144</v>
      </c>
      <c r="G294" s="81" t="s">
        <v>703</v>
      </c>
      <c r="H294" s="82" t="s">
        <v>728</v>
      </c>
      <c r="I294" s="17" t="s">
        <v>411</v>
      </c>
      <c r="J294" s="17" t="s">
        <v>1004</v>
      </c>
      <c r="K294" s="15"/>
      <c r="L294" s="18">
        <v>44022</v>
      </c>
      <c r="M294" s="83">
        <v>959846.325768471</v>
      </c>
      <c r="N294" s="84">
        <v>959846.325768471</v>
      </c>
      <c r="O294" s="84">
        <v>1062085.58789825</v>
      </c>
      <c r="P294" s="85">
        <f t="shared" si="4"/>
        <v>0.90373726628557383</v>
      </c>
      <c r="Q294" s="18">
        <v>43910</v>
      </c>
      <c r="R294" s="86">
        <v>13895071.760765599</v>
      </c>
      <c r="S294" s="86">
        <v>13060062.026875</v>
      </c>
      <c r="T294" s="15"/>
      <c r="U294" s="19">
        <v>-5.6307975892195801E-3</v>
      </c>
      <c r="V294" s="51">
        <v>-0.52116684355496501</v>
      </c>
      <c r="W294" s="19">
        <v>1.29843720533245E-2</v>
      </c>
      <c r="X294" s="51">
        <v>2.08735445639832</v>
      </c>
      <c r="Y294" s="19">
        <v>2.79352898087382E-2</v>
      </c>
      <c r="Z294" s="51">
        <v>22.125202439114201</v>
      </c>
      <c r="AA294" s="19">
        <v>0.15169194617017601</v>
      </c>
      <c r="AB294" s="51">
        <v>35.745861520175801</v>
      </c>
      <c r="AC294" s="19">
        <v>0.24075536286545701</v>
      </c>
      <c r="AD294" s="51">
        <v>48.361391784797902</v>
      </c>
      <c r="AE294" s="19">
        <v>0.22363558166223799</v>
      </c>
      <c r="AF294" s="87">
        <v>40.140790214820299</v>
      </c>
      <c r="AG294" s="19">
        <v>-4.2248790424346198E-2</v>
      </c>
      <c r="AH294" s="51">
        <v>-6.0237000342603997</v>
      </c>
      <c r="AI294" s="19">
        <v>5.6157425549827202E-2</v>
      </c>
      <c r="AJ294" s="51">
        <v>19.3426597619837</v>
      </c>
      <c r="AK294" s="19">
        <v>0.72007021262426896</v>
      </c>
      <c r="AL294" s="19">
        <v>3.4331678785747499E-2</v>
      </c>
      <c r="AM294" s="51">
        <v>-52.421478096628597</v>
      </c>
      <c r="AN294" s="15"/>
      <c r="AO294" s="22">
        <v>3.66081453266816E-2</v>
      </c>
      <c r="AP294" s="22">
        <v>-2.3569724512526601E-2</v>
      </c>
      <c r="AQ294" s="22">
        <v>0.14201771138323199</v>
      </c>
      <c r="AR294" s="22">
        <v>-9.9573447540897198E-2</v>
      </c>
      <c r="AS294" s="20">
        <v>8</v>
      </c>
      <c r="AT294" s="20">
        <v>4</v>
      </c>
      <c r="AU294" s="20">
        <v>7</v>
      </c>
      <c r="AV294" s="21">
        <v>5</v>
      </c>
      <c r="AW294" s="15"/>
      <c r="AX294" s="25">
        <v>0.13578777243892501</v>
      </c>
      <c r="AY294" s="26">
        <v>1.1610220420861901</v>
      </c>
      <c r="AZ294" s="26">
        <v>1.0307587848692501</v>
      </c>
      <c r="BA294" s="26">
        <v>1.82987718743971</v>
      </c>
      <c r="BB294" s="85">
        <v>1.4053114479684201E-2</v>
      </c>
      <c r="BC294" s="88">
        <v>-11.593491280102199</v>
      </c>
      <c r="BD294" s="18">
        <v>43910</v>
      </c>
      <c r="BE294" s="18">
        <v>43990</v>
      </c>
      <c r="BF294" s="20"/>
      <c r="BG294" s="18"/>
      <c r="BH294" s="15"/>
    </row>
    <row r="295" spans="1:60" x14ac:dyDescent="0.25">
      <c r="A295" s="15"/>
      <c r="B295" s="14" t="s">
        <v>1005</v>
      </c>
      <c r="C295" s="14" t="s">
        <v>1006</v>
      </c>
      <c r="D295" s="14" t="s">
        <v>1003</v>
      </c>
      <c r="E295" s="16" t="s">
        <v>51</v>
      </c>
      <c r="F295" s="16" t="s">
        <v>144</v>
      </c>
      <c r="G295" s="81" t="s">
        <v>703</v>
      </c>
      <c r="H295" s="82" t="s">
        <v>728</v>
      </c>
      <c r="I295" s="17" t="s">
        <v>411</v>
      </c>
      <c r="J295" s="17" t="s">
        <v>1007</v>
      </c>
      <c r="K295" s="15"/>
      <c r="L295" s="18">
        <v>44022</v>
      </c>
      <c r="M295" s="83">
        <v>997099.44190216099</v>
      </c>
      <c r="N295" s="84">
        <v>997099.44190216099</v>
      </c>
      <c r="O295" s="84">
        <v>1102653.51621056</v>
      </c>
      <c r="P295" s="85">
        <f t="shared" si="4"/>
        <v>0.9042726724609268</v>
      </c>
      <c r="Q295" s="18">
        <v>43910</v>
      </c>
      <c r="R295" s="86">
        <v>67852280.509749994</v>
      </c>
      <c r="S295" s="86">
        <v>25108971.7459688</v>
      </c>
      <c r="T295" s="15"/>
      <c r="U295" s="19">
        <v>-5.6381285430688903E-3</v>
      </c>
      <c r="V295" s="51">
        <v>-0.52189993893989595</v>
      </c>
      <c r="W295" s="19">
        <v>1.29563022237562E-2</v>
      </c>
      <c r="X295" s="51">
        <v>2.0845474734414902</v>
      </c>
      <c r="Y295" s="19">
        <v>2.91076751509536E-2</v>
      </c>
      <c r="Z295" s="51">
        <v>22.242440973350298</v>
      </c>
      <c r="AA295" s="19">
        <v>0.153557599864143</v>
      </c>
      <c r="AB295" s="51">
        <v>35.932426889601601</v>
      </c>
      <c r="AC295" s="19">
        <v>0.243980104538496</v>
      </c>
      <c r="AD295" s="51">
        <v>48.683865952130901</v>
      </c>
      <c r="AE295" s="19">
        <v>0.227577503312204</v>
      </c>
      <c r="AF295" s="87">
        <v>40.534982379816903</v>
      </c>
      <c r="AG295" s="19">
        <v>-4.2317060183486299E-2</v>
      </c>
      <c r="AH295" s="51">
        <v>-6.03052701017441</v>
      </c>
      <c r="AI295" s="19">
        <v>5.7389433864955201E-2</v>
      </c>
      <c r="AJ295" s="51">
        <v>19.465860593481899</v>
      </c>
      <c r="AK295" s="19">
        <v>0.75488401673152095</v>
      </c>
      <c r="AL295" s="19">
        <v>4.4046325681847499E-2</v>
      </c>
      <c r="AM295" s="51">
        <v>47.734653672378002</v>
      </c>
      <c r="AN295" s="15"/>
      <c r="AO295" s="22">
        <v>3.6610810813726899E-2</v>
      </c>
      <c r="AP295" s="22">
        <v>-2.3562132597362499E-2</v>
      </c>
      <c r="AQ295" s="22">
        <v>0.14210608304536401</v>
      </c>
      <c r="AR295" s="22">
        <v>-9.9500788689474595E-2</v>
      </c>
      <c r="AS295" s="20">
        <v>8</v>
      </c>
      <c r="AT295" s="20">
        <v>4</v>
      </c>
      <c r="AU295" s="20">
        <v>7</v>
      </c>
      <c r="AV295" s="21">
        <v>5</v>
      </c>
      <c r="AW295" s="15"/>
      <c r="AX295" s="25">
        <v>0.13578342624925399</v>
      </c>
      <c r="AY295" s="26">
        <v>1.17436091420859</v>
      </c>
      <c r="AZ295" s="26">
        <v>1.03660383868009</v>
      </c>
      <c r="BA295" s="26">
        <v>1.85203225714395</v>
      </c>
      <c r="BB295" s="85">
        <v>1.4052756893361201E-2</v>
      </c>
      <c r="BC295" s="88">
        <v>-11.539051389889201</v>
      </c>
      <c r="BD295" s="18">
        <v>43910</v>
      </c>
      <c r="BE295" s="18">
        <v>43990</v>
      </c>
      <c r="BF295" s="20"/>
      <c r="BG295" s="18"/>
      <c r="BH295" s="15"/>
    </row>
    <row r="296" spans="1:60" x14ac:dyDescent="0.25">
      <c r="A296" s="15"/>
      <c r="B296" s="14" t="s">
        <v>1008</v>
      </c>
      <c r="C296" s="14" t="s">
        <v>1009</v>
      </c>
      <c r="D296" s="14" t="s">
        <v>1003</v>
      </c>
      <c r="E296" s="16" t="s">
        <v>890</v>
      </c>
      <c r="F296" s="16" t="s">
        <v>144</v>
      </c>
      <c r="G296" s="81" t="s">
        <v>703</v>
      </c>
      <c r="H296" s="82" t="s">
        <v>728</v>
      </c>
      <c r="I296" s="17" t="s">
        <v>411</v>
      </c>
      <c r="J296" s="17" t="s">
        <v>1010</v>
      </c>
      <c r="K296" s="15"/>
      <c r="L296" s="18">
        <v>44022</v>
      </c>
      <c r="M296" s="83">
        <v>851227.93051242805</v>
      </c>
      <c r="N296" s="84">
        <v>851227.93051242805</v>
      </c>
      <c r="O296" s="84">
        <v>941871.43315696705</v>
      </c>
      <c r="P296" s="85">
        <f t="shared" si="4"/>
        <v>0.90376234010971124</v>
      </c>
      <c r="Q296" s="18">
        <v>43910</v>
      </c>
      <c r="R296" s="86">
        <v>157905.92964599599</v>
      </c>
      <c r="S296" s="86">
        <v>124799.87140319801</v>
      </c>
      <c r="T296" s="15"/>
      <c r="U296" s="19">
        <v>-5.6381557751592499E-3</v>
      </c>
      <c r="V296" s="51">
        <v>-0.521902662148932</v>
      </c>
      <c r="W296" s="19">
        <v>1.28974172530434E-2</v>
      </c>
      <c r="X296" s="51">
        <v>2.0786589763702099</v>
      </c>
      <c r="Y296" s="19">
        <v>2.8035984951202401E-2</v>
      </c>
      <c r="Z296" s="51">
        <v>22.135271953360601</v>
      </c>
      <c r="AA296" s="19">
        <v>0.15180679930563201</v>
      </c>
      <c r="AB296" s="51">
        <v>35.757346833706798</v>
      </c>
      <c r="AC296" s="19">
        <v>0.24087834978505299</v>
      </c>
      <c r="AD296" s="51">
        <v>48.373690476757503</v>
      </c>
      <c r="AE296" s="19">
        <v>0.22376769529917501</v>
      </c>
      <c r="AF296" s="87">
        <v>40.154001578513999</v>
      </c>
      <c r="AG296" s="19">
        <v>-4.2331597320298897E-2</v>
      </c>
      <c r="AH296" s="51">
        <v>-6.0319807238556704</v>
      </c>
      <c r="AI296" s="19">
        <v>5.6260730885696802E-2</v>
      </c>
      <c r="AJ296" s="51">
        <v>19.352990295563401</v>
      </c>
      <c r="AK296" s="19">
        <v>0.67964626474888101</v>
      </c>
      <c r="AL296" s="19">
        <v>4.0545847521570998E-2</v>
      </c>
      <c r="AM296" s="51">
        <v>40.210878474113997</v>
      </c>
      <c r="AN296" s="15"/>
      <c r="AO296" s="22">
        <v>3.6608151345717502E-2</v>
      </c>
      <c r="AP296" s="22">
        <v>-2.35697521529801E-2</v>
      </c>
      <c r="AQ296" s="22">
        <v>0.142017845571972</v>
      </c>
      <c r="AR296" s="22">
        <v>-9.9573385189578395E-2</v>
      </c>
      <c r="AS296" s="20">
        <v>8</v>
      </c>
      <c r="AT296" s="20">
        <v>4</v>
      </c>
      <c r="AU296" s="20">
        <v>7</v>
      </c>
      <c r="AV296" s="21">
        <v>5</v>
      </c>
      <c r="AW296" s="15"/>
      <c r="AX296" s="25">
        <v>0.13578935331839601</v>
      </c>
      <c r="AY296" s="26">
        <v>1.1619906400537701</v>
      </c>
      <c r="AZ296" s="26">
        <v>1.0311049463125499</v>
      </c>
      <c r="BA296" s="26">
        <v>1.8314923767357001</v>
      </c>
      <c r="BB296" s="85">
        <v>1.4053285145910199E-2</v>
      </c>
      <c r="BC296" s="88">
        <v>-11.583451865371901</v>
      </c>
      <c r="BD296" s="18">
        <v>43910</v>
      </c>
      <c r="BE296" s="18">
        <v>43990</v>
      </c>
      <c r="BF296" s="20"/>
      <c r="BG296" s="18"/>
      <c r="BH296" s="15"/>
    </row>
    <row r="297" spans="1:60" x14ac:dyDescent="0.25">
      <c r="A297" s="15"/>
      <c r="B297" s="14" t="s">
        <v>1011</v>
      </c>
      <c r="C297" s="14" t="s">
        <v>1012</v>
      </c>
      <c r="D297" s="14" t="s">
        <v>1013</v>
      </c>
      <c r="E297" s="16" t="s">
        <v>27</v>
      </c>
      <c r="F297" s="16" t="s">
        <v>144</v>
      </c>
      <c r="G297" s="81" t="s">
        <v>703</v>
      </c>
      <c r="H297" s="82" t="s">
        <v>704</v>
      </c>
      <c r="I297" s="17" t="s">
        <v>31</v>
      </c>
      <c r="J297" s="17" t="s">
        <v>1014</v>
      </c>
      <c r="K297" s="15"/>
      <c r="L297" s="18">
        <v>44022</v>
      </c>
      <c r="M297" s="83">
        <v>1343.32389999926</v>
      </c>
      <c r="N297" s="84">
        <v>1343.32389999926</v>
      </c>
      <c r="O297" s="84">
        <v>1343.32389999926</v>
      </c>
      <c r="P297" s="85">
        <f t="shared" si="4"/>
        <v>1</v>
      </c>
      <c r="Q297" s="18">
        <v>44022</v>
      </c>
      <c r="R297" s="86">
        <v>10497165.478</v>
      </c>
      <c r="S297" s="86">
        <v>10220454.5437344</v>
      </c>
      <c r="T297" s="15"/>
      <c r="U297" s="19">
        <v>3.49879519490059E-6</v>
      </c>
      <c r="V297" s="51">
        <v>4.22627948864829E-2</v>
      </c>
      <c r="W297" s="19">
        <v>1.3594995471066801E-4</v>
      </c>
      <c r="X297" s="51">
        <v>0.80251224653693498</v>
      </c>
      <c r="Y297" s="19">
        <v>3.1633472299290601E-3</v>
      </c>
      <c r="Z297" s="51">
        <v>19.648008181247899</v>
      </c>
      <c r="AA297" s="19">
        <v>9.5365803772438102E-3</v>
      </c>
      <c r="AB297" s="51">
        <v>21.530324940889798</v>
      </c>
      <c r="AC297" s="19">
        <v>2.2555655519681701E-2</v>
      </c>
      <c r="AD297" s="51">
        <v>26.541421050234899</v>
      </c>
      <c r="AE297" s="19">
        <v>3.4740965800665401E-2</v>
      </c>
      <c r="AF297" s="87">
        <v>21.251328628655799</v>
      </c>
      <c r="AG297" s="19">
        <v>3.6701356293633601E-5</v>
      </c>
      <c r="AH297" s="51">
        <v>-1.79515085619641</v>
      </c>
      <c r="AI297" s="19">
        <v>3.50207251904067E-3</v>
      </c>
      <c r="AJ297" s="51">
        <v>14.0771244588977</v>
      </c>
      <c r="AK297" s="19">
        <v>0.21348139114706999</v>
      </c>
      <c r="AL297" s="19">
        <v>2.1947230980004E-2</v>
      </c>
      <c r="AM297" s="51">
        <v>23.9970040619373</v>
      </c>
      <c r="AN297" s="15"/>
      <c r="AO297" s="22">
        <v>1.10302386019612E-4</v>
      </c>
      <c r="AP297" s="22">
        <v>3.42436578648631E-6</v>
      </c>
      <c r="AQ297" s="22">
        <v>1.0663019966159501E-3</v>
      </c>
      <c r="AR297" s="22">
        <v>3.6701356293633601E-5</v>
      </c>
      <c r="AS297" s="20">
        <v>12</v>
      </c>
      <c r="AT297" s="20">
        <v>0</v>
      </c>
      <c r="AU297" s="20">
        <v>7</v>
      </c>
      <c r="AV297" s="21">
        <v>5</v>
      </c>
      <c r="AW297" s="15"/>
      <c r="AX297" s="25">
        <v>4.5845397144319102E-4</v>
      </c>
      <c r="AY297" s="26">
        <v>-43.628979841538197</v>
      </c>
      <c r="AZ297" s="26">
        <v>0.57313565050299098</v>
      </c>
      <c r="BA297" s="26">
        <v>-15.227570516173699</v>
      </c>
      <c r="BB297" s="85">
        <v>4.7365683750371099E-5</v>
      </c>
      <c r="BC297" s="88">
        <v>0</v>
      </c>
      <c r="BD297" s="18">
        <v>44022</v>
      </c>
      <c r="BE297" s="18"/>
      <c r="BF297" s="20"/>
      <c r="BG297" s="18"/>
      <c r="BH297" s="15"/>
    </row>
    <row r="298" spans="1:60" x14ac:dyDescent="0.25">
      <c r="A298" s="15"/>
      <c r="B298" s="14" t="s">
        <v>1015</v>
      </c>
      <c r="C298" s="14" t="s">
        <v>1016</v>
      </c>
      <c r="D298" s="14" t="s">
        <v>1017</v>
      </c>
      <c r="E298" s="16" t="s">
        <v>36</v>
      </c>
      <c r="F298" s="16" t="s">
        <v>144</v>
      </c>
      <c r="G298" s="81" t="s">
        <v>703</v>
      </c>
      <c r="H298" s="82" t="s">
        <v>704</v>
      </c>
      <c r="I298" s="17" t="s">
        <v>31</v>
      </c>
      <c r="J298" s="17" t="s">
        <v>1018</v>
      </c>
      <c r="K298" s="15"/>
      <c r="L298" s="18">
        <v>44022</v>
      </c>
      <c r="M298" s="83">
        <v>2578.7813999988098</v>
      </c>
      <c r="N298" s="84">
        <v>2578.7813999988098</v>
      </c>
      <c r="O298" s="84">
        <v>2578.7813999988098</v>
      </c>
      <c r="P298" s="85">
        <f t="shared" si="4"/>
        <v>1</v>
      </c>
      <c r="Q298" s="18">
        <v>44022</v>
      </c>
      <c r="R298" s="86">
        <v>69707558.986000001</v>
      </c>
      <c r="S298" s="86">
        <v>61702451.958937503</v>
      </c>
      <c r="T298" s="15"/>
      <c r="U298" s="19">
        <v>1.2758126104017699E-5</v>
      </c>
      <c r="V298" s="51">
        <v>4.3188727977394599E-2</v>
      </c>
      <c r="W298" s="19">
        <v>2.07699349630275E-4</v>
      </c>
      <c r="X298" s="51">
        <v>0.809687186028896</v>
      </c>
      <c r="Y298" s="19">
        <v>5.4292714503389999E-3</v>
      </c>
      <c r="Z298" s="51">
        <v>19.874600603274299</v>
      </c>
      <c r="AA298" s="19">
        <v>1.3939966440375399E-2</v>
      </c>
      <c r="AB298" s="51">
        <v>21.970663547195699</v>
      </c>
      <c r="AC298" s="19">
        <v>3.8029099077903097E-2</v>
      </c>
      <c r="AD298" s="51">
        <v>28.088765406049799</v>
      </c>
      <c r="AE298" s="19">
        <v>6.1188047020550598E-2</v>
      </c>
      <c r="AF298" s="87">
        <v>23.896036750666099</v>
      </c>
      <c r="AG298" s="19">
        <v>1.2914743638248199E-4</v>
      </c>
      <c r="AH298" s="51">
        <v>-1.7859062481875301</v>
      </c>
      <c r="AI298" s="19">
        <v>5.7763131571846298E-3</v>
      </c>
      <c r="AJ298" s="51">
        <v>14.304548522719401</v>
      </c>
      <c r="AK298" s="19">
        <v>0.73727845969144301</v>
      </c>
      <c r="AL298" s="19">
        <v>3.4972702604136402E-2</v>
      </c>
      <c r="AM298" s="51">
        <v>-50.700653389911203</v>
      </c>
      <c r="AN298" s="15"/>
      <c r="AO298" s="22">
        <v>8.4438817248155796E-4</v>
      </c>
      <c r="AP298" s="22">
        <v>3.6845012800768001E-6</v>
      </c>
      <c r="AQ298" s="22">
        <v>1.7903609714267101E-3</v>
      </c>
      <c r="AR298" s="22">
        <v>1.17138421046548E-4</v>
      </c>
      <c r="AS298" s="20">
        <v>12</v>
      </c>
      <c r="AT298" s="20">
        <v>0</v>
      </c>
      <c r="AU298" s="20">
        <v>7</v>
      </c>
      <c r="AV298" s="21">
        <v>5</v>
      </c>
      <c r="AW298" s="15"/>
      <c r="AX298" s="25">
        <v>1.18119534169409E-3</v>
      </c>
      <c r="AY298" s="26">
        <v>-13.216576394232099</v>
      </c>
      <c r="AZ298" s="26">
        <v>0.58844382720053501</v>
      </c>
      <c r="BA298" s="26">
        <v>-12.9470430821821</v>
      </c>
      <c r="BB298" s="85">
        <v>1.22065931621762E-4</v>
      </c>
      <c r="BC298" s="88">
        <v>0</v>
      </c>
      <c r="BD298" s="18">
        <v>44022</v>
      </c>
      <c r="BE298" s="18"/>
      <c r="BF298" s="20"/>
      <c r="BG298" s="18"/>
      <c r="BH298" s="15"/>
    </row>
    <row r="299" spans="1:60" x14ac:dyDescent="0.25">
      <c r="A299" s="15"/>
      <c r="B299" s="14" t="s">
        <v>1019</v>
      </c>
      <c r="C299" s="14" t="s">
        <v>1020</v>
      </c>
      <c r="D299" s="14" t="s">
        <v>1017</v>
      </c>
      <c r="E299" s="16" t="s">
        <v>43</v>
      </c>
      <c r="F299" s="16" t="s">
        <v>144</v>
      </c>
      <c r="G299" s="81" t="s">
        <v>703</v>
      </c>
      <c r="H299" s="82" t="s">
        <v>704</v>
      </c>
      <c r="I299" s="17" t="s">
        <v>31</v>
      </c>
      <c r="J299" s="17" t="s">
        <v>1021</v>
      </c>
      <c r="K299" s="15"/>
      <c r="L299" s="18">
        <v>44022</v>
      </c>
      <c r="M299" s="83">
        <v>1843.31379999965</v>
      </c>
      <c r="N299" s="84">
        <v>1843.31379999965</v>
      </c>
      <c r="O299" s="84">
        <v>1843.31379999965</v>
      </c>
      <c r="P299" s="85">
        <f t="shared" si="4"/>
        <v>1</v>
      </c>
      <c r="Q299" s="18">
        <v>44022</v>
      </c>
      <c r="R299" s="86">
        <v>34114886.406999998</v>
      </c>
      <c r="S299" s="86">
        <v>36480861.636812501</v>
      </c>
      <c r="T299" s="15"/>
      <c r="U299" s="19">
        <v>6.9983143475837997E-6</v>
      </c>
      <c r="V299" s="51">
        <v>4.26127468017512E-2</v>
      </c>
      <c r="W299" s="19">
        <v>2.1997837757226099E-4</v>
      </c>
      <c r="X299" s="51">
        <v>0.81091508882309404</v>
      </c>
      <c r="Y299" s="19">
        <v>6.4741910900920603E-3</v>
      </c>
      <c r="Z299" s="51">
        <v>19.979092567256899</v>
      </c>
      <c r="AA299" s="19">
        <v>1.6404613459599201E-2</v>
      </c>
      <c r="AB299" s="51">
        <v>22.217128249118101</v>
      </c>
      <c r="AC299" s="19">
        <v>4.3447934189316598E-2</v>
      </c>
      <c r="AD299" s="51">
        <v>28.6306489171984</v>
      </c>
      <c r="AE299" s="19">
        <v>6.9386743520226404E-2</v>
      </c>
      <c r="AF299" s="87">
        <v>24.7159064006119</v>
      </c>
      <c r="AG299" s="19">
        <v>7.6118716606288203E-5</v>
      </c>
      <c r="AH299" s="51">
        <v>-1.7912091201651501</v>
      </c>
      <c r="AI299" s="19">
        <v>6.8971913933637604E-3</v>
      </c>
      <c r="AJ299" s="51">
        <v>14.416636346330099</v>
      </c>
      <c r="AK299" s="19">
        <v>0.81755898912320801</v>
      </c>
      <c r="AL299" s="19">
        <v>3.7886683161559603E-2</v>
      </c>
      <c r="AM299" s="51">
        <v>-42.672600446734599</v>
      </c>
      <c r="AN299" s="15"/>
      <c r="AO299" s="22">
        <v>8.5258539729693395E-4</v>
      </c>
      <c r="AP299" s="22">
        <v>6.9458910729736098E-6</v>
      </c>
      <c r="AQ299" s="22">
        <v>1.98358267334697E-3</v>
      </c>
      <c r="AR299" s="22">
        <v>7.6118716606288203E-5</v>
      </c>
      <c r="AS299" s="20">
        <v>12</v>
      </c>
      <c r="AT299" s="20">
        <v>0</v>
      </c>
      <c r="AU299" s="20">
        <v>7</v>
      </c>
      <c r="AV299" s="21">
        <v>5</v>
      </c>
      <c r="AW299" s="15"/>
      <c r="AX299" s="25">
        <v>1.2250961104109601E-3</v>
      </c>
      <c r="AY299" s="26">
        <v>-10.8948085083248</v>
      </c>
      <c r="AZ299" s="26">
        <v>0.59661530405810503</v>
      </c>
      <c r="BA299" s="26">
        <v>-11.997940030283599</v>
      </c>
      <c r="BB299" s="85">
        <v>1.2660182296457401E-4</v>
      </c>
      <c r="BC299" s="88">
        <v>0</v>
      </c>
      <c r="BD299" s="18">
        <v>44022</v>
      </c>
      <c r="BE299" s="18"/>
      <c r="BF299" s="20"/>
      <c r="BG299" s="18"/>
      <c r="BH299" s="15"/>
    </row>
    <row r="300" spans="1:60" x14ac:dyDescent="0.25">
      <c r="A300" s="15"/>
      <c r="B300" s="14" t="s">
        <v>1022</v>
      </c>
      <c r="C300" s="14" t="s">
        <v>1023</v>
      </c>
      <c r="D300" s="14" t="s">
        <v>1017</v>
      </c>
      <c r="E300" s="16" t="s">
        <v>51</v>
      </c>
      <c r="F300" s="16" t="s">
        <v>144</v>
      </c>
      <c r="G300" s="81" t="s">
        <v>703</v>
      </c>
      <c r="H300" s="82" t="s">
        <v>704</v>
      </c>
      <c r="I300" s="17" t="s">
        <v>31</v>
      </c>
      <c r="J300" s="17" t="s">
        <v>1024</v>
      </c>
      <c r="K300" s="15"/>
      <c r="L300" s="18">
        <v>44022</v>
      </c>
      <c r="M300" s="83">
        <v>1770.4058999996601</v>
      </c>
      <c r="N300" s="84">
        <v>1770.4058999996601</v>
      </c>
      <c r="O300" s="84">
        <v>1770.4058999996601</v>
      </c>
      <c r="P300" s="85">
        <f t="shared" si="4"/>
        <v>1</v>
      </c>
      <c r="Q300" s="18">
        <v>44022</v>
      </c>
      <c r="R300" s="86">
        <v>9277017.2939999998</v>
      </c>
      <c r="S300" s="86">
        <v>8474533.7866249997</v>
      </c>
      <c r="T300" s="15"/>
      <c r="U300" s="19">
        <v>3.72797330783214E-6</v>
      </c>
      <c r="V300" s="51">
        <v>4.2285712697776E-2</v>
      </c>
      <c r="W300" s="19">
        <v>1.2558019443531499E-4</v>
      </c>
      <c r="X300" s="51">
        <v>0.80147527050940004</v>
      </c>
      <c r="Y300" s="19">
        <v>5.5975083250814402E-3</v>
      </c>
      <c r="Z300" s="51">
        <v>19.8914242907485</v>
      </c>
      <c r="AA300" s="19">
        <v>1.4622341846916201E-2</v>
      </c>
      <c r="AB300" s="51">
        <v>22.038901087857099</v>
      </c>
      <c r="AC300" s="19">
        <v>3.9882937200672999E-2</v>
      </c>
      <c r="AD300" s="51">
        <v>28.2741492183122</v>
      </c>
      <c r="AE300" s="19">
        <v>6.44646519431262E-2</v>
      </c>
      <c r="AF300" s="87">
        <v>24.2236972429091</v>
      </c>
      <c r="AG300" s="19">
        <v>4.6884102630428997E-5</v>
      </c>
      <c r="AH300" s="51">
        <v>-1.79413258156274</v>
      </c>
      <c r="AI300" s="19">
        <v>5.9651420378941103E-3</v>
      </c>
      <c r="AJ300" s="51">
        <v>14.323431410783099</v>
      </c>
      <c r="AK300" s="19">
        <v>0.54162826541170905</v>
      </c>
      <c r="AL300" s="19">
        <v>3.3782420452553197E-2</v>
      </c>
      <c r="AM300" s="51">
        <v>26.846063769713499</v>
      </c>
      <c r="AN300" s="15"/>
      <c r="AO300" s="22">
        <v>8.4712697753275301E-4</v>
      </c>
      <c r="AP300" s="22">
        <v>3.72797330783214E-6</v>
      </c>
      <c r="AQ300" s="22">
        <v>1.8199701771664E-3</v>
      </c>
      <c r="AR300" s="22">
        <v>4.6884102630428997E-5</v>
      </c>
      <c r="AS300" s="20">
        <v>12</v>
      </c>
      <c r="AT300" s="20">
        <v>0</v>
      </c>
      <c r="AU300" s="20">
        <v>7</v>
      </c>
      <c r="AV300" s="21">
        <v>5</v>
      </c>
      <c r="AW300" s="15"/>
      <c r="AX300" s="25">
        <v>1.20368496424021E-3</v>
      </c>
      <c r="AY300" s="26">
        <v>-12.458871960319801</v>
      </c>
      <c r="AZ300" s="26">
        <v>0.59071747843699995</v>
      </c>
      <c r="BA300" s="26">
        <v>-12.644259735912801</v>
      </c>
      <c r="BB300" s="85">
        <v>1.24389354014056E-4</v>
      </c>
      <c r="BC300" s="88">
        <v>0</v>
      </c>
      <c r="BD300" s="18">
        <v>44022</v>
      </c>
      <c r="BE300" s="18"/>
      <c r="BF300" s="20"/>
      <c r="BG300" s="18"/>
      <c r="BH300" s="15"/>
    </row>
    <row r="301" spans="1:60" x14ac:dyDescent="0.25">
      <c r="A301" s="15"/>
      <c r="B301" s="14" t="s">
        <v>1025</v>
      </c>
      <c r="C301" s="14" t="s">
        <v>1026</v>
      </c>
      <c r="D301" s="14" t="s">
        <v>1017</v>
      </c>
      <c r="E301" s="16" t="s">
        <v>505</v>
      </c>
      <c r="F301" s="16" t="s">
        <v>144</v>
      </c>
      <c r="G301" s="81" t="s">
        <v>703</v>
      </c>
      <c r="H301" s="82" t="s">
        <v>704</v>
      </c>
      <c r="I301" s="17" t="s">
        <v>31</v>
      </c>
      <c r="J301" s="17" t="s">
        <v>1027</v>
      </c>
      <c r="K301" s="15"/>
      <c r="L301" s="18">
        <v>44022</v>
      </c>
      <c r="M301" s="83">
        <v>1616.1568</v>
      </c>
      <c r="N301" s="84">
        <v>1616.1568</v>
      </c>
      <c r="O301" s="84">
        <v>1616.1568</v>
      </c>
      <c r="P301" s="85">
        <f t="shared" si="4"/>
        <v>1</v>
      </c>
      <c r="Q301" s="18">
        <v>44022</v>
      </c>
      <c r="R301" s="86">
        <v>606623157.81500006</v>
      </c>
      <c r="S301" s="86">
        <v>288066369.66000003</v>
      </c>
      <c r="T301" s="15"/>
      <c r="U301" s="19">
        <v>1.2746450011036399E-5</v>
      </c>
      <c r="V301" s="51">
        <v>4.3187560368096498E-2</v>
      </c>
      <c r="W301" s="19">
        <v>4.5486566341423901E-4</v>
      </c>
      <c r="X301" s="51">
        <v>0.83440381740729197</v>
      </c>
      <c r="Y301" s="19">
        <v>8.2657920065685193E-3</v>
      </c>
      <c r="Z301" s="51">
        <v>20.158252658904502</v>
      </c>
      <c r="AA301" s="19">
        <v>2.0293087371101099E-2</v>
      </c>
      <c r="AB301" s="51">
        <v>22.605975640268301</v>
      </c>
      <c r="AC301" s="19">
        <v>5.0565862689836601E-2</v>
      </c>
      <c r="AD301" s="51">
        <v>29.342441767250399</v>
      </c>
      <c r="AE301" s="19">
        <v>7.9062287033593706E-2</v>
      </c>
      <c r="AF301" s="87">
        <v>25.683460751955899</v>
      </c>
      <c r="AG301" s="19">
        <v>1.3985747318656601E-4</v>
      </c>
      <c r="AH301" s="51">
        <v>-1.7848352445071201</v>
      </c>
      <c r="AI301" s="19">
        <v>8.8159210663434403E-3</v>
      </c>
      <c r="AJ301" s="51">
        <v>14.608509313635301</v>
      </c>
      <c r="AK301" s="19">
        <v>0.61615680000046302</v>
      </c>
      <c r="AL301" s="19">
        <v>3.7535576615482603E-2</v>
      </c>
      <c r="AM301" s="51">
        <v>34.298917228588799</v>
      </c>
      <c r="AN301" s="15"/>
      <c r="AO301" s="22">
        <v>8.5536400547425696E-4</v>
      </c>
      <c r="AP301" s="22">
        <v>1.0763969839899801E-5</v>
      </c>
      <c r="AQ301" s="22">
        <v>2.2671898204862399E-3</v>
      </c>
      <c r="AR301" s="22">
        <v>1.3985747318656601E-4</v>
      </c>
      <c r="AS301" s="20">
        <v>12</v>
      </c>
      <c r="AT301" s="20">
        <v>0</v>
      </c>
      <c r="AU301" s="20">
        <v>7</v>
      </c>
      <c r="AV301" s="21">
        <v>5</v>
      </c>
      <c r="AW301" s="15"/>
      <c r="AX301" s="25">
        <v>1.2691028219615E-3</v>
      </c>
      <c r="AY301" s="26">
        <v>-7.6340574723071803</v>
      </c>
      <c r="AZ301" s="26">
        <v>0.60946620936738305</v>
      </c>
      <c r="BA301" s="26">
        <v>-10.0944154542813</v>
      </c>
      <c r="BB301" s="85">
        <v>1.3114851654819399E-4</v>
      </c>
      <c r="BC301" s="88">
        <v>0</v>
      </c>
      <c r="BD301" s="18">
        <v>44022</v>
      </c>
      <c r="BE301" s="18"/>
      <c r="BF301" s="20"/>
      <c r="BG301" s="18"/>
      <c r="BH301" s="15"/>
    </row>
    <row r="302" spans="1:60" x14ac:dyDescent="0.25">
      <c r="A302" s="15"/>
      <c r="B302" s="14" t="s">
        <v>1028</v>
      </c>
      <c r="C302" s="14" t="s">
        <v>1029</v>
      </c>
      <c r="D302" s="14" t="s">
        <v>1030</v>
      </c>
      <c r="E302" s="16" t="s">
        <v>36</v>
      </c>
      <c r="F302" s="16" t="s">
        <v>144</v>
      </c>
      <c r="G302" s="81" t="s">
        <v>205</v>
      </c>
      <c r="H302" s="82" t="s">
        <v>146</v>
      </c>
      <c r="I302" s="17" t="s">
        <v>31</v>
      </c>
      <c r="J302" s="17" t="s">
        <v>1031</v>
      </c>
      <c r="K302" s="15"/>
      <c r="L302" s="18">
        <v>44022</v>
      </c>
      <c r="M302" s="83">
        <v>1677.6658999994399</v>
      </c>
      <c r="N302" s="84">
        <v>1677.6658999994399</v>
      </c>
      <c r="O302" s="84">
        <v>1682.9514000006</v>
      </c>
      <c r="P302" s="85">
        <f t="shared" si="4"/>
        <v>0.99685938643198002</v>
      </c>
      <c r="Q302" s="18">
        <v>44020</v>
      </c>
      <c r="R302" s="86">
        <v>2207145.3569999998</v>
      </c>
      <c r="S302" s="86">
        <v>2390825.1040585898</v>
      </c>
      <c r="T302" s="15"/>
      <c r="U302" s="19">
        <v>-5.3646969263354495E-4</v>
      </c>
      <c r="V302" s="51">
        <v>-1.17340538963617E-2</v>
      </c>
      <c r="W302" s="19">
        <v>4.9748373785405402E-3</v>
      </c>
      <c r="X302" s="51">
        <v>1.2864009889199199</v>
      </c>
      <c r="Y302" s="19">
        <v>3.4943772792758003E-2</v>
      </c>
      <c r="Z302" s="51">
        <v>22.826050737523499</v>
      </c>
      <c r="AA302" s="19">
        <v>3.7133881576664897E-2</v>
      </c>
      <c r="AB302" s="51">
        <v>24.290055060817402</v>
      </c>
      <c r="AC302" s="19">
        <v>8.5957162822596703E-2</v>
      </c>
      <c r="AD302" s="51">
        <v>32.881571780541002</v>
      </c>
      <c r="AE302" s="19">
        <v>0.107004809831851</v>
      </c>
      <c r="AF302" s="87">
        <v>28.477713031781601</v>
      </c>
      <c r="AG302" s="19">
        <v>-4.2219421357003701E-4</v>
      </c>
      <c r="AH302" s="51">
        <v>-1.84104041318278</v>
      </c>
      <c r="AI302" s="19">
        <v>3.19724823057186E-2</v>
      </c>
      <c r="AJ302" s="51">
        <v>16.924165437580101</v>
      </c>
      <c r="AK302" s="19">
        <v>0.67766589999897398</v>
      </c>
      <c r="AL302" s="19">
        <v>4.2329471754783299E-2</v>
      </c>
      <c r="AM302" s="51">
        <v>34.973743749665999</v>
      </c>
      <c r="AN302" s="15"/>
      <c r="AO302" s="22">
        <v>1.39480232701317E-2</v>
      </c>
      <c r="AP302" s="22">
        <v>-1.65838884140612E-2</v>
      </c>
      <c r="AQ302" s="22">
        <v>2.60102396805451E-2</v>
      </c>
      <c r="AR302" s="22">
        <v>-1.53025632444042E-2</v>
      </c>
      <c r="AS302" s="20">
        <v>7</v>
      </c>
      <c r="AT302" s="20">
        <v>5</v>
      </c>
      <c r="AU302" s="20">
        <v>7</v>
      </c>
      <c r="AV302" s="21">
        <v>5</v>
      </c>
      <c r="AW302" s="15"/>
      <c r="AX302" s="25">
        <v>3.4837865571462297E-2</v>
      </c>
      <c r="AY302" s="26">
        <v>0.31137499661372198</v>
      </c>
      <c r="AZ302" s="26">
        <v>0.67958929693577397</v>
      </c>
      <c r="BA302" s="26">
        <v>0.423709863403474</v>
      </c>
      <c r="BB302" s="85">
        <v>3.5950436261646202E-3</v>
      </c>
      <c r="BC302" s="88">
        <v>-4.66251162160916</v>
      </c>
      <c r="BD302" s="18">
        <v>43747</v>
      </c>
      <c r="BE302" s="18">
        <v>43783</v>
      </c>
      <c r="BF302" s="20">
        <v>152</v>
      </c>
      <c r="BG302" s="18">
        <v>43959</v>
      </c>
      <c r="BH302" s="15"/>
    </row>
    <row r="303" spans="1:60" x14ac:dyDescent="0.25">
      <c r="A303" s="15"/>
      <c r="B303" s="14" t="s">
        <v>1032</v>
      </c>
      <c r="C303" s="14" t="s">
        <v>1033</v>
      </c>
      <c r="D303" s="14" t="s">
        <v>1030</v>
      </c>
      <c r="E303" s="16" t="s">
        <v>77</v>
      </c>
      <c r="F303" s="16" t="s">
        <v>144</v>
      </c>
      <c r="G303" s="81" t="s">
        <v>205</v>
      </c>
      <c r="H303" s="82" t="s">
        <v>146</v>
      </c>
      <c r="I303" s="17" t="s">
        <v>31</v>
      </c>
      <c r="J303" s="17" t="s">
        <v>1034</v>
      </c>
      <c r="K303" s="15"/>
      <c r="L303" s="18">
        <v>44022</v>
      </c>
      <c r="M303" s="83">
        <v>1791.7671000007499</v>
      </c>
      <c r="N303" s="84">
        <v>1791.7671000007499</v>
      </c>
      <c r="O303" s="84">
        <v>1797.33750000037</v>
      </c>
      <c r="P303" s="85">
        <f t="shared" si="4"/>
        <v>0.99690074902481085</v>
      </c>
      <c r="Q303" s="18">
        <v>44020</v>
      </c>
      <c r="R303" s="86">
        <v>222757.20499999999</v>
      </c>
      <c r="S303" s="86">
        <v>267839.20989990199</v>
      </c>
      <c r="T303" s="15"/>
      <c r="U303" s="19">
        <v>-5.1570498817454802E-4</v>
      </c>
      <c r="V303" s="51">
        <v>-9.6575834504619706E-3</v>
      </c>
      <c r="W303" s="19">
        <v>5.6010616754065302E-3</v>
      </c>
      <c r="X303" s="51">
        <v>1.34902341860652</v>
      </c>
      <c r="Y303" s="19">
        <v>3.8862448504005401E-2</v>
      </c>
      <c r="Z303" s="51">
        <v>23.217918308655499</v>
      </c>
      <c r="AA303" s="19">
        <v>4.5056967090204098E-2</v>
      </c>
      <c r="AB303" s="51">
        <v>25.082363612193099</v>
      </c>
      <c r="AC303" s="19">
        <v>0.102602091486915</v>
      </c>
      <c r="AD303" s="51">
        <v>34.546064646972802</v>
      </c>
      <c r="AE303" s="19">
        <v>0.13254803588642999</v>
      </c>
      <c r="AF303" s="87">
        <v>31.032035637239499</v>
      </c>
      <c r="AG303" s="19">
        <v>-2.14658154618519E-4</v>
      </c>
      <c r="AH303" s="51">
        <v>-1.8202868072876299</v>
      </c>
      <c r="AI303" s="19">
        <v>3.6095026196562699E-2</v>
      </c>
      <c r="AJ303" s="51">
        <v>17.3364198266645</v>
      </c>
      <c r="AK303" s="19">
        <v>0.79176710000145301</v>
      </c>
      <c r="AL303" s="19">
        <v>4.7839434017077999E-2</v>
      </c>
      <c r="AM303" s="51">
        <v>46.3838637499139</v>
      </c>
      <c r="AN303" s="15"/>
      <c r="AO303" s="22">
        <v>1.39691543317895E-2</v>
      </c>
      <c r="AP303" s="22">
        <v>-1.6563371670599701E-2</v>
      </c>
      <c r="AQ303" s="22">
        <v>2.6649656127119701E-2</v>
      </c>
      <c r="AR303" s="22">
        <v>-1.4666719715023599E-2</v>
      </c>
      <c r="AS303" s="20">
        <v>7</v>
      </c>
      <c r="AT303" s="20">
        <v>5</v>
      </c>
      <c r="AU303" s="20">
        <v>7</v>
      </c>
      <c r="AV303" s="21">
        <v>5</v>
      </c>
      <c r="AW303" s="15"/>
      <c r="AX303" s="25">
        <v>3.4852131643419902E-2</v>
      </c>
      <c r="AY303" s="26">
        <v>0.51954804764318396</v>
      </c>
      <c r="AZ303" s="26">
        <v>0.70616430627978799</v>
      </c>
      <c r="BA303" s="26">
        <v>0.71108578530765998</v>
      </c>
      <c r="BB303" s="85">
        <v>3.5966081776950898E-3</v>
      </c>
      <c r="BC303" s="88">
        <v>-4.5909976152106502</v>
      </c>
      <c r="BD303" s="18">
        <v>43747</v>
      </c>
      <c r="BE303" s="18">
        <v>43783</v>
      </c>
      <c r="BF303" s="20">
        <v>146</v>
      </c>
      <c r="BG303" s="18">
        <v>43951</v>
      </c>
      <c r="BH303" s="15"/>
    </row>
    <row r="304" spans="1:60" x14ac:dyDescent="0.25">
      <c r="A304" s="15"/>
      <c r="B304" s="14" t="s">
        <v>1035</v>
      </c>
      <c r="C304" s="14" t="s">
        <v>1036</v>
      </c>
      <c r="D304" s="14" t="s">
        <v>1030</v>
      </c>
      <c r="E304" s="16" t="s">
        <v>51</v>
      </c>
      <c r="F304" s="16" t="s">
        <v>144</v>
      </c>
      <c r="G304" s="81" t="s">
        <v>205</v>
      </c>
      <c r="H304" s="82" t="s">
        <v>146</v>
      </c>
      <c r="I304" s="17" t="s">
        <v>31</v>
      </c>
      <c r="J304" s="17" t="s">
        <v>1037</v>
      </c>
      <c r="K304" s="15"/>
      <c r="L304" s="18">
        <v>44022</v>
      </c>
      <c r="M304" s="83">
        <v>1760.98100000061</v>
      </c>
      <c r="N304" s="84">
        <v>1760.98100000061</v>
      </c>
      <c r="O304" s="84">
        <v>1766.48460000008</v>
      </c>
      <c r="P304" s="85">
        <f t="shared" si="4"/>
        <v>0.99688443363759316</v>
      </c>
      <c r="Q304" s="18">
        <v>44020</v>
      </c>
      <c r="R304" s="86">
        <v>2694129.0359999998</v>
      </c>
      <c r="S304" s="86">
        <v>3198358.1842460898</v>
      </c>
      <c r="T304" s="15"/>
      <c r="U304" s="19">
        <v>-5.2392181896721002E-4</v>
      </c>
      <c r="V304" s="51">
        <v>-1.04792665297282E-2</v>
      </c>
      <c r="W304" s="19">
        <v>5.3536085451924001E-3</v>
      </c>
      <c r="X304" s="51">
        <v>1.3242781055851101</v>
      </c>
      <c r="Y304" s="19">
        <v>3.7313591528800302E-2</v>
      </c>
      <c r="Z304" s="51">
        <v>23.063032611127699</v>
      </c>
      <c r="AA304" s="19">
        <v>4.1922108472135698E-2</v>
      </c>
      <c r="AB304" s="51">
        <v>24.768877750379001</v>
      </c>
      <c r="AC304" s="19">
        <v>9.6001629643142197E-2</v>
      </c>
      <c r="AD304" s="51">
        <v>33.886018462595501</v>
      </c>
      <c r="AE304" s="19">
        <v>0.12239595433318801</v>
      </c>
      <c r="AF304" s="87">
        <v>30.0168274819152</v>
      </c>
      <c r="AG304" s="19">
        <v>-2.9662160704901902E-4</v>
      </c>
      <c r="AH304" s="51">
        <v>-1.8284831525306799</v>
      </c>
      <c r="AI304" s="19">
        <v>3.4465520380763302E-2</v>
      </c>
      <c r="AJ304" s="51">
        <v>17.1734692450846</v>
      </c>
      <c r="AK304" s="19">
        <v>0.76098100000177504</v>
      </c>
      <c r="AL304" s="19">
        <v>4.6385300662223003E-2</v>
      </c>
      <c r="AM304" s="51">
        <v>43.305253749946097</v>
      </c>
      <c r="AN304" s="15"/>
      <c r="AO304" s="22">
        <v>1.39608200861403E-2</v>
      </c>
      <c r="AP304" s="22">
        <v>-1.6571465842389398E-2</v>
      </c>
      <c r="AQ304" s="22">
        <v>2.6397280858873301E-2</v>
      </c>
      <c r="AR304" s="22">
        <v>-1.49177566954677E-2</v>
      </c>
      <c r="AS304" s="20">
        <v>7</v>
      </c>
      <c r="AT304" s="20">
        <v>5</v>
      </c>
      <c r="AU304" s="20">
        <v>7</v>
      </c>
      <c r="AV304" s="21">
        <v>5</v>
      </c>
      <c r="AW304" s="15"/>
      <c r="AX304" s="25">
        <v>3.4846283546830802E-2</v>
      </c>
      <c r="AY304" s="26">
        <v>0.43721065277804899</v>
      </c>
      <c r="AZ304" s="26">
        <v>0.69565080568645499</v>
      </c>
      <c r="BA304" s="26">
        <v>0.59703172191984799</v>
      </c>
      <c r="BB304" s="85">
        <v>3.5959681353824602E-3</v>
      </c>
      <c r="BC304" s="88">
        <v>-4.6192282899864896</v>
      </c>
      <c r="BD304" s="18">
        <v>43747</v>
      </c>
      <c r="BE304" s="18">
        <v>43783</v>
      </c>
      <c r="BF304" s="20">
        <v>148</v>
      </c>
      <c r="BG304" s="18">
        <v>43955</v>
      </c>
      <c r="BH304" s="15"/>
    </row>
    <row r="305" spans="1:60" x14ac:dyDescent="0.25">
      <c r="A305" s="15"/>
      <c r="B305" s="14" t="s">
        <v>1038</v>
      </c>
      <c r="C305" s="14" t="s">
        <v>1039</v>
      </c>
      <c r="D305" s="14" t="s">
        <v>1030</v>
      </c>
      <c r="E305" s="16" t="s">
        <v>156</v>
      </c>
      <c r="F305" s="16" t="s">
        <v>144</v>
      </c>
      <c r="G305" s="81" t="s">
        <v>205</v>
      </c>
      <c r="H305" s="82" t="s">
        <v>146</v>
      </c>
      <c r="I305" s="17" t="s">
        <v>31</v>
      </c>
      <c r="J305" s="17" t="s">
        <v>1040</v>
      </c>
      <c r="K305" s="15"/>
      <c r="L305" s="18">
        <v>44022</v>
      </c>
      <c r="M305" s="83">
        <v>1787.93810000084</v>
      </c>
      <c r="N305" s="84">
        <v>1787.93810000084</v>
      </c>
      <c r="O305" s="84">
        <v>1793.5054000001401</v>
      </c>
      <c r="P305" s="85">
        <f t="shared" si="4"/>
        <v>0.99689585545753046</v>
      </c>
      <c r="Q305" s="18">
        <v>44020</v>
      </c>
      <c r="R305" s="86">
        <v>1000156.862</v>
      </c>
      <c r="S305" s="86">
        <v>115043.62100939899</v>
      </c>
      <c r="T305" s="15"/>
      <c r="U305" s="19">
        <v>-5.1814977632602698E-4</v>
      </c>
      <c r="V305" s="51">
        <v>-9.9020622656098602E-3</v>
      </c>
      <c r="W305" s="19">
        <v>5.5268209380301397E-3</v>
      </c>
      <c r="X305" s="51">
        <v>1.3415993448688801</v>
      </c>
      <c r="Y305" s="19">
        <v>3.8397650490878697E-2</v>
      </c>
      <c r="Z305" s="51">
        <v>23.1714385073283</v>
      </c>
      <c r="AA305" s="19">
        <v>4.4115829858128598E-2</v>
      </c>
      <c r="AB305" s="51">
        <v>24.9882498889638</v>
      </c>
      <c r="AC305" s="19">
        <v>0.10061868238160999</v>
      </c>
      <c r="AD305" s="51">
        <v>34.347723736427703</v>
      </c>
      <c r="AE305" s="19">
        <v>0.12950415640996699</v>
      </c>
      <c r="AF305" s="87">
        <v>30.7276476896077</v>
      </c>
      <c r="AG305" s="19">
        <v>-2.3921279171190701E-4</v>
      </c>
      <c r="AH305" s="51">
        <v>-1.8227422709969701</v>
      </c>
      <c r="AI305" s="19">
        <v>3.5605980217951597E-2</v>
      </c>
      <c r="AJ305" s="51">
        <v>17.287515228788799</v>
      </c>
      <c r="AK305" s="19">
        <v>0.78793810000061104</v>
      </c>
      <c r="AL305" s="19">
        <v>4.7659834290243501E-2</v>
      </c>
      <c r="AM305" s="51">
        <v>46.000963749829701</v>
      </c>
      <c r="AN305" s="15"/>
      <c r="AO305" s="22">
        <v>1.3966648813948299E-2</v>
      </c>
      <c r="AP305" s="22">
        <v>-1.6565840548537401E-2</v>
      </c>
      <c r="AQ305" s="22">
        <v>2.6574025880108799E-2</v>
      </c>
      <c r="AR305" s="22">
        <v>-1.4742015163392399E-2</v>
      </c>
      <c r="AS305" s="20">
        <v>7</v>
      </c>
      <c r="AT305" s="20">
        <v>5</v>
      </c>
      <c r="AU305" s="20">
        <v>7</v>
      </c>
      <c r="AV305" s="21">
        <v>5</v>
      </c>
      <c r="AW305" s="15"/>
      <c r="AX305" s="25">
        <v>3.4850359765332503E-2</v>
      </c>
      <c r="AY305" s="26">
        <v>0.49483263836373198</v>
      </c>
      <c r="AZ305" s="26">
        <v>0.70300801064240703</v>
      </c>
      <c r="BA305" s="26">
        <v>0.67679624600896204</v>
      </c>
      <c r="BB305" s="85">
        <v>3.5964143029696099E-3</v>
      </c>
      <c r="BC305" s="88">
        <v>-4.59947787618876</v>
      </c>
      <c r="BD305" s="18">
        <v>43747</v>
      </c>
      <c r="BE305" s="18">
        <v>43783</v>
      </c>
      <c r="BF305" s="20">
        <v>146</v>
      </c>
      <c r="BG305" s="18">
        <v>43951</v>
      </c>
      <c r="BH305" s="15"/>
    </row>
    <row r="306" spans="1:60" x14ac:dyDescent="0.25">
      <c r="A306" s="15"/>
      <c r="B306" s="14" t="s">
        <v>1041</v>
      </c>
      <c r="C306" s="14" t="s">
        <v>1042</v>
      </c>
      <c r="D306" s="14" t="s">
        <v>1030</v>
      </c>
      <c r="E306" s="16" t="s">
        <v>91</v>
      </c>
      <c r="F306" s="16" t="s">
        <v>144</v>
      </c>
      <c r="G306" s="81" t="s">
        <v>205</v>
      </c>
      <c r="H306" s="82" t="s">
        <v>146</v>
      </c>
      <c r="I306" s="17" t="s">
        <v>31</v>
      </c>
      <c r="J306" s="17" t="s">
        <v>1043</v>
      </c>
      <c r="K306" s="15"/>
      <c r="L306" s="18">
        <v>44022</v>
      </c>
      <c r="M306" s="83">
        <v>1674.6622999999699</v>
      </c>
      <c r="N306" s="84">
        <v>1674.6622999999699</v>
      </c>
      <c r="O306" s="84">
        <v>1679.92380000092</v>
      </c>
      <c r="P306" s="85">
        <f t="shared" si="4"/>
        <v>0.99686801270334569</v>
      </c>
      <c r="Q306" s="18">
        <v>44020</v>
      </c>
      <c r="R306" s="86">
        <v>45176.438999999998</v>
      </c>
      <c r="S306" s="86">
        <v>114095.371970337</v>
      </c>
      <c r="T306" s="15"/>
      <c r="U306" s="19">
        <v>-5.3212254169920903E-4</v>
      </c>
      <c r="V306" s="51">
        <v>-1.12993388029281E-2</v>
      </c>
      <c r="W306" s="19">
        <v>5.1066111009276903E-3</v>
      </c>
      <c r="X306" s="51">
        <v>1.29957836115864</v>
      </c>
      <c r="Y306" s="19">
        <v>3.5767661698628203E-2</v>
      </c>
      <c r="Z306" s="51">
        <v>22.9084396281105</v>
      </c>
      <c r="AA306" s="19">
        <v>3.8797384606368703E-2</v>
      </c>
      <c r="AB306" s="51">
        <v>24.4564053638023</v>
      </c>
      <c r="AC306" s="19">
        <v>8.9441327869280898E-2</v>
      </c>
      <c r="AD306" s="51">
        <v>33.229988285165703</v>
      </c>
      <c r="AE306" s="19">
        <v>0.11233560598891899</v>
      </c>
      <c r="AF306" s="87">
        <v>29.010792647488401</v>
      </c>
      <c r="AG306" s="19">
        <v>-3.7861952296225397E-4</v>
      </c>
      <c r="AH306" s="51">
        <v>-1.8366829441220001</v>
      </c>
      <c r="AI306" s="19">
        <v>3.2839063867868397E-2</v>
      </c>
      <c r="AJ306" s="51">
        <v>17.010823593795099</v>
      </c>
      <c r="AK306" s="19">
        <v>0.6746623000002</v>
      </c>
      <c r="AL306" s="19">
        <v>4.2179820828096098E-2</v>
      </c>
      <c r="AM306" s="51">
        <v>34.673383749788599</v>
      </c>
      <c r="AN306" s="15"/>
      <c r="AO306" s="22">
        <v>1.39524414444168E-2</v>
      </c>
      <c r="AP306" s="22">
        <v>-1.6579574914430899E-2</v>
      </c>
      <c r="AQ306" s="22">
        <v>2.61448922337877E-2</v>
      </c>
      <c r="AR306" s="22">
        <v>-1.51686373792472E-2</v>
      </c>
      <c r="AS306" s="20">
        <v>7</v>
      </c>
      <c r="AT306" s="20">
        <v>5</v>
      </c>
      <c r="AU306" s="20">
        <v>7</v>
      </c>
      <c r="AV306" s="21">
        <v>5</v>
      </c>
      <c r="AW306" s="15"/>
      <c r="AX306" s="25">
        <v>3.4840744767789103E-2</v>
      </c>
      <c r="AY306" s="26">
        <v>0.35510312426959001</v>
      </c>
      <c r="AZ306" s="26">
        <v>0.68516981751690798</v>
      </c>
      <c r="BA306" s="26">
        <v>0.48380406133128401</v>
      </c>
      <c r="BB306" s="85">
        <v>3.5953601114169899E-3</v>
      </c>
      <c r="BC306" s="88">
        <v>-4.64744189065095</v>
      </c>
      <c r="BD306" s="18">
        <v>43747</v>
      </c>
      <c r="BE306" s="18">
        <v>43783</v>
      </c>
      <c r="BF306" s="20">
        <v>150</v>
      </c>
      <c r="BG306" s="18">
        <v>43957</v>
      </c>
      <c r="BH306" s="15"/>
    </row>
    <row r="307" spans="1:60" x14ac:dyDescent="0.25">
      <c r="A307" s="15"/>
      <c r="B307" s="14" t="s">
        <v>1044</v>
      </c>
      <c r="C307" s="14" t="s">
        <v>1045</v>
      </c>
      <c r="D307" s="14" t="s">
        <v>1030</v>
      </c>
      <c r="E307" s="16" t="s">
        <v>163</v>
      </c>
      <c r="F307" s="16" t="s">
        <v>144</v>
      </c>
      <c r="G307" s="81" t="s">
        <v>205</v>
      </c>
      <c r="H307" s="82" t="s">
        <v>146</v>
      </c>
      <c r="I307" s="17" t="s">
        <v>31</v>
      </c>
      <c r="J307" s="17" t="s">
        <v>1046</v>
      </c>
      <c r="K307" s="15"/>
      <c r="L307" s="18">
        <v>44022</v>
      </c>
      <c r="M307" s="83">
        <v>1598.2049000002401</v>
      </c>
      <c r="N307" s="84">
        <v>1598.2049000002401</v>
      </c>
      <c r="O307" s="84">
        <v>1603.2084999997201</v>
      </c>
      <c r="P307" s="85">
        <f t="shared" si="4"/>
        <v>0.99687900856346456</v>
      </c>
      <c r="Q307" s="18">
        <v>44020</v>
      </c>
      <c r="R307" s="86">
        <v>46957.008999999998</v>
      </c>
      <c r="S307" s="86">
        <v>76906.745801147496</v>
      </c>
      <c r="T307" s="15"/>
      <c r="U307" s="19">
        <v>-5.2662617144960699E-4</v>
      </c>
      <c r="V307" s="51">
        <v>-1.0749701777967901E-2</v>
      </c>
      <c r="W307" s="19">
        <v>5.2713368841068604E-3</v>
      </c>
      <c r="X307" s="51">
        <v>1.3160509394765501</v>
      </c>
      <c r="Y307" s="19">
        <v>3.67984473123215E-2</v>
      </c>
      <c r="Z307" s="51">
        <v>23.011518189479801</v>
      </c>
      <c r="AA307" s="19">
        <v>4.0880044380173799E-2</v>
      </c>
      <c r="AB307" s="51">
        <v>24.6646713411901</v>
      </c>
      <c r="AC307" s="19">
        <v>9.3810939375543995E-2</v>
      </c>
      <c r="AD307" s="51">
        <v>33.666949435835697</v>
      </c>
      <c r="AE307" s="19">
        <v>0.11903304694351401</v>
      </c>
      <c r="AF307" s="87">
        <v>29.680536742962399</v>
      </c>
      <c r="AG307" s="19">
        <v>-3.2394608933827802E-4</v>
      </c>
      <c r="AH307" s="51">
        <v>-1.8312156007596101</v>
      </c>
      <c r="AI307" s="19">
        <v>3.3923547338417799E-2</v>
      </c>
      <c r="AJ307" s="51">
        <v>17.119271940842701</v>
      </c>
      <c r="AK307" s="19">
        <v>0.59820489999954596</v>
      </c>
      <c r="AL307" s="19">
        <v>3.8284799125904101E-2</v>
      </c>
      <c r="AM307" s="51">
        <v>27.0276437497232</v>
      </c>
      <c r="AN307" s="15"/>
      <c r="AO307" s="22">
        <v>1.39580208251573E-2</v>
      </c>
      <c r="AP307" s="22">
        <v>-1.6574175792811702E-2</v>
      </c>
      <c r="AQ307" s="22">
        <v>2.6313233514883901E-2</v>
      </c>
      <c r="AR307" s="22">
        <v>-1.5001372333244899E-2</v>
      </c>
      <c r="AS307" s="20">
        <v>7</v>
      </c>
      <c r="AT307" s="20">
        <v>5</v>
      </c>
      <c r="AU307" s="20">
        <v>7</v>
      </c>
      <c r="AV307" s="21">
        <v>5</v>
      </c>
      <c r="AW307" s="15"/>
      <c r="AX307" s="25">
        <v>3.4844385282740399E-2</v>
      </c>
      <c r="AY307" s="26">
        <v>0.40982818432166801</v>
      </c>
      <c r="AZ307" s="26">
        <v>0.692155503347749</v>
      </c>
      <c r="BA307" s="26">
        <v>0.559214254175458</v>
      </c>
      <c r="BB307" s="85">
        <v>3.59576006260795E-3</v>
      </c>
      <c r="BC307" s="88">
        <v>-4.62864565334894</v>
      </c>
      <c r="BD307" s="18">
        <v>43747</v>
      </c>
      <c r="BE307" s="18">
        <v>43783</v>
      </c>
      <c r="BF307" s="20">
        <v>149</v>
      </c>
      <c r="BG307" s="18">
        <v>43956</v>
      </c>
      <c r="BH307" s="15"/>
    </row>
    <row r="308" spans="1:60" x14ac:dyDescent="0.25">
      <c r="A308" s="15"/>
      <c r="B308" s="14" t="s">
        <v>1047</v>
      </c>
      <c r="C308" s="14" t="s">
        <v>1048</v>
      </c>
      <c r="D308" s="14" t="s">
        <v>1030</v>
      </c>
      <c r="E308" s="16" t="s">
        <v>505</v>
      </c>
      <c r="F308" s="16" t="s">
        <v>144</v>
      </c>
      <c r="G308" s="81" t="s">
        <v>205</v>
      </c>
      <c r="H308" s="82" t="s">
        <v>146</v>
      </c>
      <c r="I308" s="17" t="s">
        <v>31</v>
      </c>
      <c r="J308" s="17" t="s">
        <v>1049</v>
      </c>
      <c r="K308" s="15"/>
      <c r="L308" s="18">
        <v>44022</v>
      </c>
      <c r="M308" s="83">
        <v>1457.09679999948</v>
      </c>
      <c r="N308" s="84">
        <v>1457.09679999948</v>
      </c>
      <c r="O308" s="84">
        <v>1461.7145000006999</v>
      </c>
      <c r="P308" s="85">
        <f t="shared" si="4"/>
        <v>0.99684090155689253</v>
      </c>
      <c r="Q308" s="18">
        <v>44020</v>
      </c>
      <c r="R308" s="86">
        <v>2801039.591</v>
      </c>
      <c r="S308" s="86">
        <v>3815654.2176445299</v>
      </c>
      <c r="T308" s="15"/>
      <c r="U308" s="19">
        <v>-5.45719286492385E-4</v>
      </c>
      <c r="V308" s="51">
        <v>-1.2659013282245699E-2</v>
      </c>
      <c r="W308" s="19">
        <v>4.6948609306127799E-3</v>
      </c>
      <c r="X308" s="51">
        <v>1.25840334412715</v>
      </c>
      <c r="Y308" s="19">
        <v>3.3195126961800298E-2</v>
      </c>
      <c r="Z308" s="51">
        <v>22.651186154427702</v>
      </c>
      <c r="AA308" s="19">
        <v>3.3608927516979699E-2</v>
      </c>
      <c r="AB308" s="51">
        <v>23.937559654848901</v>
      </c>
      <c r="AC308" s="19">
        <v>7.8592806003143806E-2</v>
      </c>
      <c r="AD308" s="51">
        <v>32.145136098552001</v>
      </c>
      <c r="AE308" s="19">
        <v>9.5765827010909604E-2</v>
      </c>
      <c r="AF308" s="87">
        <v>27.353814749687398</v>
      </c>
      <c r="AG308" s="19">
        <v>-5.1500582139851802E-4</v>
      </c>
      <c r="AH308" s="51">
        <v>-1.85032157396563</v>
      </c>
      <c r="AI308" s="19">
        <v>3.0133175989249101E-2</v>
      </c>
      <c r="AJ308" s="51">
        <v>16.7402348059113</v>
      </c>
      <c r="AK308" s="19">
        <v>0.457096799999126</v>
      </c>
      <c r="AL308" s="19">
        <v>3.24453541579715E-2</v>
      </c>
      <c r="AM308" s="51">
        <v>-7.6134814452962001</v>
      </c>
      <c r="AN308" s="15"/>
      <c r="AO308" s="22">
        <v>1.3938581314505399E-2</v>
      </c>
      <c r="AP308" s="22">
        <v>-1.6593026187365498E-2</v>
      </c>
      <c r="AQ308" s="22">
        <v>2.5724428156536298E-2</v>
      </c>
      <c r="AR308" s="22">
        <v>-1.5586825076752599E-2</v>
      </c>
      <c r="AS308" s="20">
        <v>7</v>
      </c>
      <c r="AT308" s="20">
        <v>5</v>
      </c>
      <c r="AU308" s="20">
        <v>7</v>
      </c>
      <c r="AV308" s="21">
        <v>5</v>
      </c>
      <c r="AW308" s="15"/>
      <c r="AX308" s="25">
        <v>3.4832118103113298E-2</v>
      </c>
      <c r="AY308" s="26">
        <v>0.21868234778412399</v>
      </c>
      <c r="AZ308" s="26">
        <v>0.66776259550624695</v>
      </c>
      <c r="BA308" s="26">
        <v>0.29680427268022003</v>
      </c>
      <c r="BB308" s="85">
        <v>3.5944094816522899E-3</v>
      </c>
      <c r="BC308" s="88">
        <v>-4.6944562870412501</v>
      </c>
      <c r="BD308" s="18">
        <v>43747</v>
      </c>
      <c r="BE308" s="18">
        <v>43783</v>
      </c>
      <c r="BF308" s="20">
        <v>154</v>
      </c>
      <c r="BG308" s="18">
        <v>43963</v>
      </c>
      <c r="BH308" s="15"/>
    </row>
    <row r="309" spans="1:60" x14ac:dyDescent="0.25">
      <c r="A309" s="15"/>
      <c r="B309" s="14" t="s">
        <v>1050</v>
      </c>
      <c r="C309" s="14" t="s">
        <v>1051</v>
      </c>
      <c r="D309" s="14" t="s">
        <v>1052</v>
      </c>
      <c r="E309" s="16" t="s">
        <v>77</v>
      </c>
      <c r="F309" s="16" t="s">
        <v>144</v>
      </c>
      <c r="G309" s="81" t="s">
        <v>38</v>
      </c>
      <c r="H309" s="82" t="s">
        <v>1053</v>
      </c>
      <c r="I309" s="17" t="s">
        <v>31</v>
      </c>
      <c r="J309" s="17" t="s">
        <v>1054</v>
      </c>
      <c r="K309" s="15"/>
      <c r="L309" s="18">
        <v>44022</v>
      </c>
      <c r="M309" s="83">
        <v>3224.45160000026</v>
      </c>
      <c r="N309" s="84">
        <v>3224.45160000026</v>
      </c>
      <c r="O309" s="84">
        <v>3384.7883000001302</v>
      </c>
      <c r="P309" s="85">
        <f t="shared" si="4"/>
        <v>0.95263021323966879</v>
      </c>
      <c r="Q309" s="18">
        <v>43881</v>
      </c>
      <c r="R309" s="86">
        <v>1680267.3289999999</v>
      </c>
      <c r="S309" s="86">
        <v>1623182.5911757799</v>
      </c>
      <c r="T309" s="15"/>
      <c r="U309" s="19">
        <v>1.7762069066520801E-2</v>
      </c>
      <c r="V309" s="51">
        <v>1.81811982201907</v>
      </c>
      <c r="W309" s="19">
        <v>5.78625894449942E-2</v>
      </c>
      <c r="X309" s="51">
        <v>6.5751761955689298</v>
      </c>
      <c r="Y309" s="19">
        <v>3.3712683316480301E-2</v>
      </c>
      <c r="Z309" s="51">
        <v>22.702941789903001</v>
      </c>
      <c r="AA309" s="19">
        <v>0.25005862705991599</v>
      </c>
      <c r="AB309" s="51">
        <v>45.582529609149802</v>
      </c>
      <c r="AC309" s="19">
        <v>0.41156906891963402</v>
      </c>
      <c r="AD309" s="51">
        <v>65.442762390244795</v>
      </c>
      <c r="AE309" s="19">
        <v>0.60647590145352304</v>
      </c>
      <c r="AF309" s="87">
        <v>78.424822193919695</v>
      </c>
      <c r="AG309" s="19">
        <v>-1.1532214621183801E-3</v>
      </c>
      <c r="AH309" s="51">
        <v>-1.9141431380376199</v>
      </c>
      <c r="AI309" s="19">
        <v>8.2314682422293103E-2</v>
      </c>
      <c r="AJ309" s="51">
        <v>21.958385449223002</v>
      </c>
      <c r="AK309" s="19">
        <v>2.2244515999988699</v>
      </c>
      <c r="AL309" s="19">
        <v>8.7016428615315805E-2</v>
      </c>
      <c r="AM309" s="51">
        <v>172.859588871943</v>
      </c>
      <c r="AN309" s="15"/>
      <c r="AO309" s="22">
        <v>5.5246456895474701E-2</v>
      </c>
      <c r="AP309" s="22">
        <v>-9.1568485267052899E-2</v>
      </c>
      <c r="AQ309" s="22">
        <v>0.13248962547193499</v>
      </c>
      <c r="AR309" s="22">
        <v>-0.103185475984064</v>
      </c>
      <c r="AS309" s="20">
        <v>8</v>
      </c>
      <c r="AT309" s="20">
        <v>4</v>
      </c>
      <c r="AU309" s="20">
        <v>7</v>
      </c>
      <c r="AV309" s="21">
        <v>5</v>
      </c>
      <c r="AW309" s="15"/>
      <c r="AX309" s="25">
        <v>0.27211329417041302</v>
      </c>
      <c r="AY309" s="26">
        <v>0.92393333232576003</v>
      </c>
      <c r="AZ309" s="26">
        <v>1.6763565284709301</v>
      </c>
      <c r="BA309" s="26">
        <v>1.2993674410627101</v>
      </c>
      <c r="BB309" s="85">
        <v>2.7897000552184199E-2</v>
      </c>
      <c r="BC309" s="88">
        <v>-28.569556329457601</v>
      </c>
      <c r="BD309" s="18">
        <v>43881</v>
      </c>
      <c r="BE309" s="18">
        <v>43913</v>
      </c>
      <c r="BF309" s="20"/>
      <c r="BG309" s="18"/>
      <c r="BH309" s="15"/>
    </row>
    <row r="310" spans="1:60" x14ac:dyDescent="0.25">
      <c r="A310" s="15"/>
      <c r="B310" s="14" t="s">
        <v>1055</v>
      </c>
      <c r="C310" s="14" t="s">
        <v>1056</v>
      </c>
      <c r="D310" s="14" t="s">
        <v>1052</v>
      </c>
      <c r="E310" s="16" t="s">
        <v>156</v>
      </c>
      <c r="F310" s="16" t="s">
        <v>144</v>
      </c>
      <c r="G310" s="81" t="s">
        <v>38</v>
      </c>
      <c r="H310" s="82" t="s">
        <v>1053</v>
      </c>
      <c r="I310" s="17" t="s">
        <v>31</v>
      </c>
      <c r="J310" s="17" t="s">
        <v>1057</v>
      </c>
      <c r="K310" s="15"/>
      <c r="L310" s="18">
        <v>44022</v>
      </c>
      <c r="M310" s="83">
        <v>3357.36050000042</v>
      </c>
      <c r="N310" s="84">
        <v>3357.36050000042</v>
      </c>
      <c r="O310" s="84">
        <v>3520.6420000009198</v>
      </c>
      <c r="P310" s="85">
        <f t="shared" si="4"/>
        <v>0.95362166900228507</v>
      </c>
      <c r="Q310" s="18">
        <v>43881</v>
      </c>
      <c r="R310" s="86">
        <v>1372458.223</v>
      </c>
      <c r="S310" s="86">
        <v>1187255.86657031</v>
      </c>
      <c r="T310" s="15"/>
      <c r="U310" s="19">
        <v>1.77695548482006E-2</v>
      </c>
      <c r="V310" s="51">
        <v>1.8188684001870601</v>
      </c>
      <c r="W310" s="19">
        <v>5.8096763637877302E-2</v>
      </c>
      <c r="X310" s="51">
        <v>6.5985936148572399</v>
      </c>
      <c r="Y310" s="19">
        <v>3.5101719193335199E-2</v>
      </c>
      <c r="Z310" s="51">
        <v>22.841845377581201</v>
      </c>
      <c r="AA310" s="19">
        <v>0.25341553591890298</v>
      </c>
      <c r="AB310" s="51">
        <v>45.918220495048402</v>
      </c>
      <c r="AC310" s="19">
        <v>0.41918707362143298</v>
      </c>
      <c r="AD310" s="51">
        <v>66.204562860424602</v>
      </c>
      <c r="AE310" s="19">
        <v>0.61951335400401197</v>
      </c>
      <c r="AF310" s="87">
        <v>79.728567449026698</v>
      </c>
      <c r="AG310" s="19">
        <v>-1.0795334992508301E-3</v>
      </c>
      <c r="AH310" s="51">
        <v>-1.90677434175086</v>
      </c>
      <c r="AI310" s="19">
        <v>8.3849045240640394E-2</v>
      </c>
      <c r="AJ310" s="51">
        <v>22.111821731057699</v>
      </c>
      <c r="AK310" s="19">
        <v>2.3594433548813698</v>
      </c>
      <c r="AL310" s="19">
        <v>9.0198240101017305E-2</v>
      </c>
      <c r="AM310" s="51">
        <v>186.35876436019299</v>
      </c>
      <c r="AN310" s="15"/>
      <c r="AO310" s="22">
        <v>5.5254266049814801E-2</v>
      </c>
      <c r="AP310" s="22">
        <v>-9.1548381925385905E-2</v>
      </c>
      <c r="AQ310" s="22">
        <v>0.132715893370914</v>
      </c>
      <c r="AR310" s="22">
        <v>-0.10298038484776</v>
      </c>
      <c r="AS310" s="20">
        <v>8</v>
      </c>
      <c r="AT310" s="20">
        <v>4</v>
      </c>
      <c r="AU310" s="20">
        <v>7</v>
      </c>
      <c r="AV310" s="21">
        <v>5</v>
      </c>
      <c r="AW310" s="15"/>
      <c r="AX310" s="25">
        <v>0.272115035298921</v>
      </c>
      <c r="AY310" s="26">
        <v>0.93565766180290699</v>
      </c>
      <c r="AZ310" s="26">
        <v>1.68860050687726</v>
      </c>
      <c r="BA310" s="26">
        <v>1.31632013872513</v>
      </c>
      <c r="BB310" s="85">
        <v>2.7897544827210401E-2</v>
      </c>
      <c r="BC310" s="88">
        <v>-28.552701467531701</v>
      </c>
      <c r="BD310" s="18">
        <v>43881</v>
      </c>
      <c r="BE310" s="18">
        <v>43913</v>
      </c>
      <c r="BF310" s="20"/>
      <c r="BG310" s="18"/>
      <c r="BH310" s="15"/>
    </row>
    <row r="311" spans="1:60" x14ac:dyDescent="0.25">
      <c r="A311" s="15"/>
      <c r="B311" s="14" t="s">
        <v>1058</v>
      </c>
      <c r="C311" s="14" t="s">
        <v>1059</v>
      </c>
      <c r="D311" s="14" t="s">
        <v>1052</v>
      </c>
      <c r="E311" s="16" t="s">
        <v>91</v>
      </c>
      <c r="F311" s="16" t="s">
        <v>144</v>
      </c>
      <c r="G311" s="81" t="s">
        <v>38</v>
      </c>
      <c r="H311" s="82" t="s">
        <v>1053</v>
      </c>
      <c r="I311" s="17" t="s">
        <v>31</v>
      </c>
      <c r="J311" s="17" t="s">
        <v>1060</v>
      </c>
      <c r="K311" s="15"/>
      <c r="L311" s="18">
        <v>44022</v>
      </c>
      <c r="M311" s="83">
        <v>2566.9076000005002</v>
      </c>
      <c r="N311" s="84">
        <v>2566.9076000005002</v>
      </c>
      <c r="O311" s="84">
        <v>2712.67190000042</v>
      </c>
      <c r="P311" s="85">
        <f t="shared" si="4"/>
        <v>0.94626541455312119</v>
      </c>
      <c r="Q311" s="18">
        <v>43881</v>
      </c>
      <c r="R311" s="86">
        <v>2262840.5159999998</v>
      </c>
      <c r="S311" s="86">
        <v>2085186.4578750001</v>
      </c>
      <c r="T311" s="15"/>
      <c r="U311" s="19">
        <v>1.7713692679535601E-2</v>
      </c>
      <c r="V311" s="51">
        <v>1.8132821833205499</v>
      </c>
      <c r="W311" s="19">
        <v>5.6354791275225601E-2</v>
      </c>
      <c r="X311" s="51">
        <v>6.4243963785920597</v>
      </c>
      <c r="Y311" s="19">
        <v>2.4806520383208401E-2</v>
      </c>
      <c r="Z311" s="51">
        <v>21.812325496575799</v>
      </c>
      <c r="AA311" s="19">
        <v>0.228641933235922</v>
      </c>
      <c r="AB311" s="51">
        <v>43.440860226750402</v>
      </c>
      <c r="AC311" s="19">
        <v>0.36345231967803598</v>
      </c>
      <c r="AD311" s="51">
        <v>60.6310874660849</v>
      </c>
      <c r="AE311" s="19">
        <v>0.52494754276820499</v>
      </c>
      <c r="AF311" s="87">
        <v>70.2719863253878</v>
      </c>
      <c r="AG311" s="19">
        <v>-1.6279844840028099E-3</v>
      </c>
      <c r="AH311" s="51">
        <v>-1.9616194402260601</v>
      </c>
      <c r="AI311" s="19">
        <v>7.2479853199183694E-2</v>
      </c>
      <c r="AJ311" s="51">
        <v>20.974902526912</v>
      </c>
      <c r="AK311" s="19">
        <v>1.5669076000014299</v>
      </c>
      <c r="AL311" s="19">
        <v>6.9491719244979294E-2</v>
      </c>
      <c r="AM311" s="51">
        <v>107.10518887231601</v>
      </c>
      <c r="AN311" s="15"/>
      <c r="AO311" s="22">
        <v>5.51962964891572E-2</v>
      </c>
      <c r="AP311" s="22">
        <v>-9.1698053232976195E-2</v>
      </c>
      <c r="AQ311" s="22">
        <v>0.131032359226083</v>
      </c>
      <c r="AR311" s="22">
        <v>-0.10450633397063901</v>
      </c>
      <c r="AS311" s="20">
        <v>8</v>
      </c>
      <c r="AT311" s="20">
        <v>4</v>
      </c>
      <c r="AU311" s="20">
        <v>7</v>
      </c>
      <c r="AV311" s="21">
        <v>5</v>
      </c>
      <c r="AW311" s="15"/>
      <c r="AX311" s="25">
        <v>0.27210302352090399</v>
      </c>
      <c r="AY311" s="26">
        <v>0.84909650202916997</v>
      </c>
      <c r="AZ311" s="26">
        <v>1.59819285263438</v>
      </c>
      <c r="BA311" s="26">
        <v>1.1914089312686</v>
      </c>
      <c r="BB311" s="85">
        <v>2.78935920086224E-2</v>
      </c>
      <c r="BC311" s="88">
        <v>-28.678156764915901</v>
      </c>
      <c r="BD311" s="18">
        <v>43881</v>
      </c>
      <c r="BE311" s="18">
        <v>43913</v>
      </c>
      <c r="BF311" s="20"/>
      <c r="BG311" s="18"/>
      <c r="BH311" s="15"/>
    </row>
    <row r="312" spans="1:60" x14ac:dyDescent="0.25">
      <c r="A312" s="15"/>
      <c r="B312" s="14" t="s">
        <v>1061</v>
      </c>
      <c r="C312" s="14" t="s">
        <v>1062</v>
      </c>
      <c r="D312" s="14" t="s">
        <v>1052</v>
      </c>
      <c r="E312" s="16" t="s">
        <v>1063</v>
      </c>
      <c r="F312" s="16" t="s">
        <v>144</v>
      </c>
      <c r="G312" s="81" t="s">
        <v>38</v>
      </c>
      <c r="H312" s="82" t="s">
        <v>1053</v>
      </c>
      <c r="I312" s="17" t="s">
        <v>31</v>
      </c>
      <c r="J312" s="17" t="s">
        <v>1064</v>
      </c>
      <c r="K312" s="15"/>
      <c r="L312" s="18">
        <v>44022</v>
      </c>
      <c r="M312" s="83">
        <v>3210.9932999983398</v>
      </c>
      <c r="N312" s="84">
        <v>3210.9932999983398</v>
      </c>
      <c r="O312" s="84">
        <v>3386.80249999836</v>
      </c>
      <c r="P312" s="85">
        <f t="shared" si="4"/>
        <v>0.94808991666915765</v>
      </c>
      <c r="Q312" s="18">
        <v>43881</v>
      </c>
      <c r="R312" s="86">
        <v>788569.36199999996</v>
      </c>
      <c r="S312" s="86">
        <v>638725.95851269504</v>
      </c>
      <c r="T312" s="15"/>
      <c r="U312" s="19">
        <v>1.7727577243931598E-2</v>
      </c>
      <c r="V312" s="51">
        <v>1.81467063976015</v>
      </c>
      <c r="W312" s="19">
        <v>5.6787905054079602E-2</v>
      </c>
      <c r="X312" s="51">
        <v>6.4677077564774699</v>
      </c>
      <c r="Y312" s="19">
        <v>2.7821104336908299E-2</v>
      </c>
      <c r="Z312" s="51">
        <v>22.113783891953101</v>
      </c>
      <c r="AA312" s="19">
        <v>0.244486681891431</v>
      </c>
      <c r="AB312" s="51">
        <v>45.025335092330401</v>
      </c>
      <c r="AC312" s="19">
        <v>0.40893642278562797</v>
      </c>
      <c r="AD312" s="51">
        <v>65.179497776785894</v>
      </c>
      <c r="AE312" s="19">
        <v>0.60765508772048604</v>
      </c>
      <c r="AF312" s="87">
        <v>78.542740820674197</v>
      </c>
      <c r="AG312" s="19">
        <v>-1.4916085938239099E-3</v>
      </c>
      <c r="AH312" s="51">
        <v>-1.9479818512081699</v>
      </c>
      <c r="AI312" s="19">
        <v>7.6222665738896495E-2</v>
      </c>
      <c r="AJ312" s="51">
        <v>21.349183780897899</v>
      </c>
      <c r="AK312" s="19">
        <v>2.21099329999881</v>
      </c>
      <c r="AL312" s="19">
        <v>8.6692460758058601E-2</v>
      </c>
      <c r="AM312" s="51">
        <v>171.513758871937</v>
      </c>
      <c r="AN312" s="15"/>
      <c r="AO312" s="22">
        <v>5.5210716864166898E-2</v>
      </c>
      <c r="AP312" s="22">
        <v>-9.1660781788959894E-2</v>
      </c>
      <c r="AQ312" s="22">
        <v>0.13266107834715499</v>
      </c>
      <c r="AR312" s="22">
        <v>-0.10412691063626001</v>
      </c>
      <c r="AS312" s="20">
        <v>8</v>
      </c>
      <c r="AT312" s="20">
        <v>4</v>
      </c>
      <c r="AU312" s="20">
        <v>7</v>
      </c>
      <c r="AV312" s="21">
        <v>5</v>
      </c>
      <c r="AW312" s="15"/>
      <c r="AX312" s="25">
        <v>0.27213601818512001</v>
      </c>
      <c r="AY312" s="26">
        <v>0.90474480213561004</v>
      </c>
      <c r="AZ312" s="26">
        <v>1.65567574122724</v>
      </c>
      <c r="BA312" s="26">
        <v>1.2711172498438801</v>
      </c>
      <c r="BB312" s="85">
        <v>2.78976833620618E-2</v>
      </c>
      <c r="BC312" s="88">
        <v>-28.646961256192299</v>
      </c>
      <c r="BD312" s="18">
        <v>43881</v>
      </c>
      <c r="BE312" s="18">
        <v>43913</v>
      </c>
      <c r="BF312" s="20"/>
      <c r="BG312" s="18"/>
      <c r="BH312" s="15"/>
    </row>
    <row r="313" spans="1:60" x14ac:dyDescent="0.25">
      <c r="A313" s="15"/>
      <c r="B313" s="14" t="s">
        <v>1065</v>
      </c>
      <c r="C313" s="14" t="s">
        <v>1066</v>
      </c>
      <c r="D313" s="14" t="s">
        <v>1052</v>
      </c>
      <c r="E313" s="16" t="s">
        <v>167</v>
      </c>
      <c r="F313" s="16" t="s">
        <v>144</v>
      </c>
      <c r="G313" s="81" t="s">
        <v>38</v>
      </c>
      <c r="H313" s="82" t="s">
        <v>1053</v>
      </c>
      <c r="I313" s="17" t="s">
        <v>31</v>
      </c>
      <c r="J313" s="17" t="s">
        <v>1067</v>
      </c>
      <c r="K313" s="15"/>
      <c r="L313" s="18">
        <v>44022</v>
      </c>
      <c r="M313" s="83">
        <v>3273.55139999837</v>
      </c>
      <c r="N313" s="84">
        <v>3273.55139999837</v>
      </c>
      <c r="O313" s="84">
        <v>3466.1136999987102</v>
      </c>
      <c r="P313" s="85">
        <f t="shared" si="4"/>
        <v>0.94444432102720355</v>
      </c>
      <c r="Q313" s="18">
        <v>43881</v>
      </c>
      <c r="R313" s="86">
        <v>9946517.5879999995</v>
      </c>
      <c r="S313" s="86">
        <v>10396878.908375001</v>
      </c>
      <c r="T313" s="15"/>
      <c r="U313" s="19">
        <v>1.7699770378385399E-2</v>
      </c>
      <c r="V313" s="51">
        <v>1.8118899532055399</v>
      </c>
      <c r="W313" s="19">
        <v>5.59220231807558E-2</v>
      </c>
      <c r="X313" s="51">
        <v>6.3811195691450804</v>
      </c>
      <c r="Y313" s="19">
        <v>2.2261562444327899E-2</v>
      </c>
      <c r="Z313" s="51">
        <v>21.5578297026805</v>
      </c>
      <c r="AA313" s="19">
        <v>0.22255568049527899</v>
      </c>
      <c r="AB313" s="51">
        <v>42.832234952715197</v>
      </c>
      <c r="AC313" s="19">
        <v>0.34993057255283899</v>
      </c>
      <c r="AD313" s="51">
        <v>59.278912753565201</v>
      </c>
      <c r="AE313" s="19">
        <v>0.50229264109453697</v>
      </c>
      <c r="AF313" s="87">
        <v>68.006496158079202</v>
      </c>
      <c r="AG313" s="19">
        <v>-1.7643808168941199E-3</v>
      </c>
      <c r="AH313" s="51">
        <v>-1.97525907351519</v>
      </c>
      <c r="AI313" s="19">
        <v>6.9670305567342397E-2</v>
      </c>
      <c r="AJ313" s="51">
        <v>20.693947763735199</v>
      </c>
      <c r="AK313" s="19">
        <v>2.3004167926893602</v>
      </c>
      <c r="AL313" s="19">
        <v>0.12877771773681199</v>
      </c>
      <c r="AM313" s="51">
        <v>248.90483419969701</v>
      </c>
      <c r="AN313" s="15"/>
      <c r="AO313" s="22">
        <v>5.5181872075991102E-2</v>
      </c>
      <c r="AP313" s="22">
        <v>-9.17352637006843E-2</v>
      </c>
      <c r="AQ313" s="22">
        <v>0.13061404295149301</v>
      </c>
      <c r="AR313" s="22">
        <v>-0.104885532025946</v>
      </c>
      <c r="AS313" s="20">
        <v>8</v>
      </c>
      <c r="AT313" s="20">
        <v>4</v>
      </c>
      <c r="AU313" s="20">
        <v>7</v>
      </c>
      <c r="AV313" s="21">
        <v>5</v>
      </c>
      <c r="AW313" s="15"/>
      <c r="AX313" s="25">
        <v>0.272100330317044</v>
      </c>
      <c r="AY313" s="26">
        <v>0.82781845424415201</v>
      </c>
      <c r="AZ313" s="26">
        <v>1.57596554067459</v>
      </c>
      <c r="BA313" s="26">
        <v>1.16079361427546</v>
      </c>
      <c r="BB313" s="85">
        <v>2.7892639697784001E-2</v>
      </c>
      <c r="BC313" s="88">
        <v>-28.709329414035899</v>
      </c>
      <c r="BD313" s="18">
        <v>43881</v>
      </c>
      <c r="BE313" s="18">
        <v>43913</v>
      </c>
      <c r="BF313" s="20"/>
      <c r="BG313" s="18"/>
      <c r="BH313" s="15"/>
    </row>
    <row r="314" spans="1:60" x14ac:dyDescent="0.25">
      <c r="A314" s="15"/>
      <c r="B314" s="14" t="s">
        <v>1068</v>
      </c>
      <c r="C314" s="14" t="s">
        <v>1069</v>
      </c>
      <c r="D314" s="14" t="s">
        <v>1070</v>
      </c>
      <c r="E314" s="16" t="s">
        <v>36</v>
      </c>
      <c r="F314" s="16" t="s">
        <v>144</v>
      </c>
      <c r="G314" s="81" t="s">
        <v>224</v>
      </c>
      <c r="H314" s="82" t="s">
        <v>225</v>
      </c>
      <c r="I314" s="17" t="s">
        <v>31</v>
      </c>
      <c r="J314" s="17" t="s">
        <v>1071</v>
      </c>
      <c r="K314" s="15"/>
      <c r="L314" s="18">
        <v>44022</v>
      </c>
      <c r="M314" s="83">
        <v>1926.9853000007599</v>
      </c>
      <c r="N314" s="84">
        <v>1926.9853000007599</v>
      </c>
      <c r="O314" s="84">
        <v>1928.8938999995601</v>
      </c>
      <c r="P314" s="85">
        <f t="shared" si="4"/>
        <v>0.99901052100439502</v>
      </c>
      <c r="Q314" s="18">
        <v>43984</v>
      </c>
      <c r="R314" s="86">
        <v>116659483.436</v>
      </c>
      <c r="S314" s="86">
        <v>117132620.0755</v>
      </c>
      <c r="T314" s="15"/>
      <c r="U314" s="19">
        <v>-1.0201424174738301E-4</v>
      </c>
      <c r="V314" s="51">
        <v>3.1711491192254498E-2</v>
      </c>
      <c r="W314" s="19">
        <v>7.3193687239836403E-4</v>
      </c>
      <c r="X314" s="51">
        <v>0.86211093830570495</v>
      </c>
      <c r="Y314" s="19">
        <v>1.30347071390133E-2</v>
      </c>
      <c r="Z314" s="51">
        <v>20.635144172149001</v>
      </c>
      <c r="AA314" s="19">
        <v>2.4300668930664002E-2</v>
      </c>
      <c r="AB314" s="51">
        <v>23.0067337962391</v>
      </c>
      <c r="AC314" s="19">
        <v>5.6995183860635699E-2</v>
      </c>
      <c r="AD314" s="51">
        <v>29.985373884323099</v>
      </c>
      <c r="AE314" s="19">
        <v>8.0752211521030404E-2</v>
      </c>
      <c r="AF314" s="87">
        <v>25.8524532006995</v>
      </c>
      <c r="AG314" s="19">
        <v>1.9277344654255999E-4</v>
      </c>
      <c r="AH314" s="51">
        <v>-1.77954364717152</v>
      </c>
      <c r="AI314" s="19">
        <v>1.4665850925666701E-2</v>
      </c>
      <c r="AJ314" s="51">
        <v>15.1935022995604</v>
      </c>
      <c r="AK314" s="19">
        <v>0.67427085686591504</v>
      </c>
      <c r="AL314" s="19">
        <v>3.9820877731472103E-2</v>
      </c>
      <c r="AM314" s="51">
        <v>48.671549700607997</v>
      </c>
      <c r="AN314" s="15"/>
      <c r="AO314" s="22">
        <v>5.7798069537966503E-3</v>
      </c>
      <c r="AP314" s="22">
        <v>-6.6695817622530696E-3</v>
      </c>
      <c r="AQ314" s="22">
        <v>6.1297713127714797E-3</v>
      </c>
      <c r="AR314" s="22">
        <v>-4.10571595966758E-3</v>
      </c>
      <c r="AS314" s="20">
        <v>8</v>
      </c>
      <c r="AT314" s="20">
        <v>4</v>
      </c>
      <c r="AU314" s="20">
        <v>7</v>
      </c>
      <c r="AV314" s="21">
        <v>5</v>
      </c>
      <c r="AW314" s="15"/>
      <c r="AX314" s="25">
        <v>1.2031762749265901E-2</v>
      </c>
      <c r="AY314" s="26">
        <v>-0.388751255400621</v>
      </c>
      <c r="AZ314" s="26">
        <v>0.62750723787758</v>
      </c>
      <c r="BA314" s="26">
        <v>-0.51594679648951602</v>
      </c>
      <c r="BB314" s="85">
        <v>1.242455131935E-3</v>
      </c>
      <c r="BC314" s="88">
        <v>-1.67744379226315</v>
      </c>
      <c r="BD314" s="18">
        <v>43748</v>
      </c>
      <c r="BE314" s="18">
        <v>43783</v>
      </c>
      <c r="BF314" s="20">
        <v>67</v>
      </c>
      <c r="BG314" s="18">
        <v>43843</v>
      </c>
      <c r="BH314" s="15"/>
    </row>
    <row r="315" spans="1:60" x14ac:dyDescent="0.25">
      <c r="A315" s="15"/>
      <c r="B315" s="14" t="s">
        <v>1072</v>
      </c>
      <c r="C315" s="14" t="s">
        <v>1073</v>
      </c>
      <c r="D315" s="14" t="s">
        <v>1070</v>
      </c>
      <c r="E315" s="16" t="s">
        <v>77</v>
      </c>
      <c r="F315" s="16" t="s">
        <v>144</v>
      </c>
      <c r="G315" s="81" t="s">
        <v>224</v>
      </c>
      <c r="H315" s="82" t="s">
        <v>225</v>
      </c>
      <c r="I315" s="17" t="s">
        <v>31</v>
      </c>
      <c r="J315" s="17" t="s">
        <v>1074</v>
      </c>
      <c r="K315" s="15"/>
      <c r="L315" s="18">
        <v>44022</v>
      </c>
      <c r="M315" s="83">
        <v>1694.14729999937</v>
      </c>
      <c r="N315" s="84">
        <v>1694.14729999937</v>
      </c>
      <c r="O315" s="84">
        <v>1695.7372999992201</v>
      </c>
      <c r="P315" s="85">
        <f t="shared" si="4"/>
        <v>0.99906235476459071</v>
      </c>
      <c r="Q315" s="18">
        <v>43984</v>
      </c>
      <c r="R315" s="86">
        <v>2298384.3360000001</v>
      </c>
      <c r="S315" s="86">
        <v>2867422.2288281298</v>
      </c>
      <c r="T315" s="15"/>
      <c r="U315" s="19">
        <v>-1.00630472843477E-4</v>
      </c>
      <c r="V315" s="51">
        <v>3.1849868082645102E-2</v>
      </c>
      <c r="W315" s="19">
        <v>7.7290284389164299E-4</v>
      </c>
      <c r="X315" s="51">
        <v>0.86620753545503204</v>
      </c>
      <c r="Y315" s="19">
        <v>1.3286597009937401E-2</v>
      </c>
      <c r="Z315" s="51">
        <v>20.660333159234099</v>
      </c>
      <c r="AA315" s="19">
        <v>2.4813576063024801E-2</v>
      </c>
      <c r="AB315" s="51">
        <v>23.058024509460701</v>
      </c>
      <c r="AC315" s="19">
        <v>5.8053085538631401E-2</v>
      </c>
      <c r="AD315" s="51">
        <v>30.091164052108098</v>
      </c>
      <c r="AE315" s="19">
        <v>8.2379141056735494E-2</v>
      </c>
      <c r="AF315" s="87">
        <v>26.015146154269999</v>
      </c>
      <c r="AG315" s="19">
        <v>2.0640009097405701E-4</v>
      </c>
      <c r="AH315" s="51">
        <v>-1.7781809827283701</v>
      </c>
      <c r="AI315" s="19">
        <v>1.49320426080521E-2</v>
      </c>
      <c r="AJ315" s="51">
        <v>15.2201214678062</v>
      </c>
      <c r="AK315" s="19">
        <v>0.69414729999844005</v>
      </c>
      <c r="AL315" s="19">
        <v>4.0751082839051399E-2</v>
      </c>
      <c r="AM315" s="51">
        <v>50.6591940138605</v>
      </c>
      <c r="AN315" s="15"/>
      <c r="AO315" s="22">
        <v>5.7811600981949596E-3</v>
      </c>
      <c r="AP315" s="22">
        <v>-6.6682312217381003E-3</v>
      </c>
      <c r="AQ315" s="22">
        <v>6.1709703186352298E-3</v>
      </c>
      <c r="AR315" s="22">
        <v>-4.0634349816173199E-3</v>
      </c>
      <c r="AS315" s="20">
        <v>8</v>
      </c>
      <c r="AT315" s="20">
        <v>4</v>
      </c>
      <c r="AU315" s="20">
        <v>7</v>
      </c>
      <c r="AV315" s="21">
        <v>5</v>
      </c>
      <c r="AW315" s="15"/>
      <c r="AX315" s="25">
        <v>1.2033310142996899E-2</v>
      </c>
      <c r="AY315" s="26">
        <v>-0.34998569561503201</v>
      </c>
      <c r="AZ315" s="26">
        <v>0.62921440668105799</v>
      </c>
      <c r="BA315" s="26">
        <v>-0.46496666266557402</v>
      </c>
      <c r="BB315" s="85">
        <v>1.2426169129264499E-3</v>
      </c>
      <c r="BC315" s="88">
        <v>-1.67273391505478</v>
      </c>
      <c r="BD315" s="18">
        <v>43748</v>
      </c>
      <c r="BE315" s="18">
        <v>43783</v>
      </c>
      <c r="BF315" s="20">
        <v>63</v>
      </c>
      <c r="BG315" s="18">
        <v>43837</v>
      </c>
      <c r="BH315" s="15"/>
    </row>
    <row r="316" spans="1:60" x14ac:dyDescent="0.25">
      <c r="A316" s="15"/>
      <c r="B316" s="14" t="s">
        <v>1075</v>
      </c>
      <c r="C316" s="14" t="s">
        <v>1076</v>
      </c>
      <c r="D316" s="14" t="s">
        <v>1070</v>
      </c>
      <c r="E316" s="16" t="s">
        <v>51</v>
      </c>
      <c r="F316" s="16" t="s">
        <v>144</v>
      </c>
      <c r="G316" s="81" t="s">
        <v>224</v>
      </c>
      <c r="H316" s="82" t="s">
        <v>225</v>
      </c>
      <c r="I316" s="17" t="s">
        <v>31</v>
      </c>
      <c r="J316" s="17" t="s">
        <v>1077</v>
      </c>
      <c r="K316" s="15"/>
      <c r="L316" s="18">
        <v>44022</v>
      </c>
      <c r="M316" s="83">
        <v>1696.0922999996701</v>
      </c>
      <c r="N316" s="84">
        <v>1696.0922999996701</v>
      </c>
      <c r="O316" s="84">
        <v>1697.59610000066</v>
      </c>
      <c r="P316" s="85">
        <f t="shared" si="4"/>
        <v>0.9991141591330297</v>
      </c>
      <c r="Q316" s="18">
        <v>43984</v>
      </c>
      <c r="R316" s="86">
        <v>39553864.011</v>
      </c>
      <c r="S316" s="86">
        <v>37386879.607187502</v>
      </c>
      <c r="T316" s="15"/>
      <c r="U316" s="19">
        <v>-9.92771929304581E-5</v>
      </c>
      <c r="V316" s="51">
        <v>3.1985196073947002E-2</v>
      </c>
      <c r="W316" s="19">
        <v>8.1394317567173901E-4</v>
      </c>
      <c r="X316" s="51">
        <v>0.87031156863304204</v>
      </c>
      <c r="Y316" s="19">
        <v>1.35382457501692E-2</v>
      </c>
      <c r="Z316" s="51">
        <v>20.685498033271902</v>
      </c>
      <c r="AA316" s="19">
        <v>2.5326359156679201E-2</v>
      </c>
      <c r="AB316" s="51">
        <v>23.109302818833399</v>
      </c>
      <c r="AC316" s="19">
        <v>5.91118344382267E-2</v>
      </c>
      <c r="AD316" s="51">
        <v>30.197038942074901</v>
      </c>
      <c r="AE316" s="19">
        <v>8.4003875103080605E-2</v>
      </c>
      <c r="AF316" s="87">
        <v>26.177619558904599</v>
      </c>
      <c r="AG316" s="19">
        <v>2.2002463629178199E-4</v>
      </c>
      <c r="AH316" s="51">
        <v>-1.7768185281966</v>
      </c>
      <c r="AI316" s="19">
        <v>1.51979309757735E-2</v>
      </c>
      <c r="AJ316" s="51">
        <v>15.246710304578301</v>
      </c>
      <c r="AK316" s="19">
        <v>0.69609229999827205</v>
      </c>
      <c r="AL316" s="19">
        <v>4.0841565069058602E-2</v>
      </c>
      <c r="AM316" s="51">
        <v>50.8536940138438</v>
      </c>
      <c r="AN316" s="15"/>
      <c r="AO316" s="22">
        <v>5.7825541789497904E-3</v>
      </c>
      <c r="AP316" s="22">
        <v>-6.6668731442405304E-3</v>
      </c>
      <c r="AQ316" s="22">
        <v>6.2121901028149304E-3</v>
      </c>
      <c r="AR316" s="22">
        <v>-4.0211920895671903E-3</v>
      </c>
      <c r="AS316" s="20">
        <v>8</v>
      </c>
      <c r="AT316" s="20">
        <v>4</v>
      </c>
      <c r="AU316" s="20">
        <v>7</v>
      </c>
      <c r="AV316" s="21">
        <v>5</v>
      </c>
      <c r="AW316" s="15"/>
      <c r="AX316" s="25">
        <v>1.2034913216939501E-2</v>
      </c>
      <c r="AY316" s="26">
        <v>-0.311231682485413</v>
      </c>
      <c r="AZ316" s="26">
        <v>0.63092121907539001</v>
      </c>
      <c r="BA316" s="26">
        <v>-0.41389908969313199</v>
      </c>
      <c r="BB316" s="85">
        <v>1.2427844831461199E-3</v>
      </c>
      <c r="BC316" s="88">
        <v>-1.66802263435966</v>
      </c>
      <c r="BD316" s="18">
        <v>43748</v>
      </c>
      <c r="BE316" s="18">
        <v>43783</v>
      </c>
      <c r="BF316" s="20">
        <v>62</v>
      </c>
      <c r="BG316" s="18">
        <v>43836</v>
      </c>
      <c r="BH316" s="15"/>
    </row>
    <row r="317" spans="1:60" x14ac:dyDescent="0.25">
      <c r="A317" s="15"/>
      <c r="B317" s="14" t="s">
        <v>1078</v>
      </c>
      <c r="C317" s="14" t="s">
        <v>1079</v>
      </c>
      <c r="D317" s="14" t="s">
        <v>1070</v>
      </c>
      <c r="E317" s="16" t="s">
        <v>156</v>
      </c>
      <c r="F317" s="16" t="s">
        <v>144</v>
      </c>
      <c r="G317" s="81" t="s">
        <v>224</v>
      </c>
      <c r="H317" s="82" t="s">
        <v>225</v>
      </c>
      <c r="I317" s="17" t="s">
        <v>31</v>
      </c>
      <c r="J317" s="17" t="s">
        <v>1080</v>
      </c>
      <c r="K317" s="15"/>
      <c r="L317" s="18">
        <v>44022</v>
      </c>
      <c r="M317" s="83">
        <v>1390.70030000061</v>
      </c>
      <c r="N317" s="84">
        <v>1390.70030000061</v>
      </c>
      <c r="O317" s="84">
        <v>1392.0057999994599</v>
      </c>
      <c r="P317" s="85">
        <f t="shared" si="4"/>
        <v>0.99906214471315391</v>
      </c>
      <c r="Q317" s="18">
        <v>43984</v>
      </c>
      <c r="R317" s="86">
        <v>103299.647</v>
      </c>
      <c r="S317" s="86">
        <v>46818.641770996102</v>
      </c>
      <c r="T317" s="15"/>
      <c r="U317" s="19">
        <v>-1.00658572591783E-4</v>
      </c>
      <c r="V317" s="51">
        <v>3.1847058107814498E-2</v>
      </c>
      <c r="W317" s="19">
        <v>7.7286965642997497E-4</v>
      </c>
      <c r="X317" s="51">
        <v>0.86620421670886605</v>
      </c>
      <c r="Y317" s="19">
        <v>1.3286310408148001E-2</v>
      </c>
      <c r="Z317" s="51">
        <v>20.660304499062502</v>
      </c>
      <c r="AA317" s="19">
        <v>2.4822406281600699E-2</v>
      </c>
      <c r="AB317" s="51">
        <v>23.058907531318301</v>
      </c>
      <c r="AC317" s="19">
        <v>5.8057095053300103E-2</v>
      </c>
      <c r="AD317" s="51">
        <v>30.091565003589501</v>
      </c>
      <c r="AE317" s="19">
        <v>8.2380695321335198E-2</v>
      </c>
      <c r="AF317" s="87">
        <v>26.015301580744602</v>
      </c>
      <c r="AG317" s="19">
        <v>2.0634151042031601E-4</v>
      </c>
      <c r="AH317" s="51">
        <v>-1.77818684078375</v>
      </c>
      <c r="AI317" s="19">
        <v>1.49317615996551E-2</v>
      </c>
      <c r="AJ317" s="51">
        <v>15.2200933669665</v>
      </c>
      <c r="AK317" s="19">
        <v>0.39070030000060801</v>
      </c>
      <c r="AL317" s="19">
        <v>2.53032438231457E-2</v>
      </c>
      <c r="AM317" s="51">
        <v>20.3144940140483</v>
      </c>
      <c r="AN317" s="15"/>
      <c r="AO317" s="22">
        <v>5.7812390350591202E-3</v>
      </c>
      <c r="AP317" s="22">
        <v>-6.6681525513558899E-3</v>
      </c>
      <c r="AQ317" s="22">
        <v>6.1710977388429499E-3</v>
      </c>
      <c r="AR317" s="22">
        <v>-4.06209355514875E-3</v>
      </c>
      <c r="AS317" s="20">
        <v>8</v>
      </c>
      <c r="AT317" s="20">
        <v>4</v>
      </c>
      <c r="AU317" s="20">
        <v>7</v>
      </c>
      <c r="AV317" s="21">
        <v>5</v>
      </c>
      <c r="AW317" s="15"/>
      <c r="AX317" s="25">
        <v>1.20332913958373E-2</v>
      </c>
      <c r="AY317" s="26">
        <v>-0.34933342651856902</v>
      </c>
      <c r="AZ317" s="26">
        <v>0.62924272336476905</v>
      </c>
      <c r="BA317" s="26">
        <v>-0.46410647732545801</v>
      </c>
      <c r="BB317" s="85">
        <v>1.24261502971194E-3</v>
      </c>
      <c r="BC317" s="88">
        <v>-1.67249635576263</v>
      </c>
      <c r="BD317" s="18">
        <v>43748</v>
      </c>
      <c r="BE317" s="18">
        <v>43783</v>
      </c>
      <c r="BF317" s="20">
        <v>63</v>
      </c>
      <c r="BG317" s="18">
        <v>43837</v>
      </c>
      <c r="BH317" s="15"/>
    </row>
    <row r="318" spans="1:60" x14ac:dyDescent="0.25">
      <c r="A318" s="15"/>
      <c r="B318" s="14" t="s">
        <v>1081</v>
      </c>
      <c r="C318" s="14" t="s">
        <v>1082</v>
      </c>
      <c r="D318" s="14" t="s">
        <v>1070</v>
      </c>
      <c r="E318" s="16" t="s">
        <v>91</v>
      </c>
      <c r="F318" s="16" t="s">
        <v>144</v>
      </c>
      <c r="G318" s="81" t="s">
        <v>224</v>
      </c>
      <c r="H318" s="82" t="s">
        <v>225</v>
      </c>
      <c r="I318" s="17" t="s">
        <v>31</v>
      </c>
      <c r="J318" s="17" t="s">
        <v>1083</v>
      </c>
      <c r="K318" s="15"/>
      <c r="L318" s="18">
        <v>44022</v>
      </c>
      <c r="M318" s="83">
        <v>1674.6758999992201</v>
      </c>
      <c r="N318" s="84">
        <v>1674.6758999992201</v>
      </c>
      <c r="O318" s="84">
        <v>1676.33440000005</v>
      </c>
      <c r="P318" s="85">
        <f t="shared" si="4"/>
        <v>0.99901063892691699</v>
      </c>
      <c r="Q318" s="18">
        <v>43984</v>
      </c>
      <c r="R318" s="86">
        <v>7130565.0369999995</v>
      </c>
      <c r="S318" s="86">
        <v>2047889.9961699201</v>
      </c>
      <c r="T318" s="15"/>
      <c r="U318" s="19">
        <v>-1.01979482678871E-4</v>
      </c>
      <c r="V318" s="51">
        <v>3.1714967099105699E-2</v>
      </c>
      <c r="W318" s="19">
        <v>7.3208008143410596E-4</v>
      </c>
      <c r="X318" s="51">
        <v>0.86212525920927896</v>
      </c>
      <c r="Y318" s="19">
        <v>1.30343164491933E-2</v>
      </c>
      <c r="Z318" s="51">
        <v>20.635105103167</v>
      </c>
      <c r="AA318" s="19">
        <v>2.43003103096271E-2</v>
      </c>
      <c r="AB318" s="51">
        <v>23.006697934120901</v>
      </c>
      <c r="AC318" s="19">
        <v>5.69948510274116E-2</v>
      </c>
      <c r="AD318" s="51">
        <v>29.985340601007898</v>
      </c>
      <c r="AE318" s="19">
        <v>8.0756247269164305E-2</v>
      </c>
      <c r="AF318" s="87">
        <v>25.852856775512901</v>
      </c>
      <c r="AG318" s="19">
        <v>1.9279087428003501E-4</v>
      </c>
      <c r="AH318" s="51">
        <v>-1.77954190439777</v>
      </c>
      <c r="AI318" s="19">
        <v>1.4665450044049099E-2</v>
      </c>
      <c r="AJ318" s="51">
        <v>15.193462211405899</v>
      </c>
      <c r="AK318" s="19">
        <v>0.67467590000014799</v>
      </c>
      <c r="AL318" s="19">
        <v>3.9839935139752897E-2</v>
      </c>
      <c r="AM318" s="51">
        <v>48.712054014031303</v>
      </c>
      <c r="AN318" s="15"/>
      <c r="AO318" s="22">
        <v>5.7797817989921896E-3</v>
      </c>
      <c r="AP318" s="22">
        <v>-6.66960950911744E-3</v>
      </c>
      <c r="AQ318" s="22">
        <v>6.12978570643463E-3</v>
      </c>
      <c r="AR318" s="22">
        <v>-4.1057503231058902E-3</v>
      </c>
      <c r="AS318" s="20">
        <v>8</v>
      </c>
      <c r="AT318" s="20">
        <v>4</v>
      </c>
      <c r="AU318" s="20">
        <v>7</v>
      </c>
      <c r="AV318" s="21">
        <v>5</v>
      </c>
      <c r="AW318" s="15"/>
      <c r="AX318" s="25">
        <v>1.20317414853525E-2</v>
      </c>
      <c r="AY318" s="26">
        <v>-0.38879022991977802</v>
      </c>
      <c r="AZ318" s="26">
        <v>0.62750563413737803</v>
      </c>
      <c r="BA318" s="26">
        <v>-0.51599624002938105</v>
      </c>
      <c r="BB318" s="85">
        <v>1.2424529021006899E-3</v>
      </c>
      <c r="BC318" s="88">
        <v>-1.67744349377062</v>
      </c>
      <c r="BD318" s="18">
        <v>43748</v>
      </c>
      <c r="BE318" s="18">
        <v>43783</v>
      </c>
      <c r="BF318" s="20">
        <v>67</v>
      </c>
      <c r="BG318" s="18">
        <v>43843</v>
      </c>
      <c r="BH318" s="15"/>
    </row>
    <row r="319" spans="1:60" x14ac:dyDescent="0.25">
      <c r="A319" s="15"/>
      <c r="B319" s="14" t="s">
        <v>1084</v>
      </c>
      <c r="C319" s="14" t="s">
        <v>1085</v>
      </c>
      <c r="D319" s="14" t="s">
        <v>1070</v>
      </c>
      <c r="E319" s="16" t="s">
        <v>163</v>
      </c>
      <c r="F319" s="16" t="s">
        <v>144</v>
      </c>
      <c r="G319" s="81" t="s">
        <v>224</v>
      </c>
      <c r="H319" s="82" t="s">
        <v>225</v>
      </c>
      <c r="I319" s="17" t="s">
        <v>31</v>
      </c>
      <c r="J319" s="17" t="s">
        <v>1086</v>
      </c>
      <c r="K319" s="15"/>
      <c r="L319" s="18">
        <v>44022</v>
      </c>
      <c r="M319" s="83">
        <v>1707.9437000006401</v>
      </c>
      <c r="N319" s="84">
        <v>1707.9437000006401</v>
      </c>
      <c r="O319" s="84">
        <v>1709.4578000009101</v>
      </c>
      <c r="P319" s="85">
        <f t="shared" si="4"/>
        <v>0.99911428056295437</v>
      </c>
      <c r="Q319" s="18">
        <v>43984</v>
      </c>
      <c r="R319" s="86">
        <v>308277.85399999999</v>
      </c>
      <c r="S319" s="86">
        <v>517824.89198095701</v>
      </c>
      <c r="T319" s="15"/>
      <c r="U319" s="19">
        <v>-9.9290836260479396E-5</v>
      </c>
      <c r="V319" s="51">
        <v>3.19838317409449E-2</v>
      </c>
      <c r="W319" s="19">
        <v>8.1403787589806598E-4</v>
      </c>
      <c r="X319" s="51">
        <v>0.87032103865567501</v>
      </c>
      <c r="Y319" s="19">
        <v>1.35386643632955E-2</v>
      </c>
      <c r="Z319" s="51">
        <v>20.685539894591798</v>
      </c>
      <c r="AA319" s="19">
        <v>2.5327566336272901E-2</v>
      </c>
      <c r="AB319" s="51">
        <v>23.109423536778198</v>
      </c>
      <c r="AC319" s="19">
        <v>5.9114226382007501E-2</v>
      </c>
      <c r="AD319" s="51">
        <v>30.1972781364457</v>
      </c>
      <c r="AE319" s="19">
        <v>8.4007649995328407E-2</v>
      </c>
      <c r="AF319" s="87">
        <v>26.177997048129299</v>
      </c>
      <c r="AG319" s="19">
        <v>2.20079096834525E-4</v>
      </c>
      <c r="AH319" s="51">
        <v>-1.77681308214233</v>
      </c>
      <c r="AI319" s="19">
        <v>1.51984617932612E-2</v>
      </c>
      <c r="AJ319" s="51">
        <v>15.2467633863271</v>
      </c>
      <c r="AK319" s="19">
        <v>0.70794370000134199</v>
      </c>
      <c r="AL319" s="19">
        <v>4.1390833644982201E-2</v>
      </c>
      <c r="AM319" s="51">
        <v>52.038834014150801</v>
      </c>
      <c r="AN319" s="15"/>
      <c r="AO319" s="22">
        <v>5.7825702642730903E-3</v>
      </c>
      <c r="AP319" s="22">
        <v>-6.6668413346633298E-3</v>
      </c>
      <c r="AQ319" s="22">
        <v>6.2122963336150904E-3</v>
      </c>
      <c r="AR319" s="22">
        <v>-4.0211194991570699E-3</v>
      </c>
      <c r="AS319" s="20">
        <v>8</v>
      </c>
      <c r="AT319" s="20">
        <v>4</v>
      </c>
      <c r="AU319" s="20">
        <v>7</v>
      </c>
      <c r="AV319" s="21">
        <v>5</v>
      </c>
      <c r="AW319" s="15"/>
      <c r="AX319" s="25">
        <v>1.20348978069705E-2</v>
      </c>
      <c r="AY319" s="26">
        <v>-0.311146400970301</v>
      </c>
      <c r="AZ319" s="26">
        <v>0.63092496135686804</v>
      </c>
      <c r="BA319" s="26">
        <v>-0.41378691732779799</v>
      </c>
      <c r="BB319" s="85">
        <v>1.2427829105627101E-3</v>
      </c>
      <c r="BC319" s="88">
        <v>-1.66800511526162</v>
      </c>
      <c r="BD319" s="18">
        <v>43748</v>
      </c>
      <c r="BE319" s="18">
        <v>43783</v>
      </c>
      <c r="BF319" s="20">
        <v>62</v>
      </c>
      <c r="BG319" s="18">
        <v>43836</v>
      </c>
      <c r="BH319" s="15"/>
    </row>
    <row r="320" spans="1:60" x14ac:dyDescent="0.25">
      <c r="A320" s="15"/>
      <c r="B320" s="14" t="s">
        <v>1087</v>
      </c>
      <c r="C320" s="14" t="s">
        <v>1088</v>
      </c>
      <c r="D320" s="14" t="s">
        <v>1070</v>
      </c>
      <c r="E320" s="16" t="s">
        <v>167</v>
      </c>
      <c r="F320" s="16" t="s">
        <v>144</v>
      </c>
      <c r="G320" s="81" t="s">
        <v>224</v>
      </c>
      <c r="H320" s="82" t="s">
        <v>225</v>
      </c>
      <c r="I320" s="17" t="s">
        <v>31</v>
      </c>
      <c r="J320" s="17" t="s">
        <v>1089</v>
      </c>
      <c r="K320" s="15"/>
      <c r="L320" s="18">
        <v>44022</v>
      </c>
      <c r="M320" s="83">
        <v>1447.54900000058</v>
      </c>
      <c r="N320" s="84">
        <v>1447.54900000058</v>
      </c>
      <c r="O320" s="84">
        <v>1450.0604999996699</v>
      </c>
      <c r="P320" s="85">
        <f t="shared" si="4"/>
        <v>0.99826800330117915</v>
      </c>
      <c r="Q320" s="18">
        <v>43984</v>
      </c>
      <c r="R320" s="86">
        <v>45511106.152000003</v>
      </c>
      <c r="S320" s="86">
        <v>48062632.353625</v>
      </c>
      <c r="T320" s="15"/>
      <c r="U320" s="19">
        <v>-1.21570048577269E-4</v>
      </c>
      <c r="V320" s="51">
        <v>2.9755910509266001E-2</v>
      </c>
      <c r="W320" s="19">
        <v>1.44748346428969E-4</v>
      </c>
      <c r="X320" s="51">
        <v>0.80339208570876497</v>
      </c>
      <c r="Y320" s="19">
        <v>9.4341063377214596E-3</v>
      </c>
      <c r="Z320" s="51">
        <v>20.275084092019799</v>
      </c>
      <c r="AA320" s="19">
        <v>1.69832919709734E-2</v>
      </c>
      <c r="AB320" s="51">
        <v>22.2749961002555</v>
      </c>
      <c r="AC320" s="19">
        <v>4.1956569122703499E-2</v>
      </c>
      <c r="AD320" s="51">
        <v>28.4815124105371</v>
      </c>
      <c r="AE320" s="19">
        <v>5.77784714914742E-2</v>
      </c>
      <c r="AF320" s="87">
        <v>23.5550791977439</v>
      </c>
      <c r="AG320" s="19">
        <v>-2.9014481697231501E-6</v>
      </c>
      <c r="AH320" s="51">
        <v>-1.7991111366427499</v>
      </c>
      <c r="AI320" s="19">
        <v>1.086176976969E-2</v>
      </c>
      <c r="AJ320" s="51">
        <v>14.813094183962701</v>
      </c>
      <c r="AK320" s="19">
        <v>0.27241394465643698</v>
      </c>
      <c r="AL320" s="19">
        <v>2.9360216589338999E-2</v>
      </c>
      <c r="AM320" s="51">
        <v>34.029829504492199</v>
      </c>
      <c r="AN320" s="15"/>
      <c r="AO320" s="22">
        <v>5.7600861364335296E-3</v>
      </c>
      <c r="AP320" s="22">
        <v>-6.6891041697090302E-3</v>
      </c>
      <c r="AQ320" s="22">
        <v>5.5394454320776302E-3</v>
      </c>
      <c r="AR320" s="22">
        <v>-4.7112137717704198E-3</v>
      </c>
      <c r="AS320" s="20">
        <v>7</v>
      </c>
      <c r="AT320" s="20">
        <v>5</v>
      </c>
      <c r="AU320" s="20">
        <v>7</v>
      </c>
      <c r="AV320" s="21">
        <v>5</v>
      </c>
      <c r="AW320" s="15"/>
      <c r="AX320" s="25">
        <v>1.2012043021204601E-2</v>
      </c>
      <c r="AY320" s="26">
        <v>-0.94288123613660002</v>
      </c>
      <c r="AZ320" s="26">
        <v>0.60314291134181997</v>
      </c>
      <c r="BA320" s="26">
        <v>-1.2331601871701401</v>
      </c>
      <c r="BB320" s="85">
        <v>1.2403903237236599E-3</v>
      </c>
      <c r="BC320" s="88">
        <v>-1.7449362675069999</v>
      </c>
      <c r="BD320" s="18">
        <v>43748</v>
      </c>
      <c r="BE320" s="18">
        <v>43783</v>
      </c>
      <c r="BF320" s="20">
        <v>86</v>
      </c>
      <c r="BG320" s="18">
        <v>43868</v>
      </c>
      <c r="BH320" s="15"/>
    </row>
    <row r="321" spans="1:60" x14ac:dyDescent="0.25">
      <c r="A321" s="15"/>
      <c r="B321" s="14" t="s">
        <v>1090</v>
      </c>
      <c r="C321" s="14" t="s">
        <v>1091</v>
      </c>
      <c r="D321" s="14" t="s">
        <v>1092</v>
      </c>
      <c r="E321" s="16" t="s">
        <v>27</v>
      </c>
      <c r="F321" s="16" t="s">
        <v>326</v>
      </c>
      <c r="G321" s="81" t="s">
        <v>205</v>
      </c>
      <c r="H321" s="82" t="s">
        <v>288</v>
      </c>
      <c r="I321" s="17" t="s">
        <v>31</v>
      </c>
      <c r="J321" s="17" t="s">
        <v>1093</v>
      </c>
      <c r="K321" s="15"/>
      <c r="L321" s="18">
        <v>44022</v>
      </c>
      <c r="M321" s="83">
        <v>1388.4700000006701</v>
      </c>
      <c r="N321" s="84">
        <v>1388.4700000006701</v>
      </c>
      <c r="O321" s="84">
        <v>1388.4700000006701</v>
      </c>
      <c r="P321" s="85">
        <f t="shared" si="4"/>
        <v>1</v>
      </c>
      <c r="Q321" s="18">
        <v>44022</v>
      </c>
      <c r="R321" s="86">
        <v>119189.69</v>
      </c>
      <c r="S321" s="86">
        <v>1187231.5887128899</v>
      </c>
      <c r="T321" s="15"/>
      <c r="U321" s="19">
        <v>2.8088561521144601E-6</v>
      </c>
      <c r="V321" s="51">
        <v>4.2193800982204301E-2</v>
      </c>
      <c r="W321" s="19">
        <v>1.18201616714941E-4</v>
      </c>
      <c r="X321" s="51">
        <v>0.80073741273736199</v>
      </c>
      <c r="Y321" s="19">
        <v>2.63789367090794E-3</v>
      </c>
      <c r="Z321" s="51">
        <v>19.595462825353</v>
      </c>
      <c r="AA321" s="19">
        <v>1.7506920077721599E-2</v>
      </c>
      <c r="AB321" s="51">
        <v>22.3273589109303</v>
      </c>
      <c r="AC321" s="19">
        <v>6.7651013214344899E-2</v>
      </c>
      <c r="AD321" s="51">
        <v>31.050956819701199</v>
      </c>
      <c r="AE321" s="19">
        <v>5.7452719951470499E-2</v>
      </c>
      <c r="AF321" s="87">
        <v>23.522504043736301</v>
      </c>
      <c r="AG321" s="19">
        <v>2.80172353086527E-5</v>
      </c>
      <c r="AH321" s="51">
        <v>-1.7960192682949101</v>
      </c>
      <c r="AI321" s="19">
        <v>3.0197434098226902E-3</v>
      </c>
      <c r="AJ321" s="51">
        <v>14.028891547975901</v>
      </c>
      <c r="AK321" s="19">
        <v>0.38769289198156898</v>
      </c>
      <c r="AL321" s="19">
        <v>4.2958196456311298E-2</v>
      </c>
      <c r="AM321" s="51">
        <v>45.067322446790101</v>
      </c>
      <c r="AN321" s="15"/>
      <c r="AO321" s="22">
        <v>3.7721214775956499E-3</v>
      </c>
      <c r="AP321" s="22">
        <v>-3.5129287189192798E-3</v>
      </c>
      <c r="AQ321" s="22">
        <v>5.3616850873368102E-3</v>
      </c>
      <c r="AR321" s="22">
        <v>-2.4081285846477799E-4</v>
      </c>
      <c r="AS321" s="20">
        <v>11</v>
      </c>
      <c r="AT321" s="20">
        <v>1</v>
      </c>
      <c r="AU321" s="20">
        <v>7</v>
      </c>
      <c r="AV321" s="21">
        <v>5</v>
      </c>
      <c r="AW321" s="15"/>
      <c r="AX321" s="25">
        <v>8.5150368954782594E-3</v>
      </c>
      <c r="AY321" s="26">
        <v>-1.3884431325950599</v>
      </c>
      <c r="AZ321" s="26">
        <v>0.59901649148287095</v>
      </c>
      <c r="BA321" s="26">
        <v>-1.99624814034178</v>
      </c>
      <c r="BB321" s="85">
        <v>8.7980374348262602E-4</v>
      </c>
      <c r="BC321" s="88">
        <v>-0.37908901630726199</v>
      </c>
      <c r="BD321" s="18">
        <v>43781</v>
      </c>
      <c r="BE321" s="18">
        <v>43783</v>
      </c>
      <c r="BF321" s="20">
        <v>11</v>
      </c>
      <c r="BG321" s="18">
        <v>43796</v>
      </c>
      <c r="BH321" s="15"/>
    </row>
    <row r="322" spans="1:60" x14ac:dyDescent="0.25">
      <c r="A322" s="15"/>
      <c r="B322" s="14" t="s">
        <v>1094</v>
      </c>
      <c r="C322" s="14" t="s">
        <v>1095</v>
      </c>
      <c r="D322" s="14" t="s">
        <v>1096</v>
      </c>
      <c r="E322" s="16" t="s">
        <v>1097</v>
      </c>
      <c r="F322" s="16" t="s">
        <v>326</v>
      </c>
      <c r="G322" s="81" t="s">
        <v>703</v>
      </c>
      <c r="H322" s="82" t="s">
        <v>704</v>
      </c>
      <c r="I322" s="17" t="s">
        <v>31</v>
      </c>
      <c r="J322" s="17" t="s">
        <v>1098</v>
      </c>
      <c r="K322" s="15"/>
      <c r="L322" s="18">
        <v>44022</v>
      </c>
      <c r="M322" s="83">
        <v>13498.243599996</v>
      </c>
      <c r="N322" s="84">
        <v>13498.243599996</v>
      </c>
      <c r="O322" s="84">
        <v>13498.243599996</v>
      </c>
      <c r="P322" s="85">
        <f t="shared" si="4"/>
        <v>1</v>
      </c>
      <c r="Q322" s="18">
        <v>44022</v>
      </c>
      <c r="R322" s="86">
        <v>473499788.62599999</v>
      </c>
      <c r="S322" s="86">
        <v>291946260.45850003</v>
      </c>
      <c r="T322" s="15"/>
      <c r="U322" s="19">
        <v>5.4822248785058003E-6</v>
      </c>
      <c r="V322" s="51">
        <v>4.24611378548434E-2</v>
      </c>
      <c r="W322" s="19">
        <v>1.9102429359918501E-4</v>
      </c>
      <c r="X322" s="51">
        <v>0.80801968042578698</v>
      </c>
      <c r="Y322" s="19">
        <v>6.3514631656289601E-3</v>
      </c>
      <c r="Z322" s="51">
        <v>19.966819774825101</v>
      </c>
      <c r="AA322" s="19">
        <v>1.66709408804309E-2</v>
      </c>
      <c r="AB322" s="51">
        <v>22.243760991201299</v>
      </c>
      <c r="AC322" s="19">
        <v>4.35888721531228E-2</v>
      </c>
      <c r="AD322" s="51">
        <v>28.644742713571802</v>
      </c>
      <c r="AE322" s="19">
        <v>7.1622857549300506E-2</v>
      </c>
      <c r="AF322" s="87">
        <v>24.939517803519301</v>
      </c>
      <c r="AG322" s="19">
        <v>5.1142602387699299E-5</v>
      </c>
      <c r="AH322" s="51">
        <v>-1.7937067315870101</v>
      </c>
      <c r="AI322" s="19">
        <v>6.78888511174591E-3</v>
      </c>
      <c r="AJ322" s="51">
        <v>14.405805718168301</v>
      </c>
      <c r="AK322" s="19">
        <v>0.34982435999903799</v>
      </c>
      <c r="AL322" s="19">
        <v>3.45583676844399E-2</v>
      </c>
      <c r="AM322" s="51">
        <v>38.5024863108993</v>
      </c>
      <c r="AN322" s="15"/>
      <c r="AO322" s="22">
        <v>6.5843233824125502E-4</v>
      </c>
      <c r="AP322" s="22">
        <v>4.9932932597584997E-6</v>
      </c>
      <c r="AQ322" s="22">
        <v>2.1094809981150298E-3</v>
      </c>
      <c r="AR322" s="22">
        <v>5.1142602387699299E-5</v>
      </c>
      <c r="AS322" s="20">
        <v>12</v>
      </c>
      <c r="AT322" s="20">
        <v>0</v>
      </c>
      <c r="AU322" s="20">
        <v>7</v>
      </c>
      <c r="AV322" s="21">
        <v>5</v>
      </c>
      <c r="AW322" s="15"/>
      <c r="AX322" s="25">
        <v>1.07401540886372E-3</v>
      </c>
      <c r="AY322" s="26">
        <v>-12.2731366919325</v>
      </c>
      <c r="AZ322" s="26">
        <v>0.59732010848801997</v>
      </c>
      <c r="BA322" s="26">
        <v>-12.094854733368299</v>
      </c>
      <c r="BB322" s="85">
        <v>1.1098108285153799E-4</v>
      </c>
      <c r="BC322" s="88">
        <v>0</v>
      </c>
      <c r="BD322" s="18">
        <v>44022</v>
      </c>
      <c r="BE322" s="18"/>
      <c r="BF322" s="20"/>
      <c r="BG322" s="18"/>
      <c r="BH322" s="15"/>
    </row>
    <row r="323" spans="1:60" x14ac:dyDescent="0.25">
      <c r="A323" s="15"/>
      <c r="B323" s="14" t="s">
        <v>1099</v>
      </c>
      <c r="C323" s="14" t="s">
        <v>1100</v>
      </c>
      <c r="D323" s="14" t="s">
        <v>1096</v>
      </c>
      <c r="E323" s="16" t="s">
        <v>77</v>
      </c>
      <c r="F323" s="16" t="s">
        <v>326</v>
      </c>
      <c r="G323" s="81" t="s">
        <v>703</v>
      </c>
      <c r="H323" s="82" t="s">
        <v>704</v>
      </c>
      <c r="I323" s="17" t="s">
        <v>31</v>
      </c>
      <c r="J323" s="17" t="s">
        <v>1101</v>
      </c>
      <c r="K323" s="15"/>
      <c r="L323" s="18">
        <v>44022</v>
      </c>
      <c r="M323" s="83">
        <v>31319.914799988299</v>
      </c>
      <c r="N323" s="84">
        <v>31319.914799988299</v>
      </c>
      <c r="O323" s="84">
        <v>31319.914799988299</v>
      </c>
      <c r="P323" s="85">
        <f t="shared" si="4"/>
        <v>1</v>
      </c>
      <c r="Q323" s="18">
        <v>44022</v>
      </c>
      <c r="R323" s="86">
        <v>696914.61399999994</v>
      </c>
      <c r="S323" s="86">
        <v>826386.64040429704</v>
      </c>
      <c r="T323" s="15"/>
      <c r="U323" s="19">
        <v>4.8116580728674299E-6</v>
      </c>
      <c r="V323" s="51">
        <v>4.2394081174279598E-2</v>
      </c>
      <c r="W323" s="19">
        <v>1.5368622916867001E-4</v>
      </c>
      <c r="X323" s="51">
        <v>0.80428587398273499</v>
      </c>
      <c r="Y323" s="19">
        <v>6.2381634761550196E-3</v>
      </c>
      <c r="Z323" s="51">
        <v>19.955489805870499</v>
      </c>
      <c r="AA323" s="19">
        <v>1.6178052841496499E-2</v>
      </c>
      <c r="AB323" s="51">
        <v>22.1944721873151</v>
      </c>
      <c r="AC323" s="19">
        <v>4.1661355935502797E-2</v>
      </c>
      <c r="AD323" s="51">
        <v>28.451991091802501</v>
      </c>
      <c r="AE323" s="19">
        <v>6.6170387282909401E-2</v>
      </c>
      <c r="AF323" s="87">
        <v>24.394270776887399</v>
      </c>
      <c r="AG323" s="19">
        <v>4.38111055700574E-5</v>
      </c>
      <c r="AH323" s="51">
        <v>-1.7944398812687701</v>
      </c>
      <c r="AI323" s="19">
        <v>6.6900618603540404E-3</v>
      </c>
      <c r="AJ323" s="51">
        <v>14.3959233930364</v>
      </c>
      <c r="AK323" s="19">
        <v>0.33372374809754501</v>
      </c>
      <c r="AL323" s="19">
        <v>3.315329547695E-2</v>
      </c>
      <c r="AM323" s="51">
        <v>36.892425120749998</v>
      </c>
      <c r="AN323" s="15"/>
      <c r="AO323" s="22">
        <v>6.7100347587256703E-4</v>
      </c>
      <c r="AP323" s="22">
        <v>4.3327454477548599E-6</v>
      </c>
      <c r="AQ323" s="22">
        <v>2.0921920822729598E-3</v>
      </c>
      <c r="AR323" s="22">
        <v>4.38111055700574E-5</v>
      </c>
      <c r="AS323" s="20">
        <v>12</v>
      </c>
      <c r="AT323" s="20">
        <v>0</v>
      </c>
      <c r="AU323" s="20">
        <v>7</v>
      </c>
      <c r="AV323" s="21">
        <v>5</v>
      </c>
      <c r="AW323" s="15"/>
      <c r="AX323" s="25">
        <v>1.09411980494087E-3</v>
      </c>
      <c r="AY323" s="26">
        <v>-12.5415894719335</v>
      </c>
      <c r="AZ323" s="26">
        <v>0.59576815563468699</v>
      </c>
      <c r="BA323" s="26">
        <v>-12.2186689853843</v>
      </c>
      <c r="BB323" s="85">
        <v>1.13058934106078E-4</v>
      </c>
      <c r="BC323" s="88">
        <v>0</v>
      </c>
      <c r="BD323" s="18">
        <v>44022</v>
      </c>
      <c r="BE323" s="18"/>
      <c r="BF323" s="20"/>
      <c r="BG323" s="18"/>
      <c r="BH323" s="15"/>
    </row>
    <row r="324" spans="1:60" x14ac:dyDescent="0.25">
      <c r="A324" s="15"/>
      <c r="B324" s="14" t="s">
        <v>1102</v>
      </c>
      <c r="C324" s="14" t="s">
        <v>1103</v>
      </c>
      <c r="D324" s="14" t="s">
        <v>1096</v>
      </c>
      <c r="E324" s="16" t="s">
        <v>1104</v>
      </c>
      <c r="F324" s="16" t="s">
        <v>326</v>
      </c>
      <c r="G324" s="81" t="s">
        <v>703</v>
      </c>
      <c r="H324" s="82" t="s">
        <v>704</v>
      </c>
      <c r="I324" s="17" t="s">
        <v>31</v>
      </c>
      <c r="J324" s="17" t="s">
        <v>64</v>
      </c>
      <c r="K324" s="15"/>
      <c r="L324" s="18">
        <v>44022</v>
      </c>
      <c r="M324" s="83">
        <v>28375.341399997498</v>
      </c>
      <c r="N324" s="84">
        <v>28375.341399997498</v>
      </c>
      <c r="O324" s="84">
        <v>28375.341399997498</v>
      </c>
      <c r="P324" s="85">
        <f t="shared" si="4"/>
        <v>1</v>
      </c>
      <c r="Q324" s="18">
        <v>44022</v>
      </c>
      <c r="R324" s="86">
        <v>117587900.692</v>
      </c>
      <c r="S324" s="86">
        <v>93151899.566</v>
      </c>
      <c r="T324" s="15"/>
      <c r="U324" s="19">
        <v>4.8140609578695097E-6</v>
      </c>
      <c r="V324" s="51">
        <v>4.2394321462779799E-2</v>
      </c>
      <c r="W324" s="19">
        <v>1.53688728460111E-4</v>
      </c>
      <c r="X324" s="51">
        <v>0.80428612391187904</v>
      </c>
      <c r="Y324" s="19">
        <v>4.9755412801459897E-3</v>
      </c>
      <c r="Z324" s="51">
        <v>19.829227586276801</v>
      </c>
      <c r="AA324" s="19">
        <v>1.23422713895707E-2</v>
      </c>
      <c r="AB324" s="51">
        <v>21.810894042108</v>
      </c>
      <c r="AC324" s="19">
        <v>3.2450303069708801E-2</v>
      </c>
      <c r="AD324" s="51">
        <v>27.530885805230401</v>
      </c>
      <c r="AE324" s="19">
        <v>5.1366823228818199E-2</v>
      </c>
      <c r="AF324" s="87">
        <v>22.9139143714856</v>
      </c>
      <c r="AG324" s="19">
        <v>4.3811083742184598E-5</v>
      </c>
      <c r="AH324" s="51">
        <v>-1.79443988345156</v>
      </c>
      <c r="AI324" s="19">
        <v>5.2867847625748298E-3</v>
      </c>
      <c r="AJ324" s="51">
        <v>14.255595683251199</v>
      </c>
      <c r="AK324" s="19">
        <v>0.27444966444833002</v>
      </c>
      <c r="AL324" s="19">
        <v>2.7847495235619101E-2</v>
      </c>
      <c r="AM324" s="51">
        <v>30.965016755828401</v>
      </c>
      <c r="AN324" s="15"/>
      <c r="AO324" s="22">
        <v>6.5706077293725695E-4</v>
      </c>
      <c r="AP324" s="22">
        <v>4.3312647903803702E-6</v>
      </c>
      <c r="AQ324" s="22">
        <v>1.9736799094971498E-3</v>
      </c>
      <c r="AR324" s="22">
        <v>4.3811083742184598E-5</v>
      </c>
      <c r="AS324" s="20">
        <v>12</v>
      </c>
      <c r="AT324" s="20">
        <v>0</v>
      </c>
      <c r="AU324" s="20">
        <v>7</v>
      </c>
      <c r="AV324" s="21">
        <v>5</v>
      </c>
      <c r="AW324" s="15"/>
      <c r="AX324" s="25">
        <v>9.8434583062726204E-4</v>
      </c>
      <c r="AY324" s="26">
        <v>-17.377889683848501</v>
      </c>
      <c r="AZ324" s="26">
        <v>0.58295591395562996</v>
      </c>
      <c r="BA324" s="26">
        <v>-13.742062990568201</v>
      </c>
      <c r="BB324" s="85">
        <v>1.01717421021021E-4</v>
      </c>
      <c r="BC324" s="88">
        <v>0</v>
      </c>
      <c r="BD324" s="18">
        <v>44022</v>
      </c>
      <c r="BE324" s="18"/>
      <c r="BF324" s="20"/>
      <c r="BG324" s="18"/>
      <c r="BH324" s="15"/>
    </row>
    <row r="325" spans="1:60" x14ac:dyDescent="0.25">
      <c r="A325" s="15"/>
      <c r="B325" s="14" t="s">
        <v>1105</v>
      </c>
      <c r="C325" s="14" t="s">
        <v>1106</v>
      </c>
      <c r="D325" s="14" t="s">
        <v>1096</v>
      </c>
      <c r="E325" s="16" t="s">
        <v>51</v>
      </c>
      <c r="F325" s="16" t="s">
        <v>326</v>
      </c>
      <c r="G325" s="81" t="s">
        <v>703</v>
      </c>
      <c r="H325" s="82" t="s">
        <v>704</v>
      </c>
      <c r="I325" s="17" t="s">
        <v>31</v>
      </c>
      <c r="J325" s="17" t="s">
        <v>1107</v>
      </c>
      <c r="K325" s="15"/>
      <c r="L325" s="18">
        <v>44022</v>
      </c>
      <c r="M325" s="83">
        <v>10287.9083999991</v>
      </c>
      <c r="N325" s="84">
        <v>10287.9083999991</v>
      </c>
      <c r="O325" s="84">
        <v>10287.9083999991</v>
      </c>
      <c r="P325" s="85">
        <f t="shared" si="4"/>
        <v>1</v>
      </c>
      <c r="Q325" s="18">
        <v>44022</v>
      </c>
      <c r="R325" s="86">
        <v>414755165.96200001</v>
      </c>
      <c r="S325" s="86">
        <v>189322446.67899999</v>
      </c>
      <c r="T325" s="15"/>
      <c r="U325" s="19">
        <v>1.047842852131E-5</v>
      </c>
      <c r="V325" s="51">
        <v>4.2960758219123797E-2</v>
      </c>
      <c r="W325" s="19">
        <v>3.3006907870003499E-4</v>
      </c>
      <c r="X325" s="51">
        <v>0.82192415893587201</v>
      </c>
      <c r="Y325" s="19">
        <v>7.6870417451573303E-3</v>
      </c>
      <c r="Z325" s="51">
        <v>20.100377632770702</v>
      </c>
      <c r="AA325" s="19">
        <v>1.9676633753988398E-2</v>
      </c>
      <c r="AB325" s="51">
        <v>22.544330278556998</v>
      </c>
      <c r="AC325" s="19"/>
      <c r="AD325" s="51"/>
      <c r="AE325" s="19"/>
      <c r="AF325" s="87"/>
      <c r="AG325" s="19">
        <v>1.01819203337072E-4</v>
      </c>
      <c r="AH325" s="51">
        <v>-1.7886390714920699</v>
      </c>
      <c r="AI325" s="19">
        <v>8.2357759183651104E-3</v>
      </c>
      <c r="AJ325" s="51">
        <v>14.5504947988375</v>
      </c>
      <c r="AK325" s="19">
        <v>2.8703029909593201E-2</v>
      </c>
      <c r="AL325" s="19">
        <v>2.1386615771916698E-2</v>
      </c>
      <c r="AM325" s="51">
        <v>24.982266753155301</v>
      </c>
      <c r="AN325" s="15"/>
      <c r="AO325" s="22">
        <v>6.6435360713512604E-4</v>
      </c>
      <c r="AP325" s="22">
        <v>9.9927165138069506E-6</v>
      </c>
      <c r="AQ325" s="22">
        <v>2.2687330965709398E-3</v>
      </c>
      <c r="AR325" s="22">
        <v>1.01819203337072E-4</v>
      </c>
      <c r="AS325" s="20">
        <v>12</v>
      </c>
      <c r="AT325" s="20">
        <v>0</v>
      </c>
      <c r="AU325" s="20">
        <v>7</v>
      </c>
      <c r="AV325" s="21">
        <v>5</v>
      </c>
      <c r="AW325" s="15"/>
      <c r="AX325" s="25">
        <v>1.1391422581118599E-3</v>
      </c>
      <c r="AY325" s="26">
        <v>-9.1327038285671698</v>
      </c>
      <c r="AZ325" s="26">
        <v>0.60728029348592805</v>
      </c>
      <c r="BA325" s="26">
        <v>-10.5831884922081</v>
      </c>
      <c r="BB325" s="85">
        <v>1.17710321619882E-4</v>
      </c>
      <c r="BC325" s="88">
        <v>0</v>
      </c>
      <c r="BD325" s="18">
        <v>44022</v>
      </c>
      <c r="BE325" s="18"/>
      <c r="BF325" s="20"/>
      <c r="BG325" s="18"/>
      <c r="BH325" s="15"/>
    </row>
    <row r="326" spans="1:60" x14ac:dyDescent="0.25">
      <c r="A326" s="15"/>
      <c r="B326" s="14" t="s">
        <v>1108</v>
      </c>
      <c r="C326" s="14" t="s">
        <v>1109</v>
      </c>
      <c r="D326" s="14" t="s">
        <v>1096</v>
      </c>
      <c r="E326" s="16" t="s">
        <v>1110</v>
      </c>
      <c r="F326" s="16" t="s">
        <v>326</v>
      </c>
      <c r="G326" s="81" t="s">
        <v>703</v>
      </c>
      <c r="H326" s="82" t="s">
        <v>704</v>
      </c>
      <c r="I326" s="17" t="s">
        <v>31</v>
      </c>
      <c r="J326" s="17" t="s">
        <v>1111</v>
      </c>
      <c r="K326" s="15"/>
      <c r="L326" s="18">
        <v>44022</v>
      </c>
      <c r="M326" s="83">
        <v>31476.768799990401</v>
      </c>
      <c r="N326" s="84">
        <v>31476.768799990401</v>
      </c>
      <c r="O326" s="84">
        <v>31476.768799990401</v>
      </c>
      <c r="P326" s="85">
        <f t="shared" si="4"/>
        <v>1</v>
      </c>
      <c r="Q326" s="18">
        <v>44022</v>
      </c>
      <c r="R326" s="86">
        <v>211904.576</v>
      </c>
      <c r="S326" s="86">
        <v>210392.26301147501</v>
      </c>
      <c r="T326" s="15"/>
      <c r="U326" s="19">
        <v>5.3849526011617897E-6</v>
      </c>
      <c r="V326" s="51">
        <v>4.2451410627108999E-2</v>
      </c>
      <c r="W326" s="19">
        <v>1.9326556321175301E-4</v>
      </c>
      <c r="X326" s="51">
        <v>0.80824380738704305</v>
      </c>
      <c r="Y326" s="19">
        <v>7.01828468118038E-3</v>
      </c>
      <c r="Z326" s="51">
        <v>20.033501926372999</v>
      </c>
      <c r="AA326" s="19">
        <v>1.79402575759013E-2</v>
      </c>
      <c r="AB326" s="51">
        <v>22.370692660741</v>
      </c>
      <c r="AC326" s="19">
        <v>4.54522584059305E-2</v>
      </c>
      <c r="AD326" s="51">
        <v>28.831081338838001</v>
      </c>
      <c r="AE326" s="19">
        <v>7.2085534995494499E-2</v>
      </c>
      <c r="AF326" s="87">
        <v>24.985785548138701</v>
      </c>
      <c r="AG326" s="19">
        <v>5.0973521865671501E-5</v>
      </c>
      <c r="AH326" s="51">
        <v>-1.79372363963921</v>
      </c>
      <c r="AI326" s="19">
        <v>7.5228358819003898E-3</v>
      </c>
      <c r="AJ326" s="51">
        <v>14.479200795191</v>
      </c>
      <c r="AK326" s="19">
        <v>0.83667809554026495</v>
      </c>
      <c r="AL326" s="19">
        <v>3.8562842359169701E-2</v>
      </c>
      <c r="AM326" s="51">
        <v>-40.760689805029003</v>
      </c>
      <c r="AN326" s="15"/>
      <c r="AO326" s="22">
        <v>6.7619949004438197E-4</v>
      </c>
      <c r="AP326" s="22">
        <v>4.5208616938907704E-6</v>
      </c>
      <c r="AQ326" s="22">
        <v>2.2482877157017399E-3</v>
      </c>
      <c r="AR326" s="22">
        <v>5.0973521865671501E-5</v>
      </c>
      <c r="AS326" s="20">
        <v>12</v>
      </c>
      <c r="AT326" s="20">
        <v>0</v>
      </c>
      <c r="AU326" s="20">
        <v>7</v>
      </c>
      <c r="AV326" s="21">
        <v>5</v>
      </c>
      <c r="AW326" s="15"/>
      <c r="AX326" s="25">
        <v>1.12928752606081E-3</v>
      </c>
      <c r="AY326" s="26">
        <v>-10.6735254522064</v>
      </c>
      <c r="AZ326" s="26">
        <v>0.60161949436496798</v>
      </c>
      <c r="BA326" s="26">
        <v>-11.413278420936001</v>
      </c>
      <c r="BB326" s="85">
        <v>1.1669274503191201E-4</v>
      </c>
      <c r="BC326" s="88">
        <v>0</v>
      </c>
      <c r="BD326" s="18">
        <v>44022</v>
      </c>
      <c r="BE326" s="18"/>
      <c r="BF326" s="20"/>
      <c r="BG326" s="18"/>
      <c r="BH326" s="15"/>
    </row>
    <row r="327" spans="1:60" x14ac:dyDescent="0.25">
      <c r="A327" s="15"/>
      <c r="B327" s="14" t="s">
        <v>1112</v>
      </c>
      <c r="C327" s="14" t="s">
        <v>1113</v>
      </c>
      <c r="D327" s="14" t="s">
        <v>1114</v>
      </c>
      <c r="E327" s="16" t="s">
        <v>77</v>
      </c>
      <c r="F327" s="16" t="s">
        <v>326</v>
      </c>
      <c r="G327" s="81" t="s">
        <v>205</v>
      </c>
      <c r="H327" s="82" t="s">
        <v>146</v>
      </c>
      <c r="I327" s="17" t="s">
        <v>31</v>
      </c>
      <c r="J327" s="17" t="s">
        <v>1115</v>
      </c>
      <c r="K327" s="15"/>
      <c r="L327" s="18">
        <v>43740</v>
      </c>
      <c r="M327" s="83"/>
      <c r="N327" s="84"/>
      <c r="O327" s="84">
        <v>7628.9249000027803</v>
      </c>
      <c r="P327" s="85">
        <f t="shared" ref="P327:P390" si="5">IFERROR(N327/O327,"")</f>
        <v>0</v>
      </c>
      <c r="Q327" s="18">
        <v>43740</v>
      </c>
      <c r="R327" s="86"/>
      <c r="S327" s="86">
        <v>408756.84920019499</v>
      </c>
      <c r="T327" s="15"/>
      <c r="U327" s="19"/>
      <c r="V327" s="51"/>
      <c r="W327" s="19"/>
      <c r="X327" s="51"/>
      <c r="Y327" s="19"/>
      <c r="Z327" s="51"/>
      <c r="AA327" s="19"/>
      <c r="AB327" s="51"/>
      <c r="AC327" s="19"/>
      <c r="AD327" s="51"/>
      <c r="AE327" s="19"/>
      <c r="AF327" s="87"/>
      <c r="AG327" s="19"/>
      <c r="AH327" s="51"/>
      <c r="AI327" s="19"/>
      <c r="AJ327" s="51"/>
      <c r="AK327" s="19"/>
      <c r="AL327" s="19"/>
      <c r="AM327" s="51"/>
      <c r="AN327" s="15"/>
      <c r="AO327" s="22">
        <v>1.75900944486784E-3</v>
      </c>
      <c r="AP327" s="22">
        <v>-5.3489469519263399E-4</v>
      </c>
      <c r="AQ327" s="22">
        <v>3.5200436323066199E-3</v>
      </c>
      <c r="AR327" s="22">
        <v>3.7952903221594202E-4</v>
      </c>
      <c r="AS327" s="20"/>
      <c r="AT327" s="20"/>
      <c r="AU327" s="20"/>
      <c r="AV327" s="21"/>
      <c r="AW327" s="15"/>
      <c r="AX327" s="25"/>
      <c r="AY327" s="26"/>
      <c r="AZ327" s="26"/>
      <c r="BA327" s="26"/>
      <c r="BB327" s="85"/>
      <c r="BC327" s="88">
        <v>-7.7742890523609304E-2</v>
      </c>
      <c r="BD327" s="18">
        <v>43720</v>
      </c>
      <c r="BE327" s="18">
        <v>43725</v>
      </c>
      <c r="BF327" s="20">
        <v>8</v>
      </c>
      <c r="BG327" s="18">
        <v>43732</v>
      </c>
      <c r="BH327" s="15"/>
    </row>
    <row r="328" spans="1:60" x14ac:dyDescent="0.25">
      <c r="A328" s="15"/>
      <c r="B328" s="14" t="s">
        <v>1116</v>
      </c>
      <c r="C328" s="14" t="s">
        <v>1117</v>
      </c>
      <c r="D328" s="14" t="s">
        <v>1114</v>
      </c>
      <c r="E328" s="16" t="s">
        <v>341</v>
      </c>
      <c r="F328" s="16" t="s">
        <v>326</v>
      </c>
      <c r="G328" s="81" t="s">
        <v>205</v>
      </c>
      <c r="H328" s="82" t="s">
        <v>146</v>
      </c>
      <c r="I328" s="17" t="s">
        <v>31</v>
      </c>
      <c r="J328" s="17" t="s">
        <v>1118</v>
      </c>
      <c r="K328" s="15"/>
      <c r="L328" s="18">
        <v>43740</v>
      </c>
      <c r="M328" s="83"/>
      <c r="N328" s="84"/>
      <c r="O328" s="84">
        <v>6052.3348999992004</v>
      </c>
      <c r="P328" s="85">
        <f t="shared" si="5"/>
        <v>0</v>
      </c>
      <c r="Q328" s="18">
        <v>43720</v>
      </c>
      <c r="R328" s="86"/>
      <c r="S328" s="86">
        <v>31518903.8105313</v>
      </c>
      <c r="T328" s="15"/>
      <c r="U328" s="19"/>
      <c r="V328" s="51"/>
      <c r="W328" s="19"/>
      <c r="X328" s="51"/>
      <c r="Y328" s="19"/>
      <c r="Z328" s="51"/>
      <c r="AA328" s="19"/>
      <c r="AB328" s="51"/>
      <c r="AC328" s="19"/>
      <c r="AD328" s="51"/>
      <c r="AE328" s="19"/>
      <c r="AF328" s="87"/>
      <c r="AG328" s="19"/>
      <c r="AH328" s="51"/>
      <c r="AI328" s="19"/>
      <c r="AJ328" s="51"/>
      <c r="AK328" s="19"/>
      <c r="AL328" s="19"/>
      <c r="AM328" s="51"/>
      <c r="AN328" s="15"/>
      <c r="AO328" s="22">
        <v>1.7233354301424699E-3</v>
      </c>
      <c r="AP328" s="22">
        <v>-5.7049057159019899E-4</v>
      </c>
      <c r="AQ328" s="22">
        <v>2.4126129137584901E-3</v>
      </c>
      <c r="AR328" s="22">
        <v>3.0828092712908999E-4</v>
      </c>
      <c r="AS328" s="20"/>
      <c r="AT328" s="20"/>
      <c r="AU328" s="20"/>
      <c r="AV328" s="21"/>
      <c r="AW328" s="15"/>
      <c r="AX328" s="25"/>
      <c r="AY328" s="26"/>
      <c r="AZ328" s="26"/>
      <c r="BA328" s="26"/>
      <c r="BB328" s="85"/>
      <c r="BC328" s="88">
        <v>-9.6794048862534496E-2</v>
      </c>
      <c r="BD328" s="18">
        <v>43720</v>
      </c>
      <c r="BE328" s="18">
        <v>43726</v>
      </c>
      <c r="BF328" s="20"/>
      <c r="BG328" s="18"/>
      <c r="BH328" s="15"/>
    </row>
    <row r="329" spans="1:60" x14ac:dyDescent="0.25">
      <c r="A329" s="15"/>
      <c r="B329" s="14" t="s">
        <v>1119</v>
      </c>
      <c r="C329" s="14" t="s">
        <v>1120</v>
      </c>
      <c r="D329" s="14" t="s">
        <v>1114</v>
      </c>
      <c r="E329" s="16" t="s">
        <v>345</v>
      </c>
      <c r="F329" s="16" t="s">
        <v>326</v>
      </c>
      <c r="G329" s="81" t="s">
        <v>205</v>
      </c>
      <c r="H329" s="82" t="s">
        <v>146</v>
      </c>
      <c r="I329" s="17" t="s">
        <v>31</v>
      </c>
      <c r="J329" s="17" t="s">
        <v>1121</v>
      </c>
      <c r="K329" s="15"/>
      <c r="L329" s="18">
        <v>43740</v>
      </c>
      <c r="M329" s="83"/>
      <c r="N329" s="84"/>
      <c r="O329" s="84">
        <v>1170.6999999992499</v>
      </c>
      <c r="P329" s="85">
        <f t="shared" si="5"/>
        <v>0</v>
      </c>
      <c r="Q329" s="18">
        <v>43740</v>
      </c>
      <c r="R329" s="86"/>
      <c r="S329" s="86">
        <v>0</v>
      </c>
      <c r="T329" s="15"/>
      <c r="U329" s="19"/>
      <c r="V329" s="51"/>
      <c r="W329" s="19"/>
      <c r="X329" s="51"/>
      <c r="Y329" s="19"/>
      <c r="Z329" s="51"/>
      <c r="AA329" s="19"/>
      <c r="AB329" s="51"/>
      <c r="AC329" s="19"/>
      <c r="AD329" s="51"/>
      <c r="AE329" s="19"/>
      <c r="AF329" s="87"/>
      <c r="AG329" s="19"/>
      <c r="AH329" s="51"/>
      <c r="AI329" s="19"/>
      <c r="AJ329" s="51"/>
      <c r="AK329" s="19"/>
      <c r="AL329" s="19"/>
      <c r="AM329" s="51"/>
      <c r="AN329" s="15"/>
      <c r="AO329" s="22">
        <v>0</v>
      </c>
      <c r="AP329" s="22">
        <v>0</v>
      </c>
      <c r="AQ329" s="22">
        <v>0</v>
      </c>
      <c r="AR329" s="22">
        <v>0</v>
      </c>
      <c r="AS329" s="20"/>
      <c r="AT329" s="20"/>
      <c r="AU329" s="20"/>
      <c r="AV329" s="21"/>
      <c r="AW329" s="15"/>
      <c r="AX329" s="25"/>
      <c r="AY329" s="26"/>
      <c r="AZ329" s="26"/>
      <c r="BA329" s="26"/>
      <c r="BB329" s="85"/>
      <c r="BC329" s="88">
        <v>0</v>
      </c>
      <c r="BD329" s="18">
        <v>43657</v>
      </c>
      <c r="BE329" s="18"/>
      <c r="BF329" s="20"/>
      <c r="BG329" s="18"/>
      <c r="BH329" s="15"/>
    </row>
    <row r="330" spans="1:60" x14ac:dyDescent="0.25">
      <c r="A330" s="15"/>
      <c r="B330" s="14" t="s">
        <v>1122</v>
      </c>
      <c r="C330" s="14" t="s">
        <v>1123</v>
      </c>
      <c r="D330" s="14" t="s">
        <v>1114</v>
      </c>
      <c r="E330" s="16" t="s">
        <v>1110</v>
      </c>
      <c r="F330" s="16" t="s">
        <v>326</v>
      </c>
      <c r="G330" s="81" t="s">
        <v>205</v>
      </c>
      <c r="H330" s="82" t="s">
        <v>146</v>
      </c>
      <c r="I330" s="17" t="s">
        <v>31</v>
      </c>
      <c r="J330" s="17" t="s">
        <v>1124</v>
      </c>
      <c r="K330" s="15"/>
      <c r="L330" s="18">
        <v>43740</v>
      </c>
      <c r="M330" s="83"/>
      <c r="N330" s="84"/>
      <c r="O330" s="84">
        <v>4628.0978000015002</v>
      </c>
      <c r="P330" s="85">
        <f t="shared" si="5"/>
        <v>0</v>
      </c>
      <c r="Q330" s="18">
        <v>43740</v>
      </c>
      <c r="R330" s="86"/>
      <c r="S330" s="86">
        <v>55.971616666674599</v>
      </c>
      <c r="T330" s="15"/>
      <c r="U330" s="19"/>
      <c r="V330" s="51"/>
      <c r="W330" s="19"/>
      <c r="X330" s="51"/>
      <c r="Y330" s="19"/>
      <c r="Z330" s="51"/>
      <c r="AA330" s="19"/>
      <c r="AB330" s="51"/>
      <c r="AC330" s="19"/>
      <c r="AD330" s="51"/>
      <c r="AE330" s="19"/>
      <c r="AF330" s="87"/>
      <c r="AG330" s="19"/>
      <c r="AH330" s="51"/>
      <c r="AI330" s="19"/>
      <c r="AJ330" s="51"/>
      <c r="AK330" s="19"/>
      <c r="AL330" s="19"/>
      <c r="AM330" s="51"/>
      <c r="AN330" s="15"/>
      <c r="AO330" s="22">
        <v>1.7837465711636499E-3</v>
      </c>
      <c r="AP330" s="22">
        <v>-5.1575392990344004E-4</v>
      </c>
      <c r="AQ330" s="22">
        <v>4.1944068088923796E-3</v>
      </c>
      <c r="AR330" s="22">
        <v>4.2657737503759601E-4</v>
      </c>
      <c r="AS330" s="20"/>
      <c r="AT330" s="20"/>
      <c r="AU330" s="20"/>
      <c r="AV330" s="21"/>
      <c r="AW330" s="15"/>
      <c r="AX330" s="25"/>
      <c r="AY330" s="26"/>
      <c r="AZ330" s="26"/>
      <c r="BA330" s="26"/>
      <c r="BB330" s="85"/>
      <c r="BC330" s="88">
        <v>-6.5803236853639605E-2</v>
      </c>
      <c r="BD330" s="18">
        <v>43720</v>
      </c>
      <c r="BE330" s="18">
        <v>43725</v>
      </c>
      <c r="BF330" s="20">
        <v>7</v>
      </c>
      <c r="BG330" s="18">
        <v>43731</v>
      </c>
      <c r="BH330" s="15"/>
    </row>
    <row r="331" spans="1:60" x14ac:dyDescent="0.25">
      <c r="A331" s="15"/>
      <c r="B331" s="14" t="s">
        <v>1125</v>
      </c>
      <c r="C331" s="14" t="s">
        <v>1126</v>
      </c>
      <c r="D331" s="14" t="s">
        <v>1127</v>
      </c>
      <c r="E331" s="16" t="s">
        <v>1097</v>
      </c>
      <c r="F331" s="16" t="s">
        <v>326</v>
      </c>
      <c r="G331" s="81" t="s">
        <v>224</v>
      </c>
      <c r="H331" s="82" t="s">
        <v>225</v>
      </c>
      <c r="I331" s="17" t="s">
        <v>31</v>
      </c>
      <c r="J331" s="17" t="s">
        <v>64</v>
      </c>
      <c r="K331" s="15"/>
      <c r="L331" s="18">
        <v>44022</v>
      </c>
      <c r="M331" s="83">
        <v>1003.63590000011</v>
      </c>
      <c r="N331" s="84">
        <v>1003.63590000011</v>
      </c>
      <c r="O331" s="84"/>
      <c r="P331" s="85" t="str">
        <f t="shared" si="5"/>
        <v/>
      </c>
      <c r="Q331" s="18"/>
      <c r="R331" s="86">
        <v>999100.55</v>
      </c>
      <c r="S331" s="86"/>
      <c r="T331" s="15"/>
      <c r="U331" s="19">
        <v>-6.5656950937409406E-5</v>
      </c>
      <c r="V331" s="51">
        <v>3.5347220273251899E-2</v>
      </c>
      <c r="W331" s="19">
        <v>3.2023853782448003E-4</v>
      </c>
      <c r="X331" s="51">
        <v>0.82094110484831595</v>
      </c>
      <c r="Y331" s="19"/>
      <c r="Z331" s="51"/>
      <c r="AA331" s="19"/>
      <c r="AB331" s="51"/>
      <c r="AC331" s="19"/>
      <c r="AD331" s="51"/>
      <c r="AE331" s="19"/>
      <c r="AF331" s="87"/>
      <c r="AG331" s="19">
        <v>2.7002553906641E-5</v>
      </c>
      <c r="AH331" s="51">
        <v>-1.7961207364351099</v>
      </c>
      <c r="AI331" s="19"/>
      <c r="AJ331" s="51"/>
      <c r="AK331" s="19">
        <v>3.6359000005177201E-3</v>
      </c>
      <c r="AL331" s="19">
        <v>1.74060738045227E-2</v>
      </c>
      <c r="AM331" s="51">
        <v>-2.9595318836072702</v>
      </c>
      <c r="AN331" s="15"/>
      <c r="AO331" s="22">
        <v>4.0775855632091401E-4</v>
      </c>
      <c r="AP331" s="22">
        <v>-2.00630901417753E-4</v>
      </c>
      <c r="AQ331" s="22">
        <v>2.6051641561935001E-3</v>
      </c>
      <c r="AR331" s="22">
        <v>2.7002553906641E-5</v>
      </c>
      <c r="AS331" s="20"/>
      <c r="AT331" s="20"/>
      <c r="AU331" s="20"/>
      <c r="AV331" s="21"/>
      <c r="AW331" s="15"/>
      <c r="AX331" s="25"/>
      <c r="AY331" s="26"/>
      <c r="AZ331" s="26"/>
      <c r="BA331" s="26"/>
      <c r="BB331" s="85"/>
      <c r="BC331" s="88">
        <v>-3.88037953562161E-2</v>
      </c>
      <c r="BD331" s="18">
        <v>44019</v>
      </c>
      <c r="BE331" s="18">
        <v>44022</v>
      </c>
      <c r="BF331" s="20"/>
      <c r="BG331" s="18"/>
      <c r="BH331" s="15"/>
    </row>
    <row r="332" spans="1:60" x14ac:dyDescent="0.25">
      <c r="A332" s="15"/>
      <c r="B332" s="14" t="s">
        <v>1128</v>
      </c>
      <c r="C332" s="14" t="s">
        <v>1129</v>
      </c>
      <c r="D332" s="14" t="s">
        <v>1127</v>
      </c>
      <c r="E332" s="16" t="s">
        <v>77</v>
      </c>
      <c r="F332" s="16" t="s">
        <v>326</v>
      </c>
      <c r="G332" s="81" t="s">
        <v>224</v>
      </c>
      <c r="H332" s="82" t="s">
        <v>225</v>
      </c>
      <c r="I332" s="17" t="s">
        <v>31</v>
      </c>
      <c r="J332" s="17" t="s">
        <v>1130</v>
      </c>
      <c r="K332" s="15"/>
      <c r="L332" s="18">
        <v>44022</v>
      </c>
      <c r="M332" s="83">
        <v>1951.0747999995899</v>
      </c>
      <c r="N332" s="84">
        <v>1951.0747999995899</v>
      </c>
      <c r="O332" s="84">
        <v>1951.80010000058</v>
      </c>
      <c r="P332" s="85">
        <f t="shared" si="5"/>
        <v>0.99962839432122697</v>
      </c>
      <c r="Q332" s="18">
        <v>44019</v>
      </c>
      <c r="R332" s="86">
        <v>2622379.324</v>
      </c>
      <c r="S332" s="86">
        <v>2722575.1528125</v>
      </c>
      <c r="T332" s="15"/>
      <c r="U332" s="19">
        <v>-6.0219589613552698E-5</v>
      </c>
      <c r="V332" s="51">
        <v>3.5890956405637602E-2</v>
      </c>
      <c r="W332" s="19">
        <v>4.8422400504932701E-4</v>
      </c>
      <c r="X332" s="51">
        <v>0.83733965157080104</v>
      </c>
      <c r="Y332" s="19">
        <v>1.6844416521053101E-2</v>
      </c>
      <c r="Z332" s="51">
        <v>21.016115110367501</v>
      </c>
      <c r="AA332" s="19">
        <v>2.7222403392443102E-2</v>
      </c>
      <c r="AB332" s="51">
        <v>23.298907242395199</v>
      </c>
      <c r="AC332" s="19">
        <v>5.9985317238897599E-2</v>
      </c>
      <c r="AD332" s="51">
        <v>30.284387222142001</v>
      </c>
      <c r="AE332" s="19">
        <v>8.9557768193190002E-2</v>
      </c>
      <c r="AF332" s="87">
        <v>26.733008867915501</v>
      </c>
      <c r="AG332" s="19">
        <v>8.1602709542494294E-5</v>
      </c>
      <c r="AH332" s="51">
        <v>-1.7906607208715299</v>
      </c>
      <c r="AI332" s="19">
        <v>1.7961452513190999E-2</v>
      </c>
      <c r="AJ332" s="51">
        <v>15.5230624583201</v>
      </c>
      <c r="AK332" s="19">
        <v>0.50247938097338196</v>
      </c>
      <c r="AL332" s="19">
        <v>3.5647429191158202E-2</v>
      </c>
      <c r="AM332" s="51">
        <v>-2.6388813206576698</v>
      </c>
      <c r="AN332" s="15"/>
      <c r="AO332" s="22">
        <v>2.8130212594987799E-3</v>
      </c>
      <c r="AP332" s="22">
        <v>-1.8596872359921701E-3</v>
      </c>
      <c r="AQ332" s="22">
        <v>7.5975577037752399E-3</v>
      </c>
      <c r="AR332" s="22">
        <v>-5.1346344207559003E-4</v>
      </c>
      <c r="AS332" s="20">
        <v>10</v>
      </c>
      <c r="AT332" s="20">
        <v>2</v>
      </c>
      <c r="AU332" s="20">
        <v>7</v>
      </c>
      <c r="AV332" s="21">
        <v>5</v>
      </c>
      <c r="AW332" s="15"/>
      <c r="AX332" s="25">
        <v>6.8398881468056099E-3</v>
      </c>
      <c r="AY332" s="26">
        <v>-0.27456715400239801</v>
      </c>
      <c r="AZ332" s="26">
        <v>0.63616142616683602</v>
      </c>
      <c r="BA332" s="26">
        <v>-0.41949150180835199</v>
      </c>
      <c r="BB332" s="85">
        <v>7.0685719290054295E-4</v>
      </c>
      <c r="BC332" s="88">
        <v>-0.41363873417549302</v>
      </c>
      <c r="BD332" s="18">
        <v>43753</v>
      </c>
      <c r="BE332" s="18">
        <v>43783</v>
      </c>
      <c r="BF332" s="20">
        <v>57</v>
      </c>
      <c r="BG332" s="18">
        <v>43832</v>
      </c>
      <c r="BH332" s="15"/>
    </row>
    <row r="333" spans="1:60" x14ac:dyDescent="0.25">
      <c r="A333" s="15"/>
      <c r="B333" s="14" t="s">
        <v>1131</v>
      </c>
      <c r="C333" s="14" t="s">
        <v>1132</v>
      </c>
      <c r="D333" s="14" t="s">
        <v>1127</v>
      </c>
      <c r="E333" s="16" t="s">
        <v>334</v>
      </c>
      <c r="F333" s="16" t="s">
        <v>326</v>
      </c>
      <c r="G333" s="81" t="s">
        <v>224</v>
      </c>
      <c r="H333" s="82" t="s">
        <v>225</v>
      </c>
      <c r="I333" s="17" t="s">
        <v>31</v>
      </c>
      <c r="J333" s="17" t="s">
        <v>1133</v>
      </c>
      <c r="K333" s="15"/>
      <c r="L333" s="18">
        <v>44022</v>
      </c>
      <c r="M333" s="83">
        <v>1042.40000000037</v>
      </c>
      <c r="N333" s="84">
        <v>1042.40000000037</v>
      </c>
      <c r="O333" s="84">
        <v>1042.40000000037</v>
      </c>
      <c r="P333" s="85">
        <f t="shared" si="5"/>
        <v>1</v>
      </c>
      <c r="Q333" s="18">
        <v>44022</v>
      </c>
      <c r="R333" s="86">
        <v>0</v>
      </c>
      <c r="S333" s="86">
        <v>66882.668999999994</v>
      </c>
      <c r="T333" s="15"/>
      <c r="U333" s="19">
        <v>0</v>
      </c>
      <c r="V333" s="51">
        <v>4.1912915366992799E-2</v>
      </c>
      <c r="W333" s="19">
        <v>0</v>
      </c>
      <c r="X333" s="51">
        <v>0.78891725106586796</v>
      </c>
      <c r="Y333" s="19">
        <v>0</v>
      </c>
      <c r="Z333" s="51">
        <v>19.3316734582477</v>
      </c>
      <c r="AA333" s="19">
        <v>2.0418621625140098E-3</v>
      </c>
      <c r="AB333" s="51">
        <v>20.7808531194169</v>
      </c>
      <c r="AC333" s="19">
        <v>1.5769668185384899E-2</v>
      </c>
      <c r="AD333" s="51">
        <v>25.862822316790702</v>
      </c>
      <c r="AE333" s="19"/>
      <c r="AF333" s="87"/>
      <c r="AG333" s="19">
        <v>0</v>
      </c>
      <c r="AH333" s="51">
        <v>-1.79882099182578</v>
      </c>
      <c r="AI333" s="19">
        <v>0</v>
      </c>
      <c r="AJ333" s="51">
        <v>13.726917206993701</v>
      </c>
      <c r="AK333" s="19">
        <v>4.24000000002707E-2</v>
      </c>
      <c r="AL333" s="19">
        <v>1.53712975316012E-2</v>
      </c>
      <c r="AM333" s="51">
        <v>24.180037263431601</v>
      </c>
      <c r="AN333" s="15"/>
      <c r="AO333" s="22">
        <v>8.34079693959211E-4</v>
      </c>
      <c r="AP333" s="22">
        <v>-2.1532749997277299E-5</v>
      </c>
      <c r="AQ333" s="22">
        <v>0</v>
      </c>
      <c r="AR333" s="22">
        <v>0</v>
      </c>
      <c r="AS333" s="20">
        <v>0</v>
      </c>
      <c r="AT333" s="20">
        <v>0</v>
      </c>
      <c r="AU333" s="20">
        <v>7</v>
      </c>
      <c r="AV333" s="21">
        <v>5</v>
      </c>
      <c r="AW333" s="15"/>
      <c r="AX333" s="25">
        <v>9.8867416986763595E-4</v>
      </c>
      <c r="AY333" s="26">
        <v>-26.094865357881599</v>
      </c>
      <c r="AZ333" s="26">
        <v>0.54828912288667198</v>
      </c>
      <c r="BA333" s="26">
        <v>-15.0727985229314</v>
      </c>
      <c r="BB333" s="85">
        <v>1.0217445800307699E-4</v>
      </c>
      <c r="BC333" s="88">
        <v>0</v>
      </c>
      <c r="BD333" s="18">
        <v>43668</v>
      </c>
      <c r="BE333" s="18"/>
      <c r="BF333" s="20"/>
      <c r="BG333" s="18"/>
      <c r="BH333" s="15"/>
    </row>
    <row r="334" spans="1:60" x14ac:dyDescent="0.25">
      <c r="A334" s="15"/>
      <c r="B334" s="14" t="s">
        <v>1134</v>
      </c>
      <c r="C334" s="14" t="s">
        <v>1135</v>
      </c>
      <c r="D334" s="14" t="s">
        <v>1127</v>
      </c>
      <c r="E334" s="16" t="s">
        <v>1136</v>
      </c>
      <c r="F334" s="16" t="s">
        <v>326</v>
      </c>
      <c r="G334" s="81" t="s">
        <v>224</v>
      </c>
      <c r="H334" s="82" t="s">
        <v>225</v>
      </c>
      <c r="I334" s="17" t="s">
        <v>31</v>
      </c>
      <c r="J334" s="17" t="s">
        <v>64</v>
      </c>
      <c r="K334" s="15"/>
      <c r="L334" s="18">
        <v>44022</v>
      </c>
      <c r="M334" s="83">
        <v>1003.98199999984</v>
      </c>
      <c r="N334" s="84">
        <v>1003.98199999984</v>
      </c>
      <c r="O334" s="84"/>
      <c r="P334" s="85" t="str">
        <f t="shared" si="5"/>
        <v/>
      </c>
      <c r="Q334" s="18"/>
      <c r="R334" s="86">
        <v>1338769.6629999999</v>
      </c>
      <c r="S334" s="86"/>
      <c r="T334" s="15"/>
      <c r="U334" s="19">
        <v>-6.2945373429101905E-5</v>
      </c>
      <c r="V334" s="51">
        <v>3.5618378024082603E-2</v>
      </c>
      <c r="W334" s="19">
        <v>4.0216090746980599E-4</v>
      </c>
      <c r="X334" s="51">
        <v>0.82913334181284903</v>
      </c>
      <c r="Y334" s="19"/>
      <c r="Z334" s="51"/>
      <c r="AA334" s="19"/>
      <c r="AB334" s="51"/>
      <c r="AC334" s="19"/>
      <c r="AD334" s="51"/>
      <c r="AE334" s="19"/>
      <c r="AF334" s="87"/>
      <c r="AG334" s="19">
        <v>5.4187174100661698E-5</v>
      </c>
      <c r="AH334" s="51">
        <v>-1.7934022744157101</v>
      </c>
      <c r="AI334" s="19"/>
      <c r="AJ334" s="51"/>
      <c r="AK334" s="19">
        <v>3.9820000001782301E-3</v>
      </c>
      <c r="AL334" s="19">
        <v>1.83753575511219E-2</v>
      </c>
      <c r="AM334" s="51">
        <v>-9.1471458285086609</v>
      </c>
      <c r="AN334" s="15"/>
      <c r="AO334" s="22">
        <v>4.1043474811885999E-4</v>
      </c>
      <c r="AP334" s="22">
        <v>-1.9788270401477299E-4</v>
      </c>
      <c r="AQ334" s="22">
        <v>2.6900440279860002E-3</v>
      </c>
      <c r="AR334" s="22">
        <v>5.4187174100661698E-5</v>
      </c>
      <c r="AS334" s="20"/>
      <c r="AT334" s="20"/>
      <c r="AU334" s="20"/>
      <c r="AV334" s="21"/>
      <c r="AW334" s="15"/>
      <c r="AX334" s="25"/>
      <c r="AY334" s="26"/>
      <c r="AZ334" s="26"/>
      <c r="BA334" s="26"/>
      <c r="BB334" s="85"/>
      <c r="BC334" s="88">
        <v>-3.7984255713581702E-2</v>
      </c>
      <c r="BD334" s="18">
        <v>44019</v>
      </c>
      <c r="BE334" s="18">
        <v>44022</v>
      </c>
      <c r="BF334" s="20"/>
      <c r="BG334" s="18"/>
      <c r="BH334" s="15"/>
    </row>
    <row r="335" spans="1:60" x14ac:dyDescent="0.25">
      <c r="A335" s="15"/>
      <c r="B335" s="14" t="s">
        <v>1137</v>
      </c>
      <c r="C335" s="14" t="s">
        <v>1138</v>
      </c>
      <c r="D335" s="14" t="s">
        <v>1127</v>
      </c>
      <c r="E335" s="16" t="s">
        <v>341</v>
      </c>
      <c r="F335" s="16" t="s">
        <v>326</v>
      </c>
      <c r="G335" s="81" t="s">
        <v>224</v>
      </c>
      <c r="H335" s="82" t="s">
        <v>225</v>
      </c>
      <c r="I335" s="17" t="s">
        <v>31</v>
      </c>
      <c r="J335" s="17" t="s">
        <v>1139</v>
      </c>
      <c r="K335" s="15"/>
      <c r="L335" s="18">
        <v>44022</v>
      </c>
      <c r="M335" s="83">
        <v>1776.6104000005901</v>
      </c>
      <c r="N335" s="84">
        <v>1776.6104000005901</v>
      </c>
      <c r="O335" s="84">
        <v>1777.3219000008</v>
      </c>
      <c r="P335" s="85">
        <f t="shared" si="5"/>
        <v>0.99959967859496379</v>
      </c>
      <c r="Q335" s="18">
        <v>44019</v>
      </c>
      <c r="R335" s="86">
        <v>151124243.322</v>
      </c>
      <c r="S335" s="86">
        <v>103643600.613625</v>
      </c>
      <c r="T335" s="15"/>
      <c r="U335" s="19">
        <v>-6.9790959969395799E-5</v>
      </c>
      <c r="V335" s="51">
        <v>3.4933819370053201E-2</v>
      </c>
      <c r="W335" s="19">
        <v>1.97212109924294E-4</v>
      </c>
      <c r="X335" s="51">
        <v>0.80863846205829804</v>
      </c>
      <c r="Y335" s="19">
        <v>1.50761291224626E-2</v>
      </c>
      <c r="Z335" s="51">
        <v>20.839286370493902</v>
      </c>
      <c r="AA335" s="19">
        <v>2.3628651870239999E-2</v>
      </c>
      <c r="AB335" s="51">
        <v>22.939532090182201</v>
      </c>
      <c r="AC335" s="19">
        <v>5.2586289382816197E-2</v>
      </c>
      <c r="AD335" s="51">
        <v>29.544484436541101</v>
      </c>
      <c r="AE335" s="19">
        <v>7.8171987877794905E-2</v>
      </c>
      <c r="AF335" s="87">
        <v>25.5944308363833</v>
      </c>
      <c r="AG335" s="19">
        <v>-1.4015256056154601E-5</v>
      </c>
      <c r="AH335" s="51">
        <v>-1.8002225174313899</v>
      </c>
      <c r="AI335" s="19">
        <v>1.6094067133963101E-2</v>
      </c>
      <c r="AJ335" s="51">
        <v>15.336323920390001</v>
      </c>
      <c r="AK335" s="19">
        <v>0.415333051425405</v>
      </c>
      <c r="AL335" s="19">
        <v>3.0337017687998E-2</v>
      </c>
      <c r="AM335" s="51">
        <v>-11.353514275455399</v>
      </c>
      <c r="AN335" s="15"/>
      <c r="AO335" s="22">
        <v>2.8034231472702201E-3</v>
      </c>
      <c r="AP335" s="22">
        <v>-1.8692323701543501E-3</v>
      </c>
      <c r="AQ335" s="22">
        <v>7.3085346120933502E-3</v>
      </c>
      <c r="AR335" s="22">
        <v>-8.00963650362974E-4</v>
      </c>
      <c r="AS335" s="20">
        <v>8</v>
      </c>
      <c r="AT335" s="20">
        <v>4</v>
      </c>
      <c r="AU335" s="20">
        <v>7</v>
      </c>
      <c r="AV335" s="21">
        <v>5</v>
      </c>
      <c r="AW335" s="15"/>
      <c r="AX335" s="25">
        <v>6.82972866286946E-3</v>
      </c>
      <c r="AY335" s="26">
        <v>-0.75295557109984701</v>
      </c>
      <c r="AZ335" s="26">
        <v>0.62421794034344202</v>
      </c>
      <c r="BA335" s="26">
        <v>-1.12876762142696</v>
      </c>
      <c r="BB335" s="85">
        <v>7.0579888517840995E-4</v>
      </c>
      <c r="BC335" s="88">
        <v>-0.44228684048493999</v>
      </c>
      <c r="BD335" s="18">
        <v>43753</v>
      </c>
      <c r="BE335" s="18">
        <v>43783</v>
      </c>
      <c r="BF335" s="20">
        <v>60</v>
      </c>
      <c r="BG335" s="18">
        <v>43837</v>
      </c>
      <c r="BH335" s="15"/>
    </row>
    <row r="336" spans="1:60" x14ac:dyDescent="0.25">
      <c r="A336" s="15"/>
      <c r="B336" s="14" t="s">
        <v>1140</v>
      </c>
      <c r="C336" s="14" t="s">
        <v>1141</v>
      </c>
      <c r="D336" s="14" t="s">
        <v>1127</v>
      </c>
      <c r="E336" s="16" t="s">
        <v>345</v>
      </c>
      <c r="F336" s="16" t="s">
        <v>326</v>
      </c>
      <c r="G336" s="81" t="s">
        <v>224</v>
      </c>
      <c r="H336" s="82" t="s">
        <v>225</v>
      </c>
      <c r="I336" s="17" t="s">
        <v>31</v>
      </c>
      <c r="J336" s="17" t="s">
        <v>1142</v>
      </c>
      <c r="K336" s="15"/>
      <c r="L336" s="18">
        <v>44022</v>
      </c>
      <c r="M336" s="83">
        <v>1261.7141999993501</v>
      </c>
      <c r="N336" s="84">
        <v>1261.7141999993501</v>
      </c>
      <c r="O336" s="84">
        <v>1261.7141999993501</v>
      </c>
      <c r="P336" s="85">
        <f t="shared" si="5"/>
        <v>1</v>
      </c>
      <c r="Q336" s="18">
        <v>44022</v>
      </c>
      <c r="R336" s="86">
        <v>0</v>
      </c>
      <c r="S336" s="86">
        <v>0</v>
      </c>
      <c r="T336" s="15"/>
      <c r="U336" s="19">
        <v>0</v>
      </c>
      <c r="V336" s="51">
        <v>4.1912915366992799E-2</v>
      </c>
      <c r="W336" s="19">
        <v>0</v>
      </c>
      <c r="X336" s="51">
        <v>0.78891725106586796</v>
      </c>
      <c r="Y336" s="19">
        <v>0</v>
      </c>
      <c r="Z336" s="51">
        <v>19.3316734582477</v>
      </c>
      <c r="AA336" s="19">
        <v>0</v>
      </c>
      <c r="AB336" s="51">
        <v>20.576666903158198</v>
      </c>
      <c r="AC336" s="19">
        <v>0</v>
      </c>
      <c r="AD336" s="51">
        <v>24.2858554982522</v>
      </c>
      <c r="AE336" s="19">
        <v>5.68597613892052E-4</v>
      </c>
      <c r="AF336" s="87">
        <v>17.834091809985701</v>
      </c>
      <c r="AG336" s="19">
        <v>0</v>
      </c>
      <c r="AH336" s="51">
        <v>-1.79882099182578</v>
      </c>
      <c r="AI336" s="19">
        <v>0</v>
      </c>
      <c r="AJ336" s="51">
        <v>13.726917206993701</v>
      </c>
      <c r="AK336" s="19">
        <v>0.26171419999998802</v>
      </c>
      <c r="AL336" s="19">
        <v>2.67155068522698E-2</v>
      </c>
      <c r="AM336" s="51">
        <v>30.164622289623399</v>
      </c>
      <c r="AN336" s="15"/>
      <c r="AO336" s="22">
        <v>0</v>
      </c>
      <c r="AP336" s="22">
        <v>0</v>
      </c>
      <c r="AQ336" s="22">
        <v>0</v>
      </c>
      <c r="AR336" s="22">
        <v>0</v>
      </c>
      <c r="AS336" s="20">
        <v>0</v>
      </c>
      <c r="AT336" s="20">
        <v>0</v>
      </c>
      <c r="AU336" s="20">
        <v>7</v>
      </c>
      <c r="AV336" s="21">
        <v>5</v>
      </c>
      <c r="AW336" s="15"/>
      <c r="AX336" s="25">
        <v>0</v>
      </c>
      <c r="AY336" s="26">
        <v>-115.173126170179</v>
      </c>
      <c r="AZ336" s="26">
        <v>0.54146558877982898</v>
      </c>
      <c r="BA336" s="26">
        <v>-15.964106449086101</v>
      </c>
      <c r="BB336" s="85">
        <v>0</v>
      </c>
      <c r="BC336" s="88">
        <v>0</v>
      </c>
      <c r="BD336" s="18">
        <v>43657</v>
      </c>
      <c r="BE336" s="18"/>
      <c r="BF336" s="20"/>
      <c r="BG336" s="18"/>
      <c r="BH336" s="15"/>
    </row>
    <row r="337" spans="1:60" x14ac:dyDescent="0.25">
      <c r="A337" s="15"/>
      <c r="B337" s="14" t="s">
        <v>1143</v>
      </c>
      <c r="C337" s="14" t="s">
        <v>1144</v>
      </c>
      <c r="D337" s="14" t="s">
        <v>1145</v>
      </c>
      <c r="E337" s="16" t="s">
        <v>36</v>
      </c>
      <c r="F337" s="16" t="s">
        <v>326</v>
      </c>
      <c r="G337" s="81" t="s">
        <v>205</v>
      </c>
      <c r="H337" s="82" t="s">
        <v>206</v>
      </c>
      <c r="I337" s="17" t="s">
        <v>31</v>
      </c>
      <c r="J337" s="17" t="s">
        <v>1146</v>
      </c>
      <c r="K337" s="15"/>
      <c r="L337" s="18">
        <v>44022</v>
      </c>
      <c r="M337" s="83">
        <v>5798.6784999966603</v>
      </c>
      <c r="N337" s="84">
        <v>5798.6784999966603</v>
      </c>
      <c r="O337" s="84">
        <v>5815.7848000004897</v>
      </c>
      <c r="P337" s="85">
        <f t="shared" si="5"/>
        <v>0.99705864288447743</v>
      </c>
      <c r="Q337" s="18">
        <v>43984</v>
      </c>
      <c r="R337" s="86">
        <v>17943.562999999998</v>
      </c>
      <c r="S337" s="86">
        <v>17591.446187011701</v>
      </c>
      <c r="T337" s="15"/>
      <c r="U337" s="19">
        <v>-9.4607847222505403E-4</v>
      </c>
      <c r="V337" s="51">
        <v>-5.2694931855512599E-2</v>
      </c>
      <c r="W337" s="19">
        <v>4.1342007025377799E-3</v>
      </c>
      <c r="X337" s="51">
        <v>1.20233732131965</v>
      </c>
      <c r="Y337" s="19">
        <v>2.0827047434067901E-2</v>
      </c>
      <c r="Z337" s="51">
        <v>21.4143782016472</v>
      </c>
      <c r="AA337" s="19">
        <v>4.1941429042708499E-2</v>
      </c>
      <c r="AB337" s="51">
        <v>24.770809807436301</v>
      </c>
      <c r="AC337" s="19">
        <v>0.10510088268347299</v>
      </c>
      <c r="AD337" s="51">
        <v>34.7959437665995</v>
      </c>
      <c r="AE337" s="19"/>
      <c r="AF337" s="87"/>
      <c r="AG337" s="19">
        <v>2.2982930022408301E-4</v>
      </c>
      <c r="AH337" s="51">
        <v>-1.77583806180337</v>
      </c>
      <c r="AI337" s="19">
        <v>2.4530463757400901E-2</v>
      </c>
      <c r="AJ337" s="51">
        <v>16.1799635827483</v>
      </c>
      <c r="AK337" s="19">
        <v>0.13699578431260301</v>
      </c>
      <c r="AL337" s="19">
        <v>5.0087345696738297E-2</v>
      </c>
      <c r="AM337" s="51">
        <v>40.368097149301299</v>
      </c>
      <c r="AN337" s="15"/>
      <c r="AO337" s="22">
        <v>1.51334014808526E-2</v>
      </c>
      <c r="AP337" s="22">
        <v>-2.1184242440540402E-2</v>
      </c>
      <c r="AQ337" s="22">
        <v>1.6704947265679899E-2</v>
      </c>
      <c r="AR337" s="22">
        <v>-1.4605190589463701E-2</v>
      </c>
      <c r="AS337" s="20">
        <v>7</v>
      </c>
      <c r="AT337" s="20">
        <v>5</v>
      </c>
      <c r="AU337" s="20">
        <v>7</v>
      </c>
      <c r="AV337" s="21">
        <v>5</v>
      </c>
      <c r="AW337" s="15"/>
      <c r="AX337" s="25">
        <v>3.6845967075642E-2</v>
      </c>
      <c r="AY337" s="26">
        <v>0.39173812422632198</v>
      </c>
      <c r="AZ337" s="26">
        <v>0.694601809361302</v>
      </c>
      <c r="BA337" s="26">
        <v>0.50978015514283503</v>
      </c>
      <c r="BB337" s="85">
        <v>3.79663621080454E-3</v>
      </c>
      <c r="BC337" s="88">
        <v>-5.2238049152874702</v>
      </c>
      <c r="BD337" s="18">
        <v>43747</v>
      </c>
      <c r="BE337" s="18">
        <v>43783</v>
      </c>
      <c r="BF337" s="20">
        <v>151</v>
      </c>
      <c r="BG337" s="18">
        <v>43958</v>
      </c>
      <c r="BH337" s="15"/>
    </row>
    <row r="338" spans="1:60" x14ac:dyDescent="0.25">
      <c r="A338" s="15"/>
      <c r="B338" s="14" t="s">
        <v>1147</v>
      </c>
      <c r="C338" s="14" t="s">
        <v>1148</v>
      </c>
      <c r="D338" s="14" t="s">
        <v>1145</v>
      </c>
      <c r="E338" s="16" t="s">
        <v>325</v>
      </c>
      <c r="F338" s="16" t="s">
        <v>326</v>
      </c>
      <c r="G338" s="81" t="s">
        <v>205</v>
      </c>
      <c r="H338" s="82" t="s">
        <v>206</v>
      </c>
      <c r="I338" s="17" t="s">
        <v>31</v>
      </c>
      <c r="J338" s="17" t="s">
        <v>1149</v>
      </c>
      <c r="K338" s="15"/>
      <c r="L338" s="18">
        <v>44022</v>
      </c>
      <c r="M338" s="83">
        <v>1496.5440999995899</v>
      </c>
      <c r="N338" s="84">
        <v>1496.5440999995899</v>
      </c>
      <c r="O338" s="84">
        <v>1502.22430000082</v>
      </c>
      <c r="P338" s="85">
        <f t="shared" si="5"/>
        <v>0.9962188070042356</v>
      </c>
      <c r="Q338" s="18">
        <v>43984</v>
      </c>
      <c r="R338" s="86">
        <v>22742275.734999999</v>
      </c>
      <c r="S338" s="86">
        <v>33966270.525749996</v>
      </c>
      <c r="T338" s="15"/>
      <c r="U338" s="19">
        <v>-9.6816116274567299E-4</v>
      </c>
      <c r="V338" s="51">
        <v>-5.4903200907574501E-2</v>
      </c>
      <c r="W338" s="19">
        <v>3.4663998521864401E-3</v>
      </c>
      <c r="X338" s="51">
        <v>1.1355572362845101</v>
      </c>
      <c r="Y338" s="19">
        <v>1.6715699475753399E-2</v>
      </c>
      <c r="Z338" s="51">
        <v>21.003243405837601</v>
      </c>
      <c r="AA338" s="19">
        <v>3.3508300592075102E-2</v>
      </c>
      <c r="AB338" s="51">
        <v>23.927496962365701</v>
      </c>
      <c r="AC338" s="19">
        <v>8.7296551122563001E-2</v>
      </c>
      <c r="AD338" s="51">
        <v>33.015510610537603</v>
      </c>
      <c r="AE338" s="19">
        <v>0.120347615691571</v>
      </c>
      <c r="AF338" s="87">
        <v>29.811993617768199</v>
      </c>
      <c r="AG338" s="19">
        <v>8.2858241512440094E-6</v>
      </c>
      <c r="AH338" s="51">
        <v>-1.7979924094106501</v>
      </c>
      <c r="AI338" s="19">
        <v>2.0178070873953399E-2</v>
      </c>
      <c r="AJ338" s="51">
        <v>15.744724294389</v>
      </c>
      <c r="AK338" s="19">
        <v>0.49654410000017402</v>
      </c>
      <c r="AL338" s="19">
        <v>4.6784147785729098E-2</v>
      </c>
      <c r="AM338" s="51">
        <v>53.647612289641998</v>
      </c>
      <c r="AN338" s="15"/>
      <c r="AO338" s="22">
        <v>1.5110909949726199E-2</v>
      </c>
      <c r="AP338" s="22">
        <v>-2.1206058444477101E-2</v>
      </c>
      <c r="AQ338" s="22">
        <v>1.6006307754651099E-2</v>
      </c>
      <c r="AR338" s="22">
        <v>-1.5284263723515301E-2</v>
      </c>
      <c r="AS338" s="20">
        <v>7</v>
      </c>
      <c r="AT338" s="20">
        <v>5</v>
      </c>
      <c r="AU338" s="20">
        <v>7</v>
      </c>
      <c r="AV338" s="21">
        <v>5</v>
      </c>
      <c r="AW338" s="15"/>
      <c r="AX338" s="25">
        <v>3.6825361678202197E-2</v>
      </c>
      <c r="AY338" s="26">
        <v>0.18236516678416601</v>
      </c>
      <c r="AZ338" s="26">
        <v>0.66634206165599597</v>
      </c>
      <c r="BA338" s="26">
        <v>0.23617787638249901</v>
      </c>
      <c r="BB338" s="85">
        <v>3.7944110507305601E-3</v>
      </c>
      <c r="BC338" s="88">
        <v>-5.2996576566220002</v>
      </c>
      <c r="BD338" s="18">
        <v>43747</v>
      </c>
      <c r="BE338" s="18">
        <v>43783</v>
      </c>
      <c r="BF338" s="20">
        <v>156</v>
      </c>
      <c r="BG338" s="18">
        <v>43965</v>
      </c>
      <c r="BH338" s="15"/>
    </row>
    <row r="339" spans="1:60" x14ac:dyDescent="0.25">
      <c r="A339" s="15"/>
      <c r="B339" s="14" t="s">
        <v>1150</v>
      </c>
      <c r="C339" s="14" t="s">
        <v>1151</v>
      </c>
      <c r="D339" s="14" t="s">
        <v>1145</v>
      </c>
      <c r="E339" s="16" t="s">
        <v>77</v>
      </c>
      <c r="F339" s="16" t="s">
        <v>326</v>
      </c>
      <c r="G339" s="81" t="s">
        <v>205</v>
      </c>
      <c r="H339" s="82" t="s">
        <v>206</v>
      </c>
      <c r="I339" s="17" t="s">
        <v>31</v>
      </c>
      <c r="J339" s="17" t="s">
        <v>1152</v>
      </c>
      <c r="K339" s="15"/>
      <c r="L339" s="18">
        <v>44022</v>
      </c>
      <c r="M339" s="83">
        <v>6861.4948000013801</v>
      </c>
      <c r="N339" s="84">
        <v>6861.4948000013801</v>
      </c>
      <c r="O339" s="84">
        <v>6886.1794999986896</v>
      </c>
      <c r="P339" s="85">
        <f t="shared" si="5"/>
        <v>0.99641532725115367</v>
      </c>
      <c r="Q339" s="18">
        <v>43984</v>
      </c>
      <c r="R339" s="86">
        <v>9146548.9959999993</v>
      </c>
      <c r="S339" s="86">
        <v>12822384.6397344</v>
      </c>
      <c r="T339" s="15"/>
      <c r="U339" s="19">
        <v>-9.6297254185628801E-4</v>
      </c>
      <c r="V339" s="51">
        <v>-5.4384338818635997E-2</v>
      </c>
      <c r="W339" s="19">
        <v>3.62266883348639E-3</v>
      </c>
      <c r="X339" s="51">
        <v>1.15118413441451</v>
      </c>
      <c r="Y339" s="19">
        <v>1.7676784007562701E-2</v>
      </c>
      <c r="Z339" s="51">
        <v>21.0993518590112</v>
      </c>
      <c r="AA339" s="19">
        <v>3.5476463126542498E-2</v>
      </c>
      <c r="AB339" s="51">
        <v>24.1243132158124</v>
      </c>
      <c r="AC339" s="19">
        <v>9.14389525188017E-2</v>
      </c>
      <c r="AD339" s="51">
        <v>33.429750750132399</v>
      </c>
      <c r="AE339" s="19">
        <v>0.126754815421009</v>
      </c>
      <c r="AF339" s="87">
        <v>30.4527135906974</v>
      </c>
      <c r="AG339" s="19">
        <v>6.0223741456866298E-5</v>
      </c>
      <c r="AH339" s="51">
        <v>-1.7927986176800901</v>
      </c>
      <c r="AI339" s="19">
        <v>2.11954587612126E-2</v>
      </c>
      <c r="AJ339" s="51">
        <v>15.8464630831149</v>
      </c>
      <c r="AK339" s="19">
        <v>0.55236736485327098</v>
      </c>
      <c r="AL339" s="19">
        <v>5.11409193550207E-2</v>
      </c>
      <c r="AM339" s="51">
        <v>59.229938774951698</v>
      </c>
      <c r="AN339" s="15"/>
      <c r="AO339" s="22">
        <v>1.51161672165472E-2</v>
      </c>
      <c r="AP339" s="22">
        <v>-2.1200948141086001E-2</v>
      </c>
      <c r="AQ339" s="22">
        <v>1.6169860258742098E-2</v>
      </c>
      <c r="AR339" s="22">
        <v>-1.51253313479174E-2</v>
      </c>
      <c r="AS339" s="20">
        <v>7</v>
      </c>
      <c r="AT339" s="20">
        <v>5</v>
      </c>
      <c r="AU339" s="20">
        <v>7</v>
      </c>
      <c r="AV339" s="21">
        <v>5</v>
      </c>
      <c r="AW339" s="15"/>
      <c r="AX339" s="25">
        <v>3.6829995229054502E-2</v>
      </c>
      <c r="AY339" s="26">
        <v>0.23125827302669699</v>
      </c>
      <c r="AZ339" s="26">
        <v>0.672938997811798</v>
      </c>
      <c r="BA339" s="26">
        <v>0.29983722944552899</v>
      </c>
      <c r="BB339" s="85">
        <v>3.79491222776778E-3</v>
      </c>
      <c r="BC339" s="88">
        <v>-5.2819093333891898</v>
      </c>
      <c r="BD339" s="18">
        <v>43747</v>
      </c>
      <c r="BE339" s="18">
        <v>43783</v>
      </c>
      <c r="BF339" s="20">
        <v>154</v>
      </c>
      <c r="BG339" s="18">
        <v>43963</v>
      </c>
      <c r="BH339" s="15"/>
    </row>
    <row r="340" spans="1:60" x14ac:dyDescent="0.25">
      <c r="A340" s="15"/>
      <c r="B340" s="14" t="s">
        <v>1153</v>
      </c>
      <c r="C340" s="14" t="s">
        <v>1154</v>
      </c>
      <c r="D340" s="14" t="s">
        <v>1145</v>
      </c>
      <c r="E340" s="16" t="s">
        <v>334</v>
      </c>
      <c r="F340" s="16" t="s">
        <v>326</v>
      </c>
      <c r="G340" s="81" t="s">
        <v>205</v>
      </c>
      <c r="H340" s="82" t="s">
        <v>206</v>
      </c>
      <c r="I340" s="17" t="s">
        <v>31</v>
      </c>
      <c r="J340" s="17" t="s">
        <v>64</v>
      </c>
      <c r="K340" s="15"/>
      <c r="L340" s="18">
        <v>44022</v>
      </c>
      <c r="M340" s="83">
        <v>1295.2046000007499</v>
      </c>
      <c r="N340" s="84">
        <v>1295.2046000007499</v>
      </c>
      <c r="O340" s="84">
        <v>1298.78490000032</v>
      </c>
      <c r="P340" s="85">
        <f t="shared" si="5"/>
        <v>0.99724334645439039</v>
      </c>
      <c r="Q340" s="18">
        <v>43984</v>
      </c>
      <c r="R340" s="86">
        <v>34610504.228</v>
      </c>
      <c r="S340" s="86">
        <v>97507342.377625003</v>
      </c>
      <c r="T340" s="15"/>
      <c r="U340" s="19">
        <v>-9.4112677652446997E-4</v>
      </c>
      <c r="V340" s="51">
        <v>-5.2199762285454199E-2</v>
      </c>
      <c r="W340" s="19">
        <v>4.2810506838577601E-3</v>
      </c>
      <c r="X340" s="51">
        <v>1.2170223194516401</v>
      </c>
      <c r="Y340" s="19">
        <v>2.17333717664587E-2</v>
      </c>
      <c r="Z340" s="51">
        <v>21.505010634893601</v>
      </c>
      <c r="AA340" s="19">
        <v>4.38044959191757E-2</v>
      </c>
      <c r="AB340" s="51">
        <v>24.9571164950903</v>
      </c>
      <c r="AC340" s="19">
        <v>0.10905418102629499</v>
      </c>
      <c r="AD340" s="51">
        <v>35.191273600910797</v>
      </c>
      <c r="AE340" s="19">
        <v>0.15413635940974901</v>
      </c>
      <c r="AF340" s="87">
        <v>33.190867989556899</v>
      </c>
      <c r="AG340" s="19">
        <v>2.7887540090887298E-4</v>
      </c>
      <c r="AH340" s="51">
        <v>-1.77093345173489</v>
      </c>
      <c r="AI340" s="19">
        <v>2.54902137785393E-2</v>
      </c>
      <c r="AJ340" s="51">
        <v>16.275938584847601</v>
      </c>
      <c r="AK340" s="19">
        <v>0.29520460000087001</v>
      </c>
      <c r="AL340" s="19">
        <v>5.0309327538343503E-2</v>
      </c>
      <c r="AM340" s="51">
        <v>26.349976002355099</v>
      </c>
      <c r="AN340" s="15"/>
      <c r="AO340" s="22">
        <v>1.51384342316305E-2</v>
      </c>
      <c r="AP340" s="22">
        <v>-2.1179494628995599E-2</v>
      </c>
      <c r="AQ340" s="22">
        <v>1.68586071522441E-2</v>
      </c>
      <c r="AR340" s="22">
        <v>-1.44558867023079E-2</v>
      </c>
      <c r="AS340" s="20">
        <v>7</v>
      </c>
      <c r="AT340" s="20">
        <v>5</v>
      </c>
      <c r="AU340" s="20">
        <v>7</v>
      </c>
      <c r="AV340" s="21">
        <v>5</v>
      </c>
      <c r="AW340" s="15"/>
      <c r="AX340" s="25">
        <v>3.6850842908716E-2</v>
      </c>
      <c r="AY340" s="26">
        <v>0.43795655672147399</v>
      </c>
      <c r="AZ340" s="26">
        <v>0.70084475073781505</v>
      </c>
      <c r="BA340" s="26">
        <v>0.57052685885810195</v>
      </c>
      <c r="BB340" s="85">
        <v>3.7971612791534398E-3</v>
      </c>
      <c r="BC340" s="88">
        <v>-5.2071458304708402</v>
      </c>
      <c r="BD340" s="18">
        <v>43747</v>
      </c>
      <c r="BE340" s="18">
        <v>43783</v>
      </c>
      <c r="BF340" s="20">
        <v>151</v>
      </c>
      <c r="BG340" s="18">
        <v>43958</v>
      </c>
      <c r="BH340" s="15"/>
    </row>
    <row r="341" spans="1:60" x14ac:dyDescent="0.25">
      <c r="A341" s="15"/>
      <c r="B341" s="14" t="s">
        <v>1155</v>
      </c>
      <c r="C341" s="14" t="s">
        <v>1156</v>
      </c>
      <c r="D341" s="14" t="s">
        <v>1145</v>
      </c>
      <c r="E341" s="16" t="s">
        <v>337</v>
      </c>
      <c r="F341" s="16" t="s">
        <v>326</v>
      </c>
      <c r="G341" s="81" t="s">
        <v>205</v>
      </c>
      <c r="H341" s="82" t="s">
        <v>206</v>
      </c>
      <c r="I341" s="17" t="s">
        <v>31</v>
      </c>
      <c r="J341" s="17" t="s">
        <v>1157</v>
      </c>
      <c r="K341" s="15"/>
      <c r="L341" s="18">
        <v>44022</v>
      </c>
      <c r="M341" s="83">
        <v>1499.8052999991901</v>
      </c>
      <c r="N341" s="84">
        <v>1499.8052999991901</v>
      </c>
      <c r="O341" s="84">
        <v>1505.43539999984</v>
      </c>
      <c r="P341" s="85">
        <f t="shared" si="5"/>
        <v>0.9962601517138161</v>
      </c>
      <c r="Q341" s="18">
        <v>43984</v>
      </c>
      <c r="R341" s="86">
        <v>22060150.544</v>
      </c>
      <c r="S341" s="86">
        <v>26411089.464312501</v>
      </c>
      <c r="T341" s="15"/>
      <c r="U341" s="19">
        <v>-9.6705620944703696E-4</v>
      </c>
      <c r="V341" s="51">
        <v>-5.4792705577710897E-2</v>
      </c>
      <c r="W341" s="19">
        <v>3.4993218469025998E-3</v>
      </c>
      <c r="X341" s="51">
        <v>1.1388494357561301</v>
      </c>
      <c r="Y341" s="19">
        <v>1.6917948069021801E-2</v>
      </c>
      <c r="Z341" s="51">
        <v>21.0234682651644</v>
      </c>
      <c r="AA341" s="19">
        <v>3.3922364134923597E-2</v>
      </c>
      <c r="AB341" s="51">
        <v>23.968903316650501</v>
      </c>
      <c r="AC341" s="19">
        <v>8.8167364454420694E-2</v>
      </c>
      <c r="AD341" s="51">
        <v>33.1025919436943</v>
      </c>
      <c r="AE341" s="19">
        <v>0.121693519382534</v>
      </c>
      <c r="AF341" s="87">
        <v>29.9465839868644</v>
      </c>
      <c r="AG341" s="19">
        <v>1.92695388250286E-5</v>
      </c>
      <c r="AH341" s="51">
        <v>-1.7968940379432801</v>
      </c>
      <c r="AI341" s="19">
        <v>2.03921917072876E-2</v>
      </c>
      <c r="AJ341" s="51">
        <v>15.766136377729699</v>
      </c>
      <c r="AK341" s="19">
        <v>0.499805300000007</v>
      </c>
      <c r="AL341" s="19">
        <v>4.7042601263456198E-2</v>
      </c>
      <c r="AM341" s="51">
        <v>53.973732289625303</v>
      </c>
      <c r="AN341" s="15"/>
      <c r="AO341" s="22">
        <v>1.51119965521502E-2</v>
      </c>
      <c r="AP341" s="22">
        <v>-2.1204980531365401E-2</v>
      </c>
      <c r="AQ341" s="22">
        <v>1.60406971917837E-2</v>
      </c>
      <c r="AR341" s="22">
        <v>-1.5250852702593E-2</v>
      </c>
      <c r="AS341" s="20">
        <v>7</v>
      </c>
      <c r="AT341" s="20">
        <v>5</v>
      </c>
      <c r="AU341" s="20">
        <v>7</v>
      </c>
      <c r="AV341" s="21">
        <v>5</v>
      </c>
      <c r="AW341" s="15"/>
      <c r="AX341" s="25">
        <v>3.6826291961988299E-2</v>
      </c>
      <c r="AY341" s="26">
        <v>0.192657230958275</v>
      </c>
      <c r="AZ341" s="26">
        <v>0.66773044265119097</v>
      </c>
      <c r="BA341" s="26">
        <v>0.249566330922107</v>
      </c>
      <c r="BB341" s="85">
        <v>3.79451187066934E-3</v>
      </c>
      <c r="BC341" s="88">
        <v>-5.29591719119344</v>
      </c>
      <c r="BD341" s="18">
        <v>43747</v>
      </c>
      <c r="BE341" s="18">
        <v>43783</v>
      </c>
      <c r="BF341" s="20">
        <v>155</v>
      </c>
      <c r="BG341" s="18">
        <v>43964</v>
      </c>
      <c r="BH341" s="15"/>
    </row>
    <row r="342" spans="1:60" x14ac:dyDescent="0.25">
      <c r="A342" s="15"/>
      <c r="B342" s="14" t="s">
        <v>1158</v>
      </c>
      <c r="C342" s="14" t="s">
        <v>1159</v>
      </c>
      <c r="D342" s="14" t="s">
        <v>1145</v>
      </c>
      <c r="E342" s="16" t="s">
        <v>341</v>
      </c>
      <c r="F342" s="16" t="s">
        <v>326</v>
      </c>
      <c r="G342" s="81" t="s">
        <v>205</v>
      </c>
      <c r="H342" s="82" t="s">
        <v>206</v>
      </c>
      <c r="I342" s="17" t="s">
        <v>31</v>
      </c>
      <c r="J342" s="17" t="s">
        <v>1160</v>
      </c>
      <c r="K342" s="15"/>
      <c r="L342" s="18">
        <v>44022</v>
      </c>
      <c r="M342" s="83">
        <v>5620.0521999970097</v>
      </c>
      <c r="N342" s="84">
        <v>5620.0521999970097</v>
      </c>
      <c r="O342" s="84">
        <v>5646.0714000016496</v>
      </c>
      <c r="P342" s="85">
        <f t="shared" si="5"/>
        <v>0.99539162752978427</v>
      </c>
      <c r="Q342" s="18">
        <v>43984</v>
      </c>
      <c r="R342" s="86">
        <v>232914725.949</v>
      </c>
      <c r="S342" s="86">
        <v>314497301.71799999</v>
      </c>
      <c r="T342" s="15"/>
      <c r="U342" s="19">
        <v>-9.9000615409750004E-4</v>
      </c>
      <c r="V342" s="51">
        <v>-5.7087700042757199E-2</v>
      </c>
      <c r="W342" s="19">
        <v>2.8085516005376099E-3</v>
      </c>
      <c r="X342" s="51">
        <v>1.0697724111196301</v>
      </c>
      <c r="Y342" s="19">
        <v>1.26789469959476E-2</v>
      </c>
      <c r="Z342" s="51">
        <v>20.599568157835201</v>
      </c>
      <c r="AA342" s="19">
        <v>2.5262245324484001E-2</v>
      </c>
      <c r="AB342" s="51">
        <v>23.102891435613898</v>
      </c>
      <c r="AC342" s="19">
        <v>7.0026429595600306E-2</v>
      </c>
      <c r="AD342" s="51">
        <v>31.288498457812199</v>
      </c>
      <c r="AE342" s="19">
        <v>9.3766995072655804E-2</v>
      </c>
      <c r="AF342" s="87">
        <v>27.153931555862101</v>
      </c>
      <c r="AG342" s="19">
        <v>-2.1027410730312099E-4</v>
      </c>
      <c r="AH342" s="51">
        <v>-1.8198484025560899</v>
      </c>
      <c r="AI342" s="19">
        <v>1.59054978048516E-2</v>
      </c>
      <c r="AJ342" s="51">
        <v>15.3174669874861</v>
      </c>
      <c r="AK342" s="19">
        <v>0.40776875734096402</v>
      </c>
      <c r="AL342" s="19">
        <v>3.95494105705438E-2</v>
      </c>
      <c r="AM342" s="51">
        <v>44.770078023720998</v>
      </c>
      <c r="AN342" s="15"/>
      <c r="AO342" s="22">
        <v>1.5088621841641701E-2</v>
      </c>
      <c r="AP342" s="22">
        <v>-2.1227496818937701E-2</v>
      </c>
      <c r="AQ342" s="22">
        <v>1.5318086923798499E-2</v>
      </c>
      <c r="AR342" s="22">
        <v>-1.595312117297E-2</v>
      </c>
      <c r="AS342" s="20">
        <v>6</v>
      </c>
      <c r="AT342" s="20">
        <v>6</v>
      </c>
      <c r="AU342" s="20">
        <v>7</v>
      </c>
      <c r="AV342" s="21">
        <v>5</v>
      </c>
      <c r="AW342" s="15"/>
      <c r="AX342" s="25">
        <v>3.6807061505314799E-2</v>
      </c>
      <c r="AY342" s="26">
        <v>-2.2634628260192399E-2</v>
      </c>
      <c r="AZ342" s="26">
        <v>0.63869670074655005</v>
      </c>
      <c r="BA342" s="26">
        <v>-2.9173668978302199E-2</v>
      </c>
      <c r="BB342" s="85">
        <v>3.7924263513059498E-3</v>
      </c>
      <c r="BC342" s="88">
        <v>-5.3743533829838297</v>
      </c>
      <c r="BD342" s="18">
        <v>43747</v>
      </c>
      <c r="BE342" s="18">
        <v>43783</v>
      </c>
      <c r="BF342" s="20">
        <v>160</v>
      </c>
      <c r="BG342" s="18">
        <v>43971</v>
      </c>
      <c r="BH342" s="15"/>
    </row>
    <row r="343" spans="1:60" x14ac:dyDescent="0.25">
      <c r="A343" s="15"/>
      <c r="B343" s="14" t="s">
        <v>1161</v>
      </c>
      <c r="C343" s="14" t="s">
        <v>1162</v>
      </c>
      <c r="D343" s="14" t="s">
        <v>1145</v>
      </c>
      <c r="E343" s="16" t="s">
        <v>345</v>
      </c>
      <c r="F343" s="16" t="s">
        <v>326</v>
      </c>
      <c r="G343" s="81" t="s">
        <v>205</v>
      </c>
      <c r="H343" s="82" t="s">
        <v>206</v>
      </c>
      <c r="I343" s="17" t="s">
        <v>31</v>
      </c>
      <c r="J343" s="17" t="s">
        <v>1163</v>
      </c>
      <c r="K343" s="15"/>
      <c r="L343" s="18">
        <v>44022</v>
      </c>
      <c r="M343" s="83">
        <v>1417.52820000052</v>
      </c>
      <c r="N343" s="84">
        <v>1417.52820000052</v>
      </c>
      <c r="O343" s="84">
        <v>1423.6473999991999</v>
      </c>
      <c r="P343" s="85">
        <f t="shared" si="5"/>
        <v>0.995701744688549</v>
      </c>
      <c r="Q343" s="18">
        <v>43984</v>
      </c>
      <c r="R343" s="86">
        <v>23467.423999999999</v>
      </c>
      <c r="S343" s="86">
        <v>4744313.8072343701</v>
      </c>
      <c r="T343" s="15"/>
      <c r="U343" s="19">
        <v>-9.8180216173204805E-4</v>
      </c>
      <c r="V343" s="51">
        <v>-5.6267300806211999E-2</v>
      </c>
      <c r="W343" s="19">
        <v>3.0551709714927702E-3</v>
      </c>
      <c r="X343" s="51">
        <v>1.09443434821515</v>
      </c>
      <c r="Y343" s="19">
        <v>1.4189498773703201E-2</v>
      </c>
      <c r="Z343" s="51">
        <v>20.750623335625299</v>
      </c>
      <c r="AA343" s="19">
        <v>2.83454240416177E-2</v>
      </c>
      <c r="AB343" s="51">
        <v>23.41120930732</v>
      </c>
      <c r="AC343" s="19">
        <v>7.6469014940812499E-2</v>
      </c>
      <c r="AD343" s="51">
        <v>31.932756992348001</v>
      </c>
      <c r="AE343" s="19">
        <v>0.103658701795212</v>
      </c>
      <c r="AF343" s="87">
        <v>28.143102228117598</v>
      </c>
      <c r="AG343" s="19">
        <v>-1.28305498037662E-4</v>
      </c>
      <c r="AH343" s="51">
        <v>-1.81165154162954</v>
      </c>
      <c r="AI343" s="19">
        <v>1.75042420287355E-2</v>
      </c>
      <c r="AJ343" s="51">
        <v>15.4773414098745</v>
      </c>
      <c r="AK343" s="19">
        <v>0.41752819999994201</v>
      </c>
      <c r="AL343" s="19">
        <v>4.0364235692322802E-2</v>
      </c>
      <c r="AM343" s="51">
        <v>45.7460222896188</v>
      </c>
      <c r="AN343" s="15"/>
      <c r="AO343" s="22">
        <v>1.50969184469432E-2</v>
      </c>
      <c r="AP343" s="22">
        <v>-2.1219431443569199E-2</v>
      </c>
      <c r="AQ343" s="22">
        <v>1.55761131372856E-2</v>
      </c>
      <c r="AR343" s="22">
        <v>-1.5702383952884699E-2</v>
      </c>
      <c r="AS343" s="20">
        <v>6</v>
      </c>
      <c r="AT343" s="20">
        <v>6</v>
      </c>
      <c r="AU343" s="20">
        <v>7</v>
      </c>
      <c r="AV343" s="21">
        <v>5</v>
      </c>
      <c r="AW343" s="15"/>
      <c r="AX343" s="25">
        <v>3.6813654730503902E-2</v>
      </c>
      <c r="AY343" s="26">
        <v>5.4034832437707798E-2</v>
      </c>
      <c r="AZ343" s="26">
        <v>0.64903351261909803</v>
      </c>
      <c r="BA343" s="26">
        <v>6.9770762523035004E-2</v>
      </c>
      <c r="BB343" s="85">
        <v>3.7931426818022399E-3</v>
      </c>
      <c r="BC343" s="88">
        <v>-5.3463466443426997</v>
      </c>
      <c r="BD343" s="18">
        <v>43747</v>
      </c>
      <c r="BE343" s="18">
        <v>43783</v>
      </c>
      <c r="BF343" s="20">
        <v>159</v>
      </c>
      <c r="BG343" s="18">
        <v>43970</v>
      </c>
      <c r="BH343" s="15"/>
    </row>
    <row r="344" spans="1:60" x14ac:dyDescent="0.25">
      <c r="A344" s="15"/>
      <c r="B344" s="14" t="s">
        <v>1164</v>
      </c>
      <c r="C344" s="14" t="s">
        <v>1165</v>
      </c>
      <c r="D344" s="14" t="s">
        <v>1166</v>
      </c>
      <c r="E344" s="16" t="s">
        <v>36</v>
      </c>
      <c r="F344" s="16" t="s">
        <v>326</v>
      </c>
      <c r="G344" s="81" t="s">
        <v>703</v>
      </c>
      <c r="H344" s="82" t="s">
        <v>704</v>
      </c>
      <c r="I344" s="17" t="s">
        <v>31</v>
      </c>
      <c r="J344" s="17" t="s">
        <v>1167</v>
      </c>
      <c r="K344" s="15"/>
      <c r="L344" s="18">
        <v>44022</v>
      </c>
      <c r="M344" s="83">
        <v>669956.42780017899</v>
      </c>
      <c r="N344" s="84">
        <v>669956.42780017899</v>
      </c>
      <c r="O344" s="84">
        <v>669956.42780017899</v>
      </c>
      <c r="P344" s="85">
        <f t="shared" si="5"/>
        <v>1</v>
      </c>
      <c r="Q344" s="18">
        <v>44022</v>
      </c>
      <c r="R344" s="86">
        <v>360805462.96799999</v>
      </c>
      <c r="S344" s="86">
        <v>192072837.03200001</v>
      </c>
      <c r="T344" s="15"/>
      <c r="U344" s="19">
        <v>1.00371726148296E-5</v>
      </c>
      <c r="V344" s="51">
        <v>4.2916632628475802E-2</v>
      </c>
      <c r="W344" s="19">
        <v>3.2360333534597901E-4</v>
      </c>
      <c r="X344" s="51">
        <v>0.82127758460046596</v>
      </c>
      <c r="Y344" s="19">
        <v>7.8353076678467897E-3</v>
      </c>
      <c r="Z344" s="51">
        <v>20.1152042250324</v>
      </c>
      <c r="AA344" s="19">
        <v>1.99692464975669E-2</v>
      </c>
      <c r="AB344" s="51">
        <v>22.573591552907601</v>
      </c>
      <c r="AC344" s="19">
        <v>5.0684512973020901E-2</v>
      </c>
      <c r="AD344" s="51">
        <v>29.354306795547</v>
      </c>
      <c r="AE344" s="19">
        <v>8.04829494372825E-2</v>
      </c>
      <c r="AF344" s="87">
        <v>25.825526992324701</v>
      </c>
      <c r="AG344" s="19">
        <v>1.02453426734428E-4</v>
      </c>
      <c r="AH344" s="51">
        <v>-1.7885756491523399</v>
      </c>
      <c r="AI344" s="19">
        <v>8.3733544634014799E-3</v>
      </c>
      <c r="AJ344" s="51">
        <v>14.564252653333799</v>
      </c>
      <c r="AK344" s="19">
        <v>5.6988685469143103</v>
      </c>
      <c r="AL344" s="19">
        <v>0.57170182472502395</v>
      </c>
      <c r="AM344" s="51">
        <v>568.53868474718195</v>
      </c>
      <c r="AN344" s="15"/>
      <c r="AO344" s="22">
        <v>7.3789663838397202E-4</v>
      </c>
      <c r="AP344" s="22">
        <v>9.8238197097089108E-6</v>
      </c>
      <c r="AQ344" s="22">
        <v>2.4283669899887199E-3</v>
      </c>
      <c r="AR344" s="22">
        <v>1.02453426734428E-4</v>
      </c>
      <c r="AS344" s="20">
        <v>12</v>
      </c>
      <c r="AT344" s="20">
        <v>0</v>
      </c>
      <c r="AU344" s="20">
        <v>7</v>
      </c>
      <c r="AV344" s="21">
        <v>5</v>
      </c>
      <c r="AW344" s="15"/>
      <c r="AX344" s="25">
        <v>1.1595710075584999E-3</v>
      </c>
      <c r="AY344" s="26">
        <v>-8.7068935049901501</v>
      </c>
      <c r="AZ344" s="26">
        <v>0.60831142199094801</v>
      </c>
      <c r="BA344" s="26">
        <v>-10.3509901712969</v>
      </c>
      <c r="BB344" s="85">
        <v>1.1982291522571101E-4</v>
      </c>
      <c r="BC344" s="88">
        <v>0</v>
      </c>
      <c r="BD344" s="18">
        <v>44022</v>
      </c>
      <c r="BE344" s="18"/>
      <c r="BF344" s="20"/>
      <c r="BG344" s="18"/>
      <c r="BH344" s="15"/>
    </row>
    <row r="345" spans="1:60" x14ac:dyDescent="0.25">
      <c r="A345" s="15"/>
      <c r="B345" s="14" t="s">
        <v>1168</v>
      </c>
      <c r="C345" s="14" t="s">
        <v>1169</v>
      </c>
      <c r="D345" s="14" t="s">
        <v>1166</v>
      </c>
      <c r="E345" s="16" t="s">
        <v>325</v>
      </c>
      <c r="F345" s="16" t="s">
        <v>326</v>
      </c>
      <c r="G345" s="81" t="s">
        <v>703</v>
      </c>
      <c r="H345" s="82" t="s">
        <v>704</v>
      </c>
      <c r="I345" s="17" t="s">
        <v>31</v>
      </c>
      <c r="J345" s="17" t="s">
        <v>1170</v>
      </c>
      <c r="K345" s="15"/>
      <c r="L345" s="18">
        <v>44022</v>
      </c>
      <c r="M345" s="83">
        <v>107184.92299997799</v>
      </c>
      <c r="N345" s="84">
        <v>107184.92299997799</v>
      </c>
      <c r="O345" s="84">
        <v>107184.92299997799</v>
      </c>
      <c r="P345" s="85">
        <f t="shared" si="5"/>
        <v>1</v>
      </c>
      <c r="Q345" s="18">
        <v>44022</v>
      </c>
      <c r="R345" s="86">
        <v>0</v>
      </c>
      <c r="S345" s="86">
        <v>0</v>
      </c>
      <c r="T345" s="15"/>
      <c r="U345" s="19">
        <v>0</v>
      </c>
      <c r="V345" s="51">
        <v>4.1912915366992799E-2</v>
      </c>
      <c r="W345" s="19">
        <v>0</v>
      </c>
      <c r="X345" s="51">
        <v>0.78891725106586796</v>
      </c>
      <c r="Y345" s="19">
        <v>0</v>
      </c>
      <c r="Z345" s="51">
        <v>19.3316734582477</v>
      </c>
      <c r="AA345" s="19">
        <v>0</v>
      </c>
      <c r="AB345" s="51">
        <v>20.576666903158198</v>
      </c>
      <c r="AC345" s="19">
        <v>0</v>
      </c>
      <c r="AD345" s="51">
        <v>24.2858554982522</v>
      </c>
      <c r="AE345" s="19">
        <v>0</v>
      </c>
      <c r="AF345" s="87">
        <v>17.777232048596499</v>
      </c>
      <c r="AG345" s="19">
        <v>0</v>
      </c>
      <c r="AH345" s="51">
        <v>-1.79882099182578</v>
      </c>
      <c r="AI345" s="19">
        <v>0</v>
      </c>
      <c r="AJ345" s="51">
        <v>13.726917206993701</v>
      </c>
      <c r="AK345" s="19">
        <v>7.1849230000225403E-2</v>
      </c>
      <c r="AL345" s="19">
        <v>7.8894412054069107E-3</v>
      </c>
      <c r="AM345" s="51">
        <v>10.704973311018</v>
      </c>
      <c r="AN345" s="15"/>
      <c r="AO345" s="22">
        <v>0</v>
      </c>
      <c r="AP345" s="22">
        <v>0</v>
      </c>
      <c r="AQ345" s="22">
        <v>0</v>
      </c>
      <c r="AR345" s="22">
        <v>0</v>
      </c>
      <c r="AS345" s="20">
        <v>0</v>
      </c>
      <c r="AT345" s="20">
        <v>0</v>
      </c>
      <c r="AU345" s="20">
        <v>7</v>
      </c>
      <c r="AV345" s="21">
        <v>5</v>
      </c>
      <c r="AW345" s="15"/>
      <c r="AX345" s="25">
        <v>0</v>
      </c>
      <c r="AY345" s="26">
        <v>-115.173126170179</v>
      </c>
      <c r="AZ345" s="26">
        <v>0.54146558877982898</v>
      </c>
      <c r="BA345" s="26">
        <v>-15.964106449086101</v>
      </c>
      <c r="BB345" s="85">
        <v>0</v>
      </c>
      <c r="BC345" s="88">
        <v>0</v>
      </c>
      <c r="BD345" s="18">
        <v>43657</v>
      </c>
      <c r="BE345" s="18"/>
      <c r="BF345" s="20"/>
      <c r="BG345" s="18"/>
      <c r="BH345" s="15"/>
    </row>
    <row r="346" spans="1:60" x14ac:dyDescent="0.25">
      <c r="A346" s="15"/>
      <c r="B346" s="14" t="s">
        <v>1171</v>
      </c>
      <c r="C346" s="14" t="s">
        <v>1172</v>
      </c>
      <c r="D346" s="14" t="s">
        <v>1166</v>
      </c>
      <c r="E346" s="16" t="s">
        <v>77</v>
      </c>
      <c r="F346" s="16" t="s">
        <v>326</v>
      </c>
      <c r="G346" s="81" t="s">
        <v>703</v>
      </c>
      <c r="H346" s="82" t="s">
        <v>704</v>
      </c>
      <c r="I346" s="17" t="s">
        <v>31</v>
      </c>
      <c r="J346" s="17" t="s">
        <v>1173</v>
      </c>
      <c r="K346" s="15"/>
      <c r="L346" s="18">
        <v>44022</v>
      </c>
      <c r="M346" s="83">
        <v>712816.100899696</v>
      </c>
      <c r="N346" s="84">
        <v>712816.100899696</v>
      </c>
      <c r="O346" s="84">
        <v>712816.100899696</v>
      </c>
      <c r="P346" s="85">
        <f t="shared" si="5"/>
        <v>1</v>
      </c>
      <c r="Q346" s="18">
        <v>44022</v>
      </c>
      <c r="R346" s="86">
        <v>744507.97600000002</v>
      </c>
      <c r="S346" s="86">
        <v>802737.58922167995</v>
      </c>
      <c r="T346" s="15"/>
      <c r="U346" s="19">
        <v>4.5709057303611198E-6</v>
      </c>
      <c r="V346" s="51">
        <v>4.2370005940028897E-2</v>
      </c>
      <c r="W346" s="19">
        <v>1.5353146409324801E-4</v>
      </c>
      <c r="X346" s="51">
        <v>0.80427039747519302</v>
      </c>
      <c r="Y346" s="19">
        <v>5.87090669614554E-3</v>
      </c>
      <c r="Z346" s="51">
        <v>19.918764127854999</v>
      </c>
      <c r="AA346" s="19">
        <v>1.54690124727495E-2</v>
      </c>
      <c r="AB346" s="51">
        <v>22.123568150447699</v>
      </c>
      <c r="AC346" s="19">
        <v>4.11437991679122E-2</v>
      </c>
      <c r="AD346" s="51">
        <v>28.400235415057999</v>
      </c>
      <c r="AE346" s="19">
        <v>6.5651142316710306E-2</v>
      </c>
      <c r="AF346" s="87">
        <v>24.342346280260202</v>
      </c>
      <c r="AG346" s="19">
        <v>4.3583968363236602E-5</v>
      </c>
      <c r="AH346" s="51">
        <v>-1.7944625949894499</v>
      </c>
      <c r="AI346" s="19">
        <v>6.2698536949028503E-3</v>
      </c>
      <c r="AJ346" s="51">
        <v>14.353902576491199</v>
      </c>
      <c r="AK346" s="19">
        <v>0.33695793216640602</v>
      </c>
      <c r="AL346" s="19">
        <v>3.3436739740864099E-2</v>
      </c>
      <c r="AM346" s="51">
        <v>37.215843527635997</v>
      </c>
      <c r="AN346" s="15"/>
      <c r="AO346" s="22">
        <v>7.2504467243561499E-4</v>
      </c>
      <c r="AP346" s="22">
        <v>-3.25569999404252E-7</v>
      </c>
      <c r="AQ346" s="22">
        <v>2.0423175701580502E-3</v>
      </c>
      <c r="AR346" s="22">
        <v>4.3583968363236602E-5</v>
      </c>
      <c r="AS346" s="20">
        <v>12</v>
      </c>
      <c r="AT346" s="20">
        <v>0</v>
      </c>
      <c r="AU346" s="20">
        <v>7</v>
      </c>
      <c r="AV346" s="21">
        <v>5</v>
      </c>
      <c r="AW346" s="15"/>
      <c r="AX346" s="25">
        <v>1.06793464475004E-3</v>
      </c>
      <c r="AY346" s="26">
        <v>-13.399469838797801</v>
      </c>
      <c r="AZ346" s="26">
        <v>0.59338220273821196</v>
      </c>
      <c r="BA346" s="26">
        <v>-12.5388663686899</v>
      </c>
      <c r="BB346" s="85">
        <v>1.1035437391029701E-4</v>
      </c>
      <c r="BC346" s="88">
        <v>-3.9685734766981E-5</v>
      </c>
      <c r="BD346" s="18">
        <v>43965</v>
      </c>
      <c r="BE346" s="18">
        <v>43969</v>
      </c>
      <c r="BF346" s="20">
        <v>3</v>
      </c>
      <c r="BG346" s="18">
        <v>43970</v>
      </c>
      <c r="BH346" s="15"/>
    </row>
    <row r="347" spans="1:60" x14ac:dyDescent="0.25">
      <c r="A347" s="15"/>
      <c r="B347" s="14" t="s">
        <v>1174</v>
      </c>
      <c r="C347" s="14" t="s">
        <v>1175</v>
      </c>
      <c r="D347" s="14" t="s">
        <v>1166</v>
      </c>
      <c r="E347" s="16" t="s">
        <v>1176</v>
      </c>
      <c r="F347" s="16" t="s">
        <v>326</v>
      </c>
      <c r="G347" s="81" t="s">
        <v>703</v>
      </c>
      <c r="H347" s="82" t="s">
        <v>704</v>
      </c>
      <c r="I347" s="17" t="s">
        <v>31</v>
      </c>
      <c r="J347" s="17" t="s">
        <v>1177</v>
      </c>
      <c r="K347" s="15"/>
      <c r="L347" s="18">
        <v>44022</v>
      </c>
      <c r="M347" s="83">
        <v>100000</v>
      </c>
      <c r="N347" s="84">
        <v>100000</v>
      </c>
      <c r="O347" s="84">
        <v>100000</v>
      </c>
      <c r="P347" s="85">
        <f t="shared" si="5"/>
        <v>1</v>
      </c>
      <c r="Q347" s="18">
        <v>44022</v>
      </c>
      <c r="R347" s="86">
        <v>0</v>
      </c>
      <c r="S347" s="86">
        <v>0</v>
      </c>
      <c r="T347" s="15"/>
      <c r="U347" s="19">
        <v>0</v>
      </c>
      <c r="V347" s="51">
        <v>4.1912915366992799E-2</v>
      </c>
      <c r="W347" s="19">
        <v>0</v>
      </c>
      <c r="X347" s="51">
        <v>0.78891725106586796</v>
      </c>
      <c r="Y347" s="19">
        <v>0</v>
      </c>
      <c r="Z347" s="51">
        <v>19.3316734582477</v>
      </c>
      <c r="AA347" s="19">
        <v>0</v>
      </c>
      <c r="AB347" s="51">
        <v>20.576666903158198</v>
      </c>
      <c r="AC347" s="19">
        <v>0</v>
      </c>
      <c r="AD347" s="51">
        <v>24.2858554982522</v>
      </c>
      <c r="AE347" s="19">
        <v>0</v>
      </c>
      <c r="AF347" s="87">
        <v>17.777232048596499</v>
      </c>
      <c r="AG347" s="19">
        <v>0</v>
      </c>
      <c r="AH347" s="51">
        <v>-1.79882099182578</v>
      </c>
      <c r="AI347" s="19">
        <v>0</v>
      </c>
      <c r="AJ347" s="51">
        <v>13.726917206993701</v>
      </c>
      <c r="AK347" s="19">
        <v>0</v>
      </c>
      <c r="AL347" s="19">
        <v>0</v>
      </c>
      <c r="AM347" s="51">
        <v>3.52005031099907</v>
      </c>
      <c r="AN347" s="15"/>
      <c r="AO347" s="22">
        <v>0</v>
      </c>
      <c r="AP347" s="22">
        <v>0</v>
      </c>
      <c r="AQ347" s="22">
        <v>0</v>
      </c>
      <c r="AR347" s="22">
        <v>0</v>
      </c>
      <c r="AS347" s="20">
        <v>0</v>
      </c>
      <c r="AT347" s="20">
        <v>0</v>
      </c>
      <c r="AU347" s="20">
        <v>7</v>
      </c>
      <c r="AV347" s="21">
        <v>5</v>
      </c>
      <c r="AW347" s="15"/>
      <c r="AX347" s="25">
        <v>0</v>
      </c>
      <c r="AY347" s="26">
        <v>-115.173126170179</v>
      </c>
      <c r="AZ347" s="26">
        <v>0.54146558877982898</v>
      </c>
      <c r="BA347" s="26">
        <v>-15.964106449086101</v>
      </c>
      <c r="BB347" s="85">
        <v>0</v>
      </c>
      <c r="BC347" s="88">
        <v>0</v>
      </c>
      <c r="BD347" s="18">
        <v>43657</v>
      </c>
      <c r="BE347" s="18"/>
      <c r="BF347" s="20"/>
      <c r="BG347" s="18"/>
      <c r="BH347" s="15"/>
    </row>
    <row r="348" spans="1:60" x14ac:dyDescent="0.25">
      <c r="A348" s="15"/>
      <c r="B348" s="14" t="s">
        <v>1178</v>
      </c>
      <c r="C348" s="14" t="s">
        <v>1179</v>
      </c>
      <c r="D348" s="14" t="s">
        <v>1166</v>
      </c>
      <c r="E348" s="16" t="s">
        <v>341</v>
      </c>
      <c r="F348" s="16" t="s">
        <v>326</v>
      </c>
      <c r="G348" s="81" t="s">
        <v>703</v>
      </c>
      <c r="H348" s="82" t="s">
        <v>704</v>
      </c>
      <c r="I348" s="17" t="s">
        <v>31</v>
      </c>
      <c r="J348" s="17" t="s">
        <v>1180</v>
      </c>
      <c r="K348" s="15"/>
      <c r="L348" s="18">
        <v>44022</v>
      </c>
      <c r="M348" s="83">
        <v>675701.35159969295</v>
      </c>
      <c r="N348" s="84">
        <v>675701.35159969295</v>
      </c>
      <c r="O348" s="84">
        <v>675701.35159969295</v>
      </c>
      <c r="P348" s="85">
        <f t="shared" si="5"/>
        <v>1</v>
      </c>
      <c r="Q348" s="18">
        <v>44022</v>
      </c>
      <c r="R348" s="86">
        <v>182955969.773</v>
      </c>
      <c r="S348" s="86">
        <v>177533624.65775001</v>
      </c>
      <c r="T348" s="15"/>
      <c r="U348" s="19">
        <v>4.5694941945839699E-6</v>
      </c>
      <c r="V348" s="51">
        <v>4.2369864786451203E-2</v>
      </c>
      <c r="W348" s="19">
        <v>1.53506307469797E-4</v>
      </c>
      <c r="X348" s="51">
        <v>0.80426788181284803</v>
      </c>
      <c r="Y348" s="19">
        <v>4.8595369516988302E-3</v>
      </c>
      <c r="Z348" s="51">
        <v>19.8176271534176</v>
      </c>
      <c r="AA348" s="19">
        <v>1.2461668702599101E-2</v>
      </c>
      <c r="AB348" s="51">
        <v>21.8228337734181</v>
      </c>
      <c r="AC348" s="19">
        <v>3.3916416099600603E-2</v>
      </c>
      <c r="AD348" s="51">
        <v>27.677497108204999</v>
      </c>
      <c r="AE348" s="19">
        <v>5.4029082806664498E-2</v>
      </c>
      <c r="AF348" s="87">
        <v>23.180140329262901</v>
      </c>
      <c r="AG348" s="19">
        <v>4.35598976764595E-5</v>
      </c>
      <c r="AH348" s="51">
        <v>-1.7944650020581301</v>
      </c>
      <c r="AI348" s="19">
        <v>5.1639508146763503E-3</v>
      </c>
      <c r="AJ348" s="51">
        <v>14.2433122884686</v>
      </c>
      <c r="AK348" s="19">
        <v>0.27783725465444098</v>
      </c>
      <c r="AL348" s="19">
        <v>2.81565647146635E-2</v>
      </c>
      <c r="AM348" s="51">
        <v>31.303775776439601</v>
      </c>
      <c r="AN348" s="15"/>
      <c r="AO348" s="22">
        <v>7.1410893906431695E-4</v>
      </c>
      <c r="AP348" s="22">
        <v>4.3306499719619802E-6</v>
      </c>
      <c r="AQ348" s="22">
        <v>1.90858023233886E-3</v>
      </c>
      <c r="AR348" s="22">
        <v>4.35598976764595E-5</v>
      </c>
      <c r="AS348" s="20">
        <v>12</v>
      </c>
      <c r="AT348" s="20">
        <v>0</v>
      </c>
      <c r="AU348" s="20">
        <v>7</v>
      </c>
      <c r="AV348" s="21">
        <v>5</v>
      </c>
      <c r="AW348" s="15"/>
      <c r="AX348" s="25">
        <v>9.8304258373787005E-4</v>
      </c>
      <c r="AY348" s="26">
        <v>-17.224779228825401</v>
      </c>
      <c r="AZ348" s="26">
        <v>0.58337637120257602</v>
      </c>
      <c r="BA348" s="26">
        <v>-13.6810573335533</v>
      </c>
      <c r="BB348" s="85">
        <v>1.01583675782848E-4</v>
      </c>
      <c r="BC348" s="88">
        <v>0</v>
      </c>
      <c r="BD348" s="18">
        <v>44022</v>
      </c>
      <c r="BE348" s="18"/>
      <c r="BF348" s="20"/>
      <c r="BG348" s="18"/>
      <c r="BH348" s="15"/>
    </row>
    <row r="349" spans="1:60" x14ac:dyDescent="0.25">
      <c r="A349" s="15"/>
      <c r="B349" s="14" t="s">
        <v>1181</v>
      </c>
      <c r="C349" s="14" t="s">
        <v>1182</v>
      </c>
      <c r="D349" s="14" t="s">
        <v>1166</v>
      </c>
      <c r="E349" s="16" t="s">
        <v>345</v>
      </c>
      <c r="F349" s="16" t="s">
        <v>326</v>
      </c>
      <c r="G349" s="81" t="s">
        <v>703</v>
      </c>
      <c r="H349" s="82" t="s">
        <v>704</v>
      </c>
      <c r="I349" s="17" t="s">
        <v>31</v>
      </c>
      <c r="J349" s="17" t="s">
        <v>1183</v>
      </c>
      <c r="K349" s="15"/>
      <c r="L349" s="18">
        <v>44022</v>
      </c>
      <c r="M349" s="83">
        <v>111818.061400056</v>
      </c>
      <c r="N349" s="84">
        <v>111818.061400056</v>
      </c>
      <c r="O349" s="84">
        <v>111818.061400056</v>
      </c>
      <c r="P349" s="85">
        <f t="shared" si="5"/>
        <v>1</v>
      </c>
      <c r="Q349" s="18">
        <v>44022</v>
      </c>
      <c r="R349" s="86">
        <v>0</v>
      </c>
      <c r="S349" s="86">
        <v>0</v>
      </c>
      <c r="T349" s="15"/>
      <c r="U349" s="19">
        <v>0</v>
      </c>
      <c r="V349" s="51">
        <v>4.1912915366992799E-2</v>
      </c>
      <c r="W349" s="19">
        <v>0</v>
      </c>
      <c r="X349" s="51">
        <v>0.78891725106586796</v>
      </c>
      <c r="Y349" s="19">
        <v>0</v>
      </c>
      <c r="Z349" s="51">
        <v>19.3316734582477</v>
      </c>
      <c r="AA349" s="19">
        <v>0</v>
      </c>
      <c r="AB349" s="51">
        <v>20.576666903158198</v>
      </c>
      <c r="AC349" s="19">
        <v>3.6130470471107401E-4</v>
      </c>
      <c r="AD349" s="51">
        <v>24.321985968737899</v>
      </c>
      <c r="AE349" s="19">
        <v>1.19594485349808E-2</v>
      </c>
      <c r="AF349" s="87">
        <v>18.973176902101802</v>
      </c>
      <c r="AG349" s="19">
        <v>0</v>
      </c>
      <c r="AH349" s="51">
        <v>-1.79882099182578</v>
      </c>
      <c r="AI349" s="19">
        <v>0</v>
      </c>
      <c r="AJ349" s="51">
        <v>13.726917206993701</v>
      </c>
      <c r="AK349" s="19">
        <v>0.11818061400117599</v>
      </c>
      <c r="AL349" s="19">
        <v>1.27316623784282E-2</v>
      </c>
      <c r="AM349" s="51">
        <v>15.338111711112999</v>
      </c>
      <c r="AN349" s="15"/>
      <c r="AO349" s="22">
        <v>0</v>
      </c>
      <c r="AP349" s="22">
        <v>0</v>
      </c>
      <c r="AQ349" s="22">
        <v>0</v>
      </c>
      <c r="AR349" s="22">
        <v>0</v>
      </c>
      <c r="AS349" s="20">
        <v>0</v>
      </c>
      <c r="AT349" s="20">
        <v>0</v>
      </c>
      <c r="AU349" s="20">
        <v>7</v>
      </c>
      <c r="AV349" s="21">
        <v>5</v>
      </c>
      <c r="AW349" s="15"/>
      <c r="AX349" s="25">
        <v>0</v>
      </c>
      <c r="AY349" s="26">
        <v>-115.173126170179</v>
      </c>
      <c r="AZ349" s="26">
        <v>0.54146558877982898</v>
      </c>
      <c r="BA349" s="26">
        <v>-15.964106449086101</v>
      </c>
      <c r="BB349" s="85">
        <v>0</v>
      </c>
      <c r="BC349" s="88">
        <v>0</v>
      </c>
      <c r="BD349" s="18">
        <v>43657</v>
      </c>
      <c r="BE349" s="18"/>
      <c r="BF349" s="20"/>
      <c r="BG349" s="18"/>
      <c r="BH349" s="15"/>
    </row>
    <row r="350" spans="1:60" x14ac:dyDescent="0.25">
      <c r="A350" s="15"/>
      <c r="B350" s="14" t="s">
        <v>1184</v>
      </c>
      <c r="C350" s="14" t="s">
        <v>1185</v>
      </c>
      <c r="D350" s="14" t="s">
        <v>1166</v>
      </c>
      <c r="E350" s="16" t="s">
        <v>1110</v>
      </c>
      <c r="F350" s="16" t="s">
        <v>326</v>
      </c>
      <c r="G350" s="81" t="s">
        <v>703</v>
      </c>
      <c r="H350" s="82" t="s">
        <v>704</v>
      </c>
      <c r="I350" s="17" t="s">
        <v>31</v>
      </c>
      <c r="J350" s="17" t="s">
        <v>1186</v>
      </c>
      <c r="K350" s="15"/>
      <c r="L350" s="18">
        <v>44022</v>
      </c>
      <c r="M350" s="83">
        <v>724017.074700356</v>
      </c>
      <c r="N350" s="84">
        <v>724017.074700356</v>
      </c>
      <c r="O350" s="84">
        <v>724017.074700356</v>
      </c>
      <c r="P350" s="85">
        <f t="shared" si="5"/>
        <v>1</v>
      </c>
      <c r="Q350" s="18">
        <v>44022</v>
      </c>
      <c r="R350" s="86">
        <v>138801.603</v>
      </c>
      <c r="S350" s="86">
        <v>138422.64356494101</v>
      </c>
      <c r="T350" s="15"/>
      <c r="U350" s="19">
        <v>5.3889907576376598E-6</v>
      </c>
      <c r="V350" s="51">
        <v>4.24518144427566E-2</v>
      </c>
      <c r="W350" s="19">
        <v>1.8367097254667899E-4</v>
      </c>
      <c r="X350" s="51">
        <v>0.80728434832053597</v>
      </c>
      <c r="Y350" s="19">
        <v>6.9770775353390499E-3</v>
      </c>
      <c r="Z350" s="51">
        <v>20.029381211788898</v>
      </c>
      <c r="AA350" s="19">
        <v>1.81233369949041E-2</v>
      </c>
      <c r="AB350" s="51">
        <v>22.389000602648601</v>
      </c>
      <c r="AC350" s="19">
        <v>4.7001101725982201E-2</v>
      </c>
      <c r="AD350" s="51">
        <v>28.9859656708431</v>
      </c>
      <c r="AE350" s="19">
        <v>7.4866159875455196E-2</v>
      </c>
      <c r="AF350" s="87">
        <v>25.263848036149302</v>
      </c>
      <c r="AG350" s="19">
        <v>5.5996704759309102E-5</v>
      </c>
      <c r="AH350" s="51">
        <v>-1.79322132134985</v>
      </c>
      <c r="AI350" s="19">
        <v>7.4589515079424001E-3</v>
      </c>
      <c r="AJ350" s="51">
        <v>14.472812357795201</v>
      </c>
      <c r="AK350" s="19">
        <v>0.85318867173511503</v>
      </c>
      <c r="AL350" s="19">
        <v>3.9141459021266201E-2</v>
      </c>
      <c r="AM350" s="51">
        <v>-39.109632185543902</v>
      </c>
      <c r="AN350" s="15"/>
      <c r="AO350" s="22">
        <v>7.3324877121194699E-4</v>
      </c>
      <c r="AP350" s="22">
        <v>5.1801816880470099E-6</v>
      </c>
      <c r="AQ350" s="22">
        <v>2.2887136346980701E-3</v>
      </c>
      <c r="AR350" s="22">
        <v>5.5996704759309102E-5</v>
      </c>
      <c r="AS350" s="20">
        <v>12</v>
      </c>
      <c r="AT350" s="20">
        <v>0</v>
      </c>
      <c r="AU350" s="20">
        <v>7</v>
      </c>
      <c r="AV350" s="21">
        <v>5</v>
      </c>
      <c r="AW350" s="15"/>
      <c r="AX350" s="25">
        <v>1.12954644022238E-3</v>
      </c>
      <c r="AY350" s="26">
        <v>-10.4927954209415</v>
      </c>
      <c r="AZ350" s="26">
        <v>0.60219388998666501</v>
      </c>
      <c r="BA350" s="26">
        <v>-11.304933268082101</v>
      </c>
      <c r="BB350" s="85">
        <v>1.16720331096047E-4</v>
      </c>
      <c r="BC350" s="88">
        <v>0</v>
      </c>
      <c r="BD350" s="18">
        <v>44022</v>
      </c>
      <c r="BE350" s="18"/>
      <c r="BF350" s="20"/>
      <c r="BG350" s="18"/>
      <c r="BH350" s="15"/>
    </row>
    <row r="351" spans="1:60" x14ac:dyDescent="0.25">
      <c r="A351" s="15"/>
      <c r="B351" s="14" t="s">
        <v>1187</v>
      </c>
      <c r="C351" s="14" t="s">
        <v>1188</v>
      </c>
      <c r="D351" s="14" t="s">
        <v>1166</v>
      </c>
      <c r="E351" s="16" t="s">
        <v>59</v>
      </c>
      <c r="F351" s="16" t="s">
        <v>326</v>
      </c>
      <c r="G351" s="81" t="s">
        <v>703</v>
      </c>
      <c r="H351" s="82" t="s">
        <v>704</v>
      </c>
      <c r="I351" s="17" t="s">
        <v>31</v>
      </c>
      <c r="J351" s="17" t="s">
        <v>1189</v>
      </c>
      <c r="K351" s="15"/>
      <c r="L351" s="18">
        <v>44022</v>
      </c>
      <c r="M351" s="83">
        <v>113118.213500023</v>
      </c>
      <c r="N351" s="84">
        <v>113118.213500023</v>
      </c>
      <c r="O351" s="84">
        <v>113118.213500023</v>
      </c>
      <c r="P351" s="85">
        <f t="shared" si="5"/>
        <v>1</v>
      </c>
      <c r="Q351" s="18">
        <v>44022</v>
      </c>
      <c r="R351" s="86">
        <v>43363.063999999998</v>
      </c>
      <c r="S351" s="86">
        <v>5181624.2062578099</v>
      </c>
      <c r="T351" s="15"/>
      <c r="U351" s="19">
        <v>6.8035478761885298E-6</v>
      </c>
      <c r="V351" s="51">
        <v>4.2593270154611701E-2</v>
      </c>
      <c r="W351" s="19">
        <v>2.2625790188612901E-4</v>
      </c>
      <c r="X351" s="51">
        <v>0.81154304125448096</v>
      </c>
      <c r="Y351" s="19">
        <v>7.2375219260720804E-3</v>
      </c>
      <c r="Z351" s="51">
        <v>20.055425650847599</v>
      </c>
      <c r="AA351" s="19">
        <v>1.86536218134279E-2</v>
      </c>
      <c r="AB351" s="51">
        <v>22.4420290845155</v>
      </c>
      <c r="AC351" s="19">
        <v>4.8091789742102299E-2</v>
      </c>
      <c r="AD351" s="51">
        <v>29.095034472469699</v>
      </c>
      <c r="AE351" s="19">
        <v>7.6545602620171793E-2</v>
      </c>
      <c r="AF351" s="87">
        <v>25.431792310613702</v>
      </c>
      <c r="AG351" s="19">
        <v>7.0157197114895098E-5</v>
      </c>
      <c r="AH351" s="51">
        <v>-1.7918052721142901</v>
      </c>
      <c r="AI351" s="19">
        <v>7.7338118971965698E-3</v>
      </c>
      <c r="AJ351" s="51">
        <v>14.500298396713299</v>
      </c>
      <c r="AK351" s="19">
        <v>0.130814870077302</v>
      </c>
      <c r="AL351" s="19">
        <v>2.7548510295673598E-2</v>
      </c>
      <c r="AM351" s="51">
        <v>4.4943065875413604</v>
      </c>
      <c r="AN351" s="15"/>
      <c r="AO351" s="22">
        <v>7.3467026959406201E-4</v>
      </c>
      <c r="AP351" s="22">
        <v>6.5949589043157201E-6</v>
      </c>
      <c r="AQ351" s="22">
        <v>2.3314138416026301E-3</v>
      </c>
      <c r="AR351" s="22">
        <v>7.0157197114895098E-5</v>
      </c>
      <c r="AS351" s="20">
        <v>12</v>
      </c>
      <c r="AT351" s="20">
        <v>0</v>
      </c>
      <c r="AU351" s="20">
        <v>7</v>
      </c>
      <c r="AV351" s="21">
        <v>5</v>
      </c>
      <c r="AW351" s="15"/>
      <c r="AX351" s="25">
        <v>1.1377440733224399E-3</v>
      </c>
      <c r="AY351" s="26">
        <v>-9.9717925535515004</v>
      </c>
      <c r="AZ351" s="26">
        <v>0.60395149408395798</v>
      </c>
      <c r="BA351" s="26">
        <v>-11.0479922631639</v>
      </c>
      <c r="BB351" s="85">
        <v>1.17567446241509E-4</v>
      </c>
      <c r="BC351" s="88">
        <v>0</v>
      </c>
      <c r="BD351" s="18">
        <v>44022</v>
      </c>
      <c r="BE351" s="18"/>
      <c r="BF351" s="20"/>
      <c r="BG351" s="18"/>
      <c r="BH351" s="15"/>
    </row>
    <row r="352" spans="1:60" x14ac:dyDescent="0.25">
      <c r="A352" s="15"/>
      <c r="B352" s="14" t="s">
        <v>1190</v>
      </c>
      <c r="C352" s="14" t="s">
        <v>1191</v>
      </c>
      <c r="D352" s="14" t="s">
        <v>1192</v>
      </c>
      <c r="E352" s="16" t="s">
        <v>1193</v>
      </c>
      <c r="F352" s="16" t="s">
        <v>326</v>
      </c>
      <c r="G352" s="81" t="s">
        <v>703</v>
      </c>
      <c r="H352" s="82" t="s">
        <v>728</v>
      </c>
      <c r="I352" s="17" t="s">
        <v>411</v>
      </c>
      <c r="J352" s="17" t="s">
        <v>1194</v>
      </c>
      <c r="K352" s="15"/>
      <c r="L352" s="18">
        <v>43812</v>
      </c>
      <c r="M352" s="83"/>
      <c r="N352" s="84"/>
      <c r="O352" s="84">
        <v>868395.19467544602</v>
      </c>
      <c r="P352" s="85">
        <f t="shared" si="5"/>
        <v>0</v>
      </c>
      <c r="Q352" s="18">
        <v>43798</v>
      </c>
      <c r="R352" s="86"/>
      <c r="S352" s="86">
        <v>289045.645289551</v>
      </c>
      <c r="T352" s="15"/>
      <c r="U352" s="19"/>
      <c r="V352" s="51"/>
      <c r="W352" s="19"/>
      <c r="X352" s="51"/>
      <c r="Y352" s="19"/>
      <c r="Z352" s="51"/>
      <c r="AA352" s="19"/>
      <c r="AB352" s="51"/>
      <c r="AC352" s="19"/>
      <c r="AD352" s="51"/>
      <c r="AE352" s="19"/>
      <c r="AF352" s="87"/>
      <c r="AG352" s="19"/>
      <c r="AH352" s="51"/>
      <c r="AI352" s="19"/>
      <c r="AJ352" s="51"/>
      <c r="AK352" s="19"/>
      <c r="AL352" s="19"/>
      <c r="AM352" s="51"/>
      <c r="AN352" s="15"/>
      <c r="AO352" s="22">
        <v>3.6606641771868502E-2</v>
      </c>
      <c r="AP352" s="22">
        <v>-2.3595533551997502E-2</v>
      </c>
      <c r="AQ352" s="22">
        <v>0.14166441999987001</v>
      </c>
      <c r="AR352" s="22">
        <v>-7.1425680010215695E-2</v>
      </c>
      <c r="AS352" s="20"/>
      <c r="AT352" s="20"/>
      <c r="AU352" s="20"/>
      <c r="AV352" s="21"/>
      <c r="AW352" s="15"/>
      <c r="AX352" s="25"/>
      <c r="AY352" s="26"/>
      <c r="AZ352" s="26"/>
      <c r="BA352" s="26"/>
      <c r="BB352" s="85"/>
      <c r="BC352" s="88">
        <v>-7.1391936856307403</v>
      </c>
      <c r="BD352" s="18">
        <v>43798</v>
      </c>
      <c r="BE352" s="18">
        <v>43812</v>
      </c>
      <c r="BF352" s="20"/>
      <c r="BG352" s="18"/>
      <c r="BH352" s="15"/>
    </row>
    <row r="353" spans="1:60" x14ac:dyDescent="0.25">
      <c r="A353" s="15"/>
      <c r="B353" s="14" t="s">
        <v>1195</v>
      </c>
      <c r="C353" s="14" t="s">
        <v>1196</v>
      </c>
      <c r="D353" s="14" t="s">
        <v>1192</v>
      </c>
      <c r="E353" s="16" t="s">
        <v>341</v>
      </c>
      <c r="F353" s="16" t="s">
        <v>326</v>
      </c>
      <c r="G353" s="81" t="s">
        <v>703</v>
      </c>
      <c r="H353" s="82" t="s">
        <v>728</v>
      </c>
      <c r="I353" s="17" t="s">
        <v>411</v>
      </c>
      <c r="J353" s="17" t="s">
        <v>1197</v>
      </c>
      <c r="K353" s="15"/>
      <c r="L353" s="18">
        <v>43812</v>
      </c>
      <c r="M353" s="83"/>
      <c r="N353" s="84"/>
      <c r="O353" s="84">
        <v>859064.62712478603</v>
      </c>
      <c r="P353" s="85">
        <f t="shared" si="5"/>
        <v>0</v>
      </c>
      <c r="Q353" s="18">
        <v>43798</v>
      </c>
      <c r="R353" s="86"/>
      <c r="S353" s="86">
        <v>8498695.0590468794</v>
      </c>
      <c r="T353" s="15"/>
      <c r="U353" s="19"/>
      <c r="V353" s="51"/>
      <c r="W353" s="19"/>
      <c r="X353" s="51"/>
      <c r="Y353" s="19"/>
      <c r="Z353" s="51"/>
      <c r="AA353" s="19"/>
      <c r="AB353" s="51"/>
      <c r="AC353" s="19"/>
      <c r="AD353" s="51"/>
      <c r="AE353" s="19"/>
      <c r="AF353" s="87"/>
      <c r="AG353" s="19"/>
      <c r="AH353" s="51"/>
      <c r="AI353" s="19"/>
      <c r="AJ353" s="51"/>
      <c r="AK353" s="19"/>
      <c r="AL353" s="19"/>
      <c r="AM353" s="51"/>
      <c r="AN353" s="15"/>
      <c r="AO353" s="22">
        <v>3.6600676507077899E-2</v>
      </c>
      <c r="AP353" s="22">
        <v>-2.36123994691297E-2</v>
      </c>
      <c r="AQ353" s="22">
        <v>0.14146742909360899</v>
      </c>
      <c r="AR353" s="22">
        <v>-7.1495123132117394E-2</v>
      </c>
      <c r="AS353" s="20"/>
      <c r="AT353" s="20"/>
      <c r="AU353" s="20"/>
      <c r="AV353" s="21"/>
      <c r="AW353" s="15"/>
      <c r="AX353" s="25"/>
      <c r="AY353" s="26"/>
      <c r="AZ353" s="26"/>
      <c r="BA353" s="26"/>
      <c r="BB353" s="85"/>
      <c r="BC353" s="88">
        <v>-7.1466745309153303</v>
      </c>
      <c r="BD353" s="18">
        <v>43798</v>
      </c>
      <c r="BE353" s="18">
        <v>43812</v>
      </c>
      <c r="BF353" s="20"/>
      <c r="BG353" s="18"/>
      <c r="BH353" s="15"/>
    </row>
    <row r="354" spans="1:60" x14ac:dyDescent="0.25">
      <c r="A354" s="15"/>
      <c r="B354" s="14" t="s">
        <v>1198</v>
      </c>
      <c r="C354" s="14" t="s">
        <v>1199</v>
      </c>
      <c r="D354" s="14" t="s">
        <v>1200</v>
      </c>
      <c r="E354" s="16" t="s">
        <v>27</v>
      </c>
      <c r="F354" s="16" t="s">
        <v>326</v>
      </c>
      <c r="G354" s="81" t="s">
        <v>703</v>
      </c>
      <c r="H354" s="82" t="s">
        <v>704</v>
      </c>
      <c r="I354" s="17" t="s">
        <v>31</v>
      </c>
      <c r="J354" s="17" t="s">
        <v>1201</v>
      </c>
      <c r="K354" s="15"/>
      <c r="L354" s="18">
        <v>44022</v>
      </c>
      <c r="M354" s="83">
        <v>1291.82829999924</v>
      </c>
      <c r="N354" s="84">
        <v>1291.82829999924</v>
      </c>
      <c r="O354" s="84">
        <v>1291.82829999924</v>
      </c>
      <c r="P354" s="85">
        <f t="shared" si="5"/>
        <v>1</v>
      </c>
      <c r="Q354" s="18">
        <v>44022</v>
      </c>
      <c r="R354" s="86">
        <v>24052870.883000001</v>
      </c>
      <c r="S354" s="86">
        <v>25510162.240499999</v>
      </c>
      <c r="T354" s="15"/>
      <c r="U354" s="19">
        <v>4.3349591578589803E-6</v>
      </c>
      <c r="V354" s="51">
        <v>4.2346411282778697E-2</v>
      </c>
      <c r="W354" s="19">
        <v>1.5832783356017899E-4</v>
      </c>
      <c r="X354" s="51">
        <v>0.80475003442188597</v>
      </c>
      <c r="Y354" s="19">
        <v>5.4744150584156203E-3</v>
      </c>
      <c r="Z354" s="51">
        <v>19.879114964103799</v>
      </c>
      <c r="AA354" s="19">
        <v>1.50053762354219E-2</v>
      </c>
      <c r="AB354" s="51">
        <v>22.077204526693102</v>
      </c>
      <c r="AC354" s="19">
        <v>4.5706186312599997E-2</v>
      </c>
      <c r="AD354" s="51">
        <v>28.8564741295122</v>
      </c>
      <c r="AE354" s="19">
        <v>7.5984604711266002E-2</v>
      </c>
      <c r="AF354" s="87">
        <v>25.375692519737601</v>
      </c>
      <c r="AG354" s="19">
        <v>4.3351294152671498E-5</v>
      </c>
      <c r="AH354" s="51">
        <v>-1.79448586241051</v>
      </c>
      <c r="AI354" s="19">
        <v>5.8374355321575396E-3</v>
      </c>
      <c r="AJ354" s="51">
        <v>14.3106607602094</v>
      </c>
      <c r="AK354" s="19">
        <v>0.287322670652356</v>
      </c>
      <c r="AL354" s="19">
        <v>3.3704658693750403E-2</v>
      </c>
      <c r="AM354" s="51">
        <v>40.600897954194799</v>
      </c>
      <c r="AN354" s="15"/>
      <c r="AO354" s="22">
        <v>6.0032503824913896E-4</v>
      </c>
      <c r="AP354" s="22">
        <v>4.3349591578589803E-6</v>
      </c>
      <c r="AQ354" s="22">
        <v>1.93922214930353E-3</v>
      </c>
      <c r="AR354" s="22">
        <v>4.3351294152671498E-5</v>
      </c>
      <c r="AS354" s="20">
        <v>12</v>
      </c>
      <c r="AT354" s="20">
        <v>0</v>
      </c>
      <c r="AU354" s="20">
        <v>7</v>
      </c>
      <c r="AV354" s="21">
        <v>5</v>
      </c>
      <c r="AW354" s="15"/>
      <c r="AX354" s="25">
        <v>1.02227005820282E-3</v>
      </c>
      <c r="AY354" s="26">
        <v>-14.357757972524301</v>
      </c>
      <c r="AZ354" s="26">
        <v>0.59188405999884697</v>
      </c>
      <c r="BA354" s="26">
        <v>-12.6504779440584</v>
      </c>
      <c r="BB354" s="85">
        <v>1.05631415869851E-4</v>
      </c>
      <c r="BC354" s="88">
        <v>0</v>
      </c>
      <c r="BD354" s="18">
        <v>44022</v>
      </c>
      <c r="BE354" s="18"/>
      <c r="BF354" s="20"/>
      <c r="BG354" s="18"/>
      <c r="BH354" s="15"/>
    </row>
    <row r="355" spans="1:60" x14ac:dyDescent="0.25">
      <c r="A355" s="15"/>
      <c r="B355" s="14" t="s">
        <v>1202</v>
      </c>
      <c r="C355" s="14" t="s">
        <v>1203</v>
      </c>
      <c r="D355" s="14" t="s">
        <v>1204</v>
      </c>
      <c r="E355" s="16" t="s">
        <v>1097</v>
      </c>
      <c r="F355" s="16" t="s">
        <v>326</v>
      </c>
      <c r="G355" s="81" t="s">
        <v>703</v>
      </c>
      <c r="H355" s="82" t="s">
        <v>704</v>
      </c>
      <c r="I355" s="17" t="s">
        <v>31</v>
      </c>
      <c r="J355" s="17" t="s">
        <v>1205</v>
      </c>
      <c r="K355" s="15"/>
      <c r="L355" s="18">
        <v>44022</v>
      </c>
      <c r="M355" s="83">
        <v>1422.9153000004601</v>
      </c>
      <c r="N355" s="84">
        <v>1422.9153000004601</v>
      </c>
      <c r="O355" s="84">
        <v>1422.9153000004601</v>
      </c>
      <c r="P355" s="85">
        <f t="shared" si="5"/>
        <v>1</v>
      </c>
      <c r="Q355" s="18">
        <v>44022</v>
      </c>
      <c r="R355" s="86">
        <v>182498008.736</v>
      </c>
      <c r="S355" s="86">
        <v>129424298.429625</v>
      </c>
      <c r="T355" s="15"/>
      <c r="U355" s="19">
        <v>6.9575944507960196E-6</v>
      </c>
      <c r="V355" s="51">
        <v>4.2608674812072402E-2</v>
      </c>
      <c r="W355" s="19">
        <v>1.9252919264545201E-4</v>
      </c>
      <c r="X355" s="51">
        <v>0.80817017033041305</v>
      </c>
      <c r="Y355" s="19">
        <v>6.3359799260069797E-3</v>
      </c>
      <c r="Z355" s="51">
        <v>19.965271450841101</v>
      </c>
      <c r="AA355" s="19">
        <v>1.7026305382387402E-2</v>
      </c>
      <c r="AB355" s="51">
        <v>22.279297441389598</v>
      </c>
      <c r="AC355" s="19">
        <v>4.15037222610408E-2</v>
      </c>
      <c r="AD355" s="51">
        <v>28.436227724363601</v>
      </c>
      <c r="AE355" s="19">
        <v>6.3923872650775607E-2</v>
      </c>
      <c r="AF355" s="87">
        <v>24.169619313674001</v>
      </c>
      <c r="AG355" s="19">
        <v>5.2641182264778797E-5</v>
      </c>
      <c r="AH355" s="51">
        <v>-1.7935568735992999</v>
      </c>
      <c r="AI355" s="19">
        <v>6.7732348525169099E-3</v>
      </c>
      <c r="AJ355" s="51">
        <v>14.4042406922526</v>
      </c>
      <c r="AK355" s="19">
        <v>0.11300061316433101</v>
      </c>
      <c r="AL355" s="19">
        <v>2.35508909172495E-2</v>
      </c>
      <c r="AM355" s="51">
        <v>2.5804195489327002</v>
      </c>
      <c r="AN355" s="15"/>
      <c r="AO355" s="22">
        <v>6.4515387930441604E-4</v>
      </c>
      <c r="AP355" s="22">
        <v>4.98981535201892E-6</v>
      </c>
      <c r="AQ355" s="22">
        <v>2.10043217157363E-3</v>
      </c>
      <c r="AR355" s="22">
        <v>5.2641182264778797E-5</v>
      </c>
      <c r="AS355" s="20">
        <v>12</v>
      </c>
      <c r="AT355" s="20">
        <v>0</v>
      </c>
      <c r="AU355" s="20">
        <v>7</v>
      </c>
      <c r="AV355" s="21">
        <v>5</v>
      </c>
      <c r="AW355" s="15"/>
      <c r="AX355" s="25">
        <v>1.0326565615810101E-3</v>
      </c>
      <c r="AY355" s="26">
        <v>-12.4500522431044</v>
      </c>
      <c r="AZ355" s="26">
        <v>0.59852855497592805</v>
      </c>
      <c r="BA355" s="26">
        <v>-11.838628749945199</v>
      </c>
      <c r="BB355" s="85">
        <v>1.06704134796445E-4</v>
      </c>
      <c r="BC355" s="88">
        <v>0</v>
      </c>
      <c r="BD355" s="18">
        <v>44022</v>
      </c>
      <c r="BE355" s="18"/>
      <c r="BF355" s="20"/>
      <c r="BG355" s="18"/>
      <c r="BH355" s="15"/>
    </row>
    <row r="356" spans="1:60" x14ac:dyDescent="0.25">
      <c r="A356" s="15"/>
      <c r="B356" s="14" t="s">
        <v>1206</v>
      </c>
      <c r="C356" s="14" t="s">
        <v>1207</v>
      </c>
      <c r="D356" s="14" t="s">
        <v>1204</v>
      </c>
      <c r="E356" s="16" t="s">
        <v>1104</v>
      </c>
      <c r="F356" s="16" t="s">
        <v>326</v>
      </c>
      <c r="G356" s="81" t="s">
        <v>703</v>
      </c>
      <c r="H356" s="82" t="s">
        <v>704</v>
      </c>
      <c r="I356" s="17" t="s">
        <v>31</v>
      </c>
      <c r="J356" s="17" t="s">
        <v>1208</v>
      </c>
      <c r="K356" s="15"/>
      <c r="L356" s="18">
        <v>44022</v>
      </c>
      <c r="M356" s="83">
        <v>1017.39319999982</v>
      </c>
      <c r="N356" s="84">
        <v>1017.39319999982</v>
      </c>
      <c r="O356" s="84">
        <v>1017.39319999982</v>
      </c>
      <c r="P356" s="85">
        <f t="shared" si="5"/>
        <v>1</v>
      </c>
      <c r="Q356" s="18">
        <v>44022</v>
      </c>
      <c r="R356" s="86">
        <v>50738074.284000002</v>
      </c>
      <c r="S356" s="86">
        <v>25196110.02025</v>
      </c>
      <c r="T356" s="15"/>
      <c r="U356" s="19">
        <v>6.2906256061978596E-6</v>
      </c>
      <c r="V356" s="51">
        <v>4.2541977927612599E-2</v>
      </c>
      <c r="W356" s="19">
        <v>1.5522465582762401E-4</v>
      </c>
      <c r="X356" s="51">
        <v>0.80443971664863101</v>
      </c>
      <c r="Y356" s="19">
        <v>4.4889324799442E-3</v>
      </c>
      <c r="Z356" s="51">
        <v>19.780566706234801</v>
      </c>
      <c r="AA356" s="19">
        <v>1.150904955648E-2</v>
      </c>
      <c r="AB356" s="51">
        <v>21.727571858820699</v>
      </c>
      <c r="AC356" s="19"/>
      <c r="AD356" s="51"/>
      <c r="AE356" s="19"/>
      <c r="AF356" s="87"/>
      <c r="AG356" s="19">
        <v>4.5313934606383602E-5</v>
      </c>
      <c r="AH356" s="51">
        <v>-1.7942895983651399</v>
      </c>
      <c r="AI356" s="19">
        <v>4.7232380784407698E-3</v>
      </c>
      <c r="AJ356" s="51">
        <v>14.199241014837799</v>
      </c>
      <c r="AK356" s="19">
        <v>1.7360237528919201E-2</v>
      </c>
      <c r="AL356" s="19">
        <v>1.3149682734365301E-2</v>
      </c>
      <c r="AM356" s="51">
        <v>24.547422557865499</v>
      </c>
      <c r="AN356" s="15"/>
      <c r="AO356" s="22">
        <v>6.3129067893896696E-4</v>
      </c>
      <c r="AP356" s="22">
        <v>4.3248255678918204E-6</v>
      </c>
      <c r="AQ356" s="22">
        <v>1.8633320705703201E-3</v>
      </c>
      <c r="AR356" s="22">
        <v>4.5313934606383602E-5</v>
      </c>
      <c r="AS356" s="20">
        <v>12</v>
      </c>
      <c r="AT356" s="20">
        <v>0</v>
      </c>
      <c r="AU356" s="20">
        <v>7</v>
      </c>
      <c r="AV356" s="21">
        <v>5</v>
      </c>
      <c r="AW356" s="15"/>
      <c r="AX356" s="25">
        <v>8.9598673810655795E-4</v>
      </c>
      <c r="AY356" s="26">
        <v>-19.797093531233301</v>
      </c>
      <c r="AZ356" s="26">
        <v>0.58026024596438197</v>
      </c>
      <c r="BA356" s="26">
        <v>-13.9101805390819</v>
      </c>
      <c r="BB356" s="85">
        <v>9.2583543930260294E-5</v>
      </c>
      <c r="BC356" s="88">
        <v>0</v>
      </c>
      <c r="BD356" s="18">
        <v>44022</v>
      </c>
      <c r="BE356" s="18"/>
      <c r="BF356" s="20"/>
      <c r="BG356" s="18"/>
      <c r="BH356" s="15"/>
    </row>
    <row r="357" spans="1:60" x14ac:dyDescent="0.25">
      <c r="A357" s="15"/>
      <c r="B357" s="14" t="s">
        <v>1209</v>
      </c>
      <c r="C357" s="14" t="s">
        <v>1210</v>
      </c>
      <c r="D357" s="14" t="s">
        <v>1204</v>
      </c>
      <c r="E357" s="16" t="s">
        <v>51</v>
      </c>
      <c r="F357" s="16" t="s">
        <v>326</v>
      </c>
      <c r="G357" s="81" t="s">
        <v>703</v>
      </c>
      <c r="H357" s="82" t="s">
        <v>704</v>
      </c>
      <c r="I357" s="17" t="s">
        <v>31</v>
      </c>
      <c r="J357" s="17" t="s">
        <v>1211</v>
      </c>
      <c r="K357" s="15"/>
      <c r="L357" s="18">
        <v>44022</v>
      </c>
      <c r="M357" s="83">
        <v>1133.6591999996499</v>
      </c>
      <c r="N357" s="84">
        <v>1133.6591999996499</v>
      </c>
      <c r="O357" s="84">
        <v>1133.6591999996499</v>
      </c>
      <c r="P357" s="85">
        <f t="shared" si="5"/>
        <v>1</v>
      </c>
      <c r="Q357" s="18">
        <v>44022</v>
      </c>
      <c r="R357" s="86">
        <v>418869731.38599998</v>
      </c>
      <c r="S357" s="86">
        <v>239487932.11125001</v>
      </c>
      <c r="T357" s="15"/>
      <c r="U357" s="19">
        <v>1.19966935017146E-5</v>
      </c>
      <c r="V357" s="51">
        <v>4.3112584717164303E-2</v>
      </c>
      <c r="W357" s="19">
        <v>3.31691113387933E-4</v>
      </c>
      <c r="X357" s="51">
        <v>0.82208636240466104</v>
      </c>
      <c r="Y357" s="19">
        <v>7.5420395314722598E-3</v>
      </c>
      <c r="Z357" s="51">
        <v>20.0858774113876</v>
      </c>
      <c r="AA357" s="19">
        <v>1.9757305757593699E-2</v>
      </c>
      <c r="AB357" s="51">
        <v>22.552397478924799</v>
      </c>
      <c r="AC357" s="19">
        <v>4.9494077878989601E-2</v>
      </c>
      <c r="AD357" s="51">
        <v>29.2352632861584</v>
      </c>
      <c r="AE357" s="19">
        <v>7.5832248398000998E-2</v>
      </c>
      <c r="AF357" s="87">
        <v>25.360456888389301</v>
      </c>
      <c r="AG357" s="19">
        <v>1.03392729215557E-4</v>
      </c>
      <c r="AH357" s="51">
        <v>-1.7884817189042199</v>
      </c>
      <c r="AI357" s="19">
        <v>8.0905356026050902E-3</v>
      </c>
      <c r="AJ357" s="51">
        <v>14.5359707672615</v>
      </c>
      <c r="AK357" s="19">
        <v>0.13354006493871601</v>
      </c>
      <c r="AL357" s="19">
        <v>2.7652697470330199E-2</v>
      </c>
      <c r="AM357" s="51">
        <v>2.4100347300263798</v>
      </c>
      <c r="AN357" s="15"/>
      <c r="AO357" s="22">
        <v>6.4783815287228197E-4</v>
      </c>
      <c r="AP357" s="22">
        <v>9.9680401035584492E-6</v>
      </c>
      <c r="AQ357" s="22">
        <v>2.29044843035808E-3</v>
      </c>
      <c r="AR357" s="22">
        <v>1.03392729215557E-4</v>
      </c>
      <c r="AS357" s="20">
        <v>12</v>
      </c>
      <c r="AT357" s="20">
        <v>0</v>
      </c>
      <c r="AU357" s="20">
        <v>7</v>
      </c>
      <c r="AV357" s="21">
        <v>5</v>
      </c>
      <c r="AW357" s="15"/>
      <c r="AX357" s="25">
        <v>1.0886588360108399E-3</v>
      </c>
      <c r="AY357" s="26">
        <v>-9.4722176712821202</v>
      </c>
      <c r="AZ357" s="26">
        <v>0.60753168303926897</v>
      </c>
      <c r="BA357" s="26">
        <v>-10.447820993373201</v>
      </c>
      <c r="BB357" s="85">
        <v>1.12490669004615E-4</v>
      </c>
      <c r="BC357" s="88">
        <v>0</v>
      </c>
      <c r="BD357" s="18">
        <v>44022</v>
      </c>
      <c r="BE357" s="18"/>
      <c r="BF357" s="20"/>
      <c r="BG357" s="18"/>
      <c r="BH357" s="15"/>
    </row>
    <row r="358" spans="1:60" x14ac:dyDescent="0.25">
      <c r="A358" s="15"/>
      <c r="B358" s="14" t="s">
        <v>1212</v>
      </c>
      <c r="C358" s="14" t="s">
        <v>1213</v>
      </c>
      <c r="D358" s="14" t="s">
        <v>1214</v>
      </c>
      <c r="E358" s="16" t="s">
        <v>36</v>
      </c>
      <c r="F358" s="16" t="s">
        <v>326</v>
      </c>
      <c r="G358" s="81" t="s">
        <v>703</v>
      </c>
      <c r="H358" s="82" t="s">
        <v>704</v>
      </c>
      <c r="I358" s="17" t="s">
        <v>31</v>
      </c>
      <c r="J358" s="17" t="s">
        <v>1215</v>
      </c>
      <c r="K358" s="15"/>
      <c r="L358" s="18">
        <v>44022</v>
      </c>
      <c r="M358" s="83">
        <v>14718.054399997</v>
      </c>
      <c r="N358" s="84">
        <v>14718.054399997</v>
      </c>
      <c r="O358" s="84">
        <v>14718.054399997</v>
      </c>
      <c r="P358" s="85">
        <f t="shared" si="5"/>
        <v>1</v>
      </c>
      <c r="Q358" s="18">
        <v>44022</v>
      </c>
      <c r="R358" s="86">
        <v>170311589.92399999</v>
      </c>
      <c r="S358" s="86">
        <v>29465544.817375001</v>
      </c>
      <c r="T358" s="15"/>
      <c r="U358" s="19">
        <v>1.25425758596975E-5</v>
      </c>
      <c r="V358" s="51">
        <v>4.3167172952962601E-2</v>
      </c>
      <c r="W358" s="19">
        <v>3.3316449298581601E-4</v>
      </c>
      <c r="X358" s="51">
        <v>0.82223370036444998</v>
      </c>
      <c r="Y358" s="19">
        <v>8.03956179697707E-3</v>
      </c>
      <c r="Z358" s="51">
        <v>20.1356296379527</v>
      </c>
      <c r="AA358" s="19">
        <v>2.0383064307679902E-2</v>
      </c>
      <c r="AB358" s="51">
        <v>22.614973333926201</v>
      </c>
      <c r="AC358" s="19">
        <v>5.09414005937288E-2</v>
      </c>
      <c r="AD358" s="51">
        <v>29.379995557625101</v>
      </c>
      <c r="AE358" s="19"/>
      <c r="AF358" s="87"/>
      <c r="AG358" s="19">
        <v>1.05045297459583E-4</v>
      </c>
      <c r="AH358" s="51">
        <v>-1.78831646207982</v>
      </c>
      <c r="AI358" s="19">
        <v>8.6012923438829603E-3</v>
      </c>
      <c r="AJ358" s="51">
        <v>14.5870464413892</v>
      </c>
      <c r="AK358" s="19">
        <v>6.6444855458030402E-2</v>
      </c>
      <c r="AL358" s="19">
        <v>2.4790669687717998E-2</v>
      </c>
      <c r="AM358" s="51">
        <v>33.313004263793097</v>
      </c>
      <c r="AN358" s="15"/>
      <c r="AO358" s="22">
        <v>6.8047476270294304E-4</v>
      </c>
      <c r="AP358" s="22">
        <v>1.00839133665431E-5</v>
      </c>
      <c r="AQ358" s="22">
        <v>2.41900257969974E-3</v>
      </c>
      <c r="AR358" s="22">
        <v>1.05045297459583E-4</v>
      </c>
      <c r="AS358" s="20">
        <v>12</v>
      </c>
      <c r="AT358" s="20">
        <v>0</v>
      </c>
      <c r="AU358" s="20">
        <v>7</v>
      </c>
      <c r="AV358" s="21">
        <v>5</v>
      </c>
      <c r="AW358" s="15"/>
      <c r="AX358" s="25">
        <v>1.1970020252636E-3</v>
      </c>
      <c r="AY358" s="26">
        <v>-8.1072005896421597</v>
      </c>
      <c r="AZ358" s="26">
        <v>0.60984130593442398</v>
      </c>
      <c r="BA358" s="26">
        <v>-9.9345842355396599</v>
      </c>
      <c r="BB358" s="85">
        <v>1.2368893622422699E-4</v>
      </c>
      <c r="BC358" s="88">
        <v>0</v>
      </c>
      <c r="BD358" s="18">
        <v>44022</v>
      </c>
      <c r="BE358" s="18"/>
      <c r="BF358" s="20"/>
      <c r="BG358" s="18"/>
      <c r="BH358" s="15"/>
    </row>
    <row r="359" spans="1:60" x14ac:dyDescent="0.25">
      <c r="A359" s="15"/>
      <c r="B359" s="14" t="s">
        <v>1216</v>
      </c>
      <c r="C359" s="14" t="s">
        <v>1217</v>
      </c>
      <c r="D359" s="14" t="s">
        <v>1214</v>
      </c>
      <c r="E359" s="16" t="s">
        <v>341</v>
      </c>
      <c r="F359" s="16" t="s">
        <v>326</v>
      </c>
      <c r="G359" s="81" t="s">
        <v>703</v>
      </c>
      <c r="H359" s="82" t="s">
        <v>704</v>
      </c>
      <c r="I359" s="17" t="s">
        <v>31</v>
      </c>
      <c r="J359" s="17" t="s">
        <v>1218</v>
      </c>
      <c r="K359" s="15"/>
      <c r="L359" s="18">
        <v>44022</v>
      </c>
      <c r="M359" s="83">
        <v>14452.748899996301</v>
      </c>
      <c r="N359" s="84">
        <v>14452.748899996301</v>
      </c>
      <c r="O359" s="84">
        <v>14452.748899996301</v>
      </c>
      <c r="P359" s="85">
        <f t="shared" si="5"/>
        <v>1</v>
      </c>
      <c r="Q359" s="18">
        <v>44022</v>
      </c>
      <c r="R359" s="86">
        <v>230243250.72</v>
      </c>
      <c r="S359" s="86">
        <v>209547659.24425</v>
      </c>
      <c r="T359" s="15"/>
      <c r="U359" s="19">
        <v>6.3379357015946897E-6</v>
      </c>
      <c r="V359" s="51">
        <v>4.2546708937152303E-2</v>
      </c>
      <c r="W359" s="19">
        <v>1.55115660163574E-4</v>
      </c>
      <c r="X359" s="51">
        <v>0.80442881708222602</v>
      </c>
      <c r="Y359" s="19">
        <v>4.7372798908327197E-3</v>
      </c>
      <c r="Z359" s="51">
        <v>19.805401447345499</v>
      </c>
      <c r="AA359" s="19">
        <v>1.26945602187334E-2</v>
      </c>
      <c r="AB359" s="51">
        <v>21.846122925024201</v>
      </c>
      <c r="AC359" s="19">
        <v>3.3821677890955498E-2</v>
      </c>
      <c r="AD359" s="51">
        <v>27.6680232873478</v>
      </c>
      <c r="AE359" s="19">
        <v>5.5984124819587998E-2</v>
      </c>
      <c r="AF359" s="87">
        <v>23.375644530548001</v>
      </c>
      <c r="AG359" s="19">
        <v>4.5335991671890999E-5</v>
      </c>
      <c r="AH359" s="51">
        <v>-1.7942873926585901</v>
      </c>
      <c r="AI359" s="19">
        <v>5.0360671175440101E-3</v>
      </c>
      <c r="AJ359" s="51">
        <v>14.2305239187554</v>
      </c>
      <c r="AK359" s="19">
        <v>0.44493388560309499</v>
      </c>
      <c r="AL359" s="19">
        <v>3.0471881345874901E-2</v>
      </c>
      <c r="AM359" s="51">
        <v>-0.94579394225729596</v>
      </c>
      <c r="AN359" s="15"/>
      <c r="AO359" s="22">
        <v>6.4818452119652604E-4</v>
      </c>
      <c r="AP359" s="22">
        <v>4.3314030335750397E-6</v>
      </c>
      <c r="AQ359" s="22">
        <v>1.7092480266001099E-3</v>
      </c>
      <c r="AR359" s="22">
        <v>4.5335991671890999E-5</v>
      </c>
      <c r="AS359" s="20">
        <v>12</v>
      </c>
      <c r="AT359" s="20">
        <v>0</v>
      </c>
      <c r="AU359" s="20">
        <v>7</v>
      </c>
      <c r="AV359" s="21">
        <v>5</v>
      </c>
      <c r="AW359" s="15"/>
      <c r="AX359" s="25">
        <v>1.0096158967530799E-3</v>
      </c>
      <c r="AY359" s="26">
        <v>-16.496763801202199</v>
      </c>
      <c r="AZ359" s="26">
        <v>0.58422038500521001</v>
      </c>
      <c r="BA359" s="26">
        <v>-13.3930312046868</v>
      </c>
      <c r="BB359" s="85">
        <v>1.04326757161886E-4</v>
      </c>
      <c r="BC359" s="88">
        <v>0</v>
      </c>
      <c r="BD359" s="18">
        <v>44022</v>
      </c>
      <c r="BE359" s="18"/>
      <c r="BF359" s="20"/>
      <c r="BG359" s="18"/>
      <c r="BH359" s="15"/>
    </row>
    <row r="360" spans="1:60" x14ac:dyDescent="0.25">
      <c r="A360" s="15"/>
      <c r="B360" s="14" t="s">
        <v>1219</v>
      </c>
      <c r="C360" s="14" t="s">
        <v>1220</v>
      </c>
      <c r="D360" s="14" t="s">
        <v>1221</v>
      </c>
      <c r="E360" s="16" t="s">
        <v>325</v>
      </c>
      <c r="F360" s="16" t="s">
        <v>326</v>
      </c>
      <c r="G360" s="81" t="s">
        <v>205</v>
      </c>
      <c r="H360" s="82" t="s">
        <v>1222</v>
      </c>
      <c r="I360" s="17" t="s">
        <v>31</v>
      </c>
      <c r="J360" s="17" t="s">
        <v>1223</v>
      </c>
      <c r="K360" s="15"/>
      <c r="L360" s="18">
        <v>44022</v>
      </c>
      <c r="M360" s="83">
        <v>1563.8135999999899</v>
      </c>
      <c r="N360" s="84">
        <v>1563.8135999999899</v>
      </c>
      <c r="O360" s="84">
        <v>1570.44989999942</v>
      </c>
      <c r="P360" s="85">
        <f t="shared" si="5"/>
        <v>0.99577426825304483</v>
      </c>
      <c r="Q360" s="18">
        <v>44019</v>
      </c>
      <c r="R360" s="86">
        <v>8360788.2340000002</v>
      </c>
      <c r="S360" s="86">
        <v>12227941.8696719</v>
      </c>
      <c r="T360" s="15"/>
      <c r="U360" s="19">
        <v>-1.50953486900107E-3</v>
      </c>
      <c r="V360" s="51">
        <v>-0.109040571533114</v>
      </c>
      <c r="W360" s="19">
        <v>7.9869930978020403E-3</v>
      </c>
      <c r="X360" s="51">
        <v>1.5876165608460699</v>
      </c>
      <c r="Y360" s="19">
        <v>2.64002039912157E-2</v>
      </c>
      <c r="Z360" s="51">
        <v>21.9716938573692</v>
      </c>
      <c r="AA360" s="19">
        <v>4.42423569402308E-2</v>
      </c>
      <c r="AB360" s="51">
        <v>25.000902597181302</v>
      </c>
      <c r="AC360" s="19">
        <v>0.115160141536762</v>
      </c>
      <c r="AD360" s="51">
        <v>35.801869651943001</v>
      </c>
      <c r="AE360" s="19">
        <v>0.153948768309492</v>
      </c>
      <c r="AF360" s="87">
        <v>33.172108879545704</v>
      </c>
      <c r="AG360" s="19">
        <v>-7.27753717910673E-4</v>
      </c>
      <c r="AH360" s="51">
        <v>-1.87159636361685</v>
      </c>
      <c r="AI360" s="19">
        <v>2.96836420329782E-2</v>
      </c>
      <c r="AJ360" s="51">
        <v>16.695281410298801</v>
      </c>
      <c r="AK360" s="19">
        <v>0.56381359999999403</v>
      </c>
      <c r="AL360" s="19">
        <v>5.2017052885275902E-2</v>
      </c>
      <c r="AM360" s="51">
        <v>60.374562289624002</v>
      </c>
      <c r="AN360" s="15"/>
      <c r="AO360" s="22">
        <v>2.0076775002962701E-2</v>
      </c>
      <c r="AP360" s="22">
        <v>-3.5908474235839101E-2</v>
      </c>
      <c r="AQ360" s="22">
        <v>2.9917181482233001E-2</v>
      </c>
      <c r="AR360" s="22">
        <v>-1.9797361386736202E-2</v>
      </c>
      <c r="AS360" s="20">
        <v>6</v>
      </c>
      <c r="AT360" s="20">
        <v>6</v>
      </c>
      <c r="AU360" s="20">
        <v>7</v>
      </c>
      <c r="AV360" s="21">
        <v>5</v>
      </c>
      <c r="AW360" s="15"/>
      <c r="AX360" s="25">
        <v>5.4151115661224998E-2</v>
      </c>
      <c r="AY360" s="26">
        <v>0.37585540942109202</v>
      </c>
      <c r="AZ360" s="26">
        <v>0.70448341845713003</v>
      </c>
      <c r="BA360" s="26">
        <v>0.471643238275192</v>
      </c>
      <c r="BB360" s="85">
        <v>5.55586656408195E-3</v>
      </c>
      <c r="BC360" s="88">
        <v>-7.6456153937397202</v>
      </c>
      <c r="BD360" s="18">
        <v>43747</v>
      </c>
      <c r="BE360" s="18">
        <v>43783</v>
      </c>
      <c r="BF360" s="20">
        <v>160</v>
      </c>
      <c r="BG360" s="18">
        <v>43971</v>
      </c>
      <c r="BH360" s="15"/>
    </row>
    <row r="361" spans="1:60" x14ac:dyDescent="0.25">
      <c r="A361" s="15"/>
      <c r="B361" s="14" t="s">
        <v>1224</v>
      </c>
      <c r="C361" s="14" t="s">
        <v>1225</v>
      </c>
      <c r="D361" s="14" t="s">
        <v>1221</v>
      </c>
      <c r="E361" s="16" t="s">
        <v>77</v>
      </c>
      <c r="F361" s="16" t="s">
        <v>326</v>
      </c>
      <c r="G361" s="81" t="s">
        <v>205</v>
      </c>
      <c r="H361" s="82" t="s">
        <v>1222</v>
      </c>
      <c r="I361" s="17" t="s">
        <v>31</v>
      </c>
      <c r="J361" s="17" t="s">
        <v>1226</v>
      </c>
      <c r="K361" s="15"/>
      <c r="L361" s="18">
        <v>44022</v>
      </c>
      <c r="M361" s="83">
        <v>4720.3612999990601</v>
      </c>
      <c r="N361" s="84">
        <v>4720.3612999990601</v>
      </c>
      <c r="O361" s="84">
        <v>4740.3192000016597</v>
      </c>
      <c r="P361" s="85">
        <f t="shared" si="5"/>
        <v>0.99578975609857823</v>
      </c>
      <c r="Q361" s="18">
        <v>44019</v>
      </c>
      <c r="R361" s="86">
        <v>4415283.2560000001</v>
      </c>
      <c r="S361" s="86">
        <v>5978386.9624062497</v>
      </c>
      <c r="T361" s="15"/>
      <c r="U361" s="19">
        <v>-1.5043132252685601E-3</v>
      </c>
      <c r="V361" s="51">
        <v>-0.108518407159863</v>
      </c>
      <c r="W361" s="19">
        <v>8.1440269550512295E-3</v>
      </c>
      <c r="X361" s="51">
        <v>1.60331994657099</v>
      </c>
      <c r="Y361" s="19">
        <v>2.7370471558242598E-2</v>
      </c>
      <c r="Z361" s="51">
        <v>22.0687206140719</v>
      </c>
      <c r="AA361" s="19">
        <v>4.6230982050474302E-2</v>
      </c>
      <c r="AB361" s="51">
        <v>25.1997651082056</v>
      </c>
      <c r="AC361" s="19">
        <v>0.11940871760452899</v>
      </c>
      <c r="AD361" s="51">
        <v>36.226727258705097</v>
      </c>
      <c r="AE361" s="19">
        <v>0.16054820199147801</v>
      </c>
      <c r="AF361" s="87">
        <v>33.832052247773397</v>
      </c>
      <c r="AG361" s="19">
        <v>-6.7588939873530795E-4</v>
      </c>
      <c r="AH361" s="51">
        <v>-1.8664099316993099</v>
      </c>
      <c r="AI361" s="19">
        <v>3.0710507611729599E-2</v>
      </c>
      <c r="AJ361" s="51">
        <v>16.797967968159401</v>
      </c>
      <c r="AK361" s="19">
        <v>0.63186924611392903</v>
      </c>
      <c r="AL361" s="19">
        <v>5.7111826808977598E-2</v>
      </c>
      <c r="AM361" s="51">
        <v>67.180126901017502</v>
      </c>
      <c r="AN361" s="15"/>
      <c r="AO361" s="22">
        <v>2.0082043654838299E-2</v>
      </c>
      <c r="AP361" s="22">
        <v>-3.5903479126318402E-2</v>
      </c>
      <c r="AQ361" s="22">
        <v>3.00776059848431E-2</v>
      </c>
      <c r="AR361" s="22">
        <v>-1.9639201484096699E-2</v>
      </c>
      <c r="AS361" s="20">
        <v>6</v>
      </c>
      <c r="AT361" s="20">
        <v>6</v>
      </c>
      <c r="AU361" s="20">
        <v>7</v>
      </c>
      <c r="AV361" s="21">
        <v>5</v>
      </c>
      <c r="AW361" s="15"/>
      <c r="AX361" s="25">
        <v>5.4154985647255703E-2</v>
      </c>
      <c r="AY361" s="26">
        <v>0.40972899737153101</v>
      </c>
      <c r="AZ361" s="26">
        <v>0.71113032319499303</v>
      </c>
      <c r="BA361" s="26">
        <v>0.51450531593854998</v>
      </c>
      <c r="BB361" s="85">
        <v>5.5562980474314801E-3</v>
      </c>
      <c r="BC361" s="88">
        <v>-7.6283022349380198</v>
      </c>
      <c r="BD361" s="18">
        <v>43747</v>
      </c>
      <c r="BE361" s="18">
        <v>43783</v>
      </c>
      <c r="BF361" s="20">
        <v>160</v>
      </c>
      <c r="BG361" s="18">
        <v>43971</v>
      </c>
      <c r="BH361" s="15"/>
    </row>
    <row r="362" spans="1:60" x14ac:dyDescent="0.25">
      <c r="A362" s="15"/>
      <c r="B362" s="14" t="s">
        <v>1227</v>
      </c>
      <c r="C362" s="14" t="s">
        <v>1228</v>
      </c>
      <c r="D362" s="14" t="s">
        <v>1221</v>
      </c>
      <c r="E362" s="16" t="s">
        <v>334</v>
      </c>
      <c r="F362" s="16" t="s">
        <v>326</v>
      </c>
      <c r="G362" s="81" t="s">
        <v>205</v>
      </c>
      <c r="H362" s="82" t="s">
        <v>1222</v>
      </c>
      <c r="I362" s="17" t="s">
        <v>31</v>
      </c>
      <c r="J362" s="17" t="s">
        <v>64</v>
      </c>
      <c r="K362" s="15"/>
      <c r="L362" s="18">
        <v>44022</v>
      </c>
      <c r="M362" s="83">
        <v>1302.7223000004899</v>
      </c>
      <c r="N362" s="84">
        <v>1302.7223000004899</v>
      </c>
      <c r="O362" s="84">
        <v>1308.1444000005699</v>
      </c>
      <c r="P362" s="85">
        <f t="shared" si="5"/>
        <v>0.99585512119298325</v>
      </c>
      <c r="Q362" s="18">
        <v>44019</v>
      </c>
      <c r="R362" s="86">
        <v>174866241.15700001</v>
      </c>
      <c r="S362" s="86">
        <v>136266327.31012499</v>
      </c>
      <c r="T362" s="15"/>
      <c r="U362" s="19">
        <v>-1.4824592899458399E-3</v>
      </c>
      <c r="V362" s="51">
        <v>-0.106333013627591</v>
      </c>
      <c r="W362" s="19">
        <v>8.8053485051204899E-3</v>
      </c>
      <c r="X362" s="51">
        <v>1.66945210157792</v>
      </c>
      <c r="Y362" s="19">
        <v>3.1465697406019899E-2</v>
      </c>
      <c r="Z362" s="51">
        <v>22.478243198856902</v>
      </c>
      <c r="AA362" s="19">
        <v>5.4645521873680998E-2</v>
      </c>
      <c r="AB362" s="51">
        <v>26.041219090519</v>
      </c>
      <c r="AC362" s="19">
        <v>0.13747534217152901</v>
      </c>
      <c r="AD362" s="51">
        <v>38.033389715419602</v>
      </c>
      <c r="AE362" s="19">
        <v>0.18875103250873501</v>
      </c>
      <c r="AF362" s="87">
        <v>36.652335299470003</v>
      </c>
      <c r="AG362" s="19">
        <v>-4.5737096843367897E-4</v>
      </c>
      <c r="AH362" s="51">
        <v>-1.8445580886691499</v>
      </c>
      <c r="AI362" s="19">
        <v>3.5045301425270702E-2</v>
      </c>
      <c r="AJ362" s="51">
        <v>17.231447349535301</v>
      </c>
      <c r="AK362" s="19">
        <v>0.30272230000089601</v>
      </c>
      <c r="AL362" s="19">
        <v>5.87164947482961E-2</v>
      </c>
      <c r="AM362" s="51">
        <v>14.433963612464099</v>
      </c>
      <c r="AN362" s="15"/>
      <c r="AO362" s="22">
        <v>2.0104400340642301E-2</v>
      </c>
      <c r="AP362" s="22">
        <v>-3.5882360634786899E-2</v>
      </c>
      <c r="AQ362" s="22">
        <v>3.0753320119401899E-2</v>
      </c>
      <c r="AR362" s="22">
        <v>-1.8972869332174E-2</v>
      </c>
      <c r="AS362" s="20">
        <v>6</v>
      </c>
      <c r="AT362" s="20">
        <v>6</v>
      </c>
      <c r="AU362" s="20">
        <v>7</v>
      </c>
      <c r="AV362" s="21">
        <v>5</v>
      </c>
      <c r="AW362" s="15"/>
      <c r="AX362" s="25">
        <v>5.4172137695204597E-2</v>
      </c>
      <c r="AY362" s="26">
        <v>0.55298005719032495</v>
      </c>
      <c r="AZ362" s="26">
        <v>0.73924867988080201</v>
      </c>
      <c r="BA362" s="26">
        <v>0.69640746873483295</v>
      </c>
      <c r="BB362" s="85">
        <v>5.5582045823848597E-3</v>
      </c>
      <c r="BC362" s="88">
        <v>-7.5553874014149196</v>
      </c>
      <c r="BD362" s="18">
        <v>43747</v>
      </c>
      <c r="BE362" s="18">
        <v>43783</v>
      </c>
      <c r="BF362" s="20">
        <v>157</v>
      </c>
      <c r="BG362" s="18">
        <v>43966</v>
      </c>
      <c r="BH362" s="15"/>
    </row>
    <row r="363" spans="1:60" x14ac:dyDescent="0.25">
      <c r="A363" s="15"/>
      <c r="B363" s="14" t="s">
        <v>1229</v>
      </c>
      <c r="C363" s="14" t="s">
        <v>1230</v>
      </c>
      <c r="D363" s="14" t="s">
        <v>1221</v>
      </c>
      <c r="E363" s="16" t="s">
        <v>337</v>
      </c>
      <c r="F363" s="16" t="s">
        <v>326</v>
      </c>
      <c r="G363" s="81" t="s">
        <v>205</v>
      </c>
      <c r="H363" s="82" t="s">
        <v>1222</v>
      </c>
      <c r="I363" s="17" t="s">
        <v>31</v>
      </c>
      <c r="J363" s="17" t="s">
        <v>1231</v>
      </c>
      <c r="K363" s="15"/>
      <c r="L363" s="18">
        <v>44022</v>
      </c>
      <c r="M363" s="83">
        <v>1558.59469999932</v>
      </c>
      <c r="N363" s="84">
        <v>1558.59469999932</v>
      </c>
      <c r="O363" s="84">
        <v>1565.2038000002501</v>
      </c>
      <c r="P363" s="85">
        <f t="shared" si="5"/>
        <v>0.99577748277832634</v>
      </c>
      <c r="Q363" s="18">
        <v>44019</v>
      </c>
      <c r="R363" s="86">
        <v>17629283.221999999</v>
      </c>
      <c r="S363" s="86">
        <v>11959949.3935312</v>
      </c>
      <c r="T363" s="15"/>
      <c r="U363" s="19">
        <v>-1.50844104973658E-3</v>
      </c>
      <c r="V363" s="51">
        <v>-0.10893118960666499</v>
      </c>
      <c r="W363" s="19">
        <v>8.0200797547149705E-3</v>
      </c>
      <c r="X363" s="51">
        <v>1.5909252265373699</v>
      </c>
      <c r="Y363" s="19">
        <v>2.6604399225107E-2</v>
      </c>
      <c r="Z363" s="51">
        <v>21.9921133807511</v>
      </c>
      <c r="AA363" s="19">
        <v>4.4660703961198998E-2</v>
      </c>
      <c r="AB363" s="51">
        <v>25.042737299285399</v>
      </c>
      <c r="AC363" s="19">
        <v>0.116053248220851</v>
      </c>
      <c r="AD363" s="51">
        <v>35.8911803203519</v>
      </c>
      <c r="AE363" s="19">
        <v>0.15533505163883099</v>
      </c>
      <c r="AF363" s="87">
        <v>33.310737212479602</v>
      </c>
      <c r="AG363" s="19">
        <v>-7.1686274623061796E-4</v>
      </c>
      <c r="AH363" s="51">
        <v>-1.87050726644884</v>
      </c>
      <c r="AI363" s="19">
        <v>2.9899771763666601E-2</v>
      </c>
      <c r="AJ363" s="51">
        <v>16.716894383367599</v>
      </c>
      <c r="AK363" s="19">
        <v>0.55859470000024902</v>
      </c>
      <c r="AL363" s="19">
        <v>5.1618288260215202E-2</v>
      </c>
      <c r="AM363" s="51">
        <v>59.852672289649497</v>
      </c>
      <c r="AN363" s="15"/>
      <c r="AO363" s="22">
        <v>2.00778381367854E-2</v>
      </c>
      <c r="AP363" s="22">
        <v>-3.5907415465771898E-2</v>
      </c>
      <c r="AQ363" s="22">
        <v>2.9950990980068998E-2</v>
      </c>
      <c r="AR363" s="22">
        <v>-1.9764132828640899E-2</v>
      </c>
      <c r="AS363" s="20">
        <v>6</v>
      </c>
      <c r="AT363" s="20">
        <v>6</v>
      </c>
      <c r="AU363" s="20">
        <v>7</v>
      </c>
      <c r="AV363" s="21">
        <v>5</v>
      </c>
      <c r="AW363" s="15"/>
      <c r="AX363" s="25">
        <v>5.41519158011943E-2</v>
      </c>
      <c r="AY363" s="26">
        <v>0.38297986534325901</v>
      </c>
      <c r="AZ363" s="26">
        <v>0.705881493490779</v>
      </c>
      <c r="BA363" s="26">
        <v>0.48065341912160903</v>
      </c>
      <c r="BB363" s="85">
        <v>5.5559558816912604E-3</v>
      </c>
      <c r="BC363" s="88">
        <v>-7.6419658573286098</v>
      </c>
      <c r="BD363" s="18">
        <v>43747</v>
      </c>
      <c r="BE363" s="18">
        <v>43783</v>
      </c>
      <c r="BF363" s="20">
        <v>160</v>
      </c>
      <c r="BG363" s="18">
        <v>43971</v>
      </c>
      <c r="BH363" s="15"/>
    </row>
    <row r="364" spans="1:60" x14ac:dyDescent="0.25">
      <c r="A364" s="15"/>
      <c r="B364" s="14" t="s">
        <v>1232</v>
      </c>
      <c r="C364" s="14" t="s">
        <v>1233</v>
      </c>
      <c r="D364" s="14" t="s">
        <v>1221</v>
      </c>
      <c r="E364" s="16" t="s">
        <v>341</v>
      </c>
      <c r="F364" s="16" t="s">
        <v>326</v>
      </c>
      <c r="G364" s="81" t="s">
        <v>205</v>
      </c>
      <c r="H364" s="82" t="s">
        <v>1222</v>
      </c>
      <c r="I364" s="17" t="s">
        <v>31</v>
      </c>
      <c r="J364" s="17" t="s">
        <v>1234</v>
      </c>
      <c r="K364" s="15"/>
      <c r="L364" s="18">
        <v>44022</v>
      </c>
      <c r="M364" s="83">
        <v>3770.08839999884</v>
      </c>
      <c r="N364" s="84">
        <v>3770.08839999884</v>
      </c>
      <c r="O364" s="84">
        <v>3795.2468000017102</v>
      </c>
      <c r="P364" s="85">
        <f t="shared" si="5"/>
        <v>0.99337107668390401</v>
      </c>
      <c r="Q364" s="18">
        <v>43747</v>
      </c>
      <c r="R364" s="86">
        <v>106185367.723</v>
      </c>
      <c r="S364" s="86">
        <v>128336369.57525</v>
      </c>
      <c r="T364" s="15"/>
      <c r="U364" s="19">
        <v>-1.53677631260507E-3</v>
      </c>
      <c r="V364" s="51">
        <v>-0.111764715893514</v>
      </c>
      <c r="W364" s="19">
        <v>7.1611216717428804E-3</v>
      </c>
      <c r="X364" s="51">
        <v>1.50502941824016</v>
      </c>
      <c r="Y364" s="19">
        <v>2.13087415177142E-2</v>
      </c>
      <c r="Z364" s="51">
        <v>21.462547610019101</v>
      </c>
      <c r="AA364" s="19">
        <v>3.3838127012131701E-2</v>
      </c>
      <c r="AB364" s="51">
        <v>23.9604796043714</v>
      </c>
      <c r="AC364" s="19">
        <v>9.30634111791733E-2</v>
      </c>
      <c r="AD364" s="51">
        <v>33.592196616169502</v>
      </c>
      <c r="AE364" s="19">
        <v>0.119828592420236</v>
      </c>
      <c r="AF364" s="87">
        <v>29.760091290634598</v>
      </c>
      <c r="AG364" s="19">
        <v>-1.0007776645579701E-3</v>
      </c>
      <c r="AH364" s="51">
        <v>-1.8988987582815799</v>
      </c>
      <c r="AI364" s="19">
        <v>2.4295975363202198E-2</v>
      </c>
      <c r="AJ364" s="51">
        <v>16.156514743313899</v>
      </c>
      <c r="AK364" s="19">
        <v>0.45793488559138501</v>
      </c>
      <c r="AL364" s="19">
        <v>4.3685766411726903E-2</v>
      </c>
      <c r="AM364" s="51">
        <v>49.786690848763101</v>
      </c>
      <c r="AN364" s="15"/>
      <c r="AO364" s="22">
        <v>2.0048797965500902E-2</v>
      </c>
      <c r="AP364" s="22">
        <v>-3.59349101454427E-2</v>
      </c>
      <c r="AQ364" s="22">
        <v>2.9073306346617801E-2</v>
      </c>
      <c r="AR364" s="22">
        <v>-2.0629576796636701E-2</v>
      </c>
      <c r="AS364" s="20">
        <v>6</v>
      </c>
      <c r="AT364" s="20">
        <v>6</v>
      </c>
      <c r="AU364" s="20">
        <v>7</v>
      </c>
      <c r="AV364" s="21">
        <v>5</v>
      </c>
      <c r="AW364" s="15"/>
      <c r="AX364" s="25">
        <v>5.4132085310484399E-2</v>
      </c>
      <c r="AY364" s="26">
        <v>0.19851096085176301</v>
      </c>
      <c r="AZ364" s="26">
        <v>0.66969591143788398</v>
      </c>
      <c r="BA364" s="26">
        <v>0.248193647745893</v>
      </c>
      <c r="BB364" s="85">
        <v>5.5537344501772204E-3</v>
      </c>
      <c r="BC364" s="88">
        <v>-7.7366615526261704</v>
      </c>
      <c r="BD364" s="18">
        <v>43747</v>
      </c>
      <c r="BE364" s="18">
        <v>43783</v>
      </c>
      <c r="BF364" s="20"/>
      <c r="BG364" s="18"/>
      <c r="BH364" s="15"/>
    </row>
    <row r="365" spans="1:60" x14ac:dyDescent="0.25">
      <c r="A365" s="15"/>
      <c r="B365" s="14" t="s">
        <v>1235</v>
      </c>
      <c r="C365" s="14" t="s">
        <v>1236</v>
      </c>
      <c r="D365" s="14" t="s">
        <v>1221</v>
      </c>
      <c r="E365" s="16" t="s">
        <v>345</v>
      </c>
      <c r="F365" s="16" t="s">
        <v>326</v>
      </c>
      <c r="G365" s="81" t="s">
        <v>205</v>
      </c>
      <c r="H365" s="82" t="s">
        <v>1222</v>
      </c>
      <c r="I365" s="17" t="s">
        <v>31</v>
      </c>
      <c r="J365" s="17" t="s">
        <v>1237</v>
      </c>
      <c r="K365" s="15"/>
      <c r="L365" s="18">
        <v>44022</v>
      </c>
      <c r="M365" s="83">
        <v>1505.79920000024</v>
      </c>
      <c r="N365" s="84">
        <v>1505.79920000024</v>
      </c>
      <c r="O365" s="84">
        <v>1512.25129999965</v>
      </c>
      <c r="P365" s="85">
        <f t="shared" si="5"/>
        <v>0.99573344721250268</v>
      </c>
      <c r="Q365" s="18">
        <v>44019</v>
      </c>
      <c r="R365" s="86">
        <v>7850933.9819999998</v>
      </c>
      <c r="S365" s="86">
        <v>4396735.3865</v>
      </c>
      <c r="T365" s="15"/>
      <c r="U365" s="19">
        <v>-1.52311238525726E-3</v>
      </c>
      <c r="V365" s="51">
        <v>-0.110398323158734</v>
      </c>
      <c r="W365" s="19">
        <v>7.5740056745417002E-3</v>
      </c>
      <c r="X365" s="51">
        <v>1.5463178185200399</v>
      </c>
      <c r="Y365" s="19">
        <v>2.3851370808188201E-2</v>
      </c>
      <c r="Z365" s="51">
        <v>21.716810539073801</v>
      </c>
      <c r="AA365" s="19">
        <v>8.1734503075567802E-2</v>
      </c>
      <c r="AB365" s="51">
        <v>28.750117210729499</v>
      </c>
      <c r="AC365" s="19">
        <v>0.14943660935386999</v>
      </c>
      <c r="AD365" s="51">
        <v>39.229516433668302</v>
      </c>
      <c r="AE365" s="19">
        <v>0.18348564293963099</v>
      </c>
      <c r="AF365" s="87">
        <v>36.125796342559603</v>
      </c>
      <c r="AG365" s="19">
        <v>-8.64241610543104E-4</v>
      </c>
      <c r="AH365" s="51">
        <v>-1.88524515288009</v>
      </c>
      <c r="AI365" s="19">
        <v>2.69863343492034E-2</v>
      </c>
      <c r="AJ365" s="51">
        <v>16.425550641928599</v>
      </c>
      <c r="AK365" s="19">
        <v>0.50579920000047396</v>
      </c>
      <c r="AL365" s="19">
        <v>4.7516327347693697E-2</v>
      </c>
      <c r="AM365" s="51">
        <v>54.573122289672</v>
      </c>
      <c r="AN365" s="15"/>
      <c r="AO365" s="22">
        <v>1.0245603485600401E-2</v>
      </c>
      <c r="AP365" s="22">
        <v>-1.0269408475323901E-2</v>
      </c>
      <c r="AQ365" s="22">
        <v>2.94952296844713E-2</v>
      </c>
      <c r="AR365" s="22">
        <v>-1.87478344041665E-2</v>
      </c>
      <c r="AS365" s="20">
        <v>6</v>
      </c>
      <c r="AT365" s="20">
        <v>4</v>
      </c>
      <c r="AU365" s="20">
        <v>7</v>
      </c>
      <c r="AV365" s="21">
        <v>5</v>
      </c>
      <c r="AW365" s="15"/>
      <c r="AX365" s="25">
        <v>2.91679590058266E-2</v>
      </c>
      <c r="AY365" s="26">
        <v>1.9316567020687201</v>
      </c>
      <c r="AZ365" s="26">
        <v>0.83052750525985197</v>
      </c>
      <c r="BA365" s="26">
        <v>2.8121680856420399</v>
      </c>
      <c r="BB365" s="85">
        <v>3.0122557292952502E-3</v>
      </c>
      <c r="BC365" s="88">
        <v>-3.7854544127476402</v>
      </c>
      <c r="BD365" s="18">
        <v>43868</v>
      </c>
      <c r="BE365" s="18">
        <v>43914</v>
      </c>
      <c r="BF365" s="20">
        <v>64</v>
      </c>
      <c r="BG365" s="18">
        <v>43958</v>
      </c>
      <c r="BH365" s="15"/>
    </row>
    <row r="366" spans="1:60" x14ac:dyDescent="0.25">
      <c r="A366" s="15"/>
      <c r="B366" s="14" t="s">
        <v>1238</v>
      </c>
      <c r="C366" s="14" t="s">
        <v>1239</v>
      </c>
      <c r="D366" s="14" t="s">
        <v>1240</v>
      </c>
      <c r="E366" s="16" t="s">
        <v>77</v>
      </c>
      <c r="F366" s="16" t="s">
        <v>326</v>
      </c>
      <c r="G366" s="81" t="s">
        <v>703</v>
      </c>
      <c r="H366" s="82" t="s">
        <v>704</v>
      </c>
      <c r="I366" s="17" t="s">
        <v>31</v>
      </c>
      <c r="J366" s="17" t="s">
        <v>1241</v>
      </c>
      <c r="K366" s="15"/>
      <c r="L366" s="18">
        <v>44022</v>
      </c>
      <c r="M366" s="83">
        <v>1045.6554000005101</v>
      </c>
      <c r="N366" s="84">
        <v>1045.6554000005101</v>
      </c>
      <c r="O366" s="84">
        <v>1045.6554000005101</v>
      </c>
      <c r="P366" s="85">
        <f t="shared" si="5"/>
        <v>1</v>
      </c>
      <c r="Q366" s="18">
        <v>44022</v>
      </c>
      <c r="R366" s="86">
        <v>8952096.068</v>
      </c>
      <c r="S366" s="86">
        <v>5453324.4521171898</v>
      </c>
      <c r="T366" s="15"/>
      <c r="U366" s="19">
        <v>4.3991731217829502E-6</v>
      </c>
      <c r="V366" s="51">
        <v>4.2352832679171101E-2</v>
      </c>
      <c r="W366" s="19">
        <v>1.58203331011464E-4</v>
      </c>
      <c r="X366" s="51">
        <v>0.80473758416701502</v>
      </c>
      <c r="Y366" s="19">
        <v>6.1489610452554197E-3</v>
      </c>
      <c r="Z366" s="51">
        <v>19.946569562773199</v>
      </c>
      <c r="AA366" s="19">
        <v>1.5837619926969599E-2</v>
      </c>
      <c r="AB366" s="51">
        <v>22.1604288958479</v>
      </c>
      <c r="AC366" s="19">
        <v>4.0508006890377098E-2</v>
      </c>
      <c r="AD366" s="51">
        <v>28.3366561872826</v>
      </c>
      <c r="AE366" s="19"/>
      <c r="AF366" s="87"/>
      <c r="AG366" s="19">
        <v>4.3323989302734797E-5</v>
      </c>
      <c r="AH366" s="51">
        <v>-1.7944885928954999</v>
      </c>
      <c r="AI366" s="19">
        <v>6.5728923382266701E-3</v>
      </c>
      <c r="AJ366" s="51">
        <v>14.384206440823601</v>
      </c>
      <c r="AK366" s="19">
        <v>4.5577295377370299E-2</v>
      </c>
      <c r="AL366" s="19">
        <v>1.9970438735981599E-2</v>
      </c>
      <c r="AM366" s="51">
        <v>33.156368885538498</v>
      </c>
      <c r="AN366" s="15"/>
      <c r="AO366" s="22">
        <v>6.2283442639454701E-4</v>
      </c>
      <c r="AP366" s="22">
        <v>4.30355976277497E-6</v>
      </c>
      <c r="AQ366" s="22">
        <v>1.9722321067092699E-3</v>
      </c>
      <c r="AR366" s="22">
        <v>4.3323989302734797E-5</v>
      </c>
      <c r="AS366" s="20">
        <v>12</v>
      </c>
      <c r="AT366" s="20">
        <v>0</v>
      </c>
      <c r="AU366" s="20">
        <v>7</v>
      </c>
      <c r="AV366" s="21">
        <v>5</v>
      </c>
      <c r="AW366" s="15"/>
      <c r="AX366" s="25">
        <v>1.11894463053886E-3</v>
      </c>
      <c r="AY366" s="26">
        <v>-12.501461438820099</v>
      </c>
      <c r="AZ366" s="26">
        <v>0.59469312974488298</v>
      </c>
      <c r="BA366" s="26">
        <v>-12.273708449880401</v>
      </c>
      <c r="BB366" s="85">
        <v>1.15624568402097E-4</v>
      </c>
      <c r="BC366" s="88">
        <v>0</v>
      </c>
      <c r="BD366" s="18">
        <v>44022</v>
      </c>
      <c r="BE366" s="18"/>
      <c r="BF366" s="20"/>
      <c r="BG366" s="18"/>
      <c r="BH366" s="15"/>
    </row>
    <row r="367" spans="1:60" x14ac:dyDescent="0.25">
      <c r="A367" s="15"/>
      <c r="B367" s="14" t="s">
        <v>1242</v>
      </c>
      <c r="C367" s="14" t="s">
        <v>1243</v>
      </c>
      <c r="D367" s="14" t="s">
        <v>1240</v>
      </c>
      <c r="E367" s="16" t="s">
        <v>341</v>
      </c>
      <c r="F367" s="16" t="s">
        <v>326</v>
      </c>
      <c r="G367" s="81" t="s">
        <v>703</v>
      </c>
      <c r="H367" s="82" t="s">
        <v>704</v>
      </c>
      <c r="I367" s="17" t="s">
        <v>31</v>
      </c>
      <c r="J367" s="17" t="s">
        <v>1244</v>
      </c>
      <c r="K367" s="15"/>
      <c r="L367" s="18">
        <v>44022</v>
      </c>
      <c r="M367" s="83">
        <v>1311.2783000003501</v>
      </c>
      <c r="N367" s="84">
        <v>1311.2783000003501</v>
      </c>
      <c r="O367" s="84">
        <v>1311.2783000003501</v>
      </c>
      <c r="P367" s="85">
        <f t="shared" si="5"/>
        <v>1</v>
      </c>
      <c r="Q367" s="18">
        <v>44022</v>
      </c>
      <c r="R367" s="86">
        <v>572425043.24000001</v>
      </c>
      <c r="S367" s="86">
        <v>388624619.79000002</v>
      </c>
      <c r="T367" s="15"/>
      <c r="U367" s="19">
        <v>4.3469226511660997E-6</v>
      </c>
      <c r="V367" s="51">
        <v>4.2347607632109402E-2</v>
      </c>
      <c r="W367" s="19">
        <v>1.58191292939591E-4</v>
      </c>
      <c r="X367" s="51">
        <v>0.80473638035982697</v>
      </c>
      <c r="Y367" s="19">
        <v>6.0842519160360098E-3</v>
      </c>
      <c r="Z367" s="51">
        <v>19.940098649851301</v>
      </c>
      <c r="AA367" s="19">
        <v>1.6681513063303999E-2</v>
      </c>
      <c r="AB367" s="51">
        <v>22.2448182094959</v>
      </c>
      <c r="AC367" s="19">
        <v>4.2618045867129702E-2</v>
      </c>
      <c r="AD367" s="51">
        <v>28.547660084965202</v>
      </c>
      <c r="AE367" s="19">
        <v>5.7877156430549803E-2</v>
      </c>
      <c r="AF367" s="87">
        <v>23.564947691658698</v>
      </c>
      <c r="AG367" s="19">
        <v>4.3394655222073197E-5</v>
      </c>
      <c r="AH367" s="51">
        <v>-1.7944815263035701</v>
      </c>
      <c r="AI367" s="19">
        <v>6.5274535245407597E-3</v>
      </c>
      <c r="AJ367" s="51">
        <v>14.379662559454999</v>
      </c>
      <c r="AK367" s="19">
        <v>0.28908033660438398</v>
      </c>
      <c r="AL367" s="19">
        <v>2.6095597939274701E-2</v>
      </c>
      <c r="AM367" s="51">
        <v>47.771188591141303</v>
      </c>
      <c r="AN367" s="15"/>
      <c r="AO367" s="22">
        <v>6.0096355809946501E-4</v>
      </c>
      <c r="AP367" s="22">
        <v>4.3469226511660997E-6</v>
      </c>
      <c r="AQ367" s="22">
        <v>2.0044104894623199E-3</v>
      </c>
      <c r="AR367" s="22">
        <v>4.3394655222073197E-5</v>
      </c>
      <c r="AS367" s="20">
        <v>12</v>
      </c>
      <c r="AT367" s="20">
        <v>0</v>
      </c>
      <c r="AU367" s="20">
        <v>7</v>
      </c>
      <c r="AV367" s="21">
        <v>5</v>
      </c>
      <c r="AW367" s="15"/>
      <c r="AX367" s="25">
        <v>1.11632615707322E-3</v>
      </c>
      <c r="AY367" s="26">
        <v>-11.8323874949856</v>
      </c>
      <c r="AZ367" s="26">
        <v>0.59739906692539102</v>
      </c>
      <c r="BA367" s="26">
        <v>-11.871835407364401</v>
      </c>
      <c r="BB367" s="85">
        <v>1.15352190237701E-4</v>
      </c>
      <c r="BC367" s="88">
        <v>0</v>
      </c>
      <c r="BD367" s="18">
        <v>44022</v>
      </c>
      <c r="BE367" s="18"/>
      <c r="BF367" s="20"/>
      <c r="BG367" s="18"/>
      <c r="BH367" s="15"/>
    </row>
    <row r="368" spans="1:60" x14ac:dyDescent="0.25">
      <c r="A368" s="15"/>
      <c r="B368" s="14" t="s">
        <v>1245</v>
      </c>
      <c r="C368" s="14" t="s">
        <v>1246</v>
      </c>
      <c r="D368" s="14" t="s">
        <v>1247</v>
      </c>
      <c r="E368" s="16" t="s">
        <v>1097</v>
      </c>
      <c r="F368" s="16" t="s">
        <v>326</v>
      </c>
      <c r="G368" s="81" t="s">
        <v>224</v>
      </c>
      <c r="H368" s="82" t="s">
        <v>246</v>
      </c>
      <c r="I368" s="17" t="s">
        <v>31</v>
      </c>
      <c r="J368" s="17" t="s">
        <v>64</v>
      </c>
      <c r="K368" s="15"/>
      <c r="L368" s="18">
        <v>44022</v>
      </c>
      <c r="M368" s="83">
        <v>1011.39879999962</v>
      </c>
      <c r="N368" s="84">
        <v>1011.39879999962</v>
      </c>
      <c r="O368" s="84"/>
      <c r="P368" s="85" t="str">
        <f t="shared" si="5"/>
        <v/>
      </c>
      <c r="Q368" s="18"/>
      <c r="R368" s="86">
        <v>159662.101</v>
      </c>
      <c r="S368" s="86"/>
      <c r="T368" s="15"/>
      <c r="U368" s="19">
        <v>5.1414208428468598E-6</v>
      </c>
      <c r="V368" s="51">
        <v>4.2427057451277499E-2</v>
      </c>
      <c r="W368" s="19">
        <v>-7.4247866177756805E-4</v>
      </c>
      <c r="X368" s="51">
        <v>0.71466938488811105</v>
      </c>
      <c r="Y368" s="19">
        <v>9.3519352103612601E-3</v>
      </c>
      <c r="Z368" s="51">
        <v>20.2668669792765</v>
      </c>
      <c r="AA368" s="19"/>
      <c r="AB368" s="51"/>
      <c r="AC368" s="19"/>
      <c r="AD368" s="51"/>
      <c r="AE368" s="19"/>
      <c r="AF368" s="87"/>
      <c r="AG368" s="19">
        <v>-2.2192055166669899E-4</v>
      </c>
      <c r="AH368" s="51">
        <v>-1.8210130469924499</v>
      </c>
      <c r="AI368" s="19">
        <v>1.11443960686302E-2</v>
      </c>
      <c r="AJ368" s="51">
        <v>14.841356813864</v>
      </c>
      <c r="AK368" s="19">
        <v>1.1398799999369699E-2</v>
      </c>
      <c r="AL368" s="19">
        <v>2.0033087585034099E-2</v>
      </c>
      <c r="AM368" s="51">
        <v>15.851892747115899</v>
      </c>
      <c r="AN368" s="15"/>
      <c r="AO368" s="22">
        <v>2.6344201432948501E-3</v>
      </c>
      <c r="AP368" s="22">
        <v>-3.4753477502818E-3</v>
      </c>
      <c r="AQ368" s="22">
        <v>4.9182984075741799E-3</v>
      </c>
      <c r="AR368" s="22">
        <v>-2.9975416518936999E-3</v>
      </c>
      <c r="AS368" s="20"/>
      <c r="AT368" s="20"/>
      <c r="AU368" s="20"/>
      <c r="AV368" s="21"/>
      <c r="AW368" s="15"/>
      <c r="AX368" s="25"/>
      <c r="AY368" s="26"/>
      <c r="AZ368" s="26"/>
      <c r="BA368" s="26"/>
      <c r="BB368" s="85"/>
      <c r="BC368" s="88">
        <v>-0.77880146020288499</v>
      </c>
      <c r="BD368" s="18">
        <v>43907</v>
      </c>
      <c r="BE368" s="18">
        <v>43910</v>
      </c>
      <c r="BF368" s="20">
        <v>12</v>
      </c>
      <c r="BG368" s="18">
        <v>43923</v>
      </c>
      <c r="BH368" s="15"/>
    </row>
    <row r="369" spans="1:60" x14ac:dyDescent="0.25">
      <c r="A369" s="15"/>
      <c r="B369" s="14" t="s">
        <v>1248</v>
      </c>
      <c r="C369" s="14" t="s">
        <v>1249</v>
      </c>
      <c r="D369" s="14" t="s">
        <v>1247</v>
      </c>
      <c r="E369" s="16" t="s">
        <v>77</v>
      </c>
      <c r="F369" s="16" t="s">
        <v>326</v>
      </c>
      <c r="G369" s="81" t="s">
        <v>224</v>
      </c>
      <c r="H369" s="82" t="s">
        <v>246</v>
      </c>
      <c r="I369" s="17" t="s">
        <v>31</v>
      </c>
      <c r="J369" s="17" t="s">
        <v>64</v>
      </c>
      <c r="K369" s="15"/>
      <c r="L369" s="18">
        <v>44022</v>
      </c>
      <c r="M369" s="83">
        <v>1005.7390000000599</v>
      </c>
      <c r="N369" s="84">
        <v>1005.7390000000599</v>
      </c>
      <c r="O369" s="84"/>
      <c r="P369" s="85" t="str">
        <f t="shared" si="5"/>
        <v/>
      </c>
      <c r="Q369" s="18"/>
      <c r="R369" s="86">
        <v>228055.24</v>
      </c>
      <c r="S369" s="86"/>
      <c r="T369" s="15"/>
      <c r="U369" s="19">
        <v>1.06390561995795E-5</v>
      </c>
      <c r="V369" s="51">
        <v>4.2976820986950798E-2</v>
      </c>
      <c r="W369" s="19">
        <v>-5.7864222890202698E-4</v>
      </c>
      <c r="X369" s="51">
        <v>0.73105302817566598</v>
      </c>
      <c r="Y369" s="19">
        <v>5.4021902669774101E-3</v>
      </c>
      <c r="Z369" s="51">
        <v>19.871892484952699</v>
      </c>
      <c r="AA369" s="19"/>
      <c r="AB369" s="51"/>
      <c r="AC369" s="19"/>
      <c r="AD369" s="51"/>
      <c r="AE369" s="19"/>
      <c r="AF369" s="87"/>
      <c r="AG369" s="19">
        <v>-1.67311640325352E-4</v>
      </c>
      <c r="AH369" s="51">
        <v>-1.8155521558583101</v>
      </c>
      <c r="AI369" s="19"/>
      <c r="AJ369" s="51"/>
      <c r="AK369" s="19">
        <v>5.5304529851127899E-3</v>
      </c>
      <c r="AL369" s="19">
        <v>1.06659029897855E-2</v>
      </c>
      <c r="AM369" s="51">
        <v>18.271483972348499</v>
      </c>
      <c r="AN369" s="15"/>
      <c r="AO369" s="22">
        <v>2.6399132530059398E-3</v>
      </c>
      <c r="AP369" s="22">
        <v>-3.46991638798499E-3</v>
      </c>
      <c r="AQ369" s="22">
        <v>5.0885808832390501E-3</v>
      </c>
      <c r="AR369" s="22">
        <v>-2.8340560975266302E-3</v>
      </c>
      <c r="AS369" s="20"/>
      <c r="AT369" s="20"/>
      <c r="AU369" s="20"/>
      <c r="AV369" s="21"/>
      <c r="AW369" s="15"/>
      <c r="AX369" s="25"/>
      <c r="AY369" s="26"/>
      <c r="AZ369" s="26"/>
      <c r="BA369" s="26"/>
      <c r="BB369" s="85"/>
      <c r="BC369" s="88">
        <v>-0.77717252788625002</v>
      </c>
      <c r="BD369" s="18">
        <v>43907</v>
      </c>
      <c r="BE369" s="18">
        <v>43910</v>
      </c>
      <c r="BF369" s="20">
        <v>12</v>
      </c>
      <c r="BG369" s="18">
        <v>43923</v>
      </c>
      <c r="BH369" s="15"/>
    </row>
    <row r="370" spans="1:60" x14ac:dyDescent="0.25">
      <c r="A370" s="15"/>
      <c r="B370" s="14" t="s">
        <v>1250</v>
      </c>
      <c r="C370" s="14" t="s">
        <v>1251</v>
      </c>
      <c r="D370" s="14" t="s">
        <v>1247</v>
      </c>
      <c r="E370" s="16" t="s">
        <v>334</v>
      </c>
      <c r="F370" s="16" t="s">
        <v>326</v>
      </c>
      <c r="G370" s="81" t="s">
        <v>224</v>
      </c>
      <c r="H370" s="82" t="s">
        <v>246</v>
      </c>
      <c r="I370" s="17" t="s">
        <v>31</v>
      </c>
      <c r="J370" s="17" t="s">
        <v>1252</v>
      </c>
      <c r="K370" s="15"/>
      <c r="L370" s="18">
        <v>44022</v>
      </c>
      <c r="M370" s="83">
        <v>1156.0410999991</v>
      </c>
      <c r="N370" s="84">
        <v>1156.0410999991</v>
      </c>
      <c r="O370" s="84">
        <v>1159.2305999994301</v>
      </c>
      <c r="P370" s="85">
        <f t="shared" si="5"/>
        <v>0.99724860610103661</v>
      </c>
      <c r="Q370" s="18">
        <v>43984</v>
      </c>
      <c r="R370" s="86">
        <v>10060280.744000001</v>
      </c>
      <c r="S370" s="86">
        <v>11893756.715906201</v>
      </c>
      <c r="T370" s="15"/>
      <c r="U370" s="19">
        <v>3.3909976991708397E-5</v>
      </c>
      <c r="V370" s="51">
        <v>4.5303913066163701E-2</v>
      </c>
      <c r="W370" s="19">
        <v>1.1791628458013301E-4</v>
      </c>
      <c r="X370" s="51">
        <v>0.80070887952388103</v>
      </c>
      <c r="Y370" s="19">
        <v>1.46358653128118E-2</v>
      </c>
      <c r="Z370" s="51">
        <v>20.795259989536099</v>
      </c>
      <c r="AA370" s="19">
        <v>2.3946566059748899E-2</v>
      </c>
      <c r="AB370" s="51">
        <v>22.971323509147599</v>
      </c>
      <c r="AC370" s="19">
        <v>2.3946566059748899E-2</v>
      </c>
      <c r="AD370" s="51">
        <v>26.6805121042416</v>
      </c>
      <c r="AE370" s="19">
        <v>5.1846835436663199E-2</v>
      </c>
      <c r="AF370" s="87">
        <v>22.961915592255501</v>
      </c>
      <c r="AG370" s="19">
        <v>6.49673074804014E-5</v>
      </c>
      <c r="AH370" s="51">
        <v>-1.7923242610777399</v>
      </c>
      <c r="AI370" s="19">
        <v>1.67293524864363E-2</v>
      </c>
      <c r="AJ370" s="51">
        <v>15.3998524556373</v>
      </c>
      <c r="AK370" s="19">
        <v>0.15604109999912899</v>
      </c>
      <c r="AL370" s="19">
        <v>2.7876072341314301E-2</v>
      </c>
      <c r="AM370" s="51">
        <v>13.4885969562747</v>
      </c>
      <c r="AN370" s="15"/>
      <c r="AO370" s="22">
        <v>4.3862923557753701E-3</v>
      </c>
      <c r="AP370" s="22">
        <v>-4.2330764199505202E-3</v>
      </c>
      <c r="AQ370" s="22">
        <v>5.9981055364914902E-3</v>
      </c>
      <c r="AR370" s="22">
        <v>-3.87591733669979E-3</v>
      </c>
      <c r="AS370" s="20">
        <v>9</v>
      </c>
      <c r="AT370" s="20">
        <v>2</v>
      </c>
      <c r="AU370" s="20">
        <v>7</v>
      </c>
      <c r="AV370" s="21">
        <v>5</v>
      </c>
      <c r="AW370" s="15"/>
      <c r="AX370" s="25">
        <v>1.10815976900085E-2</v>
      </c>
      <c r="AY370" s="26">
        <v>-0.49134374826553501</v>
      </c>
      <c r="AZ370" s="26">
        <v>0.62499712713179201</v>
      </c>
      <c r="BA370" s="26">
        <v>-0.67518881602609304</v>
      </c>
      <c r="BB370" s="85">
        <v>1.14475403673964E-3</v>
      </c>
      <c r="BC370" s="88">
        <v>-1.2504081429451599</v>
      </c>
      <c r="BD370" s="18">
        <v>43745</v>
      </c>
      <c r="BE370" s="18">
        <v>43783</v>
      </c>
      <c r="BF370" s="20">
        <v>50</v>
      </c>
      <c r="BG370" s="18">
        <v>43815</v>
      </c>
      <c r="BH370" s="15"/>
    </row>
    <row r="371" spans="1:60" x14ac:dyDescent="0.25">
      <c r="A371" s="15"/>
      <c r="B371" s="14" t="s">
        <v>1253</v>
      </c>
      <c r="C371" s="14" t="s">
        <v>1254</v>
      </c>
      <c r="D371" s="14" t="s">
        <v>1247</v>
      </c>
      <c r="E371" s="16" t="s">
        <v>1136</v>
      </c>
      <c r="F371" s="16" t="s">
        <v>326</v>
      </c>
      <c r="G371" s="81" t="s">
        <v>224</v>
      </c>
      <c r="H371" s="82" t="s">
        <v>246</v>
      </c>
      <c r="I371" s="17" t="s">
        <v>31</v>
      </c>
      <c r="J371" s="17" t="s">
        <v>64</v>
      </c>
      <c r="K371" s="15"/>
      <c r="L371" s="18">
        <v>44022</v>
      </c>
      <c r="M371" s="83">
        <v>1009.11629999988</v>
      </c>
      <c r="N371" s="84">
        <v>1009.11629999988</v>
      </c>
      <c r="O371" s="84"/>
      <c r="P371" s="85" t="str">
        <f t="shared" si="5"/>
        <v/>
      </c>
      <c r="Q371" s="18"/>
      <c r="R371" s="86">
        <v>2491480.3730000001</v>
      </c>
      <c r="S371" s="86"/>
      <c r="T371" s="15"/>
      <c r="U371" s="19">
        <v>7.92779064795468E-6</v>
      </c>
      <c r="V371" s="51">
        <v>4.2705694431788302E-2</v>
      </c>
      <c r="W371" s="19">
        <v>-6.6053776117769303E-4</v>
      </c>
      <c r="X371" s="51">
        <v>0.72286347494809899</v>
      </c>
      <c r="Y371" s="19"/>
      <c r="Z371" s="51"/>
      <c r="AA371" s="19"/>
      <c r="AB371" s="51"/>
      <c r="AC371" s="19"/>
      <c r="AD371" s="51"/>
      <c r="AE371" s="19"/>
      <c r="AF371" s="87"/>
      <c r="AG371" s="19">
        <v>-1.9458786118775601E-4</v>
      </c>
      <c r="AH371" s="51">
        <v>-1.8182797779445501</v>
      </c>
      <c r="AI371" s="19"/>
      <c r="AJ371" s="51"/>
      <c r="AK371" s="19">
        <v>9.1162999997322896E-3</v>
      </c>
      <c r="AL371" s="19">
        <v>1.8315706925932301E-2</v>
      </c>
      <c r="AM371" s="51">
        <v>18.534042210841999</v>
      </c>
      <c r="AN371" s="15"/>
      <c r="AO371" s="22">
        <v>2.63722387535381E-3</v>
      </c>
      <c r="AP371" s="22">
        <v>-3.4726510193649998E-3</v>
      </c>
      <c r="AQ371" s="22">
        <v>5.0034515625156902E-3</v>
      </c>
      <c r="AR371" s="22">
        <v>-2.9158392726458299E-3</v>
      </c>
      <c r="AS371" s="20"/>
      <c r="AT371" s="20"/>
      <c r="AU371" s="20"/>
      <c r="AV371" s="21"/>
      <c r="AW371" s="15"/>
      <c r="AX371" s="25"/>
      <c r="AY371" s="26"/>
      <c r="AZ371" s="26"/>
      <c r="BA371" s="26"/>
      <c r="BB371" s="85"/>
      <c r="BC371" s="88">
        <v>-0.77798017498025696</v>
      </c>
      <c r="BD371" s="18">
        <v>43907</v>
      </c>
      <c r="BE371" s="18">
        <v>43910</v>
      </c>
      <c r="BF371" s="20">
        <v>12</v>
      </c>
      <c r="BG371" s="18">
        <v>43923</v>
      </c>
      <c r="BH371" s="15"/>
    </row>
    <row r="372" spans="1:60" x14ac:dyDescent="0.25">
      <c r="A372" s="15"/>
      <c r="B372" s="14" t="s">
        <v>1255</v>
      </c>
      <c r="C372" s="14" t="s">
        <v>1256</v>
      </c>
      <c r="D372" s="14" t="s">
        <v>1247</v>
      </c>
      <c r="E372" s="16" t="s">
        <v>341</v>
      </c>
      <c r="F372" s="16" t="s">
        <v>326</v>
      </c>
      <c r="G372" s="81" t="s">
        <v>224</v>
      </c>
      <c r="H372" s="82" t="s">
        <v>246</v>
      </c>
      <c r="I372" s="17" t="s">
        <v>31</v>
      </c>
      <c r="J372" s="17" t="s">
        <v>1257</v>
      </c>
      <c r="K372" s="15"/>
      <c r="L372" s="18">
        <v>44022</v>
      </c>
      <c r="M372" s="83">
        <v>1341.0366999991199</v>
      </c>
      <c r="N372" s="84">
        <v>1341.0366999991199</v>
      </c>
      <c r="O372" s="84">
        <v>1346.41310000047</v>
      </c>
      <c r="P372" s="85">
        <f t="shared" si="5"/>
        <v>0.99600687188698023</v>
      </c>
      <c r="Q372" s="18">
        <v>43984</v>
      </c>
      <c r="R372" s="86">
        <v>58497535.843999997</v>
      </c>
      <c r="S372" s="86">
        <v>58412776.591375001</v>
      </c>
      <c r="T372" s="15"/>
      <c r="U372" s="19">
        <v>1.11853842099663E-6</v>
      </c>
      <c r="V372" s="51">
        <v>4.2024769209092497E-2</v>
      </c>
      <c r="W372" s="19">
        <v>-8.6529700911341901E-4</v>
      </c>
      <c r="X372" s="51">
        <v>0.70238755015452603</v>
      </c>
      <c r="Y372" s="19">
        <v>8.5992579279263702E-3</v>
      </c>
      <c r="Z372" s="51">
        <v>20.191599251033001</v>
      </c>
      <c r="AA372" s="19">
        <v>2.0419007123564401E-2</v>
      </c>
      <c r="AB372" s="51">
        <v>22.6185676155146</v>
      </c>
      <c r="AC372" s="19">
        <v>4.7717908617414699E-2</v>
      </c>
      <c r="AD372" s="51">
        <v>29.0576463599864</v>
      </c>
      <c r="AE372" s="19">
        <v>7.1776789449359099E-2</v>
      </c>
      <c r="AF372" s="87">
        <v>24.9549109935469</v>
      </c>
      <c r="AG372" s="19">
        <v>-2.6286179581802598E-4</v>
      </c>
      <c r="AH372" s="51">
        <v>-1.8251071714075799</v>
      </c>
      <c r="AI372" s="19">
        <v>1.03489752309542E-2</v>
      </c>
      <c r="AJ372" s="51">
        <v>14.7618147300964</v>
      </c>
      <c r="AK372" s="19">
        <v>0.341036699999822</v>
      </c>
      <c r="AL372" s="19">
        <v>3.6050130365765702E-2</v>
      </c>
      <c r="AM372" s="51">
        <v>41.508888530370299</v>
      </c>
      <c r="AN372" s="15"/>
      <c r="AO372" s="22">
        <v>4.3532271392905404E-3</v>
      </c>
      <c r="AP372" s="22">
        <v>-4.2657567837522904E-3</v>
      </c>
      <c r="AQ372" s="22">
        <v>4.9733023060980503E-3</v>
      </c>
      <c r="AR372" s="22">
        <v>-4.8906233614616204E-3</v>
      </c>
      <c r="AS372" s="20">
        <v>9</v>
      </c>
      <c r="AT372" s="20">
        <v>3</v>
      </c>
      <c r="AU372" s="20">
        <v>7</v>
      </c>
      <c r="AV372" s="21">
        <v>5</v>
      </c>
      <c r="AW372" s="15"/>
      <c r="AX372" s="25">
        <v>1.11426037425554E-2</v>
      </c>
      <c r="AY372" s="26">
        <v>-0.73766778837307401</v>
      </c>
      <c r="AZ372" s="26">
        <v>0.61425330490237695</v>
      </c>
      <c r="BA372" s="26">
        <v>-0.99238413458806496</v>
      </c>
      <c r="BB372" s="85">
        <v>1.1510042860800201E-3</v>
      </c>
      <c r="BC372" s="88">
        <v>-1.37370688744886</v>
      </c>
      <c r="BD372" s="18">
        <v>43745</v>
      </c>
      <c r="BE372" s="18">
        <v>43783</v>
      </c>
      <c r="BF372" s="20">
        <v>66</v>
      </c>
      <c r="BG372" s="18">
        <v>43837</v>
      </c>
      <c r="BH372" s="15"/>
    </row>
    <row r="373" spans="1:60" x14ac:dyDescent="0.25">
      <c r="A373" s="15"/>
      <c r="B373" s="14" t="s">
        <v>1258</v>
      </c>
      <c r="C373" s="14" t="s">
        <v>1259</v>
      </c>
      <c r="D373" s="14" t="s">
        <v>1247</v>
      </c>
      <c r="E373" s="16" t="s">
        <v>345</v>
      </c>
      <c r="F373" s="16" t="s">
        <v>326</v>
      </c>
      <c r="G373" s="81" t="s">
        <v>224</v>
      </c>
      <c r="H373" s="82" t="s">
        <v>246</v>
      </c>
      <c r="I373" s="17" t="s">
        <v>31</v>
      </c>
      <c r="J373" s="17" t="s">
        <v>1260</v>
      </c>
      <c r="K373" s="15"/>
      <c r="L373" s="18">
        <v>44022</v>
      </c>
      <c r="M373" s="83">
        <v>1250</v>
      </c>
      <c r="N373" s="84">
        <v>1250</v>
      </c>
      <c r="O373" s="84">
        <v>1274.3546999990899</v>
      </c>
      <c r="P373" s="85">
        <f t="shared" si="5"/>
        <v>0.98088860189466298</v>
      </c>
      <c r="Q373" s="18">
        <v>43796</v>
      </c>
      <c r="R373" s="86">
        <v>0</v>
      </c>
      <c r="S373" s="86">
        <v>877.71058396911599</v>
      </c>
      <c r="T373" s="15"/>
      <c r="U373" s="19">
        <v>0</v>
      </c>
      <c r="V373" s="51">
        <v>4.1912915366992799E-2</v>
      </c>
      <c r="W373" s="19">
        <v>0</v>
      </c>
      <c r="X373" s="51">
        <v>0.78891725106586796</v>
      </c>
      <c r="Y373" s="19">
        <v>0</v>
      </c>
      <c r="Z373" s="51">
        <v>19.3316734582477</v>
      </c>
      <c r="AA373" s="19">
        <v>-1.6136851114424599E-2</v>
      </c>
      <c r="AB373" s="51">
        <v>18.9629817917303</v>
      </c>
      <c r="AC373" s="19">
        <v>1.11955526808742E-2</v>
      </c>
      <c r="AD373" s="51">
        <v>25.4054107663396</v>
      </c>
      <c r="AE373" s="19">
        <v>3.5450769410090302E-2</v>
      </c>
      <c r="AF373" s="87">
        <v>21.322308989620101</v>
      </c>
      <c r="AG373" s="19">
        <v>0</v>
      </c>
      <c r="AH373" s="51">
        <v>-1.79882099182578</v>
      </c>
      <c r="AI373" s="19">
        <v>0</v>
      </c>
      <c r="AJ373" s="51">
        <v>13.726917206993701</v>
      </c>
      <c r="AK373" s="19">
        <v>0.25</v>
      </c>
      <c r="AL373" s="19">
        <v>2.7297038321194102E-2</v>
      </c>
      <c r="AM373" s="51">
        <v>32.405218530388098</v>
      </c>
      <c r="AN373" s="15"/>
      <c r="AO373" s="22">
        <v>9.9420483638823498E-4</v>
      </c>
      <c r="AP373" s="22">
        <v>-1.9111398105451399E-2</v>
      </c>
      <c r="AQ373" s="22">
        <v>0</v>
      </c>
      <c r="AR373" s="22">
        <v>-1.9111398105451399E-2</v>
      </c>
      <c r="AS373" s="20">
        <v>0</v>
      </c>
      <c r="AT373" s="20">
        <v>1</v>
      </c>
      <c r="AU373" s="20">
        <v>7</v>
      </c>
      <c r="AV373" s="21">
        <v>5</v>
      </c>
      <c r="AW373" s="15"/>
      <c r="AX373" s="25">
        <v>1.89370611500271E-2</v>
      </c>
      <c r="AY373" s="26">
        <v>-2.32152070221127</v>
      </c>
      <c r="AZ373" s="26">
        <v>0.48656703063534201</v>
      </c>
      <c r="BA373" s="26">
        <v>-2.3674753767190899</v>
      </c>
      <c r="BB373" s="85">
        <v>1.9377270298286901E-3</v>
      </c>
      <c r="BC373" s="88">
        <v>-1.9111398105342201</v>
      </c>
      <c r="BD373" s="18">
        <v>43676</v>
      </c>
      <c r="BE373" s="18">
        <v>43797</v>
      </c>
      <c r="BF373" s="20"/>
      <c r="BG373" s="18"/>
      <c r="BH373" s="15"/>
    </row>
    <row r="374" spans="1:60" x14ac:dyDescent="0.25">
      <c r="A374" s="15"/>
      <c r="B374" s="14" t="s">
        <v>1261</v>
      </c>
      <c r="C374" s="14" t="s">
        <v>1262</v>
      </c>
      <c r="D374" s="14" t="s">
        <v>1263</v>
      </c>
      <c r="E374" s="16" t="s">
        <v>36</v>
      </c>
      <c r="F374" s="16" t="s">
        <v>326</v>
      </c>
      <c r="G374" s="81" t="s">
        <v>29</v>
      </c>
      <c r="H374" s="82" t="s">
        <v>561</v>
      </c>
      <c r="I374" s="17" t="s">
        <v>31</v>
      </c>
      <c r="J374" s="17" t="s">
        <v>64</v>
      </c>
      <c r="K374" s="15"/>
      <c r="L374" s="18">
        <v>44022</v>
      </c>
      <c r="M374" s="83">
        <v>710.26429999992297</v>
      </c>
      <c r="N374" s="84">
        <v>710.26429999992297</v>
      </c>
      <c r="O374" s="84">
        <v>907.48180000018306</v>
      </c>
      <c r="P374" s="85">
        <f t="shared" si="5"/>
        <v>0.78267608231898389</v>
      </c>
      <c r="Q374" s="18">
        <v>43756</v>
      </c>
      <c r="R374" s="86">
        <v>9035655.1750000007</v>
      </c>
      <c r="S374" s="86">
        <v>9858065.5412343796</v>
      </c>
      <c r="T374" s="15"/>
      <c r="U374" s="19">
        <v>-1.41015902227082E-3</v>
      </c>
      <c r="V374" s="51">
        <v>-9.9102986860089004E-2</v>
      </c>
      <c r="W374" s="19">
        <v>6.1586577903654004E-3</v>
      </c>
      <c r="X374" s="51">
        <v>1.40478303010241</v>
      </c>
      <c r="Y374" s="19">
        <v>-0.17381481308257199</v>
      </c>
      <c r="Z374" s="51">
        <v>1.95019214999047</v>
      </c>
      <c r="AA374" s="19">
        <v>-0.17837104305915999</v>
      </c>
      <c r="AB374" s="51">
        <v>2.73956259724218</v>
      </c>
      <c r="AC374" s="19">
        <v>-0.25739767062273999</v>
      </c>
      <c r="AD374" s="51">
        <v>-1.4539115640218401</v>
      </c>
      <c r="AE374" s="19"/>
      <c r="AF374" s="87"/>
      <c r="AG374" s="19">
        <v>2.2499429196614101E-2</v>
      </c>
      <c r="AH374" s="51">
        <v>0.45112192783562899</v>
      </c>
      <c r="AI374" s="19">
        <v>-0.11757163086891501</v>
      </c>
      <c r="AJ374" s="51">
        <v>1.96975412010215</v>
      </c>
      <c r="AK374" s="19">
        <v>-0.28973570000031001</v>
      </c>
      <c r="AL374" s="19">
        <v>-0.12904336312756601</v>
      </c>
      <c r="AM374" s="51">
        <v>-0.57569562987191603</v>
      </c>
      <c r="AN374" s="15"/>
      <c r="AO374" s="22">
        <v>8.2161239332053798E-2</v>
      </c>
      <c r="AP374" s="22">
        <v>-0.12530701198556901</v>
      </c>
      <c r="AQ374" s="22">
        <v>0.123692277764349</v>
      </c>
      <c r="AR374" s="22">
        <v>-0.14684058280734499</v>
      </c>
      <c r="AS374" s="20">
        <v>5</v>
      </c>
      <c r="AT374" s="20">
        <v>7</v>
      </c>
      <c r="AU374" s="20">
        <v>7</v>
      </c>
      <c r="AV374" s="21">
        <v>5</v>
      </c>
      <c r="AW374" s="15"/>
      <c r="AX374" s="25">
        <v>0.31026327601663101</v>
      </c>
      <c r="AY374" s="26">
        <v>-0.36618070078566201</v>
      </c>
      <c r="AZ374" s="26">
        <v>0.41206445881152798</v>
      </c>
      <c r="BA374" s="26">
        <v>-0.49459744321893601</v>
      </c>
      <c r="BB374" s="85">
        <v>3.1645249574648898E-2</v>
      </c>
      <c r="BC374" s="88">
        <v>-42.202356014167897</v>
      </c>
      <c r="BD374" s="18">
        <v>43756</v>
      </c>
      <c r="BE374" s="18">
        <v>43914</v>
      </c>
      <c r="BF374" s="20"/>
      <c r="BG374" s="18"/>
      <c r="BH374" s="15"/>
    </row>
    <row r="375" spans="1:60" x14ac:dyDescent="0.25">
      <c r="A375" s="15"/>
      <c r="B375" s="14" t="s">
        <v>1264</v>
      </c>
      <c r="C375" s="14" t="s">
        <v>1265</v>
      </c>
      <c r="D375" s="14" t="s">
        <v>1263</v>
      </c>
      <c r="E375" s="16" t="s">
        <v>565</v>
      </c>
      <c r="F375" s="16" t="s">
        <v>326</v>
      </c>
      <c r="G375" s="81" t="s">
        <v>29</v>
      </c>
      <c r="H375" s="82" t="s">
        <v>561</v>
      </c>
      <c r="I375" s="17" t="s">
        <v>31</v>
      </c>
      <c r="J375" s="17" t="s">
        <v>64</v>
      </c>
      <c r="K375" s="15"/>
      <c r="L375" s="18">
        <v>44022</v>
      </c>
      <c r="M375" s="83">
        <v>910.62409999966599</v>
      </c>
      <c r="N375" s="84">
        <v>910.62409999966599</v>
      </c>
      <c r="O375" s="84">
        <v>1163.1960000004599</v>
      </c>
      <c r="P375" s="85">
        <f t="shared" si="5"/>
        <v>0.78286385097550715</v>
      </c>
      <c r="Q375" s="18">
        <v>43756</v>
      </c>
      <c r="R375" s="86">
        <v>3850619.1889999998</v>
      </c>
      <c r="S375" s="86">
        <v>7398655.1947656199</v>
      </c>
      <c r="T375" s="15"/>
      <c r="U375" s="19">
        <v>-1.4093506897552299E-3</v>
      </c>
      <c r="V375" s="51">
        <v>-9.9022153608530103E-2</v>
      </c>
      <c r="W375" s="19">
        <v>6.1859016823291304E-3</v>
      </c>
      <c r="X375" s="51">
        <v>1.40750741929878</v>
      </c>
      <c r="Y375" s="19">
        <v>-0.173679287521809</v>
      </c>
      <c r="Z375" s="51">
        <v>1.9637447060667901</v>
      </c>
      <c r="AA375" s="19">
        <v>-0.17809955942095301</v>
      </c>
      <c r="AB375" s="51">
        <v>2.7667109610629299</v>
      </c>
      <c r="AC375" s="19">
        <v>-0.25690708858834099</v>
      </c>
      <c r="AD375" s="51">
        <v>-1.40485336058191</v>
      </c>
      <c r="AE375" s="19">
        <v>-0.196695671365887</v>
      </c>
      <c r="AF375" s="87">
        <v>-1.89233508799225</v>
      </c>
      <c r="AG375" s="19">
        <v>2.2508630345328101E-2</v>
      </c>
      <c r="AH375" s="51">
        <v>0.45204204270703502</v>
      </c>
      <c r="AI375" s="19">
        <v>-0.11741885673109199</v>
      </c>
      <c r="AJ375" s="51">
        <v>1.98503153388447</v>
      </c>
      <c r="AK375" s="19">
        <v>-8.9375900000013705E-2</v>
      </c>
      <c r="AL375" s="19">
        <v>-2.6132307158150101E-2</v>
      </c>
      <c r="AM375" s="51">
        <v>-2.7536658652898001</v>
      </c>
      <c r="AN375" s="15"/>
      <c r="AO375" s="22">
        <v>8.2162206497741905E-2</v>
      </c>
      <c r="AP375" s="22">
        <v>-0.12530457164117301</v>
      </c>
      <c r="AQ375" s="22">
        <v>0.123722750076995</v>
      </c>
      <c r="AR375" s="22">
        <v>-0.146816782339592</v>
      </c>
      <c r="AS375" s="20">
        <v>5</v>
      </c>
      <c r="AT375" s="20">
        <v>7</v>
      </c>
      <c r="AU375" s="20">
        <v>7</v>
      </c>
      <c r="AV375" s="21">
        <v>5</v>
      </c>
      <c r="AW375" s="15"/>
      <c r="AX375" s="25">
        <v>0.31026190659584202</v>
      </c>
      <c r="AY375" s="26">
        <v>-0.365283456979341</v>
      </c>
      <c r="AZ375" s="26">
        <v>0.41773788957425501</v>
      </c>
      <c r="BA375" s="26">
        <v>-0.49340440797459501</v>
      </c>
      <c r="BB375" s="85">
        <v>3.1645159340878297E-2</v>
      </c>
      <c r="BC375" s="88">
        <v>-42.194118618033798</v>
      </c>
      <c r="BD375" s="18">
        <v>43756</v>
      </c>
      <c r="BE375" s="18">
        <v>43914</v>
      </c>
      <c r="BF375" s="20"/>
      <c r="BG375" s="18"/>
      <c r="BH375" s="15"/>
    </row>
    <row r="376" spans="1:60" x14ac:dyDescent="0.25">
      <c r="A376" s="15"/>
      <c r="B376" s="14" t="s">
        <v>1266</v>
      </c>
      <c r="C376" s="14" t="s">
        <v>1267</v>
      </c>
      <c r="D376" s="14" t="s">
        <v>1263</v>
      </c>
      <c r="E376" s="16" t="s">
        <v>1193</v>
      </c>
      <c r="F376" s="16" t="s">
        <v>326</v>
      </c>
      <c r="G376" s="81" t="s">
        <v>29</v>
      </c>
      <c r="H376" s="82" t="s">
        <v>561</v>
      </c>
      <c r="I376" s="17" t="s">
        <v>31</v>
      </c>
      <c r="J376" s="17" t="s">
        <v>1268</v>
      </c>
      <c r="K376" s="15"/>
      <c r="L376" s="18">
        <v>44022</v>
      </c>
      <c r="M376" s="83">
        <v>743.33050000015601</v>
      </c>
      <c r="N376" s="84">
        <v>743.33050000015601</v>
      </c>
      <c r="O376" s="84">
        <v>954.34819999989099</v>
      </c>
      <c r="P376" s="85">
        <f t="shared" si="5"/>
        <v>0.77888814585728872</v>
      </c>
      <c r="Q376" s="18">
        <v>43756</v>
      </c>
      <c r="R376" s="86">
        <v>2683823.9670000002</v>
      </c>
      <c r="S376" s="86">
        <v>4319428.7530468702</v>
      </c>
      <c r="T376" s="15"/>
      <c r="U376" s="19">
        <v>-1.4282764614108601E-3</v>
      </c>
      <c r="V376" s="51">
        <v>-0.10091473077409301</v>
      </c>
      <c r="W376" s="19">
        <v>5.6087478005792902E-3</v>
      </c>
      <c r="X376" s="51">
        <v>1.3497920311238001</v>
      </c>
      <c r="Y376" s="19">
        <v>-0.17655058976757601</v>
      </c>
      <c r="Z376" s="51">
        <v>1.6766144814901101</v>
      </c>
      <c r="AA376" s="19">
        <v>-0.183840305851772</v>
      </c>
      <c r="AB376" s="51">
        <v>2.1926363179809401</v>
      </c>
      <c r="AC376" s="19">
        <v>-0.267244842263754</v>
      </c>
      <c r="AD376" s="51">
        <v>-2.4386287281231498</v>
      </c>
      <c r="AE376" s="19">
        <v>-0.21303779719804899</v>
      </c>
      <c r="AF376" s="87">
        <v>-3.5265476712083901</v>
      </c>
      <c r="AG376" s="19">
        <v>2.2313099938401099E-2</v>
      </c>
      <c r="AH376" s="51">
        <v>0.43248900201433599</v>
      </c>
      <c r="AI376" s="19">
        <v>-0.120653918938915</v>
      </c>
      <c r="AJ376" s="51">
        <v>1.6615253131021701</v>
      </c>
      <c r="AK376" s="19">
        <v>-0.305298598130466</v>
      </c>
      <c r="AL376" s="19">
        <v>-3.6280737689594403E-2</v>
      </c>
      <c r="AM376" s="51">
        <v>-11.666704882372899</v>
      </c>
      <c r="AN376" s="15"/>
      <c r="AO376" s="22">
        <v>8.2141483641025803E-2</v>
      </c>
      <c r="AP376" s="22">
        <v>-0.12535469835347601</v>
      </c>
      <c r="AQ376" s="22">
        <v>0.12307805435557399</v>
      </c>
      <c r="AR376" s="22">
        <v>-0.147322415937233</v>
      </c>
      <c r="AS376" s="20">
        <v>5</v>
      </c>
      <c r="AT376" s="20">
        <v>7</v>
      </c>
      <c r="AU376" s="20">
        <v>7</v>
      </c>
      <c r="AV376" s="21">
        <v>5</v>
      </c>
      <c r="AW376" s="15"/>
      <c r="AX376" s="25">
        <v>0.31029072084988002</v>
      </c>
      <c r="AY376" s="26">
        <v>-0.38428168063319401</v>
      </c>
      <c r="AZ376" s="26">
        <v>0.297549720465213</v>
      </c>
      <c r="BA376" s="26">
        <v>-0.51864611489236301</v>
      </c>
      <c r="BB376" s="85">
        <v>3.1647070532271802E-2</v>
      </c>
      <c r="BC376" s="88">
        <v>-42.368760165292798</v>
      </c>
      <c r="BD376" s="18">
        <v>43756</v>
      </c>
      <c r="BE376" s="18">
        <v>43914</v>
      </c>
      <c r="BF376" s="20"/>
      <c r="BG376" s="18"/>
      <c r="BH376" s="15"/>
    </row>
    <row r="377" spans="1:60" x14ac:dyDescent="0.25">
      <c r="A377" s="15"/>
      <c r="B377" s="14" t="s">
        <v>1269</v>
      </c>
      <c r="C377" s="14" t="s">
        <v>1270</v>
      </c>
      <c r="D377" s="14" t="s">
        <v>1263</v>
      </c>
      <c r="E377" s="16" t="s">
        <v>77</v>
      </c>
      <c r="F377" s="16" t="s">
        <v>326</v>
      </c>
      <c r="G377" s="81" t="s">
        <v>29</v>
      </c>
      <c r="H377" s="82" t="s">
        <v>561</v>
      </c>
      <c r="I377" s="17" t="s">
        <v>31</v>
      </c>
      <c r="J377" s="17" t="s">
        <v>1271</v>
      </c>
      <c r="K377" s="15"/>
      <c r="L377" s="18">
        <v>44022</v>
      </c>
      <c r="M377" s="83">
        <v>999.10470000002499</v>
      </c>
      <c r="N377" s="84">
        <v>999.10470000002499</v>
      </c>
      <c r="O377" s="84">
        <v>1234.85840000026</v>
      </c>
      <c r="P377" s="85">
        <f t="shared" si="5"/>
        <v>0.80908442619802778</v>
      </c>
      <c r="Q377" s="18">
        <v>43756</v>
      </c>
      <c r="R377" s="86">
        <v>167277.217</v>
      </c>
      <c r="S377" s="86">
        <v>376158.76488183602</v>
      </c>
      <c r="T377" s="15"/>
      <c r="U377" s="19">
        <v>-1.42025337299856E-3</v>
      </c>
      <c r="V377" s="51">
        <v>-0.100112421932863</v>
      </c>
      <c r="W377" s="19">
        <v>5.8560055094858399E-3</v>
      </c>
      <c r="X377" s="51">
        <v>1.37451780201445</v>
      </c>
      <c r="Y377" s="19">
        <v>-0.14867066371793</v>
      </c>
      <c r="Z377" s="51">
        <v>4.4646070864546301</v>
      </c>
      <c r="AA377" s="19">
        <v>-0.15102108968945699</v>
      </c>
      <c r="AB377" s="51">
        <v>5.4745579342125001</v>
      </c>
      <c r="AC377" s="19">
        <v>-0.21396211033599699</v>
      </c>
      <c r="AD377" s="51">
        <v>2.8896444646525201</v>
      </c>
      <c r="AE377" s="19">
        <v>-0.13603886535653101</v>
      </c>
      <c r="AF377" s="87">
        <v>4.1733455129433397</v>
      </c>
      <c r="AG377" s="19">
        <v>2.2396842628950302E-2</v>
      </c>
      <c r="AH377" s="51">
        <v>0.440863271069247</v>
      </c>
      <c r="AI377" s="19">
        <v>-9.07080648740521E-2</v>
      </c>
      <c r="AJ377" s="51">
        <v>4.6561107195884697</v>
      </c>
      <c r="AK377" s="19">
        <v>-7.3289893517576296E-2</v>
      </c>
      <c r="AL377" s="19">
        <v>-7.69202310857509E-3</v>
      </c>
      <c r="AM377" s="51">
        <v>11.5341655789234</v>
      </c>
      <c r="AN377" s="15"/>
      <c r="AO377" s="22">
        <v>8.2150353779143204E-2</v>
      </c>
      <c r="AP377" s="22">
        <v>-0.12506514483815401</v>
      </c>
      <c r="AQ377" s="22">
        <v>0.12942884461517701</v>
      </c>
      <c r="AR377" s="22">
        <v>-0.141482043673022</v>
      </c>
      <c r="AS377" s="20">
        <v>5</v>
      </c>
      <c r="AT377" s="20">
        <v>7</v>
      </c>
      <c r="AU377" s="20">
        <v>7</v>
      </c>
      <c r="AV377" s="21">
        <v>5</v>
      </c>
      <c r="AW377" s="15"/>
      <c r="AX377" s="25">
        <v>0.30957493460417002</v>
      </c>
      <c r="AY377" s="26">
        <v>-0.27010585464859099</v>
      </c>
      <c r="AZ377" s="26">
        <v>1.0260793699908399</v>
      </c>
      <c r="BA377" s="26">
        <v>-0.36695671054712897</v>
      </c>
      <c r="BB377" s="85">
        <v>3.1585939454052997E-2</v>
      </c>
      <c r="BC377" s="88">
        <v>-41.711171094619203</v>
      </c>
      <c r="BD377" s="18">
        <v>43756</v>
      </c>
      <c r="BE377" s="18">
        <v>43908</v>
      </c>
      <c r="BF377" s="20"/>
      <c r="BG377" s="18"/>
      <c r="BH377" s="15"/>
    </row>
    <row r="378" spans="1:60" x14ac:dyDescent="0.25">
      <c r="A378" s="15"/>
      <c r="B378" s="14" t="s">
        <v>1272</v>
      </c>
      <c r="C378" s="14" t="s">
        <v>1273</v>
      </c>
      <c r="D378" s="14" t="s">
        <v>1263</v>
      </c>
      <c r="E378" s="16" t="s">
        <v>337</v>
      </c>
      <c r="F378" s="16" t="s">
        <v>326</v>
      </c>
      <c r="G378" s="81" t="s">
        <v>29</v>
      </c>
      <c r="H378" s="82" t="s">
        <v>561</v>
      </c>
      <c r="I378" s="17" t="s">
        <v>31</v>
      </c>
      <c r="J378" s="17" t="s">
        <v>64</v>
      </c>
      <c r="K378" s="15"/>
      <c r="L378" s="18">
        <v>44022</v>
      </c>
      <c r="M378" s="83">
        <v>671.54019999969796</v>
      </c>
      <c r="N378" s="84">
        <v>671.54019999969796</v>
      </c>
      <c r="O378" s="84">
        <v>860.29870000015899</v>
      </c>
      <c r="P378" s="85">
        <f t="shared" si="5"/>
        <v>0.78058957894458503</v>
      </c>
      <c r="Q378" s="18">
        <v>43756</v>
      </c>
      <c r="R378" s="86">
        <v>1812443.746</v>
      </c>
      <c r="S378" s="86">
        <v>1912573.74332031</v>
      </c>
      <c r="T378" s="15"/>
      <c r="U378" s="19">
        <v>-1.42023297394189E-3</v>
      </c>
      <c r="V378" s="51">
        <v>-0.10011038202719599</v>
      </c>
      <c r="W378" s="19">
        <v>5.8560835659591196E-3</v>
      </c>
      <c r="X378" s="51">
        <v>1.37452560766178</v>
      </c>
      <c r="Y378" s="19">
        <v>-0.175321243190556</v>
      </c>
      <c r="Z378" s="51">
        <v>1.7995491391920999</v>
      </c>
      <c r="AA378" s="19">
        <v>-0.18138486760843101</v>
      </c>
      <c r="AB378" s="51">
        <v>2.4381801423151002</v>
      </c>
      <c r="AC378" s="19">
        <v>-0.262638163344527</v>
      </c>
      <c r="AD378" s="51">
        <v>-1.9779608362005101</v>
      </c>
      <c r="AE378" s="19"/>
      <c r="AF378" s="87"/>
      <c r="AG378" s="19">
        <v>2.2396994530936399E-2</v>
      </c>
      <c r="AH378" s="51">
        <v>0.44087846126785701</v>
      </c>
      <c r="AI378" s="19">
        <v>-0.11926890186267</v>
      </c>
      <c r="AJ378" s="51">
        <v>1.8000270207267</v>
      </c>
      <c r="AK378" s="19">
        <v>-0.297392388458247</v>
      </c>
      <c r="AL378" s="19">
        <v>-0.121107791644172</v>
      </c>
      <c r="AM378" s="51">
        <v>-9.1415677244949602</v>
      </c>
      <c r="AN378" s="15"/>
      <c r="AO378" s="22">
        <v>8.2150354774057605E-2</v>
      </c>
      <c r="AP378" s="22">
        <v>-0.12533335420637701</v>
      </c>
      <c r="AQ378" s="22">
        <v>0.12335427044134099</v>
      </c>
      <c r="AR378" s="22">
        <v>-0.147105775990058</v>
      </c>
      <c r="AS378" s="20">
        <v>5</v>
      </c>
      <c r="AT378" s="20">
        <v>7</v>
      </c>
      <c r="AU378" s="20">
        <v>7</v>
      </c>
      <c r="AV378" s="21">
        <v>5</v>
      </c>
      <c r="AW378" s="15"/>
      <c r="AX378" s="25">
        <v>0.31027841981645898</v>
      </c>
      <c r="AY378" s="26">
        <v>-0.37615639894511299</v>
      </c>
      <c r="AZ378" s="26">
        <v>0.34896353322938001</v>
      </c>
      <c r="BA378" s="26">
        <v>-0.50785588621056399</v>
      </c>
      <c r="BB378" s="85">
        <v>3.1646254801271402E-2</v>
      </c>
      <c r="BC378" s="88">
        <v>-42.293973011954201</v>
      </c>
      <c r="BD378" s="18">
        <v>43756</v>
      </c>
      <c r="BE378" s="18">
        <v>43914</v>
      </c>
      <c r="BF378" s="20"/>
      <c r="BG378" s="18"/>
      <c r="BH378" s="15"/>
    </row>
    <row r="379" spans="1:60" x14ac:dyDescent="0.25">
      <c r="A379" s="15"/>
      <c r="B379" s="14" t="s">
        <v>1274</v>
      </c>
      <c r="C379" s="14" t="s">
        <v>1275</v>
      </c>
      <c r="D379" s="14" t="s">
        <v>1276</v>
      </c>
      <c r="E379" s="16" t="s">
        <v>325</v>
      </c>
      <c r="F379" s="16" t="s">
        <v>326</v>
      </c>
      <c r="G379" s="81" t="s">
        <v>145</v>
      </c>
      <c r="H379" s="82" t="s">
        <v>1053</v>
      </c>
      <c r="I379" s="17" t="s">
        <v>411</v>
      </c>
      <c r="J379" s="17" t="s">
        <v>1277</v>
      </c>
      <c r="K379" s="15"/>
      <c r="L379" s="18">
        <v>44022</v>
      </c>
      <c r="M379" s="83">
        <v>131951.45808005301</v>
      </c>
      <c r="N379" s="84">
        <v>131951.45808005301</v>
      </c>
      <c r="O379" s="84">
        <v>143768.41023993501</v>
      </c>
      <c r="P379" s="85">
        <f t="shared" si="5"/>
        <v>0.91780564214238236</v>
      </c>
      <c r="Q379" s="18">
        <v>43880</v>
      </c>
      <c r="R379" s="86">
        <v>5854974.40691406</v>
      </c>
      <c r="S379" s="86">
        <v>5042476.2586562503</v>
      </c>
      <c r="T379" s="15"/>
      <c r="U379" s="19">
        <v>4.59948164279922E-3</v>
      </c>
      <c r="V379" s="51">
        <v>0.50186107964691495</v>
      </c>
      <c r="W379" s="19">
        <v>4.3913545068789998E-3</v>
      </c>
      <c r="X379" s="51">
        <v>1.2280527017537699</v>
      </c>
      <c r="Y379" s="19">
        <v>-1.18217374847518E-2</v>
      </c>
      <c r="Z379" s="51">
        <v>18.149499709776101</v>
      </c>
      <c r="AA379" s="19">
        <v>0.19144494728418099</v>
      </c>
      <c r="AB379" s="51">
        <v>39.721161631576301</v>
      </c>
      <c r="AC379" s="19">
        <v>0.33247340206056802</v>
      </c>
      <c r="AD379" s="51">
        <v>57.533195704338098</v>
      </c>
      <c r="AE379" s="19">
        <v>0.48082324413757299</v>
      </c>
      <c r="AF379" s="87">
        <v>65.859556462382898</v>
      </c>
      <c r="AG379" s="19">
        <v>-1.56320334936026E-2</v>
      </c>
      <c r="AH379" s="51">
        <v>-3.3620243411860402</v>
      </c>
      <c r="AI379" s="19">
        <v>3.02675940911286E-2</v>
      </c>
      <c r="AJ379" s="51">
        <v>16.753676616121101</v>
      </c>
      <c r="AK379" s="19">
        <v>1.7429884228250001</v>
      </c>
      <c r="AL379" s="19">
        <v>0.13688799331430301</v>
      </c>
      <c r="AM379" s="51">
        <v>177.16724734473999</v>
      </c>
      <c r="AN379" s="15"/>
      <c r="AO379" s="22">
        <v>0.100397929603787</v>
      </c>
      <c r="AP379" s="22">
        <v>-9.1149850107322003E-2</v>
      </c>
      <c r="AQ379" s="22">
        <v>0.17899921719450501</v>
      </c>
      <c r="AR379" s="22">
        <v>-8.0629295687685995E-2</v>
      </c>
      <c r="AS379" s="20">
        <v>8</v>
      </c>
      <c r="AT379" s="20">
        <v>4</v>
      </c>
      <c r="AU379" s="20">
        <v>7</v>
      </c>
      <c r="AV379" s="21">
        <v>5</v>
      </c>
      <c r="AW379" s="15"/>
      <c r="AX379" s="25">
        <v>0.29181271168025003</v>
      </c>
      <c r="AY379" s="26">
        <v>0.82154339617954997</v>
      </c>
      <c r="AZ379" s="26">
        <v>1.52951991274313</v>
      </c>
      <c r="BA379" s="26">
        <v>1.19613808689974</v>
      </c>
      <c r="BB379" s="85">
        <v>3.0076896901191499E-2</v>
      </c>
      <c r="BC379" s="88">
        <v>-29.278079102136001</v>
      </c>
      <c r="BD379" s="18">
        <v>43880</v>
      </c>
      <c r="BE379" s="18">
        <v>43913</v>
      </c>
      <c r="BF379" s="20"/>
      <c r="BG379" s="18"/>
      <c r="BH379" s="15"/>
    </row>
    <row r="380" spans="1:60" x14ac:dyDescent="0.25">
      <c r="A380" s="15"/>
      <c r="B380" s="14" t="s">
        <v>1278</v>
      </c>
      <c r="C380" s="14" t="s">
        <v>1279</v>
      </c>
      <c r="D380" s="14" t="s">
        <v>1276</v>
      </c>
      <c r="E380" s="16" t="s">
        <v>337</v>
      </c>
      <c r="F380" s="16" t="s">
        <v>326</v>
      </c>
      <c r="G380" s="81" t="s">
        <v>145</v>
      </c>
      <c r="H380" s="82" t="s">
        <v>1053</v>
      </c>
      <c r="I380" s="17" t="s">
        <v>411</v>
      </c>
      <c r="J380" s="17" t="s">
        <v>1280</v>
      </c>
      <c r="K380" s="15"/>
      <c r="L380" s="18">
        <v>44022</v>
      </c>
      <c r="M380" s="83">
        <v>83099.978261947603</v>
      </c>
      <c r="N380" s="84">
        <v>83099.978261947603</v>
      </c>
      <c r="O380" s="84">
        <v>90401.531350016594</v>
      </c>
      <c r="P380" s="85">
        <f t="shared" si="5"/>
        <v>0.91923197561998327</v>
      </c>
      <c r="Q380" s="18">
        <v>43880</v>
      </c>
      <c r="R380" s="86">
        <v>1700172.2968574199</v>
      </c>
      <c r="S380" s="86">
        <v>1025081.28924805</v>
      </c>
      <c r="T380" s="15"/>
      <c r="U380" s="19">
        <v>4.6110646599117899E-3</v>
      </c>
      <c r="V380" s="51">
        <v>0.50301938135817204</v>
      </c>
      <c r="W380" s="19">
        <v>4.7211696874001098E-3</v>
      </c>
      <c r="X380" s="51">
        <v>1.2610342198058799</v>
      </c>
      <c r="Y380" s="19">
        <v>-9.8534128474057105E-3</v>
      </c>
      <c r="Z380" s="51">
        <v>18.346332173503502</v>
      </c>
      <c r="AA380" s="19">
        <v>0.128504233402055</v>
      </c>
      <c r="AB380" s="51">
        <v>33.427090243378203</v>
      </c>
      <c r="AC380" s="19">
        <v>0.21665001456858601</v>
      </c>
      <c r="AD380" s="51">
        <v>45.950856955139898</v>
      </c>
      <c r="AE380" s="19">
        <v>0.18951032912096699</v>
      </c>
      <c r="AF380" s="87">
        <v>36.728264960693203</v>
      </c>
      <c r="AG380" s="19">
        <v>-1.5523452533670899E-2</v>
      </c>
      <c r="AH380" s="51">
        <v>-3.3511662451928701</v>
      </c>
      <c r="AI380" s="19">
        <v>3.24318906823464E-2</v>
      </c>
      <c r="AJ380" s="51">
        <v>16.9701062752283</v>
      </c>
      <c r="AK380" s="19">
        <v>0.72747070495621302</v>
      </c>
      <c r="AL380" s="19">
        <v>7.1976872786763096E-2</v>
      </c>
      <c r="AM380" s="51">
        <v>75.615475557860904</v>
      </c>
      <c r="AN380" s="15"/>
      <c r="AO380" s="22">
        <v>0.10040979667072</v>
      </c>
      <c r="AP380" s="22">
        <v>-9.1139167527289802E-2</v>
      </c>
      <c r="AQ380" s="22">
        <v>0.16132426382333501</v>
      </c>
      <c r="AR380" s="22">
        <v>-8.0315902273432604E-2</v>
      </c>
      <c r="AS380" s="20">
        <v>8</v>
      </c>
      <c r="AT380" s="20">
        <v>4</v>
      </c>
      <c r="AU380" s="20">
        <v>7</v>
      </c>
      <c r="AV380" s="21">
        <v>5</v>
      </c>
      <c r="AW380" s="15"/>
      <c r="AX380" s="25">
        <v>0.289061331158737</v>
      </c>
      <c r="AY380" s="26">
        <v>0.59566858251764598</v>
      </c>
      <c r="AZ380" s="26">
        <v>1.2699382723294499</v>
      </c>
      <c r="BA380" s="26">
        <v>0.86509289495825203</v>
      </c>
      <c r="BB380" s="85">
        <v>2.9794292873775701E-2</v>
      </c>
      <c r="BC380" s="88">
        <v>-29.2525197472714</v>
      </c>
      <c r="BD380" s="18">
        <v>43880</v>
      </c>
      <c r="BE380" s="18">
        <v>43913</v>
      </c>
      <c r="BF380" s="20"/>
      <c r="BG380" s="18"/>
      <c r="BH380" s="15"/>
    </row>
    <row r="381" spans="1:60" x14ac:dyDescent="0.25">
      <c r="A381" s="15"/>
      <c r="B381" s="14" t="s">
        <v>1281</v>
      </c>
      <c r="C381" s="14" t="s">
        <v>1282</v>
      </c>
      <c r="D381" s="14" t="s">
        <v>1276</v>
      </c>
      <c r="E381" s="16" t="s">
        <v>341</v>
      </c>
      <c r="F381" s="16" t="s">
        <v>326</v>
      </c>
      <c r="G381" s="81" t="s">
        <v>145</v>
      </c>
      <c r="H381" s="82" t="s">
        <v>1053</v>
      </c>
      <c r="I381" s="17" t="s">
        <v>411</v>
      </c>
      <c r="J381" s="17" t="s">
        <v>1283</v>
      </c>
      <c r="K381" s="15"/>
      <c r="L381" s="18">
        <v>44022</v>
      </c>
      <c r="M381" s="83">
        <v>124139.686607957</v>
      </c>
      <c r="N381" s="84">
        <v>124139.686607957</v>
      </c>
      <c r="O381" s="84">
        <v>135440.88492989499</v>
      </c>
      <c r="P381" s="85">
        <f t="shared" si="5"/>
        <v>0.91655991964473982</v>
      </c>
      <c r="Q381" s="18">
        <v>43880</v>
      </c>
      <c r="R381" s="86">
        <v>26851313.212499999</v>
      </c>
      <c r="S381" s="86">
        <v>26605268.386687499</v>
      </c>
      <c r="T381" s="15"/>
      <c r="U381" s="19">
        <v>4.5900725326646404E-3</v>
      </c>
      <c r="V381" s="51">
        <v>0.50092016863345601</v>
      </c>
      <c r="W381" s="19">
        <v>4.1031472719623699E-3</v>
      </c>
      <c r="X381" s="51">
        <v>1.1992319782621099</v>
      </c>
      <c r="Y381" s="19">
        <v>-1.3540374561671301E-2</v>
      </c>
      <c r="Z381" s="51">
        <v>17.977636002091501</v>
      </c>
      <c r="AA381" s="19">
        <v>0.18727592520008299</v>
      </c>
      <c r="AB381" s="51">
        <v>39.304259423166499</v>
      </c>
      <c r="AC381" s="19">
        <v>0.32317154186777802</v>
      </c>
      <c r="AD381" s="51">
        <v>56.603009685059099</v>
      </c>
      <c r="AE381" s="19">
        <v>0.46534797328233302</v>
      </c>
      <c r="AF381" s="87">
        <v>64.312029376858803</v>
      </c>
      <c r="AG381" s="19">
        <v>-1.5726246341728301E-2</v>
      </c>
      <c r="AH381" s="51">
        <v>-3.3714456259986001</v>
      </c>
      <c r="AI381" s="19">
        <v>2.83772943457734E-2</v>
      </c>
      <c r="AJ381" s="51">
        <v>16.5646466415783</v>
      </c>
      <c r="AK381" s="19">
        <v>1.37247370488243</v>
      </c>
      <c r="AL381" s="19">
        <v>6.7063944678011495E-2</v>
      </c>
      <c r="AM381" s="51">
        <v>116.087289345218</v>
      </c>
      <c r="AN381" s="15"/>
      <c r="AO381" s="22">
        <v>0.100387507123814</v>
      </c>
      <c r="AP381" s="22">
        <v>-9.1158333310886505E-2</v>
      </c>
      <c r="AQ381" s="22">
        <v>0.178659522673115</v>
      </c>
      <c r="AR381" s="22">
        <v>-8.0902199204574601E-2</v>
      </c>
      <c r="AS381" s="20">
        <v>8</v>
      </c>
      <c r="AT381" s="20">
        <v>4</v>
      </c>
      <c r="AU381" s="20">
        <v>7</v>
      </c>
      <c r="AV381" s="21">
        <v>5</v>
      </c>
      <c r="AW381" s="15"/>
      <c r="AX381" s="25">
        <v>0.29182162700570202</v>
      </c>
      <c r="AY381" s="26">
        <v>0.80746260554678895</v>
      </c>
      <c r="AZ381" s="26">
        <v>1.5136824865076099</v>
      </c>
      <c r="BA381" s="26">
        <v>1.1750880006311499</v>
      </c>
      <c r="BB381" s="85">
        <v>3.0077354382337902E-2</v>
      </c>
      <c r="BC381" s="88">
        <v>-29.300405962712802</v>
      </c>
      <c r="BD381" s="18">
        <v>43880</v>
      </c>
      <c r="BE381" s="18">
        <v>43913</v>
      </c>
      <c r="BF381" s="20"/>
      <c r="BG381" s="18"/>
      <c r="BH381" s="15"/>
    </row>
    <row r="382" spans="1:60" x14ac:dyDescent="0.25">
      <c r="A382" s="15"/>
      <c r="B382" s="14" t="s">
        <v>1284</v>
      </c>
      <c r="C382" s="14" t="s">
        <v>1285</v>
      </c>
      <c r="D382" s="14" t="s">
        <v>1286</v>
      </c>
      <c r="E382" s="16" t="s">
        <v>27</v>
      </c>
      <c r="F382" s="16" t="s">
        <v>28</v>
      </c>
      <c r="G382" s="81" t="s">
        <v>29</v>
      </c>
      <c r="H382" s="82" t="s">
        <v>64</v>
      </c>
      <c r="I382" s="17" t="s">
        <v>31</v>
      </c>
      <c r="J382" s="17" t="s">
        <v>64</v>
      </c>
      <c r="K382" s="15"/>
      <c r="L382" s="18">
        <v>44022</v>
      </c>
      <c r="M382" s="83">
        <v>1045.9146999996201</v>
      </c>
      <c r="N382" s="84">
        <v>1045.9146999996201</v>
      </c>
      <c r="O382" s="84"/>
      <c r="P382" s="85" t="str">
        <f t="shared" si="5"/>
        <v/>
      </c>
      <c r="Q382" s="18"/>
      <c r="R382" s="86">
        <v>2343901.8569999998</v>
      </c>
      <c r="S382" s="86"/>
      <c r="T382" s="15"/>
      <c r="U382" s="19">
        <v>5.1169043417758102E-3</v>
      </c>
      <c r="V382" s="51">
        <v>0.55360334954457402</v>
      </c>
      <c r="W382" s="19">
        <v>-2.1842134174221401E-4</v>
      </c>
      <c r="X382" s="51">
        <v>0.76707511689164698</v>
      </c>
      <c r="Y382" s="19"/>
      <c r="Z382" s="51"/>
      <c r="AA382" s="19"/>
      <c r="AB382" s="51"/>
      <c r="AC382" s="19"/>
      <c r="AD382" s="51"/>
      <c r="AE382" s="19"/>
      <c r="AF382" s="87"/>
      <c r="AG382" s="19">
        <v>7.7711660269414997E-3</v>
      </c>
      <c r="AH382" s="51">
        <v>-1.02170438913163</v>
      </c>
      <c r="AI382" s="19"/>
      <c r="AJ382" s="51"/>
      <c r="AK382" s="19">
        <v>4.5914700000139398E-2</v>
      </c>
      <c r="AL382" s="19">
        <v>0.132373408323474</v>
      </c>
      <c r="AM382" s="51">
        <v>11.358282938192101</v>
      </c>
      <c r="AN382" s="15"/>
      <c r="AO382" s="22">
        <v>3.5828993935865597E-2</v>
      </c>
      <c r="AP382" s="22">
        <v>-2.6288719839612899E-2</v>
      </c>
      <c r="AQ382" s="22">
        <v>2.1282517143845301E-2</v>
      </c>
      <c r="AR382" s="22">
        <v>1.0548623813520001E-3</v>
      </c>
      <c r="AS382" s="20"/>
      <c r="AT382" s="20"/>
      <c r="AU382" s="20"/>
      <c r="AV382" s="21"/>
      <c r="AW382" s="15"/>
      <c r="AX382" s="25"/>
      <c r="AY382" s="26"/>
      <c r="AZ382" s="26"/>
      <c r="BA382" s="26"/>
      <c r="BB382" s="85"/>
      <c r="BC382" s="88">
        <v>-5.2382924765406598</v>
      </c>
      <c r="BD382" s="18">
        <v>43923</v>
      </c>
      <c r="BE382" s="18">
        <v>43965</v>
      </c>
      <c r="BF382" s="20">
        <v>38</v>
      </c>
      <c r="BG382" s="18">
        <v>43977</v>
      </c>
      <c r="BH382" s="15"/>
    </row>
    <row r="383" spans="1:60" x14ac:dyDescent="0.25">
      <c r="A383" s="15"/>
      <c r="B383" s="14" t="s">
        <v>1287</v>
      </c>
      <c r="C383" s="14" t="s">
        <v>1288</v>
      </c>
      <c r="D383" s="14" t="s">
        <v>1289</v>
      </c>
      <c r="E383" s="16" t="s">
        <v>27</v>
      </c>
      <c r="F383" s="16" t="s">
        <v>28</v>
      </c>
      <c r="G383" s="81" t="s">
        <v>29</v>
      </c>
      <c r="H383" s="82" t="s">
        <v>64</v>
      </c>
      <c r="I383" s="17" t="s">
        <v>31</v>
      </c>
      <c r="J383" s="17" t="s">
        <v>64</v>
      </c>
      <c r="K383" s="15"/>
      <c r="L383" s="18">
        <v>44022</v>
      </c>
      <c r="M383" s="83">
        <v>996.53010000009101</v>
      </c>
      <c r="N383" s="84">
        <v>996.53010000009101</v>
      </c>
      <c r="O383" s="84"/>
      <c r="P383" s="85" t="str">
        <f t="shared" si="5"/>
        <v/>
      </c>
      <c r="Q383" s="18"/>
      <c r="R383" s="86">
        <v>7611448.7690000003</v>
      </c>
      <c r="S383" s="86"/>
      <c r="T383" s="15"/>
      <c r="U383" s="19">
        <v>5.1481396349117902E-3</v>
      </c>
      <c r="V383" s="51">
        <v>0.55672687885817096</v>
      </c>
      <c r="W383" s="19">
        <v>-2.27172811901255E-3</v>
      </c>
      <c r="X383" s="51">
        <v>0.56174443916461303</v>
      </c>
      <c r="Y383" s="19"/>
      <c r="Z383" s="51"/>
      <c r="AA383" s="19"/>
      <c r="AB383" s="51"/>
      <c r="AC383" s="19"/>
      <c r="AD383" s="51"/>
      <c r="AE383" s="19"/>
      <c r="AF383" s="87"/>
      <c r="AG383" s="19">
        <v>1.1574231977647301E-2</v>
      </c>
      <c r="AH383" s="51">
        <v>-0.64139779406104902</v>
      </c>
      <c r="AI383" s="19"/>
      <c r="AJ383" s="51"/>
      <c r="AK383" s="19">
        <v>-3.4698999997999601E-3</v>
      </c>
      <c r="AL383" s="19">
        <v>-2.4037912849962598E-2</v>
      </c>
      <c r="AM383" s="51">
        <v>-7.6639073092374002</v>
      </c>
      <c r="AN383" s="15"/>
      <c r="AO383" s="22">
        <v>1.5392274435726E-2</v>
      </c>
      <c r="AP383" s="22">
        <v>-3.6655219252679699E-2</v>
      </c>
      <c r="AQ383" s="22">
        <v>1.1574231977647301E-2</v>
      </c>
      <c r="AR383" s="22">
        <v>-1.5073909848979401E-2</v>
      </c>
      <c r="AS383" s="20"/>
      <c r="AT383" s="20"/>
      <c r="AU383" s="20"/>
      <c r="AV383" s="21"/>
      <c r="AW383" s="15"/>
      <c r="AX383" s="25"/>
      <c r="AY383" s="26"/>
      <c r="AZ383" s="26"/>
      <c r="BA383" s="26"/>
      <c r="BB383" s="85"/>
      <c r="BC383" s="88">
        <v>-5.10046537061862</v>
      </c>
      <c r="BD383" s="18">
        <v>43987</v>
      </c>
      <c r="BE383" s="18">
        <v>43993</v>
      </c>
      <c r="BF383" s="20"/>
      <c r="BG383" s="18"/>
      <c r="BH383" s="15"/>
    </row>
    <row r="384" spans="1:60" x14ac:dyDescent="0.25">
      <c r="A384" s="15"/>
      <c r="B384" s="14" t="s">
        <v>1290</v>
      </c>
      <c r="C384" s="14" t="s">
        <v>1291</v>
      </c>
      <c r="D384" s="14" t="s">
        <v>1292</v>
      </c>
      <c r="E384" s="16" t="s">
        <v>36</v>
      </c>
      <c r="F384" s="16" t="s">
        <v>245</v>
      </c>
      <c r="G384" s="81" t="s">
        <v>205</v>
      </c>
      <c r="H384" s="82" t="s">
        <v>146</v>
      </c>
      <c r="I384" s="17" t="s">
        <v>31</v>
      </c>
      <c r="J384" s="17" t="s">
        <v>1293</v>
      </c>
      <c r="K384" s="15"/>
      <c r="L384" s="18">
        <v>44022</v>
      </c>
      <c r="M384" s="83">
        <v>1542.33440000005</v>
      </c>
      <c r="N384" s="84">
        <v>1542.33440000005</v>
      </c>
      <c r="O384" s="84">
        <v>1546.98460000008</v>
      </c>
      <c r="P384" s="85">
        <f t="shared" si="5"/>
        <v>0.99699402308204632</v>
      </c>
      <c r="Q384" s="18">
        <v>44020</v>
      </c>
      <c r="R384" s="86">
        <v>29121005.138</v>
      </c>
      <c r="S384" s="86">
        <v>33213342.291593701</v>
      </c>
      <c r="T384" s="15"/>
      <c r="U384" s="19">
        <v>-6.3324861730507098E-4</v>
      </c>
      <c r="V384" s="51">
        <v>-2.14119463635143E-2</v>
      </c>
      <c r="W384" s="19">
        <v>2.2856516043248099E-3</v>
      </c>
      <c r="X384" s="51">
        <v>1.0174824114983501</v>
      </c>
      <c r="Y384" s="19">
        <v>2.8958089589650599E-2</v>
      </c>
      <c r="Z384" s="51">
        <v>22.227482417219999</v>
      </c>
      <c r="AA384" s="19">
        <v>3.8343599171639701E-2</v>
      </c>
      <c r="AB384" s="51">
        <v>24.411026820336701</v>
      </c>
      <c r="AC384" s="19">
        <v>9.2060339749877998E-2</v>
      </c>
      <c r="AD384" s="51">
        <v>33.491889473225498</v>
      </c>
      <c r="AE384" s="19">
        <v>0.120327686541714</v>
      </c>
      <c r="AF384" s="87">
        <v>29.810000702767901</v>
      </c>
      <c r="AG384" s="19">
        <v>-7.8229168866528198E-4</v>
      </c>
      <c r="AH384" s="51">
        <v>-1.87705016069231</v>
      </c>
      <c r="AI384" s="19">
        <v>3.0706317133081001E-2</v>
      </c>
      <c r="AJ384" s="51">
        <v>16.797548920294499</v>
      </c>
      <c r="AK384" s="19">
        <v>0.52930472375359405</v>
      </c>
      <c r="AL384" s="19">
        <v>4.4039152997356702E-2</v>
      </c>
      <c r="AM384" s="51">
        <v>71.793627306004097</v>
      </c>
      <c r="AN384" s="15"/>
      <c r="AO384" s="22">
        <v>1.24864112876821E-2</v>
      </c>
      <c r="AP384" s="22">
        <v>-1.4241579123336101E-2</v>
      </c>
      <c r="AQ384" s="22">
        <v>2.5470727276115199E-2</v>
      </c>
      <c r="AR384" s="22">
        <v>-1.08789266550957E-2</v>
      </c>
      <c r="AS384" s="20">
        <v>7</v>
      </c>
      <c r="AT384" s="20">
        <v>5</v>
      </c>
      <c r="AU384" s="20">
        <v>7</v>
      </c>
      <c r="AV384" s="21">
        <v>5</v>
      </c>
      <c r="AW384" s="15"/>
      <c r="AX384" s="25">
        <v>2.8742469188036902E-2</v>
      </c>
      <c r="AY384" s="26">
        <v>0.400779144720673</v>
      </c>
      <c r="AZ384" s="26">
        <v>0.68403565363860297</v>
      </c>
      <c r="BA384" s="26">
        <v>0.54601553986776696</v>
      </c>
      <c r="BB384" s="85">
        <v>2.9668278803410401E-3</v>
      </c>
      <c r="BC384" s="88">
        <v>-3.8794402000858099</v>
      </c>
      <c r="BD384" s="18">
        <v>43747</v>
      </c>
      <c r="BE384" s="18">
        <v>43783</v>
      </c>
      <c r="BF384" s="20">
        <v>139</v>
      </c>
      <c r="BG384" s="18">
        <v>43942</v>
      </c>
      <c r="BH384" s="15"/>
    </row>
    <row r="385" spans="1:60" x14ac:dyDescent="0.25">
      <c r="A385" s="15"/>
      <c r="B385" s="14" t="s">
        <v>1294</v>
      </c>
      <c r="C385" s="14" t="s">
        <v>1295</v>
      </c>
      <c r="D385" s="14" t="s">
        <v>1292</v>
      </c>
      <c r="E385" s="16" t="s">
        <v>77</v>
      </c>
      <c r="F385" s="16" t="s">
        <v>245</v>
      </c>
      <c r="G385" s="81" t="s">
        <v>205</v>
      </c>
      <c r="H385" s="82" t="s">
        <v>146</v>
      </c>
      <c r="I385" s="17" t="s">
        <v>31</v>
      </c>
      <c r="J385" s="17" t="s">
        <v>1296</v>
      </c>
      <c r="K385" s="15"/>
      <c r="L385" s="18">
        <v>44022</v>
      </c>
      <c r="M385" s="83">
        <v>1569.21089999937</v>
      </c>
      <c r="N385" s="84">
        <v>1569.21089999937</v>
      </c>
      <c r="O385" s="84">
        <v>1573.92569999956</v>
      </c>
      <c r="P385" s="85">
        <f t="shared" si="5"/>
        <v>0.99700443292831975</v>
      </c>
      <c r="Q385" s="18">
        <v>44020</v>
      </c>
      <c r="R385" s="86">
        <v>1216308.89838086</v>
      </c>
      <c r="S385" s="86">
        <v>1154332.7038125</v>
      </c>
      <c r="T385" s="15"/>
      <c r="U385" s="19">
        <v>-6.2801037165627295E-4</v>
      </c>
      <c r="V385" s="51">
        <v>-2.0888121798634501E-2</v>
      </c>
      <c r="W385" s="19">
        <v>2.4422061778750499E-3</v>
      </c>
      <c r="X385" s="51">
        <v>1.0331378688533699</v>
      </c>
      <c r="Y385" s="19">
        <v>2.9933362618976399E-2</v>
      </c>
      <c r="Z385" s="51">
        <v>22.325009720137999</v>
      </c>
      <c r="AA385" s="19">
        <v>4.0323733874174601E-2</v>
      </c>
      <c r="AB385" s="51">
        <v>24.6090402905829</v>
      </c>
      <c r="AC385" s="19">
        <v>9.6223775637627101E-2</v>
      </c>
      <c r="AD385" s="51">
        <v>33.908233062014901</v>
      </c>
      <c r="AE385" s="19">
        <v>0.126737807952013</v>
      </c>
      <c r="AF385" s="87">
        <v>30.4510128438124</v>
      </c>
      <c r="AG385" s="19">
        <v>-7.3027947746595601E-4</v>
      </c>
      <c r="AH385" s="51">
        <v>-1.8718489395723701</v>
      </c>
      <c r="AI385" s="19">
        <v>3.1737001203509897E-2</v>
      </c>
      <c r="AJ385" s="51">
        <v>16.9006173273374</v>
      </c>
      <c r="AK385" s="19">
        <v>0.554043436064385</v>
      </c>
      <c r="AL385" s="19">
        <v>4.5740187521005303E-2</v>
      </c>
      <c r="AM385" s="51">
        <v>74.267498537083199</v>
      </c>
      <c r="AN385" s="15"/>
      <c r="AO385" s="22">
        <v>1.2491699648308E-2</v>
      </c>
      <c r="AP385" s="22">
        <v>-1.4236499897379001E-2</v>
      </c>
      <c r="AQ385" s="22">
        <v>2.5630885949794902E-2</v>
      </c>
      <c r="AR385" s="22">
        <v>-1.07192329060126E-2</v>
      </c>
      <c r="AS385" s="20">
        <v>7</v>
      </c>
      <c r="AT385" s="20">
        <v>5</v>
      </c>
      <c r="AU385" s="20">
        <v>7</v>
      </c>
      <c r="AV385" s="21">
        <v>5</v>
      </c>
      <c r="AW385" s="15"/>
      <c r="AX385" s="25">
        <v>2.8745937230523801E-2</v>
      </c>
      <c r="AY385" s="26">
        <v>0.463844118191446</v>
      </c>
      <c r="AZ385" s="26">
        <v>0.69069234009293701</v>
      </c>
      <c r="BA385" s="26">
        <v>0.63301752865390903</v>
      </c>
      <c r="BB385" s="85">
        <v>2.9672057976813499E-3</v>
      </c>
      <c r="BC385" s="88">
        <v>-3.8614303768845302</v>
      </c>
      <c r="BD385" s="18">
        <v>43747</v>
      </c>
      <c r="BE385" s="18">
        <v>43783</v>
      </c>
      <c r="BF385" s="20">
        <v>134</v>
      </c>
      <c r="BG385" s="18">
        <v>43935</v>
      </c>
      <c r="BH385" s="15"/>
    </row>
    <row r="386" spans="1:60" x14ac:dyDescent="0.25">
      <c r="A386" s="15"/>
      <c r="B386" s="14" t="s">
        <v>1297</v>
      </c>
      <c r="C386" s="14" t="s">
        <v>1298</v>
      </c>
      <c r="D386" s="14" t="s">
        <v>1292</v>
      </c>
      <c r="E386" s="16" t="s">
        <v>43</v>
      </c>
      <c r="F386" s="16" t="s">
        <v>245</v>
      </c>
      <c r="G386" s="81" t="s">
        <v>205</v>
      </c>
      <c r="H386" s="82" t="s">
        <v>146</v>
      </c>
      <c r="I386" s="17" t="s">
        <v>31</v>
      </c>
      <c r="J386" s="17" t="s">
        <v>1299</v>
      </c>
      <c r="K386" s="15"/>
      <c r="L386" s="18">
        <v>44022</v>
      </c>
      <c r="M386" s="83">
        <v>1492.6164999995401</v>
      </c>
      <c r="N386" s="84">
        <v>1492.6164999995401</v>
      </c>
      <c r="O386" s="84">
        <v>1497.14220000058</v>
      </c>
      <c r="P386" s="85">
        <f t="shared" si="5"/>
        <v>0.99697710745109036</v>
      </c>
      <c r="Q386" s="18">
        <v>44020</v>
      </c>
      <c r="R386" s="86">
        <v>24626736.932</v>
      </c>
      <c r="S386" s="86">
        <v>27379326.490125</v>
      </c>
      <c r="T386" s="15"/>
      <c r="U386" s="19">
        <v>-6.41748823909438E-4</v>
      </c>
      <c r="V386" s="51">
        <v>-2.2261967023951001E-2</v>
      </c>
      <c r="W386" s="19">
        <v>2.0307580980443202E-3</v>
      </c>
      <c r="X386" s="51">
        <v>0.99199306087030004</v>
      </c>
      <c r="Y386" s="19">
        <v>2.7371797792511601E-2</v>
      </c>
      <c r="Z386" s="51">
        <v>22.068853237491599</v>
      </c>
      <c r="AA386" s="19">
        <v>3.5127006583934403E-2</v>
      </c>
      <c r="AB386" s="51">
        <v>24.089367561566199</v>
      </c>
      <c r="AC386" s="19">
        <v>8.5314079922682098E-2</v>
      </c>
      <c r="AD386" s="51">
        <v>32.817263490520403</v>
      </c>
      <c r="AE386" s="19">
        <v>0.10996710589461101</v>
      </c>
      <c r="AF386" s="87">
        <v>28.773942638072199</v>
      </c>
      <c r="AG386" s="19">
        <v>-8.6698564518883402E-4</v>
      </c>
      <c r="AH386" s="51">
        <v>-1.8855195563446601</v>
      </c>
      <c r="AI386" s="19">
        <v>2.9030103312834399E-2</v>
      </c>
      <c r="AJ386" s="51">
        <v>16.629927538277101</v>
      </c>
      <c r="AK386" s="19">
        <v>0.481740524550551</v>
      </c>
      <c r="AL386" s="19">
        <v>4.06979803738068E-2</v>
      </c>
      <c r="AM386" s="51">
        <v>67.037207385757895</v>
      </c>
      <c r="AN386" s="15"/>
      <c r="AO386" s="22">
        <v>1.2477828135161E-2</v>
      </c>
      <c r="AP386" s="22">
        <v>-1.4249939590627E-2</v>
      </c>
      <c r="AQ386" s="22">
        <v>2.52099642730172E-2</v>
      </c>
      <c r="AR386" s="22">
        <v>-1.1138741106151401E-2</v>
      </c>
      <c r="AS386" s="20">
        <v>6</v>
      </c>
      <c r="AT386" s="20">
        <v>6</v>
      </c>
      <c r="AU386" s="20">
        <v>7</v>
      </c>
      <c r="AV386" s="21">
        <v>5</v>
      </c>
      <c r="AW386" s="15"/>
      <c r="AX386" s="25">
        <v>2.8737161691642501E-2</v>
      </c>
      <c r="AY386" s="26">
        <v>0.29831997223436701</v>
      </c>
      <c r="AZ386" s="26">
        <v>0.67322335081553297</v>
      </c>
      <c r="BA386" s="26">
        <v>0.405293200795313</v>
      </c>
      <c r="BB386" s="85">
        <v>2.9662476968314901E-3</v>
      </c>
      <c r="BC386" s="88">
        <v>-3.9087670711378499</v>
      </c>
      <c r="BD386" s="18">
        <v>43747</v>
      </c>
      <c r="BE386" s="18">
        <v>43783</v>
      </c>
      <c r="BF386" s="20">
        <v>143</v>
      </c>
      <c r="BG386" s="18">
        <v>43948</v>
      </c>
      <c r="BH386" s="15"/>
    </row>
    <row r="387" spans="1:60" x14ac:dyDescent="0.25">
      <c r="A387" s="15"/>
      <c r="B387" s="14" t="s">
        <v>1300</v>
      </c>
      <c r="C387" s="14" t="s">
        <v>1301</v>
      </c>
      <c r="D387" s="14" t="s">
        <v>1292</v>
      </c>
      <c r="E387" s="16" t="s">
        <v>254</v>
      </c>
      <c r="F387" s="16" t="s">
        <v>245</v>
      </c>
      <c r="G387" s="81" t="s">
        <v>205</v>
      </c>
      <c r="H387" s="82" t="s">
        <v>146</v>
      </c>
      <c r="I387" s="17" t="s">
        <v>31</v>
      </c>
      <c r="J387" s="17" t="s">
        <v>64</v>
      </c>
      <c r="K387" s="15"/>
      <c r="L387" s="18">
        <v>44022</v>
      </c>
      <c r="M387" s="83">
        <v>1040.16789999977</v>
      </c>
      <c r="N387" s="84">
        <v>1040.16789999977</v>
      </c>
      <c r="O387" s="84">
        <v>1043.2359999995699</v>
      </c>
      <c r="P387" s="85">
        <f t="shared" si="5"/>
        <v>0.99705905471072587</v>
      </c>
      <c r="Q387" s="18">
        <v>44020</v>
      </c>
      <c r="R387" s="86">
        <v>1122503.1980000001</v>
      </c>
      <c r="S387" s="86">
        <v>626521.90761816397</v>
      </c>
      <c r="T387" s="15"/>
      <c r="U387" s="19">
        <v>-6.0069575738452797E-4</v>
      </c>
      <c r="V387" s="51">
        <v>-1.815666037146E-2</v>
      </c>
      <c r="W387" s="19">
        <v>3.2664555183146101E-3</v>
      </c>
      <c r="X387" s="51">
        <v>1.1155628028973299</v>
      </c>
      <c r="Y387" s="19">
        <v>2.24127818710258E-2</v>
      </c>
      <c r="Z387" s="51">
        <v>21.572951645357499</v>
      </c>
      <c r="AA387" s="19">
        <v>3.8121658399177201E-2</v>
      </c>
      <c r="AB387" s="51">
        <v>24.388832743075898</v>
      </c>
      <c r="AC387" s="19"/>
      <c r="AD387" s="51"/>
      <c r="AE387" s="19"/>
      <c r="AF387" s="87"/>
      <c r="AG387" s="19">
        <v>-4.5644860438187601E-4</v>
      </c>
      <c r="AH387" s="51">
        <v>-1.8444658522639701</v>
      </c>
      <c r="AI387" s="19">
        <v>2.4656647667143299E-2</v>
      </c>
      <c r="AJ387" s="51">
        <v>16.192581973707998</v>
      </c>
      <c r="AK387" s="19">
        <v>4.0167900000597001E-2</v>
      </c>
      <c r="AL387" s="19">
        <v>3.7725158428656903E-2</v>
      </c>
      <c r="AM387" s="51">
        <v>23.563591018872099</v>
      </c>
      <c r="AN387" s="15"/>
      <c r="AO387" s="22">
        <v>1.25195002819964E-2</v>
      </c>
      <c r="AP387" s="22">
        <v>-1.42094294697017E-2</v>
      </c>
      <c r="AQ387" s="22">
        <v>1.4396827808013799E-2</v>
      </c>
      <c r="AR387" s="22">
        <v>-9.8786515191022807E-3</v>
      </c>
      <c r="AS387" s="20">
        <v>7</v>
      </c>
      <c r="AT387" s="20">
        <v>3</v>
      </c>
      <c r="AU387" s="20">
        <v>7</v>
      </c>
      <c r="AV387" s="21">
        <v>5</v>
      </c>
      <c r="AW387" s="15"/>
      <c r="AX387" s="25">
        <v>2.4398864236645799E-2</v>
      </c>
      <c r="AY387" s="26">
        <v>0.445509587855213</v>
      </c>
      <c r="AZ387" s="26">
        <v>0.67521859185035304</v>
      </c>
      <c r="BA387" s="26">
        <v>0.61719531893777502</v>
      </c>
      <c r="BB387" s="85">
        <v>2.5183483678347298E-3</v>
      </c>
      <c r="BC387" s="88">
        <v>-3.7675435324017599</v>
      </c>
      <c r="BD387" s="18">
        <v>43748</v>
      </c>
      <c r="BE387" s="18">
        <v>43783</v>
      </c>
      <c r="BF387" s="20">
        <v>148</v>
      </c>
      <c r="BG387" s="18">
        <v>43956</v>
      </c>
      <c r="BH387" s="15"/>
    </row>
    <row r="388" spans="1:60" x14ac:dyDescent="0.25">
      <c r="A388" s="15"/>
      <c r="B388" s="14" t="s">
        <v>1302</v>
      </c>
      <c r="C388" s="14" t="s">
        <v>1303</v>
      </c>
      <c r="D388" s="14" t="s">
        <v>1292</v>
      </c>
      <c r="E388" s="16" t="s">
        <v>257</v>
      </c>
      <c r="F388" s="16" t="s">
        <v>245</v>
      </c>
      <c r="G388" s="81" t="s">
        <v>205</v>
      </c>
      <c r="H388" s="82" t="s">
        <v>146</v>
      </c>
      <c r="I388" s="17" t="s">
        <v>31</v>
      </c>
      <c r="J388" s="17" t="s">
        <v>1304</v>
      </c>
      <c r="K388" s="15"/>
      <c r="L388" s="18">
        <v>44022</v>
      </c>
      <c r="M388" s="83">
        <v>1367.8237999994301</v>
      </c>
      <c r="N388" s="84">
        <v>1367.8237999994301</v>
      </c>
      <c r="O388" s="84">
        <v>1372.0461999997499</v>
      </c>
      <c r="P388" s="85">
        <f t="shared" si="5"/>
        <v>0.99692255260768869</v>
      </c>
      <c r="Q388" s="18">
        <v>44020</v>
      </c>
      <c r="R388" s="86">
        <v>12038943.863</v>
      </c>
      <c r="S388" s="86">
        <v>12816815.7980313</v>
      </c>
      <c r="T388" s="15"/>
      <c r="U388" s="19">
        <v>-6.6908271037391398E-4</v>
      </c>
      <c r="V388" s="51">
        <v>-2.4995355670398602E-2</v>
      </c>
      <c r="W388" s="19">
        <v>1.2078259151166999E-3</v>
      </c>
      <c r="X388" s="51">
        <v>0.909699842577538</v>
      </c>
      <c r="Y388" s="19">
        <v>2.2263553164520999E-2</v>
      </c>
      <c r="Z388" s="51">
        <v>21.558028774714298</v>
      </c>
      <c r="AA388" s="19">
        <v>2.48028236655955E-2</v>
      </c>
      <c r="AB388" s="51">
        <v>23.056949269724999</v>
      </c>
      <c r="AC388" s="19">
        <v>6.4271860628650798E-2</v>
      </c>
      <c r="AD388" s="51">
        <v>30.713041561131799</v>
      </c>
      <c r="AE388" s="19">
        <v>8.0844206975598396E-2</v>
      </c>
      <c r="AF388" s="87">
        <v>25.861652746156299</v>
      </c>
      <c r="AG388" s="19">
        <v>-1.14058442522946E-3</v>
      </c>
      <c r="AH388" s="51">
        <v>-1.9128794343487201</v>
      </c>
      <c r="AI388" s="19">
        <v>2.3633181990589901E-2</v>
      </c>
      <c r="AJ388" s="51">
        <v>16.090235406067201</v>
      </c>
      <c r="AK388" s="19">
        <v>0.36295803979737701</v>
      </c>
      <c r="AL388" s="19">
        <v>3.1913159244140801E-2</v>
      </c>
      <c r="AM388" s="51">
        <v>55.158958910440603</v>
      </c>
      <c r="AN388" s="15"/>
      <c r="AO388" s="22">
        <v>1.24501257887459E-2</v>
      </c>
      <c r="AP388" s="22">
        <v>-1.4276949275881599E-2</v>
      </c>
      <c r="AQ388" s="22">
        <v>2.43679745944974E-2</v>
      </c>
      <c r="AR388" s="22">
        <v>-1.1977991569438001E-2</v>
      </c>
      <c r="AS388" s="20">
        <v>6</v>
      </c>
      <c r="AT388" s="20">
        <v>6</v>
      </c>
      <c r="AU388" s="20">
        <v>7</v>
      </c>
      <c r="AV388" s="21">
        <v>5</v>
      </c>
      <c r="AW388" s="15"/>
      <c r="AX388" s="25">
        <v>2.87228027437232E-2</v>
      </c>
      <c r="AY388" s="26">
        <v>-3.0897863349025601E-2</v>
      </c>
      <c r="AZ388" s="26">
        <v>0.63850316665320905</v>
      </c>
      <c r="BA388" s="26">
        <v>-4.1598087017518999E-2</v>
      </c>
      <c r="BB388" s="85">
        <v>2.9646617753132901E-3</v>
      </c>
      <c r="BC388" s="88">
        <v>-4.0034673880872997</v>
      </c>
      <c r="BD388" s="18">
        <v>43747</v>
      </c>
      <c r="BE388" s="18">
        <v>43783</v>
      </c>
      <c r="BF388" s="20">
        <v>152</v>
      </c>
      <c r="BG388" s="18">
        <v>43959</v>
      </c>
      <c r="BH388" s="15"/>
    </row>
    <row r="389" spans="1:60" x14ac:dyDescent="0.25">
      <c r="A389" s="15"/>
      <c r="B389" s="14" t="s">
        <v>1305</v>
      </c>
      <c r="C389" s="14" t="s">
        <v>1306</v>
      </c>
      <c r="D389" s="14" t="s">
        <v>1292</v>
      </c>
      <c r="E389" s="16" t="s">
        <v>55</v>
      </c>
      <c r="F389" s="16" t="s">
        <v>245</v>
      </c>
      <c r="G389" s="81" t="s">
        <v>205</v>
      </c>
      <c r="H389" s="82" t="s">
        <v>146</v>
      </c>
      <c r="I389" s="17" t="s">
        <v>31</v>
      </c>
      <c r="J389" s="17" t="s">
        <v>1307</v>
      </c>
      <c r="K389" s="15"/>
      <c r="L389" s="18">
        <v>44022</v>
      </c>
      <c r="M389" s="83">
        <v>1131.47259999998</v>
      </c>
      <c r="N389" s="84">
        <v>1131.47259999998</v>
      </c>
      <c r="O389" s="84">
        <v>1134.81750000082</v>
      </c>
      <c r="P389" s="85">
        <f t="shared" si="5"/>
        <v>0.99705247760028592</v>
      </c>
      <c r="Q389" s="18">
        <v>44020</v>
      </c>
      <c r="R389" s="86">
        <v>11461</v>
      </c>
      <c r="S389" s="86">
        <v>11142.314904586799</v>
      </c>
      <c r="T389" s="15"/>
      <c r="U389" s="19">
        <v>-6.0398015739337996E-4</v>
      </c>
      <c r="V389" s="51">
        <v>-1.8485100372345201E-2</v>
      </c>
      <c r="W389" s="19">
        <v>3.1668567989982001E-3</v>
      </c>
      <c r="X389" s="51">
        <v>1.1056029309656901</v>
      </c>
      <c r="Y389" s="19">
        <v>3.4458685244317201E-2</v>
      </c>
      <c r="Z389" s="51">
        <v>22.777541982679399</v>
      </c>
      <c r="AA389" s="19">
        <v>4.9536249578522998E-2</v>
      </c>
      <c r="AB389" s="51">
        <v>25.5302918610105</v>
      </c>
      <c r="AC389" s="19">
        <v>0.115508557040885</v>
      </c>
      <c r="AD389" s="51">
        <v>35.836711202340702</v>
      </c>
      <c r="AE389" s="19"/>
      <c r="AF389" s="87"/>
      <c r="AG389" s="19">
        <v>-4.8947608684102295E-4</v>
      </c>
      <c r="AH389" s="51">
        <v>-1.8477686005098799</v>
      </c>
      <c r="AI389" s="19">
        <v>3.6519438255709198E-2</v>
      </c>
      <c r="AJ389" s="51">
        <v>17.378861032571901</v>
      </c>
      <c r="AK389" s="19">
        <v>0.13147260000012501</v>
      </c>
      <c r="AL389" s="19">
        <v>5.1915787222242202E-2</v>
      </c>
      <c r="AM389" s="51">
        <v>40.466747751808697</v>
      </c>
      <c r="AN389" s="15"/>
      <c r="AO389" s="22">
        <v>1.25162245349202E-2</v>
      </c>
      <c r="AP389" s="22">
        <v>-1.42127888912E-2</v>
      </c>
      <c r="AQ389" s="22">
        <v>2.6372737351266599E-2</v>
      </c>
      <c r="AR389" s="22">
        <v>-9.98065056501218E-3</v>
      </c>
      <c r="AS389" s="20">
        <v>7</v>
      </c>
      <c r="AT389" s="20">
        <v>5</v>
      </c>
      <c r="AU389" s="20">
        <v>7</v>
      </c>
      <c r="AV389" s="21">
        <v>5</v>
      </c>
      <c r="AW389" s="15"/>
      <c r="AX389" s="25">
        <v>2.87639099907392E-2</v>
      </c>
      <c r="AY389" s="26">
        <v>0.75693672794659494</v>
      </c>
      <c r="AZ389" s="26">
        <v>0.72165116434189303</v>
      </c>
      <c r="BA389" s="26">
        <v>1.0411869171839501</v>
      </c>
      <c r="BB389" s="85">
        <v>2.9691537992948699E-3</v>
      </c>
      <c r="BC389" s="88">
        <v>-3.77866559432732</v>
      </c>
      <c r="BD389" s="18">
        <v>43748</v>
      </c>
      <c r="BE389" s="18">
        <v>43783</v>
      </c>
      <c r="BF389" s="20">
        <v>130</v>
      </c>
      <c r="BG389" s="18">
        <v>43930</v>
      </c>
      <c r="BH389" s="15"/>
    </row>
    <row r="390" spans="1:60" x14ac:dyDescent="0.25">
      <c r="A390" s="15"/>
      <c r="B390" s="14" t="s">
        <v>1308</v>
      </c>
      <c r="C390" s="14" t="s">
        <v>1309</v>
      </c>
      <c r="D390" s="14" t="s">
        <v>1292</v>
      </c>
      <c r="E390" s="16" t="s">
        <v>59</v>
      </c>
      <c r="F390" s="16" t="s">
        <v>245</v>
      </c>
      <c r="G390" s="81" t="s">
        <v>205</v>
      </c>
      <c r="H390" s="82" t="s">
        <v>146</v>
      </c>
      <c r="I390" s="17" t="s">
        <v>31</v>
      </c>
      <c r="J390" s="17" t="s">
        <v>1310</v>
      </c>
      <c r="K390" s="15"/>
      <c r="L390" s="18">
        <v>44022</v>
      </c>
      <c r="M390" s="83">
        <v>1425.9013999998599</v>
      </c>
      <c r="N390" s="84">
        <v>1425.9013999998599</v>
      </c>
      <c r="O390" s="84">
        <v>1430.1259000003299</v>
      </c>
      <c r="P390" s="85">
        <f t="shared" si="5"/>
        <v>0.99704606426576214</v>
      </c>
      <c r="Q390" s="18">
        <v>44020</v>
      </c>
      <c r="R390" s="86">
        <v>1375288.94</v>
      </c>
      <c r="S390" s="86">
        <v>1337824.54755273</v>
      </c>
      <c r="T390" s="15"/>
      <c r="U390" s="19">
        <v>-6.07176627454464E-4</v>
      </c>
      <c r="V390" s="51">
        <v>-1.8804747378453598E-2</v>
      </c>
      <c r="W390" s="19">
        <v>3.07026852351555E-3</v>
      </c>
      <c r="X390" s="51">
        <v>1.09594410341742</v>
      </c>
      <c r="Y390" s="19">
        <v>3.3854252576929901E-2</v>
      </c>
      <c r="Z390" s="51">
        <v>22.717098715947898</v>
      </c>
      <c r="AA390" s="19">
        <v>4.83034432236309E-2</v>
      </c>
      <c r="AB390" s="51">
        <v>25.4070112255285</v>
      </c>
      <c r="AC390" s="19">
        <v>0.113081872363255</v>
      </c>
      <c r="AD390" s="51">
        <v>35.5940427345922</v>
      </c>
      <c r="AE390" s="19">
        <v>0.15281628400232899</v>
      </c>
      <c r="AF390" s="87">
        <v>33.0588604488294</v>
      </c>
      <c r="AG390" s="19">
        <v>-5.2157315894874002E-4</v>
      </c>
      <c r="AH390" s="51">
        <v>-1.8509783077206501</v>
      </c>
      <c r="AI390" s="19">
        <v>3.5880936358807999E-2</v>
      </c>
      <c r="AJ390" s="51">
        <v>17.315010842867199</v>
      </c>
      <c r="AK390" s="19">
        <v>0.42590139999985699</v>
      </c>
      <c r="AL390" s="19">
        <v>5.06385795943061E-2</v>
      </c>
      <c r="AM390" s="51">
        <v>37.095099744154098</v>
      </c>
      <c r="AN390" s="15"/>
      <c r="AO390" s="22">
        <v>1.2512805677033599E-2</v>
      </c>
      <c r="AP390" s="22">
        <v>-1.42158760672828E-2</v>
      </c>
      <c r="AQ390" s="22">
        <v>2.62734209718474E-2</v>
      </c>
      <c r="AR390" s="22">
        <v>-1.00787751161988E-2</v>
      </c>
      <c r="AS390" s="20">
        <v>7</v>
      </c>
      <c r="AT390" s="20">
        <v>5</v>
      </c>
      <c r="AU390" s="20">
        <v>7</v>
      </c>
      <c r="AV390" s="21">
        <v>5</v>
      </c>
      <c r="AW390" s="15"/>
      <c r="AX390" s="25">
        <v>2.8761259023049199E-2</v>
      </c>
      <c r="AY390" s="26">
        <v>0.71773968359775597</v>
      </c>
      <c r="AZ390" s="26">
        <v>0.71750854745641801</v>
      </c>
      <c r="BA390" s="26">
        <v>0.98623361493446304</v>
      </c>
      <c r="BB390" s="85">
        <v>2.96886769273897E-3</v>
      </c>
      <c r="BC390" s="88">
        <v>-3.78950248190813</v>
      </c>
      <c r="BD390" s="18">
        <v>43748</v>
      </c>
      <c r="BE390" s="18">
        <v>43783</v>
      </c>
      <c r="BF390" s="20">
        <v>130</v>
      </c>
      <c r="BG390" s="18">
        <v>43930</v>
      </c>
      <c r="BH390" s="15"/>
    </row>
    <row r="391" spans="1:60" x14ac:dyDescent="0.25">
      <c r="A391" s="15"/>
      <c r="B391" s="14" t="s">
        <v>1311</v>
      </c>
      <c r="C391" s="14" t="s">
        <v>1312</v>
      </c>
      <c r="D391" s="14" t="s">
        <v>1292</v>
      </c>
      <c r="E391" s="16" t="s">
        <v>263</v>
      </c>
      <c r="F391" s="16" t="s">
        <v>245</v>
      </c>
      <c r="G391" s="81" t="s">
        <v>205</v>
      </c>
      <c r="H391" s="82" t="s">
        <v>146</v>
      </c>
      <c r="I391" s="17" t="s">
        <v>31</v>
      </c>
      <c r="J391" s="17" t="s">
        <v>64</v>
      </c>
      <c r="K391" s="15"/>
      <c r="L391" s="18">
        <v>44022</v>
      </c>
      <c r="M391" s="83">
        <v>1253.1448999997201</v>
      </c>
      <c r="N391" s="84">
        <v>1253.1448999997201</v>
      </c>
      <c r="O391" s="84">
        <v>1256.85160000063</v>
      </c>
      <c r="P391" s="85">
        <f t="shared" ref="P391:P454" si="6">IFERROR(N391/O391,"")</f>
        <v>0.99705080536086521</v>
      </c>
      <c r="Q391" s="18">
        <v>44020</v>
      </c>
      <c r="R391" s="86">
        <v>26874033.831999999</v>
      </c>
      <c r="S391" s="86">
        <v>26750510.457593799</v>
      </c>
      <c r="T391" s="15"/>
      <c r="U391" s="19">
        <v>-6.04831329837907E-4</v>
      </c>
      <c r="V391" s="51">
        <v>-1.8570217616797901E-2</v>
      </c>
      <c r="W391" s="19">
        <v>3.14276384960976E-3</v>
      </c>
      <c r="X391" s="51">
        <v>1.10319363602684</v>
      </c>
      <c r="Y391" s="19">
        <v>3.43079822923755E-2</v>
      </c>
      <c r="Z391" s="51">
        <v>22.762471687485199</v>
      </c>
      <c r="AA391" s="19">
        <v>4.9228759509787799E-2</v>
      </c>
      <c r="AB391" s="51">
        <v>25.499542854144199</v>
      </c>
      <c r="AC391" s="19">
        <v>0.115045212391124</v>
      </c>
      <c r="AD391" s="51">
        <v>35.790376737364603</v>
      </c>
      <c r="AE391" s="19">
        <v>0.15586648325013799</v>
      </c>
      <c r="AF391" s="87">
        <v>33.363880373595698</v>
      </c>
      <c r="AG391" s="19">
        <v>-4.9753993698686805E-4</v>
      </c>
      <c r="AH391" s="51">
        <v>-1.84857498552446</v>
      </c>
      <c r="AI391" s="19">
        <v>3.6360553880513201E-2</v>
      </c>
      <c r="AJ391" s="51">
        <v>17.3629725950595</v>
      </c>
      <c r="AK391" s="19">
        <v>0.25314489999989698</v>
      </c>
      <c r="AL391" s="19">
        <v>5.0243338635482401E-2</v>
      </c>
      <c r="AM391" s="51">
        <v>16.5565901719674</v>
      </c>
      <c r="AN391" s="15"/>
      <c r="AO391" s="22">
        <v>1.25153566896188E-2</v>
      </c>
      <c r="AP391" s="22">
        <v>-1.42135716869234E-2</v>
      </c>
      <c r="AQ391" s="22">
        <v>2.6347700650148902E-2</v>
      </c>
      <c r="AR391" s="22">
        <v>-1.00048253225395E-2</v>
      </c>
      <c r="AS391" s="20">
        <v>7</v>
      </c>
      <c r="AT391" s="20">
        <v>5</v>
      </c>
      <c r="AU391" s="20">
        <v>7</v>
      </c>
      <c r="AV391" s="21">
        <v>5</v>
      </c>
      <c r="AW391" s="15"/>
      <c r="AX391" s="25">
        <v>2.8763269912451501E-2</v>
      </c>
      <c r="AY391" s="26">
        <v>0.74716044177330299</v>
      </c>
      <c r="AZ391" s="26">
        <v>0.72061791101259598</v>
      </c>
      <c r="BA391" s="26">
        <v>1.0274704572475499</v>
      </c>
      <c r="BB391" s="85">
        <v>2.9690846482071701E-3</v>
      </c>
      <c r="BC391" s="88">
        <v>-3.78138591817333</v>
      </c>
      <c r="BD391" s="18">
        <v>43748</v>
      </c>
      <c r="BE391" s="18">
        <v>43783</v>
      </c>
      <c r="BF391" s="20">
        <v>130</v>
      </c>
      <c r="BG391" s="18">
        <v>43930</v>
      </c>
      <c r="BH391" s="15"/>
    </row>
    <row r="392" spans="1:60" x14ac:dyDescent="0.25">
      <c r="A392" s="15"/>
      <c r="B392" s="14" t="s">
        <v>1313</v>
      </c>
      <c r="C392" s="14" t="s">
        <v>1314</v>
      </c>
      <c r="D392" s="14" t="s">
        <v>1315</v>
      </c>
      <c r="E392" s="16" t="s">
        <v>36</v>
      </c>
      <c r="F392" s="16" t="s">
        <v>1316</v>
      </c>
      <c r="G392" s="81" t="s">
        <v>205</v>
      </c>
      <c r="H392" s="82" t="s">
        <v>288</v>
      </c>
      <c r="I392" s="17" t="s">
        <v>31</v>
      </c>
      <c r="J392" s="17" t="s">
        <v>1317</v>
      </c>
      <c r="K392" s="15"/>
      <c r="L392" s="18">
        <v>44022</v>
      </c>
      <c r="M392" s="83">
        <v>1021.12839999981</v>
      </c>
      <c r="N392" s="84">
        <v>1021.12839999981</v>
      </c>
      <c r="O392" s="84">
        <v>1051.1164999995401</v>
      </c>
      <c r="P392" s="85">
        <f t="shared" si="6"/>
        <v>0.97147024140545479</v>
      </c>
      <c r="Q392" s="18">
        <v>43748</v>
      </c>
      <c r="R392" s="86">
        <v>4973217.4203203097</v>
      </c>
      <c r="S392" s="86">
        <v>7447406.3649531202</v>
      </c>
      <c r="T392" s="15"/>
      <c r="U392" s="19">
        <v>-1.5429648228746399E-3</v>
      </c>
      <c r="V392" s="51">
        <v>-0.112383566920471</v>
      </c>
      <c r="W392" s="19">
        <v>3.04894430337299E-3</v>
      </c>
      <c r="X392" s="51">
        <v>1.09381168140317</v>
      </c>
      <c r="Y392" s="19">
        <v>5.8400889611220897E-4</v>
      </c>
      <c r="Z392" s="51">
        <v>19.390074347873501</v>
      </c>
      <c r="AA392" s="19">
        <v>-8.6970315414873801E-3</v>
      </c>
      <c r="AB392" s="51">
        <v>19.706963749020399</v>
      </c>
      <c r="AC392" s="19"/>
      <c r="AD392" s="51"/>
      <c r="AE392" s="19"/>
      <c r="AF392" s="87"/>
      <c r="AG392" s="19">
        <v>-5.5094919571274702E-4</v>
      </c>
      <c r="AH392" s="51">
        <v>-1.85391591139705</v>
      </c>
      <c r="AI392" s="19">
        <v>4.3167403564439199E-3</v>
      </c>
      <c r="AJ392" s="51">
        <v>14.158591242638099</v>
      </c>
      <c r="AK392" s="19">
        <v>2.1128399999724899E-2</v>
      </c>
      <c r="AL392" s="19">
        <v>1.2715387543721601E-2</v>
      </c>
      <c r="AM392" s="51">
        <v>23.727654785965601</v>
      </c>
      <c r="AN392" s="15"/>
      <c r="AO392" s="22">
        <v>1.02257110393111E-2</v>
      </c>
      <c r="AP392" s="22">
        <v>-1.50565702433596E-2</v>
      </c>
      <c r="AQ392" s="22">
        <v>1.5149802484302199E-2</v>
      </c>
      <c r="AR392" s="22">
        <v>-1.89556098293906E-2</v>
      </c>
      <c r="AS392" s="20">
        <v>6</v>
      </c>
      <c r="AT392" s="20">
        <v>6</v>
      </c>
      <c r="AU392" s="20">
        <v>7</v>
      </c>
      <c r="AV392" s="21">
        <v>5</v>
      </c>
      <c r="AW392" s="15"/>
      <c r="AX392" s="25">
        <v>3.17299426256068E-2</v>
      </c>
      <c r="AY392" s="26">
        <v>-1.07185349936663</v>
      </c>
      <c r="AZ392" s="26">
        <v>0.47498867560034302</v>
      </c>
      <c r="BA392" s="26">
        <v>-1.30066133204673</v>
      </c>
      <c r="BB392" s="85">
        <v>3.27053838611846E-3</v>
      </c>
      <c r="BC392" s="88">
        <v>-5.1943814029655204</v>
      </c>
      <c r="BD392" s="18">
        <v>43748</v>
      </c>
      <c r="BE392" s="18">
        <v>43783</v>
      </c>
      <c r="BF392" s="20"/>
      <c r="BG392" s="18"/>
      <c r="BH392" s="15"/>
    </row>
    <row r="393" spans="1:60" x14ac:dyDescent="0.25">
      <c r="A393" s="15"/>
      <c r="B393" s="14" t="s">
        <v>1318</v>
      </c>
      <c r="C393" s="14" t="s">
        <v>1319</v>
      </c>
      <c r="D393" s="14" t="s">
        <v>1315</v>
      </c>
      <c r="E393" s="16" t="s">
        <v>43</v>
      </c>
      <c r="F393" s="16" t="s">
        <v>1316</v>
      </c>
      <c r="G393" s="81" t="s">
        <v>205</v>
      </c>
      <c r="H393" s="82" t="s">
        <v>288</v>
      </c>
      <c r="I393" s="17" t="s">
        <v>31</v>
      </c>
      <c r="J393" s="17" t="s">
        <v>1320</v>
      </c>
      <c r="K393" s="15"/>
      <c r="L393" s="18">
        <v>44022</v>
      </c>
      <c r="M393" s="83">
        <v>1024.3288000002501</v>
      </c>
      <c r="N393" s="84">
        <v>1024.3288000002501</v>
      </c>
      <c r="O393" s="84">
        <v>1053.1217999998501</v>
      </c>
      <c r="P393" s="85">
        <f t="shared" si="6"/>
        <v>0.97265938279921271</v>
      </c>
      <c r="Q393" s="18">
        <v>43748</v>
      </c>
      <c r="R393" s="86">
        <v>5297456.7692031199</v>
      </c>
      <c r="S393" s="86">
        <v>10296407.697421901</v>
      </c>
      <c r="T393" s="15"/>
      <c r="U393" s="19">
        <v>-1.5389300169772501E-3</v>
      </c>
      <c r="V393" s="51">
        <v>-0.111980086330732</v>
      </c>
      <c r="W393" s="19">
        <v>3.1724940054118599E-3</v>
      </c>
      <c r="X393" s="51">
        <v>1.1061666516070501</v>
      </c>
      <c r="Y393" s="19">
        <v>1.4793476475460901E-3</v>
      </c>
      <c r="Z393" s="51">
        <v>19.4796082230168</v>
      </c>
      <c r="AA393" s="19">
        <v>-7.2334332426180498E-3</v>
      </c>
      <c r="AB393" s="51">
        <v>19.853323578892699</v>
      </c>
      <c r="AC393" s="19"/>
      <c r="AD393" s="51"/>
      <c r="AE393" s="19"/>
      <c r="AF393" s="87"/>
      <c r="AG393" s="19">
        <v>-5.1002511190745303E-4</v>
      </c>
      <c r="AH393" s="51">
        <v>-1.84982350301652</v>
      </c>
      <c r="AI393" s="19">
        <v>5.2541033892339302E-3</v>
      </c>
      <c r="AJ393" s="51">
        <v>14.252327545924301</v>
      </c>
      <c r="AK393" s="19">
        <v>2.43288000001485E-2</v>
      </c>
      <c r="AL393" s="19">
        <v>1.46323200260667E-2</v>
      </c>
      <c r="AM393" s="51">
        <v>24.047694785986099</v>
      </c>
      <c r="AN393" s="15"/>
      <c r="AO393" s="22">
        <v>1.0228494429611599E-2</v>
      </c>
      <c r="AP393" s="22">
        <v>-1.5053725894176801E-2</v>
      </c>
      <c r="AQ393" s="22">
        <v>1.52847030894918E-2</v>
      </c>
      <c r="AR393" s="22">
        <v>-1.8874956420404501E-2</v>
      </c>
      <c r="AS393" s="20">
        <v>6</v>
      </c>
      <c r="AT393" s="20">
        <v>6</v>
      </c>
      <c r="AU393" s="20">
        <v>7</v>
      </c>
      <c r="AV393" s="21">
        <v>5</v>
      </c>
      <c r="AW393" s="15"/>
      <c r="AX393" s="25">
        <v>3.17335035141878E-2</v>
      </c>
      <c r="AY393" s="26">
        <v>-1.0300932825885001</v>
      </c>
      <c r="AZ393" s="26">
        <v>0.47978011121358599</v>
      </c>
      <c r="BA393" s="26">
        <v>-1.2513313080053201</v>
      </c>
      <c r="BB393" s="85">
        <v>3.2709191585445301E-3</v>
      </c>
      <c r="BC393" s="88">
        <v>-5.1852786638992301</v>
      </c>
      <c r="BD393" s="18">
        <v>43748</v>
      </c>
      <c r="BE393" s="18">
        <v>43783</v>
      </c>
      <c r="BF393" s="20"/>
      <c r="BG393" s="18"/>
      <c r="BH393" s="15"/>
    </row>
    <row r="394" spans="1:60" x14ac:dyDescent="0.25">
      <c r="A394" s="15"/>
      <c r="B394" s="14" t="s">
        <v>1321</v>
      </c>
      <c r="C394" s="14" t="s">
        <v>1322</v>
      </c>
      <c r="D394" s="14" t="s">
        <v>1315</v>
      </c>
      <c r="E394" s="16" t="s">
        <v>257</v>
      </c>
      <c r="F394" s="16" t="s">
        <v>1316</v>
      </c>
      <c r="G394" s="81" t="s">
        <v>205</v>
      </c>
      <c r="H394" s="82" t="s">
        <v>288</v>
      </c>
      <c r="I394" s="17" t="s">
        <v>31</v>
      </c>
      <c r="J394" s="17" t="s">
        <v>1323</v>
      </c>
      <c r="K394" s="15"/>
      <c r="L394" s="18">
        <v>44022</v>
      </c>
      <c r="M394" s="83">
        <v>1026.9603000003799</v>
      </c>
      <c r="N394" s="84">
        <v>1026.9603000003799</v>
      </c>
      <c r="O394" s="84">
        <v>1054.5514000002299</v>
      </c>
      <c r="P394" s="85">
        <f t="shared" si="6"/>
        <v>0.97383617337206696</v>
      </c>
      <c r="Q394" s="18">
        <v>43748</v>
      </c>
      <c r="R394" s="86">
        <v>5900546.9118828103</v>
      </c>
      <c r="S394" s="86">
        <v>14325319.8935469</v>
      </c>
      <c r="T394" s="15"/>
      <c r="U394" s="19">
        <v>-1.5328570125348101E-3</v>
      </c>
      <c r="V394" s="51">
        <v>-0.111372785886488</v>
      </c>
      <c r="W394" s="19">
        <v>3.3539893520355699E-3</v>
      </c>
      <c r="X394" s="51">
        <v>1.12431618626943</v>
      </c>
      <c r="Y394" s="19">
        <v>2.2601009422942302E-3</v>
      </c>
      <c r="Z394" s="51">
        <v>19.557683552469801</v>
      </c>
      <c r="AA394" s="19">
        <v>-5.7817911610982299E-3</v>
      </c>
      <c r="AB394" s="51">
        <v>19.9984877870593</v>
      </c>
      <c r="AC394" s="19"/>
      <c r="AD394" s="51"/>
      <c r="AE394" s="19"/>
      <c r="AF394" s="87"/>
      <c r="AG394" s="19">
        <v>-4.4966903988097302E-4</v>
      </c>
      <c r="AH394" s="51">
        <v>-1.84378789581388</v>
      </c>
      <c r="AI394" s="19">
        <v>6.2077678921923498E-3</v>
      </c>
      <c r="AJ394" s="51">
        <v>14.3476939962129</v>
      </c>
      <c r="AK394" s="19">
        <v>2.69602999997005E-2</v>
      </c>
      <c r="AL394" s="19">
        <v>1.62854629616049E-2</v>
      </c>
      <c r="AM394" s="51">
        <v>23.5835544865113</v>
      </c>
      <c r="AN394" s="15"/>
      <c r="AO394" s="22">
        <v>1.0231249909338699E-2</v>
      </c>
      <c r="AP394" s="22">
        <v>-1.50511245337839E-2</v>
      </c>
      <c r="AQ394" s="22">
        <v>1.54610815461638E-2</v>
      </c>
      <c r="AR394" s="22">
        <v>-1.8794315555169298E-2</v>
      </c>
      <c r="AS394" s="20">
        <v>6</v>
      </c>
      <c r="AT394" s="20">
        <v>6</v>
      </c>
      <c r="AU394" s="20">
        <v>7</v>
      </c>
      <c r="AV394" s="21">
        <v>5</v>
      </c>
      <c r="AW394" s="15"/>
      <c r="AX394" s="25">
        <v>3.1739382381747401E-2</v>
      </c>
      <c r="AY394" s="26">
        <v>-0.988146466208491</v>
      </c>
      <c r="AZ394" s="26">
        <v>0.48458745692460098</v>
      </c>
      <c r="BA394" s="26">
        <v>-1.20159232699916</v>
      </c>
      <c r="BB394" s="85">
        <v>3.2715365436979502E-3</v>
      </c>
      <c r="BC394" s="88">
        <v>-5.1761915066308601</v>
      </c>
      <c r="BD394" s="18">
        <v>43748</v>
      </c>
      <c r="BE394" s="18">
        <v>43783</v>
      </c>
      <c r="BF394" s="20"/>
      <c r="BG394" s="18"/>
      <c r="BH394" s="15"/>
    </row>
    <row r="395" spans="1:60" x14ac:dyDescent="0.25">
      <c r="A395" s="15"/>
      <c r="B395" s="14" t="s">
        <v>1324</v>
      </c>
      <c r="C395" s="14" t="s">
        <v>1325</v>
      </c>
      <c r="D395" s="14" t="s">
        <v>1315</v>
      </c>
      <c r="E395" s="16" t="s">
        <v>47</v>
      </c>
      <c r="F395" s="16" t="s">
        <v>1316</v>
      </c>
      <c r="G395" s="81" t="s">
        <v>205</v>
      </c>
      <c r="H395" s="82" t="s">
        <v>288</v>
      </c>
      <c r="I395" s="17" t="s">
        <v>31</v>
      </c>
      <c r="J395" s="17" t="s">
        <v>1326</v>
      </c>
      <c r="K395" s="15"/>
      <c r="L395" s="18">
        <v>44022</v>
      </c>
      <c r="M395" s="83">
        <v>976.49990000016999</v>
      </c>
      <c r="N395" s="84">
        <v>976.49990000016999</v>
      </c>
      <c r="O395" s="84">
        <v>1021.4183000000201</v>
      </c>
      <c r="P395" s="85">
        <f t="shared" si="6"/>
        <v>0.95602350183088636</v>
      </c>
      <c r="Q395" s="18">
        <v>43748</v>
      </c>
      <c r="R395" s="86">
        <v>0</v>
      </c>
      <c r="S395" s="86">
        <v>3705567.9399570301</v>
      </c>
      <c r="T395" s="15"/>
      <c r="U395" s="19">
        <v>0</v>
      </c>
      <c r="V395" s="51">
        <v>4.1912915366992799E-2</v>
      </c>
      <c r="W395" s="19">
        <v>0</v>
      </c>
      <c r="X395" s="51">
        <v>0.78891725106586796</v>
      </c>
      <c r="Y395" s="19">
        <v>-1.6198323960452399E-2</v>
      </c>
      <c r="Z395" s="51">
        <v>17.711841062206101</v>
      </c>
      <c r="AA395" s="19">
        <v>-2.98203354241195E-2</v>
      </c>
      <c r="AB395" s="51">
        <v>17.594633360742598</v>
      </c>
      <c r="AC395" s="19"/>
      <c r="AD395" s="51"/>
      <c r="AE395" s="19"/>
      <c r="AF395" s="87"/>
      <c r="AG395" s="19">
        <v>0</v>
      </c>
      <c r="AH395" s="51">
        <v>-1.79882099182578</v>
      </c>
      <c r="AI395" s="19">
        <v>-1.2428535063008899E-2</v>
      </c>
      <c r="AJ395" s="51">
        <v>12.4840637007001</v>
      </c>
      <c r="AK395" s="19">
        <v>-2.3500100000092099E-2</v>
      </c>
      <c r="AL395" s="19">
        <v>-1.56466129647015E-2</v>
      </c>
      <c r="AM395" s="51">
        <v>23.5837021350744</v>
      </c>
      <c r="AN395" s="15"/>
      <c r="AO395" s="22">
        <v>1.02340331395681E-2</v>
      </c>
      <c r="AP395" s="22">
        <v>-1.5048404589833799E-2</v>
      </c>
      <c r="AQ395" s="22">
        <v>8.52527601637121E-3</v>
      </c>
      <c r="AR395" s="22">
        <v>-1.8713652340920799E-2</v>
      </c>
      <c r="AS395" s="20">
        <v>4</v>
      </c>
      <c r="AT395" s="20">
        <v>4</v>
      </c>
      <c r="AU395" s="20">
        <v>7</v>
      </c>
      <c r="AV395" s="21">
        <v>5</v>
      </c>
      <c r="AW395" s="15"/>
      <c r="AX395" s="25">
        <v>2.8207821586365801E-2</v>
      </c>
      <c r="AY395" s="26">
        <v>-2.03594206883281</v>
      </c>
      <c r="AZ395" s="26">
        <v>0.39986075592287301</v>
      </c>
      <c r="BA395" s="26">
        <v>-2.3628479386243302</v>
      </c>
      <c r="BB395" s="85">
        <v>2.90568970448476E-3</v>
      </c>
      <c r="BC395" s="88">
        <v>-5.16709951255325</v>
      </c>
      <c r="BD395" s="18">
        <v>43748</v>
      </c>
      <c r="BE395" s="18">
        <v>43783</v>
      </c>
      <c r="BF395" s="20"/>
      <c r="BG395" s="18"/>
      <c r="BH395" s="15"/>
    </row>
    <row r="396" spans="1:60" x14ac:dyDescent="0.25">
      <c r="A396" s="15"/>
      <c r="B396" s="14" t="s">
        <v>1327</v>
      </c>
      <c r="C396" s="14" t="s">
        <v>1328</v>
      </c>
      <c r="D396" s="14" t="s">
        <v>1315</v>
      </c>
      <c r="E396" s="16" t="s">
        <v>59</v>
      </c>
      <c r="F396" s="16" t="s">
        <v>1316</v>
      </c>
      <c r="G396" s="81" t="s">
        <v>205</v>
      </c>
      <c r="H396" s="82" t="s">
        <v>288</v>
      </c>
      <c r="I396" s="17" t="s">
        <v>31</v>
      </c>
      <c r="J396" s="17" t="s">
        <v>1329</v>
      </c>
      <c r="K396" s="15"/>
      <c r="L396" s="18">
        <v>44022</v>
      </c>
      <c r="M396" s="83">
        <v>1044.4581000004</v>
      </c>
      <c r="N396" s="84">
        <v>1044.4581000004</v>
      </c>
      <c r="O396" s="84">
        <v>1044.4581000004</v>
      </c>
      <c r="P396" s="85">
        <f t="shared" si="6"/>
        <v>1</v>
      </c>
      <c r="Q396" s="18">
        <v>44022</v>
      </c>
      <c r="R396" s="86">
        <v>0</v>
      </c>
      <c r="S396" s="86">
        <v>202920.288203857</v>
      </c>
      <c r="T396" s="15"/>
      <c r="U396" s="19">
        <v>0</v>
      </c>
      <c r="V396" s="51">
        <v>4.1912915366992799E-2</v>
      </c>
      <c r="W396" s="19">
        <v>0</v>
      </c>
      <c r="X396" s="51">
        <v>0.78891725106586796</v>
      </c>
      <c r="Y396" s="19">
        <v>0</v>
      </c>
      <c r="Z396" s="51">
        <v>19.3316734582477</v>
      </c>
      <c r="AA396" s="19">
        <v>9.5778905852057505E-3</v>
      </c>
      <c r="AB396" s="51">
        <v>21.5344559616933</v>
      </c>
      <c r="AC396" s="19"/>
      <c r="AD396" s="51"/>
      <c r="AE396" s="19"/>
      <c r="AF396" s="87"/>
      <c r="AG396" s="19">
        <v>0</v>
      </c>
      <c r="AH396" s="51">
        <v>-1.79882099182578</v>
      </c>
      <c r="AI396" s="19">
        <v>0</v>
      </c>
      <c r="AJ396" s="51">
        <v>13.726917206993701</v>
      </c>
      <c r="AK396" s="19">
        <v>4.4458100001065801E-2</v>
      </c>
      <c r="AL396" s="19">
        <v>2.66352156577341E-2</v>
      </c>
      <c r="AM396" s="51">
        <v>26.060624786099702</v>
      </c>
      <c r="AN396" s="15"/>
      <c r="AO396" s="22">
        <v>1.8966406605613901E-3</v>
      </c>
      <c r="AP396" s="22">
        <v>-1.03419506558566E-5</v>
      </c>
      <c r="AQ396" s="22">
        <v>2.2820704743935498E-3</v>
      </c>
      <c r="AR396" s="22">
        <v>0</v>
      </c>
      <c r="AS396" s="20">
        <v>1</v>
      </c>
      <c r="AT396" s="20">
        <v>0</v>
      </c>
      <c r="AU396" s="20">
        <v>7</v>
      </c>
      <c r="AV396" s="21">
        <v>5</v>
      </c>
      <c r="AW396" s="15"/>
      <c r="AX396" s="25">
        <v>2.9746875874479902E-3</v>
      </c>
      <c r="AY396" s="26">
        <v>-6.2853144559339897</v>
      </c>
      <c r="AZ396" s="26">
        <v>0.52952606132021196</v>
      </c>
      <c r="BA396" s="26">
        <v>-11.008617786035799</v>
      </c>
      <c r="BB396" s="85">
        <v>3.0751934805351799E-4</v>
      </c>
      <c r="BC396" s="88">
        <v>-1.0341950938137501E-3</v>
      </c>
      <c r="BD396" s="18">
        <v>43657</v>
      </c>
      <c r="BE396" s="18">
        <v>43658</v>
      </c>
      <c r="BF396" s="20">
        <v>2</v>
      </c>
      <c r="BG396" s="18">
        <v>43661</v>
      </c>
      <c r="BH396" s="15"/>
    </row>
    <row r="397" spans="1:60" x14ac:dyDescent="0.25">
      <c r="A397" s="15"/>
      <c r="B397" s="14" t="s">
        <v>1330</v>
      </c>
      <c r="C397" s="14" t="s">
        <v>1331</v>
      </c>
      <c r="D397" s="14" t="s">
        <v>1332</v>
      </c>
      <c r="E397" s="16" t="s">
        <v>36</v>
      </c>
      <c r="F397" s="16" t="s">
        <v>1316</v>
      </c>
      <c r="G397" s="81" t="s">
        <v>703</v>
      </c>
      <c r="H397" s="82" t="s">
        <v>704</v>
      </c>
      <c r="I397" s="17" t="s">
        <v>31</v>
      </c>
      <c r="J397" s="17" t="s">
        <v>1333</v>
      </c>
      <c r="K397" s="15"/>
      <c r="L397" s="18">
        <v>44022</v>
      </c>
      <c r="M397" s="83">
        <v>1027.44720000029</v>
      </c>
      <c r="N397" s="84">
        <v>1027.44720000029</v>
      </c>
      <c r="O397" s="84">
        <v>1027.44720000029</v>
      </c>
      <c r="P397" s="85">
        <f t="shared" si="6"/>
        <v>1</v>
      </c>
      <c r="Q397" s="18">
        <v>44022</v>
      </c>
      <c r="R397" s="86">
        <v>3246310.2207734399</v>
      </c>
      <c r="S397" s="86">
        <v>2553153.2492851601</v>
      </c>
      <c r="T397" s="15"/>
      <c r="U397" s="19">
        <v>1.9465769582893699E-6</v>
      </c>
      <c r="V397" s="51">
        <v>4.2107573062821799E-2</v>
      </c>
      <c r="W397" s="19">
        <v>5.1197466746089001E-5</v>
      </c>
      <c r="X397" s="51">
        <v>0.79403699774047698</v>
      </c>
      <c r="Y397" s="19">
        <v>4.3295425894029904E-3</v>
      </c>
      <c r="Z397" s="51">
        <v>19.764627717202501</v>
      </c>
      <c r="AA397" s="19">
        <v>1.21971343160112E-2</v>
      </c>
      <c r="AB397" s="51">
        <v>21.796380334766599</v>
      </c>
      <c r="AC397" s="19"/>
      <c r="AD397" s="51"/>
      <c r="AE397" s="19"/>
      <c r="AF397" s="87"/>
      <c r="AG397" s="19">
        <v>1.7811451471061398E-5</v>
      </c>
      <c r="AH397" s="51">
        <v>-1.7970398466786699</v>
      </c>
      <c r="AI397" s="19">
        <v>4.6219875184760903E-3</v>
      </c>
      <c r="AJ397" s="51">
        <v>14.189115958841301</v>
      </c>
      <c r="AK397" s="19">
        <v>2.7377132879337299E-2</v>
      </c>
      <c r="AL397" s="19">
        <v>1.6455966982903199E-2</v>
      </c>
      <c r="AM397" s="51">
        <v>24.3525280739123</v>
      </c>
      <c r="AN397" s="15"/>
      <c r="AO397" s="22">
        <v>6.8180639027559697E-4</v>
      </c>
      <c r="AP397" s="22">
        <v>-4.3411491787992397E-5</v>
      </c>
      <c r="AQ397" s="22">
        <v>1.75888689045678E-3</v>
      </c>
      <c r="AR397" s="22">
        <v>1.7811451471061398E-5</v>
      </c>
      <c r="AS397" s="20">
        <v>12</v>
      </c>
      <c r="AT397" s="20">
        <v>0</v>
      </c>
      <c r="AU397" s="20">
        <v>7</v>
      </c>
      <c r="AV397" s="21">
        <v>5</v>
      </c>
      <c r="AW397" s="15"/>
      <c r="AX397" s="25">
        <v>9.6048016632721599E-4</v>
      </c>
      <c r="AY397" s="26">
        <v>-17.8864309603523</v>
      </c>
      <c r="AZ397" s="26">
        <v>0.53705847046603605</v>
      </c>
      <c r="BA397" s="26">
        <v>-13.5400207587954</v>
      </c>
      <c r="BB397" s="85">
        <v>9.92482609092349E-5</v>
      </c>
      <c r="BC397" s="88">
        <v>-4.3411491939480103E-3</v>
      </c>
      <c r="BD397" s="18">
        <v>43980</v>
      </c>
      <c r="BE397" s="18">
        <v>43983</v>
      </c>
      <c r="BF397" s="20">
        <v>2</v>
      </c>
      <c r="BG397" s="18">
        <v>43984</v>
      </c>
      <c r="BH397" s="15"/>
    </row>
    <row r="398" spans="1:60" x14ac:dyDescent="0.25">
      <c r="A398" s="15"/>
      <c r="B398" s="14" t="s">
        <v>1334</v>
      </c>
      <c r="C398" s="14" t="s">
        <v>1335</v>
      </c>
      <c r="D398" s="14" t="s">
        <v>1332</v>
      </c>
      <c r="E398" s="16" t="s">
        <v>43</v>
      </c>
      <c r="F398" s="16" t="s">
        <v>1316</v>
      </c>
      <c r="G398" s="81" t="s">
        <v>703</v>
      </c>
      <c r="H398" s="82" t="s">
        <v>704</v>
      </c>
      <c r="I398" s="17" t="s">
        <v>31</v>
      </c>
      <c r="J398" s="17" t="s">
        <v>1336</v>
      </c>
      <c r="K398" s="15"/>
      <c r="L398" s="18">
        <v>44022</v>
      </c>
      <c r="M398" s="83">
        <v>1029.3085999991699</v>
      </c>
      <c r="N398" s="84">
        <v>1029.3085999991699</v>
      </c>
      <c r="O398" s="84">
        <v>1029.3085999991699</v>
      </c>
      <c r="P398" s="85">
        <f t="shared" si="6"/>
        <v>1</v>
      </c>
      <c r="Q398" s="18">
        <v>44022</v>
      </c>
      <c r="R398" s="86">
        <v>7767232.2251015604</v>
      </c>
      <c r="S398" s="86">
        <v>5055429.0845390595</v>
      </c>
      <c r="T398" s="15"/>
      <c r="U398" s="19">
        <v>2.8174326871521801E-6</v>
      </c>
      <c r="V398" s="51">
        <v>4.2194658635708003E-2</v>
      </c>
      <c r="W398" s="19">
        <v>8.2780859884223901E-5</v>
      </c>
      <c r="X398" s="51">
        <v>0.79719533705429102</v>
      </c>
      <c r="Y398" s="19">
        <v>5.0082051038771204E-3</v>
      </c>
      <c r="Z398" s="51">
        <v>19.8324939686281</v>
      </c>
      <c r="AA398" s="19">
        <v>1.3537949505916899E-2</v>
      </c>
      <c r="AB398" s="51">
        <v>21.930461853742599</v>
      </c>
      <c r="AC398" s="19"/>
      <c r="AD398" s="51"/>
      <c r="AE398" s="19"/>
      <c r="AF398" s="87"/>
      <c r="AG398" s="19">
        <v>2.7689255148288801E-5</v>
      </c>
      <c r="AH398" s="51">
        <v>-1.79605206631095</v>
      </c>
      <c r="AI398" s="19">
        <v>5.3485306088987298E-3</v>
      </c>
      <c r="AJ398" s="51">
        <v>14.261770267883501</v>
      </c>
      <c r="AK398" s="19">
        <v>2.9235730109576301E-2</v>
      </c>
      <c r="AL398" s="19">
        <v>1.7566811078722801E-2</v>
      </c>
      <c r="AM398" s="51">
        <v>24.538387796928902</v>
      </c>
      <c r="AN398" s="15"/>
      <c r="AO398" s="22">
        <v>6.9587294638040497E-4</v>
      </c>
      <c r="AP398" s="22">
        <v>-1.47694427141687E-5</v>
      </c>
      <c r="AQ398" s="22">
        <v>1.92450840040692E-3</v>
      </c>
      <c r="AR398" s="22">
        <v>2.7689255148288801E-5</v>
      </c>
      <c r="AS398" s="20">
        <v>12</v>
      </c>
      <c r="AT398" s="20">
        <v>0</v>
      </c>
      <c r="AU398" s="20">
        <v>7</v>
      </c>
      <c r="AV398" s="21">
        <v>5</v>
      </c>
      <c r="AW398" s="15"/>
      <c r="AX398" s="25">
        <v>1.0060982423567601E-3</v>
      </c>
      <c r="AY398" s="26">
        <v>-15.8724573575746</v>
      </c>
      <c r="AZ398" s="26">
        <v>0.54149605163911496</v>
      </c>
      <c r="BA398" s="26">
        <v>-13.1111849237641</v>
      </c>
      <c r="BB398" s="85">
        <v>1.0396238291292501E-4</v>
      </c>
      <c r="BC398" s="88">
        <v>-1.4769442932856E-3</v>
      </c>
      <c r="BD398" s="18">
        <v>43980</v>
      </c>
      <c r="BE398" s="18">
        <v>43983</v>
      </c>
      <c r="BF398" s="20">
        <v>2</v>
      </c>
      <c r="BG398" s="18">
        <v>43984</v>
      </c>
      <c r="BH398" s="15"/>
    </row>
    <row r="399" spans="1:60" x14ac:dyDescent="0.25">
      <c r="A399" s="15"/>
      <c r="B399" s="14" t="s">
        <v>1337</v>
      </c>
      <c r="C399" s="14" t="s">
        <v>1338</v>
      </c>
      <c r="D399" s="14" t="s">
        <v>1332</v>
      </c>
      <c r="E399" s="16" t="s">
        <v>257</v>
      </c>
      <c r="F399" s="16" t="s">
        <v>1316</v>
      </c>
      <c r="G399" s="81" t="s">
        <v>703</v>
      </c>
      <c r="H399" s="82" t="s">
        <v>704</v>
      </c>
      <c r="I399" s="17" t="s">
        <v>31</v>
      </c>
      <c r="J399" s="17" t="s">
        <v>1339</v>
      </c>
      <c r="K399" s="15"/>
      <c r="L399" s="18">
        <v>44022</v>
      </c>
      <c r="M399" s="83">
        <v>1032.4091999996499</v>
      </c>
      <c r="N399" s="84">
        <v>1032.4091999996499</v>
      </c>
      <c r="O399" s="84">
        <v>1032.4091999996499</v>
      </c>
      <c r="P399" s="85">
        <f t="shared" si="6"/>
        <v>1</v>
      </c>
      <c r="Q399" s="18">
        <v>44022</v>
      </c>
      <c r="R399" s="86">
        <v>21447058.5845313</v>
      </c>
      <c r="S399" s="86">
        <v>16163756.3312656</v>
      </c>
      <c r="T399" s="15"/>
      <c r="U399" s="19">
        <v>3.5838620533468202E-6</v>
      </c>
      <c r="V399" s="51">
        <v>4.2271301572327502E-2</v>
      </c>
      <c r="W399" s="19">
        <v>1.03554935776629E-4</v>
      </c>
      <c r="X399" s="51">
        <v>0.79927274464353104</v>
      </c>
      <c r="Y399" s="19">
        <v>6.1634270059585097E-3</v>
      </c>
      <c r="Z399" s="51">
        <v>19.948016158858099</v>
      </c>
      <c r="AA399" s="19">
        <v>1.56051994890731E-2</v>
      </c>
      <c r="AB399" s="51">
        <v>22.137186852079999</v>
      </c>
      <c r="AC399" s="19"/>
      <c r="AD399" s="51"/>
      <c r="AE399" s="19"/>
      <c r="AF399" s="87"/>
      <c r="AG399" s="19">
        <v>3.5064846088062E-5</v>
      </c>
      <c r="AH399" s="51">
        <v>-1.7953145072169701</v>
      </c>
      <c r="AI399" s="19">
        <v>6.5612113721726902E-3</v>
      </c>
      <c r="AJ399" s="51">
        <v>14.383038344210901</v>
      </c>
      <c r="AK399" s="19">
        <v>3.23345622109628E-2</v>
      </c>
      <c r="AL399" s="19">
        <v>1.94171539133094E-2</v>
      </c>
      <c r="AM399" s="51">
        <v>24.848271007067499</v>
      </c>
      <c r="AN399" s="15"/>
      <c r="AO399" s="22">
        <v>7.0415456139016896E-4</v>
      </c>
      <c r="AP399" s="22">
        <v>-2.8092672437196602E-6</v>
      </c>
      <c r="AQ399" s="22">
        <v>2.1617059392156101E-3</v>
      </c>
      <c r="AR399" s="22">
        <v>3.5064846088062E-5</v>
      </c>
      <c r="AS399" s="20">
        <v>12</v>
      </c>
      <c r="AT399" s="20">
        <v>0</v>
      </c>
      <c r="AU399" s="20">
        <v>7</v>
      </c>
      <c r="AV399" s="21">
        <v>5</v>
      </c>
      <c r="AW399" s="15"/>
      <c r="AX399" s="25">
        <v>1.0513097930879699E-3</v>
      </c>
      <c r="AY399" s="26">
        <v>-13.4365931069187</v>
      </c>
      <c r="AZ399" s="26">
        <v>0.548332983550608</v>
      </c>
      <c r="BA399" s="26">
        <v>-12.408565987992899</v>
      </c>
      <c r="BB399" s="85">
        <v>1.0863408665599599E-4</v>
      </c>
      <c r="BC399" s="88">
        <v>-2.8092669574197898E-4</v>
      </c>
      <c r="BD399" s="18">
        <v>43987</v>
      </c>
      <c r="BE399" s="18">
        <v>43990</v>
      </c>
      <c r="BF399" s="20">
        <v>2</v>
      </c>
      <c r="BG399" s="18">
        <v>43991</v>
      </c>
      <c r="BH399" s="15"/>
    </row>
    <row r="400" spans="1:60" x14ac:dyDescent="0.25">
      <c r="A400" s="15"/>
      <c r="B400" s="14" t="s">
        <v>1340</v>
      </c>
      <c r="C400" s="14" t="s">
        <v>1341</v>
      </c>
      <c r="D400" s="14" t="s">
        <v>1332</v>
      </c>
      <c r="E400" s="16" t="s">
        <v>47</v>
      </c>
      <c r="F400" s="16" t="s">
        <v>1316</v>
      </c>
      <c r="G400" s="81" t="s">
        <v>703</v>
      </c>
      <c r="H400" s="82" t="s">
        <v>704</v>
      </c>
      <c r="I400" s="17" t="s">
        <v>31</v>
      </c>
      <c r="J400" s="17" t="s">
        <v>1342</v>
      </c>
      <c r="K400" s="15"/>
      <c r="L400" s="18">
        <v>44022</v>
      </c>
      <c r="M400" s="83">
        <v>1034.8759000003299</v>
      </c>
      <c r="N400" s="84">
        <v>1034.8759000003299</v>
      </c>
      <c r="O400" s="84">
        <v>1034.8759000003299</v>
      </c>
      <c r="P400" s="85">
        <f t="shared" si="6"/>
        <v>1</v>
      </c>
      <c r="Q400" s="18">
        <v>44022</v>
      </c>
      <c r="R400" s="86">
        <v>24386267.2239062</v>
      </c>
      <c r="S400" s="86">
        <v>14082024.8407344</v>
      </c>
      <c r="T400" s="15"/>
      <c r="U400" s="19">
        <v>6.7641431087395202E-6</v>
      </c>
      <c r="V400" s="51">
        <v>4.25893296778668E-2</v>
      </c>
      <c r="W400" s="19">
        <v>2.0683084949269E-4</v>
      </c>
      <c r="X400" s="51">
        <v>0.80960033601513703</v>
      </c>
      <c r="Y400" s="19">
        <v>7.46930938839796E-3</v>
      </c>
      <c r="Z400" s="51">
        <v>20.078604397102001</v>
      </c>
      <c r="AA400" s="19">
        <v>1.87300474772201E-2</v>
      </c>
      <c r="AB400" s="51">
        <v>22.449671650887499</v>
      </c>
      <c r="AC400" s="19"/>
      <c r="AD400" s="51"/>
      <c r="AE400" s="19"/>
      <c r="AF400" s="87"/>
      <c r="AG400" s="19">
        <v>6.7935465267510194E-5</v>
      </c>
      <c r="AH400" s="51">
        <v>-1.7920274452990299</v>
      </c>
      <c r="AI400" s="19">
        <v>7.9778105300647405E-3</v>
      </c>
      <c r="AJ400" s="51">
        <v>14.524698260007399</v>
      </c>
      <c r="AK400" s="19">
        <v>3.4797462352798902E-2</v>
      </c>
      <c r="AL400" s="19">
        <v>2.10906147076457E-2</v>
      </c>
      <c r="AM400" s="51">
        <v>24.0103728052345</v>
      </c>
      <c r="AN400" s="15"/>
      <c r="AO400" s="22">
        <v>7.1205997301149204E-4</v>
      </c>
      <c r="AP400" s="22">
        <v>6.6676475398708101E-6</v>
      </c>
      <c r="AQ400" s="22">
        <v>2.41735828421952E-3</v>
      </c>
      <c r="AR400" s="22">
        <v>6.7935465267510194E-5</v>
      </c>
      <c r="AS400" s="20">
        <v>12</v>
      </c>
      <c r="AT400" s="20">
        <v>0</v>
      </c>
      <c r="AU400" s="20">
        <v>7</v>
      </c>
      <c r="AV400" s="21">
        <v>5</v>
      </c>
      <c r="AW400" s="15"/>
      <c r="AX400" s="25">
        <v>1.1097800254901799E-3</v>
      </c>
      <c r="AY400" s="26">
        <v>-10.080593575286899</v>
      </c>
      <c r="AZ400" s="26">
        <v>0.55857710611962796</v>
      </c>
      <c r="BA400" s="26">
        <v>-11.000425237143601</v>
      </c>
      <c r="BB400" s="85">
        <v>1.14675893731402E-4</v>
      </c>
      <c r="BC400" s="88">
        <v>0</v>
      </c>
      <c r="BD400" s="18">
        <v>44022</v>
      </c>
      <c r="BE400" s="18"/>
      <c r="BF400" s="20"/>
      <c r="BG400" s="18"/>
      <c r="BH400" s="15"/>
    </row>
    <row r="401" spans="1:60" x14ac:dyDescent="0.25">
      <c r="A401" s="15"/>
      <c r="B401" s="14" t="s">
        <v>1343</v>
      </c>
      <c r="C401" s="14" t="s">
        <v>1344</v>
      </c>
      <c r="D401" s="14" t="s">
        <v>1332</v>
      </c>
      <c r="E401" s="16" t="s">
        <v>83</v>
      </c>
      <c r="F401" s="16" t="s">
        <v>1316</v>
      </c>
      <c r="G401" s="81" t="s">
        <v>703</v>
      </c>
      <c r="H401" s="82" t="s">
        <v>704</v>
      </c>
      <c r="I401" s="17" t="s">
        <v>31</v>
      </c>
      <c r="J401" s="17" t="s">
        <v>1345</v>
      </c>
      <c r="K401" s="15"/>
      <c r="L401" s="18">
        <v>44022</v>
      </c>
      <c r="M401" s="83">
        <v>1025.2643999997499</v>
      </c>
      <c r="N401" s="84">
        <v>1025.2643999997499</v>
      </c>
      <c r="O401" s="84">
        <v>1025.2643999997499</v>
      </c>
      <c r="P401" s="85">
        <f t="shared" si="6"/>
        <v>1</v>
      </c>
      <c r="Q401" s="18">
        <v>44022</v>
      </c>
      <c r="R401" s="86">
        <v>30160297.593937501</v>
      </c>
      <c r="S401" s="86">
        <v>21363534.466531299</v>
      </c>
      <c r="T401" s="15"/>
      <c r="U401" s="19">
        <v>1.01438272395171E-5</v>
      </c>
      <c r="V401" s="51">
        <v>4.2927298090944498E-2</v>
      </c>
      <c r="W401" s="19">
        <v>3.0684426747029598E-4</v>
      </c>
      <c r="X401" s="51">
        <v>0.81960167781289806</v>
      </c>
      <c r="Y401" s="19">
        <v>8.4186653530196106E-3</v>
      </c>
      <c r="Z401" s="51">
        <v>20.173539993556901</v>
      </c>
      <c r="AA401" s="19">
        <v>2.0428690479093299E-2</v>
      </c>
      <c r="AB401" s="51">
        <v>22.6195359510602</v>
      </c>
      <c r="AC401" s="19"/>
      <c r="AD401" s="51"/>
      <c r="AE401" s="19"/>
      <c r="AF401" s="87"/>
      <c r="AG401" s="19">
        <v>1.00862205727026E-4</v>
      </c>
      <c r="AH401" s="51">
        <v>-1.7887347712530799</v>
      </c>
      <c r="AI401" s="19">
        <v>8.9800671048578806E-3</v>
      </c>
      <c r="AJ401" s="51">
        <v>14.624923917479499</v>
      </c>
      <c r="AK401" s="19">
        <v>2.5169776828988698E-2</v>
      </c>
      <c r="AL401" s="19">
        <v>1.9163968041539199E-2</v>
      </c>
      <c r="AM401" s="51">
        <v>25.8342977236025</v>
      </c>
      <c r="AN401" s="15"/>
      <c r="AO401" s="22">
        <v>7.1747719812265099E-4</v>
      </c>
      <c r="AP401" s="22">
        <v>1.0046596798929399E-5</v>
      </c>
      <c r="AQ401" s="22">
        <v>2.5695239619381001E-3</v>
      </c>
      <c r="AR401" s="22">
        <v>1.00862205727026E-4</v>
      </c>
      <c r="AS401" s="20">
        <v>12</v>
      </c>
      <c r="AT401" s="20">
        <v>0</v>
      </c>
      <c r="AU401" s="20">
        <v>7</v>
      </c>
      <c r="AV401" s="21">
        <v>5</v>
      </c>
      <c r="AW401" s="15"/>
      <c r="AX401" s="25">
        <v>1.14134979754908E-3</v>
      </c>
      <c r="AY401" s="26">
        <v>-8.4032424425531609</v>
      </c>
      <c r="AZ401" s="26">
        <v>0.56414928322101299</v>
      </c>
      <c r="BA401" s="26">
        <v>-10.0838064576237</v>
      </c>
      <c r="BB401" s="85">
        <v>1.1793828509340201E-4</v>
      </c>
      <c r="BC401" s="88">
        <v>0</v>
      </c>
      <c r="BD401" s="18">
        <v>44022</v>
      </c>
      <c r="BE401" s="18"/>
      <c r="BF401" s="20"/>
      <c r="BG401" s="18"/>
      <c r="BH401" s="15"/>
    </row>
    <row r="402" spans="1:60" x14ac:dyDescent="0.25">
      <c r="A402" s="15"/>
      <c r="B402" s="14" t="s">
        <v>1346</v>
      </c>
      <c r="C402" s="14" t="s">
        <v>1347</v>
      </c>
      <c r="D402" s="14" t="s">
        <v>1332</v>
      </c>
      <c r="E402" s="16" t="s">
        <v>59</v>
      </c>
      <c r="F402" s="16" t="s">
        <v>1316</v>
      </c>
      <c r="G402" s="81" t="s">
        <v>703</v>
      </c>
      <c r="H402" s="82" t="s">
        <v>704</v>
      </c>
      <c r="I402" s="17" t="s">
        <v>31</v>
      </c>
      <c r="J402" s="17" t="s">
        <v>1348</v>
      </c>
      <c r="K402" s="15"/>
      <c r="L402" s="18">
        <v>44022</v>
      </c>
      <c r="M402" s="83">
        <v>1039.58420000039</v>
      </c>
      <c r="N402" s="84">
        <v>1039.58420000039</v>
      </c>
      <c r="O402" s="84">
        <v>1039.58420000039</v>
      </c>
      <c r="P402" s="85">
        <f t="shared" si="6"/>
        <v>1</v>
      </c>
      <c r="Q402" s="18">
        <v>44022</v>
      </c>
      <c r="R402" s="86">
        <v>16000170.8394063</v>
      </c>
      <c r="S402" s="86">
        <v>1928467.58545508</v>
      </c>
      <c r="T402" s="15"/>
      <c r="U402" s="19">
        <v>1.06774587038672E-5</v>
      </c>
      <c r="V402" s="51">
        <v>4.2980661237379501E-2</v>
      </c>
      <c r="W402" s="19">
        <v>3.1955672784533801E-4</v>
      </c>
      <c r="X402" s="51">
        <v>0.820872923850402</v>
      </c>
      <c r="Y402" s="19">
        <v>8.6037262244644808E-3</v>
      </c>
      <c r="Z402" s="51">
        <v>20.1920460806869</v>
      </c>
      <c r="AA402" s="19">
        <v>2.0883653240161899E-2</v>
      </c>
      <c r="AB402" s="51">
        <v>22.6650322271744</v>
      </c>
      <c r="AC402" s="19"/>
      <c r="AD402" s="51"/>
      <c r="AE402" s="19"/>
      <c r="AF402" s="87"/>
      <c r="AG402" s="19">
        <v>1.0495681999600501E-4</v>
      </c>
      <c r="AH402" s="51">
        <v>-1.78832530982618</v>
      </c>
      <c r="AI402" s="19">
        <v>9.1744437340821605E-3</v>
      </c>
      <c r="AJ402" s="51">
        <v>14.644361580401901</v>
      </c>
      <c r="AK402" s="19">
        <v>3.95066528035386E-2</v>
      </c>
      <c r="AL402" s="19">
        <v>2.3691269863775202E-2</v>
      </c>
      <c r="AM402" s="51">
        <v>25.5654800663469</v>
      </c>
      <c r="AN402" s="15"/>
      <c r="AO402" s="22">
        <v>7.2028185604722196E-4</v>
      </c>
      <c r="AP402" s="22">
        <v>-1.2307935321587101E-5</v>
      </c>
      <c r="AQ402" s="22">
        <v>2.6515605150052601E-3</v>
      </c>
      <c r="AR402" s="22">
        <v>1.0495681999600501E-4</v>
      </c>
      <c r="AS402" s="20">
        <v>12</v>
      </c>
      <c r="AT402" s="20">
        <v>0</v>
      </c>
      <c r="AU402" s="20">
        <v>7</v>
      </c>
      <c r="AV402" s="21">
        <v>5</v>
      </c>
      <c r="AW402" s="15"/>
      <c r="AX402" s="25">
        <v>1.1575649211692999E-3</v>
      </c>
      <c r="AY402" s="26">
        <v>-7.8861880358963399</v>
      </c>
      <c r="AZ402" s="26">
        <v>0.56568403675828405</v>
      </c>
      <c r="BA402" s="26">
        <v>-9.7090861346659896</v>
      </c>
      <c r="BB402" s="85">
        <v>1.1961380934153E-4</v>
      </c>
      <c r="BC402" s="88">
        <v>-1.2307935775055501E-3</v>
      </c>
      <c r="BD402" s="18">
        <v>43860</v>
      </c>
      <c r="BE402" s="18">
        <v>43861</v>
      </c>
      <c r="BF402" s="20">
        <v>2</v>
      </c>
      <c r="BG402" s="18">
        <v>43864</v>
      </c>
      <c r="BH402" s="15"/>
    </row>
    <row r="403" spans="1:60" x14ac:dyDescent="0.25">
      <c r="A403" s="15"/>
      <c r="B403" s="14" t="s">
        <v>1349</v>
      </c>
      <c r="C403" s="14" t="s">
        <v>1350</v>
      </c>
      <c r="D403" s="14" t="s">
        <v>1351</v>
      </c>
      <c r="E403" s="16" t="s">
        <v>36</v>
      </c>
      <c r="F403" s="16" t="s">
        <v>1316</v>
      </c>
      <c r="G403" s="81" t="s">
        <v>205</v>
      </c>
      <c r="H403" s="82" t="s">
        <v>288</v>
      </c>
      <c r="I403" s="17" t="s">
        <v>31</v>
      </c>
      <c r="J403" s="17" t="s">
        <v>1352</v>
      </c>
      <c r="K403" s="15"/>
      <c r="L403" s="18">
        <v>44022</v>
      </c>
      <c r="M403" s="83">
        <v>1048.74479999952</v>
      </c>
      <c r="N403" s="84">
        <v>1048.74479999952</v>
      </c>
      <c r="O403" s="84">
        <v>1058.4784999992701</v>
      </c>
      <c r="P403" s="85">
        <f t="shared" si="6"/>
        <v>0.99080406451358549</v>
      </c>
      <c r="Q403" s="18">
        <v>43748</v>
      </c>
      <c r="R403" s="86">
        <v>754250.87569335895</v>
      </c>
      <c r="S403" s="86">
        <v>1114110.87729297</v>
      </c>
      <c r="T403" s="15"/>
      <c r="U403" s="19">
        <v>-1.8732991902652399E-3</v>
      </c>
      <c r="V403" s="51">
        <v>-0.145417003659531</v>
      </c>
      <c r="W403" s="19">
        <v>2.3110372694645802E-3</v>
      </c>
      <c r="X403" s="51">
        <v>1.0200209780123299</v>
      </c>
      <c r="Y403" s="19">
        <v>4.6377854487218402E-3</v>
      </c>
      <c r="Z403" s="51">
        <v>19.7954520031344</v>
      </c>
      <c r="AA403" s="19">
        <v>1.28334725468449E-2</v>
      </c>
      <c r="AB403" s="51">
        <v>21.860014157835401</v>
      </c>
      <c r="AC403" s="19"/>
      <c r="AD403" s="51"/>
      <c r="AE403" s="19"/>
      <c r="AF403" s="87"/>
      <c r="AG403" s="19">
        <v>-1.7703746925690201E-4</v>
      </c>
      <c r="AH403" s="51">
        <v>-1.81652473875147</v>
      </c>
      <c r="AI403" s="19">
        <v>7.7244685544428596E-3</v>
      </c>
      <c r="AJ403" s="51">
        <v>14.499364062445199</v>
      </c>
      <c r="AK403" s="19">
        <v>4.87448000003496E-2</v>
      </c>
      <c r="AL403" s="19">
        <v>2.9684979343073799E-2</v>
      </c>
      <c r="AM403" s="51">
        <v>26.828684385953199</v>
      </c>
      <c r="AN403" s="15"/>
      <c r="AO403" s="22">
        <v>1.6480704940477198E-2</v>
      </c>
      <c r="AP403" s="22">
        <v>-1.7982748355279899E-2</v>
      </c>
      <c r="AQ403" s="22">
        <v>1.7048573656211399E-2</v>
      </c>
      <c r="AR403" s="22">
        <v>-1.5501931479775501E-2</v>
      </c>
      <c r="AS403" s="20">
        <v>6</v>
      </c>
      <c r="AT403" s="20">
        <v>6</v>
      </c>
      <c r="AU403" s="20">
        <v>7</v>
      </c>
      <c r="AV403" s="21">
        <v>5</v>
      </c>
      <c r="AW403" s="15"/>
      <c r="AX403" s="25">
        <v>3.5572743946249798E-2</v>
      </c>
      <c r="AY403" s="26">
        <v>-0.36862445057522603</v>
      </c>
      <c r="AZ403" s="26">
        <v>0.54792657148936996</v>
      </c>
      <c r="BA403" s="26">
        <v>-0.48685272969441901</v>
      </c>
      <c r="BB403" s="85">
        <v>3.6707781358609301E-3</v>
      </c>
      <c r="BC403" s="88">
        <v>-5.1556266848347096</v>
      </c>
      <c r="BD403" s="18">
        <v>43748</v>
      </c>
      <c r="BE403" s="18">
        <v>43783</v>
      </c>
      <c r="BF403" s="20"/>
      <c r="BG403" s="18"/>
      <c r="BH403" s="15"/>
    </row>
    <row r="404" spans="1:60" x14ac:dyDescent="0.25">
      <c r="A404" s="15"/>
      <c r="B404" s="14" t="s">
        <v>1353</v>
      </c>
      <c r="C404" s="14" t="s">
        <v>1354</v>
      </c>
      <c r="D404" s="14" t="s">
        <v>1351</v>
      </c>
      <c r="E404" s="16" t="s">
        <v>43</v>
      </c>
      <c r="F404" s="16" t="s">
        <v>1316</v>
      </c>
      <c r="G404" s="81" t="s">
        <v>205</v>
      </c>
      <c r="H404" s="82" t="s">
        <v>288</v>
      </c>
      <c r="I404" s="17" t="s">
        <v>31</v>
      </c>
      <c r="J404" s="17" t="s">
        <v>1355</v>
      </c>
      <c r="K404" s="15"/>
      <c r="L404" s="18">
        <v>44022</v>
      </c>
      <c r="M404" s="83">
        <v>1051.98949999921</v>
      </c>
      <c r="N404" s="84">
        <v>1051.98949999921</v>
      </c>
      <c r="O404" s="84">
        <v>1059.96609999985</v>
      </c>
      <c r="P404" s="85">
        <f t="shared" si="6"/>
        <v>0.99247466499103965</v>
      </c>
      <c r="Q404" s="18">
        <v>43984</v>
      </c>
      <c r="R404" s="86">
        <v>1351188.48326172</v>
      </c>
      <c r="S404" s="86">
        <v>1243519.48846289</v>
      </c>
      <c r="T404" s="15"/>
      <c r="U404" s="19">
        <v>-1.8651644904821301E-3</v>
      </c>
      <c r="V404" s="51">
        <v>-0.14460353368122</v>
      </c>
      <c r="W404" s="19">
        <v>2.55816896788019E-3</v>
      </c>
      <c r="X404" s="51">
        <v>1.0447341478538901</v>
      </c>
      <c r="Y404" s="19">
        <v>6.1196980677777901E-3</v>
      </c>
      <c r="Z404" s="51">
        <v>19.9436432650255</v>
      </c>
      <c r="AA404" s="19">
        <v>1.4838886929283E-2</v>
      </c>
      <c r="AB404" s="51">
        <v>22.060555596079201</v>
      </c>
      <c r="AC404" s="19"/>
      <c r="AD404" s="51"/>
      <c r="AE404" s="19"/>
      <c r="AF404" s="87"/>
      <c r="AG404" s="19">
        <v>-9.4858867669245201E-5</v>
      </c>
      <c r="AH404" s="51">
        <v>-1.8083068785926999</v>
      </c>
      <c r="AI404" s="19">
        <v>9.2386551841627806E-3</v>
      </c>
      <c r="AJ404" s="51">
        <v>14.65078272541</v>
      </c>
      <c r="AK404" s="19">
        <v>5.1989499999763197E-2</v>
      </c>
      <c r="AL404" s="19">
        <v>3.1178458471913501E-2</v>
      </c>
      <c r="AM404" s="51">
        <v>26.4952390639519</v>
      </c>
      <c r="AN404" s="15"/>
      <c r="AO404" s="22">
        <v>1.6483434506881198E-2</v>
      </c>
      <c r="AP404" s="22">
        <v>-1.7980120156607899E-2</v>
      </c>
      <c r="AQ404" s="22">
        <v>1.7307737538431001E-2</v>
      </c>
      <c r="AR404" s="22">
        <v>-1.5418329827298301E-2</v>
      </c>
      <c r="AS404" s="20">
        <v>6</v>
      </c>
      <c r="AT404" s="20">
        <v>6</v>
      </c>
      <c r="AU404" s="20">
        <v>7</v>
      </c>
      <c r="AV404" s="21">
        <v>5</v>
      </c>
      <c r="AW404" s="15"/>
      <c r="AX404" s="25">
        <v>3.55750897729376E-2</v>
      </c>
      <c r="AY404" s="26">
        <v>-0.31730742662421102</v>
      </c>
      <c r="AZ404" s="26">
        <v>0.55458618288957995</v>
      </c>
      <c r="BA404" s="26">
        <v>-0.419678682477297</v>
      </c>
      <c r="BB404" s="85">
        <v>3.6710361664654598E-3</v>
      </c>
      <c r="BC404" s="88">
        <v>-5.14652867920086</v>
      </c>
      <c r="BD404" s="18">
        <v>43748</v>
      </c>
      <c r="BE404" s="18">
        <v>43783</v>
      </c>
      <c r="BF404" s="20">
        <v>168</v>
      </c>
      <c r="BG404" s="18">
        <v>43984</v>
      </c>
      <c r="BH404" s="15"/>
    </row>
    <row r="405" spans="1:60" x14ac:dyDescent="0.25">
      <c r="A405" s="15"/>
      <c r="B405" s="14" t="s">
        <v>1356</v>
      </c>
      <c r="C405" s="14" t="s">
        <v>1357</v>
      </c>
      <c r="D405" s="14" t="s">
        <v>1351</v>
      </c>
      <c r="E405" s="16" t="s">
        <v>257</v>
      </c>
      <c r="F405" s="16" t="s">
        <v>1316</v>
      </c>
      <c r="G405" s="81" t="s">
        <v>205</v>
      </c>
      <c r="H405" s="82" t="s">
        <v>288</v>
      </c>
      <c r="I405" s="17" t="s">
        <v>31</v>
      </c>
      <c r="J405" s="17" t="s">
        <v>1358</v>
      </c>
      <c r="K405" s="15"/>
      <c r="L405" s="18">
        <v>44022</v>
      </c>
      <c r="M405" s="83">
        <v>1054.56149999984</v>
      </c>
      <c r="N405" s="84">
        <v>1054.56149999984</v>
      </c>
      <c r="O405" s="84">
        <v>1062.3364000003801</v>
      </c>
      <c r="P405" s="85">
        <f t="shared" si="6"/>
        <v>0.99268132015382571</v>
      </c>
      <c r="Q405" s="18">
        <v>43984</v>
      </c>
      <c r="R405" s="86">
        <v>3674571.80886719</v>
      </c>
      <c r="S405" s="86">
        <v>3235316.0558046899</v>
      </c>
      <c r="T405" s="15"/>
      <c r="U405" s="19">
        <v>-1.85967921515839E-3</v>
      </c>
      <c r="V405" s="51">
        <v>-0.144055006148847</v>
      </c>
      <c r="W405" s="19">
        <v>2.7230258274357801E-3</v>
      </c>
      <c r="X405" s="51">
        <v>1.0612198338094501</v>
      </c>
      <c r="Y405" s="19">
        <v>7.1125022786873203E-3</v>
      </c>
      <c r="Z405" s="51">
        <v>20.0429236861237</v>
      </c>
      <c r="AA405" s="19">
        <v>1.6352637316231301E-2</v>
      </c>
      <c r="AB405" s="51">
        <v>22.211930634773999</v>
      </c>
      <c r="AC405" s="19"/>
      <c r="AD405" s="51"/>
      <c r="AE405" s="19"/>
      <c r="AF405" s="87"/>
      <c r="AG405" s="19">
        <v>-4.0109850488079199E-5</v>
      </c>
      <c r="AH405" s="51">
        <v>-1.80283197687459</v>
      </c>
      <c r="AI405" s="19">
        <v>1.02622093054379E-2</v>
      </c>
      <c r="AJ405" s="51">
        <v>14.753138137544701</v>
      </c>
      <c r="AK405" s="19">
        <v>5.45614999991813E-2</v>
      </c>
      <c r="AL405" s="19">
        <v>3.2625244990413201E-2</v>
      </c>
      <c r="AM405" s="51">
        <v>27.0709647859039</v>
      </c>
      <c r="AN405" s="15"/>
      <c r="AO405" s="22">
        <v>1.64862684305263E-2</v>
      </c>
      <c r="AP405" s="22">
        <v>-1.79774053285655E-2</v>
      </c>
      <c r="AQ405" s="22">
        <v>1.7480618816989601E-2</v>
      </c>
      <c r="AR405" s="22">
        <v>-1.5334720464125E-2</v>
      </c>
      <c r="AS405" s="20">
        <v>6</v>
      </c>
      <c r="AT405" s="20">
        <v>6</v>
      </c>
      <c r="AU405" s="20">
        <v>7</v>
      </c>
      <c r="AV405" s="21">
        <v>5</v>
      </c>
      <c r="AW405" s="15"/>
      <c r="AX405" s="25">
        <v>3.55772380160852E-2</v>
      </c>
      <c r="AY405" s="26">
        <v>-0.2784936043372</v>
      </c>
      <c r="AZ405" s="26">
        <v>0.55960859453898604</v>
      </c>
      <c r="BA405" s="26">
        <v>-0.36873554098747302</v>
      </c>
      <c r="BB405" s="85">
        <v>3.6712713785163899E-3</v>
      </c>
      <c r="BC405" s="88">
        <v>-5.13743610286474</v>
      </c>
      <c r="BD405" s="18">
        <v>43748</v>
      </c>
      <c r="BE405" s="18">
        <v>43783</v>
      </c>
      <c r="BF405" s="20">
        <v>162</v>
      </c>
      <c r="BG405" s="18">
        <v>43976</v>
      </c>
      <c r="BH405" s="15"/>
    </row>
    <row r="406" spans="1:60" x14ac:dyDescent="0.25">
      <c r="A406" s="15"/>
      <c r="B406" s="14" t="s">
        <v>1359</v>
      </c>
      <c r="C406" s="14" t="s">
        <v>1360</v>
      </c>
      <c r="D406" s="14" t="s">
        <v>1351</v>
      </c>
      <c r="E406" s="16" t="s">
        <v>47</v>
      </c>
      <c r="F406" s="16" t="s">
        <v>1316</v>
      </c>
      <c r="G406" s="81" t="s">
        <v>205</v>
      </c>
      <c r="H406" s="82" t="s">
        <v>288</v>
      </c>
      <c r="I406" s="17" t="s">
        <v>31</v>
      </c>
      <c r="J406" s="17" t="s">
        <v>1361</v>
      </c>
      <c r="K406" s="15"/>
      <c r="L406" s="18">
        <v>44022</v>
      </c>
      <c r="M406" s="83">
        <v>1004.50480000023</v>
      </c>
      <c r="N406" s="84">
        <v>1004.50480000023</v>
      </c>
      <c r="O406" s="84"/>
      <c r="P406" s="85" t="str">
        <f t="shared" si="6"/>
        <v/>
      </c>
      <c r="Q406" s="18"/>
      <c r="R406" s="86">
        <v>2202099.8505507801</v>
      </c>
      <c r="S406" s="86"/>
      <c r="T406" s="15"/>
      <c r="U406" s="19">
        <v>-1.85666690504149E-3</v>
      </c>
      <c r="V406" s="51">
        <v>-0.14375377513715601</v>
      </c>
      <c r="W406" s="19">
        <v>-2.8645296924878498E-3</v>
      </c>
      <c r="X406" s="51">
        <v>0.50246428181708302</v>
      </c>
      <c r="Y406" s="19">
        <v>1.0055847778858199E-3</v>
      </c>
      <c r="Z406" s="51">
        <v>19.432231936050801</v>
      </c>
      <c r="AA406" s="19"/>
      <c r="AB406" s="51"/>
      <c r="AC406" s="19"/>
      <c r="AD406" s="51"/>
      <c r="AE406" s="19"/>
      <c r="AF406" s="87"/>
      <c r="AG406" s="19">
        <v>-2.8645296924878498E-3</v>
      </c>
      <c r="AH406" s="51">
        <v>-2.0852739610745599</v>
      </c>
      <c r="AI406" s="19">
        <v>4.1663959236757399E-3</v>
      </c>
      <c r="AJ406" s="51">
        <v>14.1435567993612</v>
      </c>
      <c r="AK406" s="19">
        <v>4.18697482382413E-3</v>
      </c>
      <c r="AL406" s="19">
        <v>7.6036898699385303E-3</v>
      </c>
      <c r="AM406" s="51">
        <v>14.145614689376099</v>
      </c>
      <c r="AN406" s="15"/>
      <c r="AO406" s="22">
        <v>2.3455904029106001E-3</v>
      </c>
      <c r="AP406" s="22">
        <v>-1.85666690504149E-3</v>
      </c>
      <c r="AQ406" s="22">
        <v>7.9434230665356206E-3</v>
      </c>
      <c r="AR406" s="22">
        <v>-2.8645296924878498E-3</v>
      </c>
      <c r="AS406" s="20"/>
      <c r="AT406" s="20"/>
      <c r="AU406" s="20"/>
      <c r="AV406" s="21"/>
      <c r="AW406" s="15"/>
      <c r="AX406" s="25"/>
      <c r="AY406" s="26"/>
      <c r="AZ406" s="26"/>
      <c r="BA406" s="26"/>
      <c r="BB406" s="85"/>
      <c r="BC406" s="88">
        <v>-0.51450936202672903</v>
      </c>
      <c r="BD406" s="18">
        <v>43868</v>
      </c>
      <c r="BE406" s="18">
        <v>44022</v>
      </c>
      <c r="BF406" s="20"/>
      <c r="BG406" s="18"/>
      <c r="BH406" s="15"/>
    </row>
    <row r="407" spans="1:60" x14ac:dyDescent="0.25">
      <c r="A407" s="15"/>
      <c r="B407" s="14" t="s">
        <v>1362</v>
      </c>
      <c r="C407" s="14" t="s">
        <v>1363</v>
      </c>
      <c r="D407" s="14" t="s">
        <v>1351</v>
      </c>
      <c r="E407" s="16" t="s">
        <v>59</v>
      </c>
      <c r="F407" s="16" t="s">
        <v>1316</v>
      </c>
      <c r="G407" s="81" t="s">
        <v>205</v>
      </c>
      <c r="H407" s="82" t="s">
        <v>288</v>
      </c>
      <c r="I407" s="17" t="s">
        <v>31</v>
      </c>
      <c r="J407" s="17" t="s">
        <v>64</v>
      </c>
      <c r="K407" s="15"/>
      <c r="L407" s="18">
        <v>44022</v>
      </c>
      <c r="M407" s="83">
        <v>1050.42270000093</v>
      </c>
      <c r="N407" s="84">
        <v>1050.42270000093</v>
      </c>
      <c r="O407" s="84">
        <v>1050.42270000093</v>
      </c>
      <c r="P407" s="85">
        <f t="shared" si="6"/>
        <v>1</v>
      </c>
      <c r="Q407" s="18">
        <v>44022</v>
      </c>
      <c r="R407" s="86">
        <v>0</v>
      </c>
      <c r="S407" s="86">
        <v>204127.48304760701</v>
      </c>
      <c r="T407" s="15"/>
      <c r="U407" s="19">
        <v>0</v>
      </c>
      <c r="V407" s="51">
        <v>4.1912915366992799E-2</v>
      </c>
      <c r="W407" s="19">
        <v>0</v>
      </c>
      <c r="X407" s="51">
        <v>0.78891725106586796</v>
      </c>
      <c r="Y407" s="19">
        <v>0</v>
      </c>
      <c r="Z407" s="51">
        <v>19.3316734582477</v>
      </c>
      <c r="AA407" s="19">
        <v>1.0224843263131301E-2</v>
      </c>
      <c r="AB407" s="51">
        <v>21.599151229485901</v>
      </c>
      <c r="AC407" s="19"/>
      <c r="AD407" s="51"/>
      <c r="AE407" s="19"/>
      <c r="AF407" s="87"/>
      <c r="AG407" s="19">
        <v>0</v>
      </c>
      <c r="AH407" s="51">
        <v>-1.79882099182578</v>
      </c>
      <c r="AI407" s="19">
        <v>0</v>
      </c>
      <c r="AJ407" s="51">
        <v>13.726917206993701</v>
      </c>
      <c r="AK407" s="19">
        <v>5.0422700000126497E-2</v>
      </c>
      <c r="AL407" s="19">
        <v>3.0174221625202301E-2</v>
      </c>
      <c r="AM407" s="51">
        <v>26.657084785983901</v>
      </c>
      <c r="AN407" s="15"/>
      <c r="AO407" s="22">
        <v>2.2522995950566799E-3</v>
      </c>
      <c r="AP407" s="22">
        <v>0</v>
      </c>
      <c r="AQ407" s="22">
        <v>1.9145081314491099E-3</v>
      </c>
      <c r="AR407" s="22">
        <v>0</v>
      </c>
      <c r="AS407" s="20">
        <v>1</v>
      </c>
      <c r="AT407" s="20">
        <v>0</v>
      </c>
      <c r="AU407" s="20">
        <v>7</v>
      </c>
      <c r="AV407" s="21">
        <v>5</v>
      </c>
      <c r="AW407" s="15"/>
      <c r="AX407" s="25">
        <v>3.0552773718090999E-3</v>
      </c>
      <c r="AY407" s="26">
        <v>-5.9257832095317999</v>
      </c>
      <c r="AZ407" s="26">
        <v>0.53177998392311598</v>
      </c>
      <c r="BA407" s="26">
        <v>-10.657863917527701</v>
      </c>
      <c r="BB407" s="85">
        <v>3.1588041238705998E-4</v>
      </c>
      <c r="BC407" s="88">
        <v>0</v>
      </c>
      <c r="BD407" s="18">
        <v>43682</v>
      </c>
      <c r="BE407" s="18"/>
      <c r="BF407" s="20"/>
      <c r="BG407" s="18"/>
      <c r="BH407" s="15"/>
    </row>
    <row r="408" spans="1:60" x14ac:dyDescent="0.25">
      <c r="A408" s="15"/>
      <c r="B408" s="14" t="s">
        <v>1364</v>
      </c>
      <c r="C408" s="14" t="s">
        <v>1365</v>
      </c>
      <c r="D408" s="14" t="s">
        <v>1366</v>
      </c>
      <c r="E408" s="16" t="s">
        <v>36</v>
      </c>
      <c r="F408" s="16" t="s">
        <v>1316</v>
      </c>
      <c r="G408" s="81" t="s">
        <v>205</v>
      </c>
      <c r="H408" s="82" t="s">
        <v>288</v>
      </c>
      <c r="I408" s="17" t="s">
        <v>31</v>
      </c>
      <c r="J408" s="17" t="s">
        <v>1367</v>
      </c>
      <c r="K408" s="15"/>
      <c r="L408" s="18">
        <v>43950</v>
      </c>
      <c r="M408" s="83"/>
      <c r="N408" s="84"/>
      <c r="O408" s="84">
        <v>1043.9788000006199</v>
      </c>
      <c r="P408" s="85">
        <f t="shared" si="6"/>
        <v>0</v>
      </c>
      <c r="Q408" s="18">
        <v>43748</v>
      </c>
      <c r="R408" s="86"/>
      <c r="S408" s="86">
        <v>1093556.1215664099</v>
      </c>
      <c r="T408" s="15"/>
      <c r="U408" s="19"/>
      <c r="V408" s="51"/>
      <c r="W408" s="19"/>
      <c r="X408" s="51"/>
      <c r="Y408" s="19"/>
      <c r="Z408" s="51"/>
      <c r="AA408" s="19"/>
      <c r="AB408" s="51"/>
      <c r="AC408" s="19"/>
      <c r="AD408" s="51"/>
      <c r="AE408" s="19"/>
      <c r="AF408" s="87"/>
      <c r="AG408" s="19"/>
      <c r="AH408" s="51"/>
      <c r="AI408" s="19"/>
      <c r="AJ408" s="51"/>
      <c r="AK408" s="19"/>
      <c r="AL408" s="19"/>
      <c r="AM408" s="51"/>
      <c r="AN408" s="15"/>
      <c r="AO408" s="22">
        <v>3.9831985159253201E-3</v>
      </c>
      <c r="AP408" s="22">
        <v>-6.37978963368369E-3</v>
      </c>
      <c r="AQ408" s="22">
        <v>5.60958610549278E-3</v>
      </c>
      <c r="AR408" s="22">
        <v>-1.3875753239517501E-2</v>
      </c>
      <c r="AS408" s="20"/>
      <c r="AT408" s="20"/>
      <c r="AU408" s="20"/>
      <c r="AV408" s="21"/>
      <c r="AW408" s="15"/>
      <c r="AX408" s="25"/>
      <c r="AY408" s="26"/>
      <c r="AZ408" s="26"/>
      <c r="BA408" s="26"/>
      <c r="BB408" s="85"/>
      <c r="BC408" s="88">
        <v>-2.8830374717035698</v>
      </c>
      <c r="BD408" s="18">
        <v>43748</v>
      </c>
      <c r="BE408" s="18">
        <v>43812</v>
      </c>
      <c r="BF408" s="20"/>
      <c r="BG408" s="18"/>
      <c r="BH408" s="15"/>
    </row>
    <row r="409" spans="1:60" x14ac:dyDescent="0.25">
      <c r="A409" s="15"/>
      <c r="B409" s="14" t="s">
        <v>1368</v>
      </c>
      <c r="C409" s="14" t="s">
        <v>1369</v>
      </c>
      <c r="D409" s="14" t="s">
        <v>1366</v>
      </c>
      <c r="E409" s="16" t="s">
        <v>43</v>
      </c>
      <c r="F409" s="16" t="s">
        <v>1316</v>
      </c>
      <c r="G409" s="81" t="s">
        <v>205</v>
      </c>
      <c r="H409" s="82" t="s">
        <v>288</v>
      </c>
      <c r="I409" s="17" t="s">
        <v>31</v>
      </c>
      <c r="J409" s="17" t="s">
        <v>1370</v>
      </c>
      <c r="K409" s="15"/>
      <c r="L409" s="18">
        <v>43950</v>
      </c>
      <c r="M409" s="83"/>
      <c r="N409" s="84"/>
      <c r="O409" s="84">
        <v>1025.01930000074</v>
      </c>
      <c r="P409" s="85">
        <f t="shared" si="6"/>
        <v>0</v>
      </c>
      <c r="Q409" s="18">
        <v>43748</v>
      </c>
      <c r="R409" s="86"/>
      <c r="S409" s="86">
        <v>622039.84560546896</v>
      </c>
      <c r="T409" s="15"/>
      <c r="U409" s="19"/>
      <c r="V409" s="51"/>
      <c r="W409" s="19"/>
      <c r="X409" s="51"/>
      <c r="Y409" s="19"/>
      <c r="Z409" s="51"/>
      <c r="AA409" s="19"/>
      <c r="AB409" s="51"/>
      <c r="AC409" s="19"/>
      <c r="AD409" s="51"/>
      <c r="AE409" s="19"/>
      <c r="AF409" s="87"/>
      <c r="AG409" s="19"/>
      <c r="AH409" s="51"/>
      <c r="AI409" s="19"/>
      <c r="AJ409" s="51"/>
      <c r="AK409" s="19"/>
      <c r="AL409" s="19"/>
      <c r="AM409" s="51"/>
      <c r="AN409" s="15"/>
      <c r="AO409" s="22">
        <v>3.9859925855125801E-3</v>
      </c>
      <c r="AP409" s="22">
        <v>-6.3771381219339699E-3</v>
      </c>
      <c r="AQ409" s="22">
        <v>5.6948349683807499E-3</v>
      </c>
      <c r="AR409" s="22">
        <v>-1.37918712507599E-2</v>
      </c>
      <c r="AS409" s="20"/>
      <c r="AT409" s="20"/>
      <c r="AU409" s="20"/>
      <c r="AV409" s="21"/>
      <c r="AW409" s="15"/>
      <c r="AX409" s="25"/>
      <c r="AY409" s="26"/>
      <c r="AZ409" s="26"/>
      <c r="BA409" s="26"/>
      <c r="BB409" s="85"/>
      <c r="BC409" s="88">
        <v>-2.8660045719188898</v>
      </c>
      <c r="BD409" s="18">
        <v>43748</v>
      </c>
      <c r="BE409" s="18">
        <v>43812</v>
      </c>
      <c r="BF409" s="20"/>
      <c r="BG409" s="18"/>
      <c r="BH409" s="15"/>
    </row>
    <row r="410" spans="1:60" x14ac:dyDescent="0.25">
      <c r="A410" s="15"/>
      <c r="B410" s="14" t="s">
        <v>1371</v>
      </c>
      <c r="C410" s="14" t="s">
        <v>1372</v>
      </c>
      <c r="D410" s="14" t="s">
        <v>1366</v>
      </c>
      <c r="E410" s="16" t="s">
        <v>257</v>
      </c>
      <c r="F410" s="16" t="s">
        <v>1316</v>
      </c>
      <c r="G410" s="81" t="s">
        <v>205</v>
      </c>
      <c r="H410" s="82" t="s">
        <v>288</v>
      </c>
      <c r="I410" s="17" t="s">
        <v>31</v>
      </c>
      <c r="J410" s="17" t="s">
        <v>1373</v>
      </c>
      <c r="K410" s="15"/>
      <c r="L410" s="18">
        <v>43950</v>
      </c>
      <c r="M410" s="83"/>
      <c r="N410" s="84"/>
      <c r="O410" s="84">
        <v>1024.5413000006199</v>
      </c>
      <c r="P410" s="85">
        <f t="shared" si="6"/>
        <v>0</v>
      </c>
      <c r="Q410" s="18">
        <v>43748</v>
      </c>
      <c r="R410" s="86"/>
      <c r="S410" s="86">
        <v>1378723.1744785199</v>
      </c>
      <c r="T410" s="15"/>
      <c r="U410" s="19"/>
      <c r="V410" s="51"/>
      <c r="W410" s="19"/>
      <c r="X410" s="51"/>
      <c r="Y410" s="19"/>
      <c r="Z410" s="51"/>
      <c r="AA410" s="19"/>
      <c r="AB410" s="51"/>
      <c r="AC410" s="19"/>
      <c r="AD410" s="51"/>
      <c r="AE410" s="19"/>
      <c r="AF410" s="87"/>
      <c r="AG410" s="19"/>
      <c r="AH410" s="51"/>
      <c r="AI410" s="19"/>
      <c r="AJ410" s="51"/>
      <c r="AK410" s="19"/>
      <c r="AL410" s="19"/>
      <c r="AM410" s="51"/>
      <c r="AN410" s="15"/>
      <c r="AO410" s="22">
        <v>3.9887274615466603E-3</v>
      </c>
      <c r="AP410" s="22">
        <v>-6.3743280034032103E-3</v>
      </c>
      <c r="AQ410" s="22">
        <v>5.7805651322269096E-3</v>
      </c>
      <c r="AR410" s="22">
        <v>-1.37080849726772E-2</v>
      </c>
      <c r="AS410" s="20"/>
      <c r="AT410" s="20"/>
      <c r="AU410" s="20"/>
      <c r="AV410" s="21"/>
      <c r="AW410" s="15"/>
      <c r="AX410" s="25"/>
      <c r="AY410" s="26"/>
      <c r="AZ410" s="26"/>
      <c r="BA410" s="26"/>
      <c r="BB410" s="85"/>
      <c r="BC410" s="88">
        <v>-2.84899203194436</v>
      </c>
      <c r="BD410" s="18">
        <v>43748</v>
      </c>
      <c r="BE410" s="18">
        <v>43812</v>
      </c>
      <c r="BF410" s="20"/>
      <c r="BG410" s="18"/>
      <c r="BH410" s="15"/>
    </row>
    <row r="411" spans="1:60" x14ac:dyDescent="0.25">
      <c r="A411" s="15"/>
      <c r="B411" s="14" t="s">
        <v>1374</v>
      </c>
      <c r="C411" s="14" t="s">
        <v>1375</v>
      </c>
      <c r="D411" s="14" t="s">
        <v>1366</v>
      </c>
      <c r="E411" s="16" t="s">
        <v>47</v>
      </c>
      <c r="F411" s="16" t="s">
        <v>1316</v>
      </c>
      <c r="G411" s="81" t="s">
        <v>205</v>
      </c>
      <c r="H411" s="82" t="s">
        <v>288</v>
      </c>
      <c r="I411" s="17" t="s">
        <v>31</v>
      </c>
      <c r="J411" s="17" t="s">
        <v>1376</v>
      </c>
      <c r="K411" s="15"/>
      <c r="L411" s="18">
        <v>43950</v>
      </c>
      <c r="M411" s="83"/>
      <c r="N411" s="84"/>
      <c r="O411" s="84">
        <v>1016.54050000012</v>
      </c>
      <c r="P411" s="85">
        <f t="shared" si="6"/>
        <v>0</v>
      </c>
      <c r="Q411" s="18">
        <v>43748</v>
      </c>
      <c r="R411" s="86"/>
      <c r="S411" s="86">
        <v>615222.93577636697</v>
      </c>
      <c r="T411" s="15"/>
      <c r="U411" s="19"/>
      <c r="V411" s="51"/>
      <c r="W411" s="19"/>
      <c r="X411" s="51"/>
      <c r="Y411" s="19"/>
      <c r="Z411" s="51"/>
      <c r="AA411" s="19"/>
      <c r="AB411" s="51"/>
      <c r="AC411" s="19"/>
      <c r="AD411" s="51"/>
      <c r="AE411" s="19"/>
      <c r="AF411" s="87"/>
      <c r="AG411" s="19"/>
      <c r="AH411" s="51"/>
      <c r="AI411" s="19"/>
      <c r="AJ411" s="51"/>
      <c r="AK411" s="19"/>
      <c r="AL411" s="19"/>
      <c r="AM411" s="51"/>
      <c r="AN411" s="15"/>
      <c r="AO411" s="22">
        <v>2.3597172530571702E-3</v>
      </c>
      <c r="AP411" s="22">
        <v>-6.3713696063132401E-3</v>
      </c>
      <c r="AQ411" s="22">
        <v>4.1151479654217803E-3</v>
      </c>
      <c r="AR411" s="22">
        <v>-1.1837976525384901E-2</v>
      </c>
      <c r="AS411" s="20"/>
      <c r="AT411" s="20"/>
      <c r="AU411" s="20"/>
      <c r="AV411" s="21"/>
      <c r="AW411" s="15"/>
      <c r="AX411" s="25"/>
      <c r="AY411" s="26"/>
      <c r="AZ411" s="26"/>
      <c r="BA411" s="26"/>
      <c r="BB411" s="85"/>
      <c r="BC411" s="88">
        <v>-1.31967196585174</v>
      </c>
      <c r="BD411" s="18">
        <v>43748</v>
      </c>
      <c r="BE411" s="18">
        <v>43761</v>
      </c>
      <c r="BF411" s="20"/>
      <c r="BG411" s="18"/>
      <c r="BH411" s="15"/>
    </row>
    <row r="412" spans="1:60" x14ac:dyDescent="0.25">
      <c r="A412" s="15"/>
      <c r="B412" s="14" t="s">
        <v>1377</v>
      </c>
      <c r="C412" s="14" t="s">
        <v>1378</v>
      </c>
      <c r="D412" s="14" t="s">
        <v>1366</v>
      </c>
      <c r="E412" s="16" t="s">
        <v>59</v>
      </c>
      <c r="F412" s="16" t="s">
        <v>1316</v>
      </c>
      <c r="G412" s="81" t="s">
        <v>205</v>
      </c>
      <c r="H412" s="82" t="s">
        <v>288</v>
      </c>
      <c r="I412" s="17" t="s">
        <v>31</v>
      </c>
      <c r="J412" s="17" t="s">
        <v>1379</v>
      </c>
      <c r="K412" s="15"/>
      <c r="L412" s="18">
        <v>43950</v>
      </c>
      <c r="M412" s="83"/>
      <c r="N412" s="84"/>
      <c r="O412" s="84">
        <v>1044.1708000004301</v>
      </c>
      <c r="P412" s="85">
        <f t="shared" si="6"/>
        <v>0</v>
      </c>
      <c r="Q412" s="18">
        <v>43950</v>
      </c>
      <c r="R412" s="86"/>
      <c r="S412" s="86">
        <v>253181.6576875</v>
      </c>
      <c r="T412" s="15"/>
      <c r="U412" s="19"/>
      <c r="V412" s="51"/>
      <c r="W412" s="19"/>
      <c r="X412" s="51"/>
      <c r="Y412" s="19"/>
      <c r="Z412" s="51"/>
      <c r="AA412" s="19"/>
      <c r="AB412" s="51"/>
      <c r="AC412" s="19"/>
      <c r="AD412" s="51"/>
      <c r="AE412" s="19"/>
      <c r="AF412" s="87"/>
      <c r="AG412" s="19"/>
      <c r="AH412" s="51"/>
      <c r="AI412" s="19"/>
      <c r="AJ412" s="51"/>
      <c r="AK412" s="19"/>
      <c r="AL412" s="19"/>
      <c r="AM412" s="51"/>
      <c r="AN412" s="15"/>
      <c r="AO412" s="22">
        <v>1.8953200433315901E-3</v>
      </c>
      <c r="AP412" s="22">
        <v>-3.0777955998928503E-4</v>
      </c>
      <c r="AQ412" s="22">
        <v>1.52150737085321E-3</v>
      </c>
      <c r="AR412" s="22">
        <v>0</v>
      </c>
      <c r="AS412" s="20"/>
      <c r="AT412" s="20"/>
      <c r="AU412" s="20"/>
      <c r="AV412" s="21"/>
      <c r="AW412" s="15"/>
      <c r="AX412" s="25"/>
      <c r="AY412" s="26"/>
      <c r="AZ412" s="26"/>
      <c r="BA412" s="26"/>
      <c r="BB412" s="85"/>
      <c r="BC412" s="88">
        <v>-3.0777956030448202E-2</v>
      </c>
      <c r="BD412" s="18">
        <v>43677</v>
      </c>
      <c r="BE412" s="18">
        <v>43678</v>
      </c>
      <c r="BF412" s="20">
        <v>2</v>
      </c>
      <c r="BG412" s="18">
        <v>43679</v>
      </c>
      <c r="BH412" s="15"/>
    </row>
    <row r="413" spans="1:60" x14ac:dyDescent="0.25">
      <c r="A413" s="15"/>
      <c r="B413" s="14" t="s">
        <v>1380</v>
      </c>
      <c r="C413" s="14" t="s">
        <v>1381</v>
      </c>
      <c r="D413" s="14" t="s">
        <v>1382</v>
      </c>
      <c r="E413" s="16" t="s">
        <v>77</v>
      </c>
      <c r="F413" s="16" t="s">
        <v>1383</v>
      </c>
      <c r="G413" s="81" t="s">
        <v>38</v>
      </c>
      <c r="H413" s="82" t="s">
        <v>39</v>
      </c>
      <c r="I413" s="17" t="s">
        <v>31</v>
      </c>
      <c r="J413" s="17" t="s">
        <v>1384</v>
      </c>
      <c r="K413" s="15"/>
      <c r="L413" s="18">
        <v>44022</v>
      </c>
      <c r="M413" s="83">
        <v>1063.4478999990999</v>
      </c>
      <c r="N413" s="84">
        <v>1063.4478999990999</v>
      </c>
      <c r="O413" s="84">
        <v>1371.5856999997</v>
      </c>
      <c r="P413" s="85">
        <f t="shared" si="6"/>
        <v>0.77534192723016326</v>
      </c>
      <c r="Q413" s="18">
        <v>43756</v>
      </c>
      <c r="R413" s="86">
        <v>111190.292</v>
      </c>
      <c r="S413" s="86">
        <v>163264.76467040999</v>
      </c>
      <c r="T413" s="15"/>
      <c r="U413" s="19">
        <v>-1.4800602657487601E-3</v>
      </c>
      <c r="V413" s="51">
        <v>-0.10609311120788301</v>
      </c>
      <c r="W413" s="19">
        <v>-3.04547732230276E-3</v>
      </c>
      <c r="X413" s="51">
        <v>0.48436951883559198</v>
      </c>
      <c r="Y413" s="19">
        <v>-0.18128412349498799</v>
      </c>
      <c r="Z413" s="51">
        <v>1.2032611087488501</v>
      </c>
      <c r="AA413" s="19">
        <v>-0.20231043518375399</v>
      </c>
      <c r="AB413" s="51">
        <v>0.34562338478281202</v>
      </c>
      <c r="AC413" s="19">
        <v>-0.27987402900180303</v>
      </c>
      <c r="AD413" s="51">
        <v>-3.70154740192811</v>
      </c>
      <c r="AE413" s="19">
        <v>-0.231674466016702</v>
      </c>
      <c r="AF413" s="87">
        <v>-5.3902145530737497</v>
      </c>
      <c r="AG413" s="19">
        <v>1.7442020662201699E-2</v>
      </c>
      <c r="AH413" s="51">
        <v>-5.4618925605609499E-2</v>
      </c>
      <c r="AI413" s="19">
        <v>-0.12639136282086799</v>
      </c>
      <c r="AJ413" s="51">
        <v>1.08778092490684</v>
      </c>
      <c r="AK413" s="19">
        <v>6.3447899998209295E-2</v>
      </c>
      <c r="AL413" s="19">
        <v>4.7621841258660398E-3</v>
      </c>
      <c r="AM413" s="51">
        <v>-36.434210780309499</v>
      </c>
      <c r="AN413" s="15"/>
      <c r="AO413" s="22">
        <v>7.9844158039122703E-2</v>
      </c>
      <c r="AP413" s="22">
        <v>-0.130439981163363</v>
      </c>
      <c r="AQ413" s="22">
        <v>0.132578426768305</v>
      </c>
      <c r="AR413" s="22">
        <v>-0.13273478225892199</v>
      </c>
      <c r="AS413" s="20">
        <v>5</v>
      </c>
      <c r="AT413" s="20">
        <v>7</v>
      </c>
      <c r="AU413" s="20">
        <v>3</v>
      </c>
      <c r="AV413" s="21">
        <v>9</v>
      </c>
      <c r="AW413" s="15"/>
      <c r="AX413" s="25">
        <v>0.324486230593175</v>
      </c>
      <c r="AY413" s="26">
        <v>-0.34071650222449501</v>
      </c>
      <c r="AZ413" s="26">
        <v>-0.104765772050541</v>
      </c>
      <c r="BA413" s="26">
        <v>-0.45722394103768199</v>
      </c>
      <c r="BB413" s="85">
        <v>3.3012891851067303E-2</v>
      </c>
      <c r="BC413" s="88">
        <v>-44.087496683525401</v>
      </c>
      <c r="BD413" s="18">
        <v>43756</v>
      </c>
      <c r="BE413" s="18">
        <v>43908</v>
      </c>
      <c r="BF413" s="20"/>
      <c r="BG413" s="18"/>
      <c r="BH413" s="15"/>
    </row>
    <row r="414" spans="1:60" x14ac:dyDescent="0.25">
      <c r="A414" s="15"/>
      <c r="B414" s="14" t="s">
        <v>1385</v>
      </c>
      <c r="C414" s="14" t="s">
        <v>1386</v>
      </c>
      <c r="D414" s="14" t="s">
        <v>1382</v>
      </c>
      <c r="E414" s="16" t="s">
        <v>708</v>
      </c>
      <c r="F414" s="16" t="s">
        <v>1383</v>
      </c>
      <c r="G414" s="81" t="s">
        <v>38</v>
      </c>
      <c r="H414" s="82" t="s">
        <v>39</v>
      </c>
      <c r="I414" s="17" t="s">
        <v>31</v>
      </c>
      <c r="J414" s="17" t="s">
        <v>64</v>
      </c>
      <c r="K414" s="15"/>
      <c r="L414" s="18">
        <v>44022</v>
      </c>
      <c r="M414" s="83">
        <v>852.69299999996997</v>
      </c>
      <c r="N414" s="84">
        <v>852.69299999996997</v>
      </c>
      <c r="O414" s="84">
        <v>1115.8789000008301</v>
      </c>
      <c r="P414" s="85">
        <f t="shared" si="6"/>
        <v>0.76414474724751558</v>
      </c>
      <c r="Q414" s="18">
        <v>43756</v>
      </c>
      <c r="R414" s="86">
        <v>1144811.959</v>
      </c>
      <c r="S414" s="86">
        <v>1312507.1359433599</v>
      </c>
      <c r="T414" s="15"/>
      <c r="U414" s="19">
        <v>-1.5345370356953901E-3</v>
      </c>
      <c r="V414" s="51">
        <v>-0.11154078820254699</v>
      </c>
      <c r="W414" s="19">
        <v>-4.6784117221250199E-3</v>
      </c>
      <c r="X414" s="51">
        <v>0.32107607885336598</v>
      </c>
      <c r="Y414" s="19">
        <v>-0.18938597408589</v>
      </c>
      <c r="Z414" s="51">
        <v>0.39307604965870302</v>
      </c>
      <c r="AA414" s="19">
        <v>-0.21812687813333501</v>
      </c>
      <c r="AB414" s="51">
        <v>-1.2360209101752799</v>
      </c>
      <c r="AC414" s="19">
        <v>-0.30813104026136001</v>
      </c>
      <c r="AD414" s="51">
        <v>-6.5272485278837804</v>
      </c>
      <c r="AE414" s="19">
        <v>-0.27644100752251699</v>
      </c>
      <c r="AF414" s="87">
        <v>-9.8668687036552001</v>
      </c>
      <c r="AG414" s="19">
        <v>1.6886270348550201E-2</v>
      </c>
      <c r="AH414" s="51">
        <v>-0.110193956970761</v>
      </c>
      <c r="AI414" s="19">
        <v>-0.13550929535355</v>
      </c>
      <c r="AJ414" s="51">
        <v>0.175987671638723</v>
      </c>
      <c r="AK414" s="19">
        <v>-0.41984043609933003</v>
      </c>
      <c r="AL414" s="19">
        <v>-3.5636718260320797E-2</v>
      </c>
      <c r="AM414" s="51">
        <v>-137.51691638794699</v>
      </c>
      <c r="AN414" s="15"/>
      <c r="AO414" s="22">
        <v>7.9784952002228196E-2</v>
      </c>
      <c r="AP414" s="22">
        <v>-0.13058252868999301</v>
      </c>
      <c r="AQ414" s="22">
        <v>0.13072289212694199</v>
      </c>
      <c r="AR414" s="22">
        <v>-0.13420271625553101</v>
      </c>
      <c r="AS414" s="20">
        <v>5</v>
      </c>
      <c r="AT414" s="20">
        <v>7</v>
      </c>
      <c r="AU414" s="20">
        <v>3</v>
      </c>
      <c r="AV414" s="21">
        <v>9</v>
      </c>
      <c r="AW414" s="15"/>
      <c r="AX414" s="25">
        <v>0.32456619074684601</v>
      </c>
      <c r="AY414" s="26">
        <v>-0.39269453643555602</v>
      </c>
      <c r="AZ414" s="26">
        <v>-0.58246047965803904</v>
      </c>
      <c r="BA414" s="26">
        <v>-0.52582549564431202</v>
      </c>
      <c r="BB414" s="85">
        <v>3.3018031591454902E-2</v>
      </c>
      <c r="BC414" s="88">
        <v>-44.550613870436798</v>
      </c>
      <c r="BD414" s="18">
        <v>43756</v>
      </c>
      <c r="BE414" s="18">
        <v>43908</v>
      </c>
      <c r="BF414" s="20"/>
      <c r="BG414" s="18"/>
      <c r="BH414" s="15"/>
    </row>
    <row r="415" spans="1:60" x14ac:dyDescent="0.25">
      <c r="A415" s="15"/>
      <c r="B415" s="14" t="s">
        <v>1387</v>
      </c>
      <c r="C415" s="14" t="s">
        <v>1388</v>
      </c>
      <c r="D415" s="14" t="s">
        <v>1382</v>
      </c>
      <c r="E415" s="16" t="s">
        <v>1389</v>
      </c>
      <c r="F415" s="16" t="s">
        <v>1383</v>
      </c>
      <c r="G415" s="81" t="s">
        <v>38</v>
      </c>
      <c r="H415" s="82" t="s">
        <v>39</v>
      </c>
      <c r="I415" s="17" t="s">
        <v>31</v>
      </c>
      <c r="J415" s="17" t="s">
        <v>1390</v>
      </c>
      <c r="K415" s="15"/>
      <c r="L415" s="18">
        <v>44022</v>
      </c>
      <c r="M415" s="83">
        <v>715.21710000000905</v>
      </c>
      <c r="N415" s="84">
        <v>715.21710000000905</v>
      </c>
      <c r="O415" s="84">
        <v>926.35240000020701</v>
      </c>
      <c r="P415" s="85">
        <f t="shared" si="6"/>
        <v>0.77207885465601345</v>
      </c>
      <c r="Q415" s="18">
        <v>43756</v>
      </c>
      <c r="R415" s="86">
        <v>391489.57199999999</v>
      </c>
      <c r="S415" s="86">
        <v>419318.25179296901</v>
      </c>
      <c r="T415" s="15"/>
      <c r="U415" s="19">
        <v>-1.4957660214349701E-3</v>
      </c>
      <c r="V415" s="51">
        <v>-0.10766368677650499</v>
      </c>
      <c r="W415" s="19">
        <v>-3.5188097353966402E-3</v>
      </c>
      <c r="X415" s="51">
        <v>0.437036277526204</v>
      </c>
      <c r="Y415" s="19">
        <v>-0.183641186006716</v>
      </c>
      <c r="Z415" s="51">
        <v>0.96755485757603299</v>
      </c>
      <c r="AA415" s="19">
        <v>-0.206929465535795</v>
      </c>
      <c r="AB415" s="51">
        <v>-0.116279650421347</v>
      </c>
      <c r="AC415" s="19">
        <v>-0.28818523222697001</v>
      </c>
      <c r="AD415" s="51">
        <v>-4.5326677244447602</v>
      </c>
      <c r="AE415" s="19">
        <v>-0.24493454725045</v>
      </c>
      <c r="AF415" s="87">
        <v>-6.7162226764485204</v>
      </c>
      <c r="AG415" s="19">
        <v>1.7280988991842602E-2</v>
      </c>
      <c r="AH415" s="51">
        <v>-7.0722092641517506E-2</v>
      </c>
      <c r="AI415" s="19">
        <v>-0.129044679109938</v>
      </c>
      <c r="AJ415" s="51">
        <v>0.82244929599983196</v>
      </c>
      <c r="AK415" s="19">
        <v>-0.284782900000282</v>
      </c>
      <c r="AL415" s="19">
        <v>-2.5552816528943399E-2</v>
      </c>
      <c r="AM415" s="51">
        <v>-71.257290780195007</v>
      </c>
      <c r="AN415" s="15"/>
      <c r="AO415" s="22">
        <v>7.9826953164229095E-2</v>
      </c>
      <c r="AP415" s="22">
        <v>-0.130481323419226</v>
      </c>
      <c r="AQ415" s="22">
        <v>0.13204030973793099</v>
      </c>
      <c r="AR415" s="22">
        <v>-0.13316061045858099</v>
      </c>
      <c r="AS415" s="20">
        <v>5</v>
      </c>
      <c r="AT415" s="20">
        <v>7</v>
      </c>
      <c r="AU415" s="20">
        <v>3</v>
      </c>
      <c r="AV415" s="21">
        <v>9</v>
      </c>
      <c r="AW415" s="15"/>
      <c r="AX415" s="25">
        <v>0.32450927428959397</v>
      </c>
      <c r="AY415" s="26">
        <v>-0.35589608080908902</v>
      </c>
      <c r="AZ415" s="26">
        <v>-0.244080677817237</v>
      </c>
      <c r="BA415" s="26">
        <v>-0.47729168508658398</v>
      </c>
      <c r="BB415" s="85">
        <v>3.3014367627110901E-2</v>
      </c>
      <c r="BC415" s="88">
        <v>-44.222155628900502</v>
      </c>
      <c r="BD415" s="18">
        <v>43756</v>
      </c>
      <c r="BE415" s="18">
        <v>43908</v>
      </c>
      <c r="BF415" s="20"/>
      <c r="BG415" s="18"/>
      <c r="BH415" s="15"/>
    </row>
    <row r="416" spans="1:60" x14ac:dyDescent="0.25">
      <c r="A416" s="15"/>
      <c r="B416" s="14" t="s">
        <v>1391</v>
      </c>
      <c r="C416" s="14" t="s">
        <v>1392</v>
      </c>
      <c r="D416" s="14" t="s">
        <v>1382</v>
      </c>
      <c r="E416" s="16" t="s">
        <v>1393</v>
      </c>
      <c r="F416" s="16" t="s">
        <v>1383</v>
      </c>
      <c r="G416" s="81" t="s">
        <v>38</v>
      </c>
      <c r="H416" s="82" t="s">
        <v>39</v>
      </c>
      <c r="I416" s="17" t="s">
        <v>31</v>
      </c>
      <c r="J416" s="17" t="s">
        <v>64</v>
      </c>
      <c r="K416" s="15"/>
      <c r="L416" s="18">
        <v>44022</v>
      </c>
      <c r="M416" s="83">
        <v>950.20990000013296</v>
      </c>
      <c r="N416" s="84">
        <v>950.20990000013296</v>
      </c>
      <c r="O416" s="84">
        <v>1204.3278000000901</v>
      </c>
      <c r="P416" s="85">
        <f t="shared" si="6"/>
        <v>0.78899606901049857</v>
      </c>
      <c r="Q416" s="18">
        <v>43756</v>
      </c>
      <c r="R416" s="86">
        <v>1024373.1360000001</v>
      </c>
      <c r="S416" s="86">
        <v>2320833.1898242198</v>
      </c>
      <c r="T416" s="15"/>
      <c r="U416" s="19">
        <v>-1.4145254099275899E-3</v>
      </c>
      <c r="V416" s="51">
        <v>-9.9539625625766306E-2</v>
      </c>
      <c r="W416" s="19">
        <v>-1.0822722442753699E-3</v>
      </c>
      <c r="X416" s="51">
        <v>0.680690026638331</v>
      </c>
      <c r="Y416" s="19">
        <v>-0.17145382093353001</v>
      </c>
      <c r="Z416" s="51">
        <v>2.1862913648947102</v>
      </c>
      <c r="AA416" s="19">
        <v>-0.18290746562066501</v>
      </c>
      <c r="AB416" s="51">
        <v>2.2859203410917002</v>
      </c>
      <c r="AC416" s="19">
        <v>-0.24443978839379299</v>
      </c>
      <c r="AD416" s="51">
        <v>-0.158123341127066</v>
      </c>
      <c r="AE416" s="19">
        <v>-0.17428626298438801</v>
      </c>
      <c r="AF416" s="87">
        <v>0.34860575015773099</v>
      </c>
      <c r="AG416" s="19">
        <v>1.81095610332704E-2</v>
      </c>
      <c r="AH416" s="51">
        <v>1.21351115012658E-2</v>
      </c>
      <c r="AI416" s="19">
        <v>-0.115322168061539</v>
      </c>
      <c r="AJ416" s="51">
        <v>2.1947004008397899</v>
      </c>
      <c r="AK416" s="19">
        <v>-4.9790099999881897E-2</v>
      </c>
      <c r="AL416" s="19">
        <v>-1.2502069019319601E-2</v>
      </c>
      <c r="AM416" s="51">
        <v>-2.13984564561542</v>
      </c>
      <c r="AN416" s="15"/>
      <c r="AO416" s="22">
        <v>7.9915175760106594E-2</v>
      </c>
      <c r="AP416" s="22">
        <v>-0.130268889222934</v>
      </c>
      <c r="AQ416" s="22">
        <v>0.13480886649631399</v>
      </c>
      <c r="AR416" s="22">
        <v>-0.130969755367987</v>
      </c>
      <c r="AS416" s="20">
        <v>5</v>
      </c>
      <c r="AT416" s="20">
        <v>7</v>
      </c>
      <c r="AU416" s="20">
        <v>5</v>
      </c>
      <c r="AV416" s="21">
        <v>7</v>
      </c>
      <c r="AW416" s="15"/>
      <c r="AX416" s="25">
        <v>0.32439234537712802</v>
      </c>
      <c r="AY416" s="26">
        <v>-0.27696342613217001</v>
      </c>
      <c r="AZ416" s="26">
        <v>0.47844150094306298</v>
      </c>
      <c r="BA416" s="26">
        <v>-0.37264603286484999</v>
      </c>
      <c r="BB416" s="85">
        <v>3.3006938654944001E-2</v>
      </c>
      <c r="BC416" s="88">
        <v>-43.526612937159399</v>
      </c>
      <c r="BD416" s="18">
        <v>43756</v>
      </c>
      <c r="BE416" s="18">
        <v>43908</v>
      </c>
      <c r="BF416" s="20"/>
      <c r="BG416" s="18"/>
      <c r="BH416" s="15"/>
    </row>
    <row r="417" spans="1:60" x14ac:dyDescent="0.25">
      <c r="A417" s="15"/>
      <c r="B417" s="14" t="s">
        <v>1394</v>
      </c>
      <c r="C417" s="14" t="s">
        <v>1395</v>
      </c>
      <c r="D417" s="14" t="s">
        <v>1382</v>
      </c>
      <c r="E417" s="16" t="s">
        <v>1396</v>
      </c>
      <c r="F417" s="16" t="s">
        <v>1383</v>
      </c>
      <c r="G417" s="81" t="s">
        <v>38</v>
      </c>
      <c r="H417" s="82" t="s">
        <v>39</v>
      </c>
      <c r="I417" s="17" t="s">
        <v>31</v>
      </c>
      <c r="J417" s="17" t="s">
        <v>1397</v>
      </c>
      <c r="K417" s="15"/>
      <c r="L417" s="18">
        <v>44022</v>
      </c>
      <c r="M417" s="83">
        <v>1034.90970000066</v>
      </c>
      <c r="N417" s="84">
        <v>1034.90970000066</v>
      </c>
      <c r="O417" s="84">
        <v>1352.0731000006199</v>
      </c>
      <c r="P417" s="85">
        <f t="shared" si="6"/>
        <v>0.76542436943696723</v>
      </c>
      <c r="Q417" s="18">
        <v>43756</v>
      </c>
      <c r="R417" s="86">
        <v>198210.584</v>
      </c>
      <c r="S417" s="86">
        <v>269698.43305761699</v>
      </c>
      <c r="T417" s="15"/>
      <c r="U417" s="19">
        <v>-1.5283255906979301E-3</v>
      </c>
      <c r="V417" s="51">
        <v>-0.1109196437028</v>
      </c>
      <c r="W417" s="19">
        <v>-4.4905721351824503E-3</v>
      </c>
      <c r="X417" s="51">
        <v>0.33986003754762401</v>
      </c>
      <c r="Y417" s="19">
        <v>-0.18845805102959301</v>
      </c>
      <c r="Z417" s="51">
        <v>0.485868355288403</v>
      </c>
      <c r="AA417" s="19">
        <v>-0.21632392044819401</v>
      </c>
      <c r="AB417" s="51">
        <v>-1.0557251416612401</v>
      </c>
      <c r="AC417" s="19">
        <v>-0.30493815021589399</v>
      </c>
      <c r="AD417" s="51">
        <v>-6.2079595233371903</v>
      </c>
      <c r="AE417" s="19">
        <v>-0.27142806153453403</v>
      </c>
      <c r="AF417" s="87">
        <v>-9.3655741048569308</v>
      </c>
      <c r="AG417" s="19">
        <v>1.6950056911810001E-2</v>
      </c>
      <c r="AH417" s="51">
        <v>-0.103815300644783</v>
      </c>
      <c r="AI417" s="19">
        <v>-0.134465166961454</v>
      </c>
      <c r="AJ417" s="51">
        <v>0.280400510848267</v>
      </c>
      <c r="AK417" s="19">
        <v>3.4909699999843703E-2</v>
      </c>
      <c r="AL417" s="19">
        <v>2.2896239352121501E-3</v>
      </c>
      <c r="AM417" s="51">
        <v>-92.0419027779717</v>
      </c>
      <c r="AN417" s="15"/>
      <c r="AO417" s="22">
        <v>7.9791759200816201E-2</v>
      </c>
      <c r="AP417" s="22">
        <v>-0.13056603222954399</v>
      </c>
      <c r="AQ417" s="22">
        <v>0.130936392315634</v>
      </c>
      <c r="AR417" s="22">
        <v>-0.13403365476551701</v>
      </c>
      <c r="AS417" s="20">
        <v>5</v>
      </c>
      <c r="AT417" s="20">
        <v>7</v>
      </c>
      <c r="AU417" s="20">
        <v>3</v>
      </c>
      <c r="AV417" s="21">
        <v>9</v>
      </c>
      <c r="AW417" s="15"/>
      <c r="AX417" s="25">
        <v>0.32455680089071398</v>
      </c>
      <c r="AY417" s="26">
        <v>-0.38676938088110502</v>
      </c>
      <c r="AZ417" s="26">
        <v>-0.52791547673677996</v>
      </c>
      <c r="BA417" s="26">
        <v>-0.51802188336569099</v>
      </c>
      <c r="BB417" s="85">
        <v>3.3017421837903398E-2</v>
      </c>
      <c r="BC417" s="88">
        <v>-44.4975349336164</v>
      </c>
      <c r="BD417" s="18">
        <v>43756</v>
      </c>
      <c r="BE417" s="18">
        <v>43908</v>
      </c>
      <c r="BF417" s="20"/>
      <c r="BG417" s="18"/>
      <c r="BH417" s="15"/>
    </row>
    <row r="418" spans="1:60" x14ac:dyDescent="0.25">
      <c r="A418" s="15"/>
      <c r="B418" s="14" t="s">
        <v>1398</v>
      </c>
      <c r="C418" s="14" t="s">
        <v>1399</v>
      </c>
      <c r="D418" s="14" t="s">
        <v>1382</v>
      </c>
      <c r="E418" s="16" t="s">
        <v>715</v>
      </c>
      <c r="F418" s="16" t="s">
        <v>1383</v>
      </c>
      <c r="G418" s="81" t="s">
        <v>38</v>
      </c>
      <c r="H418" s="82" t="s">
        <v>39</v>
      </c>
      <c r="I418" s="17" t="s">
        <v>31</v>
      </c>
      <c r="J418" s="17" t="s">
        <v>64</v>
      </c>
      <c r="K418" s="15"/>
      <c r="L418" s="18">
        <v>44022</v>
      </c>
      <c r="M418" s="83">
        <v>1131.11769999936</v>
      </c>
      <c r="N418" s="84">
        <v>1131.11769999936</v>
      </c>
      <c r="O418" s="84">
        <v>1489.42149999924</v>
      </c>
      <c r="P418" s="85">
        <f t="shared" si="6"/>
        <v>0.75943425014338595</v>
      </c>
      <c r="Q418" s="18">
        <v>43756</v>
      </c>
      <c r="R418" s="86">
        <v>2525586.3870000001</v>
      </c>
      <c r="S418" s="86">
        <v>3291567.9428906199</v>
      </c>
      <c r="T418" s="15"/>
      <c r="U418" s="19">
        <v>-1.5577961539747799E-3</v>
      </c>
      <c r="V418" s="51">
        <v>-0.113866700030485</v>
      </c>
      <c r="W418" s="19">
        <v>-5.3720150308436097E-3</v>
      </c>
      <c r="X418" s="51">
        <v>0.25171574798150698</v>
      </c>
      <c r="Y418" s="19">
        <v>-0.19280567109584801</v>
      </c>
      <c r="Z418" s="51">
        <v>5.1106348662869998E-2</v>
      </c>
      <c r="AA418" s="19">
        <v>-0.224754010093457</v>
      </c>
      <c r="AB418" s="51">
        <v>-1.8987341061874801</v>
      </c>
      <c r="AC418" s="19">
        <v>-0.32106367147818698</v>
      </c>
      <c r="AD418" s="51">
        <v>-7.8205116495664697</v>
      </c>
      <c r="AE418" s="19">
        <v>-0.29790188234619602</v>
      </c>
      <c r="AF418" s="87">
        <v>-12.0129561860231</v>
      </c>
      <c r="AG418" s="19">
        <v>1.66500238628942E-2</v>
      </c>
      <c r="AH418" s="51">
        <v>-0.13381860553636199</v>
      </c>
      <c r="AI418" s="19">
        <v>-0.13935602224504701</v>
      </c>
      <c r="AJ418" s="51">
        <v>-0.20868501751101601</v>
      </c>
      <c r="AK418" s="19">
        <v>-0.32320275477482902</v>
      </c>
      <c r="AL418" s="19">
        <v>-2.96991904369861E-2</v>
      </c>
      <c r="AM418" s="51">
        <v>-75.099276257678895</v>
      </c>
      <c r="AN418" s="15"/>
      <c r="AO418" s="22">
        <v>7.9759784188354402E-2</v>
      </c>
      <c r="AP418" s="22">
        <v>-0.130643029217026</v>
      </c>
      <c r="AQ418" s="22">
        <v>0.12993569942962499</v>
      </c>
      <c r="AR418" s="22">
        <v>-0.13482572859808001</v>
      </c>
      <c r="AS418" s="20">
        <v>5</v>
      </c>
      <c r="AT418" s="20">
        <v>7</v>
      </c>
      <c r="AU418" s="20">
        <v>3</v>
      </c>
      <c r="AV418" s="21">
        <v>9</v>
      </c>
      <c r="AW418" s="15"/>
      <c r="AX418" s="25">
        <v>0.32460052623355301</v>
      </c>
      <c r="AY418" s="26">
        <v>-0.414475517947267</v>
      </c>
      <c r="AZ418" s="26">
        <v>-0.78312842759260104</v>
      </c>
      <c r="BA418" s="26">
        <v>-0.55447522939175498</v>
      </c>
      <c r="BB418" s="85">
        <v>3.30202531437317E-2</v>
      </c>
      <c r="BC418" s="88">
        <v>-44.7462924363208</v>
      </c>
      <c r="BD418" s="18">
        <v>43756</v>
      </c>
      <c r="BE418" s="18">
        <v>43908</v>
      </c>
      <c r="BF418" s="20"/>
      <c r="BG418" s="18"/>
      <c r="BH418" s="15"/>
    </row>
    <row r="419" spans="1:60" x14ac:dyDescent="0.25">
      <c r="A419" s="15"/>
      <c r="B419" s="14" t="s">
        <v>1400</v>
      </c>
      <c r="C419" s="14" t="s">
        <v>1401</v>
      </c>
      <c r="D419" s="14" t="s">
        <v>1382</v>
      </c>
      <c r="E419" s="16" t="s">
        <v>1402</v>
      </c>
      <c r="F419" s="16" t="s">
        <v>1383</v>
      </c>
      <c r="G419" s="81" t="s">
        <v>38</v>
      </c>
      <c r="H419" s="82" t="s">
        <v>39</v>
      </c>
      <c r="I419" s="17" t="s">
        <v>31</v>
      </c>
      <c r="J419" s="17" t="s">
        <v>64</v>
      </c>
      <c r="K419" s="15"/>
      <c r="L419" s="18">
        <v>44022</v>
      </c>
      <c r="M419" s="83">
        <v>786.17019999958598</v>
      </c>
      <c r="N419" s="84">
        <v>786.17019999958598</v>
      </c>
      <c r="O419" s="84"/>
      <c r="P419" s="85" t="str">
        <f t="shared" si="6"/>
        <v/>
      </c>
      <c r="Q419" s="18"/>
      <c r="R419" s="86">
        <v>674801.45700000005</v>
      </c>
      <c r="S419" s="86"/>
      <c r="T419" s="15"/>
      <c r="U419" s="19">
        <v>-1.4417532820516501E-3</v>
      </c>
      <c r="V419" s="51">
        <v>-0.102262412838172</v>
      </c>
      <c r="W419" s="19">
        <v>-1.90092900993477E-3</v>
      </c>
      <c r="X419" s="51">
        <v>0.59882435007239099</v>
      </c>
      <c r="Y419" s="19">
        <v>-0.17556401602167199</v>
      </c>
      <c r="Z419" s="51">
        <v>1.7752718560805101</v>
      </c>
      <c r="AA419" s="19"/>
      <c r="AB419" s="51"/>
      <c r="AC419" s="19"/>
      <c r="AD419" s="51"/>
      <c r="AE419" s="19"/>
      <c r="AF419" s="87"/>
      <c r="AG419" s="19">
        <v>1.7831367353210201E-2</v>
      </c>
      <c r="AH419" s="51">
        <v>-1.5684256504755498E-2</v>
      </c>
      <c r="AI419" s="19">
        <v>-0.119951310037286</v>
      </c>
      <c r="AJ419" s="51">
        <v>1.7317862032650699</v>
      </c>
      <c r="AK419" s="19">
        <v>-0.213829799999949</v>
      </c>
      <c r="AL419" s="19">
        <v>-0.27197293199802502</v>
      </c>
      <c r="AM419" s="51">
        <v>0.71227282207109999</v>
      </c>
      <c r="AN419" s="15"/>
      <c r="AO419" s="22">
        <v>7.9885543595082695E-2</v>
      </c>
      <c r="AP419" s="22">
        <v>-0.13034014005286701</v>
      </c>
      <c r="AQ419" s="22">
        <v>0.13387926625553501</v>
      </c>
      <c r="AR419" s="22">
        <v>-0.13170543469372201</v>
      </c>
      <c r="AS419" s="20"/>
      <c r="AT419" s="20"/>
      <c r="AU419" s="20"/>
      <c r="AV419" s="21"/>
      <c r="AW419" s="15"/>
      <c r="AX419" s="25"/>
      <c r="AY419" s="26"/>
      <c r="AZ419" s="26"/>
      <c r="BA419" s="26"/>
      <c r="BB419" s="85"/>
      <c r="BC419" s="88">
        <v>-43.760978211823399</v>
      </c>
      <c r="BD419" s="18">
        <v>43756</v>
      </c>
      <c r="BE419" s="18">
        <v>43908</v>
      </c>
      <c r="BF419" s="20"/>
      <c r="BG419" s="18"/>
      <c r="BH419" s="15"/>
    </row>
    <row r="420" spans="1:60" x14ac:dyDescent="0.25">
      <c r="A420" s="15"/>
      <c r="B420" s="14" t="s">
        <v>1403</v>
      </c>
      <c r="C420" s="14" t="s">
        <v>1404</v>
      </c>
      <c r="D420" s="14" t="s">
        <v>1405</v>
      </c>
      <c r="E420" s="16" t="s">
        <v>77</v>
      </c>
      <c r="F420" s="16" t="s">
        <v>1383</v>
      </c>
      <c r="G420" s="81" t="s">
        <v>205</v>
      </c>
      <c r="H420" s="82" t="s">
        <v>146</v>
      </c>
      <c r="I420" s="17" t="s">
        <v>31</v>
      </c>
      <c r="J420" s="17" t="s">
        <v>1406</v>
      </c>
      <c r="K420" s="15"/>
      <c r="L420" s="18">
        <v>44022</v>
      </c>
      <c r="M420" s="83">
        <v>1815.5792999994001</v>
      </c>
      <c r="N420" s="84">
        <v>1815.5792999994001</v>
      </c>
      <c r="O420" s="84">
        <v>1822.0958999991401</v>
      </c>
      <c r="P420" s="85">
        <f t="shared" si="6"/>
        <v>0.99642356914378483</v>
      </c>
      <c r="Q420" s="18">
        <v>44020</v>
      </c>
      <c r="R420" s="86">
        <v>2236344.6529999999</v>
      </c>
      <c r="S420" s="86">
        <v>1829192.68329492</v>
      </c>
      <c r="T420" s="15"/>
      <c r="U420" s="19">
        <v>-4.9573906744626605E-4</v>
      </c>
      <c r="V420" s="51">
        <v>-7.66099137763376E-3</v>
      </c>
      <c r="W420" s="19">
        <v>3.74251620996802E-3</v>
      </c>
      <c r="X420" s="51">
        <v>1.1631688720626701</v>
      </c>
      <c r="Y420" s="19">
        <v>2.9108643790095801E-2</v>
      </c>
      <c r="Z420" s="51">
        <v>22.242537837271801</v>
      </c>
      <c r="AA420" s="19">
        <v>3.7355153006501503E-2</v>
      </c>
      <c r="AB420" s="51">
        <v>24.312182203808302</v>
      </c>
      <c r="AC420" s="19">
        <v>0.10038963789164</v>
      </c>
      <c r="AD420" s="51">
        <v>34.324819287401603</v>
      </c>
      <c r="AE420" s="19">
        <v>0.13428398693940799</v>
      </c>
      <c r="AF420" s="87">
        <v>31.205630742537299</v>
      </c>
      <c r="AG420" s="19">
        <v>-1.4593840787711101E-3</v>
      </c>
      <c r="AH420" s="51">
        <v>-1.94475939970289</v>
      </c>
      <c r="AI420" s="19">
        <v>2.8730907477438401E-2</v>
      </c>
      <c r="AJ420" s="51">
        <v>16.600007954752101</v>
      </c>
      <c r="AK420" s="19">
        <v>0.81557929999893497</v>
      </c>
      <c r="AL420" s="19">
        <v>4.6625565862996203E-2</v>
      </c>
      <c r="AM420" s="51">
        <v>52.154640568420298</v>
      </c>
      <c r="AN420" s="15"/>
      <c r="AO420" s="22">
        <v>1.21140243918489E-2</v>
      </c>
      <c r="AP420" s="22">
        <v>-1.5740111169179699E-2</v>
      </c>
      <c r="AQ420" s="22">
        <v>2.4032873396208701E-2</v>
      </c>
      <c r="AR420" s="22">
        <v>-1.42811711384638E-2</v>
      </c>
      <c r="AS420" s="20">
        <v>7</v>
      </c>
      <c r="AT420" s="20">
        <v>5</v>
      </c>
      <c r="AU420" s="20">
        <v>7</v>
      </c>
      <c r="AV420" s="21">
        <v>5</v>
      </c>
      <c r="AW420" s="15"/>
      <c r="AX420" s="25">
        <v>3.195981808949E-2</v>
      </c>
      <c r="AY420" s="26">
        <v>0.35060077987509403</v>
      </c>
      <c r="AZ420" s="26">
        <v>0.57212400392199902</v>
      </c>
      <c r="BA420" s="26">
        <v>0.46945884183696801</v>
      </c>
      <c r="BB420" s="85">
        <v>3.2969238431314802E-3</v>
      </c>
      <c r="BC420" s="88">
        <v>-4.1311088150541799</v>
      </c>
      <c r="BD420" s="18">
        <v>43747</v>
      </c>
      <c r="BE420" s="18">
        <v>43783</v>
      </c>
      <c r="BF420" s="20">
        <v>152</v>
      </c>
      <c r="BG420" s="18">
        <v>43959</v>
      </c>
      <c r="BH420" s="15"/>
    </row>
    <row r="421" spans="1:60" x14ac:dyDescent="0.25">
      <c r="A421" s="15"/>
      <c r="B421" s="14" t="s">
        <v>1407</v>
      </c>
      <c r="C421" s="14" t="s">
        <v>1408</v>
      </c>
      <c r="D421" s="14" t="s">
        <v>1405</v>
      </c>
      <c r="E421" s="16" t="s">
        <v>708</v>
      </c>
      <c r="F421" s="16" t="s">
        <v>1383</v>
      </c>
      <c r="G421" s="81" t="s">
        <v>205</v>
      </c>
      <c r="H421" s="82" t="s">
        <v>146</v>
      </c>
      <c r="I421" s="17" t="s">
        <v>31</v>
      </c>
      <c r="J421" s="17" t="s">
        <v>1409</v>
      </c>
      <c r="K421" s="15"/>
      <c r="L421" s="18">
        <v>44022</v>
      </c>
      <c r="M421" s="83">
        <v>10713.6217000037</v>
      </c>
      <c r="N421" s="84">
        <v>10713.6217000037</v>
      </c>
      <c r="O421" s="84">
        <v>10752.334399998201</v>
      </c>
      <c r="P421" s="85">
        <f t="shared" si="6"/>
        <v>0.99639960044448506</v>
      </c>
      <c r="Q421" s="18">
        <v>44020</v>
      </c>
      <c r="R421" s="86">
        <v>30125384.528000001</v>
      </c>
      <c r="S421" s="86">
        <v>22245274.0764063</v>
      </c>
      <c r="T421" s="15"/>
      <c r="U421" s="19">
        <v>-5.0777751675923398E-4</v>
      </c>
      <c r="V421" s="51">
        <v>-8.8648363089305297E-3</v>
      </c>
      <c r="W421" s="19">
        <v>3.3805866678449101E-3</v>
      </c>
      <c r="X421" s="51">
        <v>1.12697591785036</v>
      </c>
      <c r="Y421" s="19">
        <v>2.6859703171794501E-2</v>
      </c>
      <c r="Z421" s="51">
        <v>22.017643775441702</v>
      </c>
      <c r="AA421" s="19">
        <v>3.27946336055902E-2</v>
      </c>
      <c r="AB421" s="51">
        <v>23.8561302637099</v>
      </c>
      <c r="AC421" s="19">
        <v>9.0741971611423694E-2</v>
      </c>
      <c r="AD421" s="51">
        <v>33.360052659409099</v>
      </c>
      <c r="AE421" s="19">
        <v>0.11940318219058101</v>
      </c>
      <c r="AF421" s="87">
        <v>29.7175502676691</v>
      </c>
      <c r="AG421" s="19">
        <v>-1.5793756620041701E-3</v>
      </c>
      <c r="AH421" s="51">
        <v>-1.9567585580261899</v>
      </c>
      <c r="AI421" s="19">
        <v>2.6359340670751401E-2</v>
      </c>
      <c r="AJ421" s="51">
        <v>16.3628512740834</v>
      </c>
      <c r="AK421" s="19">
        <v>0.87550015249522395</v>
      </c>
      <c r="AL421" s="19">
        <v>4.2804727409020402E-2</v>
      </c>
      <c r="AM421" s="51">
        <v>-7.9828575283754599</v>
      </c>
      <c r="AN421" s="15"/>
      <c r="AO421" s="22">
        <v>1.21018304798781E-2</v>
      </c>
      <c r="AP421" s="22">
        <v>-1.5751988344163699E-2</v>
      </c>
      <c r="AQ421" s="22">
        <v>2.3663703846977999E-2</v>
      </c>
      <c r="AR421" s="22">
        <v>-1.46377835108069E-2</v>
      </c>
      <c r="AS421" s="20">
        <v>7</v>
      </c>
      <c r="AT421" s="20">
        <v>5</v>
      </c>
      <c r="AU421" s="20">
        <v>7</v>
      </c>
      <c r="AV421" s="21">
        <v>5</v>
      </c>
      <c r="AW421" s="15"/>
      <c r="AX421" s="25">
        <v>3.1952380108705297E-2</v>
      </c>
      <c r="AY421" s="26">
        <v>0.219346682333253</v>
      </c>
      <c r="AZ421" s="26">
        <v>0.55727155815111495</v>
      </c>
      <c r="BA421" s="26">
        <v>0.29266310987168298</v>
      </c>
      <c r="BB421" s="85">
        <v>3.2961070432884301E-3</v>
      </c>
      <c r="BC421" s="88">
        <v>-4.1727083049045204</v>
      </c>
      <c r="BD421" s="18">
        <v>43747</v>
      </c>
      <c r="BE421" s="18">
        <v>43783</v>
      </c>
      <c r="BF421" s="20">
        <v>154</v>
      </c>
      <c r="BG421" s="18">
        <v>43963</v>
      </c>
      <c r="BH421" s="15"/>
    </row>
    <row r="422" spans="1:60" x14ac:dyDescent="0.25">
      <c r="A422" s="15"/>
      <c r="B422" s="14" t="s">
        <v>1410</v>
      </c>
      <c r="C422" s="14" t="s">
        <v>1411</v>
      </c>
      <c r="D422" s="14" t="s">
        <v>1405</v>
      </c>
      <c r="E422" s="16" t="s">
        <v>51</v>
      </c>
      <c r="F422" s="16" t="s">
        <v>1383</v>
      </c>
      <c r="G422" s="81" t="s">
        <v>205</v>
      </c>
      <c r="H422" s="82" t="s">
        <v>146</v>
      </c>
      <c r="I422" s="17" t="s">
        <v>31</v>
      </c>
      <c r="J422" s="17" t="s">
        <v>1412</v>
      </c>
      <c r="K422" s="15"/>
      <c r="L422" s="18">
        <v>44022</v>
      </c>
      <c r="M422" s="83">
        <v>1000</v>
      </c>
      <c r="N422" s="84">
        <v>1000</v>
      </c>
      <c r="O422" s="84">
        <v>1000</v>
      </c>
      <c r="P422" s="85">
        <f t="shared" si="6"/>
        <v>1</v>
      </c>
      <c r="Q422" s="18">
        <v>44022</v>
      </c>
      <c r="R422" s="86">
        <v>0</v>
      </c>
      <c r="S422" s="86">
        <v>0</v>
      </c>
      <c r="T422" s="15"/>
      <c r="U422" s="19">
        <v>0</v>
      </c>
      <c r="V422" s="51">
        <v>4.1912915366992799E-2</v>
      </c>
      <c r="W422" s="19">
        <v>0</v>
      </c>
      <c r="X422" s="51">
        <v>0.78891725106586796</v>
      </c>
      <c r="Y422" s="19">
        <v>0</v>
      </c>
      <c r="Z422" s="51">
        <v>19.3316734582477</v>
      </c>
      <c r="AA422" s="19">
        <v>0</v>
      </c>
      <c r="AB422" s="51">
        <v>20.576666903158198</v>
      </c>
      <c r="AC422" s="19">
        <v>0</v>
      </c>
      <c r="AD422" s="51">
        <v>24.2858554982522</v>
      </c>
      <c r="AE422" s="19">
        <v>0</v>
      </c>
      <c r="AF422" s="87">
        <v>17.777232048596499</v>
      </c>
      <c r="AG422" s="19">
        <v>0</v>
      </c>
      <c r="AH422" s="51">
        <v>-1.79882099182578</v>
      </c>
      <c r="AI422" s="19">
        <v>0</v>
      </c>
      <c r="AJ422" s="51">
        <v>13.726917206993701</v>
      </c>
      <c r="AK422" s="19">
        <v>0</v>
      </c>
      <c r="AL422" s="19">
        <v>0</v>
      </c>
      <c r="AM422" s="51">
        <v>-72.438777298899396</v>
      </c>
      <c r="AN422" s="15"/>
      <c r="AO422" s="22">
        <v>0</v>
      </c>
      <c r="AP422" s="22">
        <v>0</v>
      </c>
      <c r="AQ422" s="22">
        <v>0</v>
      </c>
      <c r="AR422" s="22">
        <v>0</v>
      </c>
      <c r="AS422" s="20">
        <v>0</v>
      </c>
      <c r="AT422" s="20">
        <v>0</v>
      </c>
      <c r="AU422" s="20">
        <v>7</v>
      </c>
      <c r="AV422" s="21">
        <v>5</v>
      </c>
      <c r="AW422" s="15"/>
      <c r="AX422" s="25">
        <v>0</v>
      </c>
      <c r="AY422" s="26">
        <v>-114.80232688307299</v>
      </c>
      <c r="AZ422" s="26">
        <v>0.44046649470419702</v>
      </c>
      <c r="BA422" s="26">
        <v>-15.963005696292401</v>
      </c>
      <c r="BB422" s="85">
        <v>0</v>
      </c>
      <c r="BC422" s="88">
        <v>0</v>
      </c>
      <c r="BD422" s="18">
        <v>43657</v>
      </c>
      <c r="BE422" s="18"/>
      <c r="BF422" s="20"/>
      <c r="BG422" s="18"/>
      <c r="BH422" s="15"/>
    </row>
    <row r="423" spans="1:60" x14ac:dyDescent="0.25">
      <c r="A423" s="15"/>
      <c r="B423" s="14" t="s">
        <v>1413</v>
      </c>
      <c r="C423" s="14" t="s">
        <v>1414</v>
      </c>
      <c r="D423" s="14" t="s">
        <v>1405</v>
      </c>
      <c r="E423" s="16" t="s">
        <v>1389</v>
      </c>
      <c r="F423" s="16" t="s">
        <v>1383</v>
      </c>
      <c r="G423" s="81" t="s">
        <v>205</v>
      </c>
      <c r="H423" s="82" t="s">
        <v>146</v>
      </c>
      <c r="I423" s="17" t="s">
        <v>31</v>
      </c>
      <c r="J423" s="17" t="s">
        <v>1415</v>
      </c>
      <c r="K423" s="15"/>
      <c r="L423" s="18">
        <v>44022</v>
      </c>
      <c r="M423" s="83">
        <v>1652.5997999999699</v>
      </c>
      <c r="N423" s="84">
        <v>1652.5997999999699</v>
      </c>
      <c r="O423" s="84">
        <v>1658.54949999973</v>
      </c>
      <c r="P423" s="85">
        <f t="shared" si="6"/>
        <v>0.99641270881588939</v>
      </c>
      <c r="Q423" s="18">
        <v>44020</v>
      </c>
      <c r="R423" s="86">
        <v>18692570.892000001</v>
      </c>
      <c r="S423" s="86">
        <v>11040416.0055</v>
      </c>
      <c r="T423" s="15"/>
      <c r="U423" s="19">
        <v>-5.0120098967454396E-4</v>
      </c>
      <c r="V423" s="51">
        <v>-8.2071836004615796E-3</v>
      </c>
      <c r="W423" s="19">
        <v>3.57804827217478E-3</v>
      </c>
      <c r="X423" s="51">
        <v>1.14672207828335</v>
      </c>
      <c r="Y423" s="19">
        <v>2.8085986221412899E-2</v>
      </c>
      <c r="Z423" s="51">
        <v>22.140272080403498</v>
      </c>
      <c r="AA423" s="19">
        <v>3.52796354782186E-2</v>
      </c>
      <c r="AB423" s="51">
        <v>24.10463045098</v>
      </c>
      <c r="AC423" s="19">
        <v>9.5993336763058296E-2</v>
      </c>
      <c r="AD423" s="51">
        <v>33.885189174558001</v>
      </c>
      <c r="AE423" s="19">
        <v>0.12749457180878401</v>
      </c>
      <c r="AF423" s="87">
        <v>30.526689229474901</v>
      </c>
      <c r="AG423" s="19">
        <v>-1.51386129255116E-3</v>
      </c>
      <c r="AH423" s="51">
        <v>-1.95020712108089</v>
      </c>
      <c r="AI423" s="19">
        <v>2.7652345777823901E-2</v>
      </c>
      <c r="AJ423" s="51">
        <v>16.492151784768801</v>
      </c>
      <c r="AK423" s="19">
        <v>0.65259979999973405</v>
      </c>
      <c r="AL423" s="19">
        <v>3.9130714256316403E-2</v>
      </c>
      <c r="AM423" s="51">
        <v>35.856690568500198</v>
      </c>
      <c r="AN423" s="15"/>
      <c r="AO423" s="22">
        <v>1.2108467313737501E-2</v>
      </c>
      <c r="AP423" s="22">
        <v>-1.57455439702971E-2</v>
      </c>
      <c r="AQ423" s="22">
        <v>2.38649474777048E-2</v>
      </c>
      <c r="AR423" s="22">
        <v>-1.4443328384913899E-2</v>
      </c>
      <c r="AS423" s="20">
        <v>7</v>
      </c>
      <c r="AT423" s="20">
        <v>5</v>
      </c>
      <c r="AU423" s="20">
        <v>7</v>
      </c>
      <c r="AV423" s="21">
        <v>5</v>
      </c>
      <c r="AW423" s="15"/>
      <c r="AX423" s="25">
        <v>3.19563873292645E-2</v>
      </c>
      <c r="AY423" s="26">
        <v>0.29087569356079301</v>
      </c>
      <c r="AZ423" s="26">
        <v>0.56536510790283501</v>
      </c>
      <c r="BA423" s="26">
        <v>0.38885664930330699</v>
      </c>
      <c r="BB423" s="85">
        <v>3.2965473754529699E-3</v>
      </c>
      <c r="BC423" s="88">
        <v>-4.1500298535902402</v>
      </c>
      <c r="BD423" s="18">
        <v>43747</v>
      </c>
      <c r="BE423" s="18">
        <v>43783</v>
      </c>
      <c r="BF423" s="20">
        <v>153</v>
      </c>
      <c r="BG423" s="18">
        <v>43962</v>
      </c>
      <c r="BH423" s="15"/>
    </row>
    <row r="424" spans="1:60" x14ac:dyDescent="0.25">
      <c r="A424" s="15"/>
      <c r="B424" s="14" t="s">
        <v>1416</v>
      </c>
      <c r="C424" s="14" t="s">
        <v>1417</v>
      </c>
      <c r="D424" s="14" t="s">
        <v>1405</v>
      </c>
      <c r="E424" s="16" t="s">
        <v>1393</v>
      </c>
      <c r="F424" s="16" t="s">
        <v>1383</v>
      </c>
      <c r="G424" s="81" t="s">
        <v>205</v>
      </c>
      <c r="H424" s="82" t="s">
        <v>146</v>
      </c>
      <c r="I424" s="17" t="s">
        <v>31</v>
      </c>
      <c r="J424" s="17" t="s">
        <v>64</v>
      </c>
      <c r="K424" s="15"/>
      <c r="L424" s="18">
        <v>44022</v>
      </c>
      <c r="M424" s="83">
        <v>1195.93349999934</v>
      </c>
      <c r="N424" s="84">
        <v>1195.93349999934</v>
      </c>
      <c r="O424" s="84">
        <v>1200.1964999996101</v>
      </c>
      <c r="P424" s="85">
        <f t="shared" si="6"/>
        <v>0.99644808162640752</v>
      </c>
      <c r="Q424" s="18">
        <v>44020</v>
      </c>
      <c r="R424" s="86">
        <v>5192463.97</v>
      </c>
      <c r="S424" s="86">
        <v>4997742.0488203103</v>
      </c>
      <c r="T424" s="15"/>
      <c r="U424" s="19">
        <v>-4.8348867403546998E-4</v>
      </c>
      <c r="V424" s="51">
        <v>-6.4359520365542301E-3</v>
      </c>
      <c r="W424" s="19">
        <v>4.1127251406578597E-3</v>
      </c>
      <c r="X424" s="51">
        <v>1.20018976513165</v>
      </c>
      <c r="Y424" s="19">
        <v>3.14143503746891E-2</v>
      </c>
      <c r="Z424" s="51">
        <v>22.4731084957311</v>
      </c>
      <c r="AA424" s="19">
        <v>4.2039209864014999E-2</v>
      </c>
      <c r="AB424" s="51">
        <v>24.7805878895742</v>
      </c>
      <c r="AC424" s="19">
        <v>0.110343555312284</v>
      </c>
      <c r="AD424" s="51">
        <v>35.320211029495098</v>
      </c>
      <c r="AE424" s="19">
        <v>0.14970677962817699</v>
      </c>
      <c r="AF424" s="87">
        <v>32.747910011443302</v>
      </c>
      <c r="AG424" s="19">
        <v>-1.3364131073103601E-3</v>
      </c>
      <c r="AH424" s="51">
        <v>-1.93246230255681</v>
      </c>
      <c r="AI424" s="19">
        <v>3.1162319923169E-2</v>
      </c>
      <c r="AJ424" s="51">
        <v>16.843149199325101</v>
      </c>
      <c r="AK424" s="19">
        <v>0.19593349999922799</v>
      </c>
      <c r="AL424" s="19">
        <v>4.7732549779539099E-2</v>
      </c>
      <c r="AM424" s="51">
        <v>25.758416071214</v>
      </c>
      <c r="AN424" s="15"/>
      <c r="AO424" s="22">
        <v>1.21265542511537E-2</v>
      </c>
      <c r="AP424" s="22">
        <v>-1.5727973776847599E-2</v>
      </c>
      <c r="AQ424" s="22">
        <v>2.4410625979726298E-2</v>
      </c>
      <c r="AR424" s="22">
        <v>-1.3916744096604801E-2</v>
      </c>
      <c r="AS424" s="20">
        <v>7</v>
      </c>
      <c r="AT424" s="20">
        <v>5</v>
      </c>
      <c r="AU424" s="20">
        <v>7</v>
      </c>
      <c r="AV424" s="21">
        <v>5</v>
      </c>
      <c r="AW424" s="15"/>
      <c r="AX424" s="25">
        <v>3.1968177991293499E-2</v>
      </c>
      <c r="AY424" s="26">
        <v>0.48531775694163998</v>
      </c>
      <c r="AZ424" s="26">
        <v>0.58737529076006501</v>
      </c>
      <c r="BA424" s="26">
        <v>0.65220987190059498</v>
      </c>
      <c r="BB424" s="85">
        <v>3.2978372766592698E-3</v>
      </c>
      <c r="BC424" s="88">
        <v>-4.0885487155974296</v>
      </c>
      <c r="BD424" s="18">
        <v>43747</v>
      </c>
      <c r="BE424" s="18">
        <v>43783</v>
      </c>
      <c r="BF424" s="20">
        <v>146</v>
      </c>
      <c r="BG424" s="18">
        <v>43951</v>
      </c>
      <c r="BH424" s="15"/>
    </row>
    <row r="425" spans="1:60" x14ac:dyDescent="0.25">
      <c r="A425" s="15"/>
      <c r="B425" s="14" t="s">
        <v>1418</v>
      </c>
      <c r="C425" s="14" t="s">
        <v>1419</v>
      </c>
      <c r="D425" s="14" t="s">
        <v>1405</v>
      </c>
      <c r="E425" s="16" t="s">
        <v>1396</v>
      </c>
      <c r="F425" s="16" t="s">
        <v>1383</v>
      </c>
      <c r="G425" s="81" t="s">
        <v>205</v>
      </c>
      <c r="H425" s="82" t="s">
        <v>146</v>
      </c>
      <c r="I425" s="17" t="s">
        <v>31</v>
      </c>
      <c r="J425" s="17" t="s">
        <v>1420</v>
      </c>
      <c r="K425" s="15"/>
      <c r="L425" s="18">
        <v>44022</v>
      </c>
      <c r="M425" s="83">
        <v>1875.9836999997499</v>
      </c>
      <c r="N425" s="84">
        <v>1875.9836999997499</v>
      </c>
      <c r="O425" s="84">
        <v>1882.7562000006401</v>
      </c>
      <c r="P425" s="85">
        <f t="shared" si="6"/>
        <v>0.9964028799900444</v>
      </c>
      <c r="Q425" s="18">
        <v>44020</v>
      </c>
      <c r="R425" s="86">
        <v>1000727.6409999999</v>
      </c>
      <c r="S425" s="86">
        <v>565819.40808398405</v>
      </c>
      <c r="T425" s="15"/>
      <c r="U425" s="19">
        <v>-5.0614467727427804E-4</v>
      </c>
      <c r="V425" s="51">
        <v>-8.7015523604350199E-3</v>
      </c>
      <c r="W425" s="19">
        <v>3.42982354050037E-3</v>
      </c>
      <c r="X425" s="51">
        <v>1.1318996051159</v>
      </c>
      <c r="Y425" s="19">
        <v>2.7166152631252799E-2</v>
      </c>
      <c r="Z425" s="51">
        <v>22.0482887213875</v>
      </c>
      <c r="AA425" s="19">
        <v>3.3415186475394897E-2</v>
      </c>
      <c r="AB425" s="51">
        <v>23.918185550690399</v>
      </c>
      <c r="AC425" s="19">
        <v>9.2052247120591305E-2</v>
      </c>
      <c r="AD425" s="51">
        <v>33.491080210311303</v>
      </c>
      <c r="AE425" s="19">
        <v>0.121420397677866</v>
      </c>
      <c r="AF425" s="87">
        <v>29.919271816383102</v>
      </c>
      <c r="AG425" s="19">
        <v>-1.5629720128345101E-3</v>
      </c>
      <c r="AH425" s="51">
        <v>-1.9551181931092301</v>
      </c>
      <c r="AI425" s="19">
        <v>2.66824836980959E-2</v>
      </c>
      <c r="AJ425" s="51">
        <v>16.395165576803301</v>
      </c>
      <c r="AK425" s="19">
        <v>0.87598370000021497</v>
      </c>
      <c r="AL425" s="19">
        <v>4.2822644463740303E-2</v>
      </c>
      <c r="AM425" s="51">
        <v>-7.9345027778763297</v>
      </c>
      <c r="AN425" s="15"/>
      <c r="AO425" s="22">
        <v>1.21034735275316E-2</v>
      </c>
      <c r="AP425" s="22">
        <v>-1.5750364261293701E-2</v>
      </c>
      <c r="AQ425" s="22">
        <v>2.3714342942184899E-2</v>
      </c>
      <c r="AR425" s="22">
        <v>-1.4589216086278599E-2</v>
      </c>
      <c r="AS425" s="20">
        <v>7</v>
      </c>
      <c r="AT425" s="20">
        <v>5</v>
      </c>
      <c r="AU425" s="20">
        <v>7</v>
      </c>
      <c r="AV425" s="21">
        <v>5</v>
      </c>
      <c r="AW425" s="15"/>
      <c r="AX425" s="25">
        <v>3.1953338792263801E-2</v>
      </c>
      <c r="AY425" s="26">
        <v>0.23720879827465099</v>
      </c>
      <c r="AZ425" s="26">
        <v>0.55929260953144</v>
      </c>
      <c r="BA425" s="26">
        <v>0.31664965461004602</v>
      </c>
      <c r="BB425" s="85">
        <v>3.2962126642905802E-3</v>
      </c>
      <c r="BC425" s="88">
        <v>-4.1670386074110901</v>
      </c>
      <c r="BD425" s="18">
        <v>43747</v>
      </c>
      <c r="BE425" s="18">
        <v>43783</v>
      </c>
      <c r="BF425" s="20">
        <v>154</v>
      </c>
      <c r="BG425" s="18">
        <v>43963</v>
      </c>
      <c r="BH425" s="15"/>
    </row>
    <row r="426" spans="1:60" x14ac:dyDescent="0.25">
      <c r="A426" s="15"/>
      <c r="B426" s="14" t="s">
        <v>1421</v>
      </c>
      <c r="C426" s="14" t="s">
        <v>1422</v>
      </c>
      <c r="D426" s="14" t="s">
        <v>1405</v>
      </c>
      <c r="E426" s="16" t="s">
        <v>715</v>
      </c>
      <c r="F426" s="16" t="s">
        <v>1383</v>
      </c>
      <c r="G426" s="81" t="s">
        <v>205</v>
      </c>
      <c r="H426" s="82" t="s">
        <v>146</v>
      </c>
      <c r="I426" s="17" t="s">
        <v>31</v>
      </c>
      <c r="J426" s="17" t="s">
        <v>1409</v>
      </c>
      <c r="K426" s="15"/>
      <c r="L426" s="18">
        <v>44022</v>
      </c>
      <c r="M426" s="83">
        <v>1606.6966999992701</v>
      </c>
      <c r="N426" s="84">
        <v>1606.6966999992701</v>
      </c>
      <c r="O426" s="84">
        <v>1612.5500000007501</v>
      </c>
      <c r="P426" s="85">
        <f t="shared" si="6"/>
        <v>0.99637015906391913</v>
      </c>
      <c r="Q426" s="18">
        <v>44020</v>
      </c>
      <c r="R426" s="86">
        <v>32130098.954</v>
      </c>
      <c r="S426" s="86">
        <v>22507293.1941563</v>
      </c>
      <c r="T426" s="15"/>
      <c r="U426" s="19">
        <v>-5.2253861485951304E-4</v>
      </c>
      <c r="V426" s="51">
        <v>-1.0340946118958499E-2</v>
      </c>
      <c r="W426" s="19">
        <v>2.9365933896769998E-3</v>
      </c>
      <c r="X426" s="51">
        <v>1.08257659003357</v>
      </c>
      <c r="Y426" s="19">
        <v>2.4106093198497502E-2</v>
      </c>
      <c r="Z426" s="51">
        <v>21.742282778111999</v>
      </c>
      <c r="AA426" s="19">
        <v>2.7225134235777701E-2</v>
      </c>
      <c r="AB426" s="51">
        <v>23.299180326750498</v>
      </c>
      <c r="AC426" s="19">
        <v>7.9016948868229506E-2</v>
      </c>
      <c r="AD426" s="51">
        <v>32.187550385075198</v>
      </c>
      <c r="AE426" s="19">
        <v>0.101405540861451</v>
      </c>
      <c r="AF426" s="87">
        <v>27.917786134756199</v>
      </c>
      <c r="AG426" s="19">
        <v>-1.7266492441194701E-3</v>
      </c>
      <c r="AH426" s="51">
        <v>-1.9714859162377301</v>
      </c>
      <c r="AI426" s="19">
        <v>2.3456027067368299E-2</v>
      </c>
      <c r="AJ426" s="51">
        <v>16.072519913723202</v>
      </c>
      <c r="AK426" s="19">
        <v>0.60669669999857401</v>
      </c>
      <c r="AL426" s="19">
        <v>3.6896475290632197E-2</v>
      </c>
      <c r="AM426" s="51">
        <v>31.2663805683551</v>
      </c>
      <c r="AN426" s="15"/>
      <c r="AO426" s="22">
        <v>1.20868624726427E-2</v>
      </c>
      <c r="AP426" s="22">
        <v>-1.57665617707607E-2</v>
      </c>
      <c r="AQ426" s="22">
        <v>2.3210726552861199E-2</v>
      </c>
      <c r="AR426" s="22">
        <v>-1.5074964509949501E-2</v>
      </c>
      <c r="AS426" s="20">
        <v>7</v>
      </c>
      <c r="AT426" s="20">
        <v>5</v>
      </c>
      <c r="AU426" s="20">
        <v>7</v>
      </c>
      <c r="AV426" s="21">
        <v>5</v>
      </c>
      <c r="AW426" s="15"/>
      <c r="AX426" s="25">
        <v>3.1944255678463401E-2</v>
      </c>
      <c r="AY426" s="26">
        <v>5.8950183116849103E-2</v>
      </c>
      <c r="AZ426" s="26">
        <v>0.53912844023761897</v>
      </c>
      <c r="BA426" s="26">
        <v>7.8309393092013097E-2</v>
      </c>
      <c r="BB426" s="85">
        <v>3.2952085962233502E-3</v>
      </c>
      <c r="BC426" s="88">
        <v>-4.2237493541542799</v>
      </c>
      <c r="BD426" s="18">
        <v>43747</v>
      </c>
      <c r="BE426" s="18">
        <v>43783</v>
      </c>
      <c r="BF426" s="20">
        <v>157</v>
      </c>
      <c r="BG426" s="18">
        <v>43966</v>
      </c>
      <c r="BH426" s="15"/>
    </row>
    <row r="427" spans="1:60" x14ac:dyDescent="0.25">
      <c r="A427" s="15"/>
      <c r="B427" s="14" t="s">
        <v>1423</v>
      </c>
      <c r="C427" s="14" t="s">
        <v>1424</v>
      </c>
      <c r="D427" s="14" t="s">
        <v>1425</v>
      </c>
      <c r="E427" s="16" t="s">
        <v>77</v>
      </c>
      <c r="F427" s="16" t="s">
        <v>1383</v>
      </c>
      <c r="G427" s="81" t="s">
        <v>38</v>
      </c>
      <c r="H427" s="82" t="s">
        <v>395</v>
      </c>
      <c r="I427" s="17" t="s">
        <v>31</v>
      </c>
      <c r="J427" s="17" t="s">
        <v>1426</v>
      </c>
      <c r="K427" s="15"/>
      <c r="L427" s="18">
        <v>44022</v>
      </c>
      <c r="M427" s="83">
        <v>2429.7505999989799</v>
      </c>
      <c r="N427" s="84">
        <v>2429.7505999989799</v>
      </c>
      <c r="O427" s="84">
        <v>2429.7505999989799</v>
      </c>
      <c r="P427" s="85">
        <f t="shared" si="6"/>
        <v>1</v>
      </c>
      <c r="Q427" s="18">
        <v>44022</v>
      </c>
      <c r="R427" s="86">
        <v>628527.30599999998</v>
      </c>
      <c r="S427" s="86">
        <v>545871.38384668005</v>
      </c>
      <c r="T427" s="15"/>
      <c r="U427" s="19">
        <v>2.2544377206941101E-3</v>
      </c>
      <c r="V427" s="51">
        <v>0.26735668743640401</v>
      </c>
      <c r="W427" s="19">
        <v>0.112458478834014</v>
      </c>
      <c r="X427" s="51">
        <v>12.034765134463701</v>
      </c>
      <c r="Y427" s="19">
        <v>4.1539754380210098E-2</v>
      </c>
      <c r="Z427" s="51">
        <v>23.485648896283202</v>
      </c>
      <c r="AA427" s="19">
        <v>0.27460688374063502</v>
      </c>
      <c r="AB427" s="51">
        <v>48.0373552772216</v>
      </c>
      <c r="AC427" s="19">
        <v>0.26945560730935503</v>
      </c>
      <c r="AD427" s="51">
        <v>51.231416229216798</v>
      </c>
      <c r="AE427" s="19">
        <v>0.31549024231033401</v>
      </c>
      <c r="AF427" s="87">
        <v>49.326256279658999</v>
      </c>
      <c r="AG427" s="19">
        <v>4.2802196685443099E-2</v>
      </c>
      <c r="AH427" s="51">
        <v>2.4813986767185301</v>
      </c>
      <c r="AI427" s="19">
        <v>9.1212497902306497E-2</v>
      </c>
      <c r="AJ427" s="51">
        <v>22.8481669972243</v>
      </c>
      <c r="AK427" s="19">
        <v>1.41725339992205</v>
      </c>
      <c r="AL427" s="19">
        <v>5.6469706480129403E-2</v>
      </c>
      <c r="AM427" s="51">
        <v>17.296840633149301</v>
      </c>
      <c r="AN427" s="15"/>
      <c r="AO427" s="22">
        <v>3.48266372639046E-2</v>
      </c>
      <c r="AP427" s="22">
        <v>-4.06745761493221E-2</v>
      </c>
      <c r="AQ427" s="22">
        <v>0.10948034696048101</v>
      </c>
      <c r="AR427" s="22">
        <v>-8.9308542344952002E-2</v>
      </c>
      <c r="AS427" s="20">
        <v>7</v>
      </c>
      <c r="AT427" s="20">
        <v>5</v>
      </c>
      <c r="AU427" s="20">
        <v>9</v>
      </c>
      <c r="AV427" s="21">
        <v>3</v>
      </c>
      <c r="AW427" s="15"/>
      <c r="AX427" s="25">
        <v>0.16288106749794701</v>
      </c>
      <c r="AY427" s="26">
        <v>1.57404882358787</v>
      </c>
      <c r="AZ427" s="26">
        <v>1.52627611969729</v>
      </c>
      <c r="BA427" s="26">
        <v>2.40708373141752</v>
      </c>
      <c r="BB427" s="85">
        <v>1.6829546974022402E-2</v>
      </c>
      <c r="BC427" s="88">
        <v>-19.778030893357901</v>
      </c>
      <c r="BD427" s="18">
        <v>43843</v>
      </c>
      <c r="BE427" s="18">
        <v>43910</v>
      </c>
      <c r="BF427" s="20">
        <v>125</v>
      </c>
      <c r="BG427" s="18">
        <v>44018</v>
      </c>
      <c r="BH427" s="15"/>
    </row>
    <row r="428" spans="1:60" x14ac:dyDescent="0.25">
      <c r="A428" s="15"/>
      <c r="B428" s="14" t="s">
        <v>1427</v>
      </c>
      <c r="C428" s="14" t="s">
        <v>1428</v>
      </c>
      <c r="D428" s="14" t="s">
        <v>1425</v>
      </c>
      <c r="E428" s="16" t="s">
        <v>708</v>
      </c>
      <c r="F428" s="16" t="s">
        <v>1383</v>
      </c>
      <c r="G428" s="81" t="s">
        <v>38</v>
      </c>
      <c r="H428" s="82" t="s">
        <v>395</v>
      </c>
      <c r="I428" s="17" t="s">
        <v>31</v>
      </c>
      <c r="J428" s="17" t="s">
        <v>1429</v>
      </c>
      <c r="K428" s="15"/>
      <c r="L428" s="18">
        <v>44022</v>
      </c>
      <c r="M428" s="83">
        <v>1562.97980000079</v>
      </c>
      <c r="N428" s="84">
        <v>1562.97980000079</v>
      </c>
      <c r="O428" s="84">
        <v>1562.97980000079</v>
      </c>
      <c r="P428" s="85">
        <f t="shared" si="6"/>
        <v>1</v>
      </c>
      <c r="Q428" s="18">
        <v>44022</v>
      </c>
      <c r="R428" s="86">
        <v>802046.81900000002</v>
      </c>
      <c r="S428" s="86">
        <v>513206.76051708998</v>
      </c>
      <c r="T428" s="15"/>
      <c r="U428" s="19">
        <v>2.18431555549614E-3</v>
      </c>
      <c r="V428" s="51">
        <v>0.26034447091660701</v>
      </c>
      <c r="W428" s="19">
        <v>0.110126387002383</v>
      </c>
      <c r="X428" s="51">
        <v>11.8015559513005</v>
      </c>
      <c r="Y428" s="19">
        <v>2.8363256809825502E-2</v>
      </c>
      <c r="Z428" s="51">
        <v>22.167999139230201</v>
      </c>
      <c r="AA428" s="19">
        <v>0.24234586227074001</v>
      </c>
      <c r="AB428" s="51">
        <v>44.811253130261299</v>
      </c>
      <c r="AC428" s="19">
        <v>0.206049182596034</v>
      </c>
      <c r="AD428" s="51">
        <v>44.890773757884702</v>
      </c>
      <c r="AE428" s="19">
        <v>0.218193040185724</v>
      </c>
      <c r="AF428" s="87">
        <v>39.596536067198002</v>
      </c>
      <c r="AG428" s="19">
        <v>4.2073094873558099E-2</v>
      </c>
      <c r="AH428" s="51">
        <v>2.4084884955300399</v>
      </c>
      <c r="AI428" s="19">
        <v>7.6654299333313206E-2</v>
      </c>
      <c r="AJ428" s="51">
        <v>21.392347140325001</v>
      </c>
      <c r="AK428" s="19">
        <v>0.63927149539638795</v>
      </c>
      <c r="AL428" s="19">
        <v>3.1239058767823701E-2</v>
      </c>
      <c r="AM428" s="51">
        <v>-60.501349819416603</v>
      </c>
      <c r="AN428" s="15"/>
      <c r="AO428" s="22">
        <v>3.4754039430481498E-2</v>
      </c>
      <c r="AP428" s="22">
        <v>-4.07416900334647E-2</v>
      </c>
      <c r="AQ428" s="22">
        <v>0.10714816748266499</v>
      </c>
      <c r="AR428" s="22">
        <v>-9.1281303159194097E-2</v>
      </c>
      <c r="AS428" s="20">
        <v>7</v>
      </c>
      <c r="AT428" s="20">
        <v>5</v>
      </c>
      <c r="AU428" s="20">
        <v>9</v>
      </c>
      <c r="AV428" s="21">
        <v>3</v>
      </c>
      <c r="AW428" s="15"/>
      <c r="AX428" s="25">
        <v>0.16286315087578301</v>
      </c>
      <c r="AY428" s="26">
        <v>1.38945593730386</v>
      </c>
      <c r="AZ428" s="26">
        <v>1.4164630618051901</v>
      </c>
      <c r="BA428" s="26">
        <v>2.1106070426903898</v>
      </c>
      <c r="BB428" s="85">
        <v>1.6825930041777602E-2</v>
      </c>
      <c r="BC428" s="88">
        <v>-20.1531276518654</v>
      </c>
      <c r="BD428" s="18">
        <v>43843</v>
      </c>
      <c r="BE428" s="18">
        <v>43910</v>
      </c>
      <c r="BF428" s="20">
        <v>125</v>
      </c>
      <c r="BG428" s="18">
        <v>44018</v>
      </c>
      <c r="BH428" s="15"/>
    </row>
    <row r="429" spans="1:60" x14ac:dyDescent="0.25">
      <c r="A429" s="15"/>
      <c r="B429" s="14" t="s">
        <v>1430</v>
      </c>
      <c r="C429" s="14" t="s">
        <v>1431</v>
      </c>
      <c r="D429" s="14" t="s">
        <v>1425</v>
      </c>
      <c r="E429" s="16" t="s">
        <v>47</v>
      </c>
      <c r="F429" s="16" t="s">
        <v>1383</v>
      </c>
      <c r="G429" s="81" t="s">
        <v>38</v>
      </c>
      <c r="H429" s="82" t="s">
        <v>395</v>
      </c>
      <c r="I429" s="17" t="s">
        <v>31</v>
      </c>
      <c r="J429" s="17" t="s">
        <v>1432</v>
      </c>
      <c r="K429" s="15"/>
      <c r="L429" s="18">
        <v>44022</v>
      </c>
      <c r="M429" s="83">
        <v>1759.18620000035</v>
      </c>
      <c r="N429" s="84">
        <v>1759.18620000035</v>
      </c>
      <c r="O429" s="84">
        <v>1759.18620000035</v>
      </c>
      <c r="P429" s="85">
        <f t="shared" si="6"/>
        <v>1</v>
      </c>
      <c r="Q429" s="18">
        <v>44022</v>
      </c>
      <c r="R429" s="86">
        <v>1185266.0619999999</v>
      </c>
      <c r="S429" s="86">
        <v>958176.59400000004</v>
      </c>
      <c r="T429" s="15"/>
      <c r="U429" s="19">
        <v>2.2023900710337299E-3</v>
      </c>
      <c r="V429" s="51">
        <v>0.26215192247036601</v>
      </c>
      <c r="W429" s="19">
        <v>0.11072707355386199</v>
      </c>
      <c r="X429" s="51">
        <v>11.861624606448499</v>
      </c>
      <c r="Y429" s="19">
        <v>3.1744575760967599E-2</v>
      </c>
      <c r="Z429" s="51">
        <v>22.506131034344399</v>
      </c>
      <c r="AA429" s="19">
        <v>0.25058440327498799</v>
      </c>
      <c r="AB429" s="51">
        <v>45.635107230686103</v>
      </c>
      <c r="AC429" s="19">
        <v>0.22208685054298299</v>
      </c>
      <c r="AD429" s="51">
        <v>46.494540552550497</v>
      </c>
      <c r="AE429" s="19">
        <v>0.242567246568797</v>
      </c>
      <c r="AF429" s="87">
        <v>42.0339567054762</v>
      </c>
      <c r="AG429" s="19">
        <v>4.2260956179234199E-2</v>
      </c>
      <c r="AH429" s="51">
        <v>2.4272746260976401</v>
      </c>
      <c r="AI429" s="19">
        <v>8.0389016793633306E-2</v>
      </c>
      <c r="AJ429" s="51">
        <v>21.765818886371601</v>
      </c>
      <c r="AK429" s="19">
        <v>0.62869514498568602</v>
      </c>
      <c r="AL429" s="19">
        <v>5.0729666500046698E-2</v>
      </c>
      <c r="AM429" s="51">
        <v>81.732669429271496</v>
      </c>
      <c r="AN429" s="15"/>
      <c r="AO429" s="22">
        <v>3.4772743276334901E-2</v>
      </c>
      <c r="AP429" s="22">
        <v>-4.0724429362890099E-2</v>
      </c>
      <c r="AQ429" s="22">
        <v>0.107748701919336</v>
      </c>
      <c r="AR429" s="22">
        <v>-9.0772992157289997E-2</v>
      </c>
      <c r="AS429" s="20">
        <v>7</v>
      </c>
      <c r="AT429" s="20">
        <v>5</v>
      </c>
      <c r="AU429" s="20">
        <v>9</v>
      </c>
      <c r="AV429" s="21">
        <v>3</v>
      </c>
      <c r="AW429" s="15"/>
      <c r="AX429" s="25">
        <v>0.16286727987753699</v>
      </c>
      <c r="AY429" s="26">
        <v>1.4366181967379801</v>
      </c>
      <c r="AZ429" s="26">
        <v>1.44452049938809</v>
      </c>
      <c r="BA429" s="26">
        <v>2.1860178405986499</v>
      </c>
      <c r="BB429" s="85">
        <v>1.6826811610426401E-2</v>
      </c>
      <c r="BC429" s="88">
        <v>-20.056588182837</v>
      </c>
      <c r="BD429" s="18">
        <v>43843</v>
      </c>
      <c r="BE429" s="18">
        <v>43910</v>
      </c>
      <c r="BF429" s="20">
        <v>125</v>
      </c>
      <c r="BG429" s="18">
        <v>44018</v>
      </c>
      <c r="BH429" s="15"/>
    </row>
    <row r="430" spans="1:60" x14ac:dyDescent="0.25">
      <c r="A430" s="15"/>
      <c r="B430" s="14" t="s">
        <v>1433</v>
      </c>
      <c r="C430" s="14" t="s">
        <v>1434</v>
      </c>
      <c r="D430" s="14" t="s">
        <v>1425</v>
      </c>
      <c r="E430" s="16" t="s">
        <v>83</v>
      </c>
      <c r="F430" s="16" t="s">
        <v>1383</v>
      </c>
      <c r="G430" s="81" t="s">
        <v>38</v>
      </c>
      <c r="H430" s="82" t="s">
        <v>395</v>
      </c>
      <c r="I430" s="17" t="s">
        <v>31</v>
      </c>
      <c r="J430" s="17" t="s">
        <v>1435</v>
      </c>
      <c r="K430" s="15"/>
      <c r="L430" s="18">
        <v>44022</v>
      </c>
      <c r="M430" s="83">
        <v>2129.43910000101</v>
      </c>
      <c r="N430" s="84">
        <v>2129.43910000101</v>
      </c>
      <c r="O430" s="84">
        <v>2129.43910000101</v>
      </c>
      <c r="P430" s="85">
        <f t="shared" si="6"/>
        <v>1</v>
      </c>
      <c r="Q430" s="18">
        <v>44022</v>
      </c>
      <c r="R430" s="86">
        <v>426103.63799999998</v>
      </c>
      <c r="S430" s="86">
        <v>279875.67833349598</v>
      </c>
      <c r="T430" s="15"/>
      <c r="U430" s="19">
        <v>2.2543955838045799E-3</v>
      </c>
      <c r="V430" s="51">
        <v>0.26735247374745102</v>
      </c>
      <c r="W430" s="19">
        <v>0.112458597019286</v>
      </c>
      <c r="X430" s="51">
        <v>12.0347769529908</v>
      </c>
      <c r="Y430" s="19">
        <v>4.1539820900652599E-2</v>
      </c>
      <c r="Z430" s="51">
        <v>23.485655548312899</v>
      </c>
      <c r="AA430" s="19">
        <v>0.27460652019915899</v>
      </c>
      <c r="AB430" s="51">
        <v>48.0373189231032</v>
      </c>
      <c r="AC430" s="19">
        <v>0.269456247635535</v>
      </c>
      <c r="AD430" s="51">
        <v>51.231480261834797</v>
      </c>
      <c r="AE430" s="19">
        <v>0.31549174048996098</v>
      </c>
      <c r="AF430" s="87">
        <v>49.3264060976217</v>
      </c>
      <c r="AG430" s="19">
        <v>4.28021941843326E-2</v>
      </c>
      <c r="AH430" s="51">
        <v>2.48139842660748</v>
      </c>
      <c r="AI430" s="19">
        <v>9.1212609910144196E-2</v>
      </c>
      <c r="AJ430" s="51">
        <v>22.8481781980081</v>
      </c>
      <c r="AK430" s="19">
        <v>1.1294391000014701</v>
      </c>
      <c r="AL430" s="19">
        <v>9.8070127349346906E-2</v>
      </c>
      <c r="AM430" s="51">
        <v>117.21146982885</v>
      </c>
      <c r="AN430" s="15"/>
      <c r="AO430" s="22">
        <v>3.4826602146495099E-2</v>
      </c>
      <c r="AP430" s="22">
        <v>-4.0674570155752002E-2</v>
      </c>
      <c r="AQ430" s="22">
        <v>0.10948038241986099</v>
      </c>
      <c r="AR430" s="22">
        <v>-8.9308485357905698E-2</v>
      </c>
      <c r="AS430" s="20">
        <v>7</v>
      </c>
      <c r="AT430" s="20">
        <v>5</v>
      </c>
      <c r="AU430" s="20">
        <v>9</v>
      </c>
      <c r="AV430" s="21">
        <v>3</v>
      </c>
      <c r="AW430" s="15"/>
      <c r="AX430" s="25">
        <v>0.162881062140805</v>
      </c>
      <c r="AY430" s="26">
        <v>1.57404688944553</v>
      </c>
      <c r="AZ430" s="26">
        <v>1.52627479074363</v>
      </c>
      <c r="BA430" s="26">
        <v>2.4070807093448798</v>
      </c>
      <c r="BB430" s="85">
        <v>1.6829546435656099E-2</v>
      </c>
      <c r="BC430" s="88">
        <v>-19.778024573839499</v>
      </c>
      <c r="BD430" s="18">
        <v>43843</v>
      </c>
      <c r="BE430" s="18">
        <v>43910</v>
      </c>
      <c r="BF430" s="20">
        <v>125</v>
      </c>
      <c r="BG430" s="18">
        <v>44018</v>
      </c>
      <c r="BH430" s="15"/>
    </row>
    <row r="431" spans="1:60" x14ac:dyDescent="0.25">
      <c r="A431" s="15"/>
      <c r="B431" s="14" t="s">
        <v>1436</v>
      </c>
      <c r="C431" s="14" t="s">
        <v>1437</v>
      </c>
      <c r="D431" s="14" t="s">
        <v>1425</v>
      </c>
      <c r="E431" s="16" t="s">
        <v>1389</v>
      </c>
      <c r="F431" s="16" t="s">
        <v>1383</v>
      </c>
      <c r="G431" s="81" t="s">
        <v>38</v>
      </c>
      <c r="H431" s="82" t="s">
        <v>395</v>
      </c>
      <c r="I431" s="17" t="s">
        <v>31</v>
      </c>
      <c r="J431" s="17" t="s">
        <v>1438</v>
      </c>
      <c r="K431" s="15"/>
      <c r="L431" s="18">
        <v>44022</v>
      </c>
      <c r="M431" s="83">
        <v>1735.5249000005399</v>
      </c>
      <c r="N431" s="84">
        <v>1735.5249000005399</v>
      </c>
      <c r="O431" s="84">
        <v>1735.5249000005399</v>
      </c>
      <c r="P431" s="85">
        <f t="shared" si="6"/>
        <v>1</v>
      </c>
      <c r="Q431" s="18">
        <v>44022</v>
      </c>
      <c r="R431" s="86">
        <v>590799.68999999994</v>
      </c>
      <c r="S431" s="86">
        <v>557708.40395800804</v>
      </c>
      <c r="T431" s="15"/>
      <c r="U431" s="19">
        <v>2.2248437089729101E-3</v>
      </c>
      <c r="V431" s="51">
        <v>0.26439728626428399</v>
      </c>
      <c r="W431" s="19">
        <v>0.111474168250425</v>
      </c>
      <c r="X431" s="51">
        <v>11.9363340761047</v>
      </c>
      <c r="Y431" s="19">
        <v>3.5960907556727803E-2</v>
      </c>
      <c r="Z431" s="51">
        <v>22.927764213934999</v>
      </c>
      <c r="AA431" s="19">
        <v>0.26089611483999797</v>
      </c>
      <c r="AB431" s="51">
        <v>46.666278387186999</v>
      </c>
      <c r="AC431" s="19">
        <v>0.24231031328236</v>
      </c>
      <c r="AD431" s="51">
        <v>48.516886826488197</v>
      </c>
      <c r="AE431" s="19">
        <v>0.273530925555097</v>
      </c>
      <c r="AF431" s="87">
        <v>45.1303246041061</v>
      </c>
      <c r="AG431" s="19">
        <v>4.2494480805544299E-2</v>
      </c>
      <c r="AH431" s="51">
        <v>2.4506270887286501</v>
      </c>
      <c r="AI431" s="19">
        <v>8.5047225917223801E-2</v>
      </c>
      <c r="AJ431" s="51">
        <v>22.231639798730601</v>
      </c>
      <c r="AK431" s="19">
        <v>0.73552490000147397</v>
      </c>
      <c r="AL431" s="19">
        <v>4.3226204255915897E-2</v>
      </c>
      <c r="AM431" s="51">
        <v>46.235727228689903</v>
      </c>
      <c r="AN431" s="15"/>
      <c r="AO431" s="22">
        <v>3.4796006584656397E-2</v>
      </c>
      <c r="AP431" s="22">
        <v>-4.07029114685429E-2</v>
      </c>
      <c r="AQ431" s="22">
        <v>0.108495481543359</v>
      </c>
      <c r="AR431" s="22">
        <v>-9.0141220257501098E-2</v>
      </c>
      <c r="AS431" s="20">
        <v>7</v>
      </c>
      <c r="AT431" s="20">
        <v>5</v>
      </c>
      <c r="AU431" s="20">
        <v>9</v>
      </c>
      <c r="AV431" s="21">
        <v>3</v>
      </c>
      <c r="AW431" s="15"/>
      <c r="AX431" s="25">
        <v>0.16287289187603199</v>
      </c>
      <c r="AY431" s="26">
        <v>1.4956267062134401</v>
      </c>
      <c r="AZ431" s="26">
        <v>1.47962377792101</v>
      </c>
      <c r="BA431" s="26">
        <v>2.28069759000573</v>
      </c>
      <c r="BB431" s="85">
        <v>1.6827957165478399E-2</v>
      </c>
      <c r="BC431" s="88">
        <v>-19.936476695729699</v>
      </c>
      <c r="BD431" s="18">
        <v>43843</v>
      </c>
      <c r="BE431" s="18">
        <v>43910</v>
      </c>
      <c r="BF431" s="20">
        <v>125</v>
      </c>
      <c r="BG431" s="18">
        <v>44018</v>
      </c>
      <c r="BH431" s="15"/>
    </row>
    <row r="432" spans="1:60" x14ac:dyDescent="0.25">
      <c r="A432" s="15"/>
      <c r="B432" s="14" t="s">
        <v>1439</v>
      </c>
      <c r="C432" s="14" t="s">
        <v>1440</v>
      </c>
      <c r="D432" s="14" t="s">
        <v>1425</v>
      </c>
      <c r="E432" s="16" t="s">
        <v>1393</v>
      </c>
      <c r="F432" s="16" t="s">
        <v>1383</v>
      </c>
      <c r="G432" s="81" t="s">
        <v>38</v>
      </c>
      <c r="H432" s="82" t="s">
        <v>395</v>
      </c>
      <c r="I432" s="17" t="s">
        <v>31</v>
      </c>
      <c r="J432" s="17" t="s">
        <v>64</v>
      </c>
      <c r="K432" s="15"/>
      <c r="L432" s="18">
        <v>44022</v>
      </c>
      <c r="M432" s="83">
        <v>1108.81269999966</v>
      </c>
      <c r="N432" s="84">
        <v>1108.81269999966</v>
      </c>
      <c r="O432" s="84"/>
      <c r="P432" s="85" t="str">
        <f t="shared" si="6"/>
        <v/>
      </c>
      <c r="Q432" s="18"/>
      <c r="R432" s="86">
        <v>55440.635000000002</v>
      </c>
      <c r="S432" s="86"/>
      <c r="T432" s="15"/>
      <c r="U432" s="19">
        <v>2.30641732741788E-3</v>
      </c>
      <c r="V432" s="51">
        <v>0.27255464810878</v>
      </c>
      <c r="W432" s="19">
        <v>0.114192578867078</v>
      </c>
      <c r="X432" s="51">
        <v>12.208175137770001</v>
      </c>
      <c r="Y432" s="19"/>
      <c r="Z432" s="51"/>
      <c r="AA432" s="19"/>
      <c r="AB432" s="51"/>
      <c r="AC432" s="19"/>
      <c r="AD432" s="51"/>
      <c r="AE432" s="19"/>
      <c r="AF432" s="87"/>
      <c r="AG432" s="19">
        <v>4.3343716466552003E-2</v>
      </c>
      <c r="AH432" s="51">
        <v>2.5355506548294202</v>
      </c>
      <c r="AI432" s="19"/>
      <c r="AJ432" s="51"/>
      <c r="AK432" s="19">
        <v>0.108812700000271</v>
      </c>
      <c r="AL432" s="19">
        <v>0.18812648583494601</v>
      </c>
      <c r="AM432" s="51">
        <v>27.1814735137159</v>
      </c>
      <c r="AN432" s="15"/>
      <c r="AO432" s="22">
        <v>3.4876174973760499E-2</v>
      </c>
      <c r="AP432" s="22">
        <v>-4.0624766576947899E-2</v>
      </c>
      <c r="AQ432" s="22">
        <v>0.103893289922853</v>
      </c>
      <c r="AR432" s="22">
        <v>-8.7841730720392697E-2</v>
      </c>
      <c r="AS432" s="20"/>
      <c r="AT432" s="20"/>
      <c r="AU432" s="20"/>
      <c r="AV432" s="21"/>
      <c r="AW432" s="15"/>
      <c r="AX432" s="25"/>
      <c r="AY432" s="26"/>
      <c r="AZ432" s="26"/>
      <c r="BA432" s="26"/>
      <c r="BB432" s="85"/>
      <c r="BC432" s="88">
        <v>-18.512039308931001</v>
      </c>
      <c r="BD432" s="18">
        <v>43881</v>
      </c>
      <c r="BE432" s="18">
        <v>43910</v>
      </c>
      <c r="BF432" s="20">
        <v>88</v>
      </c>
      <c r="BG432" s="18">
        <v>44005</v>
      </c>
      <c r="BH432" s="15"/>
    </row>
    <row r="433" spans="1:60" x14ac:dyDescent="0.25">
      <c r="A433" s="15"/>
      <c r="B433" s="14" t="s">
        <v>1441</v>
      </c>
      <c r="C433" s="14" t="s">
        <v>1442</v>
      </c>
      <c r="D433" s="14" t="s">
        <v>1425</v>
      </c>
      <c r="E433" s="16" t="s">
        <v>1396</v>
      </c>
      <c r="F433" s="16" t="s">
        <v>1383</v>
      </c>
      <c r="G433" s="81" t="s">
        <v>38</v>
      </c>
      <c r="H433" s="82" t="s">
        <v>395</v>
      </c>
      <c r="I433" s="17" t="s">
        <v>31</v>
      </c>
      <c r="J433" s="17" t="s">
        <v>1443</v>
      </c>
      <c r="K433" s="15"/>
      <c r="L433" s="18">
        <v>44022</v>
      </c>
      <c r="M433" s="83">
        <v>1587.78240000084</v>
      </c>
      <c r="N433" s="84">
        <v>1587.78240000084</v>
      </c>
      <c r="O433" s="84">
        <v>1587.78240000084</v>
      </c>
      <c r="P433" s="85">
        <f t="shared" si="6"/>
        <v>1</v>
      </c>
      <c r="Q433" s="18">
        <v>44022</v>
      </c>
      <c r="R433" s="86">
        <v>103991.21799999999</v>
      </c>
      <c r="S433" s="86">
        <v>74131.531590087907</v>
      </c>
      <c r="T433" s="15"/>
      <c r="U433" s="19">
        <v>2.20869602162566E-3</v>
      </c>
      <c r="V433" s="51">
        <v>0.262782517529558</v>
      </c>
      <c r="W433" s="19">
        <v>0.110936860122893</v>
      </c>
      <c r="X433" s="51">
        <v>11.8826032633515</v>
      </c>
      <c r="Y433" s="19">
        <v>3.2925701127169298E-2</v>
      </c>
      <c r="Z433" s="51">
        <v>22.624243570957301</v>
      </c>
      <c r="AA433" s="19">
        <v>0.25346805488166901</v>
      </c>
      <c r="AB433" s="51">
        <v>45.923472391324999</v>
      </c>
      <c r="AC433" s="19">
        <v>0.227726165318163</v>
      </c>
      <c r="AD433" s="51">
        <v>47.058472030097597</v>
      </c>
      <c r="AE433" s="19">
        <v>0.25117463417525898</v>
      </c>
      <c r="AF433" s="87">
        <v>42.894695466151497</v>
      </c>
      <c r="AG433" s="19">
        <v>4.2326555379986502E-2</v>
      </c>
      <c r="AH433" s="51">
        <v>2.4338345461728701</v>
      </c>
      <c r="AI433" s="19">
        <v>8.1693935948424001E-2</v>
      </c>
      <c r="AJ433" s="51">
        <v>21.8963108018506</v>
      </c>
      <c r="AK433" s="19">
        <v>0.58778240000188797</v>
      </c>
      <c r="AL433" s="19">
        <v>3.1294081129089997E-2</v>
      </c>
      <c r="AM433" s="51">
        <v>-36.754632777708999</v>
      </c>
      <c r="AN433" s="15"/>
      <c r="AO433" s="22">
        <v>3.4779308893121197E-2</v>
      </c>
      <c r="AP433" s="22">
        <v>-4.0718345975619699E-2</v>
      </c>
      <c r="AQ433" s="22">
        <v>0.10795824885834</v>
      </c>
      <c r="AR433" s="22">
        <v>-9.0595779872237506E-2</v>
      </c>
      <c r="AS433" s="20">
        <v>7</v>
      </c>
      <c r="AT433" s="20">
        <v>5</v>
      </c>
      <c r="AU433" s="20">
        <v>9</v>
      </c>
      <c r="AV433" s="21">
        <v>3</v>
      </c>
      <c r="AW433" s="15"/>
      <c r="AX433" s="25">
        <v>0.16286882164160499</v>
      </c>
      <c r="AY433" s="26">
        <v>1.4531216114446599</v>
      </c>
      <c r="AZ433" s="26">
        <v>1.45433828110617</v>
      </c>
      <c r="BA433" s="26">
        <v>2.2124615929096798</v>
      </c>
      <c r="BB433" s="85">
        <v>1.6827129670109599E-2</v>
      </c>
      <c r="BC433" s="88">
        <v>-20.022947363788301</v>
      </c>
      <c r="BD433" s="18">
        <v>43843</v>
      </c>
      <c r="BE433" s="18">
        <v>43910</v>
      </c>
      <c r="BF433" s="20">
        <v>125</v>
      </c>
      <c r="BG433" s="18">
        <v>44018</v>
      </c>
      <c r="BH433" s="15"/>
    </row>
    <row r="434" spans="1:60" x14ac:dyDescent="0.25">
      <c r="A434" s="15"/>
      <c r="B434" s="14" t="s">
        <v>1444</v>
      </c>
      <c r="C434" s="14" t="s">
        <v>1445</v>
      </c>
      <c r="D434" s="14" t="s">
        <v>1425</v>
      </c>
      <c r="E434" s="16" t="s">
        <v>715</v>
      </c>
      <c r="F434" s="16" t="s">
        <v>1383</v>
      </c>
      <c r="G434" s="81" t="s">
        <v>38</v>
      </c>
      <c r="H434" s="82" t="s">
        <v>395</v>
      </c>
      <c r="I434" s="17" t="s">
        <v>31</v>
      </c>
      <c r="J434" s="17" t="s">
        <v>1446</v>
      </c>
      <c r="K434" s="15"/>
      <c r="L434" s="18">
        <v>44022</v>
      </c>
      <c r="M434" s="83">
        <v>1145.7965999990699</v>
      </c>
      <c r="N434" s="84">
        <v>1145.7965999990699</v>
      </c>
      <c r="O434" s="84">
        <v>1145.7965999990699</v>
      </c>
      <c r="P434" s="85">
        <f t="shared" si="6"/>
        <v>1</v>
      </c>
      <c r="Q434" s="18">
        <v>44022</v>
      </c>
      <c r="R434" s="86">
        <v>3280013.733</v>
      </c>
      <c r="S434" s="86">
        <v>1733899.84177734</v>
      </c>
      <c r="T434" s="15"/>
      <c r="U434" s="19">
        <v>2.15860951902869E-3</v>
      </c>
      <c r="V434" s="51">
        <v>0.25777386726986201</v>
      </c>
      <c r="W434" s="19">
        <v>0.109271398796409</v>
      </c>
      <c r="X434" s="51">
        <v>11.716057130703099</v>
      </c>
      <c r="Y434" s="19">
        <v>2.3567492586153101E-2</v>
      </c>
      <c r="Z434" s="51">
        <v>21.688422716862998</v>
      </c>
      <c r="AA434" s="19">
        <v>0.23070635428855901</v>
      </c>
      <c r="AB434" s="51">
        <v>43.647302332043203</v>
      </c>
      <c r="AC434" s="19">
        <v>0.18139912591868801</v>
      </c>
      <c r="AD434" s="51">
        <v>42.425768090120997</v>
      </c>
      <c r="AE434" s="19">
        <v>0.179177341778995</v>
      </c>
      <c r="AF434" s="87">
        <v>35.694966226525104</v>
      </c>
      <c r="AG434" s="19">
        <v>4.18054547553766E-2</v>
      </c>
      <c r="AH434" s="51">
        <v>2.3817244837118801</v>
      </c>
      <c r="AI434" s="19">
        <v>7.1358103303282405E-2</v>
      </c>
      <c r="AJ434" s="51">
        <v>20.862727537314601</v>
      </c>
      <c r="AK434" s="19">
        <v>0.14579659999988501</v>
      </c>
      <c r="AL434" s="19">
        <v>1.05016767538473E-2</v>
      </c>
      <c r="AM434" s="51">
        <v>-12.7371027714689</v>
      </c>
      <c r="AN434" s="15"/>
      <c r="AO434" s="22">
        <v>3.47273861461872E-2</v>
      </c>
      <c r="AP434" s="22">
        <v>-4.0766384702728801E-2</v>
      </c>
      <c r="AQ434" s="22">
        <v>0.106292734977615</v>
      </c>
      <c r="AR434" s="22">
        <v>-9.2004364271852004E-2</v>
      </c>
      <c r="AS434" s="20">
        <v>7</v>
      </c>
      <c r="AT434" s="20">
        <v>5</v>
      </c>
      <c r="AU434" s="20">
        <v>9</v>
      </c>
      <c r="AV434" s="21">
        <v>3</v>
      </c>
      <c r="AW434" s="15"/>
      <c r="AX434" s="25">
        <v>0.16285782642633401</v>
      </c>
      <c r="AY434" s="26">
        <v>1.32279890432983</v>
      </c>
      <c r="AZ434" s="26">
        <v>1.3768065975000401</v>
      </c>
      <c r="BA434" s="26">
        <v>2.0044237318106801</v>
      </c>
      <c r="BB434" s="85">
        <v>1.6824732251025099E-2</v>
      </c>
      <c r="BC434" s="88">
        <v>-20.290443990263199</v>
      </c>
      <c r="BD434" s="18">
        <v>43843</v>
      </c>
      <c r="BE434" s="18">
        <v>43910</v>
      </c>
      <c r="BF434" s="20">
        <v>125</v>
      </c>
      <c r="BG434" s="18">
        <v>44018</v>
      </c>
      <c r="BH434" s="15"/>
    </row>
    <row r="435" spans="1:60" x14ac:dyDescent="0.25">
      <c r="A435" s="15"/>
      <c r="B435" s="14" t="s">
        <v>1447</v>
      </c>
      <c r="C435" s="14" t="s">
        <v>1448</v>
      </c>
      <c r="D435" s="14" t="s">
        <v>1425</v>
      </c>
      <c r="E435" s="16" t="s">
        <v>1402</v>
      </c>
      <c r="F435" s="16" t="s">
        <v>1383</v>
      </c>
      <c r="G435" s="81" t="s">
        <v>38</v>
      </c>
      <c r="H435" s="82" t="s">
        <v>395</v>
      </c>
      <c r="I435" s="17" t="s">
        <v>31</v>
      </c>
      <c r="J435" s="17" t="s">
        <v>1449</v>
      </c>
      <c r="K435" s="15"/>
      <c r="L435" s="18">
        <v>44022</v>
      </c>
      <c r="M435" s="83">
        <v>972.28149999957498</v>
      </c>
      <c r="N435" s="84">
        <v>972.28149999957498</v>
      </c>
      <c r="O435" s="84">
        <v>972.28149999957498</v>
      </c>
      <c r="P435" s="85">
        <f t="shared" si="6"/>
        <v>1</v>
      </c>
      <c r="Q435" s="18">
        <v>44022</v>
      </c>
      <c r="R435" s="86">
        <v>0</v>
      </c>
      <c r="S435" s="86">
        <v>0</v>
      </c>
      <c r="T435" s="15"/>
      <c r="U435" s="19">
        <v>0</v>
      </c>
      <c r="V435" s="51">
        <v>4.1912915366992799E-2</v>
      </c>
      <c r="W435" s="19">
        <v>0</v>
      </c>
      <c r="X435" s="51">
        <v>0.78891725106586796</v>
      </c>
      <c r="Y435" s="19">
        <v>0</v>
      </c>
      <c r="Z435" s="51">
        <v>19.3316734582477</v>
      </c>
      <c r="AA435" s="19">
        <v>0</v>
      </c>
      <c r="AB435" s="51">
        <v>20.576666903158198</v>
      </c>
      <c r="AC435" s="19"/>
      <c r="AD435" s="51"/>
      <c r="AE435" s="19"/>
      <c r="AF435" s="87"/>
      <c r="AG435" s="19">
        <v>0</v>
      </c>
      <c r="AH435" s="51">
        <v>-1.79882099182578</v>
      </c>
      <c r="AI435" s="19">
        <v>0</v>
      </c>
      <c r="AJ435" s="51">
        <v>13.726917206993701</v>
      </c>
      <c r="AK435" s="19">
        <v>-2.7718500000446501E-2</v>
      </c>
      <c r="AL435" s="19">
        <v>-2.1825882807206699E-2</v>
      </c>
      <c r="AM435" s="51">
        <v>20.705908981734002</v>
      </c>
      <c r="AN435" s="15"/>
      <c r="AO435" s="22">
        <v>0</v>
      </c>
      <c r="AP435" s="22">
        <v>0</v>
      </c>
      <c r="AQ435" s="22">
        <v>0</v>
      </c>
      <c r="AR435" s="22">
        <v>0</v>
      </c>
      <c r="AS435" s="20">
        <v>0</v>
      </c>
      <c r="AT435" s="20">
        <v>0</v>
      </c>
      <c r="AU435" s="20">
        <v>7</v>
      </c>
      <c r="AV435" s="21">
        <v>5</v>
      </c>
      <c r="AW435" s="15"/>
      <c r="AX435" s="25">
        <v>0</v>
      </c>
      <c r="AY435" s="26">
        <v>-114.80232688307299</v>
      </c>
      <c r="AZ435" s="26">
        <v>0.44046649470419702</v>
      </c>
      <c r="BA435" s="26">
        <v>-15.963005696292401</v>
      </c>
      <c r="BB435" s="85">
        <v>0</v>
      </c>
      <c r="BC435" s="88">
        <v>0</v>
      </c>
      <c r="BD435" s="18">
        <v>43657</v>
      </c>
      <c r="BE435" s="18"/>
      <c r="BF435" s="20"/>
      <c r="BG435" s="18"/>
      <c r="BH435" s="15"/>
    </row>
    <row r="436" spans="1:60" x14ac:dyDescent="0.25">
      <c r="A436" s="15"/>
      <c r="B436" s="14" t="s">
        <v>1450</v>
      </c>
      <c r="C436" s="14" t="s">
        <v>1451</v>
      </c>
      <c r="D436" s="14" t="s">
        <v>1452</v>
      </c>
      <c r="E436" s="16" t="s">
        <v>77</v>
      </c>
      <c r="F436" s="16" t="s">
        <v>1383</v>
      </c>
      <c r="G436" s="81" t="s">
        <v>38</v>
      </c>
      <c r="H436" s="82" t="s">
        <v>70</v>
      </c>
      <c r="I436" s="17" t="s">
        <v>31</v>
      </c>
      <c r="J436" s="17" t="s">
        <v>1453</v>
      </c>
      <c r="K436" s="15"/>
      <c r="L436" s="18">
        <v>44022</v>
      </c>
      <c r="M436" s="83">
        <v>2557.3073999993499</v>
      </c>
      <c r="N436" s="84">
        <v>2557.3073999993499</v>
      </c>
      <c r="O436" s="84">
        <v>2783.8275999985599</v>
      </c>
      <c r="P436" s="85">
        <f t="shared" si="6"/>
        <v>0.91862994676849696</v>
      </c>
      <c r="Q436" s="18">
        <v>43882</v>
      </c>
      <c r="R436" s="86">
        <v>1232347.925</v>
      </c>
      <c r="S436" s="86">
        <v>795793.260382812</v>
      </c>
      <c r="T436" s="15"/>
      <c r="U436" s="19">
        <v>1.43697536623222E-2</v>
      </c>
      <c r="V436" s="51">
        <v>1.4788882815992099</v>
      </c>
      <c r="W436" s="19">
        <v>3.7721827970017302E-2</v>
      </c>
      <c r="X436" s="51">
        <v>4.56110004807124</v>
      </c>
      <c r="Y436" s="19">
        <v>-3.04943209794146E-2</v>
      </c>
      <c r="Z436" s="51">
        <v>16.282241360313499</v>
      </c>
      <c r="AA436" s="19">
        <v>0.161228529275977</v>
      </c>
      <c r="AB436" s="51">
        <v>36.699519830755897</v>
      </c>
      <c r="AC436" s="19">
        <v>0.14511640811368101</v>
      </c>
      <c r="AD436" s="51">
        <v>38.7974963096203</v>
      </c>
      <c r="AE436" s="19">
        <v>0.19173115353623901</v>
      </c>
      <c r="AF436" s="87">
        <v>36.950347402249498</v>
      </c>
      <c r="AG436" s="19">
        <v>-4.9459564215794697E-3</v>
      </c>
      <c r="AH436" s="51">
        <v>-2.2934166339837199</v>
      </c>
      <c r="AI436" s="19">
        <v>-1.12601009186619E-3</v>
      </c>
      <c r="AJ436" s="51">
        <v>13.6143161978107</v>
      </c>
      <c r="AK436" s="19">
        <v>1.07423809098662</v>
      </c>
      <c r="AL436" s="19">
        <v>4.64548997952079E-2</v>
      </c>
      <c r="AM436" s="51">
        <v>-17.004690260393499</v>
      </c>
      <c r="AN436" s="15"/>
      <c r="AO436" s="22">
        <v>4.9799694757894003E-2</v>
      </c>
      <c r="AP436" s="22">
        <v>-5.26618129488634E-2</v>
      </c>
      <c r="AQ436" s="22">
        <v>0.12940687906666401</v>
      </c>
      <c r="AR436" s="22">
        <v>-0.107330135861994</v>
      </c>
      <c r="AS436" s="20">
        <v>8</v>
      </c>
      <c r="AT436" s="20">
        <v>4</v>
      </c>
      <c r="AU436" s="20">
        <v>7</v>
      </c>
      <c r="AV436" s="21">
        <v>5</v>
      </c>
      <c r="AW436" s="15"/>
      <c r="AX436" s="25">
        <v>0.187544023373339</v>
      </c>
      <c r="AY436" s="26">
        <v>0.81982435757072403</v>
      </c>
      <c r="AZ436" s="26">
        <v>1.11705632191115</v>
      </c>
      <c r="BA436" s="26">
        <v>1.17758106794281</v>
      </c>
      <c r="BB436" s="85">
        <v>1.9334221596272998E-2</v>
      </c>
      <c r="BC436" s="88">
        <v>-28.441915727802598</v>
      </c>
      <c r="BD436" s="18">
        <v>43882</v>
      </c>
      <c r="BE436" s="18">
        <v>43910</v>
      </c>
      <c r="BF436" s="20"/>
      <c r="BG436" s="18"/>
      <c r="BH436" s="15"/>
    </row>
    <row r="437" spans="1:60" x14ac:dyDescent="0.25">
      <c r="A437" s="15"/>
      <c r="B437" s="14" t="s">
        <v>1454</v>
      </c>
      <c r="C437" s="14" t="s">
        <v>1455</v>
      </c>
      <c r="D437" s="14" t="s">
        <v>1452</v>
      </c>
      <c r="E437" s="16" t="s">
        <v>708</v>
      </c>
      <c r="F437" s="16" t="s">
        <v>1383</v>
      </c>
      <c r="G437" s="81" t="s">
        <v>38</v>
      </c>
      <c r="H437" s="82" t="s">
        <v>70</v>
      </c>
      <c r="I437" s="17" t="s">
        <v>31</v>
      </c>
      <c r="J437" s="17" t="s">
        <v>1456</v>
      </c>
      <c r="K437" s="15"/>
      <c r="L437" s="18">
        <v>44022</v>
      </c>
      <c r="M437" s="83">
        <v>1687.68290000036</v>
      </c>
      <c r="N437" s="84">
        <v>1687.68290000036</v>
      </c>
      <c r="O437" s="84">
        <v>1855.2546999994699</v>
      </c>
      <c r="P437" s="85">
        <f t="shared" si="6"/>
        <v>0.90967719957849569</v>
      </c>
      <c r="Q437" s="18">
        <v>43882</v>
      </c>
      <c r="R437" s="86">
        <v>692299.353</v>
      </c>
      <c r="S437" s="86">
        <v>611667.55230664101</v>
      </c>
      <c r="T437" s="15"/>
      <c r="U437" s="19">
        <v>1.4298770598543301E-2</v>
      </c>
      <c r="V437" s="51">
        <v>1.4717899752213299</v>
      </c>
      <c r="W437" s="19">
        <v>3.5546345970942597E-2</v>
      </c>
      <c r="X437" s="51">
        <v>4.34355184816377</v>
      </c>
      <c r="Y437" s="19">
        <v>-4.2759428606586901E-2</v>
      </c>
      <c r="Z437" s="51">
        <v>15.0557305975963</v>
      </c>
      <c r="AA437" s="19">
        <v>0.13183735070386299</v>
      </c>
      <c r="AB437" s="51">
        <v>33.760401973559098</v>
      </c>
      <c r="AC437" s="19">
        <v>8.7919580417365098E-2</v>
      </c>
      <c r="AD437" s="51">
        <v>33.077813540003298</v>
      </c>
      <c r="AE437" s="19">
        <v>0.10358567951523601</v>
      </c>
      <c r="AF437" s="87">
        <v>28.135800000134601</v>
      </c>
      <c r="AG437" s="19">
        <v>-5.6418627073071496E-3</v>
      </c>
      <c r="AH437" s="51">
        <v>-2.36300726255649</v>
      </c>
      <c r="AI437" s="19">
        <v>-1.4452257765697101E-2</v>
      </c>
      <c r="AJ437" s="51">
        <v>12.2816914304276</v>
      </c>
      <c r="AK437" s="19">
        <v>0.40664858017058603</v>
      </c>
      <c r="AL437" s="19">
        <v>2.14631771232234E-2</v>
      </c>
      <c r="AM437" s="51">
        <v>-83.763641342055095</v>
      </c>
      <c r="AN437" s="15"/>
      <c r="AO437" s="22">
        <v>4.9726242421456797E-2</v>
      </c>
      <c r="AP437" s="22">
        <v>-5.2728094222402398E-2</v>
      </c>
      <c r="AQ437" s="22">
        <v>0.127032711163338</v>
      </c>
      <c r="AR437" s="22">
        <v>-0.109263712372922</v>
      </c>
      <c r="AS437" s="20">
        <v>8</v>
      </c>
      <c r="AT437" s="20">
        <v>4</v>
      </c>
      <c r="AU437" s="20">
        <v>7</v>
      </c>
      <c r="AV437" s="21">
        <v>5</v>
      </c>
      <c r="AW437" s="15"/>
      <c r="AX437" s="25">
        <v>0.18749120133521499</v>
      </c>
      <c r="AY437" s="26">
        <v>0.67209403478591401</v>
      </c>
      <c r="AZ437" s="26">
        <v>1.0152111971401601</v>
      </c>
      <c r="BA437" s="26">
        <v>0.96020732511988205</v>
      </c>
      <c r="BB437" s="85">
        <v>1.9326660218775899E-2</v>
      </c>
      <c r="BC437" s="88">
        <v>-28.5819354075647</v>
      </c>
      <c r="BD437" s="18">
        <v>43882</v>
      </c>
      <c r="BE437" s="18">
        <v>43910</v>
      </c>
      <c r="BF437" s="20"/>
      <c r="BG437" s="18"/>
      <c r="BH437" s="15"/>
    </row>
    <row r="438" spans="1:60" x14ac:dyDescent="0.25">
      <c r="A438" s="15"/>
      <c r="B438" s="14" t="s">
        <v>1457</v>
      </c>
      <c r="C438" s="14" t="s">
        <v>1458</v>
      </c>
      <c r="D438" s="14" t="s">
        <v>1452</v>
      </c>
      <c r="E438" s="16" t="s">
        <v>47</v>
      </c>
      <c r="F438" s="16" t="s">
        <v>1383</v>
      </c>
      <c r="G438" s="81" t="s">
        <v>38</v>
      </c>
      <c r="H438" s="82" t="s">
        <v>70</v>
      </c>
      <c r="I438" s="17" t="s">
        <v>31</v>
      </c>
      <c r="J438" s="17" t="s">
        <v>1459</v>
      </c>
      <c r="K438" s="15"/>
      <c r="L438" s="18">
        <v>44022</v>
      </c>
      <c r="M438" s="83">
        <v>1658.4494000002701</v>
      </c>
      <c r="N438" s="84">
        <v>1658.4494000002701</v>
      </c>
      <c r="O438" s="84">
        <v>1818.5205000005701</v>
      </c>
      <c r="P438" s="85">
        <f t="shared" si="6"/>
        <v>0.91197729142990147</v>
      </c>
      <c r="Q438" s="18">
        <v>43882</v>
      </c>
      <c r="R438" s="86">
        <v>2471092.693</v>
      </c>
      <c r="S438" s="86">
        <v>2254856.7789648399</v>
      </c>
      <c r="T438" s="15"/>
      <c r="U438" s="19">
        <v>1.4317077424493599E-2</v>
      </c>
      <c r="V438" s="51">
        <v>1.47362065781635</v>
      </c>
      <c r="W438" s="19">
        <v>3.61068482725386E-2</v>
      </c>
      <c r="X438" s="51">
        <v>4.3996020783233698</v>
      </c>
      <c r="Y438" s="19">
        <v>-3.9611821085600199E-2</v>
      </c>
      <c r="Z438" s="51">
        <v>15.370491349691299</v>
      </c>
      <c r="AA438" s="19">
        <v>0.13934321266060601</v>
      </c>
      <c r="AB438" s="51">
        <v>34.5109881692333</v>
      </c>
      <c r="AC438" s="19">
        <v>0.102387651073514</v>
      </c>
      <c r="AD438" s="51">
        <v>34.524620605632698</v>
      </c>
      <c r="AE438" s="19">
        <v>0.12566871071612701</v>
      </c>
      <c r="AF438" s="87">
        <v>30.344103120209201</v>
      </c>
      <c r="AG438" s="19">
        <v>-5.4624177155346799E-3</v>
      </c>
      <c r="AH438" s="51">
        <v>-2.34506276337925</v>
      </c>
      <c r="AI438" s="19">
        <v>-1.1033234351998499E-2</v>
      </c>
      <c r="AJ438" s="51">
        <v>12.623593771801101</v>
      </c>
      <c r="AK438" s="19">
        <v>0.74741004541283496</v>
      </c>
      <c r="AL438" s="19">
        <v>5.8256097909179502E-2</v>
      </c>
      <c r="AM438" s="51">
        <v>93.604159471928099</v>
      </c>
      <c r="AN438" s="15"/>
      <c r="AO438" s="22">
        <v>4.9745198864911799E-2</v>
      </c>
      <c r="AP438" s="22">
        <v>-5.2710994869848898E-2</v>
      </c>
      <c r="AQ438" s="22">
        <v>0.12764423898261201</v>
      </c>
      <c r="AR438" s="22">
        <v>-0.108765450348146</v>
      </c>
      <c r="AS438" s="20">
        <v>8</v>
      </c>
      <c r="AT438" s="20">
        <v>4</v>
      </c>
      <c r="AU438" s="20">
        <v>7</v>
      </c>
      <c r="AV438" s="21">
        <v>5</v>
      </c>
      <c r="AW438" s="15"/>
      <c r="AX438" s="25">
        <v>0.18750438705144901</v>
      </c>
      <c r="AY438" s="26">
        <v>0.70984163907723996</v>
      </c>
      <c r="AZ438" s="26">
        <v>1.0412346654193201</v>
      </c>
      <c r="BA438" s="26">
        <v>1.01554235692493</v>
      </c>
      <c r="BB438" s="85">
        <v>1.9328564749957901E-2</v>
      </c>
      <c r="BC438" s="88">
        <v>-28.545848122215801</v>
      </c>
      <c r="BD438" s="18">
        <v>43882</v>
      </c>
      <c r="BE438" s="18">
        <v>43910</v>
      </c>
      <c r="BF438" s="20"/>
      <c r="BG438" s="18"/>
      <c r="BH438" s="15"/>
    </row>
    <row r="439" spans="1:60" x14ac:dyDescent="0.25">
      <c r="A439" s="15"/>
      <c r="B439" s="14" t="s">
        <v>1460</v>
      </c>
      <c r="C439" s="14" t="s">
        <v>1461</v>
      </c>
      <c r="D439" s="14" t="s">
        <v>1452</v>
      </c>
      <c r="E439" s="16" t="s">
        <v>83</v>
      </c>
      <c r="F439" s="16" t="s">
        <v>1383</v>
      </c>
      <c r="G439" s="81" t="s">
        <v>38</v>
      </c>
      <c r="H439" s="82" t="s">
        <v>70</v>
      </c>
      <c r="I439" s="17" t="s">
        <v>31</v>
      </c>
      <c r="J439" s="17" t="s">
        <v>1462</v>
      </c>
      <c r="K439" s="15"/>
      <c r="L439" s="18">
        <v>44022</v>
      </c>
      <c r="M439" s="83">
        <v>2067.1158000007299</v>
      </c>
      <c r="N439" s="84">
        <v>2067.1158000007299</v>
      </c>
      <c r="O439" s="84">
        <v>2250.2166999988299</v>
      </c>
      <c r="P439" s="85">
        <f t="shared" si="6"/>
        <v>0.91862965909096883</v>
      </c>
      <c r="Q439" s="18">
        <v>43882</v>
      </c>
      <c r="R439" s="86">
        <v>1191433.1059999999</v>
      </c>
      <c r="S439" s="86">
        <v>1035920.83183105</v>
      </c>
      <c r="T439" s="15"/>
      <c r="U439" s="19">
        <v>1.43697272105783E-2</v>
      </c>
      <c r="V439" s="51">
        <v>1.47888563642482</v>
      </c>
      <c r="W439" s="19">
        <v>3.7721862747275701E-2</v>
      </c>
      <c r="X439" s="51">
        <v>4.5611035257970798</v>
      </c>
      <c r="Y439" s="19">
        <v>-3.04946521901002E-2</v>
      </c>
      <c r="Z439" s="51">
        <v>16.282208239252199</v>
      </c>
      <c r="AA439" s="19">
        <v>0.161228075674444</v>
      </c>
      <c r="AB439" s="51">
        <v>36.699474470631699</v>
      </c>
      <c r="AC439" s="19">
        <v>0.14511576488439501</v>
      </c>
      <c r="AD439" s="51">
        <v>38.797431986720802</v>
      </c>
      <c r="AE439" s="19">
        <v>0.191729342814069</v>
      </c>
      <c r="AF439" s="87">
        <v>36.950166330032502</v>
      </c>
      <c r="AG439" s="19">
        <v>-4.9460125592304402E-3</v>
      </c>
      <c r="AH439" s="51">
        <v>-2.2934222477488202</v>
      </c>
      <c r="AI439" s="19">
        <v>-1.12624317625887E-3</v>
      </c>
      <c r="AJ439" s="51">
        <v>13.6142928893678</v>
      </c>
      <c r="AK439" s="19">
        <v>1.06711580000003</v>
      </c>
      <c r="AL439" s="19">
        <v>9.4040413649054203E-2</v>
      </c>
      <c r="AM439" s="51">
        <v>110.979139828705</v>
      </c>
      <c r="AN439" s="15"/>
      <c r="AO439" s="22">
        <v>4.9799655280366999E-2</v>
      </c>
      <c r="AP439" s="22">
        <v>-5.2661789353805902E-2</v>
      </c>
      <c r="AQ439" s="22">
        <v>0.129406703141285</v>
      </c>
      <c r="AR439" s="22">
        <v>-0.107330168296321</v>
      </c>
      <c r="AS439" s="20">
        <v>8</v>
      </c>
      <c r="AT439" s="20">
        <v>4</v>
      </c>
      <c r="AU439" s="20">
        <v>7</v>
      </c>
      <c r="AV439" s="21">
        <v>5</v>
      </c>
      <c r="AW439" s="15"/>
      <c r="AX439" s="25">
        <v>0.18754401317099101</v>
      </c>
      <c r="AY439" s="26">
        <v>0.81982168256126897</v>
      </c>
      <c r="AZ439" s="26">
        <v>1.11705456508935</v>
      </c>
      <c r="BA439" s="26">
        <v>1.17757714866639</v>
      </c>
      <c r="BB439" s="85">
        <v>1.93342205184854E-2</v>
      </c>
      <c r="BC439" s="88">
        <v>-28.441918504977401</v>
      </c>
      <c r="BD439" s="18">
        <v>43882</v>
      </c>
      <c r="BE439" s="18">
        <v>43910</v>
      </c>
      <c r="BF439" s="20"/>
      <c r="BG439" s="18"/>
      <c r="BH439" s="15"/>
    </row>
    <row r="440" spans="1:60" x14ac:dyDescent="0.25">
      <c r="A440" s="15"/>
      <c r="B440" s="14" t="s">
        <v>1463</v>
      </c>
      <c r="C440" s="14" t="s">
        <v>1464</v>
      </c>
      <c r="D440" s="14" t="s">
        <v>1452</v>
      </c>
      <c r="E440" s="16" t="s">
        <v>1389</v>
      </c>
      <c r="F440" s="16" t="s">
        <v>1383</v>
      </c>
      <c r="G440" s="81" t="s">
        <v>38</v>
      </c>
      <c r="H440" s="82" t="s">
        <v>70</v>
      </c>
      <c r="I440" s="17" t="s">
        <v>31</v>
      </c>
      <c r="J440" s="17" t="s">
        <v>1465</v>
      </c>
      <c r="K440" s="15"/>
      <c r="L440" s="18">
        <v>44022</v>
      </c>
      <c r="M440" s="83">
        <v>1801.9057999998299</v>
      </c>
      <c r="N440" s="84">
        <v>1801.9057999998299</v>
      </c>
      <c r="O440" s="84">
        <v>1969.63509999961</v>
      </c>
      <c r="P440" s="85">
        <f t="shared" si="6"/>
        <v>0.91484244975132023</v>
      </c>
      <c r="Q440" s="18">
        <v>43882</v>
      </c>
      <c r="R440" s="86">
        <v>512495.739</v>
      </c>
      <c r="S440" s="86">
        <v>438573.88413037098</v>
      </c>
      <c r="T440" s="15"/>
      <c r="U440" s="19">
        <v>1.43398106793029E-2</v>
      </c>
      <c r="V440" s="51">
        <v>1.4758939832972799</v>
      </c>
      <c r="W440" s="19">
        <v>3.68036193594889E-2</v>
      </c>
      <c r="X440" s="51">
        <v>4.4692791870184001</v>
      </c>
      <c r="Y440" s="19">
        <v>-3.5687475980921597E-2</v>
      </c>
      <c r="Z440" s="51">
        <v>15.762925860151899</v>
      </c>
      <c r="AA440" s="19">
        <v>0.14873702766097299</v>
      </c>
      <c r="AB440" s="51">
        <v>35.450369669240899</v>
      </c>
      <c r="AC440" s="19">
        <v>0.12062951077678</v>
      </c>
      <c r="AD440" s="51">
        <v>36.348806575930197</v>
      </c>
      <c r="AE440" s="19">
        <v>0.15371856144702201</v>
      </c>
      <c r="AF440" s="87">
        <v>33.149088193313197</v>
      </c>
      <c r="AG440" s="19">
        <v>-5.2395480242921604E-3</v>
      </c>
      <c r="AH440" s="51">
        <v>-2.3227757942549898</v>
      </c>
      <c r="AI440" s="19">
        <v>-6.7695336811084399E-3</v>
      </c>
      <c r="AJ440" s="51">
        <v>13.0499638388865</v>
      </c>
      <c r="AK440" s="19">
        <v>0.80190579999936795</v>
      </c>
      <c r="AL440" s="19">
        <v>4.6021170936000999E-2</v>
      </c>
      <c r="AM440" s="51">
        <v>50.787290568463497</v>
      </c>
      <c r="AN440" s="15"/>
      <c r="AO440" s="22">
        <v>4.9768667677199098E-2</v>
      </c>
      <c r="AP440" s="22">
        <v>-5.2689747757540303E-2</v>
      </c>
      <c r="AQ440" s="22">
        <v>0.12840455544937901</v>
      </c>
      <c r="AR440" s="22">
        <v>-0.108146317701612</v>
      </c>
      <c r="AS440" s="20">
        <v>8</v>
      </c>
      <c r="AT440" s="20">
        <v>4</v>
      </c>
      <c r="AU440" s="20">
        <v>7</v>
      </c>
      <c r="AV440" s="21">
        <v>5</v>
      </c>
      <c r="AW440" s="15"/>
      <c r="AX440" s="25">
        <v>0.18752119519340299</v>
      </c>
      <c r="AY440" s="26">
        <v>0.75706483533212998</v>
      </c>
      <c r="AZ440" s="26">
        <v>1.07379019715881</v>
      </c>
      <c r="BA440" s="26">
        <v>1.08496925012514</v>
      </c>
      <c r="BB440" s="85">
        <v>1.93309750568369E-2</v>
      </c>
      <c r="BC440" s="88">
        <v>-28.5010152388422</v>
      </c>
      <c r="BD440" s="18">
        <v>43882</v>
      </c>
      <c r="BE440" s="18">
        <v>43910</v>
      </c>
      <c r="BF440" s="20"/>
      <c r="BG440" s="18"/>
      <c r="BH440" s="15"/>
    </row>
    <row r="441" spans="1:60" x14ac:dyDescent="0.25">
      <c r="A441" s="15"/>
      <c r="B441" s="14" t="s">
        <v>1466</v>
      </c>
      <c r="C441" s="14" t="s">
        <v>1467</v>
      </c>
      <c r="D441" s="14" t="s">
        <v>1452</v>
      </c>
      <c r="E441" s="16" t="s">
        <v>1393</v>
      </c>
      <c r="F441" s="16" t="s">
        <v>1383</v>
      </c>
      <c r="G441" s="81" t="s">
        <v>38</v>
      </c>
      <c r="H441" s="82" t="s">
        <v>70</v>
      </c>
      <c r="I441" s="17" t="s">
        <v>31</v>
      </c>
      <c r="J441" s="17" t="s">
        <v>64</v>
      </c>
      <c r="K441" s="15"/>
      <c r="L441" s="18">
        <v>44022</v>
      </c>
      <c r="M441" s="83">
        <v>1019.45069999993</v>
      </c>
      <c r="N441" s="84">
        <v>1019.45069999993</v>
      </c>
      <c r="O441" s="84"/>
      <c r="P441" s="85" t="str">
        <f t="shared" si="6"/>
        <v/>
      </c>
      <c r="Q441" s="18"/>
      <c r="R441" s="86">
        <v>50972.535000000003</v>
      </c>
      <c r="S441" s="86"/>
      <c r="T441" s="15"/>
      <c r="U441" s="19">
        <v>1.44224109935749E-2</v>
      </c>
      <c r="V441" s="51">
        <v>1.4841540147244801</v>
      </c>
      <c r="W441" s="19">
        <v>3.9339394723356201E-2</v>
      </c>
      <c r="X441" s="51">
        <v>4.7228567234051297</v>
      </c>
      <c r="Y441" s="19"/>
      <c r="Z441" s="51"/>
      <c r="AA441" s="19"/>
      <c r="AB441" s="51"/>
      <c r="AC441" s="19"/>
      <c r="AD441" s="51"/>
      <c r="AE441" s="19"/>
      <c r="AF441" s="87"/>
      <c r="AG441" s="19">
        <v>-4.4291616850387098E-3</v>
      </c>
      <c r="AH441" s="51">
        <v>-2.2417371603296501</v>
      </c>
      <c r="AI441" s="19"/>
      <c r="AJ441" s="51"/>
      <c r="AK441" s="19">
        <v>1.9450699999651998E-2</v>
      </c>
      <c r="AL441" s="19">
        <v>3.2671478902557297E-2</v>
      </c>
      <c r="AM441" s="51">
        <v>18.2452735136321</v>
      </c>
      <c r="AN441" s="15"/>
      <c r="AO441" s="22">
        <v>4.9854193048304303E-2</v>
      </c>
      <c r="AP441" s="22">
        <v>-5.2612582353540299E-2</v>
      </c>
      <c r="AQ441" s="22">
        <v>6.1958100000992999E-2</v>
      </c>
      <c r="AR441" s="22">
        <v>-0.105892423045589</v>
      </c>
      <c r="AS441" s="20"/>
      <c r="AT441" s="20"/>
      <c r="AU441" s="20"/>
      <c r="AV441" s="21"/>
      <c r="AW441" s="15"/>
      <c r="AX441" s="25"/>
      <c r="AY441" s="26"/>
      <c r="AZ441" s="26"/>
      <c r="BA441" s="26"/>
      <c r="BB441" s="85"/>
      <c r="BC441" s="88">
        <v>-28.337816192186398</v>
      </c>
      <c r="BD441" s="18">
        <v>43882</v>
      </c>
      <c r="BE441" s="18">
        <v>43910</v>
      </c>
      <c r="BF441" s="20"/>
      <c r="BG441" s="18"/>
      <c r="BH441" s="15"/>
    </row>
    <row r="442" spans="1:60" x14ac:dyDescent="0.25">
      <c r="A442" s="15"/>
      <c r="B442" s="14" t="s">
        <v>1468</v>
      </c>
      <c r="C442" s="14" t="s">
        <v>1469</v>
      </c>
      <c r="D442" s="14" t="s">
        <v>1452</v>
      </c>
      <c r="E442" s="16" t="s">
        <v>1396</v>
      </c>
      <c r="F442" s="16" t="s">
        <v>1383</v>
      </c>
      <c r="G442" s="81" t="s">
        <v>38</v>
      </c>
      <c r="H442" s="82" t="s">
        <v>70</v>
      </c>
      <c r="I442" s="17" t="s">
        <v>31</v>
      </c>
      <c r="J442" s="17" t="s">
        <v>1470</v>
      </c>
      <c r="K442" s="15"/>
      <c r="L442" s="18">
        <v>44022</v>
      </c>
      <c r="M442" s="83">
        <v>1434.2828999999899</v>
      </c>
      <c r="N442" s="84">
        <v>1434.2828999999899</v>
      </c>
      <c r="O442" s="84">
        <v>1571.33479999937</v>
      </c>
      <c r="P442" s="85">
        <f t="shared" si="6"/>
        <v>0.91277994988755096</v>
      </c>
      <c r="Q442" s="18">
        <v>43882</v>
      </c>
      <c r="R442" s="86">
        <v>112082.423</v>
      </c>
      <c r="S442" s="86">
        <v>101617.669306519</v>
      </c>
      <c r="T442" s="15"/>
      <c r="U442" s="19">
        <v>1.43234675997519E-2</v>
      </c>
      <c r="V442" s="51">
        <v>1.4742596753421799</v>
      </c>
      <c r="W442" s="19">
        <v>3.6302447857451597E-2</v>
      </c>
      <c r="X442" s="51">
        <v>4.4191620368146696</v>
      </c>
      <c r="Y442" s="19">
        <v>-3.8512643176545701E-2</v>
      </c>
      <c r="Z442" s="51">
        <v>15.4804091405967</v>
      </c>
      <c r="AA442" s="19">
        <v>0.14197062386301701</v>
      </c>
      <c r="AB442" s="51">
        <v>34.773729289474403</v>
      </c>
      <c r="AC442" s="19">
        <v>0.10747388934949401</v>
      </c>
      <c r="AD442" s="51">
        <v>35.033244433230699</v>
      </c>
      <c r="AE442" s="19">
        <v>0.13346636687128899</v>
      </c>
      <c r="AF442" s="87">
        <v>31.12386873574</v>
      </c>
      <c r="AG442" s="19">
        <v>-5.3998769408281104E-3</v>
      </c>
      <c r="AH442" s="51">
        <v>-2.3388086859085901</v>
      </c>
      <c r="AI442" s="19">
        <v>-9.8391119527150295E-3</v>
      </c>
      <c r="AJ442" s="51">
        <v>12.743006011718499</v>
      </c>
      <c r="AK442" s="19">
        <v>0.43428289999952502</v>
      </c>
      <c r="AL442" s="19">
        <v>2.4329215320903999E-2</v>
      </c>
      <c r="AM442" s="51">
        <v>-52.104582777945303</v>
      </c>
      <c r="AN442" s="15"/>
      <c r="AO442" s="22">
        <v>4.97517694038834E-2</v>
      </c>
      <c r="AP442" s="22">
        <v>-5.27050463797787E-2</v>
      </c>
      <c r="AQ442" s="22">
        <v>0.12785763799009101</v>
      </c>
      <c r="AR442" s="22">
        <v>-0.108591872765828</v>
      </c>
      <c r="AS442" s="20">
        <v>8</v>
      </c>
      <c r="AT442" s="20">
        <v>4</v>
      </c>
      <c r="AU442" s="20">
        <v>7</v>
      </c>
      <c r="AV442" s="21">
        <v>5</v>
      </c>
      <c r="AW442" s="15"/>
      <c r="AX442" s="25">
        <v>0.18750908973364899</v>
      </c>
      <c r="AY442" s="26">
        <v>0.72305216483891899</v>
      </c>
      <c r="AZ442" s="26">
        <v>1.0503422539604801</v>
      </c>
      <c r="BA442" s="26">
        <v>1.0349417703000701</v>
      </c>
      <c r="BB442" s="85">
        <v>1.93292394919263E-2</v>
      </c>
      <c r="BC442" s="88">
        <v>-28.533289022772799</v>
      </c>
      <c r="BD442" s="18">
        <v>43882</v>
      </c>
      <c r="BE442" s="18">
        <v>43910</v>
      </c>
      <c r="BF442" s="20"/>
      <c r="BG442" s="18"/>
      <c r="BH442" s="15"/>
    </row>
    <row r="443" spans="1:60" x14ac:dyDescent="0.25">
      <c r="A443" s="15"/>
      <c r="B443" s="14" t="s">
        <v>1471</v>
      </c>
      <c r="C443" s="14" t="s">
        <v>1472</v>
      </c>
      <c r="D443" s="14" t="s">
        <v>1452</v>
      </c>
      <c r="E443" s="16" t="s">
        <v>715</v>
      </c>
      <c r="F443" s="16" t="s">
        <v>1383</v>
      </c>
      <c r="G443" s="81" t="s">
        <v>38</v>
      </c>
      <c r="H443" s="82" t="s">
        <v>70</v>
      </c>
      <c r="I443" s="17" t="s">
        <v>31</v>
      </c>
      <c r="J443" s="17" t="s">
        <v>1473</v>
      </c>
      <c r="K443" s="15"/>
      <c r="L443" s="18">
        <v>44022</v>
      </c>
      <c r="M443" s="83">
        <v>1013.41970000044</v>
      </c>
      <c r="N443" s="84">
        <v>1013.41970000044</v>
      </c>
      <c r="O443" s="84">
        <v>1118.0565000008801</v>
      </c>
      <c r="P443" s="85">
        <f t="shared" si="6"/>
        <v>0.90641188526665895</v>
      </c>
      <c r="Q443" s="18">
        <v>43882</v>
      </c>
      <c r="R443" s="86">
        <v>2702750.3790000002</v>
      </c>
      <c r="S443" s="86">
        <v>1977690.87780469</v>
      </c>
      <c r="T443" s="15"/>
      <c r="U443" s="19">
        <v>1.42727033435222E-2</v>
      </c>
      <c r="V443" s="51">
        <v>1.4691832497192101</v>
      </c>
      <c r="W443" s="19">
        <v>3.4748875088553198E-2</v>
      </c>
      <c r="X443" s="51">
        <v>4.2638047599248203</v>
      </c>
      <c r="Y443" s="19">
        <v>-4.7223567173205097E-2</v>
      </c>
      <c r="Z443" s="51">
        <v>14.6093167409272</v>
      </c>
      <c r="AA443" s="19">
        <v>0.121232978257467</v>
      </c>
      <c r="AB443" s="51">
        <v>32.699964728904902</v>
      </c>
      <c r="AC443" s="19">
        <v>6.56635351097066E-2</v>
      </c>
      <c r="AD443" s="51">
        <v>30.852209009230101</v>
      </c>
      <c r="AE443" s="19">
        <v>6.8221154373532003E-2</v>
      </c>
      <c r="AF443" s="87">
        <v>24.599347485957001</v>
      </c>
      <c r="AG443" s="19">
        <v>-5.8971108792320601E-3</v>
      </c>
      <c r="AH443" s="51">
        <v>-2.38853207974898</v>
      </c>
      <c r="AI443" s="19">
        <v>-1.93003626982318E-2</v>
      </c>
      <c r="AJ443" s="51">
        <v>11.7968809371669</v>
      </c>
      <c r="AK443" s="19">
        <v>1.3419700000667899E-2</v>
      </c>
      <c r="AL443" s="19">
        <v>1.0190981429332199E-3</v>
      </c>
      <c r="AM443" s="51">
        <v>-28.0613194314355</v>
      </c>
      <c r="AN443" s="15"/>
      <c r="AO443" s="22">
        <v>4.9699311697622803E-2</v>
      </c>
      <c r="AP443" s="22">
        <v>-5.27524304343387E-2</v>
      </c>
      <c r="AQ443" s="22">
        <v>0.12616230390820399</v>
      </c>
      <c r="AR443" s="22">
        <v>-0.109972827451274</v>
      </c>
      <c r="AS443" s="20">
        <v>7</v>
      </c>
      <c r="AT443" s="20">
        <v>5</v>
      </c>
      <c r="AU443" s="20">
        <v>7</v>
      </c>
      <c r="AV443" s="21">
        <v>5</v>
      </c>
      <c r="AW443" s="15"/>
      <c r="AX443" s="25">
        <v>0.18747285893507101</v>
      </c>
      <c r="AY443" s="26">
        <v>0.61873824210670103</v>
      </c>
      <c r="AZ443" s="26">
        <v>0.978427370277132</v>
      </c>
      <c r="BA443" s="26">
        <v>0.88223787030801804</v>
      </c>
      <c r="BB443" s="85">
        <v>1.93239934864869E-2</v>
      </c>
      <c r="BC443" s="88">
        <v>-28.633293576916898</v>
      </c>
      <c r="BD443" s="18">
        <v>43882</v>
      </c>
      <c r="BE443" s="18">
        <v>43910</v>
      </c>
      <c r="BF443" s="20"/>
      <c r="BG443" s="18"/>
      <c r="BH443" s="15"/>
    </row>
    <row r="444" spans="1:60" x14ac:dyDescent="0.25">
      <c r="A444" s="15"/>
      <c r="B444" s="14" t="s">
        <v>1474</v>
      </c>
      <c r="C444" s="14" t="s">
        <v>1475</v>
      </c>
      <c r="D444" s="14" t="s">
        <v>1452</v>
      </c>
      <c r="E444" s="16" t="s">
        <v>1402</v>
      </c>
      <c r="F444" s="16" t="s">
        <v>1383</v>
      </c>
      <c r="G444" s="81" t="s">
        <v>38</v>
      </c>
      <c r="H444" s="82" t="s">
        <v>70</v>
      </c>
      <c r="I444" s="17" t="s">
        <v>31</v>
      </c>
      <c r="J444" s="17" t="s">
        <v>1476</v>
      </c>
      <c r="K444" s="15"/>
      <c r="L444" s="18">
        <v>44022</v>
      </c>
      <c r="M444" s="83">
        <v>895.96690000034903</v>
      </c>
      <c r="N444" s="84">
        <v>895.96690000034903</v>
      </c>
      <c r="O444" s="84">
        <v>895.96690000034903</v>
      </c>
      <c r="P444" s="85">
        <f t="shared" si="6"/>
        <v>1</v>
      </c>
      <c r="Q444" s="18">
        <v>44022</v>
      </c>
      <c r="R444" s="86">
        <v>0</v>
      </c>
      <c r="S444" s="86">
        <v>0</v>
      </c>
      <c r="T444" s="15"/>
      <c r="U444" s="19">
        <v>0</v>
      </c>
      <c r="V444" s="51">
        <v>4.1912915366992799E-2</v>
      </c>
      <c r="W444" s="19">
        <v>0</v>
      </c>
      <c r="X444" s="51">
        <v>0.78891725106586796</v>
      </c>
      <c r="Y444" s="19">
        <v>0</v>
      </c>
      <c r="Z444" s="51">
        <v>19.3316734582477</v>
      </c>
      <c r="AA444" s="19">
        <v>0</v>
      </c>
      <c r="AB444" s="51">
        <v>20.576666903158198</v>
      </c>
      <c r="AC444" s="19">
        <v>0</v>
      </c>
      <c r="AD444" s="51">
        <v>24.2858554982522</v>
      </c>
      <c r="AE444" s="19">
        <v>0</v>
      </c>
      <c r="AF444" s="87">
        <v>17.777232048596499</v>
      </c>
      <c r="AG444" s="19">
        <v>0</v>
      </c>
      <c r="AH444" s="51">
        <v>-1.79882099182578</v>
      </c>
      <c r="AI444" s="19">
        <v>0</v>
      </c>
      <c r="AJ444" s="51">
        <v>13.726917206993701</v>
      </c>
      <c r="AK444" s="19">
        <v>-0.104033099999506</v>
      </c>
      <c r="AL444" s="19">
        <v>-2.32452417640161E-2</v>
      </c>
      <c r="AM444" s="51">
        <v>-21.897334576642599</v>
      </c>
      <c r="AN444" s="15"/>
      <c r="AO444" s="22">
        <v>0</v>
      </c>
      <c r="AP444" s="22">
        <v>0</v>
      </c>
      <c r="AQ444" s="22">
        <v>0</v>
      </c>
      <c r="AR444" s="22">
        <v>0</v>
      </c>
      <c r="AS444" s="20">
        <v>0</v>
      </c>
      <c r="AT444" s="20">
        <v>0</v>
      </c>
      <c r="AU444" s="20">
        <v>7</v>
      </c>
      <c r="AV444" s="21">
        <v>5</v>
      </c>
      <c r="AW444" s="15"/>
      <c r="AX444" s="25">
        <v>0</v>
      </c>
      <c r="AY444" s="26">
        <v>-114.80232688307299</v>
      </c>
      <c r="AZ444" s="26">
        <v>0.44046649470419702</v>
      </c>
      <c r="BA444" s="26">
        <v>-15.963005696292401</v>
      </c>
      <c r="BB444" s="85">
        <v>0</v>
      </c>
      <c r="BC444" s="88">
        <v>0</v>
      </c>
      <c r="BD444" s="18">
        <v>43657</v>
      </c>
      <c r="BE444" s="18"/>
      <c r="BF444" s="20"/>
      <c r="BG444" s="18"/>
      <c r="BH444" s="15"/>
    </row>
    <row r="445" spans="1:60" x14ac:dyDescent="0.25">
      <c r="A445" s="15"/>
      <c r="B445" s="14" t="s">
        <v>1477</v>
      </c>
      <c r="C445" s="14" t="s">
        <v>1478</v>
      </c>
      <c r="D445" s="14" t="s">
        <v>1479</v>
      </c>
      <c r="E445" s="16" t="s">
        <v>77</v>
      </c>
      <c r="F445" s="16" t="s">
        <v>1383</v>
      </c>
      <c r="G445" s="81" t="s">
        <v>38</v>
      </c>
      <c r="H445" s="82" t="s">
        <v>848</v>
      </c>
      <c r="I445" s="17" t="s">
        <v>31</v>
      </c>
      <c r="J445" s="17" t="s">
        <v>1480</v>
      </c>
      <c r="K445" s="15"/>
      <c r="L445" s="18">
        <v>44022</v>
      </c>
      <c r="M445" s="83">
        <v>623.38399999961302</v>
      </c>
      <c r="N445" s="84">
        <v>623.38399999961302</v>
      </c>
      <c r="O445" s="84">
        <v>901.64950000029103</v>
      </c>
      <c r="P445" s="85">
        <f t="shared" si="6"/>
        <v>0.69138173979956941</v>
      </c>
      <c r="Q445" s="18">
        <v>43843</v>
      </c>
      <c r="R445" s="86">
        <v>254450.08900000001</v>
      </c>
      <c r="S445" s="86">
        <v>224929.35919531301</v>
      </c>
      <c r="T445" s="15"/>
      <c r="U445" s="19">
        <v>1.8810895900969599E-2</v>
      </c>
      <c r="V445" s="51">
        <v>1.9230025054639599</v>
      </c>
      <c r="W445" s="19">
        <v>8.3818840521416894E-3</v>
      </c>
      <c r="X445" s="51">
        <v>1.6271056562800399</v>
      </c>
      <c r="Y445" s="19">
        <v>-0.30110939678881499</v>
      </c>
      <c r="Z445" s="51">
        <v>-10.7792662206339</v>
      </c>
      <c r="AA445" s="19">
        <v>-0.249144093838404</v>
      </c>
      <c r="AB445" s="51">
        <v>-4.33774248068221</v>
      </c>
      <c r="AC445" s="19">
        <v>-0.27186504979356002</v>
      </c>
      <c r="AD445" s="51">
        <v>-2.90064948110376</v>
      </c>
      <c r="AE445" s="19">
        <v>-0.24686736382602201</v>
      </c>
      <c r="AF445" s="87">
        <v>-6.90950433400576</v>
      </c>
      <c r="AG445" s="19">
        <v>1.9993298041299599E-2</v>
      </c>
      <c r="AH445" s="51">
        <v>0.200508812304179</v>
      </c>
      <c r="AI445" s="19">
        <v>-0.28052982248133101</v>
      </c>
      <c r="AJ445" s="51">
        <v>-14.326065041139399</v>
      </c>
      <c r="AK445" s="19">
        <v>-0.37661600000050399</v>
      </c>
      <c r="AL445" s="19">
        <v>-3.5615029097243699E-2</v>
      </c>
      <c r="AM445" s="51">
        <v>-61.595956806850197</v>
      </c>
      <c r="AN445" s="15"/>
      <c r="AO445" s="22">
        <v>8.6287878839357304E-2</v>
      </c>
      <c r="AP445" s="22">
        <v>-0.116012155933277</v>
      </c>
      <c r="AQ445" s="22">
        <v>6.6500612418167293E-2</v>
      </c>
      <c r="AR445" s="22">
        <v>-0.317479995506874</v>
      </c>
      <c r="AS445" s="20">
        <v>9</v>
      </c>
      <c r="AT445" s="20">
        <v>3</v>
      </c>
      <c r="AU445" s="20">
        <v>5</v>
      </c>
      <c r="AV445" s="21">
        <v>7</v>
      </c>
      <c r="AW445" s="15"/>
      <c r="AX445" s="25">
        <v>0.38772336230846099</v>
      </c>
      <c r="AY445" s="26">
        <v>-0.56002002800141804</v>
      </c>
      <c r="AZ445" s="26">
        <v>-0.18018540169941799</v>
      </c>
      <c r="BA445" s="26">
        <v>-0.73216384300849302</v>
      </c>
      <c r="BB445" s="85">
        <v>3.9386922994344799E-2</v>
      </c>
      <c r="BC445" s="88">
        <v>-47.1757262661704</v>
      </c>
      <c r="BD445" s="18">
        <v>43843</v>
      </c>
      <c r="BE445" s="18">
        <v>43913</v>
      </c>
      <c r="BF445" s="20"/>
      <c r="BG445" s="18"/>
      <c r="BH445" s="15"/>
    </row>
    <row r="446" spans="1:60" x14ac:dyDescent="0.25">
      <c r="A446" s="15"/>
      <c r="B446" s="14" t="s">
        <v>1481</v>
      </c>
      <c r="C446" s="14" t="s">
        <v>1482</v>
      </c>
      <c r="D446" s="14" t="s">
        <v>1479</v>
      </c>
      <c r="E446" s="16" t="s">
        <v>708</v>
      </c>
      <c r="F446" s="16" t="s">
        <v>1383</v>
      </c>
      <c r="G446" s="81" t="s">
        <v>38</v>
      </c>
      <c r="H446" s="82" t="s">
        <v>848</v>
      </c>
      <c r="I446" s="17" t="s">
        <v>31</v>
      </c>
      <c r="J446" s="17" t="s">
        <v>1483</v>
      </c>
      <c r="K446" s="15"/>
      <c r="L446" s="18">
        <v>44022</v>
      </c>
      <c r="M446" s="83">
        <v>451.70470000011801</v>
      </c>
      <c r="N446" s="84">
        <v>451.70470000011801</v>
      </c>
      <c r="O446" s="84">
        <v>661.567400000058</v>
      </c>
      <c r="P446" s="85">
        <f t="shared" si="6"/>
        <v>0.68277956259646166</v>
      </c>
      <c r="Q446" s="18">
        <v>43843</v>
      </c>
      <c r="R446" s="86">
        <v>406255.609</v>
      </c>
      <c r="S446" s="86">
        <v>419838.22781249997</v>
      </c>
      <c r="T446" s="15"/>
      <c r="U446" s="19">
        <v>1.87396988148976E-2</v>
      </c>
      <c r="V446" s="51">
        <v>1.91588279685675</v>
      </c>
      <c r="W446" s="19">
        <v>6.2685624216101098E-3</v>
      </c>
      <c r="X446" s="51">
        <v>1.41577349322688</v>
      </c>
      <c r="Y446" s="19">
        <v>-0.30994983324868403</v>
      </c>
      <c r="Z446" s="51">
        <v>-11.6633098666207</v>
      </c>
      <c r="AA446" s="19">
        <v>-0.26814774609752901</v>
      </c>
      <c r="AB446" s="51">
        <v>-6.2381077065947501</v>
      </c>
      <c r="AC446" s="19">
        <v>-0.30823404264723597</v>
      </c>
      <c r="AD446" s="51">
        <v>-6.53754876647145</v>
      </c>
      <c r="AE446" s="19">
        <v>-0.30257214952609501</v>
      </c>
      <c r="AF446" s="87">
        <v>-12.479982904012999</v>
      </c>
      <c r="AG446" s="19">
        <v>1.9280377940958701E-2</v>
      </c>
      <c r="AH446" s="51">
        <v>0.129216802270093</v>
      </c>
      <c r="AI446" s="19">
        <v>-0.29012708588736102</v>
      </c>
      <c r="AJ446" s="51">
        <v>-15.2857913817425</v>
      </c>
      <c r="AK446" s="19">
        <v>-0.54829529999988202</v>
      </c>
      <c r="AL446" s="19">
        <v>-5.9161608112845002E-2</v>
      </c>
      <c r="AM446" s="51">
        <v>-78.763886806787895</v>
      </c>
      <c r="AN446" s="15"/>
      <c r="AO446" s="22">
        <v>8.6211832745902897E-2</v>
      </c>
      <c r="AP446" s="22">
        <v>-0.116073916468013</v>
      </c>
      <c r="AQ446" s="22">
        <v>6.4184210859821206E-2</v>
      </c>
      <c r="AR446" s="22">
        <v>-0.31895852478279302</v>
      </c>
      <c r="AS446" s="20">
        <v>9</v>
      </c>
      <c r="AT446" s="20">
        <v>3</v>
      </c>
      <c r="AU446" s="20">
        <v>5</v>
      </c>
      <c r="AV446" s="21">
        <v>7</v>
      </c>
      <c r="AW446" s="15"/>
      <c r="AX446" s="25">
        <v>0.38779471240122798</v>
      </c>
      <c r="AY446" s="26">
        <v>-0.60858293869841895</v>
      </c>
      <c r="AZ446" s="26">
        <v>-0.249958945464414</v>
      </c>
      <c r="BA446" s="26">
        <v>-0.79389858820468395</v>
      </c>
      <c r="BB446" s="85">
        <v>3.9389843683675298E-2</v>
      </c>
      <c r="BC446" s="88">
        <v>-47.4337459796225</v>
      </c>
      <c r="BD446" s="18">
        <v>43843</v>
      </c>
      <c r="BE446" s="18">
        <v>43913</v>
      </c>
      <c r="BF446" s="20"/>
      <c r="BG446" s="18"/>
      <c r="BH446" s="15"/>
    </row>
    <row r="447" spans="1:60" x14ac:dyDescent="0.25">
      <c r="A447" s="15"/>
      <c r="B447" s="14" t="s">
        <v>1484</v>
      </c>
      <c r="C447" s="14" t="s">
        <v>1485</v>
      </c>
      <c r="D447" s="14" t="s">
        <v>1479</v>
      </c>
      <c r="E447" s="16" t="s">
        <v>47</v>
      </c>
      <c r="F447" s="16" t="s">
        <v>1383</v>
      </c>
      <c r="G447" s="81" t="s">
        <v>38</v>
      </c>
      <c r="H447" s="82" t="s">
        <v>848</v>
      </c>
      <c r="I447" s="17" t="s">
        <v>31</v>
      </c>
      <c r="J447" s="17" t="s">
        <v>1486</v>
      </c>
      <c r="K447" s="15"/>
      <c r="L447" s="18">
        <v>44022</v>
      </c>
      <c r="M447" s="83">
        <v>564.534900000319</v>
      </c>
      <c r="N447" s="84">
        <v>564.534900000319</v>
      </c>
      <c r="O447" s="84">
        <v>824.15529999975104</v>
      </c>
      <c r="P447" s="85">
        <f t="shared" si="6"/>
        <v>0.68498606998036604</v>
      </c>
      <c r="Q447" s="18">
        <v>43843</v>
      </c>
      <c r="R447" s="86">
        <v>756835.59699999995</v>
      </c>
      <c r="S447" s="86">
        <v>955277.94687402295</v>
      </c>
      <c r="T447" s="15"/>
      <c r="U447" s="19">
        <v>1.8758065421934599E-2</v>
      </c>
      <c r="V447" s="51">
        <v>1.9177194575604499</v>
      </c>
      <c r="W447" s="19">
        <v>6.8123722739983402E-3</v>
      </c>
      <c r="X447" s="51">
        <v>1.4701544784656999</v>
      </c>
      <c r="Y447" s="19">
        <v>-0.307682374253054</v>
      </c>
      <c r="Z447" s="51">
        <v>-11.436563967057699</v>
      </c>
      <c r="AA447" s="19">
        <v>-0.26329519887338398</v>
      </c>
      <c r="AB447" s="51">
        <v>-5.7528529841802101</v>
      </c>
      <c r="AC447" s="19">
        <v>-0.29903563447704101</v>
      </c>
      <c r="AD447" s="51">
        <v>-5.6177079494518702</v>
      </c>
      <c r="AE447" s="19">
        <v>-0.28861764081375402</v>
      </c>
      <c r="AF447" s="87">
        <v>-11.084532032779</v>
      </c>
      <c r="AG447" s="19">
        <v>1.9464150760541098E-2</v>
      </c>
      <c r="AH447" s="51">
        <v>0.14759408422833101</v>
      </c>
      <c r="AI447" s="19">
        <v>-0.28766606638237102</v>
      </c>
      <c r="AJ447" s="51">
        <v>-15.039689431243501</v>
      </c>
      <c r="AK447" s="19">
        <v>-0.46734452988603198</v>
      </c>
      <c r="AL447" s="19">
        <v>-6.1902054923848503E-2</v>
      </c>
      <c r="AM447" s="51">
        <v>-27.871298057929401</v>
      </c>
      <c r="AN447" s="15"/>
      <c r="AO447" s="22">
        <v>8.6231514023966199E-2</v>
      </c>
      <c r="AP447" s="22">
        <v>-0.116058053121378</v>
      </c>
      <c r="AQ447" s="22">
        <v>6.47810734390077E-2</v>
      </c>
      <c r="AR447" s="22">
        <v>-0.31857772862364098</v>
      </c>
      <c r="AS447" s="20">
        <v>9</v>
      </c>
      <c r="AT447" s="20">
        <v>3</v>
      </c>
      <c r="AU447" s="20">
        <v>5</v>
      </c>
      <c r="AV447" s="21">
        <v>7</v>
      </c>
      <c r="AW447" s="15"/>
      <c r="AX447" s="25">
        <v>0.38777626348077299</v>
      </c>
      <c r="AY447" s="26">
        <v>-0.59618020850666698</v>
      </c>
      <c r="AZ447" s="26">
        <v>-0.232136739871976</v>
      </c>
      <c r="BA447" s="26">
        <v>-0.77816215175789705</v>
      </c>
      <c r="BB447" s="85">
        <v>3.9389083533496898E-2</v>
      </c>
      <c r="BC447" s="88">
        <v>-47.3673833074863</v>
      </c>
      <c r="BD447" s="18">
        <v>43843</v>
      </c>
      <c r="BE447" s="18">
        <v>43913</v>
      </c>
      <c r="BF447" s="20"/>
      <c r="BG447" s="18"/>
      <c r="BH447" s="15"/>
    </row>
    <row r="448" spans="1:60" x14ac:dyDescent="0.25">
      <c r="A448" s="15"/>
      <c r="B448" s="14" t="s">
        <v>1487</v>
      </c>
      <c r="C448" s="14" t="s">
        <v>1488</v>
      </c>
      <c r="D448" s="14" t="s">
        <v>1479</v>
      </c>
      <c r="E448" s="16" t="s">
        <v>83</v>
      </c>
      <c r="F448" s="16" t="s">
        <v>1383</v>
      </c>
      <c r="G448" s="81" t="s">
        <v>38</v>
      </c>
      <c r="H448" s="82" t="s">
        <v>848</v>
      </c>
      <c r="I448" s="17" t="s">
        <v>31</v>
      </c>
      <c r="J448" s="17" t="s">
        <v>1489</v>
      </c>
      <c r="K448" s="15"/>
      <c r="L448" s="18">
        <v>44022</v>
      </c>
      <c r="M448" s="83">
        <v>801.72759999986704</v>
      </c>
      <c r="N448" s="84">
        <v>801.72759999986704</v>
      </c>
      <c r="O448" s="84">
        <v>1159.6017000004599</v>
      </c>
      <c r="P448" s="85">
        <f t="shared" si="6"/>
        <v>0.69138187706998799</v>
      </c>
      <c r="Q448" s="18">
        <v>43843</v>
      </c>
      <c r="R448" s="86">
        <v>216413.1</v>
      </c>
      <c r="S448" s="86">
        <v>296452.953279785</v>
      </c>
      <c r="T448" s="15"/>
      <c r="U448" s="19">
        <v>1.8810946103258199E-2</v>
      </c>
      <c r="V448" s="51">
        <v>1.9230075256928101</v>
      </c>
      <c r="W448" s="19">
        <v>8.3822267206414801E-3</v>
      </c>
      <c r="X448" s="51">
        <v>1.6271399231300201</v>
      </c>
      <c r="Y448" s="19">
        <v>-0.30110921664629098</v>
      </c>
      <c r="Z448" s="51">
        <v>-10.779248206381499</v>
      </c>
      <c r="AA448" s="19">
        <v>-0.249143948675774</v>
      </c>
      <c r="AB448" s="51">
        <v>-4.3377279644191704</v>
      </c>
      <c r="AC448" s="19">
        <v>-0.27186553308012701</v>
      </c>
      <c r="AD448" s="51">
        <v>-2.9006978097604601</v>
      </c>
      <c r="AE448" s="19">
        <v>-0.24686893509439001</v>
      </c>
      <c r="AF448" s="87">
        <v>-6.9096614608424698</v>
      </c>
      <c r="AG448" s="19">
        <v>1.99934479405783E-2</v>
      </c>
      <c r="AH448" s="51">
        <v>0.20052380223205499</v>
      </c>
      <c r="AI448" s="19">
        <v>-0.28052940157154799</v>
      </c>
      <c r="AJ448" s="51">
        <v>-14.3260229501611</v>
      </c>
      <c r="AK448" s="19">
        <v>-0.198272399999842</v>
      </c>
      <c r="AL448" s="19">
        <v>-2.69812714832369E-2</v>
      </c>
      <c r="AM448" s="51">
        <v>-15.5596801712672</v>
      </c>
      <c r="AN448" s="15"/>
      <c r="AO448" s="22">
        <v>8.6287841777520996E-2</v>
      </c>
      <c r="AP448" s="22">
        <v>-0.116012186896987</v>
      </c>
      <c r="AQ448" s="22">
        <v>6.6500876937425304E-2</v>
      </c>
      <c r="AR448" s="22">
        <v>-0.31748004926805201</v>
      </c>
      <c r="AS448" s="20">
        <v>9</v>
      </c>
      <c r="AT448" s="20">
        <v>3</v>
      </c>
      <c r="AU448" s="20">
        <v>5</v>
      </c>
      <c r="AV448" s="21">
        <v>7</v>
      </c>
      <c r="AW448" s="15"/>
      <c r="AX448" s="25">
        <v>0.38772341288393403</v>
      </c>
      <c r="AY448" s="26">
        <v>-0.56001899729835702</v>
      </c>
      <c r="AZ448" s="26">
        <v>-0.18018373921017899</v>
      </c>
      <c r="BA448" s="26">
        <v>-0.73216247556410996</v>
      </c>
      <c r="BB448" s="85">
        <v>3.9386927393679799E-2</v>
      </c>
      <c r="BC448" s="88">
        <v>-47.175750087306398</v>
      </c>
      <c r="BD448" s="18">
        <v>43843</v>
      </c>
      <c r="BE448" s="18">
        <v>43913</v>
      </c>
      <c r="BF448" s="20"/>
      <c r="BG448" s="18"/>
      <c r="BH448" s="15"/>
    </row>
    <row r="449" spans="1:60" x14ac:dyDescent="0.25">
      <c r="A449" s="15"/>
      <c r="B449" s="14" t="s">
        <v>1490</v>
      </c>
      <c r="C449" s="14" t="s">
        <v>1491</v>
      </c>
      <c r="D449" s="14" t="s">
        <v>1479</v>
      </c>
      <c r="E449" s="16" t="s">
        <v>1389</v>
      </c>
      <c r="F449" s="16" t="s">
        <v>1383</v>
      </c>
      <c r="G449" s="81" t="s">
        <v>38</v>
      </c>
      <c r="H449" s="82" t="s">
        <v>848</v>
      </c>
      <c r="I449" s="17" t="s">
        <v>31</v>
      </c>
      <c r="J449" s="17" t="s">
        <v>1492</v>
      </c>
      <c r="K449" s="15"/>
      <c r="L449" s="18">
        <v>44022</v>
      </c>
      <c r="M449" s="83">
        <v>745.07730000000402</v>
      </c>
      <c r="N449" s="84">
        <v>745.07730000000402</v>
      </c>
      <c r="O449" s="84">
        <v>1083.3723000008599</v>
      </c>
      <c r="P449" s="85">
        <f t="shared" si="6"/>
        <v>0.68773892409784942</v>
      </c>
      <c r="Q449" s="18">
        <v>43843</v>
      </c>
      <c r="R449" s="86">
        <v>111687.711</v>
      </c>
      <c r="S449" s="86">
        <v>178232.262321777</v>
      </c>
      <c r="T449" s="15"/>
      <c r="U449" s="19">
        <v>1.8780953370878699E-2</v>
      </c>
      <c r="V449" s="51">
        <v>1.9200082524548601</v>
      </c>
      <c r="W449" s="19">
        <v>7.4899444007314698E-3</v>
      </c>
      <c r="X449" s="51">
        <v>1.53791169113902</v>
      </c>
      <c r="Y449" s="19">
        <v>-0.30485334627155702</v>
      </c>
      <c r="Z449" s="51">
        <v>-11.153661168908</v>
      </c>
      <c r="AA449" s="19">
        <v>-0.257220932712662</v>
      </c>
      <c r="AB449" s="51">
        <v>-5.1454263681080201</v>
      </c>
      <c r="AC449" s="19">
        <v>-0.28743579338886799</v>
      </c>
      <c r="AD449" s="51">
        <v>-4.4577238406345696</v>
      </c>
      <c r="AE449" s="19">
        <v>-0.27089048991445502</v>
      </c>
      <c r="AF449" s="87">
        <v>-9.3118169428489601</v>
      </c>
      <c r="AG449" s="19">
        <v>1.9692530959218899E-2</v>
      </c>
      <c r="AH449" s="51">
        <v>0.17043210409610801</v>
      </c>
      <c r="AI449" s="19">
        <v>-0.28459505031438298</v>
      </c>
      <c r="AJ449" s="51">
        <v>-14.7325878244446</v>
      </c>
      <c r="AK449" s="19">
        <v>-0.25492269999987899</v>
      </c>
      <c r="AL449" s="19">
        <v>-2.2327766176204002E-2</v>
      </c>
      <c r="AM449" s="51">
        <v>-49.426626806787702</v>
      </c>
      <c r="AN449" s="15"/>
      <c r="AO449" s="22">
        <v>8.6255707501550205E-2</v>
      </c>
      <c r="AP449" s="22">
        <v>-0.11603823948011301</v>
      </c>
      <c r="AQ449" s="22">
        <v>6.5522909688297701E-2</v>
      </c>
      <c r="AR449" s="22">
        <v>-0.31810447887983201</v>
      </c>
      <c r="AS449" s="20">
        <v>9</v>
      </c>
      <c r="AT449" s="20">
        <v>3</v>
      </c>
      <c r="AU449" s="20">
        <v>5</v>
      </c>
      <c r="AV449" s="21">
        <v>7</v>
      </c>
      <c r="AW449" s="15"/>
      <c r="AX449" s="25">
        <v>0.38775325987779102</v>
      </c>
      <c r="AY449" s="26">
        <v>-0.58065757505937698</v>
      </c>
      <c r="AZ449" s="26">
        <v>-0.209832162094926</v>
      </c>
      <c r="BA449" s="26">
        <v>-0.75843769899893199</v>
      </c>
      <c r="BB449" s="85">
        <v>3.9388132004605697E-2</v>
      </c>
      <c r="BC449" s="88">
        <v>-47.284769972495297</v>
      </c>
      <c r="BD449" s="18">
        <v>43843</v>
      </c>
      <c r="BE449" s="18">
        <v>43913</v>
      </c>
      <c r="BF449" s="20"/>
      <c r="BG449" s="18"/>
      <c r="BH449" s="15"/>
    </row>
    <row r="450" spans="1:60" x14ac:dyDescent="0.25">
      <c r="A450" s="15"/>
      <c r="B450" s="14" t="s">
        <v>1493</v>
      </c>
      <c r="C450" s="14" t="s">
        <v>1494</v>
      </c>
      <c r="D450" s="14" t="s">
        <v>1479</v>
      </c>
      <c r="E450" s="16" t="s">
        <v>1393</v>
      </c>
      <c r="F450" s="16" t="s">
        <v>1383</v>
      </c>
      <c r="G450" s="81" t="s">
        <v>38</v>
      </c>
      <c r="H450" s="82" t="s">
        <v>848</v>
      </c>
      <c r="I450" s="17" t="s">
        <v>31</v>
      </c>
      <c r="J450" s="17" t="s">
        <v>64</v>
      </c>
      <c r="K450" s="15"/>
      <c r="L450" s="18">
        <v>44022</v>
      </c>
      <c r="M450" s="83">
        <v>931.27329999953497</v>
      </c>
      <c r="N450" s="84">
        <v>931.27329999953497</v>
      </c>
      <c r="O450" s="84">
        <v>1334.51640000008</v>
      </c>
      <c r="P450" s="85">
        <f t="shared" si="6"/>
        <v>0.69783578530730617</v>
      </c>
      <c r="Q450" s="18">
        <v>43843</v>
      </c>
      <c r="R450" s="86">
        <v>50841.392999999996</v>
      </c>
      <c r="S450" s="86">
        <v>25511.643118774398</v>
      </c>
      <c r="T450" s="15"/>
      <c r="U450" s="19">
        <v>1.8863798084567E-2</v>
      </c>
      <c r="V450" s="51">
        <v>1.92829272382369</v>
      </c>
      <c r="W450" s="19">
        <v>9.9537466303445399E-3</v>
      </c>
      <c r="X450" s="51">
        <v>1.78429191410032</v>
      </c>
      <c r="Y450" s="19">
        <v>-0.29447533271013498</v>
      </c>
      <c r="Z450" s="51">
        <v>-10.1158598127658</v>
      </c>
      <c r="AA450" s="19">
        <v>-0.23472212829161401</v>
      </c>
      <c r="AB450" s="51">
        <v>-2.8955459260032499</v>
      </c>
      <c r="AC450" s="19">
        <v>-0.24364486723614401</v>
      </c>
      <c r="AD450" s="51">
        <v>-7.8631225362187293E-2</v>
      </c>
      <c r="AE450" s="19">
        <v>-0.20267198587767801</v>
      </c>
      <c r="AF450" s="87">
        <v>-2.4899665391712902</v>
      </c>
      <c r="AG450" s="19">
        <v>2.0523264114672202E-2</v>
      </c>
      <c r="AH450" s="51">
        <v>0.25350541964144202</v>
      </c>
      <c r="AI450" s="19">
        <v>-0.27332297868910199</v>
      </c>
      <c r="AJ450" s="51">
        <v>-13.6053806619166</v>
      </c>
      <c r="AK450" s="19">
        <v>-6.8726700000333998E-2</v>
      </c>
      <c r="AL450" s="19">
        <v>-1.9272841611382301E-2</v>
      </c>
      <c r="AM450" s="51">
        <v>-5.2198412634461402</v>
      </c>
      <c r="AN450" s="15"/>
      <c r="AO450" s="22">
        <v>8.6344223196647404E-2</v>
      </c>
      <c r="AP450" s="22">
        <v>-0.11596627473321899</v>
      </c>
      <c r="AQ450" s="22">
        <v>6.8223832166040693E-2</v>
      </c>
      <c r="AR450" s="22">
        <v>-0.31638115590612897</v>
      </c>
      <c r="AS450" s="20">
        <v>9</v>
      </c>
      <c r="AT450" s="20">
        <v>3</v>
      </c>
      <c r="AU450" s="20">
        <v>5</v>
      </c>
      <c r="AV450" s="21">
        <v>7</v>
      </c>
      <c r="AW450" s="15"/>
      <c r="AX450" s="25">
        <v>0.387671758300276</v>
      </c>
      <c r="AY450" s="26">
        <v>-0.52317956535443999</v>
      </c>
      <c r="AZ450" s="26">
        <v>-0.12727726952744001</v>
      </c>
      <c r="BA450" s="26">
        <v>-0.685121366812382</v>
      </c>
      <c r="BB450" s="85">
        <v>3.9384894505092201E-2</v>
      </c>
      <c r="BC450" s="88">
        <v>-46.983431601140197</v>
      </c>
      <c r="BD450" s="18">
        <v>43843</v>
      </c>
      <c r="BE450" s="18">
        <v>43913</v>
      </c>
      <c r="BF450" s="20"/>
      <c r="BG450" s="18"/>
      <c r="BH450" s="15"/>
    </row>
    <row r="451" spans="1:60" x14ac:dyDescent="0.25">
      <c r="A451" s="15"/>
      <c r="B451" s="14" t="s">
        <v>1495</v>
      </c>
      <c r="C451" s="14" t="s">
        <v>1496</v>
      </c>
      <c r="D451" s="14" t="s">
        <v>1479</v>
      </c>
      <c r="E451" s="16" t="s">
        <v>1396</v>
      </c>
      <c r="F451" s="16" t="s">
        <v>1383</v>
      </c>
      <c r="G451" s="81" t="s">
        <v>38</v>
      </c>
      <c r="H451" s="82" t="s">
        <v>848</v>
      </c>
      <c r="I451" s="17" t="s">
        <v>31</v>
      </c>
      <c r="J451" s="17" t="s">
        <v>1497</v>
      </c>
      <c r="K451" s="15"/>
      <c r="L451" s="18">
        <v>44022</v>
      </c>
      <c r="M451" s="83">
        <v>505.23389999987597</v>
      </c>
      <c r="N451" s="84">
        <v>505.23389999987597</v>
      </c>
      <c r="O451" s="84">
        <v>736.75320000015199</v>
      </c>
      <c r="P451" s="85">
        <f t="shared" si="6"/>
        <v>0.68575732009005419</v>
      </c>
      <c r="Q451" s="18">
        <v>43843</v>
      </c>
      <c r="R451" s="86">
        <v>107521.651</v>
      </c>
      <c r="S451" s="86">
        <v>119245.395620728</v>
      </c>
      <c r="T451" s="15"/>
      <c r="U451" s="19">
        <v>1.87644136312883E-2</v>
      </c>
      <c r="V451" s="51">
        <v>1.9183542784958301</v>
      </c>
      <c r="W451" s="19">
        <v>7.0025029854150498E-3</v>
      </c>
      <c r="X451" s="51">
        <v>1.48916754960737</v>
      </c>
      <c r="Y451" s="19">
        <v>-0.30688986461696899</v>
      </c>
      <c r="Z451" s="51">
        <v>-11.3573130034492</v>
      </c>
      <c r="AA451" s="19">
        <v>-0.26159608771558901</v>
      </c>
      <c r="AB451" s="51">
        <v>-5.5829418684006704</v>
      </c>
      <c r="AC451" s="19">
        <v>-0.29580032735073503</v>
      </c>
      <c r="AD451" s="51">
        <v>-5.2941772368212696</v>
      </c>
      <c r="AE451" s="19">
        <v>-0.28368872153456298</v>
      </c>
      <c r="AF451" s="87">
        <v>-10.591640104859801</v>
      </c>
      <c r="AG451" s="19">
        <v>1.9528142698618502E-2</v>
      </c>
      <c r="AH451" s="51">
        <v>0.15399327803606899</v>
      </c>
      <c r="AI451" s="19">
        <v>-0.286805703873106</v>
      </c>
      <c r="AJ451" s="51">
        <v>-14.9536531803169</v>
      </c>
      <c r="AK451" s="19">
        <v>-0.49476610000070698</v>
      </c>
      <c r="AL451" s="19">
        <v>-5.1041343940596597E-2</v>
      </c>
      <c r="AM451" s="51">
        <v>-73.410966806928599</v>
      </c>
      <c r="AN451" s="15"/>
      <c r="AO451" s="22">
        <v>8.6238152031000895E-2</v>
      </c>
      <c r="AP451" s="22">
        <v>-0.116052421321947</v>
      </c>
      <c r="AQ451" s="22">
        <v>6.4989238779162406E-2</v>
      </c>
      <c r="AR451" s="22">
        <v>-0.31844499637634699</v>
      </c>
      <c r="AS451" s="20">
        <v>9</v>
      </c>
      <c r="AT451" s="20">
        <v>3</v>
      </c>
      <c r="AU451" s="20">
        <v>5</v>
      </c>
      <c r="AV451" s="21">
        <v>7</v>
      </c>
      <c r="AW451" s="15"/>
      <c r="AX451" s="25">
        <v>0.38776970420731199</v>
      </c>
      <c r="AY451" s="26">
        <v>-0.59183701007623302</v>
      </c>
      <c r="AZ451" s="26">
        <v>-0.22589577488452101</v>
      </c>
      <c r="BA451" s="26">
        <v>-0.772646562119917</v>
      </c>
      <c r="BB451" s="85">
        <v>3.9388805727212498E-2</v>
      </c>
      <c r="BC451" s="88">
        <v>-47.344198844337399</v>
      </c>
      <c r="BD451" s="18">
        <v>43843</v>
      </c>
      <c r="BE451" s="18">
        <v>43913</v>
      </c>
      <c r="BF451" s="20"/>
      <c r="BG451" s="18"/>
      <c r="BH451" s="15"/>
    </row>
    <row r="452" spans="1:60" x14ac:dyDescent="0.25">
      <c r="A452" s="15"/>
      <c r="B452" s="14" t="s">
        <v>1498</v>
      </c>
      <c r="C452" s="14" t="s">
        <v>1499</v>
      </c>
      <c r="D452" s="14" t="s">
        <v>1479</v>
      </c>
      <c r="E452" s="16" t="s">
        <v>715</v>
      </c>
      <c r="F452" s="16" t="s">
        <v>1383</v>
      </c>
      <c r="G452" s="81" t="s">
        <v>38</v>
      </c>
      <c r="H452" s="82" t="s">
        <v>848</v>
      </c>
      <c r="I452" s="17" t="s">
        <v>31</v>
      </c>
      <c r="J452" s="17" t="s">
        <v>1500</v>
      </c>
      <c r="K452" s="15"/>
      <c r="L452" s="18">
        <v>44022</v>
      </c>
      <c r="M452" s="83">
        <v>388.88409999990802</v>
      </c>
      <c r="N452" s="84">
        <v>388.88409999990802</v>
      </c>
      <c r="O452" s="84">
        <v>572.88559999968902</v>
      </c>
      <c r="P452" s="85">
        <f t="shared" si="6"/>
        <v>0.67881632912420753</v>
      </c>
      <c r="Q452" s="18">
        <v>43843</v>
      </c>
      <c r="R452" s="86">
        <v>400226.78200000001</v>
      </c>
      <c r="S452" s="86">
        <v>774081.93559374998</v>
      </c>
      <c r="T452" s="15"/>
      <c r="U452" s="19">
        <v>1.87065643640381E-2</v>
      </c>
      <c r="V452" s="51">
        <v>1.9125693517708</v>
      </c>
      <c r="W452" s="19">
        <v>5.2864356257487097E-3</v>
      </c>
      <c r="X452" s="51">
        <v>1.31756081364074</v>
      </c>
      <c r="Y452" s="19">
        <v>-0.31402221325348401</v>
      </c>
      <c r="Z452" s="51">
        <v>-12.0705478671007</v>
      </c>
      <c r="AA452" s="19">
        <v>-0.27681814496288998</v>
      </c>
      <c r="AB452" s="51">
        <v>-7.1051475931308197</v>
      </c>
      <c r="AC452" s="19">
        <v>-0.32451742448145499</v>
      </c>
      <c r="AD452" s="51">
        <v>-8.16588694989332</v>
      </c>
      <c r="AE452" s="19">
        <v>-0.32704448661825197</v>
      </c>
      <c r="AF452" s="87">
        <v>-14.927216613228699</v>
      </c>
      <c r="AG452" s="19">
        <v>1.89489278454857E-2</v>
      </c>
      <c r="AH452" s="51">
        <v>9.6071792722796104E-2</v>
      </c>
      <c r="AI452" s="19">
        <v>-0.29454592224006798</v>
      </c>
      <c r="AJ452" s="51">
        <v>-15.7276750170131</v>
      </c>
      <c r="AK452" s="19">
        <v>-0.61111590000044103</v>
      </c>
      <c r="AL452" s="19">
        <v>-6.9910867910075503E-2</v>
      </c>
      <c r="AM452" s="51">
        <v>-85.045946806902094</v>
      </c>
      <c r="AN452" s="15"/>
      <c r="AO452" s="22">
        <v>8.6176406784943496E-2</v>
      </c>
      <c r="AP452" s="22">
        <v>-0.116102663989295</v>
      </c>
      <c r="AQ452" s="22">
        <v>6.3108471638770397E-2</v>
      </c>
      <c r="AR452" s="22">
        <v>-0.31964420223812301</v>
      </c>
      <c r="AS452" s="20">
        <v>9</v>
      </c>
      <c r="AT452" s="20">
        <v>3</v>
      </c>
      <c r="AU452" s="20">
        <v>5</v>
      </c>
      <c r="AV452" s="21">
        <v>7</v>
      </c>
      <c r="AW452" s="15"/>
      <c r="AX452" s="25">
        <v>0.38782860817620501</v>
      </c>
      <c r="AY452" s="26">
        <v>-0.63074719918313304</v>
      </c>
      <c r="AZ452" s="26">
        <v>-0.28181688343420302</v>
      </c>
      <c r="BA452" s="26">
        <v>-0.82196706835111399</v>
      </c>
      <c r="BB452" s="85">
        <v>3.9391275648122198E-2</v>
      </c>
      <c r="BC452" s="88">
        <v>-47.553263688227197</v>
      </c>
      <c r="BD452" s="18">
        <v>43843</v>
      </c>
      <c r="BE452" s="18">
        <v>43913</v>
      </c>
      <c r="BF452" s="20"/>
      <c r="BG452" s="18"/>
      <c r="BH452" s="15"/>
    </row>
    <row r="453" spans="1:60" x14ac:dyDescent="0.25">
      <c r="A453" s="15"/>
      <c r="B453" s="14" t="s">
        <v>1501</v>
      </c>
      <c r="C453" s="14" t="s">
        <v>1502</v>
      </c>
      <c r="D453" s="14" t="s">
        <v>1503</v>
      </c>
      <c r="E453" s="16" t="s">
        <v>77</v>
      </c>
      <c r="F453" s="16" t="s">
        <v>1383</v>
      </c>
      <c r="G453" s="81" t="s">
        <v>115</v>
      </c>
      <c r="H453" s="82" t="s">
        <v>1504</v>
      </c>
      <c r="I453" s="17" t="s">
        <v>31</v>
      </c>
      <c r="J453" s="17" t="s">
        <v>1505</v>
      </c>
      <c r="K453" s="15"/>
      <c r="L453" s="18">
        <v>44022</v>
      </c>
      <c r="M453" s="83">
        <v>1494.2942999992499</v>
      </c>
      <c r="N453" s="84">
        <v>1494.2942999992499</v>
      </c>
      <c r="O453" s="84">
        <v>1600.4302999991901</v>
      </c>
      <c r="P453" s="85">
        <f t="shared" si="6"/>
        <v>0.9336828351725196</v>
      </c>
      <c r="Q453" s="18">
        <v>43843</v>
      </c>
      <c r="R453" s="86">
        <v>1100926.53</v>
      </c>
      <c r="S453" s="86">
        <v>1136447.3748320299</v>
      </c>
      <c r="T453" s="15"/>
      <c r="U453" s="19">
        <v>4.4239724502403996E-3</v>
      </c>
      <c r="V453" s="51">
        <v>0.48431016039103297</v>
      </c>
      <c r="W453" s="19">
        <v>8.75006522619515E-2</v>
      </c>
      <c r="X453" s="51">
        <v>9.5389824772573792</v>
      </c>
      <c r="Y453" s="19">
        <v>-5.1277374209385003E-2</v>
      </c>
      <c r="Z453" s="51">
        <v>14.203936037316501</v>
      </c>
      <c r="AA453" s="19">
        <v>0.13729422948206799</v>
      </c>
      <c r="AB453" s="51">
        <v>34.306089851365002</v>
      </c>
      <c r="AC453" s="19">
        <v>0.170078344572103</v>
      </c>
      <c r="AD453" s="51">
        <v>41.293689955491601</v>
      </c>
      <c r="AE453" s="19">
        <v>0.213041918577801</v>
      </c>
      <c r="AF453" s="87">
        <v>39.0814239063766</v>
      </c>
      <c r="AG453" s="19">
        <v>3.7750713452623999E-2</v>
      </c>
      <c r="AH453" s="51">
        <v>1.97625035343663</v>
      </c>
      <c r="AI453" s="19">
        <v>-7.8675085433133098E-3</v>
      </c>
      <c r="AJ453" s="51">
        <v>12.940166352665999</v>
      </c>
      <c r="AK453" s="19">
        <v>0.49429429999901903</v>
      </c>
      <c r="AL453" s="19">
        <v>2.89718001076835E-2</v>
      </c>
      <c r="AM453" s="51">
        <v>-5.2591996827395597</v>
      </c>
      <c r="AN453" s="15"/>
      <c r="AO453" s="22">
        <v>4.29004352190532E-2</v>
      </c>
      <c r="AP453" s="22">
        <v>-5.1205487922779902E-2</v>
      </c>
      <c r="AQ453" s="22">
        <v>0.106169088567258</v>
      </c>
      <c r="AR453" s="22">
        <v>-0.14669724008214</v>
      </c>
      <c r="AS453" s="20">
        <v>7</v>
      </c>
      <c r="AT453" s="20">
        <v>5</v>
      </c>
      <c r="AU453" s="20">
        <v>8</v>
      </c>
      <c r="AV453" s="21">
        <v>4</v>
      </c>
      <c r="AW453" s="15"/>
      <c r="AX453" s="25">
        <v>0.170181341445132</v>
      </c>
      <c r="AY453" s="26">
        <v>0.76074918166432304</v>
      </c>
      <c r="AZ453" s="26">
        <v>1.0865375530011101</v>
      </c>
      <c r="BA453" s="26">
        <v>1.10434410938433</v>
      </c>
      <c r="BB453" s="85">
        <v>1.7551597821256999E-2</v>
      </c>
      <c r="BC453" s="88">
        <v>-27.6240271131974</v>
      </c>
      <c r="BD453" s="18">
        <v>43843</v>
      </c>
      <c r="BE453" s="18">
        <v>43910</v>
      </c>
      <c r="BF453" s="20"/>
      <c r="BG453" s="18"/>
      <c r="BH453" s="15"/>
    </row>
    <row r="454" spans="1:60" x14ac:dyDescent="0.25">
      <c r="A454" s="15"/>
      <c r="B454" s="14" t="s">
        <v>1506</v>
      </c>
      <c r="C454" s="14" t="s">
        <v>1507</v>
      </c>
      <c r="D454" s="14" t="s">
        <v>1503</v>
      </c>
      <c r="E454" s="16" t="s">
        <v>708</v>
      </c>
      <c r="F454" s="16" t="s">
        <v>1383</v>
      </c>
      <c r="G454" s="81" t="s">
        <v>115</v>
      </c>
      <c r="H454" s="82" t="s">
        <v>1504</v>
      </c>
      <c r="I454" s="17" t="s">
        <v>31</v>
      </c>
      <c r="J454" s="17" t="s">
        <v>1508</v>
      </c>
      <c r="K454" s="15"/>
      <c r="L454" s="18">
        <v>44022</v>
      </c>
      <c r="M454" s="83">
        <v>1057.5125999990901</v>
      </c>
      <c r="N454" s="84">
        <v>1057.5125999990901</v>
      </c>
      <c r="O454" s="84">
        <v>1146.8961999993801</v>
      </c>
      <c r="P454" s="85">
        <f t="shared" si="6"/>
        <v>0.92206478668223124</v>
      </c>
      <c r="Q454" s="18">
        <v>43843</v>
      </c>
      <c r="R454" s="86">
        <v>1045534.32</v>
      </c>
      <c r="S454" s="86">
        <v>1199401.07049414</v>
      </c>
      <c r="T454" s="15"/>
      <c r="U454" s="19">
        <v>4.3536669381865102E-3</v>
      </c>
      <c r="V454" s="51">
        <v>0.47727960918564299</v>
      </c>
      <c r="W454" s="19">
        <v>8.5221116682078005E-2</v>
      </c>
      <c r="X454" s="51">
        <v>9.3110289192700293</v>
      </c>
      <c r="Y454" s="19">
        <v>-6.3279146486820495E-2</v>
      </c>
      <c r="Z454" s="51">
        <v>13.003758809572901</v>
      </c>
      <c r="AA454" s="19">
        <v>0.10850969957944499</v>
      </c>
      <c r="AB454" s="51">
        <v>31.427636861102702</v>
      </c>
      <c r="AC454" s="19">
        <v>0.111635696461308</v>
      </c>
      <c r="AD454" s="51">
        <v>35.449425144412103</v>
      </c>
      <c r="AE454" s="19">
        <v>0.12332316140426</v>
      </c>
      <c r="AF454" s="87">
        <v>30.109548189037</v>
      </c>
      <c r="AG454" s="19">
        <v>3.7025029807409703E-2</v>
      </c>
      <c r="AH454" s="51">
        <v>1.9036819889151999</v>
      </c>
      <c r="AI454" s="19">
        <v>-2.11034619769634E-2</v>
      </c>
      <c r="AJ454" s="51">
        <v>11.6165710093046</v>
      </c>
      <c r="AK454" s="19">
        <v>5.7512599998517502E-2</v>
      </c>
      <c r="AL454" s="19">
        <v>3.9841362467996104E-3</v>
      </c>
      <c r="AM454" s="51">
        <v>-48.937369682767901</v>
      </c>
      <c r="AN454" s="15"/>
      <c r="AO454" s="22">
        <v>4.2827500821658801E-2</v>
      </c>
      <c r="AP454" s="22">
        <v>-5.1271849500190002E-2</v>
      </c>
      <c r="AQ454" s="22">
        <v>0.103850404186232</v>
      </c>
      <c r="AR454" s="22">
        <v>-0.14854568594644699</v>
      </c>
      <c r="AS454" s="20">
        <v>7</v>
      </c>
      <c r="AT454" s="20">
        <v>5</v>
      </c>
      <c r="AU454" s="20">
        <v>8</v>
      </c>
      <c r="AV454" s="21">
        <v>4</v>
      </c>
      <c r="AW454" s="15"/>
      <c r="AX454" s="25">
        <v>0.17015783965383899</v>
      </c>
      <c r="AY454" s="26">
        <v>0.60216309027691794</v>
      </c>
      <c r="AZ454" s="26">
        <v>0.98401281236328897</v>
      </c>
      <c r="BA454" s="26">
        <v>0.86877598333921902</v>
      </c>
      <c r="BB454" s="85">
        <v>1.75473330365639E-2</v>
      </c>
      <c r="BC454" s="88">
        <v>-27.962452050996902</v>
      </c>
      <c r="BD454" s="18">
        <v>43843</v>
      </c>
      <c r="BE454" s="18">
        <v>43910</v>
      </c>
      <c r="BF454" s="20"/>
      <c r="BG454" s="18"/>
      <c r="BH454" s="15"/>
    </row>
    <row r="455" spans="1:60" x14ac:dyDescent="0.25">
      <c r="A455" s="15"/>
      <c r="B455" s="14" t="s">
        <v>1509</v>
      </c>
      <c r="C455" s="14" t="s">
        <v>1510</v>
      </c>
      <c r="D455" s="14" t="s">
        <v>1503</v>
      </c>
      <c r="E455" s="16" t="s">
        <v>47</v>
      </c>
      <c r="F455" s="16" t="s">
        <v>1383</v>
      </c>
      <c r="G455" s="81" t="s">
        <v>115</v>
      </c>
      <c r="H455" s="82" t="s">
        <v>1504</v>
      </c>
      <c r="I455" s="17" t="s">
        <v>31</v>
      </c>
      <c r="J455" s="17" t="s">
        <v>1511</v>
      </c>
      <c r="K455" s="15"/>
      <c r="L455" s="18">
        <v>44022</v>
      </c>
      <c r="M455" s="83">
        <v>1289.7476000003501</v>
      </c>
      <c r="N455" s="84">
        <v>1289.7476000003501</v>
      </c>
      <c r="O455" s="84">
        <v>1394.2517000008399</v>
      </c>
      <c r="P455" s="85">
        <f t="shared" ref="P455:P518" si="7">IFERROR(N455/O455,"")</f>
        <v>0.92504646040565919</v>
      </c>
      <c r="Q455" s="18">
        <v>43843</v>
      </c>
      <c r="R455" s="86">
        <v>1239313.49</v>
      </c>
      <c r="S455" s="86">
        <v>1167814.9031503899</v>
      </c>
      <c r="T455" s="15"/>
      <c r="U455" s="19">
        <v>4.3718192555388703E-3</v>
      </c>
      <c r="V455" s="51">
        <v>0.47909484092088001</v>
      </c>
      <c r="W455" s="19">
        <v>8.5808268002438098E-2</v>
      </c>
      <c r="X455" s="51">
        <v>9.3697440513060393</v>
      </c>
      <c r="Y455" s="19">
        <v>-6.0199241775117103E-2</v>
      </c>
      <c r="Z455" s="51">
        <v>13.311749280736001</v>
      </c>
      <c r="AA455" s="19">
        <v>0.115861458329164</v>
      </c>
      <c r="AB455" s="51">
        <v>32.162812736059998</v>
      </c>
      <c r="AC455" s="19">
        <v>0.126419675712968</v>
      </c>
      <c r="AD455" s="51">
        <v>36.927823069563601</v>
      </c>
      <c r="AE455" s="19">
        <v>0.14580035736435101</v>
      </c>
      <c r="AF455" s="87">
        <v>32.357267785060699</v>
      </c>
      <c r="AG455" s="19">
        <v>3.72121615309879E-2</v>
      </c>
      <c r="AH455" s="51">
        <v>1.9223951612730199</v>
      </c>
      <c r="AI455" s="19">
        <v>-1.77074975390497E-2</v>
      </c>
      <c r="AJ455" s="51">
        <v>11.956167453085101</v>
      </c>
      <c r="AK455" s="19">
        <v>0.21830612861784199</v>
      </c>
      <c r="AL455" s="19">
        <v>2.0234317071299301E-2</v>
      </c>
      <c r="AM455" s="51">
        <v>40.693767792487101</v>
      </c>
      <c r="AN455" s="15"/>
      <c r="AO455" s="22">
        <v>4.2846340547839597E-2</v>
      </c>
      <c r="AP455" s="22">
        <v>-5.1254749631916598E-2</v>
      </c>
      <c r="AQ455" s="22">
        <v>0.104447561809211</v>
      </c>
      <c r="AR455" s="22">
        <v>-0.148069406704017</v>
      </c>
      <c r="AS455" s="20">
        <v>7</v>
      </c>
      <c r="AT455" s="20">
        <v>5</v>
      </c>
      <c r="AU455" s="20">
        <v>8</v>
      </c>
      <c r="AV455" s="21">
        <v>4</v>
      </c>
      <c r="AW455" s="15"/>
      <c r="AX455" s="25">
        <v>0.170163447572559</v>
      </c>
      <c r="AY455" s="26">
        <v>0.64268709671614499</v>
      </c>
      <c r="AZ455" s="26">
        <v>1.01021353804572</v>
      </c>
      <c r="BA455" s="26">
        <v>0.92871264756467997</v>
      </c>
      <c r="BB455" s="85">
        <v>1.7548385733352899E-2</v>
      </c>
      <c r="BC455" s="88">
        <v>-27.8753040072042</v>
      </c>
      <c r="BD455" s="18">
        <v>43843</v>
      </c>
      <c r="BE455" s="18">
        <v>43910</v>
      </c>
      <c r="BF455" s="20"/>
      <c r="BG455" s="18"/>
      <c r="BH455" s="15"/>
    </row>
    <row r="456" spans="1:60" x14ac:dyDescent="0.25">
      <c r="A456" s="15"/>
      <c r="B456" s="14" t="s">
        <v>1512</v>
      </c>
      <c r="C456" s="14" t="s">
        <v>1513</v>
      </c>
      <c r="D456" s="14" t="s">
        <v>1503</v>
      </c>
      <c r="E456" s="16" t="s">
        <v>83</v>
      </c>
      <c r="F456" s="16" t="s">
        <v>1383</v>
      </c>
      <c r="G456" s="81" t="s">
        <v>115</v>
      </c>
      <c r="H456" s="82" t="s">
        <v>1504</v>
      </c>
      <c r="I456" s="17" t="s">
        <v>31</v>
      </c>
      <c r="J456" s="17" t="s">
        <v>1514</v>
      </c>
      <c r="K456" s="15"/>
      <c r="L456" s="18">
        <v>44022</v>
      </c>
      <c r="M456" s="83">
        <v>1605.6966999992701</v>
      </c>
      <c r="N456" s="84">
        <v>1605.6966999992701</v>
      </c>
      <c r="O456" s="84">
        <v>1719.7448999993501</v>
      </c>
      <c r="P456" s="85">
        <f t="shared" si="7"/>
        <v>0.93368307125078664</v>
      </c>
      <c r="Q456" s="18">
        <v>43843</v>
      </c>
      <c r="R456" s="86">
        <v>522617.20699999999</v>
      </c>
      <c r="S456" s="86">
        <v>467416.15956689499</v>
      </c>
      <c r="T456" s="15"/>
      <c r="U456" s="19">
        <v>4.4239910257601904E-3</v>
      </c>
      <c r="V456" s="51">
        <v>0.48431201794301199</v>
      </c>
      <c r="W456" s="19">
        <v>8.7500745848956299E-2</v>
      </c>
      <c r="X456" s="51">
        <v>9.5389918359578605</v>
      </c>
      <c r="Y456" s="19">
        <v>-5.1277165423016399E-2</v>
      </c>
      <c r="Z456" s="51">
        <v>14.203956915953301</v>
      </c>
      <c r="AA456" s="19">
        <v>0.137295111866551</v>
      </c>
      <c r="AB456" s="51">
        <v>34.306178089813301</v>
      </c>
      <c r="AC456" s="19">
        <v>0.170079240841151</v>
      </c>
      <c r="AD456" s="51">
        <v>41.2937795823673</v>
      </c>
      <c r="AE456" s="19">
        <v>0.21304349665297201</v>
      </c>
      <c r="AF456" s="87">
        <v>39.081581713922802</v>
      </c>
      <c r="AG456" s="19">
        <v>3.7750757697722299E-2</v>
      </c>
      <c r="AH456" s="51">
        <v>1.9762547779464501</v>
      </c>
      <c r="AI456" s="19">
        <v>-7.8671961673535407E-3</v>
      </c>
      <c r="AJ456" s="51">
        <v>12.9401975902583</v>
      </c>
      <c r="AK456" s="19">
        <v>0.60569669999880704</v>
      </c>
      <c r="AL456" s="19">
        <v>6.0365051871485803E-2</v>
      </c>
      <c r="AM456" s="51">
        <v>64.837229828583105</v>
      </c>
      <c r="AN456" s="15"/>
      <c r="AO456" s="22">
        <v>4.2900456854113103E-2</v>
      </c>
      <c r="AP456" s="22">
        <v>-5.1205451880377999E-2</v>
      </c>
      <c r="AQ456" s="22">
        <v>0.10616921923792701</v>
      </c>
      <c r="AR456" s="22">
        <v>-0.146697069652</v>
      </c>
      <c r="AS456" s="20">
        <v>7</v>
      </c>
      <c r="AT456" s="20">
        <v>5</v>
      </c>
      <c r="AU456" s="20">
        <v>8</v>
      </c>
      <c r="AV456" s="21">
        <v>4</v>
      </c>
      <c r="AW456" s="15"/>
      <c r="AX456" s="25">
        <v>0.170181393464445</v>
      </c>
      <c r="AY456" s="26">
        <v>0.76075417401443701</v>
      </c>
      <c r="AZ456" s="26">
        <v>1.0865404689848199</v>
      </c>
      <c r="BA456" s="26">
        <v>1.1043517653597501</v>
      </c>
      <c r="BB456" s="85">
        <v>1.7551603419415199E-2</v>
      </c>
      <c r="BC456" s="88">
        <v>-27.624009816819999</v>
      </c>
      <c r="BD456" s="18">
        <v>43843</v>
      </c>
      <c r="BE456" s="18">
        <v>43910</v>
      </c>
      <c r="BF456" s="20"/>
      <c r="BG456" s="18"/>
      <c r="BH456" s="15"/>
    </row>
    <row r="457" spans="1:60" x14ac:dyDescent="0.25">
      <c r="A457" s="15"/>
      <c r="B457" s="14" t="s">
        <v>1515</v>
      </c>
      <c r="C457" s="14" t="s">
        <v>1516</v>
      </c>
      <c r="D457" s="14" t="s">
        <v>1503</v>
      </c>
      <c r="E457" s="16" t="s">
        <v>1389</v>
      </c>
      <c r="F457" s="16" t="s">
        <v>1383</v>
      </c>
      <c r="G457" s="81" t="s">
        <v>115</v>
      </c>
      <c r="H457" s="82" t="s">
        <v>1504</v>
      </c>
      <c r="I457" s="17" t="s">
        <v>31</v>
      </c>
      <c r="J457" s="17" t="s">
        <v>1517</v>
      </c>
      <c r="K457" s="15"/>
      <c r="L457" s="18">
        <v>44022</v>
      </c>
      <c r="M457" s="83">
        <v>1415.0114999990899</v>
      </c>
      <c r="N457" s="84">
        <v>1415.0114999990899</v>
      </c>
      <c r="O457" s="84">
        <v>1523.54270000011</v>
      </c>
      <c r="P457" s="85">
        <f t="shared" si="7"/>
        <v>0.92876392634022509</v>
      </c>
      <c r="Q457" s="18">
        <v>43843</v>
      </c>
      <c r="R457" s="86">
        <v>492869.50599999999</v>
      </c>
      <c r="S457" s="86">
        <v>433135.665792969</v>
      </c>
      <c r="T457" s="15"/>
      <c r="U457" s="19">
        <v>4.3943136261077598E-3</v>
      </c>
      <c r="V457" s="51">
        <v>0.48134427797776902</v>
      </c>
      <c r="W457" s="19">
        <v>8.6538185401877896E-2</v>
      </c>
      <c r="X457" s="51">
        <v>9.4427357912500192</v>
      </c>
      <c r="Y457" s="19">
        <v>-5.6359047996957103E-2</v>
      </c>
      <c r="Z457" s="51">
        <v>13.695768658552</v>
      </c>
      <c r="AA457" s="19">
        <v>0.125060824348184</v>
      </c>
      <c r="AB457" s="51">
        <v>33.082749338005698</v>
      </c>
      <c r="AC457" s="19">
        <v>0.14505735760220001</v>
      </c>
      <c r="AD457" s="51">
        <v>38.791591258486697</v>
      </c>
      <c r="AE457" s="19">
        <v>0.17434996522933899</v>
      </c>
      <c r="AF457" s="87">
        <v>35.212228571530403</v>
      </c>
      <c r="AG457" s="19">
        <v>3.7444552153829101E-2</v>
      </c>
      <c r="AH457" s="51">
        <v>1.94563422355714</v>
      </c>
      <c r="AI457" s="19">
        <v>-1.34727846198075E-2</v>
      </c>
      <c r="AJ457" s="51">
        <v>12.379638745012899</v>
      </c>
      <c r="AK457" s="19">
        <v>0.41501149999909098</v>
      </c>
      <c r="AL457" s="19">
        <v>2.7004138848496999E-2</v>
      </c>
      <c r="AM457" s="51">
        <v>14.184387228451699</v>
      </c>
      <c r="AN457" s="15"/>
      <c r="AO457" s="22">
        <v>4.2869633578448002E-2</v>
      </c>
      <c r="AP457" s="22">
        <v>-5.1233447187769302E-2</v>
      </c>
      <c r="AQ457" s="22">
        <v>0.105189997004345</v>
      </c>
      <c r="AR457" s="22">
        <v>-0.147477353417344</v>
      </c>
      <c r="AS457" s="20">
        <v>7</v>
      </c>
      <c r="AT457" s="20">
        <v>5</v>
      </c>
      <c r="AU457" s="20">
        <v>8</v>
      </c>
      <c r="AV457" s="21">
        <v>4</v>
      </c>
      <c r="AW457" s="15"/>
      <c r="AX457" s="25">
        <v>0.17017083762388199</v>
      </c>
      <c r="AY457" s="26">
        <v>0.69337439847186</v>
      </c>
      <c r="AZ457" s="26">
        <v>1.04298274549001</v>
      </c>
      <c r="BA457" s="26">
        <v>1.0039323741675601</v>
      </c>
      <c r="BB457" s="85">
        <v>1.75497374896804E-2</v>
      </c>
      <c r="BC457" s="88">
        <v>-27.766973646357702</v>
      </c>
      <c r="BD457" s="18">
        <v>43843</v>
      </c>
      <c r="BE457" s="18">
        <v>43910</v>
      </c>
      <c r="BF457" s="20"/>
      <c r="BG457" s="18"/>
      <c r="BH457" s="15"/>
    </row>
    <row r="458" spans="1:60" x14ac:dyDescent="0.25">
      <c r="A458" s="15"/>
      <c r="B458" s="14" t="s">
        <v>1518</v>
      </c>
      <c r="C458" s="14" t="s">
        <v>1519</v>
      </c>
      <c r="D458" s="14" t="s">
        <v>1503</v>
      </c>
      <c r="E458" s="16" t="s">
        <v>1393</v>
      </c>
      <c r="F458" s="16" t="s">
        <v>1383</v>
      </c>
      <c r="G458" s="81" t="s">
        <v>115</v>
      </c>
      <c r="H458" s="82" t="s">
        <v>1504</v>
      </c>
      <c r="I458" s="17" t="s">
        <v>31</v>
      </c>
      <c r="J458" s="17" t="s">
        <v>64</v>
      </c>
      <c r="K458" s="15"/>
      <c r="L458" s="18">
        <v>43817</v>
      </c>
      <c r="M458" s="83"/>
      <c r="N458" s="84"/>
      <c r="O458" s="84"/>
      <c r="P458" s="85" t="str">
        <f t="shared" si="7"/>
        <v/>
      </c>
      <c r="Q458" s="18"/>
      <c r="R458" s="86"/>
      <c r="S458" s="86"/>
      <c r="T458" s="15"/>
      <c r="U458" s="19"/>
      <c r="V458" s="51"/>
      <c r="W458" s="19"/>
      <c r="X458" s="51"/>
      <c r="Y458" s="19"/>
      <c r="Z458" s="51"/>
      <c r="AA458" s="19"/>
      <c r="AB458" s="51"/>
      <c r="AC458" s="19"/>
      <c r="AD458" s="51"/>
      <c r="AE458" s="19"/>
      <c r="AF458" s="87"/>
      <c r="AG458" s="19"/>
      <c r="AH458" s="51"/>
      <c r="AI458" s="19"/>
      <c r="AJ458" s="51"/>
      <c r="AK458" s="19"/>
      <c r="AL458" s="19"/>
      <c r="AM458" s="51"/>
      <c r="AN458" s="15"/>
      <c r="AO458" s="22">
        <v>0</v>
      </c>
      <c r="AP458" s="22">
        <v>0</v>
      </c>
      <c r="AQ458" s="22"/>
      <c r="AR458" s="22"/>
      <c r="AS458" s="20"/>
      <c r="AT458" s="20"/>
      <c r="AU458" s="20"/>
      <c r="AV458" s="21"/>
      <c r="AW458" s="15"/>
      <c r="AX458" s="25"/>
      <c r="AY458" s="26"/>
      <c r="AZ458" s="26"/>
      <c r="BA458" s="26"/>
      <c r="BB458" s="85"/>
      <c r="BC458" s="88">
        <v>0</v>
      </c>
      <c r="BD458" s="18">
        <v>43811</v>
      </c>
      <c r="BE458" s="18"/>
      <c r="BF458" s="20"/>
      <c r="BG458" s="18"/>
      <c r="BH458" s="15"/>
    </row>
    <row r="459" spans="1:60" x14ac:dyDescent="0.25">
      <c r="A459" s="15"/>
      <c r="B459" s="14" t="s">
        <v>1520</v>
      </c>
      <c r="C459" s="14" t="s">
        <v>1521</v>
      </c>
      <c r="D459" s="14" t="s">
        <v>1503</v>
      </c>
      <c r="E459" s="16" t="s">
        <v>1396</v>
      </c>
      <c r="F459" s="16" t="s">
        <v>1383</v>
      </c>
      <c r="G459" s="81" t="s">
        <v>115</v>
      </c>
      <c r="H459" s="82" t="s">
        <v>1504</v>
      </c>
      <c r="I459" s="17" t="s">
        <v>31</v>
      </c>
      <c r="J459" s="17" t="s">
        <v>1522</v>
      </c>
      <c r="K459" s="15"/>
      <c r="L459" s="18">
        <v>44022</v>
      </c>
      <c r="M459" s="83">
        <v>1193.4279999993701</v>
      </c>
      <c r="N459" s="84">
        <v>1193.4279999993701</v>
      </c>
      <c r="O459" s="84">
        <v>1288.6771000009001</v>
      </c>
      <c r="P459" s="85">
        <f t="shared" si="7"/>
        <v>0.92608769101160915</v>
      </c>
      <c r="Q459" s="18">
        <v>43843</v>
      </c>
      <c r="R459" s="86">
        <v>259034.88500000001</v>
      </c>
      <c r="S459" s="86">
        <v>215339.11672021501</v>
      </c>
      <c r="T459" s="15"/>
      <c r="U459" s="19">
        <v>4.3781240892713002E-3</v>
      </c>
      <c r="V459" s="51">
        <v>0.47972532429412201</v>
      </c>
      <c r="W459" s="19">
        <v>8.6013153972162401E-2</v>
      </c>
      <c r="X459" s="51">
        <v>9.3902326482784702</v>
      </c>
      <c r="Y459" s="19">
        <v>-5.9123707903418102E-2</v>
      </c>
      <c r="Z459" s="51">
        <v>13.419302667913101</v>
      </c>
      <c r="AA459" s="19">
        <v>0.11843345767381799</v>
      </c>
      <c r="AB459" s="51">
        <v>32.420012670569101</v>
      </c>
      <c r="AC459" s="19">
        <v>0.131616181939608</v>
      </c>
      <c r="AD459" s="51">
        <v>37.447473692242099</v>
      </c>
      <c r="AE459" s="19">
        <v>0.15373590817587701</v>
      </c>
      <c r="AF459" s="87">
        <v>33.1508228661842</v>
      </c>
      <c r="AG459" s="19">
        <v>3.72773108938418E-2</v>
      </c>
      <c r="AH459" s="51">
        <v>1.9289100975583999</v>
      </c>
      <c r="AI459" s="19">
        <v>-1.6521782699783199E-2</v>
      </c>
      <c r="AJ459" s="51">
        <v>12.0747389370226</v>
      </c>
      <c r="AK459" s="19">
        <v>0.19342799999867599</v>
      </c>
      <c r="AL459" s="19">
        <v>1.2653060301090599E-2</v>
      </c>
      <c r="AM459" s="51">
        <v>-35.345829682773903</v>
      </c>
      <c r="AN459" s="15"/>
      <c r="AO459" s="22">
        <v>4.2852836852034698E-2</v>
      </c>
      <c r="AP459" s="22">
        <v>-5.12487701462669E-2</v>
      </c>
      <c r="AQ459" s="22">
        <v>0.10465600805036999</v>
      </c>
      <c r="AR459" s="22">
        <v>-0.14790335338329899</v>
      </c>
      <c r="AS459" s="20">
        <v>7</v>
      </c>
      <c r="AT459" s="20">
        <v>5</v>
      </c>
      <c r="AU459" s="20">
        <v>8</v>
      </c>
      <c r="AV459" s="21">
        <v>4</v>
      </c>
      <c r="AW459" s="15"/>
      <c r="AX459" s="25">
        <v>0.17016543234902201</v>
      </c>
      <c r="AY459" s="26">
        <v>0.65686062877102802</v>
      </c>
      <c r="AZ459" s="26">
        <v>1.0193764277628401</v>
      </c>
      <c r="BA459" s="26">
        <v>0.94971813904612601</v>
      </c>
      <c r="BB459" s="85">
        <v>1.7548755752141001E-2</v>
      </c>
      <c r="BC459" s="88">
        <v>-27.8449426935695</v>
      </c>
      <c r="BD459" s="18">
        <v>43843</v>
      </c>
      <c r="BE459" s="18">
        <v>43910</v>
      </c>
      <c r="BF459" s="20"/>
      <c r="BG459" s="18"/>
      <c r="BH459" s="15"/>
    </row>
    <row r="460" spans="1:60" x14ac:dyDescent="0.25">
      <c r="A460" s="15"/>
      <c r="B460" s="14" t="s">
        <v>1523</v>
      </c>
      <c r="C460" s="14" t="s">
        <v>1524</v>
      </c>
      <c r="D460" s="14" t="s">
        <v>1503</v>
      </c>
      <c r="E460" s="16" t="s">
        <v>715</v>
      </c>
      <c r="F460" s="16" t="s">
        <v>1383</v>
      </c>
      <c r="G460" s="81" t="s">
        <v>115</v>
      </c>
      <c r="H460" s="82" t="s">
        <v>1504</v>
      </c>
      <c r="I460" s="17" t="s">
        <v>31</v>
      </c>
      <c r="J460" s="17" t="s">
        <v>1525</v>
      </c>
      <c r="K460" s="15"/>
      <c r="L460" s="18">
        <v>44022</v>
      </c>
      <c r="M460" s="83">
        <v>944.27319999970496</v>
      </c>
      <c r="N460" s="84">
        <v>944.27319999970496</v>
      </c>
      <c r="O460" s="84">
        <v>1028.80450000055</v>
      </c>
      <c r="P460" s="85">
        <f t="shared" si="7"/>
        <v>0.91783540993376311</v>
      </c>
      <c r="Q460" s="18">
        <v>43843</v>
      </c>
      <c r="R460" s="86">
        <v>2869851.2349999999</v>
      </c>
      <c r="S460" s="86">
        <v>2933293.7072695298</v>
      </c>
      <c r="T460" s="15"/>
      <c r="U460" s="19">
        <v>4.3278900830045998E-3</v>
      </c>
      <c r="V460" s="51">
        <v>0.47470192366745301</v>
      </c>
      <c r="W460" s="19">
        <v>8.4384953228436602E-2</v>
      </c>
      <c r="X460" s="51">
        <v>9.2274125739058892</v>
      </c>
      <c r="Y460" s="19">
        <v>-6.7647578357573401E-2</v>
      </c>
      <c r="Z460" s="51">
        <v>12.566915622490299</v>
      </c>
      <c r="AA460" s="19">
        <v>9.8124506408639706E-2</v>
      </c>
      <c r="AB460" s="51">
        <v>30.389117544022199</v>
      </c>
      <c r="AC460" s="19">
        <v>8.8894254908227596E-2</v>
      </c>
      <c r="AD460" s="51">
        <v>33.175280989089501</v>
      </c>
      <c r="AE460" s="19">
        <v>8.7324554115184597E-2</v>
      </c>
      <c r="AF460" s="87">
        <v>26.5096874601149</v>
      </c>
      <c r="AG460" s="19">
        <v>3.6758598571395899E-2</v>
      </c>
      <c r="AH460" s="51">
        <v>1.8770388653138099</v>
      </c>
      <c r="AI460" s="19">
        <v>-2.5918644207194998E-2</v>
      </c>
      <c r="AJ460" s="51">
        <v>11.135052786281401</v>
      </c>
      <c r="AK460" s="19">
        <v>-5.5726800000265898E-2</v>
      </c>
      <c r="AL460" s="19">
        <v>-4.3916735312450302E-3</v>
      </c>
      <c r="AM460" s="51">
        <v>-32.889442771498601</v>
      </c>
      <c r="AN460" s="15"/>
      <c r="AO460" s="22">
        <v>4.2800685585461899E-2</v>
      </c>
      <c r="AP460" s="22">
        <v>-5.12962372140464E-2</v>
      </c>
      <c r="AQ460" s="22">
        <v>0.103000198245427</v>
      </c>
      <c r="AR460" s="22">
        <v>-0.149223350462271</v>
      </c>
      <c r="AS460" s="20">
        <v>7</v>
      </c>
      <c r="AT460" s="20">
        <v>5</v>
      </c>
      <c r="AU460" s="20">
        <v>8</v>
      </c>
      <c r="AV460" s="21">
        <v>4</v>
      </c>
      <c r="AW460" s="15"/>
      <c r="AX460" s="25">
        <v>0.170150416587421</v>
      </c>
      <c r="AY460" s="26">
        <v>0.54489918337003496</v>
      </c>
      <c r="AZ460" s="26">
        <v>0.94698700574463102</v>
      </c>
      <c r="BA460" s="26">
        <v>0.78438662246753699</v>
      </c>
      <c r="BB460" s="85">
        <v>1.7545892364833001E-2</v>
      </c>
      <c r="BC460" s="88">
        <v>-28.0862885028764</v>
      </c>
      <c r="BD460" s="18">
        <v>43843</v>
      </c>
      <c r="BE460" s="18">
        <v>43910</v>
      </c>
      <c r="BF460" s="20"/>
      <c r="BG460" s="18"/>
      <c r="BH460" s="15"/>
    </row>
    <row r="461" spans="1:60" x14ac:dyDescent="0.25">
      <c r="A461" s="15"/>
      <c r="B461" s="14" t="s">
        <v>1526</v>
      </c>
      <c r="C461" s="14" t="s">
        <v>1527</v>
      </c>
      <c r="D461" s="14" t="s">
        <v>1503</v>
      </c>
      <c r="E461" s="16" t="s">
        <v>1402</v>
      </c>
      <c r="F461" s="16" t="s">
        <v>1383</v>
      </c>
      <c r="G461" s="81" t="s">
        <v>115</v>
      </c>
      <c r="H461" s="82" t="s">
        <v>1504</v>
      </c>
      <c r="I461" s="17" t="s">
        <v>31</v>
      </c>
      <c r="J461" s="17" t="s">
        <v>1528</v>
      </c>
      <c r="K461" s="15"/>
      <c r="L461" s="18">
        <v>44022</v>
      </c>
      <c r="M461" s="83">
        <v>1191.5145999994099</v>
      </c>
      <c r="N461" s="84">
        <v>1191.5145999994099</v>
      </c>
      <c r="O461" s="84">
        <v>1270.5403000004601</v>
      </c>
      <c r="P461" s="85">
        <f t="shared" si="7"/>
        <v>0.93780150066784851</v>
      </c>
      <c r="Q461" s="18">
        <v>43843</v>
      </c>
      <c r="R461" s="86">
        <v>531424.34299999999</v>
      </c>
      <c r="S461" s="86">
        <v>374278.58591552702</v>
      </c>
      <c r="T461" s="15"/>
      <c r="U461" s="19">
        <v>4.4486879251053298E-3</v>
      </c>
      <c r="V461" s="51">
        <v>0.486781707877526</v>
      </c>
      <c r="W461" s="19">
        <v>8.8303389144130107E-2</v>
      </c>
      <c r="X461" s="51">
        <v>9.6192561654752406</v>
      </c>
      <c r="Y461" s="19">
        <v>-4.7022066428326098E-2</v>
      </c>
      <c r="Z461" s="51">
        <v>14.6294668154151</v>
      </c>
      <c r="AA461" s="19">
        <v>0.14758979719961601</v>
      </c>
      <c r="AB461" s="51">
        <v>35.335646623105298</v>
      </c>
      <c r="AC461" s="19">
        <v>0.18475132856663601</v>
      </c>
      <c r="AD461" s="51">
        <v>42.760988354915803</v>
      </c>
      <c r="AE461" s="19">
        <v>0.162085369070992</v>
      </c>
      <c r="AF461" s="87">
        <v>33.985768955724801</v>
      </c>
      <c r="AG461" s="19">
        <v>3.8006063134162098E-2</v>
      </c>
      <c r="AH461" s="51">
        <v>2.0017853215904302</v>
      </c>
      <c r="AI461" s="19">
        <v>-3.1723244219392698E-3</v>
      </c>
      <c r="AJ461" s="51">
        <v>13.4096847648034</v>
      </c>
      <c r="AK461" s="19">
        <v>0.19317155734111999</v>
      </c>
      <c r="AL461" s="19">
        <v>4.0873509422453901E-2</v>
      </c>
      <c r="AM461" s="51">
        <v>15.7102153482119</v>
      </c>
      <c r="AN461" s="15"/>
      <c r="AO461" s="22">
        <v>4.2926131109197699E-2</v>
      </c>
      <c r="AP461" s="22">
        <v>-5.1182116967538598E-2</v>
      </c>
      <c r="AQ461" s="22">
        <v>0.106985344995337</v>
      </c>
      <c r="AR461" s="22">
        <v>-0.146046690364601</v>
      </c>
      <c r="AS461" s="20">
        <v>7</v>
      </c>
      <c r="AT461" s="20">
        <v>5</v>
      </c>
      <c r="AU461" s="20">
        <v>8</v>
      </c>
      <c r="AV461" s="21">
        <v>4</v>
      </c>
      <c r="AW461" s="15"/>
      <c r="AX461" s="25">
        <v>0.17019077180040801</v>
      </c>
      <c r="AY461" s="26">
        <v>0.817422555212033</v>
      </c>
      <c r="AZ461" s="26">
        <v>1.12317174273812</v>
      </c>
      <c r="BA461" s="26">
        <v>1.1891817517243899</v>
      </c>
      <c r="BB461" s="85">
        <v>1.75532184642361E-2</v>
      </c>
      <c r="BC461" s="88">
        <v>-27.504668683133801</v>
      </c>
      <c r="BD461" s="18">
        <v>43843</v>
      </c>
      <c r="BE461" s="18">
        <v>43910</v>
      </c>
      <c r="BF461" s="20"/>
      <c r="BG461" s="18"/>
      <c r="BH461" s="15"/>
    </row>
    <row r="462" spans="1:60" x14ac:dyDescent="0.25">
      <c r="A462" s="15"/>
      <c r="B462" s="14" t="s">
        <v>1529</v>
      </c>
      <c r="C462" s="14" t="s">
        <v>1530</v>
      </c>
      <c r="D462" s="14" t="s">
        <v>1531</v>
      </c>
      <c r="E462" s="16" t="s">
        <v>77</v>
      </c>
      <c r="F462" s="16" t="s">
        <v>1383</v>
      </c>
      <c r="G462" s="81" t="s">
        <v>38</v>
      </c>
      <c r="H462" s="82" t="s">
        <v>1053</v>
      </c>
      <c r="I462" s="17" t="s">
        <v>31</v>
      </c>
      <c r="J462" s="17" t="s">
        <v>1532</v>
      </c>
      <c r="K462" s="15"/>
      <c r="L462" s="18">
        <v>44022</v>
      </c>
      <c r="M462" s="83">
        <v>2401.4640999995199</v>
      </c>
      <c r="N462" s="84">
        <v>2401.4640999995199</v>
      </c>
      <c r="O462" s="84">
        <v>2616.7639000006002</v>
      </c>
      <c r="P462" s="85">
        <f t="shared" si="7"/>
        <v>0.91772287901058602</v>
      </c>
      <c r="Q462" s="18">
        <v>43880</v>
      </c>
      <c r="R462" s="86">
        <v>3823468.4040000001</v>
      </c>
      <c r="S462" s="86">
        <v>3788770.8387343702</v>
      </c>
      <c r="T462" s="15"/>
      <c r="U462" s="19">
        <v>6.5882109920494302E-3</v>
      </c>
      <c r="V462" s="51">
        <v>0.70073401457193496</v>
      </c>
      <c r="W462" s="19">
        <v>-1.1970822031798899E-2</v>
      </c>
      <c r="X462" s="51">
        <v>-0.40816495211402098</v>
      </c>
      <c r="Y462" s="19">
        <v>-5.2320915177915601E-2</v>
      </c>
      <c r="Z462" s="51">
        <v>14.0995819404634</v>
      </c>
      <c r="AA462" s="19">
        <v>2.6138266710404399E-2</v>
      </c>
      <c r="AB462" s="51">
        <v>23.1904935741914</v>
      </c>
      <c r="AC462" s="19">
        <v>7.28500416007591E-2</v>
      </c>
      <c r="AD462" s="51">
        <v>31.5708596583281</v>
      </c>
      <c r="AE462" s="19">
        <v>0.23923482826649001</v>
      </c>
      <c r="AF462" s="87">
        <v>41.700714875245502</v>
      </c>
      <c r="AG462" s="19">
        <v>1.9619963723016599E-2</v>
      </c>
      <c r="AH462" s="51">
        <v>0.16317538047587701</v>
      </c>
      <c r="AI462" s="19">
        <v>-4.0164644101459999E-2</v>
      </c>
      <c r="AJ462" s="51">
        <v>9.7104527968476795</v>
      </c>
      <c r="AK462" s="19">
        <v>1.4365504261362401</v>
      </c>
      <c r="AL462" s="19">
        <v>5.6992653542692999E-2</v>
      </c>
      <c r="AM462" s="51">
        <v>19.226543254568199</v>
      </c>
      <c r="AN462" s="15"/>
      <c r="AO462" s="22">
        <v>5.0538881559987203E-2</v>
      </c>
      <c r="AP462" s="22">
        <v>-8.0436742300662403E-2</v>
      </c>
      <c r="AQ462" s="22">
        <v>0.108635871842125</v>
      </c>
      <c r="AR462" s="22">
        <v>-0.12178417114410001</v>
      </c>
      <c r="AS462" s="20">
        <v>9</v>
      </c>
      <c r="AT462" s="20">
        <v>3</v>
      </c>
      <c r="AU462" s="20">
        <v>7</v>
      </c>
      <c r="AV462" s="21">
        <v>5</v>
      </c>
      <c r="AW462" s="15"/>
      <c r="AX462" s="25">
        <v>0.20420562359213401</v>
      </c>
      <c r="AY462" s="26">
        <v>7.8069456607522597E-2</v>
      </c>
      <c r="AZ462" s="26">
        <v>0.71351790978860696</v>
      </c>
      <c r="BA462" s="26">
        <v>0.102316360426585</v>
      </c>
      <c r="BB462" s="85">
        <v>2.0904267435435001E-2</v>
      </c>
      <c r="BC462" s="88">
        <v>-32.357099545770303</v>
      </c>
      <c r="BD462" s="18">
        <v>43880</v>
      </c>
      <c r="BE462" s="18">
        <v>43913</v>
      </c>
      <c r="BF462" s="20"/>
      <c r="BG462" s="18"/>
      <c r="BH462" s="15"/>
    </row>
    <row r="463" spans="1:60" x14ac:dyDescent="0.25">
      <c r="A463" s="15"/>
      <c r="B463" s="14" t="s">
        <v>1533</v>
      </c>
      <c r="C463" s="14" t="s">
        <v>1534</v>
      </c>
      <c r="D463" s="14" t="s">
        <v>1531</v>
      </c>
      <c r="E463" s="16" t="s">
        <v>708</v>
      </c>
      <c r="F463" s="16" t="s">
        <v>1383</v>
      </c>
      <c r="G463" s="81" t="s">
        <v>38</v>
      </c>
      <c r="H463" s="82" t="s">
        <v>1053</v>
      </c>
      <c r="I463" s="17" t="s">
        <v>31</v>
      </c>
      <c r="J463" s="17" t="s">
        <v>1535</v>
      </c>
      <c r="K463" s="15"/>
      <c r="L463" s="18">
        <v>44022</v>
      </c>
      <c r="M463" s="83">
        <v>1544.0987999997999</v>
      </c>
      <c r="N463" s="84">
        <v>1544.0987999997999</v>
      </c>
      <c r="O463" s="84">
        <v>1699.32870000042</v>
      </c>
      <c r="P463" s="85">
        <f t="shared" si="7"/>
        <v>0.90865222249198652</v>
      </c>
      <c r="Q463" s="18">
        <v>43880</v>
      </c>
      <c r="R463" s="86">
        <v>4529039.2209999999</v>
      </c>
      <c r="S463" s="86">
        <v>4510088.7216484398</v>
      </c>
      <c r="T463" s="15"/>
      <c r="U463" s="19">
        <v>6.5177632823179002E-3</v>
      </c>
      <c r="V463" s="51">
        <v>0.69368924359878303</v>
      </c>
      <c r="W463" s="19">
        <v>-1.40421678161147E-2</v>
      </c>
      <c r="X463" s="51">
        <v>-0.61529953054559905</v>
      </c>
      <c r="Y463" s="19">
        <v>-6.4309685920306905E-2</v>
      </c>
      <c r="Z463" s="51">
        <v>12.900704866217</v>
      </c>
      <c r="AA463" s="19">
        <v>1.6679175496392399E-4</v>
      </c>
      <c r="AB463" s="51">
        <v>20.593346078647301</v>
      </c>
      <c r="AC463" s="19">
        <v>1.9264517006377001E-2</v>
      </c>
      <c r="AD463" s="51">
        <v>26.212307198904501</v>
      </c>
      <c r="AE463" s="19">
        <v>0.14757826313696601</v>
      </c>
      <c r="AF463" s="87">
        <v>32.5350583622931</v>
      </c>
      <c r="AG463" s="19">
        <v>1.89069042626215E-2</v>
      </c>
      <c r="AH463" s="51">
        <v>9.1869434436375699E-2</v>
      </c>
      <c r="AI463" s="19">
        <v>-5.2969939117247102E-2</v>
      </c>
      <c r="AJ463" s="51">
        <v>8.4299232952762395</v>
      </c>
      <c r="AK463" s="19">
        <v>0.65236152726574803</v>
      </c>
      <c r="AL463" s="19">
        <v>3.1749659214256098E-2</v>
      </c>
      <c r="AM463" s="51">
        <v>-59.1923466324806</v>
      </c>
      <c r="AN463" s="15"/>
      <c r="AO463" s="22">
        <v>5.0465336989873301E-2</v>
      </c>
      <c r="AP463" s="22">
        <v>-8.0501055781496703E-2</v>
      </c>
      <c r="AQ463" s="22">
        <v>0.106312187310396</v>
      </c>
      <c r="AR463" s="22">
        <v>-0.123686606384581</v>
      </c>
      <c r="AS463" s="20">
        <v>9</v>
      </c>
      <c r="AT463" s="20">
        <v>3</v>
      </c>
      <c r="AU463" s="20">
        <v>7</v>
      </c>
      <c r="AV463" s="21">
        <v>5</v>
      </c>
      <c r="AW463" s="15"/>
      <c r="AX463" s="25">
        <v>0.20423688664974199</v>
      </c>
      <c r="AY463" s="26">
        <v>-4.1407422701865898E-2</v>
      </c>
      <c r="AZ463" s="26">
        <v>0.61379331332227605</v>
      </c>
      <c r="BA463" s="26">
        <v>-5.4062695146683402E-2</v>
      </c>
      <c r="BB463" s="85">
        <v>2.0905128556696601E-2</v>
      </c>
      <c r="BC463" s="88">
        <v>-32.513068248692399</v>
      </c>
      <c r="BD463" s="18">
        <v>43880</v>
      </c>
      <c r="BE463" s="18">
        <v>43913</v>
      </c>
      <c r="BF463" s="20"/>
      <c r="BG463" s="18"/>
      <c r="BH463" s="15"/>
    </row>
    <row r="464" spans="1:60" x14ac:dyDescent="0.25">
      <c r="A464" s="15"/>
      <c r="B464" s="14" t="s">
        <v>1536</v>
      </c>
      <c r="C464" s="14" t="s">
        <v>1537</v>
      </c>
      <c r="D464" s="14" t="s">
        <v>1531</v>
      </c>
      <c r="E464" s="16" t="s">
        <v>47</v>
      </c>
      <c r="F464" s="16" t="s">
        <v>1383</v>
      </c>
      <c r="G464" s="81" t="s">
        <v>38</v>
      </c>
      <c r="H464" s="82" t="s">
        <v>1053</v>
      </c>
      <c r="I464" s="17" t="s">
        <v>31</v>
      </c>
      <c r="J464" s="17" t="s">
        <v>1538</v>
      </c>
      <c r="K464" s="15"/>
      <c r="L464" s="18">
        <v>44022</v>
      </c>
      <c r="M464" s="83">
        <v>2648.0791000016002</v>
      </c>
      <c r="N464" s="84">
        <v>2648.0791000016002</v>
      </c>
      <c r="O464" s="84">
        <v>2906.8388999998601</v>
      </c>
      <c r="P464" s="85">
        <f t="shared" si="7"/>
        <v>0.91098240772879691</v>
      </c>
      <c r="Q464" s="18">
        <v>43880</v>
      </c>
      <c r="R464" s="86">
        <v>10802787.751</v>
      </c>
      <c r="S464" s="86">
        <v>10860638.247890599</v>
      </c>
      <c r="T464" s="15"/>
      <c r="U464" s="19">
        <v>6.5359405089111498E-3</v>
      </c>
      <c r="V464" s="51">
        <v>0.69550696625810804</v>
      </c>
      <c r="W464" s="19">
        <v>-1.35084581661431E-2</v>
      </c>
      <c r="X464" s="51">
        <v>-0.56192856554844195</v>
      </c>
      <c r="Y464" s="19">
        <v>-6.1233072521645199E-2</v>
      </c>
      <c r="Z464" s="51">
        <v>13.2083662060904</v>
      </c>
      <c r="AA464" s="19">
        <v>6.7992659260198698E-3</v>
      </c>
      <c r="AB464" s="51">
        <v>21.256593495752899</v>
      </c>
      <c r="AC464" s="19">
        <v>3.2818222831338097E-2</v>
      </c>
      <c r="AD464" s="51">
        <v>27.5676777813933</v>
      </c>
      <c r="AE464" s="19">
        <v>0.17053971275716301</v>
      </c>
      <c r="AF464" s="87">
        <v>34.831203324312803</v>
      </c>
      <c r="AG464" s="19">
        <v>1.9090716530627098E-2</v>
      </c>
      <c r="AH464" s="51">
        <v>0.110250661236933</v>
      </c>
      <c r="AI464" s="19">
        <v>-4.9684682737279197E-2</v>
      </c>
      <c r="AJ464" s="51">
        <v>8.7584489332657505</v>
      </c>
      <c r="AK464" s="19">
        <v>1.4938588676275699</v>
      </c>
      <c r="AL464" s="19">
        <v>9.71407952965819E-2</v>
      </c>
      <c r="AM464" s="51">
        <v>168.249041693518</v>
      </c>
      <c r="AN464" s="15"/>
      <c r="AO464" s="22">
        <v>5.0484317986047203E-2</v>
      </c>
      <c r="AP464" s="22">
        <v>-8.0484485005435993E-2</v>
      </c>
      <c r="AQ464" s="22">
        <v>0.106910585609585</v>
      </c>
      <c r="AR464" s="22">
        <v>-0.12319631379708899</v>
      </c>
      <c r="AS464" s="20">
        <v>9</v>
      </c>
      <c r="AT464" s="20">
        <v>3</v>
      </c>
      <c r="AU464" s="20">
        <v>7</v>
      </c>
      <c r="AV464" s="21">
        <v>5</v>
      </c>
      <c r="AW464" s="15"/>
      <c r="AX464" s="25">
        <v>0.20422845581138999</v>
      </c>
      <c r="AY464" s="26">
        <v>-1.0890150733146701E-2</v>
      </c>
      <c r="AZ464" s="26">
        <v>0.63927318474725303</v>
      </c>
      <c r="BA464" s="26">
        <v>-1.42323737051839E-2</v>
      </c>
      <c r="BB464" s="85">
        <v>2.0904868224570199E-2</v>
      </c>
      <c r="BC464" s="88">
        <v>-32.4728797319694</v>
      </c>
      <c r="BD464" s="18">
        <v>43880</v>
      </c>
      <c r="BE464" s="18">
        <v>43913</v>
      </c>
      <c r="BF464" s="20"/>
      <c r="BG464" s="18"/>
      <c r="BH464" s="15"/>
    </row>
    <row r="465" spans="1:60" x14ac:dyDescent="0.25">
      <c r="A465" s="15"/>
      <c r="B465" s="14" t="s">
        <v>1539</v>
      </c>
      <c r="C465" s="14" t="s">
        <v>1540</v>
      </c>
      <c r="D465" s="14" t="s">
        <v>1531</v>
      </c>
      <c r="E465" s="16" t="s">
        <v>83</v>
      </c>
      <c r="F465" s="16" t="s">
        <v>1383</v>
      </c>
      <c r="G465" s="81" t="s">
        <v>38</v>
      </c>
      <c r="H465" s="82" t="s">
        <v>1053</v>
      </c>
      <c r="I465" s="17" t="s">
        <v>31</v>
      </c>
      <c r="J465" s="17" t="s">
        <v>1541</v>
      </c>
      <c r="K465" s="15"/>
      <c r="L465" s="18">
        <v>44022</v>
      </c>
      <c r="M465" s="83">
        <v>2516.9512000009399</v>
      </c>
      <c r="N465" s="84">
        <v>2516.9512000009399</v>
      </c>
      <c r="O465" s="84">
        <v>2742.6048999987502</v>
      </c>
      <c r="P465" s="85">
        <f t="shared" si="7"/>
        <v>0.91772285537814324</v>
      </c>
      <c r="Q465" s="18">
        <v>43880</v>
      </c>
      <c r="R465" s="86">
        <v>4739569.5350000001</v>
      </c>
      <c r="S465" s="86">
        <v>4676879.4835312497</v>
      </c>
      <c r="T465" s="15"/>
      <c r="U465" s="19">
        <v>6.5881813934538496E-3</v>
      </c>
      <c r="V465" s="51">
        <v>0.70073105471237795</v>
      </c>
      <c r="W465" s="19">
        <v>-1.19708121792428E-2</v>
      </c>
      <c r="X465" s="51">
        <v>-0.40816396685841</v>
      </c>
      <c r="Y465" s="19">
        <v>-5.2321169123388203E-2</v>
      </c>
      <c r="Z465" s="51">
        <v>14.0995565459161</v>
      </c>
      <c r="AA465" s="19">
        <v>2.6138040544537899E-2</v>
      </c>
      <c r="AB465" s="51">
        <v>23.190470957604699</v>
      </c>
      <c r="AC465" s="19">
        <v>7.2850337290219599E-2</v>
      </c>
      <c r="AD465" s="51">
        <v>31.5708892272669</v>
      </c>
      <c r="AE465" s="19">
        <v>0.239234684631811</v>
      </c>
      <c r="AF465" s="87">
        <v>41.700700511806602</v>
      </c>
      <c r="AG465" s="19">
        <v>1.9619900855104799E-2</v>
      </c>
      <c r="AH465" s="51">
        <v>0.16316909368470101</v>
      </c>
      <c r="AI465" s="19">
        <v>-4.0164937716326697E-2</v>
      </c>
      <c r="AJ465" s="51">
        <v>9.7104234353610099</v>
      </c>
      <c r="AK465" s="19">
        <v>1.5169512000004799</v>
      </c>
      <c r="AL465" s="19">
        <v>0.12102969326049801</v>
      </c>
      <c r="AM465" s="51">
        <v>155.96267982875</v>
      </c>
      <c r="AN465" s="15"/>
      <c r="AO465" s="22">
        <v>5.0538829842480502E-2</v>
      </c>
      <c r="AP465" s="22">
        <v>-8.0436741655867103E-2</v>
      </c>
      <c r="AQ465" s="22">
        <v>0.10863591386078</v>
      </c>
      <c r="AR465" s="22">
        <v>-0.121784203898715</v>
      </c>
      <c r="AS465" s="20">
        <v>9</v>
      </c>
      <c r="AT465" s="20">
        <v>3</v>
      </c>
      <c r="AU465" s="20">
        <v>7</v>
      </c>
      <c r="AV465" s="21">
        <v>5</v>
      </c>
      <c r="AW465" s="15"/>
      <c r="AX465" s="25">
        <v>0.204205583319999</v>
      </c>
      <c r="AY465" s="26">
        <v>7.8068813163895398E-2</v>
      </c>
      <c r="AZ465" s="26">
        <v>0.71351722215331403</v>
      </c>
      <c r="BA465" s="26">
        <v>0.10231551985953</v>
      </c>
      <c r="BB465" s="85">
        <v>2.09042633291028E-2</v>
      </c>
      <c r="BC465" s="88">
        <v>-32.357099631801198</v>
      </c>
      <c r="BD465" s="18">
        <v>43880</v>
      </c>
      <c r="BE465" s="18">
        <v>43913</v>
      </c>
      <c r="BF465" s="20"/>
      <c r="BG465" s="18"/>
      <c r="BH465" s="15"/>
    </row>
    <row r="466" spans="1:60" x14ac:dyDescent="0.25">
      <c r="A466" s="15"/>
      <c r="B466" s="14" t="s">
        <v>1542</v>
      </c>
      <c r="C466" s="14" t="s">
        <v>1543</v>
      </c>
      <c r="D466" s="14" t="s">
        <v>1531</v>
      </c>
      <c r="E466" s="16" t="s">
        <v>1389</v>
      </c>
      <c r="F466" s="16" t="s">
        <v>1383</v>
      </c>
      <c r="G466" s="81" t="s">
        <v>38</v>
      </c>
      <c r="H466" s="82" t="s">
        <v>1053</v>
      </c>
      <c r="I466" s="17" t="s">
        <v>31</v>
      </c>
      <c r="J466" s="17" t="s">
        <v>1544</v>
      </c>
      <c r="K466" s="15"/>
      <c r="L466" s="18">
        <v>44022</v>
      </c>
      <c r="M466" s="83">
        <v>3254.92720000073</v>
      </c>
      <c r="N466" s="84">
        <v>3254.92720000073</v>
      </c>
      <c r="O466" s="84">
        <v>3561.6372999995901</v>
      </c>
      <c r="P466" s="85">
        <f t="shared" si="7"/>
        <v>0.91388508313328387</v>
      </c>
      <c r="Q466" s="18">
        <v>43880</v>
      </c>
      <c r="R466" s="86">
        <v>1877348.2560000001</v>
      </c>
      <c r="S466" s="86">
        <v>1954868.88555078</v>
      </c>
      <c r="T466" s="15"/>
      <c r="U466" s="19">
        <v>6.5584859585214898E-3</v>
      </c>
      <c r="V466" s="51">
        <v>0.69776151121914198</v>
      </c>
      <c r="W466" s="19">
        <v>-1.28452180988461E-2</v>
      </c>
      <c r="X466" s="51">
        <v>-0.49560455881874099</v>
      </c>
      <c r="Y466" s="19">
        <v>-5.7397412281716201E-2</v>
      </c>
      <c r="Z466" s="51">
        <v>13.5919322300761</v>
      </c>
      <c r="AA466" s="19">
        <v>1.5100131498911699E-2</v>
      </c>
      <c r="AB466" s="51">
        <v>22.086680053063901</v>
      </c>
      <c r="AC466" s="19">
        <v>4.9908746212167898E-2</v>
      </c>
      <c r="AD466" s="51">
        <v>29.276730119483499</v>
      </c>
      <c r="AE466" s="19">
        <v>0.19970743438723701</v>
      </c>
      <c r="AF466" s="87">
        <v>37.747975487320197</v>
      </c>
      <c r="AG466" s="19">
        <v>1.93190489553672E-2</v>
      </c>
      <c r="AH466" s="51">
        <v>0.13308390371094</v>
      </c>
      <c r="AI466" s="19">
        <v>-4.55879888586787E-2</v>
      </c>
      <c r="AJ466" s="51">
        <v>9.1681183211330808</v>
      </c>
      <c r="AK466" s="19">
        <v>2.2549271999998002</v>
      </c>
      <c r="AL466" s="19">
        <v>9.4818652154644995E-2</v>
      </c>
      <c r="AM466" s="51">
        <v>198.175957228523</v>
      </c>
      <c r="AN466" s="15"/>
      <c r="AO466" s="22">
        <v>5.0507846395703403E-2</v>
      </c>
      <c r="AP466" s="22">
        <v>-8.04638872524083E-2</v>
      </c>
      <c r="AQ466" s="22">
        <v>0.107654804216581</v>
      </c>
      <c r="AR466" s="22">
        <v>-0.122587191015627</v>
      </c>
      <c r="AS466" s="20">
        <v>9</v>
      </c>
      <c r="AT466" s="20">
        <v>3</v>
      </c>
      <c r="AU466" s="20">
        <v>7</v>
      </c>
      <c r="AV466" s="21">
        <v>5</v>
      </c>
      <c r="AW466" s="15"/>
      <c r="AX466" s="25">
        <v>0.20421832493273501</v>
      </c>
      <c r="AY466" s="26">
        <v>2.7298734729470201E-2</v>
      </c>
      <c r="AZ466" s="26">
        <v>0.67115037476196404</v>
      </c>
      <c r="BA466" s="26">
        <v>3.5720093226188999E-2</v>
      </c>
      <c r="BB466" s="85">
        <v>2.0904579991110901E-2</v>
      </c>
      <c r="BC466" s="88">
        <v>-32.422939303738502</v>
      </c>
      <c r="BD466" s="18">
        <v>43880</v>
      </c>
      <c r="BE466" s="18">
        <v>43913</v>
      </c>
      <c r="BF466" s="20"/>
      <c r="BG466" s="18"/>
      <c r="BH466" s="15"/>
    </row>
    <row r="467" spans="1:60" x14ac:dyDescent="0.25">
      <c r="A467" s="15"/>
      <c r="B467" s="14" t="s">
        <v>1545</v>
      </c>
      <c r="C467" s="14" t="s">
        <v>1546</v>
      </c>
      <c r="D467" s="14" t="s">
        <v>1531</v>
      </c>
      <c r="E467" s="16" t="s">
        <v>1393</v>
      </c>
      <c r="F467" s="16" t="s">
        <v>1383</v>
      </c>
      <c r="G467" s="81" t="s">
        <v>38</v>
      </c>
      <c r="H467" s="82" t="s">
        <v>1053</v>
      </c>
      <c r="I467" s="17" t="s">
        <v>31</v>
      </c>
      <c r="J467" s="17" t="s">
        <v>64</v>
      </c>
      <c r="K467" s="15"/>
      <c r="L467" s="18">
        <v>44022</v>
      </c>
      <c r="M467" s="83">
        <v>979.59690000023704</v>
      </c>
      <c r="N467" s="84">
        <v>979.59690000023704</v>
      </c>
      <c r="O467" s="84"/>
      <c r="P467" s="85" t="str">
        <f t="shared" si="7"/>
        <v/>
      </c>
      <c r="Q467" s="18"/>
      <c r="R467" s="86">
        <v>812771.02500000002</v>
      </c>
      <c r="S467" s="86"/>
      <c r="T467" s="15"/>
      <c r="U467" s="19">
        <v>6.6404983153915999E-3</v>
      </c>
      <c r="V467" s="51">
        <v>0.70596274690615202</v>
      </c>
      <c r="W467" s="19">
        <v>-1.0430815499603299E-2</v>
      </c>
      <c r="X467" s="51">
        <v>-0.25416429889446601</v>
      </c>
      <c r="Y467" s="19"/>
      <c r="Z467" s="51"/>
      <c r="AA467" s="19"/>
      <c r="AB467" s="51"/>
      <c r="AC467" s="19"/>
      <c r="AD467" s="51"/>
      <c r="AE467" s="19"/>
      <c r="AF467" s="87"/>
      <c r="AG467" s="19">
        <v>2.0149367586782301E-2</v>
      </c>
      <c r="AH467" s="51">
        <v>0.21611576685245401</v>
      </c>
      <c r="AI467" s="19"/>
      <c r="AJ467" s="51"/>
      <c r="AK467" s="19">
        <v>-2.0403099999384701E-2</v>
      </c>
      <c r="AL467" s="19">
        <v>-3.3817336397987702E-2</v>
      </c>
      <c r="AM467" s="51">
        <v>14.259893513735699</v>
      </c>
      <c r="AN467" s="15"/>
      <c r="AO467" s="22">
        <v>5.0593333724464201E-2</v>
      </c>
      <c r="AP467" s="22">
        <v>-8.0388976683025207E-2</v>
      </c>
      <c r="AQ467" s="22">
        <v>0.110364082569577</v>
      </c>
      <c r="AR467" s="22">
        <v>-0.120369813488651</v>
      </c>
      <c r="AS467" s="20"/>
      <c r="AT467" s="20"/>
      <c r="AU467" s="20"/>
      <c r="AV467" s="21"/>
      <c r="AW467" s="15"/>
      <c r="AX467" s="25"/>
      <c r="AY467" s="26"/>
      <c r="AZ467" s="26"/>
      <c r="BA467" s="26"/>
      <c r="BB467" s="85"/>
      <c r="BC467" s="88">
        <v>-32.241128121328103</v>
      </c>
      <c r="BD467" s="18">
        <v>43880</v>
      </c>
      <c r="BE467" s="18">
        <v>43913</v>
      </c>
      <c r="BF467" s="20"/>
      <c r="BG467" s="18"/>
      <c r="BH467" s="15"/>
    </row>
    <row r="468" spans="1:60" x14ac:dyDescent="0.25">
      <c r="A468" s="15"/>
      <c r="B468" s="14" t="s">
        <v>1547</v>
      </c>
      <c r="C468" s="14" t="s">
        <v>1548</v>
      </c>
      <c r="D468" s="14" t="s">
        <v>1531</v>
      </c>
      <c r="E468" s="16" t="s">
        <v>1396</v>
      </c>
      <c r="F468" s="16" t="s">
        <v>1383</v>
      </c>
      <c r="G468" s="81" t="s">
        <v>38</v>
      </c>
      <c r="H468" s="82" t="s">
        <v>1053</v>
      </c>
      <c r="I468" s="17" t="s">
        <v>31</v>
      </c>
      <c r="J468" s="17" t="s">
        <v>1549</v>
      </c>
      <c r="K468" s="15"/>
      <c r="L468" s="18">
        <v>44022</v>
      </c>
      <c r="M468" s="83">
        <v>1923.02759999968</v>
      </c>
      <c r="N468" s="84">
        <v>1923.02759999968</v>
      </c>
      <c r="O468" s="84">
        <v>2109.0557000003801</v>
      </c>
      <c r="P468" s="85">
        <f t="shared" si="7"/>
        <v>0.91179554906934579</v>
      </c>
      <c r="Q468" s="18">
        <v>43880</v>
      </c>
      <c r="R468" s="86">
        <v>539932.473</v>
      </c>
      <c r="S468" s="86">
        <v>501306.88732958998</v>
      </c>
      <c r="T468" s="15"/>
      <c r="U468" s="19">
        <v>6.5422738553024802E-3</v>
      </c>
      <c r="V468" s="51">
        <v>0.69614030089724099</v>
      </c>
      <c r="W468" s="19">
        <v>-1.3322469603736E-2</v>
      </c>
      <c r="X468" s="51">
        <v>-0.54332970930772695</v>
      </c>
      <c r="Y468" s="19">
        <v>-6.0158843093668098E-2</v>
      </c>
      <c r="Z468" s="51">
        <v>13.315789148880899</v>
      </c>
      <c r="AA468" s="19">
        <v>9.1211593917250901E-3</v>
      </c>
      <c r="AB468" s="51">
        <v>21.488782842323399</v>
      </c>
      <c r="AC468" s="19">
        <v>3.75844043646794E-2</v>
      </c>
      <c r="AD468" s="51">
        <v>28.044295934727401</v>
      </c>
      <c r="AE468" s="19">
        <v>0.17864979176549201</v>
      </c>
      <c r="AF468" s="87">
        <v>35.642211225174798</v>
      </c>
      <c r="AG468" s="19">
        <v>1.9154746489221001E-2</v>
      </c>
      <c r="AH468" s="51">
        <v>0.116653657096322</v>
      </c>
      <c r="AI468" s="19">
        <v>-4.8537497450524797E-2</v>
      </c>
      <c r="AJ468" s="51">
        <v>8.8731674619484693</v>
      </c>
      <c r="AK468" s="19">
        <v>0.92302759999991402</v>
      </c>
      <c r="AL468" s="19">
        <v>4.4545495578859097E-2</v>
      </c>
      <c r="AM468" s="51">
        <v>-3.23011277790647</v>
      </c>
      <c r="AN468" s="15"/>
      <c r="AO468" s="22">
        <v>5.0490915982663899E-2</v>
      </c>
      <c r="AP468" s="22">
        <v>-8.0478716587967902E-2</v>
      </c>
      <c r="AQ468" s="22">
        <v>0.107119237116422</v>
      </c>
      <c r="AR468" s="22">
        <v>-0.123025522381795</v>
      </c>
      <c r="AS468" s="20">
        <v>9</v>
      </c>
      <c r="AT468" s="20">
        <v>3</v>
      </c>
      <c r="AU468" s="20">
        <v>7</v>
      </c>
      <c r="AV468" s="21">
        <v>5</v>
      </c>
      <c r="AW468" s="15"/>
      <c r="AX468" s="25">
        <v>0.20422554796008599</v>
      </c>
      <c r="AY468" s="26">
        <v>-2.0662348505306999E-4</v>
      </c>
      <c r="AZ468" s="26">
        <v>0.64819154754786701</v>
      </c>
      <c r="BA468" s="26">
        <v>-2.7012877501064698E-4</v>
      </c>
      <c r="BB468" s="85">
        <v>2.09047804927468E-2</v>
      </c>
      <c r="BC468" s="88">
        <v>-32.4588724707137</v>
      </c>
      <c r="BD468" s="18">
        <v>43880</v>
      </c>
      <c r="BE468" s="18">
        <v>43913</v>
      </c>
      <c r="BF468" s="20"/>
      <c r="BG468" s="18"/>
      <c r="BH468" s="15"/>
    </row>
    <row r="469" spans="1:60" x14ac:dyDescent="0.25">
      <c r="A469" s="15"/>
      <c r="B469" s="14" t="s">
        <v>1550</v>
      </c>
      <c r="C469" s="14" t="s">
        <v>1551</v>
      </c>
      <c r="D469" s="14" t="s">
        <v>1531</v>
      </c>
      <c r="E469" s="16" t="s">
        <v>715</v>
      </c>
      <c r="F469" s="16" t="s">
        <v>1383</v>
      </c>
      <c r="G469" s="81" t="s">
        <v>38</v>
      </c>
      <c r="H469" s="82" t="s">
        <v>1053</v>
      </c>
      <c r="I469" s="17" t="s">
        <v>31</v>
      </c>
      <c r="J469" s="17" t="s">
        <v>1552</v>
      </c>
      <c r="K469" s="15"/>
      <c r="L469" s="18">
        <v>44022</v>
      </c>
      <c r="M469" s="83">
        <v>2006.5219999998801</v>
      </c>
      <c r="N469" s="84">
        <v>2006.5219999998801</v>
      </c>
      <c r="O469" s="84">
        <v>2216.30939999968</v>
      </c>
      <c r="P469" s="85">
        <f t="shared" si="7"/>
        <v>0.9053438116538105</v>
      </c>
      <c r="Q469" s="18">
        <v>43880</v>
      </c>
      <c r="R469" s="86">
        <v>11516659.564999999</v>
      </c>
      <c r="S469" s="86">
        <v>11660388.1427969</v>
      </c>
      <c r="T469" s="15"/>
      <c r="U469" s="19">
        <v>6.49193977551477E-3</v>
      </c>
      <c r="V469" s="51">
        <v>0.69110689291846905</v>
      </c>
      <c r="W469" s="19">
        <v>-1.4801530224758601E-2</v>
      </c>
      <c r="X469" s="51">
        <v>-0.69123577140999304</v>
      </c>
      <c r="Y469" s="19">
        <v>-6.8673970583404298E-2</v>
      </c>
      <c r="Z469" s="51">
        <v>12.4642763999145</v>
      </c>
      <c r="AA469" s="19">
        <v>-9.2042508595113794E-3</v>
      </c>
      <c r="AB469" s="51">
        <v>19.656241817196101</v>
      </c>
      <c r="AC469" s="19">
        <v>-1.5890308859525201E-3</v>
      </c>
      <c r="AD469" s="51">
        <v>24.126952409657001</v>
      </c>
      <c r="AE469" s="19">
        <v>0.110801712691755</v>
      </c>
      <c r="AF469" s="87">
        <v>28.857403317786499</v>
      </c>
      <c r="AG469" s="19">
        <v>1.8645242573256799E-2</v>
      </c>
      <c r="AH469" s="51">
        <v>6.5703265499905697E-2</v>
      </c>
      <c r="AI469" s="19">
        <v>-5.7629205180128297E-2</v>
      </c>
      <c r="AJ469" s="51">
        <v>7.9639966889808402</v>
      </c>
      <c r="AK469" s="19">
        <v>1.0065220000001101</v>
      </c>
      <c r="AL469" s="19">
        <v>5.4909763819523498E-2</v>
      </c>
      <c r="AM469" s="51">
        <v>73.3354372285539</v>
      </c>
      <c r="AN469" s="15"/>
      <c r="AO469" s="22">
        <v>5.04383546613099E-2</v>
      </c>
      <c r="AP469" s="22">
        <v>-8.0524673309846598E-2</v>
      </c>
      <c r="AQ469" s="22">
        <v>0.10545943105535099</v>
      </c>
      <c r="AR469" s="22">
        <v>-0.124384011601214</v>
      </c>
      <c r="AS469" s="20">
        <v>9</v>
      </c>
      <c r="AT469" s="20">
        <v>3</v>
      </c>
      <c r="AU469" s="20">
        <v>7</v>
      </c>
      <c r="AV469" s="21">
        <v>5</v>
      </c>
      <c r="AW469" s="15"/>
      <c r="AX469" s="25">
        <v>0.204249319002556</v>
      </c>
      <c r="AY469" s="26">
        <v>-8.4534328087556801E-2</v>
      </c>
      <c r="AZ469" s="26">
        <v>0.57777751120102006</v>
      </c>
      <c r="BA469" s="26">
        <v>-0.110217092940047</v>
      </c>
      <c r="BB469" s="85">
        <v>2.0905544047563999E-2</v>
      </c>
      <c r="BC469" s="88">
        <v>-32.570244930626401</v>
      </c>
      <c r="BD469" s="18">
        <v>43880</v>
      </c>
      <c r="BE469" s="18">
        <v>43913</v>
      </c>
      <c r="BF469" s="20"/>
      <c r="BG469" s="18"/>
      <c r="BH469" s="15"/>
    </row>
    <row r="470" spans="1:60" x14ac:dyDescent="0.25">
      <c r="A470" s="15"/>
      <c r="B470" s="14" t="s">
        <v>1553</v>
      </c>
      <c r="C470" s="14" t="s">
        <v>1554</v>
      </c>
      <c r="D470" s="14" t="s">
        <v>1531</v>
      </c>
      <c r="E470" s="16" t="s">
        <v>1402</v>
      </c>
      <c r="F470" s="16" t="s">
        <v>1383</v>
      </c>
      <c r="G470" s="81" t="s">
        <v>38</v>
      </c>
      <c r="H470" s="82" t="s">
        <v>1053</v>
      </c>
      <c r="I470" s="17" t="s">
        <v>31</v>
      </c>
      <c r="J470" s="17" t="s">
        <v>1555</v>
      </c>
      <c r="K470" s="15"/>
      <c r="L470" s="18">
        <v>44022</v>
      </c>
      <c r="M470" s="83">
        <v>1493.68689999916</v>
      </c>
      <c r="N470" s="84">
        <v>1493.68689999916</v>
      </c>
      <c r="O470" s="84">
        <v>1621.9283000007299</v>
      </c>
      <c r="P470" s="85">
        <f t="shared" si="7"/>
        <v>0.92093275639773209</v>
      </c>
      <c r="Q470" s="18">
        <v>43880</v>
      </c>
      <c r="R470" s="86">
        <v>2401359.8859999999</v>
      </c>
      <c r="S470" s="86">
        <v>2186295.9833007799</v>
      </c>
      <c r="T470" s="15"/>
      <c r="U470" s="19">
        <v>6.6129599545092796E-3</v>
      </c>
      <c r="V470" s="51">
        <v>0.70320891081792103</v>
      </c>
      <c r="W470" s="19">
        <v>-1.12417051668672E-2</v>
      </c>
      <c r="X470" s="51">
        <v>-0.33525326562085001</v>
      </c>
      <c r="Y470" s="19">
        <v>-4.8070654846014797E-2</v>
      </c>
      <c r="Z470" s="51">
        <v>14.524607973653501</v>
      </c>
      <c r="AA470" s="19">
        <v>3.5427213306320503E-2</v>
      </c>
      <c r="AB470" s="51">
        <v>24.119388233782999</v>
      </c>
      <c r="AC470" s="19">
        <v>8.6304630795057194E-2</v>
      </c>
      <c r="AD470" s="51">
        <v>32.9163185777725</v>
      </c>
      <c r="AE470" s="19">
        <v>0.25622009754442798</v>
      </c>
      <c r="AF470" s="87">
        <v>43.399241803039303</v>
      </c>
      <c r="AG470" s="19">
        <v>1.9870685517162201E-2</v>
      </c>
      <c r="AH470" s="51">
        <v>0.18824755989044201</v>
      </c>
      <c r="AI470" s="19">
        <v>-3.5622868354948899E-2</v>
      </c>
      <c r="AJ470" s="51">
        <v>10.1646303714952</v>
      </c>
      <c r="AK470" s="19">
        <v>0.49368689999915699</v>
      </c>
      <c r="AL470" s="19">
        <v>8.4960787056916204E-2</v>
      </c>
      <c r="AM470" s="51">
        <v>44.2041198728257</v>
      </c>
      <c r="AN470" s="15"/>
      <c r="AO470" s="22">
        <v>5.0564657882205197E-2</v>
      </c>
      <c r="AP470" s="22">
        <v>-8.0414150411379504E-2</v>
      </c>
      <c r="AQ470" s="22">
        <v>0.109453744788043</v>
      </c>
      <c r="AR470" s="22">
        <v>-0.12111447590083101</v>
      </c>
      <c r="AS470" s="20">
        <v>9</v>
      </c>
      <c r="AT470" s="20">
        <v>3</v>
      </c>
      <c r="AU470" s="20">
        <v>7</v>
      </c>
      <c r="AV470" s="21">
        <v>5</v>
      </c>
      <c r="AW470" s="15"/>
      <c r="AX470" s="25">
        <v>0.204195522175287</v>
      </c>
      <c r="AY470" s="26">
        <v>0.12078502382576101</v>
      </c>
      <c r="AZ470" s="26">
        <v>0.74915270089604702</v>
      </c>
      <c r="BA470" s="26">
        <v>0.15850950303411099</v>
      </c>
      <c r="BB470" s="85">
        <v>2.0904057041079799E-2</v>
      </c>
      <c r="BC470" s="88">
        <v>-32.302186231070699</v>
      </c>
      <c r="BD470" s="18">
        <v>43880</v>
      </c>
      <c r="BE470" s="18">
        <v>43913</v>
      </c>
      <c r="BF470" s="20"/>
      <c r="BG470" s="18"/>
      <c r="BH470" s="15"/>
    </row>
    <row r="471" spans="1:60" x14ac:dyDescent="0.25">
      <c r="A471" s="15"/>
      <c r="B471" s="14" t="s">
        <v>1556</v>
      </c>
      <c r="C471" s="14" t="s">
        <v>1557</v>
      </c>
      <c r="D471" s="14" t="s">
        <v>1558</v>
      </c>
      <c r="E471" s="16" t="s">
        <v>77</v>
      </c>
      <c r="F471" s="16" t="s">
        <v>1383</v>
      </c>
      <c r="G471" s="81" t="s">
        <v>115</v>
      </c>
      <c r="H471" s="82" t="s">
        <v>1559</v>
      </c>
      <c r="I471" s="17" t="s">
        <v>31</v>
      </c>
      <c r="J471" s="17" t="s">
        <v>1560</v>
      </c>
      <c r="K471" s="15"/>
      <c r="L471" s="18">
        <v>44022</v>
      </c>
      <c r="M471" s="83">
        <v>639.49459999986004</v>
      </c>
      <c r="N471" s="84">
        <v>639.49459999986004</v>
      </c>
      <c r="O471" s="84">
        <v>999.09920000005502</v>
      </c>
      <c r="P471" s="85">
        <f t="shared" si="7"/>
        <v>0.64007117611526942</v>
      </c>
      <c r="Q471" s="18">
        <v>43836</v>
      </c>
      <c r="R471" s="86">
        <v>201121.53899999999</v>
      </c>
      <c r="S471" s="86">
        <v>221512.82039843799</v>
      </c>
      <c r="T471" s="15"/>
      <c r="U471" s="19">
        <v>2.5822882924330801E-2</v>
      </c>
      <c r="V471" s="51">
        <v>2.6242012078000698</v>
      </c>
      <c r="W471" s="19">
        <v>1.5352030046415201E-2</v>
      </c>
      <c r="X471" s="51">
        <v>2.3241202557073799</v>
      </c>
      <c r="Y471" s="19">
        <v>-0.34145440019783602</v>
      </c>
      <c r="Z471" s="51">
        <v>-14.8137665615359</v>
      </c>
      <c r="AA471" s="19">
        <v>-0.30483634709351498</v>
      </c>
      <c r="AB471" s="51">
        <v>-9.9069678061932809</v>
      </c>
      <c r="AC471" s="19">
        <v>-8.9197189262486098E-2</v>
      </c>
      <c r="AD471" s="51">
        <v>15.366136572003599</v>
      </c>
      <c r="AE471" s="19">
        <v>-8.6559600167674902E-2</v>
      </c>
      <c r="AF471" s="87">
        <v>9.1212720318289904</v>
      </c>
      <c r="AG471" s="19">
        <v>3.8888550441697603E-2</v>
      </c>
      <c r="AH471" s="51">
        <v>2.09003405234398</v>
      </c>
      <c r="AI471" s="19">
        <v>-0.33894400089979199</v>
      </c>
      <c r="AJ471" s="51">
        <v>-20.167482883000002</v>
      </c>
      <c r="AK471" s="19">
        <v>-0.36050540000025599</v>
      </c>
      <c r="AL471" s="19">
        <v>-3.84031953326485E-2</v>
      </c>
      <c r="AM471" s="51">
        <v>-65.820123069453999</v>
      </c>
      <c r="AN471" s="15"/>
      <c r="AO471" s="22">
        <v>0.113951063080167</v>
      </c>
      <c r="AP471" s="22">
        <v>-0.148027783057914</v>
      </c>
      <c r="AQ471" s="22">
        <v>8.6211514937604095E-2</v>
      </c>
      <c r="AR471" s="22">
        <v>-0.36303489619225698</v>
      </c>
      <c r="AS471" s="20">
        <v>8</v>
      </c>
      <c r="AT471" s="20">
        <v>4</v>
      </c>
      <c r="AU471" s="20">
        <v>5</v>
      </c>
      <c r="AV471" s="21">
        <v>7</v>
      </c>
      <c r="AW471" s="15"/>
      <c r="AX471" s="25">
        <v>0.48362862735462803</v>
      </c>
      <c r="AY471" s="26">
        <v>-0.526989334625796</v>
      </c>
      <c r="AZ471" s="26">
        <v>-0.21489612522213999</v>
      </c>
      <c r="BA471" s="26">
        <v>-0.69301367564548899</v>
      </c>
      <c r="BB471" s="85">
        <v>4.8920623498706899E-2</v>
      </c>
      <c r="BC471" s="88">
        <v>-53.504326697497198</v>
      </c>
      <c r="BD471" s="18">
        <v>43836</v>
      </c>
      <c r="BE471" s="18">
        <v>43913</v>
      </c>
      <c r="BF471" s="20"/>
      <c r="BG471" s="18"/>
      <c r="BH471" s="15"/>
    </row>
    <row r="472" spans="1:60" x14ac:dyDescent="0.25">
      <c r="A472" s="15"/>
      <c r="B472" s="14" t="s">
        <v>1561</v>
      </c>
      <c r="C472" s="14" t="s">
        <v>1562</v>
      </c>
      <c r="D472" s="14" t="s">
        <v>1558</v>
      </c>
      <c r="E472" s="16" t="s">
        <v>708</v>
      </c>
      <c r="F472" s="16" t="s">
        <v>1383</v>
      </c>
      <c r="G472" s="81" t="s">
        <v>115</v>
      </c>
      <c r="H472" s="82" t="s">
        <v>1559</v>
      </c>
      <c r="I472" s="17" t="s">
        <v>31</v>
      </c>
      <c r="J472" s="17" t="s">
        <v>1563</v>
      </c>
      <c r="K472" s="15"/>
      <c r="L472" s="18">
        <v>44022</v>
      </c>
      <c r="M472" s="83">
        <v>492.62649999977998</v>
      </c>
      <c r="N472" s="84">
        <v>492.62649999977998</v>
      </c>
      <c r="O472" s="84">
        <v>777.50609999988205</v>
      </c>
      <c r="P472" s="85">
        <f t="shared" si="7"/>
        <v>0.63359824443802393</v>
      </c>
      <c r="Q472" s="18">
        <v>43836</v>
      </c>
      <c r="R472" s="86">
        <v>166633.15100000001</v>
      </c>
      <c r="S472" s="86">
        <v>240488.11646752901</v>
      </c>
      <c r="T472" s="15"/>
      <c r="U472" s="19">
        <v>2.5766680826564001E-2</v>
      </c>
      <c r="V472" s="51">
        <v>2.6185809980233898</v>
      </c>
      <c r="W472" s="19">
        <v>1.3688795348571099E-2</v>
      </c>
      <c r="X472" s="51">
        <v>2.1577967859229799</v>
      </c>
      <c r="Y472" s="19">
        <v>-0.34797159395006</v>
      </c>
      <c r="Z472" s="51">
        <v>-15.4654859367583</v>
      </c>
      <c r="AA472" s="19">
        <v>-0.31861980767833298</v>
      </c>
      <c r="AB472" s="51">
        <v>-11.2853138646751</v>
      </c>
      <c r="AC472" s="19">
        <v>-0.124935630453401</v>
      </c>
      <c r="AD472" s="51">
        <v>11.7922924529121</v>
      </c>
      <c r="AE472" s="19">
        <v>-0.13978088118252299</v>
      </c>
      <c r="AF472" s="87">
        <v>3.7991439303441399</v>
      </c>
      <c r="AG472" s="19">
        <v>3.8320523643051302E-2</v>
      </c>
      <c r="AH472" s="51">
        <v>2.0332313724793498</v>
      </c>
      <c r="AI472" s="19">
        <v>-0.34584356808685701</v>
      </c>
      <c r="AJ472" s="51">
        <v>-20.857439601706599</v>
      </c>
      <c r="AK472" s="19">
        <v>-0.50737350000068504</v>
      </c>
      <c r="AL472" s="19">
        <v>-6.0131163205369403E-2</v>
      </c>
      <c r="AM472" s="51">
        <v>-80.506933069438702</v>
      </c>
      <c r="AN472" s="15"/>
      <c r="AO472" s="22">
        <v>0.113890108583291</v>
      </c>
      <c r="AP472" s="22">
        <v>-0.14816766019517699</v>
      </c>
      <c r="AQ472" s="22">
        <v>8.4433224268723295E-2</v>
      </c>
      <c r="AR472" s="22">
        <v>-0.36411319341161302</v>
      </c>
      <c r="AS472" s="20">
        <v>8</v>
      </c>
      <c r="AT472" s="20">
        <v>4</v>
      </c>
      <c r="AU472" s="20">
        <v>4</v>
      </c>
      <c r="AV472" s="21">
        <v>8</v>
      </c>
      <c r="AW472" s="15"/>
      <c r="AX472" s="25">
        <v>0.48368340539105698</v>
      </c>
      <c r="AY472" s="26">
        <v>-0.55617403973883495</v>
      </c>
      <c r="AZ472" s="26">
        <v>-0.25792499752060399</v>
      </c>
      <c r="BA472" s="26">
        <v>-0.73035715014157199</v>
      </c>
      <c r="BB472" s="85">
        <v>4.8921892393118498E-2</v>
      </c>
      <c r="BC472" s="88">
        <v>-53.699565829767401</v>
      </c>
      <c r="BD472" s="18">
        <v>43836</v>
      </c>
      <c r="BE472" s="18">
        <v>43913</v>
      </c>
      <c r="BF472" s="20"/>
      <c r="BG472" s="18"/>
      <c r="BH472" s="15"/>
    </row>
    <row r="473" spans="1:60" x14ac:dyDescent="0.25">
      <c r="A473" s="15"/>
      <c r="B473" s="14" t="s">
        <v>1564</v>
      </c>
      <c r="C473" s="14" t="s">
        <v>1565</v>
      </c>
      <c r="D473" s="14" t="s">
        <v>1558</v>
      </c>
      <c r="E473" s="16" t="s">
        <v>47</v>
      </c>
      <c r="F473" s="16" t="s">
        <v>1383</v>
      </c>
      <c r="G473" s="81" t="s">
        <v>115</v>
      </c>
      <c r="H473" s="82" t="s">
        <v>1559</v>
      </c>
      <c r="I473" s="17" t="s">
        <v>31</v>
      </c>
      <c r="J473" s="17" t="s">
        <v>64</v>
      </c>
      <c r="K473" s="15"/>
      <c r="L473" s="18">
        <v>44022</v>
      </c>
      <c r="M473" s="83">
        <v>777.447300000116</v>
      </c>
      <c r="N473" s="84">
        <v>777.447300000116</v>
      </c>
      <c r="O473" s="84">
        <v>1223.29969999939</v>
      </c>
      <c r="P473" s="85">
        <f t="shared" si="7"/>
        <v>0.6355329769152267</v>
      </c>
      <c r="Q473" s="18">
        <v>43836</v>
      </c>
      <c r="R473" s="86">
        <v>292707.23</v>
      </c>
      <c r="S473" s="86">
        <v>360399.42490429699</v>
      </c>
      <c r="T473" s="15"/>
      <c r="U473" s="19">
        <v>2.5783547243918299E-2</v>
      </c>
      <c r="V473" s="51">
        <v>2.6202676397588198</v>
      </c>
      <c r="W473" s="19">
        <v>1.41870579918759E-2</v>
      </c>
      <c r="X473" s="51">
        <v>2.20762305025346</v>
      </c>
      <c r="Y473" s="19">
        <v>-0.34602352405665399</v>
      </c>
      <c r="Z473" s="51">
        <v>-15.2706789474178</v>
      </c>
      <c r="AA473" s="19">
        <v>-0.31451430729881402</v>
      </c>
      <c r="AB473" s="51">
        <v>-10.8747638267232</v>
      </c>
      <c r="AC473" s="19">
        <v>-0.11436473604495399</v>
      </c>
      <c r="AD473" s="51">
        <v>12.849381893756799</v>
      </c>
      <c r="AE473" s="19">
        <v>-0.124149987681449</v>
      </c>
      <c r="AF473" s="87">
        <v>5.36223328045162</v>
      </c>
      <c r="AG473" s="19">
        <v>3.8490884304337697E-2</v>
      </c>
      <c r="AH473" s="51">
        <v>2.0502674386079902</v>
      </c>
      <c r="AI473" s="19">
        <v>-0.34378157342027399</v>
      </c>
      <c r="AJ473" s="51">
        <v>-20.651240135048301</v>
      </c>
      <c r="AK473" s="19">
        <v>-0.22255269999994201</v>
      </c>
      <c r="AL473" s="19">
        <v>-4.4456994432985099E-2</v>
      </c>
      <c r="AM473" s="51">
        <v>-24.719656870816799</v>
      </c>
      <c r="AN473" s="15"/>
      <c r="AO473" s="22">
        <v>0.113908446715941</v>
      </c>
      <c r="AP473" s="22">
        <v>-0.148125612471631</v>
      </c>
      <c r="AQ473" s="22">
        <v>8.4965761117928196E-2</v>
      </c>
      <c r="AR473" s="22">
        <v>-0.36379008051997502</v>
      </c>
      <c r="AS473" s="20">
        <v>8</v>
      </c>
      <c r="AT473" s="20">
        <v>4</v>
      </c>
      <c r="AU473" s="20">
        <v>4</v>
      </c>
      <c r="AV473" s="21">
        <v>8</v>
      </c>
      <c r="AW473" s="15"/>
      <c r="AX473" s="25">
        <v>0.48366687989036999</v>
      </c>
      <c r="AY473" s="26">
        <v>-0.54747925485662596</v>
      </c>
      <c r="AZ473" s="26">
        <v>-0.245104490991707</v>
      </c>
      <c r="BA473" s="26">
        <v>-0.71924498572661799</v>
      </c>
      <c r="BB473" s="85">
        <v>4.89215016393428E-2</v>
      </c>
      <c r="BC473" s="88">
        <v>-53.641066044569001</v>
      </c>
      <c r="BD473" s="18">
        <v>43836</v>
      </c>
      <c r="BE473" s="18">
        <v>43913</v>
      </c>
      <c r="BF473" s="20"/>
      <c r="BG473" s="18"/>
      <c r="BH473" s="15"/>
    </row>
    <row r="474" spans="1:60" x14ac:dyDescent="0.25">
      <c r="A474" s="15"/>
      <c r="B474" s="14" t="s">
        <v>1566</v>
      </c>
      <c r="C474" s="14" t="s">
        <v>1567</v>
      </c>
      <c r="D474" s="14" t="s">
        <v>1558</v>
      </c>
      <c r="E474" s="16" t="s">
        <v>83</v>
      </c>
      <c r="F474" s="16" t="s">
        <v>1383</v>
      </c>
      <c r="G474" s="81" t="s">
        <v>115</v>
      </c>
      <c r="H474" s="82" t="s">
        <v>1559</v>
      </c>
      <c r="I474" s="17" t="s">
        <v>31</v>
      </c>
      <c r="J474" s="17" t="s">
        <v>64</v>
      </c>
      <c r="K474" s="15"/>
      <c r="L474" s="18">
        <v>44022</v>
      </c>
      <c r="M474" s="83">
        <v>934.38750000018604</v>
      </c>
      <c r="N474" s="84">
        <v>934.38750000018604</v>
      </c>
      <c r="O474" s="84">
        <v>1459.81819999963</v>
      </c>
      <c r="P474" s="85">
        <f t="shared" si="7"/>
        <v>0.64007114036557622</v>
      </c>
      <c r="Q474" s="18">
        <v>43836</v>
      </c>
      <c r="R474" s="86">
        <v>201855.23800000001</v>
      </c>
      <c r="S474" s="86">
        <v>164013.527271973</v>
      </c>
      <c r="T474" s="15"/>
      <c r="U474" s="19">
        <v>2.5822889703704301E-2</v>
      </c>
      <c r="V474" s="51">
        <v>2.6242018857374201</v>
      </c>
      <c r="W474" s="19">
        <v>1.53520810872578E-2</v>
      </c>
      <c r="X474" s="51">
        <v>2.3241253597916498</v>
      </c>
      <c r="Y474" s="19">
        <v>-0.34145444663066898</v>
      </c>
      <c r="Z474" s="51">
        <v>-14.813771204819201</v>
      </c>
      <c r="AA474" s="19">
        <v>-0.304836687258212</v>
      </c>
      <c r="AB474" s="51">
        <v>-9.9070018226630108</v>
      </c>
      <c r="AC474" s="19">
        <v>-8.9197547350486295E-2</v>
      </c>
      <c r="AD474" s="51">
        <v>15.366100763203599</v>
      </c>
      <c r="AE474" s="19">
        <v>-8.6561035187478402E-2</v>
      </c>
      <c r="AF474" s="87">
        <v>9.1211285298486509</v>
      </c>
      <c r="AG474" s="19">
        <v>3.8888458977453397E-2</v>
      </c>
      <c r="AH474" s="51">
        <v>2.0900249059195599</v>
      </c>
      <c r="AI474" s="19">
        <v>-0.33894401260593399</v>
      </c>
      <c r="AJ474" s="51">
        <v>-20.167484053614299</v>
      </c>
      <c r="AK474" s="19">
        <v>-6.5612499999624596E-2</v>
      </c>
      <c r="AL474" s="19">
        <v>-1.76201921585744E-2</v>
      </c>
      <c r="AM474" s="51">
        <v>-1.1072255632825501</v>
      </c>
      <c r="AN474" s="15"/>
      <c r="AO474" s="22">
        <v>0.113951088746107</v>
      </c>
      <c r="AP474" s="22">
        <v>-0.148027755068179</v>
      </c>
      <c r="AQ474" s="22">
        <v>8.6212131274805898E-2</v>
      </c>
      <c r="AR474" s="22">
        <v>-0.363034845222719</v>
      </c>
      <c r="AS474" s="20">
        <v>8</v>
      </c>
      <c r="AT474" s="20">
        <v>4</v>
      </c>
      <c r="AU474" s="20">
        <v>5</v>
      </c>
      <c r="AV474" s="21">
        <v>7</v>
      </c>
      <c r="AW474" s="15"/>
      <c r="AX474" s="25">
        <v>0.48362871056422602</v>
      </c>
      <c r="AY474" s="26">
        <v>-0.52698953843446406</v>
      </c>
      <c r="AZ474" s="26">
        <v>-0.21489655067784999</v>
      </c>
      <c r="BA474" s="26">
        <v>-0.69301386896677297</v>
      </c>
      <c r="BB474" s="85">
        <v>4.8920630991269698E-2</v>
      </c>
      <c r="BC474" s="88">
        <v>-53.504313071258402</v>
      </c>
      <c r="BD474" s="18">
        <v>43836</v>
      </c>
      <c r="BE474" s="18">
        <v>43913</v>
      </c>
      <c r="BF474" s="20"/>
      <c r="BG474" s="18"/>
      <c r="BH474" s="15"/>
    </row>
    <row r="475" spans="1:60" x14ac:dyDescent="0.25">
      <c r="A475" s="15"/>
      <c r="B475" s="14" t="s">
        <v>1568</v>
      </c>
      <c r="C475" s="14" t="s">
        <v>1569</v>
      </c>
      <c r="D475" s="14" t="s">
        <v>1558</v>
      </c>
      <c r="E475" s="16" t="s">
        <v>1389</v>
      </c>
      <c r="F475" s="16" t="s">
        <v>1383</v>
      </c>
      <c r="G475" s="81" t="s">
        <v>115</v>
      </c>
      <c r="H475" s="82" t="s">
        <v>1559</v>
      </c>
      <c r="I475" s="17" t="s">
        <v>31</v>
      </c>
      <c r="J475" s="17" t="s">
        <v>1570</v>
      </c>
      <c r="K475" s="15"/>
      <c r="L475" s="18">
        <v>44022</v>
      </c>
      <c r="M475" s="83">
        <v>501.62749999994401</v>
      </c>
      <c r="N475" s="84">
        <v>501.62749999994401</v>
      </c>
      <c r="O475" s="84">
        <v>786.019600000232</v>
      </c>
      <c r="P475" s="85">
        <f t="shared" si="7"/>
        <v>0.63818701213022666</v>
      </c>
      <c r="Q475" s="18">
        <v>43836</v>
      </c>
      <c r="R475" s="86">
        <v>1553675.727</v>
      </c>
      <c r="S475" s="86">
        <v>1459406.71675781</v>
      </c>
      <c r="T475" s="15"/>
      <c r="U475" s="19">
        <v>2.5806536050367899E-2</v>
      </c>
      <c r="V475" s="51">
        <v>2.62256652040378</v>
      </c>
      <c r="W475" s="19">
        <v>1.4868546728393999E-2</v>
      </c>
      <c r="X475" s="51">
        <v>2.2757719239052698</v>
      </c>
      <c r="Y475" s="19">
        <v>-0.34335134523746103</v>
      </c>
      <c r="Z475" s="51">
        <v>-15.003461065498399</v>
      </c>
      <c r="AA475" s="19">
        <v>-0.30886272955831401</v>
      </c>
      <c r="AB475" s="51">
        <v>-10.3096060526732</v>
      </c>
      <c r="AC475" s="19">
        <v>-9.9712016965932002E-2</v>
      </c>
      <c r="AD475" s="51">
        <v>14.314653801659</v>
      </c>
      <c r="AE475" s="19">
        <v>-0.102329859585589</v>
      </c>
      <c r="AF475" s="87">
        <v>7.54424609003763</v>
      </c>
      <c r="AG475" s="19">
        <v>3.8723458974345697E-2</v>
      </c>
      <c r="AH475" s="51">
        <v>2.0735249056087901</v>
      </c>
      <c r="AI475" s="19">
        <v>-0.34095264696981797</v>
      </c>
      <c r="AJ475" s="51">
        <v>-20.368347490002598</v>
      </c>
      <c r="AK475" s="19">
        <v>-0.49837250000040501</v>
      </c>
      <c r="AL475" s="19">
        <v>-5.86393733838486E-2</v>
      </c>
      <c r="AM475" s="51">
        <v>-79.606833069468806</v>
      </c>
      <c r="AN475" s="15"/>
      <c r="AO475" s="22">
        <v>0.113933430282486</v>
      </c>
      <c r="AP475" s="22">
        <v>-0.14806831744048399</v>
      </c>
      <c r="AQ475" s="22">
        <v>8.5694739607861295E-2</v>
      </c>
      <c r="AR475" s="22">
        <v>-0.36334793151938399</v>
      </c>
      <c r="AS475" s="20">
        <v>8</v>
      </c>
      <c r="AT475" s="20">
        <v>4</v>
      </c>
      <c r="AU475" s="20">
        <v>5</v>
      </c>
      <c r="AV475" s="21">
        <v>7</v>
      </c>
      <c r="AW475" s="15"/>
      <c r="AX475" s="25">
        <v>0.48364441090146998</v>
      </c>
      <c r="AY475" s="26">
        <v>-0.535512645569725</v>
      </c>
      <c r="AZ475" s="26">
        <v>-0.22746204521558899</v>
      </c>
      <c r="BA475" s="26">
        <v>-0.70393275380138198</v>
      </c>
      <c r="BB475" s="85">
        <v>4.8920979046451998E-2</v>
      </c>
      <c r="BC475" s="88">
        <v>-53.561030793644001</v>
      </c>
      <c r="BD475" s="18">
        <v>43836</v>
      </c>
      <c r="BE475" s="18">
        <v>43913</v>
      </c>
      <c r="BF475" s="20"/>
      <c r="BG475" s="18"/>
      <c r="BH475" s="15"/>
    </row>
    <row r="476" spans="1:60" x14ac:dyDescent="0.25">
      <c r="A476" s="15"/>
      <c r="B476" s="14" t="s">
        <v>1571</v>
      </c>
      <c r="C476" s="14" t="s">
        <v>1572</v>
      </c>
      <c r="D476" s="14" t="s">
        <v>1558</v>
      </c>
      <c r="E476" s="16" t="s">
        <v>1396</v>
      </c>
      <c r="F476" s="16" t="s">
        <v>1383</v>
      </c>
      <c r="G476" s="81" t="s">
        <v>115</v>
      </c>
      <c r="H476" s="82" t="s">
        <v>1559</v>
      </c>
      <c r="I476" s="17" t="s">
        <v>31</v>
      </c>
      <c r="J476" s="17" t="s">
        <v>1573</v>
      </c>
      <c r="K476" s="15"/>
      <c r="L476" s="18">
        <v>44022</v>
      </c>
      <c r="M476" s="83">
        <v>509.87069999985403</v>
      </c>
      <c r="N476" s="84">
        <v>509.87069999985403</v>
      </c>
      <c r="O476" s="84">
        <v>803.78349999990303</v>
      </c>
      <c r="P476" s="85">
        <f t="shared" si="7"/>
        <v>0.63433835106084602</v>
      </c>
      <c r="Q476" s="18">
        <v>43836</v>
      </c>
      <c r="R476" s="86">
        <v>101332.02499999999</v>
      </c>
      <c r="S476" s="86">
        <v>117773.477839111</v>
      </c>
      <c r="T476" s="15"/>
      <c r="U476" s="19">
        <v>2.5773151282919599E-2</v>
      </c>
      <c r="V476" s="51">
        <v>2.6192280436589499</v>
      </c>
      <c r="W476" s="19">
        <v>1.3879553969672999E-2</v>
      </c>
      <c r="X476" s="51">
        <v>2.1768726480331702</v>
      </c>
      <c r="Y476" s="19">
        <v>-0.34722646845970301</v>
      </c>
      <c r="Z476" s="51">
        <v>-15.3909733877226</v>
      </c>
      <c r="AA476" s="19">
        <v>-0.317050135338795</v>
      </c>
      <c r="AB476" s="51">
        <v>-11.128346630721399</v>
      </c>
      <c r="AC476" s="19">
        <v>-0.12089924812695201</v>
      </c>
      <c r="AD476" s="51">
        <v>12.195930685557</v>
      </c>
      <c r="AE476" s="19">
        <v>-0.13382310220913499</v>
      </c>
      <c r="AF476" s="87">
        <v>4.3949218276829898</v>
      </c>
      <c r="AG476" s="19">
        <v>3.8386036641895799E-2</v>
      </c>
      <c r="AH476" s="51">
        <v>2.0397826723638</v>
      </c>
      <c r="AI476" s="19">
        <v>-0.34505489960254598</v>
      </c>
      <c r="AJ476" s="51">
        <v>-20.778572753275501</v>
      </c>
      <c r="AK476" s="19">
        <v>-0.490129300000262</v>
      </c>
      <c r="AL476" s="19">
        <v>-5.7294451391499003E-2</v>
      </c>
      <c r="AM476" s="51">
        <v>-78.782513069454595</v>
      </c>
      <c r="AN476" s="15"/>
      <c r="AO476" s="22">
        <v>0.11389725537999799</v>
      </c>
      <c r="AP476" s="22">
        <v>-0.14815140525213799</v>
      </c>
      <c r="AQ476" s="22">
        <v>8.4636457857413902E-2</v>
      </c>
      <c r="AR476" s="22">
        <v>-0.36398924336012001</v>
      </c>
      <c r="AS476" s="20">
        <v>8</v>
      </c>
      <c r="AT476" s="20">
        <v>4</v>
      </c>
      <c r="AU476" s="20">
        <v>4</v>
      </c>
      <c r="AV476" s="21">
        <v>8</v>
      </c>
      <c r="AW476" s="15"/>
      <c r="AX476" s="25">
        <v>0.48367697450739799</v>
      </c>
      <c r="AY476" s="26">
        <v>-0.55284938833028696</v>
      </c>
      <c r="AZ476" s="26">
        <v>-0.25302241318149798</v>
      </c>
      <c r="BA476" s="26">
        <v>-0.72610956133757998</v>
      </c>
      <c r="BB476" s="85">
        <v>4.8921734444738803E-2</v>
      </c>
      <c r="BC476" s="88">
        <v>-53.677153113938402</v>
      </c>
      <c r="BD476" s="18">
        <v>43836</v>
      </c>
      <c r="BE476" s="18">
        <v>43913</v>
      </c>
      <c r="BF476" s="20"/>
      <c r="BG476" s="18"/>
      <c r="BH476" s="15"/>
    </row>
    <row r="477" spans="1:60" x14ac:dyDescent="0.25">
      <c r="A477" s="15"/>
      <c r="B477" s="14" t="s">
        <v>1574</v>
      </c>
      <c r="C477" s="14" t="s">
        <v>1575</v>
      </c>
      <c r="D477" s="14" t="s">
        <v>1558</v>
      </c>
      <c r="E477" s="16" t="s">
        <v>715</v>
      </c>
      <c r="F477" s="16" t="s">
        <v>1383</v>
      </c>
      <c r="G477" s="81" t="s">
        <v>115</v>
      </c>
      <c r="H477" s="82" t="s">
        <v>1559</v>
      </c>
      <c r="I477" s="17" t="s">
        <v>31</v>
      </c>
      <c r="J477" s="17" t="s">
        <v>1576</v>
      </c>
      <c r="K477" s="15"/>
      <c r="L477" s="18">
        <v>44022</v>
      </c>
      <c r="M477" s="83">
        <v>403.38010000018397</v>
      </c>
      <c r="N477" s="84">
        <v>403.38010000018397</v>
      </c>
      <c r="O477" s="84">
        <v>640.70749999955297</v>
      </c>
      <c r="P477" s="85">
        <f t="shared" si="7"/>
        <v>0.62958541924429701</v>
      </c>
      <c r="Q477" s="18">
        <v>43836</v>
      </c>
      <c r="R477" s="86">
        <v>807390.82700000005</v>
      </c>
      <c r="S477" s="86">
        <v>903063.59540234401</v>
      </c>
      <c r="T477" s="15"/>
      <c r="U477" s="19">
        <v>2.57317790128582E-2</v>
      </c>
      <c r="V477" s="51">
        <v>2.6150908166528102</v>
      </c>
      <c r="W477" s="19">
        <v>1.2650725208004599E-2</v>
      </c>
      <c r="X477" s="51">
        <v>2.05398977186633</v>
      </c>
      <c r="Y477" s="19">
        <v>-0.35201264296192702</v>
      </c>
      <c r="Z477" s="51">
        <v>-15.869590837944999</v>
      </c>
      <c r="AA477" s="19">
        <v>-0.32709736117045402</v>
      </c>
      <c r="AB477" s="51">
        <v>-12.1330692138872</v>
      </c>
      <c r="AC477" s="19">
        <v>-0.146558242762694</v>
      </c>
      <c r="AD477" s="51">
        <v>9.6300312219827902</v>
      </c>
      <c r="AE477" s="19">
        <v>-0.17146166999562401</v>
      </c>
      <c r="AF477" s="87">
        <v>0.63106504903407801</v>
      </c>
      <c r="AG477" s="19">
        <v>3.7966648080328E-2</v>
      </c>
      <c r="AH477" s="51">
        <v>1.99784381620702</v>
      </c>
      <c r="AI477" s="19">
        <v>-0.350119727900019</v>
      </c>
      <c r="AJ477" s="51">
        <v>-21.2850555830228</v>
      </c>
      <c r="AK477" s="19">
        <v>-0.59661990000051401</v>
      </c>
      <c r="AL477" s="19">
        <v>-7.6442283858341398E-2</v>
      </c>
      <c r="AM477" s="51">
        <v>-89.431573069421603</v>
      </c>
      <c r="AN477" s="15"/>
      <c r="AO477" s="22">
        <v>0.11385228850311301</v>
      </c>
      <c r="AP477" s="22">
        <v>-0.14825470329291399</v>
      </c>
      <c r="AQ477" s="22">
        <v>8.3321695212362101E-2</v>
      </c>
      <c r="AR477" s="22">
        <v>-0.36478579443355602</v>
      </c>
      <c r="AS477" s="20">
        <v>8</v>
      </c>
      <c r="AT477" s="20">
        <v>4</v>
      </c>
      <c r="AU477" s="20">
        <v>4</v>
      </c>
      <c r="AV477" s="21">
        <v>8</v>
      </c>
      <c r="AW477" s="15"/>
      <c r="AX477" s="25">
        <v>0.48371807871502798</v>
      </c>
      <c r="AY477" s="26">
        <v>-0.57413139363507104</v>
      </c>
      <c r="AZ477" s="26">
        <v>-0.28440497330120701</v>
      </c>
      <c r="BA477" s="26">
        <v>-0.75327074174674602</v>
      </c>
      <c r="BB477" s="85">
        <v>4.8922735464220803E-2</v>
      </c>
      <c r="BC477" s="88">
        <v>-53.8212054642499</v>
      </c>
      <c r="BD477" s="18">
        <v>43836</v>
      </c>
      <c r="BE477" s="18">
        <v>43913</v>
      </c>
      <c r="BF477" s="20"/>
      <c r="BG477" s="18"/>
      <c r="BH477" s="15"/>
    </row>
    <row r="478" spans="1:60" x14ac:dyDescent="0.25">
      <c r="A478" s="15"/>
      <c r="B478" s="14" t="s">
        <v>1577</v>
      </c>
      <c r="C478" s="14" t="s">
        <v>1578</v>
      </c>
      <c r="D478" s="14" t="s">
        <v>1558</v>
      </c>
      <c r="E478" s="16" t="s">
        <v>1402</v>
      </c>
      <c r="F478" s="16" t="s">
        <v>1383</v>
      </c>
      <c r="G478" s="81" t="s">
        <v>115</v>
      </c>
      <c r="H478" s="82" t="s">
        <v>1559</v>
      </c>
      <c r="I478" s="17" t="s">
        <v>31</v>
      </c>
      <c r="J478" s="17" t="s">
        <v>1579</v>
      </c>
      <c r="K478" s="15"/>
      <c r="L478" s="18">
        <v>44022</v>
      </c>
      <c r="M478" s="83">
        <v>1002.93400000036</v>
      </c>
      <c r="N478" s="84">
        <v>1002.93400000036</v>
      </c>
      <c r="O478" s="84">
        <v>1002.93400000036</v>
      </c>
      <c r="P478" s="85">
        <f t="shared" si="7"/>
        <v>1</v>
      </c>
      <c r="Q478" s="18">
        <v>44022</v>
      </c>
      <c r="R478" s="86">
        <v>0</v>
      </c>
      <c r="S478" s="86">
        <v>0</v>
      </c>
      <c r="T478" s="15"/>
      <c r="U478" s="19">
        <v>0</v>
      </c>
      <c r="V478" s="51">
        <v>4.1912915366992799E-2</v>
      </c>
      <c r="W478" s="19">
        <v>0</v>
      </c>
      <c r="X478" s="51">
        <v>0.78891725106586796</v>
      </c>
      <c r="Y478" s="19">
        <v>0</v>
      </c>
      <c r="Z478" s="51">
        <v>19.3316734582477</v>
      </c>
      <c r="AA478" s="19">
        <v>0</v>
      </c>
      <c r="AB478" s="51">
        <v>20.576666903158198</v>
      </c>
      <c r="AC478" s="19">
        <v>0</v>
      </c>
      <c r="AD478" s="51">
        <v>24.2858554982522</v>
      </c>
      <c r="AE478" s="19"/>
      <c r="AF478" s="87"/>
      <c r="AG478" s="19">
        <v>0</v>
      </c>
      <c r="AH478" s="51">
        <v>-1.79882099182578</v>
      </c>
      <c r="AI478" s="19">
        <v>0</v>
      </c>
      <c r="AJ478" s="51">
        <v>13.726917206993701</v>
      </c>
      <c r="AK478" s="19">
        <v>2.9340000000956899E-3</v>
      </c>
      <c r="AL478" s="19">
        <v>9.9548905745905402E-4</v>
      </c>
      <c r="AM478" s="51">
        <v>20.962410870852199</v>
      </c>
      <c r="AN478" s="15"/>
      <c r="AO478" s="22">
        <v>0</v>
      </c>
      <c r="AP478" s="22">
        <v>0</v>
      </c>
      <c r="AQ478" s="22">
        <v>0</v>
      </c>
      <c r="AR478" s="22">
        <v>0</v>
      </c>
      <c r="AS478" s="20">
        <v>0</v>
      </c>
      <c r="AT478" s="20">
        <v>0</v>
      </c>
      <c r="AU478" s="20">
        <v>7</v>
      </c>
      <c r="AV478" s="21">
        <v>5</v>
      </c>
      <c r="AW478" s="15"/>
      <c r="AX478" s="25">
        <v>0</v>
      </c>
      <c r="AY478" s="26">
        <v>-114.80232688307299</v>
      </c>
      <c r="AZ478" s="26">
        <v>0.44046649470419702</v>
      </c>
      <c r="BA478" s="26">
        <v>-15.963005696292401</v>
      </c>
      <c r="BB478" s="85">
        <v>0</v>
      </c>
      <c r="BC478" s="88">
        <v>0</v>
      </c>
      <c r="BD478" s="18">
        <v>43657</v>
      </c>
      <c r="BE478" s="18"/>
      <c r="BF478" s="20"/>
      <c r="BG478" s="18"/>
      <c r="BH478" s="15"/>
    </row>
    <row r="479" spans="1:60" x14ac:dyDescent="0.25">
      <c r="A479" s="15"/>
      <c r="B479" s="14" t="s">
        <v>1580</v>
      </c>
      <c r="C479" s="14" t="s">
        <v>1581</v>
      </c>
      <c r="D479" s="14" t="s">
        <v>1582</v>
      </c>
      <c r="E479" s="16" t="s">
        <v>77</v>
      </c>
      <c r="F479" s="16" t="s">
        <v>1383</v>
      </c>
      <c r="G479" s="81" t="s">
        <v>38</v>
      </c>
      <c r="H479" s="82" t="s">
        <v>39</v>
      </c>
      <c r="I479" s="17" t="s">
        <v>31</v>
      </c>
      <c r="J479" s="17" t="s">
        <v>64</v>
      </c>
      <c r="K479" s="15"/>
      <c r="L479" s="18">
        <v>44022</v>
      </c>
      <c r="M479" s="83">
        <v>689.606399999931</v>
      </c>
      <c r="N479" s="84">
        <v>689.606399999931</v>
      </c>
      <c r="O479" s="84">
        <v>868.42339999973797</v>
      </c>
      <c r="P479" s="85">
        <f t="shared" si="7"/>
        <v>0.79409007173245105</v>
      </c>
      <c r="Q479" s="18">
        <v>43756</v>
      </c>
      <c r="R479" s="86">
        <v>460328.01500000001</v>
      </c>
      <c r="S479" s="86">
        <v>797096.50815332006</v>
      </c>
      <c r="T479" s="15"/>
      <c r="U479" s="19">
        <v>-1.6681657434673999E-3</v>
      </c>
      <c r="V479" s="51">
        <v>-0.12490365897974701</v>
      </c>
      <c r="W479" s="19">
        <v>1.6308304220729001E-3</v>
      </c>
      <c r="X479" s="51">
        <v>0.95200029327315905</v>
      </c>
      <c r="Y479" s="19">
        <v>-0.16019681608479</v>
      </c>
      <c r="Z479" s="51">
        <v>3.31199184976867</v>
      </c>
      <c r="AA479" s="19">
        <v>-0.18712683002377201</v>
      </c>
      <c r="AB479" s="51">
        <v>1.8639839007810199</v>
      </c>
      <c r="AC479" s="19">
        <v>-0.25594571647903702</v>
      </c>
      <c r="AD479" s="51">
        <v>-1.3087161496514499</v>
      </c>
      <c r="AE479" s="19">
        <v>-0.208899703960051</v>
      </c>
      <c r="AF479" s="87">
        <v>-3.1127383474085901</v>
      </c>
      <c r="AG479" s="19">
        <v>1.80983911504882E-2</v>
      </c>
      <c r="AH479" s="51">
        <v>1.1018123223038899E-2</v>
      </c>
      <c r="AI479" s="19">
        <v>-0.101985900163563</v>
      </c>
      <c r="AJ479" s="51">
        <v>3.5283271906373601</v>
      </c>
      <c r="AK479" s="19">
        <v>-0.333848784305737</v>
      </c>
      <c r="AL479" s="19">
        <v>-4.0374917566659903E-2</v>
      </c>
      <c r="AM479" s="51">
        <v>-14.5217234999</v>
      </c>
      <c r="AN479" s="15"/>
      <c r="AO479" s="22">
        <v>8.0772178655024604E-2</v>
      </c>
      <c r="AP479" s="22">
        <v>-0.13269752720865699</v>
      </c>
      <c r="AQ479" s="22">
        <v>0.12725996832887199</v>
      </c>
      <c r="AR479" s="22">
        <v>-0.12837286696056299</v>
      </c>
      <c r="AS479" s="20">
        <v>5</v>
      </c>
      <c r="AT479" s="20">
        <v>7</v>
      </c>
      <c r="AU479" s="20">
        <v>5</v>
      </c>
      <c r="AV479" s="21">
        <v>7</v>
      </c>
      <c r="AW479" s="15"/>
      <c r="AX479" s="25">
        <v>0.32403263967425999</v>
      </c>
      <c r="AY479" s="26">
        <v>-0.29590285009499001</v>
      </c>
      <c r="AZ479" s="26">
        <v>0.24453491774715999</v>
      </c>
      <c r="BA479" s="26">
        <v>-0.39578700693937202</v>
      </c>
      <c r="BB479" s="85">
        <v>3.2941136957961102E-2</v>
      </c>
      <c r="BC479" s="88">
        <v>-44.006598624575403</v>
      </c>
      <c r="BD479" s="18">
        <v>43756</v>
      </c>
      <c r="BE479" s="18">
        <v>43908</v>
      </c>
      <c r="BF479" s="20"/>
      <c r="BG479" s="18"/>
      <c r="BH479" s="15"/>
    </row>
    <row r="480" spans="1:60" x14ac:dyDescent="0.25">
      <c r="A480" s="15"/>
      <c r="B480" s="14" t="s">
        <v>1583</v>
      </c>
      <c r="C480" s="14" t="s">
        <v>1584</v>
      </c>
      <c r="D480" s="14" t="s">
        <v>1582</v>
      </c>
      <c r="E480" s="16" t="s">
        <v>708</v>
      </c>
      <c r="F480" s="16" t="s">
        <v>1383</v>
      </c>
      <c r="G480" s="81" t="s">
        <v>38</v>
      </c>
      <c r="H480" s="82" t="s">
        <v>39</v>
      </c>
      <c r="I480" s="17" t="s">
        <v>31</v>
      </c>
      <c r="J480" s="17" t="s">
        <v>1585</v>
      </c>
      <c r="K480" s="15"/>
      <c r="L480" s="18">
        <v>44022</v>
      </c>
      <c r="M480" s="83">
        <v>568.53529999963905</v>
      </c>
      <c r="N480" s="84">
        <v>568.53529999963905</v>
      </c>
      <c r="O480" s="84">
        <v>726.44930000044405</v>
      </c>
      <c r="P480" s="85">
        <f t="shared" si="7"/>
        <v>0.78262213205972053</v>
      </c>
      <c r="Q480" s="18">
        <v>43756</v>
      </c>
      <c r="R480" s="86">
        <v>1245056.1710000001</v>
      </c>
      <c r="S480" s="86">
        <v>1482965.21409961</v>
      </c>
      <c r="T480" s="15"/>
      <c r="U480" s="19">
        <v>-1.7228649221578999E-3</v>
      </c>
      <c r="V480" s="51">
        <v>-0.130373576848797</v>
      </c>
      <c r="W480" s="19">
        <v>-9.67388768913224E-6</v>
      </c>
      <c r="X480" s="51">
        <v>0.78794986229695496</v>
      </c>
      <c r="Y480" s="19">
        <v>-0.168507536642137</v>
      </c>
      <c r="Z480" s="51">
        <v>2.48091979403398</v>
      </c>
      <c r="AA480" s="19">
        <v>-0.203244199390756</v>
      </c>
      <c r="AB480" s="51">
        <v>0.25224696408258801</v>
      </c>
      <c r="AC480" s="19">
        <v>-0.285140817258216</v>
      </c>
      <c r="AD480" s="51">
        <v>-4.2282262275693903</v>
      </c>
      <c r="AE480" s="19">
        <v>-0.25499206226057097</v>
      </c>
      <c r="AF480" s="87">
        <v>-7.7219741774606501</v>
      </c>
      <c r="AG480" s="19">
        <v>1.7542343062814301E-2</v>
      </c>
      <c r="AH480" s="51">
        <v>-4.45866855443455E-2</v>
      </c>
      <c r="AI480" s="19">
        <v>-0.11135826200377801</v>
      </c>
      <c r="AJ480" s="51">
        <v>2.5910910066158999</v>
      </c>
      <c r="AK480" s="19">
        <v>-0.44931248244480199</v>
      </c>
      <c r="AL480" s="19">
        <v>-5.8728252173750703E-2</v>
      </c>
      <c r="AM480" s="51">
        <v>-26.0680933138065</v>
      </c>
      <c r="AN480" s="15"/>
      <c r="AO480" s="22">
        <v>8.0712927090644399E-2</v>
      </c>
      <c r="AP480" s="22">
        <v>-0.132839540571731</v>
      </c>
      <c r="AQ480" s="22">
        <v>0.12541387743476701</v>
      </c>
      <c r="AR480" s="22">
        <v>-0.12984793095805799</v>
      </c>
      <c r="AS480" s="20">
        <v>5</v>
      </c>
      <c r="AT480" s="20">
        <v>7</v>
      </c>
      <c r="AU480" s="20">
        <v>5</v>
      </c>
      <c r="AV480" s="21">
        <v>7</v>
      </c>
      <c r="AW480" s="15"/>
      <c r="AX480" s="25">
        <v>0.32410768548084901</v>
      </c>
      <c r="AY480" s="26">
        <v>-0.34887309583382398</v>
      </c>
      <c r="AZ480" s="26">
        <v>-0.11612686933017401</v>
      </c>
      <c r="BA480" s="26">
        <v>-0.46563046967503402</v>
      </c>
      <c r="BB480" s="85">
        <v>3.2945729091152301E-2</v>
      </c>
      <c r="BC480" s="88">
        <v>-44.470384925720303</v>
      </c>
      <c r="BD480" s="18">
        <v>43756</v>
      </c>
      <c r="BE480" s="18">
        <v>43908</v>
      </c>
      <c r="BF480" s="20"/>
      <c r="BG480" s="18"/>
      <c r="BH480" s="15"/>
    </row>
    <row r="481" spans="1:60" x14ac:dyDescent="0.25">
      <c r="A481" s="15"/>
      <c r="B481" s="14" t="s">
        <v>1586</v>
      </c>
      <c r="C481" s="14" t="s">
        <v>1587</v>
      </c>
      <c r="D481" s="14" t="s">
        <v>1582</v>
      </c>
      <c r="E481" s="16" t="s">
        <v>47</v>
      </c>
      <c r="F481" s="16" t="s">
        <v>1383</v>
      </c>
      <c r="G481" s="81" t="s">
        <v>38</v>
      </c>
      <c r="H481" s="82" t="s">
        <v>39</v>
      </c>
      <c r="I481" s="17" t="s">
        <v>31</v>
      </c>
      <c r="J481" s="17" t="s">
        <v>1588</v>
      </c>
      <c r="K481" s="15"/>
      <c r="L481" s="18">
        <v>44022</v>
      </c>
      <c r="M481" s="83">
        <v>845.37640000041597</v>
      </c>
      <c r="N481" s="84">
        <v>845.37640000041597</v>
      </c>
      <c r="O481" s="84">
        <v>1075.48149999976</v>
      </c>
      <c r="P481" s="85">
        <f t="shared" si="7"/>
        <v>0.78604457631359037</v>
      </c>
      <c r="Q481" s="18">
        <v>43756</v>
      </c>
      <c r="R481" s="86">
        <v>839681.97199999995</v>
      </c>
      <c r="S481" s="86">
        <v>899585.26136425801</v>
      </c>
      <c r="T481" s="15"/>
      <c r="U481" s="19">
        <v>-1.70638106101251E-3</v>
      </c>
      <c r="V481" s="51">
        <v>-0.128725190734258</v>
      </c>
      <c r="W481" s="19">
        <v>4.8191105634032299E-4</v>
      </c>
      <c r="X481" s="51">
        <v>0.83710835669990002</v>
      </c>
      <c r="Y481" s="19">
        <v>-0.16602322848950299</v>
      </c>
      <c r="Z481" s="51">
        <v>2.7293506092973998</v>
      </c>
      <c r="AA481" s="19">
        <v>-0.19844326395657799</v>
      </c>
      <c r="AB481" s="51">
        <v>0.73234050750033897</v>
      </c>
      <c r="AC481" s="19">
        <v>-0.276505322164739</v>
      </c>
      <c r="AD481" s="51">
        <v>-3.3646767182217401</v>
      </c>
      <c r="AE481" s="19">
        <v>-0.24145432357996499</v>
      </c>
      <c r="AF481" s="87">
        <v>-6.3682003093999802</v>
      </c>
      <c r="AG481" s="19">
        <v>1.77090409742959E-2</v>
      </c>
      <c r="AH481" s="51">
        <v>-2.7916894396184899E-2</v>
      </c>
      <c r="AI481" s="19">
        <v>-0.108557224863034</v>
      </c>
      <c r="AJ481" s="51">
        <v>2.8711947206902599</v>
      </c>
      <c r="AK481" s="19">
        <v>-0.15462359999946801</v>
      </c>
      <c r="AL481" s="19">
        <v>-1.6896397588425299E-2</v>
      </c>
      <c r="AM481" s="51">
        <v>3.40079493072699</v>
      </c>
      <c r="AN481" s="15"/>
      <c r="AO481" s="22">
        <v>8.0730691259377596E-2</v>
      </c>
      <c r="AP481" s="22">
        <v>-0.13279707109264599</v>
      </c>
      <c r="AQ481" s="22">
        <v>0.125967131321959</v>
      </c>
      <c r="AR481" s="22">
        <v>-0.129406095235026</v>
      </c>
      <c r="AS481" s="20">
        <v>5</v>
      </c>
      <c r="AT481" s="20">
        <v>7</v>
      </c>
      <c r="AU481" s="20">
        <v>5</v>
      </c>
      <c r="AV481" s="21">
        <v>7</v>
      </c>
      <c r="AW481" s="15"/>
      <c r="AX481" s="25">
        <v>0.32408515917835801</v>
      </c>
      <c r="AY481" s="26">
        <v>-0.33309233968520902</v>
      </c>
      <c r="AZ481" s="26">
        <v>-8.5500196191645693E-3</v>
      </c>
      <c r="BA481" s="26">
        <v>-0.444856704865288</v>
      </c>
      <c r="BB481" s="85">
        <v>3.2944348690070901E-2</v>
      </c>
      <c r="BC481" s="88">
        <v>-44.331697011948599</v>
      </c>
      <c r="BD481" s="18">
        <v>43756</v>
      </c>
      <c r="BE481" s="18">
        <v>43908</v>
      </c>
      <c r="BF481" s="20"/>
      <c r="BG481" s="18"/>
      <c r="BH481" s="15"/>
    </row>
    <row r="482" spans="1:60" x14ac:dyDescent="0.25">
      <c r="A482" s="15"/>
      <c r="B482" s="14" t="s">
        <v>1589</v>
      </c>
      <c r="C482" s="14" t="s">
        <v>1590</v>
      </c>
      <c r="D482" s="14" t="s">
        <v>1582</v>
      </c>
      <c r="E482" s="16" t="s">
        <v>83</v>
      </c>
      <c r="F482" s="16" t="s">
        <v>1383</v>
      </c>
      <c r="G482" s="81" t="s">
        <v>38</v>
      </c>
      <c r="H482" s="82" t="s">
        <v>39</v>
      </c>
      <c r="I482" s="17" t="s">
        <v>31</v>
      </c>
      <c r="J482" s="17" t="s">
        <v>64</v>
      </c>
      <c r="K482" s="15"/>
      <c r="L482" s="18">
        <v>44022</v>
      </c>
      <c r="M482" s="83">
        <v>895.31199999991804</v>
      </c>
      <c r="N482" s="84">
        <v>895.31199999991804</v>
      </c>
      <c r="O482" s="84">
        <v>1127.4697999991499</v>
      </c>
      <c r="P482" s="85">
        <f t="shared" si="7"/>
        <v>0.79408956231075378</v>
      </c>
      <c r="Q482" s="18">
        <v>43756</v>
      </c>
      <c r="R482" s="86">
        <v>287280.647</v>
      </c>
      <c r="S482" s="86">
        <v>309967.58265917999</v>
      </c>
      <c r="T482" s="15"/>
      <c r="U482" s="19">
        <v>-1.6682498744558E-3</v>
      </c>
      <c r="V482" s="51">
        <v>-0.124912072078587</v>
      </c>
      <c r="W482" s="19">
        <v>1.6310268074448699E-3</v>
      </c>
      <c r="X482" s="51">
        <v>0.95201993181035505</v>
      </c>
      <c r="Y482" s="19">
        <v>-0.160196965080977</v>
      </c>
      <c r="Z482" s="51">
        <v>3.3119769501499801</v>
      </c>
      <c r="AA482" s="19">
        <v>-0.18712734946253501</v>
      </c>
      <c r="AB482" s="51">
        <v>1.8639319569047099</v>
      </c>
      <c r="AC482" s="19">
        <v>-0.25594686037598902</v>
      </c>
      <c r="AD482" s="51">
        <v>-1.3088305393466699</v>
      </c>
      <c r="AE482" s="19">
        <v>-0.20890125694946601</v>
      </c>
      <c r="AF482" s="87">
        <v>-3.11289364635013</v>
      </c>
      <c r="AG482" s="19">
        <v>1.8098438667948399E-2</v>
      </c>
      <c r="AH482" s="51">
        <v>1.1022874969057701E-2</v>
      </c>
      <c r="AI482" s="19">
        <v>-0.101986145716219</v>
      </c>
      <c r="AJ482" s="51">
        <v>3.5283026353718001</v>
      </c>
      <c r="AK482" s="19">
        <v>-0.104688000000315</v>
      </c>
      <c r="AL482" s="19">
        <v>-2.7107971111036001E-2</v>
      </c>
      <c r="AM482" s="51">
        <v>-7.3672434602485701</v>
      </c>
      <c r="AN482" s="15"/>
      <c r="AO482" s="22">
        <v>8.0772138962929604E-2</v>
      </c>
      <c r="AP482" s="22">
        <v>-0.13269749477883999</v>
      </c>
      <c r="AQ482" s="22">
        <v>0.12725974897519299</v>
      </c>
      <c r="AR482" s="22">
        <v>-0.128373037789133</v>
      </c>
      <c r="AS482" s="20">
        <v>5</v>
      </c>
      <c r="AT482" s="20">
        <v>7</v>
      </c>
      <c r="AU482" s="20">
        <v>5</v>
      </c>
      <c r="AV482" s="21">
        <v>7</v>
      </c>
      <c r="AW482" s="15"/>
      <c r="AX482" s="25">
        <v>0.32403259882470598</v>
      </c>
      <c r="AY482" s="26">
        <v>-0.29590440824586001</v>
      </c>
      <c r="AZ482" s="26">
        <v>0.24452202665793299</v>
      </c>
      <c r="BA482" s="26">
        <v>-0.39578903678466298</v>
      </c>
      <c r="BB482" s="85">
        <v>3.2941132373198297E-2</v>
      </c>
      <c r="BC482" s="88">
        <v>-44.0066421290976</v>
      </c>
      <c r="BD482" s="18">
        <v>43756</v>
      </c>
      <c r="BE482" s="18">
        <v>43908</v>
      </c>
      <c r="BF482" s="20"/>
      <c r="BG482" s="18"/>
      <c r="BH482" s="15"/>
    </row>
    <row r="483" spans="1:60" x14ac:dyDescent="0.25">
      <c r="A483" s="15"/>
      <c r="B483" s="14" t="s">
        <v>1591</v>
      </c>
      <c r="C483" s="14" t="s">
        <v>1592</v>
      </c>
      <c r="D483" s="14" t="s">
        <v>1582</v>
      </c>
      <c r="E483" s="16" t="s">
        <v>1389</v>
      </c>
      <c r="F483" s="16" t="s">
        <v>1383</v>
      </c>
      <c r="G483" s="81" t="s">
        <v>38</v>
      </c>
      <c r="H483" s="82" t="s">
        <v>39</v>
      </c>
      <c r="I483" s="17" t="s">
        <v>31</v>
      </c>
      <c r="J483" s="17" t="s">
        <v>1593</v>
      </c>
      <c r="K483" s="15"/>
      <c r="L483" s="18">
        <v>44022</v>
      </c>
      <c r="M483" s="83">
        <v>648.13059999979998</v>
      </c>
      <c r="N483" s="84">
        <v>648.13059999979998</v>
      </c>
      <c r="O483" s="84">
        <v>819.64450000040199</v>
      </c>
      <c r="P483" s="85">
        <f t="shared" si="7"/>
        <v>0.79074598804662521</v>
      </c>
      <c r="Q483" s="18">
        <v>43756</v>
      </c>
      <c r="R483" s="86">
        <v>761991.95400000003</v>
      </c>
      <c r="S483" s="86">
        <v>712959.990930664</v>
      </c>
      <c r="T483" s="15"/>
      <c r="U483" s="19">
        <v>-1.6840107082316501E-3</v>
      </c>
      <c r="V483" s="51">
        <v>-0.12648815545617301</v>
      </c>
      <c r="W483" s="19">
        <v>1.15495790851128E-3</v>
      </c>
      <c r="X483" s="51">
        <v>0.90441304191699601</v>
      </c>
      <c r="Y483" s="19">
        <v>-0.16261622980062401</v>
      </c>
      <c r="Z483" s="51">
        <v>3.0700504781852902</v>
      </c>
      <c r="AA483" s="19">
        <v>-0.191835139658069</v>
      </c>
      <c r="AB483" s="51">
        <v>1.3931529373512599</v>
      </c>
      <c r="AC483" s="19">
        <v>-0.264534321624669</v>
      </c>
      <c r="AD483" s="51">
        <v>-2.1675766642147201</v>
      </c>
      <c r="AE483" s="19">
        <v>-0.22255307705025201</v>
      </c>
      <c r="AF483" s="87">
        <v>-4.4780756564287003</v>
      </c>
      <c r="AG483" s="19">
        <v>1.7937214095582001E-2</v>
      </c>
      <c r="AH483" s="51">
        <v>-5.0995822675758999E-3</v>
      </c>
      <c r="AI483" s="19">
        <v>-0.104714826250565</v>
      </c>
      <c r="AJ483" s="51">
        <v>3.2554345819371502</v>
      </c>
      <c r="AK483" s="19">
        <v>-0.36124630425358201</v>
      </c>
      <c r="AL483" s="19">
        <v>-4.44548398590996E-2</v>
      </c>
      <c r="AM483" s="51">
        <v>-17.261475494684401</v>
      </c>
      <c r="AN483" s="15"/>
      <c r="AO483" s="22">
        <v>8.0754901864565895E-2</v>
      </c>
      <c r="AP483" s="22">
        <v>-0.132738677426532</v>
      </c>
      <c r="AQ483" s="22">
        <v>0.12672387483326</v>
      </c>
      <c r="AR483" s="22">
        <v>-0.128801213657425</v>
      </c>
      <c r="AS483" s="20">
        <v>5</v>
      </c>
      <c r="AT483" s="20">
        <v>7</v>
      </c>
      <c r="AU483" s="20">
        <v>5</v>
      </c>
      <c r="AV483" s="21">
        <v>7</v>
      </c>
      <c r="AW483" s="15"/>
      <c r="AX483" s="25">
        <v>0.32405421180243099</v>
      </c>
      <c r="AY483" s="26">
        <v>-0.31137562171852601</v>
      </c>
      <c r="AZ483" s="26">
        <v>0.139313689075834</v>
      </c>
      <c r="BA483" s="26">
        <v>-0.41622177583849401</v>
      </c>
      <c r="BB483" s="85">
        <v>3.2942449035763301E-2</v>
      </c>
      <c r="BC483" s="88">
        <v>-44.141576012538302</v>
      </c>
      <c r="BD483" s="18">
        <v>43756</v>
      </c>
      <c r="BE483" s="18">
        <v>43908</v>
      </c>
      <c r="BF483" s="20"/>
      <c r="BG483" s="18"/>
      <c r="BH483" s="15"/>
    </row>
    <row r="484" spans="1:60" x14ac:dyDescent="0.25">
      <c r="A484" s="15"/>
      <c r="B484" s="14" t="s">
        <v>1594</v>
      </c>
      <c r="C484" s="14" t="s">
        <v>1595</v>
      </c>
      <c r="D484" s="14" t="s">
        <v>1582</v>
      </c>
      <c r="E484" s="16" t="s">
        <v>1393</v>
      </c>
      <c r="F484" s="16" t="s">
        <v>1383</v>
      </c>
      <c r="G484" s="81" t="s">
        <v>38</v>
      </c>
      <c r="H484" s="82" t="s">
        <v>39</v>
      </c>
      <c r="I484" s="17" t="s">
        <v>31</v>
      </c>
      <c r="J484" s="17" t="s">
        <v>64</v>
      </c>
      <c r="K484" s="15"/>
      <c r="L484" s="18">
        <v>44022</v>
      </c>
      <c r="M484" s="83">
        <v>938.87210000027005</v>
      </c>
      <c r="N484" s="84">
        <v>938.87210000027005</v>
      </c>
      <c r="O484" s="84">
        <v>1161.8637000005699</v>
      </c>
      <c r="P484" s="85">
        <f t="shared" si="7"/>
        <v>0.80807421731121265</v>
      </c>
      <c r="Q484" s="18">
        <v>43756</v>
      </c>
      <c r="R484" s="86">
        <v>4150431.5079999999</v>
      </c>
      <c r="S484" s="86">
        <v>3410229.7896171901</v>
      </c>
      <c r="T484" s="15"/>
      <c r="U484" s="19">
        <v>-1.6027575256884999E-3</v>
      </c>
      <c r="V484" s="51">
        <v>-0.118362837201857</v>
      </c>
      <c r="W484" s="19">
        <v>3.6035236735187902E-3</v>
      </c>
      <c r="X484" s="51">
        <v>1.14926961841775</v>
      </c>
      <c r="Y484" s="19">
        <v>-0.15011348300045901</v>
      </c>
      <c r="Z484" s="51">
        <v>4.3203251582017401</v>
      </c>
      <c r="AA484" s="19">
        <v>-0.16735492663981899</v>
      </c>
      <c r="AB484" s="51">
        <v>3.8411742391763299</v>
      </c>
      <c r="AC484" s="19">
        <v>-0.21933484587410901</v>
      </c>
      <c r="AD484" s="51">
        <v>2.35237091084127</v>
      </c>
      <c r="AE484" s="19">
        <v>-0.14981110376626</v>
      </c>
      <c r="AF484" s="87">
        <v>2.7961216719704698</v>
      </c>
      <c r="AG484" s="19">
        <v>1.8766410721582399E-2</v>
      </c>
      <c r="AH484" s="51">
        <v>7.7820080332458005E-2</v>
      </c>
      <c r="AI484" s="19">
        <v>-9.06075830408372E-2</v>
      </c>
      <c r="AJ484" s="51">
        <v>4.6661589029099604</v>
      </c>
      <c r="AK484" s="19">
        <v>-6.1127899999555702E-2</v>
      </c>
      <c r="AL484" s="19">
        <v>-1.5298985613298999E-2</v>
      </c>
      <c r="AM484" s="51">
        <v>-3.48185537678</v>
      </c>
      <c r="AN484" s="15"/>
      <c r="AO484" s="22">
        <v>8.0843188829021501E-2</v>
      </c>
      <c r="AP484" s="22">
        <v>-0.13252687408472399</v>
      </c>
      <c r="AQ484" s="22">
        <v>0.12947965233077399</v>
      </c>
      <c r="AR484" s="22">
        <v>-0.12659915025229601</v>
      </c>
      <c r="AS484" s="20">
        <v>5</v>
      </c>
      <c r="AT484" s="20">
        <v>7</v>
      </c>
      <c r="AU484" s="20">
        <v>6</v>
      </c>
      <c r="AV484" s="21">
        <v>6</v>
      </c>
      <c r="AW484" s="15"/>
      <c r="AX484" s="25">
        <v>0.32394435499212698</v>
      </c>
      <c r="AY484" s="26">
        <v>-0.23093756167691001</v>
      </c>
      <c r="AZ484" s="26">
        <v>0.68503757385496999</v>
      </c>
      <c r="BA484" s="26">
        <v>-0.30969365828741502</v>
      </c>
      <c r="BB484" s="85">
        <v>3.2935811756106E-2</v>
      </c>
      <c r="BC484" s="88">
        <v>-43.4449496958987</v>
      </c>
      <c r="BD484" s="18">
        <v>43756</v>
      </c>
      <c r="BE484" s="18">
        <v>43908</v>
      </c>
      <c r="BF484" s="20"/>
      <c r="BG484" s="18"/>
      <c r="BH484" s="15"/>
    </row>
    <row r="485" spans="1:60" x14ac:dyDescent="0.25">
      <c r="A485" s="15"/>
      <c r="B485" s="14" t="s">
        <v>1596</v>
      </c>
      <c r="C485" s="14" t="s">
        <v>1597</v>
      </c>
      <c r="D485" s="14" t="s">
        <v>1582</v>
      </c>
      <c r="E485" s="16" t="s">
        <v>1396</v>
      </c>
      <c r="F485" s="16" t="s">
        <v>1383</v>
      </c>
      <c r="G485" s="81" t="s">
        <v>38</v>
      </c>
      <c r="H485" s="82" t="s">
        <v>39</v>
      </c>
      <c r="I485" s="17" t="s">
        <v>31</v>
      </c>
      <c r="J485" s="17" t="s">
        <v>1598</v>
      </c>
      <c r="K485" s="15"/>
      <c r="L485" s="18">
        <v>44022</v>
      </c>
      <c r="M485" s="83">
        <v>581.74540000036404</v>
      </c>
      <c r="N485" s="84">
        <v>581.74540000036404</v>
      </c>
      <c r="O485" s="84">
        <v>742.08619999978703</v>
      </c>
      <c r="P485" s="85">
        <f t="shared" si="7"/>
        <v>0.78393237874593413</v>
      </c>
      <c r="Q485" s="18">
        <v>43756</v>
      </c>
      <c r="R485" s="86">
        <v>384548.09100000001</v>
      </c>
      <c r="S485" s="86">
        <v>441243.80114550801</v>
      </c>
      <c r="T485" s="15"/>
      <c r="U485" s="19">
        <v>-1.7165291819765101E-3</v>
      </c>
      <c r="V485" s="51">
        <v>-0.12974000283065801</v>
      </c>
      <c r="W485" s="19">
        <v>1.7846041373559301E-4</v>
      </c>
      <c r="X485" s="51">
        <v>0.80676329243942702</v>
      </c>
      <c r="Y485" s="19">
        <v>-0.16755602102523001</v>
      </c>
      <c r="Z485" s="51">
        <v>2.5760713557247099</v>
      </c>
      <c r="AA485" s="19">
        <v>-0.20140762028488099</v>
      </c>
      <c r="AB485" s="51">
        <v>0.43590487467008598</v>
      </c>
      <c r="AC485" s="19">
        <v>-0.28184438879921803</v>
      </c>
      <c r="AD485" s="51">
        <v>-3.8985833816695998</v>
      </c>
      <c r="AE485" s="19">
        <v>-0.24983381446974801</v>
      </c>
      <c r="AF485" s="87">
        <v>-7.2061493983783302</v>
      </c>
      <c r="AG485" s="19">
        <v>1.7605991040909399E-2</v>
      </c>
      <c r="AH485" s="51">
        <v>-3.8221887734835001E-2</v>
      </c>
      <c r="AI485" s="19">
        <v>-0.11028541137973701</v>
      </c>
      <c r="AJ485" s="51">
        <v>2.6983760690200098</v>
      </c>
      <c r="AK485" s="19">
        <v>-0.43712226178497099</v>
      </c>
      <c r="AL485" s="19">
        <v>-5.6635153828246999E-2</v>
      </c>
      <c r="AM485" s="51">
        <v>-24.8490712478233</v>
      </c>
      <c r="AN485" s="15"/>
      <c r="AO485" s="22">
        <v>8.0719714003935197E-2</v>
      </c>
      <c r="AP485" s="22">
        <v>-0.132823305908532</v>
      </c>
      <c r="AQ485" s="22">
        <v>0.12562524372522599</v>
      </c>
      <c r="AR485" s="22">
        <v>-0.129678475459514</v>
      </c>
      <c r="AS485" s="20">
        <v>5</v>
      </c>
      <c r="AT485" s="20">
        <v>7</v>
      </c>
      <c r="AU485" s="20">
        <v>5</v>
      </c>
      <c r="AV485" s="21">
        <v>7</v>
      </c>
      <c r="AW485" s="15"/>
      <c r="AX485" s="25">
        <v>0.32409907603228899</v>
      </c>
      <c r="AY485" s="26">
        <v>-0.342834996090915</v>
      </c>
      <c r="AZ485" s="26">
        <v>-7.4956995022830597E-2</v>
      </c>
      <c r="BA485" s="26">
        <v>-0.457685388259506</v>
      </c>
      <c r="BB485" s="85">
        <v>3.2945202649279998E-2</v>
      </c>
      <c r="BC485" s="88">
        <v>-44.417265810887301</v>
      </c>
      <c r="BD485" s="18">
        <v>43756</v>
      </c>
      <c r="BE485" s="18">
        <v>43908</v>
      </c>
      <c r="BF485" s="20"/>
      <c r="BG485" s="18"/>
      <c r="BH485" s="15"/>
    </row>
    <row r="486" spans="1:60" x14ac:dyDescent="0.25">
      <c r="A486" s="15"/>
      <c r="B486" s="14" t="s">
        <v>1599</v>
      </c>
      <c r="C486" s="14" t="s">
        <v>1600</v>
      </c>
      <c r="D486" s="14" t="s">
        <v>1582</v>
      </c>
      <c r="E486" s="16" t="s">
        <v>715</v>
      </c>
      <c r="F486" s="16" t="s">
        <v>1383</v>
      </c>
      <c r="G486" s="81" t="s">
        <v>38</v>
      </c>
      <c r="H486" s="82" t="s">
        <v>39</v>
      </c>
      <c r="I486" s="17" t="s">
        <v>31</v>
      </c>
      <c r="J486" s="17" t="s">
        <v>1601</v>
      </c>
      <c r="K486" s="15"/>
      <c r="L486" s="18">
        <v>44022</v>
      </c>
      <c r="M486" s="83">
        <v>482.29190000006901</v>
      </c>
      <c r="N486" s="84">
        <v>482.29190000006901</v>
      </c>
      <c r="O486" s="84">
        <v>620.07430000044405</v>
      </c>
      <c r="P486" s="85">
        <f t="shared" si="7"/>
        <v>0.77779695110686509</v>
      </c>
      <c r="Q486" s="18">
        <v>43756</v>
      </c>
      <c r="R486" s="86">
        <v>3268999.3679999998</v>
      </c>
      <c r="S486" s="86">
        <v>3521446.7207343802</v>
      </c>
      <c r="T486" s="15"/>
      <c r="U486" s="19">
        <v>-1.74588738445891E-3</v>
      </c>
      <c r="V486" s="51">
        <v>-0.132675823078898</v>
      </c>
      <c r="W486" s="19">
        <v>-7.0633408995490797E-4</v>
      </c>
      <c r="X486" s="51">
        <v>0.71828384207037699</v>
      </c>
      <c r="Y486" s="19">
        <v>-0.17201586363808</v>
      </c>
      <c r="Z486" s="51">
        <v>2.1300870944396602</v>
      </c>
      <c r="AA486" s="19">
        <v>-0.209998348880617</v>
      </c>
      <c r="AB486" s="51">
        <v>-0.423167984903557</v>
      </c>
      <c r="AC486" s="19">
        <v>-0.29849124357511803</v>
      </c>
      <c r="AD486" s="51">
        <v>-5.5632688592595496</v>
      </c>
      <c r="AE486" s="19">
        <v>-0.27707629334065098</v>
      </c>
      <c r="AF486" s="87">
        <v>-9.93039728546864</v>
      </c>
      <c r="AG486" s="19">
        <v>1.73060953129607E-2</v>
      </c>
      <c r="AH486" s="51">
        <v>-6.8211460529710194E-2</v>
      </c>
      <c r="AI486" s="19">
        <v>-0.115313802894962</v>
      </c>
      <c r="AJ486" s="51">
        <v>2.1955369174975199</v>
      </c>
      <c r="AK486" s="19">
        <v>-0.53157352369802502</v>
      </c>
      <c r="AL486" s="19">
        <v>-7.4051543320820201E-2</v>
      </c>
      <c r="AM486" s="51">
        <v>-34.294197439157898</v>
      </c>
      <c r="AN486" s="15"/>
      <c r="AO486" s="22">
        <v>8.0687726984324401E-2</v>
      </c>
      <c r="AP486" s="22">
        <v>-0.13290004660753801</v>
      </c>
      <c r="AQ486" s="22">
        <v>0.124629514688422</v>
      </c>
      <c r="AR486" s="22">
        <v>-0.13047436081702499</v>
      </c>
      <c r="AS486" s="20">
        <v>5</v>
      </c>
      <c r="AT486" s="20">
        <v>7</v>
      </c>
      <c r="AU486" s="20">
        <v>5</v>
      </c>
      <c r="AV486" s="21">
        <v>7</v>
      </c>
      <c r="AW486" s="15"/>
      <c r="AX486" s="25">
        <v>0.32414011984888902</v>
      </c>
      <c r="AY486" s="26">
        <v>-0.37107267936698901</v>
      </c>
      <c r="AZ486" s="26">
        <v>-0.26764116203139598</v>
      </c>
      <c r="BA486" s="26">
        <v>-0.49480455119965</v>
      </c>
      <c r="BB486" s="85">
        <v>3.2947734885783599E-2</v>
      </c>
      <c r="BC486" s="88">
        <v>-44.666389173129602</v>
      </c>
      <c r="BD486" s="18">
        <v>43756</v>
      </c>
      <c r="BE486" s="18">
        <v>43908</v>
      </c>
      <c r="BF486" s="20"/>
      <c r="BG486" s="18"/>
      <c r="BH486" s="15"/>
    </row>
    <row r="487" spans="1:60" x14ac:dyDescent="0.25">
      <c r="A487" s="15"/>
      <c r="B487" s="14" t="s">
        <v>1602</v>
      </c>
      <c r="C487" s="14" t="s">
        <v>1603</v>
      </c>
      <c r="D487" s="14" t="s">
        <v>1582</v>
      </c>
      <c r="E487" s="16" t="s">
        <v>1402</v>
      </c>
      <c r="F487" s="16" t="s">
        <v>1383</v>
      </c>
      <c r="G487" s="81" t="s">
        <v>38</v>
      </c>
      <c r="H487" s="82" t="s">
        <v>39</v>
      </c>
      <c r="I487" s="17" t="s">
        <v>31</v>
      </c>
      <c r="J487" s="17" t="s">
        <v>64</v>
      </c>
      <c r="K487" s="15"/>
      <c r="L487" s="18">
        <v>44022</v>
      </c>
      <c r="M487" s="83">
        <v>1020.5998999998</v>
      </c>
      <c r="N487" s="84">
        <v>1020.5998999998</v>
      </c>
      <c r="O487" s="84">
        <v>1082.29040000029</v>
      </c>
      <c r="P487" s="85">
        <f t="shared" si="7"/>
        <v>0.94300004878499011</v>
      </c>
      <c r="Q487" s="18">
        <v>44018</v>
      </c>
      <c r="R487" s="86">
        <v>52891.896000000001</v>
      </c>
      <c r="S487" s="86">
        <v>1866.08470114899</v>
      </c>
      <c r="T487" s="15"/>
      <c r="U487" s="19">
        <v>-1.63000596148777E-3</v>
      </c>
      <c r="V487" s="51">
        <v>-0.121087680781784</v>
      </c>
      <c r="W487" s="19">
        <v>1.8488064997654902E-2</v>
      </c>
      <c r="X487" s="51">
        <v>2.63772375083136</v>
      </c>
      <c r="Y487" s="19">
        <v>1.8488064997654902E-2</v>
      </c>
      <c r="Z487" s="51">
        <v>21.180479958013201</v>
      </c>
      <c r="AA487" s="19">
        <v>1.8488064997654902E-2</v>
      </c>
      <c r="AB487" s="51">
        <v>22.4254734029237</v>
      </c>
      <c r="AC487" s="19">
        <v>1.8488064997654902E-2</v>
      </c>
      <c r="AD487" s="51">
        <v>26.134661998017702</v>
      </c>
      <c r="AE487" s="19">
        <v>1.8488064997654902E-2</v>
      </c>
      <c r="AF487" s="87">
        <v>19.626038548362001</v>
      </c>
      <c r="AG487" s="19">
        <v>1.8488064997654902E-2</v>
      </c>
      <c r="AH487" s="51">
        <v>4.9985507939709399E-2</v>
      </c>
      <c r="AI487" s="19">
        <v>1.8488064997654902E-2</v>
      </c>
      <c r="AJ487" s="51">
        <v>15.5757237067592</v>
      </c>
      <c r="AK487" s="19">
        <v>2.05998999990697E-2</v>
      </c>
      <c r="AL487" s="19">
        <v>4.9578019807086102E-3</v>
      </c>
      <c r="AM487" s="51">
        <v>4.0491398615849903</v>
      </c>
      <c r="AN487" s="15"/>
      <c r="AO487" s="22">
        <v>3.4616877843291101E-2</v>
      </c>
      <c r="AP487" s="22">
        <v>-3.4900685797765597E-2</v>
      </c>
      <c r="AQ487" s="22">
        <v>1.8488064997654902E-2</v>
      </c>
      <c r="AR487" s="22">
        <v>0</v>
      </c>
      <c r="AS487" s="20">
        <v>1</v>
      </c>
      <c r="AT487" s="20">
        <v>0</v>
      </c>
      <c r="AU487" s="20">
        <v>7</v>
      </c>
      <c r="AV487" s="21">
        <v>5</v>
      </c>
      <c r="AW487" s="15"/>
      <c r="AX487" s="25">
        <v>5.7187416112647001E-2</v>
      </c>
      <c r="AY487" s="26">
        <v>1.0394969715689499</v>
      </c>
      <c r="AZ487" s="26">
        <v>0.517263872065996</v>
      </c>
      <c r="BA487" s="26">
        <v>7.2685651083593301</v>
      </c>
      <c r="BB487" s="85">
        <v>5.9111650053819201E-3</v>
      </c>
      <c r="BC487" s="88">
        <v>-5.69999512150389</v>
      </c>
      <c r="BD487" s="18">
        <v>44018</v>
      </c>
      <c r="BE487" s="18">
        <v>44022</v>
      </c>
      <c r="BF487" s="20"/>
      <c r="BG487" s="18"/>
      <c r="BH487" s="15"/>
    </row>
    <row r="488" spans="1:60" x14ac:dyDescent="0.25">
      <c r="A488" s="15"/>
      <c r="B488" s="14" t="s">
        <v>1604</v>
      </c>
      <c r="C488" s="14" t="s">
        <v>1605</v>
      </c>
      <c r="D488" s="14" t="s">
        <v>1606</v>
      </c>
      <c r="E488" s="16" t="s">
        <v>77</v>
      </c>
      <c r="F488" s="16" t="s">
        <v>1383</v>
      </c>
      <c r="G488" s="81" t="s">
        <v>38</v>
      </c>
      <c r="H488" s="82" t="s">
        <v>98</v>
      </c>
      <c r="I488" s="17" t="s">
        <v>31</v>
      </c>
      <c r="J488" s="17" t="s">
        <v>1607</v>
      </c>
      <c r="K488" s="15"/>
      <c r="L488" s="18">
        <v>44022</v>
      </c>
      <c r="M488" s="83">
        <v>1258.0146999992401</v>
      </c>
      <c r="N488" s="84">
        <v>1258.0146999992401</v>
      </c>
      <c r="O488" s="84">
        <v>1858.05370000005</v>
      </c>
      <c r="P488" s="85">
        <f t="shared" si="7"/>
        <v>0.67706046386022445</v>
      </c>
      <c r="Q488" s="18">
        <v>43657</v>
      </c>
      <c r="R488" s="86">
        <v>326613.299</v>
      </c>
      <c r="S488" s="86">
        <v>420429.64361669897</v>
      </c>
      <c r="T488" s="15"/>
      <c r="U488" s="19">
        <v>3.0573375079256899E-4</v>
      </c>
      <c r="V488" s="51">
        <v>7.2486290446249796E-2</v>
      </c>
      <c r="W488" s="19">
        <v>2.3443080999641101E-2</v>
      </c>
      <c r="X488" s="51">
        <v>3.1332253510299801</v>
      </c>
      <c r="Y488" s="19">
        <v>-0.13628157221319301</v>
      </c>
      <c r="Z488" s="51">
        <v>5.7035162369284098</v>
      </c>
      <c r="AA488" s="19">
        <v>-0.32452920960960902</v>
      </c>
      <c r="AB488" s="51">
        <v>-11.876254057802701</v>
      </c>
      <c r="AC488" s="19">
        <v>-0.357282883320586</v>
      </c>
      <c r="AD488" s="51">
        <v>-11.4424328338064</v>
      </c>
      <c r="AE488" s="19">
        <v>-0.32417736881354398</v>
      </c>
      <c r="AF488" s="87">
        <v>-14.6405048327579</v>
      </c>
      <c r="AG488" s="19">
        <v>2.5466903971391699E-2</v>
      </c>
      <c r="AH488" s="51">
        <v>0.74786940531339496</v>
      </c>
      <c r="AI488" s="19">
        <v>-0.104024017574411</v>
      </c>
      <c r="AJ488" s="51">
        <v>3.32451544955256</v>
      </c>
      <c r="AK488" s="19">
        <v>0.25801469999889398</v>
      </c>
      <c r="AL488" s="19">
        <v>1.78904562399111E-2</v>
      </c>
      <c r="AM488" s="51">
        <v>-20.771597937156901</v>
      </c>
      <c r="AN488" s="15"/>
      <c r="AO488" s="22">
        <v>0.110502251247526</v>
      </c>
      <c r="AP488" s="22">
        <v>-8.3015000728628399E-2</v>
      </c>
      <c r="AQ488" s="22">
        <v>0.13456100225274001</v>
      </c>
      <c r="AR488" s="22">
        <v>-0.16972398156038301</v>
      </c>
      <c r="AS488" s="20">
        <v>5</v>
      </c>
      <c r="AT488" s="20">
        <v>7</v>
      </c>
      <c r="AU488" s="20">
        <v>1</v>
      </c>
      <c r="AV488" s="21">
        <v>11</v>
      </c>
      <c r="AW488" s="15"/>
      <c r="AX488" s="25">
        <v>0.25597213008179098</v>
      </c>
      <c r="AY488" s="26">
        <v>-1.0615376399218801</v>
      </c>
      <c r="AZ488" s="26">
        <v>-0.95229674906659101</v>
      </c>
      <c r="BA488" s="26">
        <v>-1.4397996902353001</v>
      </c>
      <c r="BB488" s="85">
        <v>2.6383678830534302E-2</v>
      </c>
      <c r="BC488" s="88">
        <v>-49.5219217830454</v>
      </c>
      <c r="BD488" s="18">
        <v>43657</v>
      </c>
      <c r="BE488" s="18">
        <v>43914</v>
      </c>
      <c r="BF488" s="20"/>
      <c r="BG488" s="18"/>
      <c r="BH488" s="15"/>
    </row>
    <row r="489" spans="1:60" x14ac:dyDescent="0.25">
      <c r="A489" s="15"/>
      <c r="B489" s="14" t="s">
        <v>1608</v>
      </c>
      <c r="C489" s="14" t="s">
        <v>1609</v>
      </c>
      <c r="D489" s="14" t="s">
        <v>1606</v>
      </c>
      <c r="E489" s="16" t="s">
        <v>708</v>
      </c>
      <c r="F489" s="16" t="s">
        <v>1383</v>
      </c>
      <c r="G489" s="81" t="s">
        <v>38</v>
      </c>
      <c r="H489" s="82" t="s">
        <v>98</v>
      </c>
      <c r="I489" s="17" t="s">
        <v>31</v>
      </c>
      <c r="J489" s="17" t="s">
        <v>1610</v>
      </c>
      <c r="K489" s="15"/>
      <c r="L489" s="18">
        <v>44022</v>
      </c>
      <c r="M489" s="83">
        <v>987.92439999990199</v>
      </c>
      <c r="N489" s="84">
        <v>987.92439999990199</v>
      </c>
      <c r="O489" s="84">
        <v>1488.5737999994301</v>
      </c>
      <c r="P489" s="85">
        <f t="shared" si="7"/>
        <v>0.66367176420831819</v>
      </c>
      <c r="Q489" s="18">
        <v>43657</v>
      </c>
      <c r="R489" s="86">
        <v>730006.25600000005</v>
      </c>
      <c r="S489" s="86">
        <v>1218765.6224062501</v>
      </c>
      <c r="T489" s="15"/>
      <c r="U489" s="19">
        <v>2.5099311278609099E-4</v>
      </c>
      <c r="V489" s="51">
        <v>6.7012226645601899E-2</v>
      </c>
      <c r="W489" s="19">
        <v>2.1766639392808401E-2</v>
      </c>
      <c r="X489" s="51">
        <v>2.9655811903467102</v>
      </c>
      <c r="Y489" s="19">
        <v>-0.14482952759135501</v>
      </c>
      <c r="Z489" s="51">
        <v>4.8487206991121603</v>
      </c>
      <c r="AA489" s="19">
        <v>-0.33792274656007099</v>
      </c>
      <c r="AB489" s="51">
        <v>-13.2156077528489</v>
      </c>
      <c r="AC489" s="19">
        <v>-0.38250224985124098</v>
      </c>
      <c r="AD489" s="51">
        <v>-13.964369486871901</v>
      </c>
      <c r="AE489" s="19">
        <v>-0.36355382662615698</v>
      </c>
      <c r="AF489" s="87">
        <v>-18.5781506140193</v>
      </c>
      <c r="AG489" s="19">
        <v>2.49067242748424E-2</v>
      </c>
      <c r="AH489" s="51">
        <v>0.69185143565846396</v>
      </c>
      <c r="AI489" s="19">
        <v>-0.11337586523222901</v>
      </c>
      <c r="AJ489" s="51">
        <v>2.3893306837708201</v>
      </c>
      <c r="AK489" s="19">
        <v>-1.2075599999661801E-2</v>
      </c>
      <c r="AL489" s="19">
        <v>-9.3811695842305198E-4</v>
      </c>
      <c r="AM489" s="51">
        <v>-47.780627936997902</v>
      </c>
      <c r="AN489" s="15"/>
      <c r="AO489" s="22">
        <v>0.110441437966074</v>
      </c>
      <c r="AP489" s="22">
        <v>-8.3165410799701897E-2</v>
      </c>
      <c r="AQ489" s="22">
        <v>0.13270220309830599</v>
      </c>
      <c r="AR489" s="22">
        <v>-0.17112924447806999</v>
      </c>
      <c r="AS489" s="20">
        <v>5</v>
      </c>
      <c r="AT489" s="20">
        <v>7</v>
      </c>
      <c r="AU489" s="20">
        <v>1</v>
      </c>
      <c r="AV489" s="21">
        <v>11</v>
      </c>
      <c r="AW489" s="15"/>
      <c r="AX489" s="25">
        <v>0.256025924232963</v>
      </c>
      <c r="AY489" s="26">
        <v>-1.1143899125800101</v>
      </c>
      <c r="AZ489" s="26">
        <v>-1.0347456212330099</v>
      </c>
      <c r="BA489" s="26">
        <v>-1.50722208968909</v>
      </c>
      <c r="BB489" s="85">
        <v>2.6387045242809101E-2</v>
      </c>
      <c r="BC489" s="88">
        <v>-50.227210770477498</v>
      </c>
      <c r="BD489" s="18">
        <v>43657</v>
      </c>
      <c r="BE489" s="18">
        <v>43914</v>
      </c>
      <c r="BF489" s="20"/>
      <c r="BG489" s="18"/>
      <c r="BH489" s="15"/>
    </row>
    <row r="490" spans="1:60" x14ac:dyDescent="0.25">
      <c r="A490" s="15"/>
      <c r="B490" s="14" t="s">
        <v>1611</v>
      </c>
      <c r="C490" s="14" t="s">
        <v>1612</v>
      </c>
      <c r="D490" s="14" t="s">
        <v>1606</v>
      </c>
      <c r="E490" s="16" t="s">
        <v>1389</v>
      </c>
      <c r="F490" s="16" t="s">
        <v>1383</v>
      </c>
      <c r="G490" s="81" t="s">
        <v>38</v>
      </c>
      <c r="H490" s="82" t="s">
        <v>98</v>
      </c>
      <c r="I490" s="17" t="s">
        <v>31</v>
      </c>
      <c r="J490" s="17" t="s">
        <v>1613</v>
      </c>
      <c r="K490" s="15"/>
      <c r="L490" s="18">
        <v>44022</v>
      </c>
      <c r="M490" s="83">
        <v>1180.7568999994501</v>
      </c>
      <c r="N490" s="84">
        <v>1180.7568999994501</v>
      </c>
      <c r="O490" s="84">
        <v>1754.07579999976</v>
      </c>
      <c r="P490" s="85">
        <f t="shared" si="7"/>
        <v>0.6731504419590143</v>
      </c>
      <c r="Q490" s="18">
        <v>43657</v>
      </c>
      <c r="R490" s="86">
        <v>1537607.848</v>
      </c>
      <c r="S490" s="86">
        <v>2341139.5851757801</v>
      </c>
      <c r="T490" s="15"/>
      <c r="U490" s="19">
        <v>2.8981337709410598E-4</v>
      </c>
      <c r="V490" s="51">
        <v>7.0894253076403402E-2</v>
      </c>
      <c r="W490" s="19">
        <v>2.29566327834618E-2</v>
      </c>
      <c r="X490" s="51">
        <v>3.0845805294120501</v>
      </c>
      <c r="Y490" s="19">
        <v>-0.13876869770960201</v>
      </c>
      <c r="Z490" s="51">
        <v>5.4548036872874901</v>
      </c>
      <c r="AA490" s="19">
        <v>-0.32844070958089999</v>
      </c>
      <c r="AB490" s="51">
        <v>-12.2674040549318</v>
      </c>
      <c r="AC490" s="19">
        <v>-0.364700439244043</v>
      </c>
      <c r="AD490" s="51">
        <v>-12.184188426152099</v>
      </c>
      <c r="AE490" s="19">
        <v>-0.335840503204963</v>
      </c>
      <c r="AF490" s="87">
        <v>-15.8068182718998</v>
      </c>
      <c r="AG490" s="19">
        <v>2.5304354923719099E-2</v>
      </c>
      <c r="AH490" s="51">
        <v>0.73161450054612898</v>
      </c>
      <c r="AI490" s="19">
        <v>-0.106745670513192</v>
      </c>
      <c r="AJ490" s="51">
        <v>3.0523501556745001</v>
      </c>
      <c r="AK490" s="19">
        <v>0.18075689999939601</v>
      </c>
      <c r="AL490" s="19">
        <v>1.29187964630546E-2</v>
      </c>
      <c r="AM490" s="51">
        <v>-28.497377937106599</v>
      </c>
      <c r="AN490" s="15"/>
      <c r="AO490" s="22">
        <v>0.110484614804591</v>
      </c>
      <c r="AP490" s="22">
        <v>-8.3058617194183199E-2</v>
      </c>
      <c r="AQ490" s="22">
        <v>0.13402188258987699</v>
      </c>
      <c r="AR490" s="22">
        <v>-0.170131558540452</v>
      </c>
      <c r="AS490" s="20">
        <v>5</v>
      </c>
      <c r="AT490" s="20">
        <v>7</v>
      </c>
      <c r="AU490" s="20">
        <v>1</v>
      </c>
      <c r="AV490" s="21">
        <v>11</v>
      </c>
      <c r="AW490" s="15"/>
      <c r="AX490" s="25">
        <v>0.25598755367449499</v>
      </c>
      <c r="AY490" s="26">
        <v>-1.07697281370201</v>
      </c>
      <c r="AZ490" s="26">
        <v>-0.97636517823775604</v>
      </c>
      <c r="BA490" s="26">
        <v>-1.4595390700742401</v>
      </c>
      <c r="BB490" s="85">
        <v>2.6384636613620401E-2</v>
      </c>
      <c r="BC490" s="88">
        <v>-49.727463317103698</v>
      </c>
      <c r="BD490" s="18">
        <v>43657</v>
      </c>
      <c r="BE490" s="18">
        <v>43914</v>
      </c>
      <c r="BF490" s="20"/>
      <c r="BG490" s="18"/>
      <c r="BH490" s="15"/>
    </row>
    <row r="491" spans="1:60" x14ac:dyDescent="0.25">
      <c r="A491" s="15"/>
      <c r="B491" s="14" t="s">
        <v>1614</v>
      </c>
      <c r="C491" s="14" t="s">
        <v>1615</v>
      </c>
      <c r="D491" s="14" t="s">
        <v>1606</v>
      </c>
      <c r="E491" s="16" t="s">
        <v>1393</v>
      </c>
      <c r="F491" s="16" t="s">
        <v>1383</v>
      </c>
      <c r="G491" s="81" t="s">
        <v>38</v>
      </c>
      <c r="H491" s="82" t="s">
        <v>98</v>
      </c>
      <c r="I491" s="17" t="s">
        <v>31</v>
      </c>
      <c r="J491" s="17" t="s">
        <v>64</v>
      </c>
      <c r="K491" s="15"/>
      <c r="L491" s="18">
        <v>44022</v>
      </c>
      <c r="M491" s="83">
        <v>746.54580000042904</v>
      </c>
      <c r="N491" s="84">
        <v>746.54580000042904</v>
      </c>
      <c r="O491" s="84">
        <v>1233.0174000002401</v>
      </c>
      <c r="P491" s="85">
        <f t="shared" si="7"/>
        <v>0.60546250198925311</v>
      </c>
      <c r="Q491" s="18">
        <v>43657</v>
      </c>
      <c r="R491" s="86">
        <v>0</v>
      </c>
      <c r="S491" s="86">
        <v>789222.51324121095</v>
      </c>
      <c r="T491" s="15"/>
      <c r="U491" s="19">
        <v>0</v>
      </c>
      <c r="V491" s="51">
        <v>4.1912915366992799E-2</v>
      </c>
      <c r="W491" s="19">
        <v>0</v>
      </c>
      <c r="X491" s="51">
        <v>0.78891725106586796</v>
      </c>
      <c r="Y491" s="19">
        <v>-0.236855501908285</v>
      </c>
      <c r="Z491" s="51">
        <v>-4.3538767325808303</v>
      </c>
      <c r="AA491" s="19">
        <v>-0.39591936807206402</v>
      </c>
      <c r="AB491" s="51">
        <v>-19.0152699040482</v>
      </c>
      <c r="AC491" s="19">
        <v>-0.41124900454713498</v>
      </c>
      <c r="AD491" s="51">
        <v>-16.839044956461301</v>
      </c>
      <c r="AE491" s="19">
        <v>-0.365884576667449</v>
      </c>
      <c r="AF491" s="87">
        <v>-18.811225618148502</v>
      </c>
      <c r="AG491" s="19">
        <v>0</v>
      </c>
      <c r="AH491" s="51">
        <v>-1.79882099182578</v>
      </c>
      <c r="AI491" s="19">
        <v>-0.207834833986417</v>
      </c>
      <c r="AJ491" s="51">
        <v>-7.0565661916480202</v>
      </c>
      <c r="AK491" s="19">
        <v>-0.253454199999396</v>
      </c>
      <c r="AL491" s="19">
        <v>-7.0943374415073798E-2</v>
      </c>
      <c r="AM491" s="51">
        <v>-23.502725113212399</v>
      </c>
      <c r="AN491" s="15"/>
      <c r="AO491" s="22">
        <v>0.110575362805394</v>
      </c>
      <c r="AP491" s="22">
        <v>-8.2834537619491999E-2</v>
      </c>
      <c r="AQ491" s="22">
        <v>0.136795467478805</v>
      </c>
      <c r="AR491" s="22">
        <v>-0.16803418731084099</v>
      </c>
      <c r="AS491" s="20">
        <v>3</v>
      </c>
      <c r="AT491" s="20">
        <v>7</v>
      </c>
      <c r="AU491" s="20">
        <v>2</v>
      </c>
      <c r="AV491" s="21">
        <v>10</v>
      </c>
      <c r="AW491" s="15"/>
      <c r="AX491" s="25">
        <v>0.241689192378544</v>
      </c>
      <c r="AY491" s="26">
        <v>-1.5711785305284101</v>
      </c>
      <c r="AZ491" s="26">
        <v>-1.30889297280373</v>
      </c>
      <c r="BA491" s="26">
        <v>-2.0546616668834798</v>
      </c>
      <c r="BB491" s="85">
        <v>2.4895874970643501E-2</v>
      </c>
      <c r="BC491" s="88">
        <v>-48.6623708636034</v>
      </c>
      <c r="BD491" s="18">
        <v>43657</v>
      </c>
      <c r="BE491" s="18">
        <v>43914</v>
      </c>
      <c r="BF491" s="20"/>
      <c r="BG491" s="18"/>
      <c r="BH491" s="15"/>
    </row>
    <row r="492" spans="1:60" x14ac:dyDescent="0.25">
      <c r="A492" s="15"/>
      <c r="B492" s="14" t="s">
        <v>1616</v>
      </c>
      <c r="C492" s="14" t="s">
        <v>1617</v>
      </c>
      <c r="D492" s="14" t="s">
        <v>1606</v>
      </c>
      <c r="E492" s="16" t="s">
        <v>1396</v>
      </c>
      <c r="F492" s="16" t="s">
        <v>1383</v>
      </c>
      <c r="G492" s="81" t="s">
        <v>38</v>
      </c>
      <c r="H492" s="82" t="s">
        <v>98</v>
      </c>
      <c r="I492" s="17" t="s">
        <v>31</v>
      </c>
      <c r="J492" s="17" t="s">
        <v>1618</v>
      </c>
      <c r="K492" s="15"/>
      <c r="L492" s="18">
        <v>44022</v>
      </c>
      <c r="M492" s="83">
        <v>1016.63839999959</v>
      </c>
      <c r="N492" s="84">
        <v>1016.63839999959</v>
      </c>
      <c r="O492" s="84">
        <v>1528.3242000006101</v>
      </c>
      <c r="P492" s="85">
        <f t="shared" si="7"/>
        <v>0.66519813008207562</v>
      </c>
      <c r="Q492" s="18">
        <v>43657</v>
      </c>
      <c r="R492" s="86">
        <v>134996.14600000001</v>
      </c>
      <c r="S492" s="86">
        <v>178728.88973950199</v>
      </c>
      <c r="T492" s="15"/>
      <c r="U492" s="19">
        <v>2.57286445048521E-4</v>
      </c>
      <c r="V492" s="51">
        <v>6.7641559871844906E-2</v>
      </c>
      <c r="W492" s="19">
        <v>2.1959436195174899E-2</v>
      </c>
      <c r="X492" s="51">
        <v>2.9848608705833599</v>
      </c>
      <c r="Y492" s="19">
        <v>-0.14385079279323701</v>
      </c>
      <c r="Z492" s="51">
        <v>4.9465941789239896</v>
      </c>
      <c r="AA492" s="19">
        <v>-0.33639587536628801</v>
      </c>
      <c r="AB492" s="51">
        <v>-13.062920633470601</v>
      </c>
      <c r="AC492" s="19">
        <v>-0.37965309724851998</v>
      </c>
      <c r="AD492" s="51">
        <v>-13.6794542265998</v>
      </c>
      <c r="AE492" s="19">
        <v>-0.35914487966627401</v>
      </c>
      <c r="AF492" s="87">
        <v>-18.137255918030899</v>
      </c>
      <c r="AG492" s="19">
        <v>2.4971107613964701E-2</v>
      </c>
      <c r="AH492" s="51">
        <v>0.698289769570692</v>
      </c>
      <c r="AI492" s="19">
        <v>-0.112305292576784</v>
      </c>
      <c r="AJ492" s="51">
        <v>2.4963879493152499</v>
      </c>
      <c r="AK492" s="19">
        <v>1.66384000003745E-2</v>
      </c>
      <c r="AL492" s="19">
        <v>1.27560675355198E-3</v>
      </c>
      <c r="AM492" s="51">
        <v>-44.909227936994299</v>
      </c>
      <c r="AN492" s="15"/>
      <c r="AO492" s="22">
        <v>0.110448467188689</v>
      </c>
      <c r="AP492" s="22">
        <v>-8.3148030393203995E-2</v>
      </c>
      <c r="AQ492" s="22">
        <v>0.13291619374285801</v>
      </c>
      <c r="AR492" s="22">
        <v>-0.17096792833501201</v>
      </c>
      <c r="AS492" s="20">
        <v>5</v>
      </c>
      <c r="AT492" s="20">
        <v>7</v>
      </c>
      <c r="AU492" s="20">
        <v>1</v>
      </c>
      <c r="AV492" s="21">
        <v>11</v>
      </c>
      <c r="AW492" s="15"/>
      <c r="AX492" s="25">
        <v>0.25601963625667901</v>
      </c>
      <c r="AY492" s="26">
        <v>-1.1083652528468499</v>
      </c>
      <c r="AZ492" s="26">
        <v>-1.02534168769125</v>
      </c>
      <c r="BA492" s="26">
        <v>-1.4995609859124699</v>
      </c>
      <c r="BB492" s="85">
        <v>2.63866482158483E-2</v>
      </c>
      <c r="BC492" s="88">
        <v>-50.146585390786598</v>
      </c>
      <c r="BD492" s="18">
        <v>43657</v>
      </c>
      <c r="BE492" s="18">
        <v>43914</v>
      </c>
      <c r="BF492" s="20"/>
      <c r="BG492" s="18"/>
      <c r="BH492" s="15"/>
    </row>
    <row r="493" spans="1:60" x14ac:dyDescent="0.25">
      <c r="A493" s="15"/>
      <c r="B493" s="14" t="s">
        <v>1619</v>
      </c>
      <c r="C493" s="14" t="s">
        <v>1620</v>
      </c>
      <c r="D493" s="14" t="s">
        <v>1606</v>
      </c>
      <c r="E493" s="16" t="s">
        <v>715</v>
      </c>
      <c r="F493" s="16" t="s">
        <v>1383</v>
      </c>
      <c r="G493" s="81" t="s">
        <v>38</v>
      </c>
      <c r="H493" s="82" t="s">
        <v>98</v>
      </c>
      <c r="I493" s="17" t="s">
        <v>31</v>
      </c>
      <c r="J493" s="17" t="s">
        <v>1621</v>
      </c>
      <c r="K493" s="15"/>
      <c r="L493" s="18">
        <v>44022</v>
      </c>
      <c r="M493" s="83">
        <v>805.15780000016105</v>
      </c>
      <c r="N493" s="84">
        <v>805.15780000016105</v>
      </c>
      <c r="O493" s="84">
        <v>1223.52969999984</v>
      </c>
      <c r="P493" s="85">
        <f t="shared" si="7"/>
        <v>0.65806150843765077</v>
      </c>
      <c r="Q493" s="18">
        <v>43657</v>
      </c>
      <c r="R493" s="86">
        <v>971038.59499999997</v>
      </c>
      <c r="S493" s="86">
        <v>2035414.5962988299</v>
      </c>
      <c r="T493" s="15"/>
      <c r="U493" s="19">
        <v>2.2783333224651899E-4</v>
      </c>
      <c r="V493" s="51">
        <v>6.4696248591644703E-2</v>
      </c>
      <c r="W493" s="19">
        <v>2.1054972970887299E-2</v>
      </c>
      <c r="X493" s="51">
        <v>2.8944145481546002</v>
      </c>
      <c r="Y493" s="19">
        <v>-0.14843713313253801</v>
      </c>
      <c r="Z493" s="51">
        <v>4.48796014499385</v>
      </c>
      <c r="AA493" s="19">
        <v>-0.34353484086925201</v>
      </c>
      <c r="AB493" s="51">
        <v>-13.776817183766999</v>
      </c>
      <c r="AC493" s="19">
        <v>-0.394045454542502</v>
      </c>
      <c r="AD493" s="51">
        <v>-15.118689955998001</v>
      </c>
      <c r="AE493" s="19">
        <v>-0.38243166852684202</v>
      </c>
      <c r="AF493" s="87">
        <v>-20.465934804087698</v>
      </c>
      <c r="AG493" s="19">
        <v>2.4668546511748001E-2</v>
      </c>
      <c r="AH493" s="51">
        <v>0.66803365934902104</v>
      </c>
      <c r="AI493" s="19">
        <v>-0.117321392648591</v>
      </c>
      <c r="AJ493" s="51">
        <v>1.99477794213453</v>
      </c>
      <c r="AK493" s="19">
        <v>-0.19484219999954799</v>
      </c>
      <c r="AL493" s="19">
        <v>-1.66027156728887E-2</v>
      </c>
      <c r="AM493" s="51">
        <v>-66.057287937030196</v>
      </c>
      <c r="AN493" s="15"/>
      <c r="AO493" s="22">
        <v>0.110415588742471</v>
      </c>
      <c r="AP493" s="22">
        <v>-8.3229266211710604E-2</v>
      </c>
      <c r="AQ493" s="22">
        <v>0.131913482901</v>
      </c>
      <c r="AR493" s="22">
        <v>-0.17172607272747001</v>
      </c>
      <c r="AS493" s="20">
        <v>5</v>
      </c>
      <c r="AT493" s="20">
        <v>7</v>
      </c>
      <c r="AU493" s="20">
        <v>1</v>
      </c>
      <c r="AV493" s="21">
        <v>11</v>
      </c>
      <c r="AW493" s="15"/>
      <c r="AX493" s="25">
        <v>0.25604930121888198</v>
      </c>
      <c r="AY493" s="26">
        <v>-1.1365372532254701</v>
      </c>
      <c r="AZ493" s="26">
        <v>-1.0693241887675</v>
      </c>
      <c r="BA493" s="26">
        <v>-1.53533166254965</v>
      </c>
      <c r="BB493" s="85">
        <v>2.6388528582683601E-2</v>
      </c>
      <c r="BC493" s="88">
        <v>-50.524004443839701</v>
      </c>
      <c r="BD493" s="18">
        <v>43657</v>
      </c>
      <c r="BE493" s="18">
        <v>43914</v>
      </c>
      <c r="BF493" s="20"/>
      <c r="BG493" s="18"/>
      <c r="BH493" s="15"/>
    </row>
    <row r="494" spans="1:60" x14ac:dyDescent="0.25">
      <c r="A494" s="15"/>
      <c r="B494" s="14" t="s">
        <v>1622</v>
      </c>
      <c r="C494" s="14" t="s">
        <v>1623</v>
      </c>
      <c r="D494" s="14" t="s">
        <v>1606</v>
      </c>
      <c r="E494" s="16" t="s">
        <v>1402</v>
      </c>
      <c r="F494" s="16" t="s">
        <v>1383</v>
      </c>
      <c r="G494" s="81" t="s">
        <v>38</v>
      </c>
      <c r="H494" s="82" t="s">
        <v>98</v>
      </c>
      <c r="I494" s="17" t="s">
        <v>31</v>
      </c>
      <c r="J494" s="17" t="s">
        <v>1624</v>
      </c>
      <c r="K494" s="15"/>
      <c r="L494" s="18">
        <v>44022</v>
      </c>
      <c r="M494" s="83">
        <v>699.30179999954998</v>
      </c>
      <c r="N494" s="84">
        <v>699.30179999954998</v>
      </c>
      <c r="O494" s="84">
        <v>933.29839999973797</v>
      </c>
      <c r="P494" s="85">
        <f t="shared" si="7"/>
        <v>0.74927997305014804</v>
      </c>
      <c r="Q494" s="18">
        <v>43657</v>
      </c>
      <c r="R494" s="86">
        <v>0</v>
      </c>
      <c r="S494" s="86">
        <v>168183.42404980501</v>
      </c>
      <c r="T494" s="15"/>
      <c r="U494" s="19">
        <v>0</v>
      </c>
      <c r="V494" s="51">
        <v>4.1912915366992799E-2</v>
      </c>
      <c r="W494" s="19">
        <v>0</v>
      </c>
      <c r="X494" s="51">
        <v>0.78891725106586796</v>
      </c>
      <c r="Y494" s="19">
        <v>0</v>
      </c>
      <c r="Z494" s="51">
        <v>19.3316734582477</v>
      </c>
      <c r="AA494" s="19">
        <v>-0.25245061515306599</v>
      </c>
      <c r="AB494" s="51">
        <v>-4.6683946121483997</v>
      </c>
      <c r="AC494" s="19">
        <v>-0.28266239581978903</v>
      </c>
      <c r="AD494" s="51">
        <v>-3.9803840837266802</v>
      </c>
      <c r="AE494" s="19">
        <v>-0.37756754950154597</v>
      </c>
      <c r="AF494" s="87">
        <v>-19.979522901558099</v>
      </c>
      <c r="AG494" s="19">
        <v>0</v>
      </c>
      <c r="AH494" s="51">
        <v>-1.79882099182578</v>
      </c>
      <c r="AI494" s="19">
        <v>0</v>
      </c>
      <c r="AJ494" s="51">
        <v>13.726917206993701</v>
      </c>
      <c r="AK494" s="19">
        <v>-0.30069820000062503</v>
      </c>
      <c r="AL494" s="19">
        <v>-8.3093982936552499E-2</v>
      </c>
      <c r="AM494" s="51">
        <v>-28.080670138384399</v>
      </c>
      <c r="AN494" s="15"/>
      <c r="AO494" s="22">
        <v>0.110544855815533</v>
      </c>
      <c r="AP494" s="22">
        <v>-4.8654322275979198E-2</v>
      </c>
      <c r="AQ494" s="22">
        <v>5.3341437542258098E-2</v>
      </c>
      <c r="AR494" s="22">
        <v>-0.119197588927782</v>
      </c>
      <c r="AS494" s="20">
        <v>1</v>
      </c>
      <c r="AT494" s="20">
        <v>3</v>
      </c>
      <c r="AU494" s="20">
        <v>5</v>
      </c>
      <c r="AV494" s="21">
        <v>7</v>
      </c>
      <c r="AW494" s="15"/>
      <c r="AX494" s="25">
        <v>0.156045573307492</v>
      </c>
      <c r="AY494" s="26">
        <v>-1.6641597071229599</v>
      </c>
      <c r="AZ494" s="26">
        <v>-0.40580333074694902</v>
      </c>
      <c r="BA494" s="26">
        <v>-2.40080679007588</v>
      </c>
      <c r="BB494" s="85">
        <v>1.6370854717351901E-2</v>
      </c>
      <c r="BC494" s="88">
        <v>-28.271022429718901</v>
      </c>
      <c r="BD494" s="18">
        <v>43657</v>
      </c>
      <c r="BE494" s="18">
        <v>43782</v>
      </c>
      <c r="BF494" s="20"/>
      <c r="BG494" s="18"/>
      <c r="BH494" s="15"/>
    </row>
    <row r="495" spans="1:60" x14ac:dyDescent="0.25">
      <c r="A495" s="15"/>
      <c r="B495" s="14" t="s">
        <v>1625</v>
      </c>
      <c r="C495" s="14" t="s">
        <v>1626</v>
      </c>
      <c r="D495" s="14" t="s">
        <v>1627</v>
      </c>
      <c r="E495" s="16" t="s">
        <v>77</v>
      </c>
      <c r="F495" s="16" t="s">
        <v>1383</v>
      </c>
      <c r="G495" s="81" t="s">
        <v>115</v>
      </c>
      <c r="H495" s="82" t="s">
        <v>1628</v>
      </c>
      <c r="I495" s="17" t="s">
        <v>31</v>
      </c>
      <c r="J495" s="17" t="s">
        <v>1629</v>
      </c>
      <c r="K495" s="15"/>
      <c r="L495" s="18">
        <v>44022</v>
      </c>
      <c r="M495" s="83">
        <v>679.44570000004001</v>
      </c>
      <c r="N495" s="84">
        <v>679.44570000004001</v>
      </c>
      <c r="O495" s="84">
        <v>1089.36050000042</v>
      </c>
      <c r="P495" s="85">
        <f t="shared" si="7"/>
        <v>0.62371060819607294</v>
      </c>
      <c r="Q495" s="18">
        <v>43836</v>
      </c>
      <c r="R495" s="86">
        <v>906.48099999999999</v>
      </c>
      <c r="S495" s="86">
        <v>6201.4131341018701</v>
      </c>
      <c r="T495" s="15"/>
      <c r="U495" s="19">
        <v>1.7614754031456001E-2</v>
      </c>
      <c r="V495" s="51">
        <v>1.8033883185125901</v>
      </c>
      <c r="W495" s="19">
        <v>7.3646539312903804E-3</v>
      </c>
      <c r="X495" s="51">
        <v>1.5253826441949101</v>
      </c>
      <c r="Y495" s="19">
        <v>-0.36367332282883602</v>
      </c>
      <c r="Z495" s="51">
        <v>-17.035658824635899</v>
      </c>
      <c r="AA495" s="19">
        <v>-0.28008408272668001</v>
      </c>
      <c r="AB495" s="51">
        <v>-7.4317413695098402</v>
      </c>
      <c r="AC495" s="19">
        <v>-0.26769159236311701</v>
      </c>
      <c r="AD495" s="51">
        <v>-2.48330373805948</v>
      </c>
      <c r="AE495" s="19">
        <v>-0.16140529343014401</v>
      </c>
      <c r="AF495" s="87">
        <v>1.6367027055821399</v>
      </c>
      <c r="AG495" s="19">
        <v>2.80185042993253E-2</v>
      </c>
      <c r="AH495" s="51">
        <v>1.0030294381067499</v>
      </c>
      <c r="AI495" s="19">
        <v>-0.34713811769965103</v>
      </c>
      <c r="AJ495" s="51">
        <v>-20.986894562985999</v>
      </c>
      <c r="AK495" s="19">
        <v>-0.32055430000065799</v>
      </c>
      <c r="AL495" s="19">
        <v>-4.5171253522348701E-2</v>
      </c>
      <c r="AM495" s="51">
        <v>-26.768305687932301</v>
      </c>
      <c r="AN495" s="15"/>
      <c r="AO495" s="22">
        <v>0.16192030234757099</v>
      </c>
      <c r="AP495" s="22">
        <v>-0.177164849396795</v>
      </c>
      <c r="AQ495" s="22">
        <v>7.61559589263925E-2</v>
      </c>
      <c r="AR495" s="22">
        <v>-0.35796528616745499</v>
      </c>
      <c r="AS495" s="20">
        <v>7</v>
      </c>
      <c r="AT495" s="20">
        <v>5</v>
      </c>
      <c r="AU495" s="20">
        <v>7</v>
      </c>
      <c r="AV495" s="21">
        <v>5</v>
      </c>
      <c r="AW495" s="15"/>
      <c r="AX495" s="25">
        <v>0.46128343611490003</v>
      </c>
      <c r="AY495" s="26">
        <v>-0.49594069848217298</v>
      </c>
      <c r="AZ495" s="26">
        <v>-0.218022861789677</v>
      </c>
      <c r="BA495" s="26">
        <v>-0.645586133218785</v>
      </c>
      <c r="BB495" s="85">
        <v>4.6480202814709597E-2</v>
      </c>
      <c r="BC495" s="88">
        <v>-56.695005923218602</v>
      </c>
      <c r="BD495" s="18">
        <v>43836</v>
      </c>
      <c r="BE495" s="18">
        <v>43908</v>
      </c>
      <c r="BF495" s="20"/>
      <c r="BG495" s="18"/>
      <c r="BH495" s="15"/>
    </row>
    <row r="496" spans="1:60" x14ac:dyDescent="0.25">
      <c r="A496" s="15"/>
      <c r="B496" s="14" t="s">
        <v>1630</v>
      </c>
      <c r="C496" s="14" t="s">
        <v>1631</v>
      </c>
      <c r="D496" s="14" t="s">
        <v>1627</v>
      </c>
      <c r="E496" s="16" t="s">
        <v>708</v>
      </c>
      <c r="F496" s="16" t="s">
        <v>1383</v>
      </c>
      <c r="G496" s="81" t="s">
        <v>115</v>
      </c>
      <c r="H496" s="82" t="s">
        <v>1628</v>
      </c>
      <c r="I496" s="17" t="s">
        <v>31</v>
      </c>
      <c r="J496" s="17" t="s">
        <v>1632</v>
      </c>
      <c r="K496" s="15"/>
      <c r="L496" s="18">
        <v>44022</v>
      </c>
      <c r="M496" s="83">
        <v>601.90950000006706</v>
      </c>
      <c r="N496" s="84">
        <v>601.90950000006706</v>
      </c>
      <c r="O496" s="84">
        <v>974.91370000038296</v>
      </c>
      <c r="P496" s="85">
        <f t="shared" si="7"/>
        <v>0.61739772453688013</v>
      </c>
      <c r="Q496" s="18">
        <v>43836</v>
      </c>
      <c r="R496" s="86">
        <v>118337.56600000001</v>
      </c>
      <c r="S496" s="86">
        <v>91152.235984619096</v>
      </c>
      <c r="T496" s="15"/>
      <c r="U496" s="19">
        <v>1.7559083511514501E-2</v>
      </c>
      <c r="V496" s="51">
        <v>1.7978212665184401</v>
      </c>
      <c r="W496" s="19">
        <v>5.7116973002848698E-3</v>
      </c>
      <c r="X496" s="51">
        <v>1.3600869810943601</v>
      </c>
      <c r="Y496" s="19">
        <v>-0.36997566400619702</v>
      </c>
      <c r="Z496" s="51">
        <v>-17.665892942372</v>
      </c>
      <c r="AA496" s="19">
        <v>-0.29436406370950902</v>
      </c>
      <c r="AB496" s="51">
        <v>-8.8597394677926804</v>
      </c>
      <c r="AC496" s="19">
        <v>-0.29643269302585401</v>
      </c>
      <c r="AD496" s="51">
        <v>-5.3574138043331896</v>
      </c>
      <c r="AE496" s="19">
        <v>-0.210362053581921</v>
      </c>
      <c r="AF496" s="87">
        <v>-3.2589733095955999</v>
      </c>
      <c r="AG496" s="19">
        <v>2.7454573108116199E-2</v>
      </c>
      <c r="AH496" s="51">
        <v>0.946636318985838</v>
      </c>
      <c r="AI496" s="19">
        <v>-0.35395739126950498</v>
      </c>
      <c r="AJ496" s="51">
        <v>-21.6688219199714</v>
      </c>
      <c r="AK496" s="19">
        <v>-0.39809049999981699</v>
      </c>
      <c r="AL496" s="19">
        <v>-5.8908960632834399E-2</v>
      </c>
      <c r="AM496" s="51">
        <v>-34.521925687848103</v>
      </c>
      <c r="AN496" s="15"/>
      <c r="AO496" s="22">
        <v>0.16185764628433399</v>
      </c>
      <c r="AP496" s="22">
        <v>-0.17729910545487701</v>
      </c>
      <c r="AQ496" s="22">
        <v>7.4336500745630502E-2</v>
      </c>
      <c r="AR496" s="22">
        <v>-0.35905177841253999</v>
      </c>
      <c r="AS496" s="20">
        <v>7</v>
      </c>
      <c r="AT496" s="20">
        <v>5</v>
      </c>
      <c r="AU496" s="20">
        <v>7</v>
      </c>
      <c r="AV496" s="21">
        <v>5</v>
      </c>
      <c r="AW496" s="15"/>
      <c r="AX496" s="25">
        <v>0.46134619171032698</v>
      </c>
      <c r="AY496" s="26">
        <v>-0.52775743350139204</v>
      </c>
      <c r="AZ496" s="26">
        <v>-0.26963521076959301</v>
      </c>
      <c r="BA496" s="26">
        <v>-0.68614883064583398</v>
      </c>
      <c r="BB496" s="85">
        <v>4.6482302687582001E-2</v>
      </c>
      <c r="BC496" s="88">
        <v>-56.865258945501402</v>
      </c>
      <c r="BD496" s="18">
        <v>43836</v>
      </c>
      <c r="BE496" s="18">
        <v>43908</v>
      </c>
      <c r="BF496" s="20"/>
      <c r="BG496" s="18"/>
      <c r="BH496" s="15"/>
    </row>
    <row r="497" spans="1:60" x14ac:dyDescent="0.25">
      <c r="A497" s="15"/>
      <c r="B497" s="14" t="s">
        <v>1633</v>
      </c>
      <c r="C497" s="14" t="s">
        <v>1634</v>
      </c>
      <c r="D497" s="14" t="s">
        <v>1627</v>
      </c>
      <c r="E497" s="16" t="s">
        <v>47</v>
      </c>
      <c r="F497" s="16" t="s">
        <v>1383</v>
      </c>
      <c r="G497" s="81" t="s">
        <v>115</v>
      </c>
      <c r="H497" s="82" t="s">
        <v>1628</v>
      </c>
      <c r="I497" s="17" t="s">
        <v>31</v>
      </c>
      <c r="J497" s="17" t="s">
        <v>1635</v>
      </c>
      <c r="K497" s="15"/>
      <c r="L497" s="18">
        <v>44022</v>
      </c>
      <c r="M497" s="83">
        <v>1000</v>
      </c>
      <c r="N497" s="84">
        <v>1000</v>
      </c>
      <c r="O497" s="84">
        <v>1000</v>
      </c>
      <c r="P497" s="85">
        <f t="shared" si="7"/>
        <v>1</v>
      </c>
      <c r="Q497" s="18">
        <v>44022</v>
      </c>
      <c r="R497" s="86">
        <v>0</v>
      </c>
      <c r="S497" s="86">
        <v>0</v>
      </c>
      <c r="T497" s="15"/>
      <c r="U497" s="19">
        <v>0</v>
      </c>
      <c r="V497" s="51">
        <v>4.1912915366992799E-2</v>
      </c>
      <c r="W497" s="19">
        <v>0</v>
      </c>
      <c r="X497" s="51">
        <v>0.78891725106586796</v>
      </c>
      <c r="Y497" s="19">
        <v>0</v>
      </c>
      <c r="Z497" s="51">
        <v>19.3316734582477</v>
      </c>
      <c r="AA497" s="19">
        <v>0</v>
      </c>
      <c r="AB497" s="51">
        <v>20.576666903158198</v>
      </c>
      <c r="AC497" s="19">
        <v>0</v>
      </c>
      <c r="AD497" s="51">
        <v>24.2858554982522</v>
      </c>
      <c r="AE497" s="19">
        <v>0</v>
      </c>
      <c r="AF497" s="87">
        <v>17.777232048596499</v>
      </c>
      <c r="AG497" s="19">
        <v>0</v>
      </c>
      <c r="AH497" s="51">
        <v>-1.79882099182578</v>
      </c>
      <c r="AI497" s="19">
        <v>0</v>
      </c>
      <c r="AJ497" s="51">
        <v>13.726917206993701</v>
      </c>
      <c r="AK497" s="19">
        <v>0</v>
      </c>
      <c r="AL497" s="19">
        <v>0</v>
      </c>
      <c r="AM497" s="51">
        <v>5.2871243121480802</v>
      </c>
      <c r="AN497" s="15"/>
      <c r="AO497" s="22">
        <v>0</v>
      </c>
      <c r="AP497" s="22">
        <v>0</v>
      </c>
      <c r="AQ497" s="22">
        <v>0</v>
      </c>
      <c r="AR497" s="22">
        <v>0</v>
      </c>
      <c r="AS497" s="20">
        <v>0</v>
      </c>
      <c r="AT497" s="20">
        <v>0</v>
      </c>
      <c r="AU497" s="20">
        <v>7</v>
      </c>
      <c r="AV497" s="21">
        <v>5</v>
      </c>
      <c r="AW497" s="15"/>
      <c r="AX497" s="25">
        <v>0</v>
      </c>
      <c r="AY497" s="26">
        <v>-114.80232688307299</v>
      </c>
      <c r="AZ497" s="26">
        <v>0.44046649470419702</v>
      </c>
      <c r="BA497" s="26">
        <v>-15.963005696292401</v>
      </c>
      <c r="BB497" s="85">
        <v>0</v>
      </c>
      <c r="BC497" s="88">
        <v>0</v>
      </c>
      <c r="BD497" s="18">
        <v>43657</v>
      </c>
      <c r="BE497" s="18"/>
      <c r="BF497" s="20"/>
      <c r="BG497" s="18"/>
      <c r="BH497" s="15"/>
    </row>
    <row r="498" spans="1:60" x14ac:dyDescent="0.25">
      <c r="A498" s="15"/>
      <c r="B498" s="14" t="s">
        <v>1636</v>
      </c>
      <c r="C498" s="14" t="s">
        <v>1637</v>
      </c>
      <c r="D498" s="14" t="s">
        <v>1627</v>
      </c>
      <c r="E498" s="16" t="s">
        <v>51</v>
      </c>
      <c r="F498" s="16" t="s">
        <v>1383</v>
      </c>
      <c r="G498" s="81" t="s">
        <v>115</v>
      </c>
      <c r="H498" s="82" t="s">
        <v>1628</v>
      </c>
      <c r="I498" s="17" t="s">
        <v>31</v>
      </c>
      <c r="J498" s="17" t="s">
        <v>1638</v>
      </c>
      <c r="K498" s="15"/>
      <c r="L498" s="18">
        <v>44022</v>
      </c>
      <c r="M498" s="83">
        <v>1000</v>
      </c>
      <c r="N498" s="84">
        <v>1000</v>
      </c>
      <c r="O498" s="84">
        <v>1000</v>
      </c>
      <c r="P498" s="85">
        <f t="shared" si="7"/>
        <v>1</v>
      </c>
      <c r="Q498" s="18">
        <v>44022</v>
      </c>
      <c r="R498" s="86">
        <v>0</v>
      </c>
      <c r="S498" s="86">
        <v>0</v>
      </c>
      <c r="T498" s="15"/>
      <c r="U498" s="19">
        <v>0</v>
      </c>
      <c r="V498" s="51">
        <v>4.1912915366992799E-2</v>
      </c>
      <c r="W498" s="19">
        <v>0</v>
      </c>
      <c r="X498" s="51">
        <v>0.78891725106586796</v>
      </c>
      <c r="Y498" s="19">
        <v>0</v>
      </c>
      <c r="Z498" s="51">
        <v>19.3316734582477</v>
      </c>
      <c r="AA498" s="19">
        <v>0</v>
      </c>
      <c r="AB498" s="51">
        <v>20.576666903158198</v>
      </c>
      <c r="AC498" s="19">
        <v>0</v>
      </c>
      <c r="AD498" s="51">
        <v>24.2858554982522</v>
      </c>
      <c r="AE498" s="19">
        <v>0</v>
      </c>
      <c r="AF498" s="87">
        <v>17.777232048596499</v>
      </c>
      <c r="AG498" s="19">
        <v>0</v>
      </c>
      <c r="AH498" s="51">
        <v>-1.79882099182578</v>
      </c>
      <c r="AI498" s="19">
        <v>0</v>
      </c>
      <c r="AJ498" s="51">
        <v>13.726917206993701</v>
      </c>
      <c r="AK498" s="19">
        <v>0</v>
      </c>
      <c r="AL498" s="19">
        <v>0</v>
      </c>
      <c r="AM498" s="51">
        <v>5.2871243121480802</v>
      </c>
      <c r="AN498" s="15"/>
      <c r="AO498" s="22">
        <v>0</v>
      </c>
      <c r="AP498" s="22">
        <v>0</v>
      </c>
      <c r="AQ498" s="22">
        <v>0</v>
      </c>
      <c r="AR498" s="22">
        <v>0</v>
      </c>
      <c r="AS498" s="20">
        <v>0</v>
      </c>
      <c r="AT498" s="20">
        <v>0</v>
      </c>
      <c r="AU498" s="20">
        <v>7</v>
      </c>
      <c r="AV498" s="21">
        <v>5</v>
      </c>
      <c r="AW498" s="15"/>
      <c r="AX498" s="25">
        <v>0</v>
      </c>
      <c r="AY498" s="26">
        <v>-114.80232688307299</v>
      </c>
      <c r="AZ498" s="26">
        <v>0.44046649470419702</v>
      </c>
      <c r="BA498" s="26">
        <v>-15.963005696292401</v>
      </c>
      <c r="BB498" s="85">
        <v>0</v>
      </c>
      <c r="BC498" s="88">
        <v>0</v>
      </c>
      <c r="BD498" s="18">
        <v>43657</v>
      </c>
      <c r="BE498" s="18"/>
      <c r="BF498" s="20"/>
      <c r="BG498" s="18"/>
      <c r="BH498" s="15"/>
    </row>
    <row r="499" spans="1:60" x14ac:dyDescent="0.25">
      <c r="A499" s="15"/>
      <c r="B499" s="14" t="s">
        <v>1639</v>
      </c>
      <c r="C499" s="14" t="s">
        <v>1640</v>
      </c>
      <c r="D499" s="14" t="s">
        <v>1627</v>
      </c>
      <c r="E499" s="16" t="s">
        <v>83</v>
      </c>
      <c r="F499" s="16" t="s">
        <v>1383</v>
      </c>
      <c r="G499" s="81" t="s">
        <v>115</v>
      </c>
      <c r="H499" s="82" t="s">
        <v>1628</v>
      </c>
      <c r="I499" s="17" t="s">
        <v>31</v>
      </c>
      <c r="J499" s="17" t="s">
        <v>1641</v>
      </c>
      <c r="K499" s="15"/>
      <c r="L499" s="18">
        <v>44022</v>
      </c>
      <c r="M499" s="83">
        <v>1000</v>
      </c>
      <c r="N499" s="84">
        <v>1000</v>
      </c>
      <c r="O499" s="84">
        <v>1000</v>
      </c>
      <c r="P499" s="85">
        <f t="shared" si="7"/>
        <v>1</v>
      </c>
      <c r="Q499" s="18">
        <v>44022</v>
      </c>
      <c r="R499" s="86">
        <v>0</v>
      </c>
      <c r="S499" s="86">
        <v>0</v>
      </c>
      <c r="T499" s="15"/>
      <c r="U499" s="19">
        <v>0</v>
      </c>
      <c r="V499" s="51">
        <v>4.1912915366992799E-2</v>
      </c>
      <c r="W499" s="19">
        <v>0</v>
      </c>
      <c r="X499" s="51">
        <v>0.78891725106586796</v>
      </c>
      <c r="Y499" s="19">
        <v>0</v>
      </c>
      <c r="Z499" s="51">
        <v>19.3316734582477</v>
      </c>
      <c r="AA499" s="19">
        <v>0</v>
      </c>
      <c r="AB499" s="51">
        <v>20.576666903158198</v>
      </c>
      <c r="AC499" s="19">
        <v>0</v>
      </c>
      <c r="AD499" s="51">
        <v>24.2858554982522</v>
      </c>
      <c r="AE499" s="19">
        <v>0</v>
      </c>
      <c r="AF499" s="87">
        <v>17.777232048596499</v>
      </c>
      <c r="AG499" s="19">
        <v>0</v>
      </c>
      <c r="AH499" s="51">
        <v>-1.79882099182578</v>
      </c>
      <c r="AI499" s="19">
        <v>0</v>
      </c>
      <c r="AJ499" s="51">
        <v>13.726917206993701</v>
      </c>
      <c r="AK499" s="19">
        <v>0</v>
      </c>
      <c r="AL499" s="19">
        <v>0</v>
      </c>
      <c r="AM499" s="51">
        <v>4.2675598287169096</v>
      </c>
      <c r="AN499" s="15"/>
      <c r="AO499" s="22">
        <v>0</v>
      </c>
      <c r="AP499" s="22">
        <v>0</v>
      </c>
      <c r="AQ499" s="22">
        <v>0</v>
      </c>
      <c r="AR499" s="22">
        <v>0</v>
      </c>
      <c r="AS499" s="20">
        <v>0</v>
      </c>
      <c r="AT499" s="20">
        <v>0</v>
      </c>
      <c r="AU499" s="20">
        <v>7</v>
      </c>
      <c r="AV499" s="21">
        <v>5</v>
      </c>
      <c r="AW499" s="15"/>
      <c r="AX499" s="25">
        <v>0</v>
      </c>
      <c r="AY499" s="26">
        <v>-114.80232688307299</v>
      </c>
      <c r="AZ499" s="26">
        <v>0.44046649470419702</v>
      </c>
      <c r="BA499" s="26">
        <v>-15.963005696292401</v>
      </c>
      <c r="BB499" s="85">
        <v>0</v>
      </c>
      <c r="BC499" s="88">
        <v>0</v>
      </c>
      <c r="BD499" s="18">
        <v>43657</v>
      </c>
      <c r="BE499" s="18"/>
      <c r="BF499" s="20"/>
      <c r="BG499" s="18"/>
      <c r="BH499" s="15"/>
    </row>
    <row r="500" spans="1:60" x14ac:dyDescent="0.25">
      <c r="A500" s="15"/>
      <c r="B500" s="14" t="s">
        <v>1642</v>
      </c>
      <c r="C500" s="14" t="s">
        <v>1643</v>
      </c>
      <c r="D500" s="14" t="s">
        <v>1627</v>
      </c>
      <c r="E500" s="16" t="s">
        <v>1389</v>
      </c>
      <c r="F500" s="16" t="s">
        <v>1383</v>
      </c>
      <c r="G500" s="81" t="s">
        <v>115</v>
      </c>
      <c r="H500" s="82" t="s">
        <v>1628</v>
      </c>
      <c r="I500" s="17" t="s">
        <v>31</v>
      </c>
      <c r="J500" s="17" t="s">
        <v>1644</v>
      </c>
      <c r="K500" s="15"/>
      <c r="L500" s="18">
        <v>44022</v>
      </c>
      <c r="M500" s="83">
        <v>651.52740000002098</v>
      </c>
      <c r="N500" s="84">
        <v>651.52740000002098</v>
      </c>
      <c r="O500" s="84">
        <v>1047.69089999981</v>
      </c>
      <c r="P500" s="85">
        <f t="shared" si="7"/>
        <v>0.62186986638916031</v>
      </c>
      <c r="Q500" s="18">
        <v>43836</v>
      </c>
      <c r="R500" s="86">
        <v>195175.69699999999</v>
      </c>
      <c r="S500" s="86">
        <v>349366.35978906299</v>
      </c>
      <c r="T500" s="15"/>
      <c r="U500" s="19">
        <v>1.7598481115783202E-2</v>
      </c>
      <c r="V500" s="51">
        <v>1.8017610269453099</v>
      </c>
      <c r="W500" s="19">
        <v>6.8829882729914997E-3</v>
      </c>
      <c r="X500" s="51">
        <v>1.4772160783650199</v>
      </c>
      <c r="Y500" s="19">
        <v>-0.36551048353721899</v>
      </c>
      <c r="Z500" s="51">
        <v>-17.2193748954742</v>
      </c>
      <c r="AA500" s="19">
        <v>-0.28425864782999299</v>
      </c>
      <c r="AB500" s="51">
        <v>-7.84919787984109</v>
      </c>
      <c r="AC500" s="19">
        <v>-0.27614967373025101</v>
      </c>
      <c r="AD500" s="51">
        <v>-3.3291118747729298</v>
      </c>
      <c r="AE500" s="19">
        <v>-0.175978227010055</v>
      </c>
      <c r="AF500" s="87">
        <v>0.17940934759099</v>
      </c>
      <c r="AG500" s="19">
        <v>2.78532574393466E-2</v>
      </c>
      <c r="AH500" s="51">
        <v>0.986504752108885</v>
      </c>
      <c r="AI500" s="19">
        <v>-0.34912627248442701</v>
      </c>
      <c r="AJ500" s="51">
        <v>-21.185710041463601</v>
      </c>
      <c r="AK500" s="19">
        <v>-0.34847259999951302</v>
      </c>
      <c r="AL500" s="19">
        <v>-4.9950788547939703E-2</v>
      </c>
      <c r="AM500" s="51">
        <v>-29.560135687817802</v>
      </c>
      <c r="AN500" s="15"/>
      <c r="AO500" s="22">
        <v>0.16190264330362</v>
      </c>
      <c r="AP500" s="22">
        <v>-0.17720317988918399</v>
      </c>
      <c r="AQ500" s="22">
        <v>7.5632723679518704E-2</v>
      </c>
      <c r="AR500" s="22">
        <v>-0.35828022114059399</v>
      </c>
      <c r="AS500" s="20">
        <v>7</v>
      </c>
      <c r="AT500" s="20">
        <v>5</v>
      </c>
      <c r="AU500" s="20">
        <v>7</v>
      </c>
      <c r="AV500" s="21">
        <v>5</v>
      </c>
      <c r="AW500" s="15"/>
      <c r="AX500" s="25">
        <v>0.46130186159687597</v>
      </c>
      <c r="AY500" s="26">
        <v>-0.50523564151808398</v>
      </c>
      <c r="AZ500" s="26">
        <v>-0.23310169186334001</v>
      </c>
      <c r="BA500" s="26">
        <v>-0.65744852779789698</v>
      </c>
      <c r="BB500" s="85">
        <v>4.6480838081261001E-2</v>
      </c>
      <c r="BC500" s="88">
        <v>-56.744579913793103</v>
      </c>
      <c r="BD500" s="18">
        <v>43836</v>
      </c>
      <c r="BE500" s="18">
        <v>43908</v>
      </c>
      <c r="BF500" s="20"/>
      <c r="BG500" s="18"/>
      <c r="BH500" s="15"/>
    </row>
    <row r="501" spans="1:60" x14ac:dyDescent="0.25">
      <c r="A501" s="15"/>
      <c r="B501" s="14" t="s">
        <v>1645</v>
      </c>
      <c r="C501" s="14" t="s">
        <v>1646</v>
      </c>
      <c r="D501" s="14" t="s">
        <v>1627</v>
      </c>
      <c r="E501" s="16" t="s">
        <v>1393</v>
      </c>
      <c r="F501" s="16" t="s">
        <v>1383</v>
      </c>
      <c r="G501" s="81" t="s">
        <v>115</v>
      </c>
      <c r="H501" s="82" t="s">
        <v>1628</v>
      </c>
      <c r="I501" s="17" t="s">
        <v>31</v>
      </c>
      <c r="J501" s="17" t="s">
        <v>64</v>
      </c>
      <c r="K501" s="15"/>
      <c r="L501" s="18">
        <v>44022</v>
      </c>
      <c r="M501" s="83">
        <v>970.34069999959297</v>
      </c>
      <c r="N501" s="84">
        <v>970.34069999959297</v>
      </c>
      <c r="O501" s="84">
        <v>1536.9058999996601</v>
      </c>
      <c r="P501" s="85">
        <f t="shared" si="7"/>
        <v>0.63135986399675326</v>
      </c>
      <c r="Q501" s="18">
        <v>43836</v>
      </c>
      <c r="R501" s="86">
        <v>300198.45</v>
      </c>
      <c r="S501" s="86">
        <v>454093.32067822298</v>
      </c>
      <c r="T501" s="15"/>
      <c r="U501" s="19">
        <v>1.76814072383422E-2</v>
      </c>
      <c r="V501" s="51">
        <v>1.8100536392012101</v>
      </c>
      <c r="W501" s="19">
        <v>9.3456514860008593E-3</v>
      </c>
      <c r="X501" s="51">
        <v>1.7234823996659501</v>
      </c>
      <c r="Y501" s="19">
        <v>-0.35603768816799902</v>
      </c>
      <c r="Z501" s="51">
        <v>-16.2720953585522</v>
      </c>
      <c r="AA501" s="19">
        <v>-0.26257829599751897</v>
      </c>
      <c r="AB501" s="51">
        <v>-5.6811626965936703</v>
      </c>
      <c r="AC501" s="19">
        <v>-0.23166434729238999</v>
      </c>
      <c r="AD501" s="51">
        <v>1.1194207690132301</v>
      </c>
      <c r="AE501" s="19">
        <v>-9.8877995538787206E-2</v>
      </c>
      <c r="AF501" s="87">
        <v>7.8894324947177701</v>
      </c>
      <c r="AG501" s="19">
        <v>2.8690493656540601E-2</v>
      </c>
      <c r="AH501" s="51">
        <v>1.0702283738282901</v>
      </c>
      <c r="AI501" s="19">
        <v>-0.33887072027369902</v>
      </c>
      <c r="AJ501" s="51">
        <v>-20.160154820390702</v>
      </c>
      <c r="AK501" s="19">
        <v>-2.96593000002758E-2</v>
      </c>
      <c r="AL501" s="19">
        <v>-8.1953270528174506E-3</v>
      </c>
      <c r="AM501" s="51">
        <v>-1.3131012634403301</v>
      </c>
      <c r="AN501" s="15"/>
      <c r="AO501" s="22">
        <v>0.161997298624483</v>
      </c>
      <c r="AP501" s="22">
        <v>-0.177002329257375</v>
      </c>
      <c r="AQ501" s="22">
        <v>7.8358883813052699E-2</v>
      </c>
      <c r="AR501" s="22">
        <v>-0.35665845345996799</v>
      </c>
      <c r="AS501" s="20">
        <v>7</v>
      </c>
      <c r="AT501" s="20">
        <v>5</v>
      </c>
      <c r="AU501" s="20">
        <v>7</v>
      </c>
      <c r="AV501" s="21">
        <v>5</v>
      </c>
      <c r="AW501" s="15"/>
      <c r="AX501" s="25">
        <v>0.46121092202025499</v>
      </c>
      <c r="AY501" s="26">
        <v>-0.456939556794623</v>
      </c>
      <c r="AZ501" s="26">
        <v>-0.154782794513039</v>
      </c>
      <c r="BA501" s="26">
        <v>-0.59570463221916703</v>
      </c>
      <c r="BB501" s="85">
        <v>4.6477980252238899E-2</v>
      </c>
      <c r="BC501" s="88">
        <v>-56.490244458022097</v>
      </c>
      <c r="BD501" s="18">
        <v>43836</v>
      </c>
      <c r="BE501" s="18">
        <v>43908</v>
      </c>
      <c r="BF501" s="20"/>
      <c r="BG501" s="18"/>
      <c r="BH501" s="15"/>
    </row>
    <row r="502" spans="1:60" x14ac:dyDescent="0.25">
      <c r="A502" s="15"/>
      <c r="B502" s="14" t="s">
        <v>1647</v>
      </c>
      <c r="C502" s="14" t="s">
        <v>1648</v>
      </c>
      <c r="D502" s="14" t="s">
        <v>1627</v>
      </c>
      <c r="E502" s="16" t="s">
        <v>1396</v>
      </c>
      <c r="F502" s="16" t="s">
        <v>1383</v>
      </c>
      <c r="G502" s="81" t="s">
        <v>115</v>
      </c>
      <c r="H502" s="82" t="s">
        <v>1628</v>
      </c>
      <c r="I502" s="17" t="s">
        <v>31</v>
      </c>
      <c r="J502" s="17" t="s">
        <v>1649</v>
      </c>
      <c r="K502" s="15"/>
      <c r="L502" s="18">
        <v>44022</v>
      </c>
      <c r="M502" s="83">
        <v>576.36340000014798</v>
      </c>
      <c r="N502" s="84">
        <v>576.36340000014798</v>
      </c>
      <c r="O502" s="84">
        <v>932.44379999954299</v>
      </c>
      <c r="P502" s="85">
        <f t="shared" si="7"/>
        <v>0.6181213280633433</v>
      </c>
      <c r="Q502" s="18">
        <v>43836</v>
      </c>
      <c r="R502" s="86">
        <v>4493.3909999999996</v>
      </c>
      <c r="S502" s="86">
        <v>4520.6616934890699</v>
      </c>
      <c r="T502" s="15"/>
      <c r="U502" s="19">
        <v>1.75654172453505E-2</v>
      </c>
      <c r="V502" s="51">
        <v>1.79845463990205</v>
      </c>
      <c r="W502" s="19">
        <v>5.9014070247940297E-3</v>
      </c>
      <c r="X502" s="51">
        <v>1.3790579535452701</v>
      </c>
      <c r="Y502" s="19">
        <v>-0.369253097465844</v>
      </c>
      <c r="Z502" s="51">
        <v>-17.5936362883367</v>
      </c>
      <c r="AA502" s="19">
        <v>-0.292735351611627</v>
      </c>
      <c r="AB502" s="51">
        <v>-8.6968682580045407</v>
      </c>
      <c r="AC502" s="19">
        <v>-0.29318558943952699</v>
      </c>
      <c r="AD502" s="51">
        <v>-5.0327034457004602</v>
      </c>
      <c r="AE502" s="19">
        <v>-0.20488658843794799</v>
      </c>
      <c r="AF502" s="87">
        <v>-2.7114267951983502</v>
      </c>
      <c r="AG502" s="19">
        <v>2.75192623066687E-2</v>
      </c>
      <c r="AH502" s="51">
        <v>0.95310523884109</v>
      </c>
      <c r="AI502" s="19">
        <v>-0.35317570048675401</v>
      </c>
      <c r="AJ502" s="51">
        <v>-21.590652841696301</v>
      </c>
      <c r="AK502" s="19">
        <v>-0.42363659999973602</v>
      </c>
      <c r="AL502" s="19">
        <v>-6.3777722949453206E-2</v>
      </c>
      <c r="AM502" s="51">
        <v>-37.076535687840099</v>
      </c>
      <c r="AN502" s="15"/>
      <c r="AO502" s="22">
        <v>0.16186476077564299</v>
      </c>
      <c r="AP502" s="22">
        <v>-0.17728363836882599</v>
      </c>
      <c r="AQ502" s="22">
        <v>7.4546583377014003E-2</v>
      </c>
      <c r="AR502" s="22">
        <v>-0.358926080850069</v>
      </c>
      <c r="AS502" s="20">
        <v>7</v>
      </c>
      <c r="AT502" s="20">
        <v>5</v>
      </c>
      <c r="AU502" s="20">
        <v>7</v>
      </c>
      <c r="AV502" s="21">
        <v>5</v>
      </c>
      <c r="AW502" s="15"/>
      <c r="AX502" s="25">
        <v>0.46133879620581902</v>
      </c>
      <c r="AY502" s="26">
        <v>-0.52412657544391505</v>
      </c>
      <c r="AZ502" s="26">
        <v>-0.26374482291566897</v>
      </c>
      <c r="BA502" s="26">
        <v>-0.68152598602773695</v>
      </c>
      <c r="BB502" s="85">
        <v>4.6482045540542499E-2</v>
      </c>
      <c r="BC502" s="88">
        <v>-56.8457208895124</v>
      </c>
      <c r="BD502" s="18">
        <v>43836</v>
      </c>
      <c r="BE502" s="18">
        <v>43908</v>
      </c>
      <c r="BF502" s="20"/>
      <c r="BG502" s="18"/>
      <c r="BH502" s="15"/>
    </row>
    <row r="503" spans="1:60" x14ac:dyDescent="0.25">
      <c r="A503" s="15"/>
      <c r="B503" s="14" t="s">
        <v>1650</v>
      </c>
      <c r="C503" s="14" t="s">
        <v>1651</v>
      </c>
      <c r="D503" s="14" t="s">
        <v>1627</v>
      </c>
      <c r="E503" s="16" t="s">
        <v>715</v>
      </c>
      <c r="F503" s="16" t="s">
        <v>1383</v>
      </c>
      <c r="G503" s="81" t="s">
        <v>115</v>
      </c>
      <c r="H503" s="82" t="s">
        <v>1628</v>
      </c>
      <c r="I503" s="17" t="s">
        <v>31</v>
      </c>
      <c r="J503" s="17" t="s">
        <v>1652</v>
      </c>
      <c r="K503" s="15"/>
      <c r="L503" s="18">
        <v>44022</v>
      </c>
      <c r="M503" s="83">
        <v>504.842100000009</v>
      </c>
      <c r="N503" s="84">
        <v>504.842100000009</v>
      </c>
      <c r="O503" s="84">
        <v>822.905000000261</v>
      </c>
      <c r="P503" s="85">
        <f t="shared" si="7"/>
        <v>0.61348770514196516</v>
      </c>
      <c r="Q503" s="18">
        <v>43836</v>
      </c>
      <c r="R503" s="86">
        <v>224786.08199999999</v>
      </c>
      <c r="S503" s="86">
        <v>153282.57576245099</v>
      </c>
      <c r="T503" s="15"/>
      <c r="U503" s="19">
        <v>1.75242241475644E-2</v>
      </c>
      <c r="V503" s="51">
        <v>1.7943353301234299</v>
      </c>
      <c r="W503" s="19">
        <v>4.6820888164802498E-3</v>
      </c>
      <c r="X503" s="51">
        <v>1.2571261327138901</v>
      </c>
      <c r="Y503" s="19">
        <v>-0.37388002641731899</v>
      </c>
      <c r="Z503" s="51">
        <v>-18.056329183484198</v>
      </c>
      <c r="AA503" s="19">
        <v>-0.30314280129823601</v>
      </c>
      <c r="AB503" s="51">
        <v>-9.7376132266654203</v>
      </c>
      <c r="AC503" s="19">
        <v>-0.313817779988458</v>
      </c>
      <c r="AD503" s="51">
        <v>-7.0959225005935904</v>
      </c>
      <c r="AE503" s="19">
        <v>-0.23944146394671401</v>
      </c>
      <c r="AF503" s="87">
        <v>-6.1669143460749201</v>
      </c>
      <c r="AG503" s="19">
        <v>2.7103881835500901E-2</v>
      </c>
      <c r="AH503" s="51">
        <v>0.91156719172431599</v>
      </c>
      <c r="AI503" s="19">
        <v>-0.35818028773530403</v>
      </c>
      <c r="AJ503" s="51">
        <v>-22.091111566551302</v>
      </c>
      <c r="AK503" s="19">
        <v>-0.49515789999975801</v>
      </c>
      <c r="AL503" s="19">
        <v>-7.8496453362313298E-2</v>
      </c>
      <c r="AM503" s="51">
        <v>-44.228665687842302</v>
      </c>
      <c r="AN503" s="15"/>
      <c r="AO503" s="22">
        <v>0.16181804048770601</v>
      </c>
      <c r="AP503" s="22">
        <v>-0.177383241120842</v>
      </c>
      <c r="AQ503" s="22">
        <v>7.3196078639739398E-2</v>
      </c>
      <c r="AR503" s="22">
        <v>-0.35972996696073101</v>
      </c>
      <c r="AS503" s="20">
        <v>7</v>
      </c>
      <c r="AT503" s="20">
        <v>5</v>
      </c>
      <c r="AU503" s="20">
        <v>7</v>
      </c>
      <c r="AV503" s="21">
        <v>5</v>
      </c>
      <c r="AW503" s="15"/>
      <c r="AX503" s="25">
        <v>0.46138547794427698</v>
      </c>
      <c r="AY503" s="26">
        <v>-0.54732687633895705</v>
      </c>
      <c r="AZ503" s="26">
        <v>-0.30138676596925501</v>
      </c>
      <c r="BA503" s="26">
        <v>-0.71103772338665305</v>
      </c>
      <c r="BB503" s="85">
        <v>4.6483623022504597E-2</v>
      </c>
      <c r="BC503" s="88">
        <v>-56.971205667767201</v>
      </c>
      <c r="BD503" s="18">
        <v>43836</v>
      </c>
      <c r="BE503" s="18">
        <v>43908</v>
      </c>
      <c r="BF503" s="20"/>
      <c r="BG503" s="18"/>
      <c r="BH503" s="15"/>
    </row>
    <row r="504" spans="1:60" x14ac:dyDescent="0.25">
      <c r="A504" s="15"/>
      <c r="B504" s="14" t="s">
        <v>1653</v>
      </c>
      <c r="C504" s="14" t="s">
        <v>1654</v>
      </c>
      <c r="D504" s="14" t="s">
        <v>1655</v>
      </c>
      <c r="E504" s="16" t="s">
        <v>77</v>
      </c>
      <c r="F504" s="16" t="s">
        <v>1383</v>
      </c>
      <c r="G504" s="81" t="s">
        <v>115</v>
      </c>
      <c r="H504" s="82" t="s">
        <v>1656</v>
      </c>
      <c r="I504" s="17" t="s">
        <v>31</v>
      </c>
      <c r="J504" s="17" t="s">
        <v>64</v>
      </c>
      <c r="K504" s="15"/>
      <c r="L504" s="18">
        <v>44022</v>
      </c>
      <c r="M504" s="83">
        <v>523.25140000041597</v>
      </c>
      <c r="N504" s="84">
        <v>523.25140000041597</v>
      </c>
      <c r="O504" s="84">
        <v>631.79650000017102</v>
      </c>
      <c r="P504" s="85">
        <f t="shared" si="7"/>
        <v>0.82819610428401291</v>
      </c>
      <c r="Q504" s="18">
        <v>43837</v>
      </c>
      <c r="R504" s="86">
        <v>47384.957000000002</v>
      </c>
      <c r="S504" s="86">
        <v>36937.105950195299</v>
      </c>
      <c r="T504" s="15"/>
      <c r="U504" s="19">
        <v>-4.0404009359917798E-4</v>
      </c>
      <c r="V504" s="51">
        <v>1.5089060070749801E-3</v>
      </c>
      <c r="W504" s="19">
        <v>2.4883497550035799E-2</v>
      </c>
      <c r="X504" s="51">
        <v>3.27726700606945</v>
      </c>
      <c r="Y504" s="19">
        <v>-0.15845687860928601</v>
      </c>
      <c r="Z504" s="51">
        <v>3.4859855973190901</v>
      </c>
      <c r="AA504" s="19">
        <v>-0.15445213492697801</v>
      </c>
      <c r="AB504" s="51">
        <v>5.1314534104603799</v>
      </c>
      <c r="AC504" s="19">
        <v>-0.249191223631788</v>
      </c>
      <c r="AD504" s="51">
        <v>-0.63326686492655404</v>
      </c>
      <c r="AE504" s="19">
        <v>-0.19204720253677801</v>
      </c>
      <c r="AF504" s="87">
        <v>-1.42748820508132</v>
      </c>
      <c r="AG504" s="19">
        <v>2.5979717323934899E-2</v>
      </c>
      <c r="AH504" s="51">
        <v>0.79915074056771096</v>
      </c>
      <c r="AI504" s="19">
        <v>-0.16039258701959599</v>
      </c>
      <c r="AJ504" s="51">
        <v>-2.31234149496595</v>
      </c>
      <c r="AK504" s="19">
        <v>-0.52907326907268704</v>
      </c>
      <c r="AL504" s="19">
        <v>-7.3551348287801396E-2</v>
      </c>
      <c r="AM504" s="51">
        <v>-34.044171976624099</v>
      </c>
      <c r="AN504" s="15"/>
      <c r="AO504" s="22">
        <v>2.70305034209741E-2</v>
      </c>
      <c r="AP504" s="22">
        <v>-4.2011252054216998E-2</v>
      </c>
      <c r="AQ504" s="22">
        <v>5.74857716801489E-2</v>
      </c>
      <c r="AR504" s="22">
        <v>-0.14878896381749701</v>
      </c>
      <c r="AS504" s="20">
        <v>6</v>
      </c>
      <c r="AT504" s="20">
        <v>6</v>
      </c>
      <c r="AU504" s="20">
        <v>7</v>
      </c>
      <c r="AV504" s="21">
        <v>5</v>
      </c>
      <c r="AW504" s="15"/>
      <c r="AX504" s="25">
        <v>0.12638589342735901</v>
      </c>
      <c r="AY504" s="26">
        <v>-1.3219922763746601</v>
      </c>
      <c r="AZ504" s="26">
        <v>-2.52661013403781E-2</v>
      </c>
      <c r="BA504" s="26">
        <v>-1.6720153975038601</v>
      </c>
      <c r="BB504" s="85">
        <v>1.2998486689448301E-2</v>
      </c>
      <c r="BC504" s="88">
        <v>-27.696671317418801</v>
      </c>
      <c r="BD504" s="18">
        <v>43837</v>
      </c>
      <c r="BE504" s="18">
        <v>43949</v>
      </c>
      <c r="BF504" s="20"/>
      <c r="BG504" s="18"/>
      <c r="BH504" s="15"/>
    </row>
    <row r="505" spans="1:60" x14ac:dyDescent="0.25">
      <c r="A505" s="15"/>
      <c r="B505" s="14" t="s">
        <v>1657</v>
      </c>
      <c r="C505" s="14" t="s">
        <v>1658</v>
      </c>
      <c r="D505" s="14" t="s">
        <v>1655</v>
      </c>
      <c r="E505" s="16" t="s">
        <v>708</v>
      </c>
      <c r="F505" s="16" t="s">
        <v>1383</v>
      </c>
      <c r="G505" s="81" t="s">
        <v>115</v>
      </c>
      <c r="H505" s="82" t="s">
        <v>1656</v>
      </c>
      <c r="I505" s="17" t="s">
        <v>31</v>
      </c>
      <c r="J505" s="17" t="s">
        <v>1659</v>
      </c>
      <c r="K505" s="15"/>
      <c r="L505" s="18">
        <v>44022</v>
      </c>
      <c r="M505" s="83">
        <v>422.55480000004201</v>
      </c>
      <c r="N505" s="84">
        <v>422.55480000004201</v>
      </c>
      <c r="O505" s="84">
        <v>515.66050000023097</v>
      </c>
      <c r="P505" s="85">
        <f t="shared" si="7"/>
        <v>0.81944380071743472</v>
      </c>
      <c r="Q505" s="18">
        <v>43658</v>
      </c>
      <c r="R505" s="86">
        <v>194847.83199999999</v>
      </c>
      <c r="S505" s="86">
        <v>167349.57709960901</v>
      </c>
      <c r="T505" s="15"/>
      <c r="U505" s="19">
        <v>-4.58664922916796E-4</v>
      </c>
      <c r="V505" s="51">
        <v>-3.9535769246867901E-3</v>
      </c>
      <c r="W505" s="19">
        <v>2.3205222052638402E-2</v>
      </c>
      <c r="X505" s="51">
        <v>3.1094394563297101</v>
      </c>
      <c r="Y505" s="19">
        <v>-0.166786193514708</v>
      </c>
      <c r="Z505" s="51">
        <v>2.6530541067768398</v>
      </c>
      <c r="AA505" s="19">
        <v>-0.171219530086964</v>
      </c>
      <c r="AB505" s="51">
        <v>3.4547138944617499</v>
      </c>
      <c r="AC505" s="19">
        <v>-0.278653789162636</v>
      </c>
      <c r="AD505" s="51">
        <v>-3.5795234180113802</v>
      </c>
      <c r="AE505" s="19">
        <v>-0.23912380758236401</v>
      </c>
      <c r="AF505" s="87">
        <v>-6.1351487096399104</v>
      </c>
      <c r="AG505" s="19">
        <v>2.54195848920062E-2</v>
      </c>
      <c r="AH505" s="51">
        <v>0.74313749737484602</v>
      </c>
      <c r="AI505" s="19">
        <v>-0.169156645079202</v>
      </c>
      <c r="AJ505" s="51">
        <v>-3.18874730092648</v>
      </c>
      <c r="AK505" s="19">
        <v>-0.61069568181643297</v>
      </c>
      <c r="AL505" s="19">
        <v>-9.1269429479289094E-2</v>
      </c>
      <c r="AM505" s="51">
        <v>-42.206413250998601</v>
      </c>
      <c r="AN505" s="15"/>
      <c r="AO505" s="22">
        <v>2.6862149094085901E-2</v>
      </c>
      <c r="AP505" s="22">
        <v>-4.2168258919482497E-2</v>
      </c>
      <c r="AQ505" s="22">
        <v>5.5753470949639401E-2</v>
      </c>
      <c r="AR505" s="22">
        <v>-0.15022964551651999</v>
      </c>
      <c r="AS505" s="20">
        <v>6</v>
      </c>
      <c r="AT505" s="20">
        <v>6</v>
      </c>
      <c r="AU505" s="20">
        <v>7</v>
      </c>
      <c r="AV505" s="21">
        <v>5</v>
      </c>
      <c r="AW505" s="15"/>
      <c r="AX505" s="25">
        <v>0.12641311066647201</v>
      </c>
      <c r="AY505" s="26">
        <v>-1.44458875728924</v>
      </c>
      <c r="AZ505" s="26">
        <v>-8.4641142673035602E-2</v>
      </c>
      <c r="BA505" s="26">
        <v>-1.8166448293086399</v>
      </c>
      <c r="BB505" s="85">
        <v>1.3000096155647E-2</v>
      </c>
      <c r="BC505" s="88">
        <v>-28.1747583924152</v>
      </c>
      <c r="BD505" s="18">
        <v>43658</v>
      </c>
      <c r="BE505" s="18">
        <v>43949</v>
      </c>
      <c r="BF505" s="20"/>
      <c r="BG505" s="18"/>
      <c r="BH505" s="15"/>
    </row>
    <row r="506" spans="1:60" x14ac:dyDescent="0.25">
      <c r="A506" s="15"/>
      <c r="B506" s="14" t="s">
        <v>1660</v>
      </c>
      <c r="C506" s="14" t="s">
        <v>1661</v>
      </c>
      <c r="D506" s="14" t="s">
        <v>1655</v>
      </c>
      <c r="E506" s="16" t="s">
        <v>47</v>
      </c>
      <c r="F506" s="16" t="s">
        <v>1383</v>
      </c>
      <c r="G506" s="81" t="s">
        <v>115</v>
      </c>
      <c r="H506" s="82" t="s">
        <v>1656</v>
      </c>
      <c r="I506" s="17" t="s">
        <v>31</v>
      </c>
      <c r="J506" s="17" t="s">
        <v>64</v>
      </c>
      <c r="K506" s="15"/>
      <c r="L506" s="18">
        <v>44022</v>
      </c>
      <c r="M506" s="83">
        <v>617.31500000041001</v>
      </c>
      <c r="N506" s="84">
        <v>617.31500000041001</v>
      </c>
      <c r="O506" s="84">
        <v>750.66650000028301</v>
      </c>
      <c r="P506" s="85">
        <f t="shared" si="7"/>
        <v>0.82235586642027758</v>
      </c>
      <c r="Q506" s="18">
        <v>43837</v>
      </c>
      <c r="R506" s="86">
        <v>21964.097000000002</v>
      </c>
      <c r="S506" s="86">
        <v>16458.808605361901</v>
      </c>
      <c r="T506" s="15"/>
      <c r="U506" s="19">
        <v>-4.4220411655260299E-4</v>
      </c>
      <c r="V506" s="51">
        <v>-2.3074962882674299E-3</v>
      </c>
      <c r="W506" s="19">
        <v>2.3708227858151101E-2</v>
      </c>
      <c r="X506" s="51">
        <v>3.1597400368809798</v>
      </c>
      <c r="Y506" s="19">
        <v>-0.16429541987250601</v>
      </c>
      <c r="Z506" s="51">
        <v>2.9021314709971202</v>
      </c>
      <c r="AA506" s="19">
        <v>-0.16622309047932499</v>
      </c>
      <c r="AB506" s="51">
        <v>3.95435785522568</v>
      </c>
      <c r="AC506" s="19">
        <v>-0.269936988802219</v>
      </c>
      <c r="AD506" s="51">
        <v>-2.7078433819697199</v>
      </c>
      <c r="AE506" s="19">
        <v>-0.225293058753887</v>
      </c>
      <c r="AF506" s="87">
        <v>-4.7520738267921798</v>
      </c>
      <c r="AG506" s="19">
        <v>2.5587393274690801E-2</v>
      </c>
      <c r="AH506" s="51">
        <v>0.75991833564330602</v>
      </c>
      <c r="AI506" s="19">
        <v>-0.16653615279210501</v>
      </c>
      <c r="AJ506" s="51">
        <v>-2.9266980722168201</v>
      </c>
      <c r="AK506" s="19">
        <v>-0.38268499999947397</v>
      </c>
      <c r="AL506" s="19">
        <v>-8.3450188351853305E-2</v>
      </c>
      <c r="AM506" s="51">
        <v>-40.732886870740899</v>
      </c>
      <c r="AN506" s="15"/>
      <c r="AO506" s="22">
        <v>2.69128049149003E-2</v>
      </c>
      <c r="AP506" s="22">
        <v>-4.2121152127074298E-2</v>
      </c>
      <c r="AQ506" s="22">
        <v>5.6272853733389597E-2</v>
      </c>
      <c r="AR506" s="22">
        <v>-0.14979709554332701</v>
      </c>
      <c r="AS506" s="20">
        <v>6</v>
      </c>
      <c r="AT506" s="20">
        <v>6</v>
      </c>
      <c r="AU506" s="20">
        <v>7</v>
      </c>
      <c r="AV506" s="21">
        <v>5</v>
      </c>
      <c r="AW506" s="15"/>
      <c r="AX506" s="25">
        <v>0.126404495835886</v>
      </c>
      <c r="AY506" s="26">
        <v>-1.4080582186397801</v>
      </c>
      <c r="AZ506" s="26">
        <v>-6.6942090270004001E-2</v>
      </c>
      <c r="BA506" s="26">
        <v>-1.7737488352249799</v>
      </c>
      <c r="BB506" s="85">
        <v>1.29995670206699E-2</v>
      </c>
      <c r="BC506" s="88">
        <v>-28.005805507506</v>
      </c>
      <c r="BD506" s="18">
        <v>43837</v>
      </c>
      <c r="BE506" s="18">
        <v>43949</v>
      </c>
      <c r="BF506" s="20"/>
      <c r="BG506" s="18"/>
      <c r="BH506" s="15"/>
    </row>
    <row r="507" spans="1:60" x14ac:dyDescent="0.25">
      <c r="A507" s="15"/>
      <c r="B507" s="14" t="s">
        <v>1662</v>
      </c>
      <c r="C507" s="14" t="s">
        <v>1663</v>
      </c>
      <c r="D507" s="14" t="s">
        <v>1655</v>
      </c>
      <c r="E507" s="16" t="s">
        <v>83</v>
      </c>
      <c r="F507" s="16" t="s">
        <v>1383</v>
      </c>
      <c r="G507" s="81" t="s">
        <v>115</v>
      </c>
      <c r="H507" s="82" t="s">
        <v>1656</v>
      </c>
      <c r="I507" s="17" t="s">
        <v>31</v>
      </c>
      <c r="J507" s="17" t="s">
        <v>64</v>
      </c>
      <c r="K507" s="15"/>
      <c r="L507" s="18">
        <v>44022</v>
      </c>
      <c r="M507" s="83">
        <v>688.74000000022397</v>
      </c>
      <c r="N507" s="84">
        <v>688.74000000022397</v>
      </c>
      <c r="O507" s="84">
        <v>831.61569999996595</v>
      </c>
      <c r="P507" s="85">
        <f t="shared" si="7"/>
        <v>0.82819504249408971</v>
      </c>
      <c r="Q507" s="18">
        <v>43837</v>
      </c>
      <c r="R507" s="86">
        <v>12248.851000000001</v>
      </c>
      <c r="S507" s="86">
        <v>9588.2387931060803</v>
      </c>
      <c r="T507" s="15"/>
      <c r="U507" s="19">
        <v>-4.0405307026958299E-4</v>
      </c>
      <c r="V507" s="51">
        <v>1.5076083400344901E-3</v>
      </c>
      <c r="W507" s="19">
        <v>2.48834145641013E-2</v>
      </c>
      <c r="X507" s="51">
        <v>3.27725870747599</v>
      </c>
      <c r="Y507" s="19">
        <v>-0.15845792307940401</v>
      </c>
      <c r="Z507" s="51">
        <v>3.4858811503072502</v>
      </c>
      <c r="AA507" s="19">
        <v>-0.154454728634009</v>
      </c>
      <c r="AB507" s="51">
        <v>5.1311940397572497</v>
      </c>
      <c r="AC507" s="19">
        <v>-0.24919271374441501</v>
      </c>
      <c r="AD507" s="51">
        <v>-0.633415876189247</v>
      </c>
      <c r="AE507" s="19">
        <v>-0.19204863427527</v>
      </c>
      <c r="AF507" s="87">
        <v>-1.4276313789305299</v>
      </c>
      <c r="AG507" s="19">
        <v>2.5979748541431001E-2</v>
      </c>
      <c r="AH507" s="51">
        <v>0.79915386231732599</v>
      </c>
      <c r="AI507" s="19">
        <v>-0.16039355226530499</v>
      </c>
      <c r="AJ507" s="51">
        <v>-2.31243801953678</v>
      </c>
      <c r="AK507" s="19"/>
      <c r="AL507" s="19"/>
      <c r="AM507" s="51"/>
      <c r="AN507" s="15"/>
      <c r="AO507" s="22">
        <v>2.7030502847992501E-2</v>
      </c>
      <c r="AP507" s="22">
        <v>-4.2011591415794101E-2</v>
      </c>
      <c r="AQ507" s="22">
        <v>5.7485948884277598E-2</v>
      </c>
      <c r="AR507" s="22">
        <v>-0.14878948118624999</v>
      </c>
      <c r="AS507" s="20">
        <v>6</v>
      </c>
      <c r="AT507" s="20">
        <v>6</v>
      </c>
      <c r="AU507" s="20">
        <v>7</v>
      </c>
      <c r="AV507" s="21">
        <v>5</v>
      </c>
      <c r="AW507" s="15"/>
      <c r="AX507" s="25">
        <v>0.126385878127621</v>
      </c>
      <c r="AY507" s="26">
        <v>-1.3220130727913799</v>
      </c>
      <c r="AZ507" s="26">
        <v>-2.5275863331899E-2</v>
      </c>
      <c r="BA507" s="26">
        <v>-1.6720402062819599</v>
      </c>
      <c r="BB507" s="85">
        <v>1.29984847011474E-2</v>
      </c>
      <c r="BC507" s="88">
        <v>-27.696711353550199</v>
      </c>
      <c r="BD507" s="18">
        <v>43837</v>
      </c>
      <c r="BE507" s="18">
        <v>43949</v>
      </c>
      <c r="BF507" s="20"/>
      <c r="BG507" s="18"/>
      <c r="BH507" s="15"/>
    </row>
    <row r="508" spans="1:60" x14ac:dyDescent="0.25">
      <c r="A508" s="15"/>
      <c r="B508" s="14" t="s">
        <v>1664</v>
      </c>
      <c r="C508" s="14" t="s">
        <v>1665</v>
      </c>
      <c r="D508" s="14" t="s">
        <v>1655</v>
      </c>
      <c r="E508" s="16" t="s">
        <v>1389</v>
      </c>
      <c r="F508" s="16" t="s">
        <v>1383</v>
      </c>
      <c r="G508" s="81" t="s">
        <v>115</v>
      </c>
      <c r="H508" s="82" t="s">
        <v>1656</v>
      </c>
      <c r="I508" s="17" t="s">
        <v>31</v>
      </c>
      <c r="J508" s="17" t="s">
        <v>1666</v>
      </c>
      <c r="K508" s="15"/>
      <c r="L508" s="18">
        <v>44022</v>
      </c>
      <c r="M508" s="83">
        <v>1007.20079999976</v>
      </c>
      <c r="N508" s="84">
        <v>1007.20079999976</v>
      </c>
      <c r="O508" s="84">
        <v>1007.20079999976</v>
      </c>
      <c r="P508" s="85">
        <f t="shared" si="7"/>
        <v>1</v>
      </c>
      <c r="Q508" s="18">
        <v>44022</v>
      </c>
      <c r="R508" s="86">
        <v>0</v>
      </c>
      <c r="S508" s="86">
        <v>0</v>
      </c>
      <c r="T508" s="15"/>
      <c r="U508" s="19">
        <v>0</v>
      </c>
      <c r="V508" s="51">
        <v>4.1912915366992799E-2</v>
      </c>
      <c r="W508" s="19">
        <v>0</v>
      </c>
      <c r="X508" s="51">
        <v>0.78891725106586796</v>
      </c>
      <c r="Y508" s="19">
        <v>0</v>
      </c>
      <c r="Z508" s="51">
        <v>19.3316734582477</v>
      </c>
      <c r="AA508" s="19">
        <v>0</v>
      </c>
      <c r="AB508" s="51">
        <v>20.576666903158198</v>
      </c>
      <c r="AC508" s="19">
        <v>0</v>
      </c>
      <c r="AD508" s="51">
        <v>24.2858554982522</v>
      </c>
      <c r="AE508" s="19">
        <v>0</v>
      </c>
      <c r="AF508" s="87">
        <v>17.777232048596499</v>
      </c>
      <c r="AG508" s="19">
        <v>0</v>
      </c>
      <c r="AH508" s="51">
        <v>-1.79882099182578</v>
      </c>
      <c r="AI508" s="19">
        <v>0</v>
      </c>
      <c r="AJ508" s="51">
        <v>13.726917206993701</v>
      </c>
      <c r="AK508" s="19">
        <v>-9.0621089412743494E-2</v>
      </c>
      <c r="AL508" s="19">
        <v>-9.5907272534532205E-3</v>
      </c>
      <c r="AM508" s="51">
        <v>9.8010459893994302</v>
      </c>
      <c r="AN508" s="15"/>
      <c r="AO508" s="22">
        <v>0</v>
      </c>
      <c r="AP508" s="22">
        <v>0</v>
      </c>
      <c r="AQ508" s="22">
        <v>0</v>
      </c>
      <c r="AR508" s="22">
        <v>0</v>
      </c>
      <c r="AS508" s="20">
        <v>0</v>
      </c>
      <c r="AT508" s="20">
        <v>0</v>
      </c>
      <c r="AU508" s="20">
        <v>7</v>
      </c>
      <c r="AV508" s="21">
        <v>5</v>
      </c>
      <c r="AW508" s="15"/>
      <c r="AX508" s="25">
        <v>0</v>
      </c>
      <c r="AY508" s="26">
        <v>-114.80232688307299</v>
      </c>
      <c r="AZ508" s="26">
        <v>0.44046649470419702</v>
      </c>
      <c r="BA508" s="26">
        <v>-15.963005696292401</v>
      </c>
      <c r="BB508" s="85">
        <v>0</v>
      </c>
      <c r="BC508" s="88">
        <v>0</v>
      </c>
      <c r="BD508" s="18">
        <v>43657</v>
      </c>
      <c r="BE508" s="18"/>
      <c r="BF508" s="20"/>
      <c r="BG508" s="18"/>
      <c r="BH508" s="15"/>
    </row>
    <row r="509" spans="1:60" x14ac:dyDescent="0.25">
      <c r="A509" s="15"/>
      <c r="B509" s="14" t="s">
        <v>1667</v>
      </c>
      <c r="C509" s="14" t="s">
        <v>1668</v>
      </c>
      <c r="D509" s="14" t="s">
        <v>1655</v>
      </c>
      <c r="E509" s="16" t="s">
        <v>1393</v>
      </c>
      <c r="F509" s="16" t="s">
        <v>1383</v>
      </c>
      <c r="G509" s="81" t="s">
        <v>115</v>
      </c>
      <c r="H509" s="82" t="s">
        <v>1656</v>
      </c>
      <c r="I509" s="17" t="s">
        <v>31</v>
      </c>
      <c r="J509" s="17" t="s">
        <v>64</v>
      </c>
      <c r="K509" s="15"/>
      <c r="L509" s="18">
        <v>43817</v>
      </c>
      <c r="M509" s="83"/>
      <c r="N509" s="84"/>
      <c r="O509" s="84"/>
      <c r="P509" s="85" t="str">
        <f t="shared" si="7"/>
        <v/>
      </c>
      <c r="Q509" s="18"/>
      <c r="R509" s="86"/>
      <c r="S509" s="86"/>
      <c r="T509" s="15"/>
      <c r="U509" s="19"/>
      <c r="V509" s="51"/>
      <c r="W509" s="19"/>
      <c r="X509" s="51"/>
      <c r="Y509" s="19"/>
      <c r="Z509" s="51"/>
      <c r="AA509" s="19"/>
      <c r="AB509" s="51"/>
      <c r="AC509" s="19"/>
      <c r="AD509" s="51"/>
      <c r="AE509" s="19"/>
      <c r="AF509" s="87"/>
      <c r="AG509" s="19"/>
      <c r="AH509" s="51"/>
      <c r="AI509" s="19"/>
      <c r="AJ509" s="51"/>
      <c r="AK509" s="19"/>
      <c r="AL509" s="19"/>
      <c r="AM509" s="51"/>
      <c r="AN509" s="15"/>
      <c r="AO509" s="22">
        <v>0</v>
      </c>
      <c r="AP509" s="22">
        <v>0</v>
      </c>
      <c r="AQ509" s="22"/>
      <c r="AR509" s="22"/>
      <c r="AS509" s="20"/>
      <c r="AT509" s="20"/>
      <c r="AU509" s="20"/>
      <c r="AV509" s="21"/>
      <c r="AW509" s="15"/>
      <c r="AX509" s="25"/>
      <c r="AY509" s="26"/>
      <c r="AZ509" s="26"/>
      <c r="BA509" s="26"/>
      <c r="BB509" s="85"/>
      <c r="BC509" s="88">
        <v>0</v>
      </c>
      <c r="BD509" s="18">
        <v>43811</v>
      </c>
      <c r="BE509" s="18"/>
      <c r="BF509" s="20"/>
      <c r="BG509" s="18"/>
      <c r="BH509" s="15"/>
    </row>
    <row r="510" spans="1:60" x14ac:dyDescent="0.25">
      <c r="A510" s="15"/>
      <c r="B510" s="14" t="s">
        <v>1669</v>
      </c>
      <c r="C510" s="14" t="s">
        <v>1670</v>
      </c>
      <c r="D510" s="14" t="s">
        <v>1655</v>
      </c>
      <c r="E510" s="16" t="s">
        <v>1396</v>
      </c>
      <c r="F510" s="16" t="s">
        <v>1383</v>
      </c>
      <c r="G510" s="81" t="s">
        <v>115</v>
      </c>
      <c r="H510" s="82" t="s">
        <v>1656</v>
      </c>
      <c r="I510" s="17" t="s">
        <v>31</v>
      </c>
      <c r="J510" s="17" t="s">
        <v>1671</v>
      </c>
      <c r="K510" s="15"/>
      <c r="L510" s="18">
        <v>44022</v>
      </c>
      <c r="M510" s="83">
        <v>433.11390000022902</v>
      </c>
      <c r="N510" s="84">
        <v>433.11390000022902</v>
      </c>
      <c r="O510" s="84">
        <v>527.66040000040095</v>
      </c>
      <c r="P510" s="85">
        <f t="shared" si="7"/>
        <v>0.82081941339524422</v>
      </c>
      <c r="Q510" s="18">
        <v>43837</v>
      </c>
      <c r="R510" s="86">
        <v>12692.709000000001</v>
      </c>
      <c r="S510" s="86">
        <v>6091.8991570892304</v>
      </c>
      <c r="T510" s="15"/>
      <c r="U510" s="19">
        <v>-4.5233215314510701E-4</v>
      </c>
      <c r="V510" s="51">
        <v>-3.3202999475179201E-3</v>
      </c>
      <c r="W510" s="19">
        <v>2.33979881468258E-2</v>
      </c>
      <c r="X510" s="51">
        <v>3.1287160657484501</v>
      </c>
      <c r="Y510" s="19">
        <v>-0.165831626273866</v>
      </c>
      <c r="Z510" s="51">
        <v>2.7485108308610502</v>
      </c>
      <c r="AA510" s="19">
        <v>-0.169305649268499</v>
      </c>
      <c r="AB510" s="51">
        <v>3.64610197630827</v>
      </c>
      <c r="AC510" s="19">
        <v>-0.27532208732649399</v>
      </c>
      <c r="AD510" s="51">
        <v>-3.2463532343972501</v>
      </c>
      <c r="AE510" s="19">
        <v>-0.233849532240129</v>
      </c>
      <c r="AF510" s="87">
        <v>-5.6077211754163701</v>
      </c>
      <c r="AG510" s="19">
        <v>2.5483792145678301E-2</v>
      </c>
      <c r="AH510" s="51">
        <v>0.74955822274205297</v>
      </c>
      <c r="AI510" s="19">
        <v>-0.168152618640452</v>
      </c>
      <c r="AJ510" s="51">
        <v>-3.0883446570514899</v>
      </c>
      <c r="AK510" s="19">
        <v>-0.602092918565031</v>
      </c>
      <c r="AL510" s="19">
        <v>-8.9252180245239301E-2</v>
      </c>
      <c r="AM510" s="51">
        <v>-41.346136925858403</v>
      </c>
      <c r="AN510" s="15"/>
      <c r="AO510" s="22">
        <v>2.6881752475674099E-2</v>
      </c>
      <c r="AP510" s="22">
        <v>-4.2150367190552103E-2</v>
      </c>
      <c r="AQ510" s="22">
        <v>5.5952764610992703E-2</v>
      </c>
      <c r="AR510" s="22">
        <v>-0.150064215171442</v>
      </c>
      <c r="AS510" s="20">
        <v>6</v>
      </c>
      <c r="AT510" s="20">
        <v>6</v>
      </c>
      <c r="AU510" s="20">
        <v>7</v>
      </c>
      <c r="AV510" s="21">
        <v>5</v>
      </c>
      <c r="AW510" s="15"/>
      <c r="AX510" s="25">
        <v>0.12640980568568899</v>
      </c>
      <c r="AY510" s="26">
        <v>-1.43060080995929</v>
      </c>
      <c r="AZ510" s="26">
        <v>-7.7862751172688094E-2</v>
      </c>
      <c r="BA510" s="26">
        <v>-1.80023868439639</v>
      </c>
      <c r="BB510" s="85">
        <v>1.2999892433781499E-2</v>
      </c>
      <c r="BC510" s="88">
        <v>-28.087212911981599</v>
      </c>
      <c r="BD510" s="18">
        <v>43837</v>
      </c>
      <c r="BE510" s="18">
        <v>43949</v>
      </c>
      <c r="BF510" s="20"/>
      <c r="BG510" s="18"/>
      <c r="BH510" s="15"/>
    </row>
    <row r="511" spans="1:60" x14ac:dyDescent="0.25">
      <c r="A511" s="15"/>
      <c r="B511" s="14" t="s">
        <v>1672</v>
      </c>
      <c r="C511" s="14" t="s">
        <v>1673</v>
      </c>
      <c r="D511" s="14" t="s">
        <v>1655</v>
      </c>
      <c r="E511" s="16" t="s">
        <v>715</v>
      </c>
      <c r="F511" s="16" t="s">
        <v>1383</v>
      </c>
      <c r="G511" s="81" t="s">
        <v>115</v>
      </c>
      <c r="H511" s="82" t="s">
        <v>1656</v>
      </c>
      <c r="I511" s="17" t="s">
        <v>31</v>
      </c>
      <c r="J511" s="17" t="s">
        <v>1674</v>
      </c>
      <c r="K511" s="15"/>
      <c r="L511" s="18">
        <v>44022</v>
      </c>
      <c r="M511" s="83">
        <v>349.49709999980399</v>
      </c>
      <c r="N511" s="84">
        <v>349.49709999980399</v>
      </c>
      <c r="O511" s="84">
        <v>430.77460000012098</v>
      </c>
      <c r="P511" s="85">
        <f t="shared" si="7"/>
        <v>0.81132244101603446</v>
      </c>
      <c r="Q511" s="18">
        <v>43658</v>
      </c>
      <c r="R511" s="86">
        <v>205511.557</v>
      </c>
      <c r="S511" s="86">
        <v>176073.68925292999</v>
      </c>
      <c r="T511" s="15"/>
      <c r="U511" s="19">
        <v>-4.8589086236461299E-4</v>
      </c>
      <c r="V511" s="51">
        <v>-6.6761708694684802E-3</v>
      </c>
      <c r="W511" s="19">
        <v>2.2366163992046498E-2</v>
      </c>
      <c r="X511" s="51">
        <v>3.0255336502705199</v>
      </c>
      <c r="Y511" s="19">
        <v>-0.17091980035562299</v>
      </c>
      <c r="Z511" s="51">
        <v>2.23969342268538</v>
      </c>
      <c r="AA511" s="19">
        <v>-0.179478336404718</v>
      </c>
      <c r="AB511" s="51">
        <v>2.62883326268638</v>
      </c>
      <c r="AC511" s="19">
        <v>-0.29426019782287799</v>
      </c>
      <c r="AD511" s="51">
        <v>-5.1401642840355599</v>
      </c>
      <c r="AE511" s="19">
        <v>-0.264833552308264</v>
      </c>
      <c r="AF511" s="87">
        <v>-8.7061231822299305</v>
      </c>
      <c r="AG511" s="19">
        <v>2.5139142893749501E-2</v>
      </c>
      <c r="AH511" s="51">
        <v>0.71509329754917395</v>
      </c>
      <c r="AI511" s="19">
        <v>-0.17350468138465699</v>
      </c>
      <c r="AJ511" s="51">
        <v>-3.6235509314719798</v>
      </c>
      <c r="AK511" s="19">
        <v>-0.67026397969690199</v>
      </c>
      <c r="AL511" s="19">
        <v>-0.10645108949946</v>
      </c>
      <c r="AM511" s="51">
        <v>-48.163243039045497</v>
      </c>
      <c r="AN511" s="15"/>
      <c r="AO511" s="22">
        <v>2.6778189832839399E-2</v>
      </c>
      <c r="AP511" s="22">
        <v>-4.2246820989021203E-2</v>
      </c>
      <c r="AQ511" s="22">
        <v>5.4887969023184303E-2</v>
      </c>
      <c r="AR511" s="22">
        <v>-0.15094892914115901</v>
      </c>
      <c r="AS511" s="20">
        <v>6</v>
      </c>
      <c r="AT511" s="20">
        <v>6</v>
      </c>
      <c r="AU511" s="20">
        <v>7</v>
      </c>
      <c r="AV511" s="21">
        <v>5</v>
      </c>
      <c r="AW511" s="15"/>
      <c r="AX511" s="25">
        <v>0.12642835880440501</v>
      </c>
      <c r="AY511" s="26">
        <v>-1.5049690916130201</v>
      </c>
      <c r="AZ511" s="26">
        <v>-0.11390928543312399</v>
      </c>
      <c r="BA511" s="26">
        <v>-1.8871698033253801</v>
      </c>
      <c r="BB511" s="85">
        <v>1.30010704283086E-2</v>
      </c>
      <c r="BC511" s="88">
        <v>-28.744591719238102</v>
      </c>
      <c r="BD511" s="18">
        <v>43658</v>
      </c>
      <c r="BE511" s="18">
        <v>43949</v>
      </c>
      <c r="BF511" s="20"/>
      <c r="BG511" s="18"/>
      <c r="BH511" s="15"/>
    </row>
    <row r="512" spans="1:60" x14ac:dyDescent="0.25">
      <c r="A512" s="15"/>
      <c r="B512" s="14" t="s">
        <v>1675</v>
      </c>
      <c r="C512" s="14" t="s">
        <v>1676</v>
      </c>
      <c r="D512" s="14" t="s">
        <v>1677</v>
      </c>
      <c r="E512" s="16" t="s">
        <v>77</v>
      </c>
      <c r="F512" s="16" t="s">
        <v>1383</v>
      </c>
      <c r="G512" s="81" t="s">
        <v>115</v>
      </c>
      <c r="H512" s="82" t="s">
        <v>190</v>
      </c>
      <c r="I512" s="17" t="s">
        <v>31</v>
      </c>
      <c r="J512" s="17" t="s">
        <v>1678</v>
      </c>
      <c r="K512" s="15"/>
      <c r="L512" s="18">
        <v>44022</v>
      </c>
      <c r="M512" s="83">
        <v>2252.87489999831</v>
      </c>
      <c r="N512" s="84">
        <v>2252.87489999831</v>
      </c>
      <c r="O512" s="84">
        <v>2415.0465000011</v>
      </c>
      <c r="P512" s="85">
        <f t="shared" si="7"/>
        <v>0.9328494917167367</v>
      </c>
      <c r="Q512" s="18">
        <v>43874</v>
      </c>
      <c r="R512" s="86">
        <v>6622541.2659999998</v>
      </c>
      <c r="S512" s="86">
        <v>6203970.0101875002</v>
      </c>
      <c r="T512" s="15"/>
      <c r="U512" s="19">
        <v>8.59732584467565E-3</v>
      </c>
      <c r="V512" s="51">
        <v>0.901645499834558</v>
      </c>
      <c r="W512" s="19">
        <v>3.74163867545576E-2</v>
      </c>
      <c r="X512" s="51">
        <v>4.5305559265252704</v>
      </c>
      <c r="Y512" s="19">
        <v>-5.4653661761258299E-2</v>
      </c>
      <c r="Z512" s="51">
        <v>13.8663072821219</v>
      </c>
      <c r="AA512" s="19">
        <v>6.4566696586552993E-2</v>
      </c>
      <c r="AB512" s="51">
        <v>27.033336561813499</v>
      </c>
      <c r="AC512" s="19">
        <v>0.106737739581149</v>
      </c>
      <c r="AD512" s="51">
        <v>34.9596294563962</v>
      </c>
      <c r="AE512" s="19">
        <v>0.185496827316529</v>
      </c>
      <c r="AF512" s="87">
        <v>36.326914780249403</v>
      </c>
      <c r="AG512" s="19">
        <v>9.9774999653163797E-3</v>
      </c>
      <c r="AH512" s="51">
        <v>-0.80107099529414005</v>
      </c>
      <c r="AI512" s="19">
        <v>-1.8511389015657201E-2</v>
      </c>
      <c r="AJ512" s="51">
        <v>11.8757783054316</v>
      </c>
      <c r="AK512" s="19">
        <v>0.94525264648255003</v>
      </c>
      <c r="AL512" s="19">
        <v>6.9834028012337498E-2</v>
      </c>
      <c r="AM512" s="51">
        <v>113.3884195789</v>
      </c>
      <c r="AN512" s="15"/>
      <c r="AO512" s="22">
        <v>2.83592953965126E-2</v>
      </c>
      <c r="AP512" s="22">
        <v>-4.88199954033917E-2</v>
      </c>
      <c r="AQ512" s="22">
        <v>6.5864633361343294E-2</v>
      </c>
      <c r="AR512" s="22">
        <v>-0.114808688096673</v>
      </c>
      <c r="AS512" s="20">
        <v>7</v>
      </c>
      <c r="AT512" s="20">
        <v>5</v>
      </c>
      <c r="AU512" s="20">
        <v>7</v>
      </c>
      <c r="AV512" s="21">
        <v>5</v>
      </c>
      <c r="AW512" s="15"/>
      <c r="AX512" s="25">
        <v>0.15018932933628101</v>
      </c>
      <c r="AY512" s="26">
        <v>0.37283129401203002</v>
      </c>
      <c r="AZ512" s="26">
        <v>0.89286211190392395</v>
      </c>
      <c r="BA512" s="26">
        <v>0.497594819887127</v>
      </c>
      <c r="BB512" s="85">
        <v>1.5418101257455401E-2</v>
      </c>
      <c r="BC512" s="88">
        <v>-23.516114493046199</v>
      </c>
      <c r="BD512" s="18">
        <v>43874</v>
      </c>
      <c r="BE512" s="18">
        <v>43913</v>
      </c>
      <c r="BF512" s="20"/>
      <c r="BG512" s="18"/>
      <c r="BH512" s="15"/>
    </row>
    <row r="513" spans="1:60" x14ac:dyDescent="0.25">
      <c r="A513" s="15"/>
      <c r="B513" s="14" t="s">
        <v>1679</v>
      </c>
      <c r="C513" s="14" t="s">
        <v>1680</v>
      </c>
      <c r="D513" s="14" t="s">
        <v>1677</v>
      </c>
      <c r="E513" s="16" t="s">
        <v>708</v>
      </c>
      <c r="F513" s="16" t="s">
        <v>1383</v>
      </c>
      <c r="G513" s="81" t="s">
        <v>115</v>
      </c>
      <c r="H513" s="82" t="s">
        <v>190</v>
      </c>
      <c r="I513" s="17" t="s">
        <v>31</v>
      </c>
      <c r="J513" s="17" t="s">
        <v>1681</v>
      </c>
      <c r="K513" s="15"/>
      <c r="L513" s="18">
        <v>44022</v>
      </c>
      <c r="M513" s="83">
        <v>1751.3121000006799</v>
      </c>
      <c r="N513" s="84">
        <v>1751.3121000006799</v>
      </c>
      <c r="O513" s="84">
        <v>1893.3896999992401</v>
      </c>
      <c r="P513" s="85">
        <f t="shared" si="7"/>
        <v>0.92496124807343294</v>
      </c>
      <c r="Q513" s="18">
        <v>43874</v>
      </c>
      <c r="R513" s="86">
        <v>1233539.213</v>
      </c>
      <c r="S513" s="86">
        <v>1550318.25706836</v>
      </c>
      <c r="T513" s="15"/>
      <c r="U513" s="19">
        <v>8.5394419238582504E-3</v>
      </c>
      <c r="V513" s="51">
        <v>0.89585710775281802</v>
      </c>
      <c r="W513" s="19">
        <v>3.5632232167699798E-2</v>
      </c>
      <c r="X513" s="51">
        <v>4.3521404678394902</v>
      </c>
      <c r="Y513" s="19">
        <v>-6.4474429820620599E-2</v>
      </c>
      <c r="Z513" s="51">
        <v>12.884230476192901</v>
      </c>
      <c r="AA513" s="19">
        <v>4.2414606727106702E-2</v>
      </c>
      <c r="AB513" s="51">
        <v>24.818127575883398</v>
      </c>
      <c r="AC513" s="19">
        <v>6.1186205655758399E-2</v>
      </c>
      <c r="AD513" s="51">
        <v>30.404476063820798</v>
      </c>
      <c r="AE513" s="19">
        <v>0.112071001875011</v>
      </c>
      <c r="AF513" s="87">
        <v>28.984332236112099</v>
      </c>
      <c r="AG513" s="19">
        <v>9.3982378512009693E-3</v>
      </c>
      <c r="AH513" s="51">
        <v>-0.85899720670568103</v>
      </c>
      <c r="AI513" s="19">
        <v>-2.9264806061291899E-2</v>
      </c>
      <c r="AJ513" s="51">
        <v>10.8004366008681</v>
      </c>
      <c r="AK513" s="19">
        <v>0.54442140816187001</v>
      </c>
      <c r="AL513" s="19">
        <v>4.5081487976858597E-2</v>
      </c>
      <c r="AM513" s="51">
        <v>73.305295746889897</v>
      </c>
      <c r="AN513" s="15"/>
      <c r="AO513" s="22">
        <v>2.83002765172569E-2</v>
      </c>
      <c r="AP513" s="22">
        <v>-4.8874548600942903E-2</v>
      </c>
      <c r="AQ513" s="22">
        <v>6.4031585252450895E-2</v>
      </c>
      <c r="AR513" s="22">
        <v>-0.11638182871684</v>
      </c>
      <c r="AS513" s="20">
        <v>7</v>
      </c>
      <c r="AT513" s="20">
        <v>5</v>
      </c>
      <c r="AU513" s="20">
        <v>7</v>
      </c>
      <c r="AV513" s="21">
        <v>5</v>
      </c>
      <c r="AW513" s="15"/>
      <c r="AX513" s="25">
        <v>0.15019994590649699</v>
      </c>
      <c r="AY513" s="26">
        <v>0.23390570842184399</v>
      </c>
      <c r="AZ513" s="26">
        <v>0.80299888070658199</v>
      </c>
      <c r="BA513" s="26">
        <v>0.31072925744956598</v>
      </c>
      <c r="BB513" s="85">
        <v>1.54176884179833E-2</v>
      </c>
      <c r="BC513" s="88">
        <v>-23.687083541153701</v>
      </c>
      <c r="BD513" s="18">
        <v>43874</v>
      </c>
      <c r="BE513" s="18">
        <v>43913</v>
      </c>
      <c r="BF513" s="20"/>
      <c r="BG513" s="18"/>
      <c r="BH513" s="15"/>
    </row>
    <row r="514" spans="1:60" x14ac:dyDescent="0.25">
      <c r="A514" s="15"/>
      <c r="B514" s="14" t="s">
        <v>1682</v>
      </c>
      <c r="C514" s="14" t="s">
        <v>1683</v>
      </c>
      <c r="D514" s="14" t="s">
        <v>1677</v>
      </c>
      <c r="E514" s="16" t="s">
        <v>47</v>
      </c>
      <c r="F514" s="16" t="s">
        <v>1383</v>
      </c>
      <c r="G514" s="81" t="s">
        <v>115</v>
      </c>
      <c r="H514" s="82" t="s">
        <v>190</v>
      </c>
      <c r="I514" s="17" t="s">
        <v>31</v>
      </c>
      <c r="J514" s="17" t="s">
        <v>1684</v>
      </c>
      <c r="K514" s="15"/>
      <c r="L514" s="18">
        <v>44022</v>
      </c>
      <c r="M514" s="83">
        <v>1894.46230000071</v>
      </c>
      <c r="N514" s="84">
        <v>1894.46230000071</v>
      </c>
      <c r="O514" s="84">
        <v>2046.4979999996699</v>
      </c>
      <c r="P514" s="85">
        <f t="shared" si="7"/>
        <v>0.92570933370128661</v>
      </c>
      <c r="Q514" s="18">
        <v>43874</v>
      </c>
      <c r="R514" s="86">
        <v>845034.228</v>
      </c>
      <c r="S514" s="86">
        <v>850803.51496191404</v>
      </c>
      <c r="T514" s="15"/>
      <c r="U514" s="19">
        <v>8.5449332345888303E-3</v>
      </c>
      <c r="V514" s="51">
        <v>0.896406238825875</v>
      </c>
      <c r="W514" s="19">
        <v>3.5801783671559E-2</v>
      </c>
      <c r="X514" s="51">
        <v>4.3690956182254004</v>
      </c>
      <c r="Y514" s="19">
        <v>-6.3543947453581495E-2</v>
      </c>
      <c r="Z514" s="51">
        <v>12.9772787128895</v>
      </c>
      <c r="AA514" s="19">
        <v>4.4503459252155202E-2</v>
      </c>
      <c r="AB514" s="51">
        <v>25.027012828388301</v>
      </c>
      <c r="AC514" s="19">
        <v>6.5441692719104994E-2</v>
      </c>
      <c r="AD514" s="51">
        <v>30.830024770169999</v>
      </c>
      <c r="AE514" s="19">
        <v>0.119781864870747</v>
      </c>
      <c r="AF514" s="87">
        <v>29.7554185356712</v>
      </c>
      <c r="AG514" s="19">
        <v>9.4533497522206692E-3</v>
      </c>
      <c r="AH514" s="51">
        <v>-0.85348601660371104</v>
      </c>
      <c r="AI514" s="19">
        <v>-2.8246205712093801E-2</v>
      </c>
      <c r="AJ514" s="51">
        <v>10.9022966357879</v>
      </c>
      <c r="AK514" s="19">
        <v>0.89446230000117799</v>
      </c>
      <c r="AL514" s="19">
        <v>6.6966417412913898E-2</v>
      </c>
      <c r="AM514" s="51">
        <v>108.30938493076199</v>
      </c>
      <c r="AN514" s="15"/>
      <c r="AO514" s="22">
        <v>2.8305930298302001E-2</v>
      </c>
      <c r="AP514" s="22">
        <v>-4.8869343875630897E-2</v>
      </c>
      <c r="AQ514" s="22">
        <v>6.4205964832581203E-2</v>
      </c>
      <c r="AR514" s="22">
        <v>-0.116232136268081</v>
      </c>
      <c r="AS514" s="20">
        <v>7</v>
      </c>
      <c r="AT514" s="20">
        <v>5</v>
      </c>
      <c r="AU514" s="20">
        <v>7</v>
      </c>
      <c r="AV514" s="21">
        <v>5</v>
      </c>
      <c r="AW514" s="15"/>
      <c r="AX514" s="25">
        <v>0.150198798721976</v>
      </c>
      <c r="AY514" s="26">
        <v>0.247010194059158</v>
      </c>
      <c r="AZ514" s="26">
        <v>0.81147781800245899</v>
      </c>
      <c r="BA514" s="26">
        <v>0.32828334193663999</v>
      </c>
      <c r="BB514" s="85">
        <v>1.54177135455757E-2</v>
      </c>
      <c r="BC514" s="88">
        <v>-23.6708171715145</v>
      </c>
      <c r="BD514" s="18">
        <v>43874</v>
      </c>
      <c r="BE514" s="18">
        <v>43913</v>
      </c>
      <c r="BF514" s="20"/>
      <c r="BG514" s="18"/>
      <c r="BH514" s="15"/>
    </row>
    <row r="515" spans="1:60" x14ac:dyDescent="0.25">
      <c r="A515" s="15"/>
      <c r="B515" s="14" t="s">
        <v>1685</v>
      </c>
      <c r="C515" s="14" t="s">
        <v>1686</v>
      </c>
      <c r="D515" s="14" t="s">
        <v>1677</v>
      </c>
      <c r="E515" s="16" t="s">
        <v>51</v>
      </c>
      <c r="F515" s="16" t="s">
        <v>1383</v>
      </c>
      <c r="G515" s="81" t="s">
        <v>115</v>
      </c>
      <c r="H515" s="82" t="s">
        <v>190</v>
      </c>
      <c r="I515" s="17" t="s">
        <v>31</v>
      </c>
      <c r="J515" s="17" t="s">
        <v>1687</v>
      </c>
      <c r="K515" s="15"/>
      <c r="L515" s="18">
        <v>44022</v>
      </c>
      <c r="M515" s="83">
        <v>1000</v>
      </c>
      <c r="N515" s="84">
        <v>1000</v>
      </c>
      <c r="O515" s="84">
        <v>1000</v>
      </c>
      <c r="P515" s="85">
        <f t="shared" si="7"/>
        <v>1</v>
      </c>
      <c r="Q515" s="18">
        <v>44022</v>
      </c>
      <c r="R515" s="86">
        <v>0</v>
      </c>
      <c r="S515" s="86">
        <v>0</v>
      </c>
      <c r="T515" s="15"/>
      <c r="U515" s="19">
        <v>0</v>
      </c>
      <c r="V515" s="51">
        <v>4.1912915366992799E-2</v>
      </c>
      <c r="W515" s="19">
        <v>0</v>
      </c>
      <c r="X515" s="51">
        <v>0.78891725106586796</v>
      </c>
      <c r="Y515" s="19">
        <v>0</v>
      </c>
      <c r="Z515" s="51">
        <v>19.3316734582477</v>
      </c>
      <c r="AA515" s="19">
        <v>0</v>
      </c>
      <c r="AB515" s="51">
        <v>20.576666903158198</v>
      </c>
      <c r="AC515" s="19">
        <v>0</v>
      </c>
      <c r="AD515" s="51">
        <v>24.2858554982522</v>
      </c>
      <c r="AE515" s="19">
        <v>0</v>
      </c>
      <c r="AF515" s="87">
        <v>17.777232048596499</v>
      </c>
      <c r="AG515" s="19">
        <v>0</v>
      </c>
      <c r="AH515" s="51">
        <v>-1.79882099182578</v>
      </c>
      <c r="AI515" s="19">
        <v>0</v>
      </c>
      <c r="AJ515" s="51">
        <v>13.726917206993701</v>
      </c>
      <c r="AK515" s="19">
        <v>0</v>
      </c>
      <c r="AL515" s="19">
        <v>0</v>
      </c>
      <c r="AM515" s="51">
        <v>18.863154930673801</v>
      </c>
      <c r="AN515" s="15"/>
      <c r="AO515" s="22">
        <v>0</v>
      </c>
      <c r="AP515" s="22">
        <v>0</v>
      </c>
      <c r="AQ515" s="22">
        <v>0</v>
      </c>
      <c r="AR515" s="22">
        <v>0</v>
      </c>
      <c r="AS515" s="20">
        <v>0</v>
      </c>
      <c r="AT515" s="20">
        <v>0</v>
      </c>
      <c r="AU515" s="20">
        <v>7</v>
      </c>
      <c r="AV515" s="21">
        <v>5</v>
      </c>
      <c r="AW515" s="15"/>
      <c r="AX515" s="25">
        <v>0</v>
      </c>
      <c r="AY515" s="26">
        <v>-114.80232688307299</v>
      </c>
      <c r="AZ515" s="26">
        <v>0.44046649470419702</v>
      </c>
      <c r="BA515" s="26">
        <v>-15.963005696292401</v>
      </c>
      <c r="BB515" s="85">
        <v>0</v>
      </c>
      <c r="BC515" s="88">
        <v>0</v>
      </c>
      <c r="BD515" s="18">
        <v>43657</v>
      </c>
      <c r="BE515" s="18"/>
      <c r="BF515" s="20"/>
      <c r="BG515" s="18"/>
      <c r="BH515" s="15"/>
    </row>
    <row r="516" spans="1:60" x14ac:dyDescent="0.25">
      <c r="A516" s="15"/>
      <c r="B516" s="14" t="s">
        <v>1688</v>
      </c>
      <c r="C516" s="14" t="s">
        <v>1689</v>
      </c>
      <c r="D516" s="14" t="s">
        <v>1677</v>
      </c>
      <c r="E516" s="16" t="s">
        <v>83</v>
      </c>
      <c r="F516" s="16" t="s">
        <v>1383</v>
      </c>
      <c r="G516" s="81" t="s">
        <v>115</v>
      </c>
      <c r="H516" s="82" t="s">
        <v>190</v>
      </c>
      <c r="I516" s="17" t="s">
        <v>31</v>
      </c>
      <c r="J516" s="17" t="s">
        <v>1690</v>
      </c>
      <c r="K516" s="15"/>
      <c r="L516" s="18">
        <v>44022</v>
      </c>
      <c r="M516" s="83">
        <v>1922.14540000074</v>
      </c>
      <c r="N516" s="84">
        <v>1922.14540000074</v>
      </c>
      <c r="O516" s="84">
        <v>2060.51029999927</v>
      </c>
      <c r="P516" s="85">
        <f t="shared" si="7"/>
        <v>0.93284920730627796</v>
      </c>
      <c r="Q516" s="18">
        <v>43874</v>
      </c>
      <c r="R516" s="86">
        <v>815719.31400000001</v>
      </c>
      <c r="S516" s="86">
        <v>732384.45192382799</v>
      </c>
      <c r="T516" s="15"/>
      <c r="U516" s="19">
        <v>8.5973005006962904E-3</v>
      </c>
      <c r="V516" s="51">
        <v>0.90164296543662203</v>
      </c>
      <c r="W516" s="19">
        <v>3.7416154835227602E-2</v>
      </c>
      <c r="X516" s="51">
        <v>4.5305327345922697</v>
      </c>
      <c r="Y516" s="19">
        <v>-5.4653842342304401E-2</v>
      </c>
      <c r="Z516" s="51">
        <v>13.8662892240245</v>
      </c>
      <c r="AA516" s="19">
        <v>6.4566501934677903E-2</v>
      </c>
      <c r="AB516" s="51">
        <v>27.033317096618699</v>
      </c>
      <c r="AC516" s="19">
        <v>0.10673833473993</v>
      </c>
      <c r="AD516" s="51">
        <v>34.9596889722743</v>
      </c>
      <c r="AE516" s="19">
        <v>0.18549883182829899</v>
      </c>
      <c r="AF516" s="87">
        <v>36.327115231426397</v>
      </c>
      <c r="AG516" s="19">
        <v>9.9774227746820508E-3</v>
      </c>
      <c r="AH516" s="51">
        <v>-0.80107871435757305</v>
      </c>
      <c r="AI516" s="19">
        <v>-1.8511404805394701E-2</v>
      </c>
      <c r="AJ516" s="51">
        <v>11.875776726461501</v>
      </c>
      <c r="AK516" s="19">
        <v>0.92214539999957201</v>
      </c>
      <c r="AL516" s="19">
        <v>8.4238486469985205E-2</v>
      </c>
      <c r="AM516" s="51">
        <v>96.482099828659599</v>
      </c>
      <c r="AN516" s="15"/>
      <c r="AO516" s="22">
        <v>2.83592770265386E-2</v>
      </c>
      <c r="AP516" s="22">
        <v>-4.8819963280984702E-2</v>
      </c>
      <c r="AQ516" s="22">
        <v>6.5864633277669796E-2</v>
      </c>
      <c r="AR516" s="22">
        <v>-0.114808615048823</v>
      </c>
      <c r="AS516" s="20">
        <v>7</v>
      </c>
      <c r="AT516" s="20">
        <v>5</v>
      </c>
      <c r="AU516" s="20">
        <v>7</v>
      </c>
      <c r="AV516" s="21">
        <v>5</v>
      </c>
      <c r="AW516" s="15"/>
      <c r="AX516" s="25">
        <v>0.15018933488594499</v>
      </c>
      <c r="AY516" s="26">
        <v>0.37283005250901602</v>
      </c>
      <c r="AZ516" s="26">
        <v>0.89286140843341899</v>
      </c>
      <c r="BA516" s="26">
        <v>0.49759315184519398</v>
      </c>
      <c r="BB516" s="85">
        <v>1.5418101846808E-2</v>
      </c>
      <c r="BC516" s="88">
        <v>-23.516116371727499</v>
      </c>
      <c r="BD516" s="18">
        <v>43874</v>
      </c>
      <c r="BE516" s="18">
        <v>43913</v>
      </c>
      <c r="BF516" s="20"/>
      <c r="BG516" s="18"/>
      <c r="BH516" s="15"/>
    </row>
    <row r="517" spans="1:60" x14ac:dyDescent="0.25">
      <c r="A517" s="15"/>
      <c r="B517" s="14" t="s">
        <v>1691</v>
      </c>
      <c r="C517" s="14" t="s">
        <v>1692</v>
      </c>
      <c r="D517" s="14" t="s">
        <v>1677</v>
      </c>
      <c r="E517" s="16" t="s">
        <v>1389</v>
      </c>
      <c r="F517" s="16" t="s">
        <v>1383</v>
      </c>
      <c r="G517" s="81" t="s">
        <v>115</v>
      </c>
      <c r="H517" s="82" t="s">
        <v>190</v>
      </c>
      <c r="I517" s="17" t="s">
        <v>31</v>
      </c>
      <c r="J517" s="17" t="s">
        <v>1693</v>
      </c>
      <c r="K517" s="15"/>
      <c r="L517" s="18">
        <v>44022</v>
      </c>
      <c r="M517" s="83">
        <v>2016.1278000008299</v>
      </c>
      <c r="N517" s="84">
        <v>2016.1278000008299</v>
      </c>
      <c r="O517" s="84">
        <v>2170.71609999985</v>
      </c>
      <c r="P517" s="85">
        <f t="shared" si="7"/>
        <v>0.92878465313864356</v>
      </c>
      <c r="Q517" s="18">
        <v>43874</v>
      </c>
      <c r="R517" s="86">
        <v>49464.1</v>
      </c>
      <c r="S517" s="86">
        <v>151522.898547852</v>
      </c>
      <c r="T517" s="15"/>
      <c r="U517" s="19">
        <v>8.5675786485808203E-3</v>
      </c>
      <c r="V517" s="51">
        <v>0.89867078022507496</v>
      </c>
      <c r="W517" s="19">
        <v>3.6498367002423003E-2</v>
      </c>
      <c r="X517" s="51">
        <v>4.4387539513118099</v>
      </c>
      <c r="Y517" s="19">
        <v>-5.9716659658079201E-2</v>
      </c>
      <c r="Z517" s="51">
        <v>13.360007492447</v>
      </c>
      <c r="AA517" s="19">
        <v>5.3116871638849303E-2</v>
      </c>
      <c r="AB517" s="51">
        <v>25.8883540670504</v>
      </c>
      <c r="AC517" s="19">
        <v>8.3073218844219796E-2</v>
      </c>
      <c r="AD517" s="51">
        <v>32.593177382659597</v>
      </c>
      <c r="AE517" s="19">
        <v>0.147686178504955</v>
      </c>
      <c r="AF517" s="87">
        <v>32.545849899121102</v>
      </c>
      <c r="AG517" s="19">
        <v>9.6795387144084106E-3</v>
      </c>
      <c r="AH517" s="51">
        <v>-0.83086712038493704</v>
      </c>
      <c r="AI517" s="19">
        <v>-2.4056026475591401E-2</v>
      </c>
      <c r="AJ517" s="51">
        <v>11.3213145594345</v>
      </c>
      <c r="AK517" s="19">
        <v>0.75529148528818002</v>
      </c>
      <c r="AL517" s="19">
        <v>5.87393480982428E-2</v>
      </c>
      <c r="AM517" s="51">
        <v>94.392303459462696</v>
      </c>
      <c r="AN517" s="15"/>
      <c r="AO517" s="22">
        <v>2.83289337367023E-2</v>
      </c>
      <c r="AP517" s="22">
        <v>-4.8848034289258102E-2</v>
      </c>
      <c r="AQ517" s="22">
        <v>6.4921544057142497E-2</v>
      </c>
      <c r="AR517" s="22">
        <v>-0.11561800063733201</v>
      </c>
      <c r="AS517" s="20">
        <v>7</v>
      </c>
      <c r="AT517" s="20">
        <v>5</v>
      </c>
      <c r="AU517" s="20">
        <v>7</v>
      </c>
      <c r="AV517" s="21">
        <v>5</v>
      </c>
      <c r="AW517" s="15"/>
      <c r="AX517" s="25">
        <v>0.15019431452936299</v>
      </c>
      <c r="AY517" s="26">
        <v>0.30103565860463299</v>
      </c>
      <c r="AZ517" s="26">
        <v>0.84642863100452803</v>
      </c>
      <c r="BA517" s="26">
        <v>0.40081304402838203</v>
      </c>
      <c r="BB517" s="85">
        <v>1.5417839621623E-2</v>
      </c>
      <c r="BC517" s="88">
        <v>-23.6040678004792</v>
      </c>
      <c r="BD517" s="18">
        <v>43874</v>
      </c>
      <c r="BE517" s="18">
        <v>43913</v>
      </c>
      <c r="BF517" s="20"/>
      <c r="BG517" s="18"/>
      <c r="BH517" s="15"/>
    </row>
    <row r="518" spans="1:60" x14ac:dyDescent="0.25">
      <c r="A518" s="15"/>
      <c r="B518" s="14" t="s">
        <v>1694</v>
      </c>
      <c r="C518" s="14" t="s">
        <v>1695</v>
      </c>
      <c r="D518" s="14" t="s">
        <v>1677</v>
      </c>
      <c r="E518" s="16" t="s">
        <v>1396</v>
      </c>
      <c r="F518" s="16" t="s">
        <v>1383</v>
      </c>
      <c r="G518" s="81" t="s">
        <v>115</v>
      </c>
      <c r="H518" s="82" t="s">
        <v>190</v>
      </c>
      <c r="I518" s="17" t="s">
        <v>31</v>
      </c>
      <c r="J518" s="17" t="s">
        <v>1696</v>
      </c>
      <c r="K518" s="15"/>
      <c r="L518" s="18">
        <v>44022</v>
      </c>
      <c r="M518" s="83">
        <v>1898.0550999995301</v>
      </c>
      <c r="N518" s="84">
        <v>1898.0550999995301</v>
      </c>
      <c r="O518" s="84">
        <v>2048.4721999988001</v>
      </c>
      <c r="P518" s="85">
        <f t="shared" si="7"/>
        <v>0.92657108063299165</v>
      </c>
      <c r="Q518" s="18">
        <v>43874</v>
      </c>
      <c r="R518" s="86">
        <v>334765.10499999998</v>
      </c>
      <c r="S518" s="86">
        <v>303245.10414941399</v>
      </c>
      <c r="T518" s="15"/>
      <c r="U518" s="19">
        <v>8.5512889509118395E-3</v>
      </c>
      <c r="V518" s="51">
        <v>0.89704181045817699</v>
      </c>
      <c r="W518" s="19">
        <v>3.59972955684498E-2</v>
      </c>
      <c r="X518" s="51">
        <v>4.3886468079144798</v>
      </c>
      <c r="Y518" s="19">
        <v>-6.2471934865243398E-2</v>
      </c>
      <c r="Z518" s="51">
        <v>13.0844799717306</v>
      </c>
      <c r="AA518" s="19">
        <v>4.6912162095395601E-2</v>
      </c>
      <c r="AB518" s="51">
        <v>25.267883112712301</v>
      </c>
      <c r="AC518" s="19">
        <v>7.0357495793359703E-2</v>
      </c>
      <c r="AD518" s="51">
        <v>31.3216050775955</v>
      </c>
      <c r="AE518" s="19">
        <v>0.12753875237467599</v>
      </c>
      <c r="AF518" s="87">
        <v>30.531107286078601</v>
      </c>
      <c r="AG518" s="19">
        <v>9.5168400112015696E-3</v>
      </c>
      <c r="AH518" s="51">
        <v>-0.84713699070562098</v>
      </c>
      <c r="AI518" s="19">
        <v>-2.7072635223703401E-2</v>
      </c>
      <c r="AJ518" s="51">
        <v>11.0196536846197</v>
      </c>
      <c r="AK518" s="19">
        <v>0.65940016785869404</v>
      </c>
      <c r="AL518" s="19">
        <v>5.2722445327162901E-2</v>
      </c>
      <c r="AM518" s="51">
        <v>84.803171716514001</v>
      </c>
      <c r="AN518" s="15"/>
      <c r="AO518" s="22">
        <v>2.8312370115600099E-2</v>
      </c>
      <c r="AP518" s="22">
        <v>-4.8863355714274803E-2</v>
      </c>
      <c r="AQ518" s="22">
        <v>6.4406466028231094E-2</v>
      </c>
      <c r="AR518" s="22">
        <v>-0.116059785194084</v>
      </c>
      <c r="AS518" s="20">
        <v>7</v>
      </c>
      <c r="AT518" s="20">
        <v>5</v>
      </c>
      <c r="AU518" s="20">
        <v>7</v>
      </c>
      <c r="AV518" s="21">
        <v>5</v>
      </c>
      <c r="AW518" s="15"/>
      <c r="AX518" s="25">
        <v>0.15019743812925301</v>
      </c>
      <c r="AY518" s="26">
        <v>0.26211951820687301</v>
      </c>
      <c r="AZ518" s="26">
        <v>0.82125329977225203</v>
      </c>
      <c r="BA518" s="26">
        <v>0.34854189054294699</v>
      </c>
      <c r="BB518" s="85">
        <v>1.5417738451833401E-2</v>
      </c>
      <c r="BC518" s="88">
        <v>-23.652085686044298</v>
      </c>
      <c r="BD518" s="18">
        <v>43874</v>
      </c>
      <c r="BE518" s="18">
        <v>43913</v>
      </c>
      <c r="BF518" s="20"/>
      <c r="BG518" s="18"/>
      <c r="BH518" s="15"/>
    </row>
    <row r="519" spans="1:60" x14ac:dyDescent="0.25">
      <c r="A519" s="15"/>
      <c r="B519" s="14" t="s">
        <v>1697</v>
      </c>
      <c r="C519" s="14" t="s">
        <v>1698</v>
      </c>
      <c r="D519" s="14" t="s">
        <v>1677</v>
      </c>
      <c r="E519" s="16" t="s">
        <v>715</v>
      </c>
      <c r="F519" s="16" t="s">
        <v>1383</v>
      </c>
      <c r="G519" s="81" t="s">
        <v>115</v>
      </c>
      <c r="H519" s="82" t="s">
        <v>190</v>
      </c>
      <c r="I519" s="17" t="s">
        <v>31</v>
      </c>
      <c r="J519" s="17" t="s">
        <v>1699</v>
      </c>
      <c r="K519" s="15"/>
      <c r="L519" s="18">
        <v>44022</v>
      </c>
      <c r="M519" s="83">
        <v>1569.7062999997299</v>
      </c>
      <c r="N519" s="84">
        <v>1569.7062999997299</v>
      </c>
      <c r="O519" s="84">
        <v>1702.2063999995601</v>
      </c>
      <c r="P519" s="85">
        <f t="shared" ref="P519:P582" si="8">IFERROR(N519/O519,"")</f>
        <v>0.9221597921380954</v>
      </c>
      <c r="Q519" s="18">
        <v>43874</v>
      </c>
      <c r="R519" s="86">
        <v>1763652.088</v>
      </c>
      <c r="S519" s="86">
        <v>1710054.1357968701</v>
      </c>
      <c r="T519" s="15"/>
      <c r="U519" s="19">
        <v>8.5187593558657699E-3</v>
      </c>
      <c r="V519" s="51">
        <v>0.89378885095356997</v>
      </c>
      <c r="W519" s="19">
        <v>3.4995458025150597E-2</v>
      </c>
      <c r="X519" s="51">
        <v>4.28846305358456</v>
      </c>
      <c r="Y519" s="19">
        <v>-6.7957760968056405E-2</v>
      </c>
      <c r="Z519" s="51">
        <v>12.535897361449299</v>
      </c>
      <c r="AA519" s="19">
        <v>3.4613301566423602E-2</v>
      </c>
      <c r="AB519" s="51">
        <v>24.037997059815101</v>
      </c>
      <c r="AC519" s="19">
        <v>4.5374199440630002E-2</v>
      </c>
      <c r="AD519" s="51">
        <v>28.823275442322501</v>
      </c>
      <c r="AE519" s="19">
        <v>8.6746262763044799E-2</v>
      </c>
      <c r="AF519" s="87">
        <v>26.451858324901</v>
      </c>
      <c r="AG519" s="19">
        <v>9.1913386186206498E-3</v>
      </c>
      <c r="AH519" s="51">
        <v>-0.87968712996371301</v>
      </c>
      <c r="AI519" s="19">
        <v>-3.3077404070354498E-2</v>
      </c>
      <c r="AJ519" s="51">
        <v>10.419176799958199</v>
      </c>
      <c r="AK519" s="19">
        <v>0.39664768531278199</v>
      </c>
      <c r="AL519" s="19">
        <v>3.44725175509666E-2</v>
      </c>
      <c r="AM519" s="51">
        <v>58.527923461981104</v>
      </c>
      <c r="AN519" s="15"/>
      <c r="AO519" s="22">
        <v>2.8279218931857E-2</v>
      </c>
      <c r="AP519" s="22">
        <v>-4.8894022166714401E-2</v>
      </c>
      <c r="AQ519" s="22">
        <v>6.3377456137459404E-2</v>
      </c>
      <c r="AR519" s="22">
        <v>-0.116943040919141</v>
      </c>
      <c r="AS519" s="20">
        <v>7</v>
      </c>
      <c r="AT519" s="20">
        <v>5</v>
      </c>
      <c r="AU519" s="20">
        <v>7</v>
      </c>
      <c r="AV519" s="21">
        <v>5</v>
      </c>
      <c r="AW519" s="15"/>
      <c r="AX519" s="25">
        <v>0.15020455734062099</v>
      </c>
      <c r="AY519" s="26">
        <v>0.18495911290256101</v>
      </c>
      <c r="AZ519" s="26">
        <v>0.77132446328960202</v>
      </c>
      <c r="BA519" s="26">
        <v>0.24529804034705199</v>
      </c>
      <c r="BB519" s="85">
        <v>1.54176263750378E-2</v>
      </c>
      <c r="BC519" s="88">
        <v>-23.748054289928401</v>
      </c>
      <c r="BD519" s="18">
        <v>43874</v>
      </c>
      <c r="BE519" s="18">
        <v>43913</v>
      </c>
      <c r="BF519" s="20"/>
      <c r="BG519" s="18"/>
      <c r="BH519" s="15"/>
    </row>
    <row r="520" spans="1:60" x14ac:dyDescent="0.25">
      <c r="A520" s="15"/>
      <c r="B520" s="14" t="s">
        <v>1700</v>
      </c>
      <c r="C520" s="14" t="s">
        <v>1701</v>
      </c>
      <c r="D520" s="14" t="s">
        <v>1702</v>
      </c>
      <c r="E520" s="16" t="s">
        <v>77</v>
      </c>
      <c r="F520" s="16" t="s">
        <v>1383</v>
      </c>
      <c r="G520" s="81" t="s">
        <v>115</v>
      </c>
      <c r="H520" s="82" t="s">
        <v>182</v>
      </c>
      <c r="I520" s="17" t="s">
        <v>31</v>
      </c>
      <c r="J520" s="17" t="s">
        <v>1607</v>
      </c>
      <c r="K520" s="15"/>
      <c r="L520" s="18">
        <v>44022</v>
      </c>
      <c r="M520" s="83">
        <v>2423.4248000010798</v>
      </c>
      <c r="N520" s="84">
        <v>2423.4248000010798</v>
      </c>
      <c r="O520" s="84">
        <v>2611.8902999982201</v>
      </c>
      <c r="P520" s="85">
        <f t="shared" si="8"/>
        <v>0.92784325589889105</v>
      </c>
      <c r="Q520" s="18">
        <v>43874</v>
      </c>
      <c r="R520" s="86">
        <v>4201375.9069999997</v>
      </c>
      <c r="S520" s="86">
        <v>4319697.47479688</v>
      </c>
      <c r="T520" s="15"/>
      <c r="U520" s="19">
        <v>5.8658303933043499E-3</v>
      </c>
      <c r="V520" s="51">
        <v>0.62849595469742803</v>
      </c>
      <c r="W520" s="19">
        <v>2.91084730979492E-2</v>
      </c>
      <c r="X520" s="51">
        <v>3.6997645608607899</v>
      </c>
      <c r="Y520" s="19">
        <v>-6.1441964214318398E-2</v>
      </c>
      <c r="Z520" s="51">
        <v>13.1874770368158</v>
      </c>
      <c r="AA520" s="19">
        <v>2.2259370880419699E-2</v>
      </c>
      <c r="AB520" s="51">
        <v>22.802603991207398</v>
      </c>
      <c r="AC520" s="19">
        <v>6.6411488576704897E-2</v>
      </c>
      <c r="AD520" s="51">
        <v>30.9270043559372</v>
      </c>
      <c r="AE520" s="19">
        <v>0.131341503614822</v>
      </c>
      <c r="AF520" s="87">
        <v>30.9113824100932</v>
      </c>
      <c r="AG520" s="19">
        <v>7.3928761248680504E-3</v>
      </c>
      <c r="AH520" s="51">
        <v>-1.0595333793389701</v>
      </c>
      <c r="AI520" s="19">
        <v>-3.4573999679196298E-2</v>
      </c>
      <c r="AJ520" s="51">
        <v>10.269517239081299</v>
      </c>
      <c r="AK520" s="19">
        <v>1.4234247999987599</v>
      </c>
      <c r="AL520" s="19">
        <v>7.8769610439849203E-2</v>
      </c>
      <c r="AM520" s="51">
        <v>82.223489606636605</v>
      </c>
      <c r="AN520" s="15"/>
      <c r="AO520" s="22">
        <v>1.9899756276572599E-2</v>
      </c>
      <c r="AP520" s="22">
        <v>-4.1377987684463699E-2</v>
      </c>
      <c r="AQ520" s="22">
        <v>5.4914084321353598E-2</v>
      </c>
      <c r="AR520" s="22">
        <v>-0.108633501768054</v>
      </c>
      <c r="AS520" s="20">
        <v>7</v>
      </c>
      <c r="AT520" s="20">
        <v>5</v>
      </c>
      <c r="AU520" s="20">
        <v>7</v>
      </c>
      <c r="AV520" s="21">
        <v>5</v>
      </c>
      <c r="AW520" s="15"/>
      <c r="AX520" s="25">
        <v>0.11255742602094</v>
      </c>
      <c r="AY520" s="26">
        <v>6.8202039137986503E-2</v>
      </c>
      <c r="AZ520" s="26">
        <v>0.66125306517551496</v>
      </c>
      <c r="BA520" s="26">
        <v>8.7715111559646203E-2</v>
      </c>
      <c r="BB520" s="85">
        <v>1.15522539174526E-2</v>
      </c>
      <c r="BC520" s="88">
        <v>-19.190032598184199</v>
      </c>
      <c r="BD520" s="18">
        <v>43874</v>
      </c>
      <c r="BE520" s="18">
        <v>43910</v>
      </c>
      <c r="BF520" s="20"/>
      <c r="BG520" s="18"/>
      <c r="BH520" s="15"/>
    </row>
    <row r="521" spans="1:60" x14ac:dyDescent="0.25">
      <c r="A521" s="15"/>
      <c r="B521" s="14" t="s">
        <v>1703</v>
      </c>
      <c r="C521" s="14" t="s">
        <v>1704</v>
      </c>
      <c r="D521" s="14" t="s">
        <v>1702</v>
      </c>
      <c r="E521" s="16" t="s">
        <v>708</v>
      </c>
      <c r="F521" s="16" t="s">
        <v>1383</v>
      </c>
      <c r="G521" s="81" t="s">
        <v>115</v>
      </c>
      <c r="H521" s="82" t="s">
        <v>182</v>
      </c>
      <c r="I521" s="17" t="s">
        <v>31</v>
      </c>
      <c r="J521" s="17" t="s">
        <v>1705</v>
      </c>
      <c r="K521" s="15"/>
      <c r="L521" s="18">
        <v>44022</v>
      </c>
      <c r="M521" s="83">
        <v>1876.03030000068</v>
      </c>
      <c r="N521" s="84">
        <v>1876.03030000068</v>
      </c>
      <c r="O521" s="84">
        <v>2039.4991999995</v>
      </c>
      <c r="P521" s="85">
        <f t="shared" si="8"/>
        <v>0.91984850987004063</v>
      </c>
      <c r="Q521" s="18">
        <v>43874</v>
      </c>
      <c r="R521" s="86">
        <v>1475227.2919999999</v>
      </c>
      <c r="S521" s="86">
        <v>1551205.1650878901</v>
      </c>
      <c r="T521" s="15"/>
      <c r="U521" s="19">
        <v>5.8069940096174798E-3</v>
      </c>
      <c r="V521" s="51">
        <v>0.62261231632874103</v>
      </c>
      <c r="W521" s="19">
        <v>2.7304670973535401E-2</v>
      </c>
      <c r="X521" s="51">
        <v>3.5193843484194098</v>
      </c>
      <c r="Y521" s="19">
        <v>-7.1377035524201396E-2</v>
      </c>
      <c r="Z521" s="51">
        <v>12.193969905827499</v>
      </c>
      <c r="AA521" s="19">
        <v>5.8636827634472898E-4</v>
      </c>
      <c r="AB521" s="51">
        <v>20.635303730785399</v>
      </c>
      <c r="AC521" s="19">
        <v>2.1700881203287298E-2</v>
      </c>
      <c r="AD521" s="51">
        <v>26.4559436185809</v>
      </c>
      <c r="AE521" s="19">
        <v>6.0957349242016803E-2</v>
      </c>
      <c r="AF521" s="87">
        <v>23.872966972790898</v>
      </c>
      <c r="AG521" s="19">
        <v>6.8039744073757902E-3</v>
      </c>
      <c r="AH521" s="51">
        <v>-1.1184235510881999</v>
      </c>
      <c r="AI521" s="19">
        <v>-4.5351969633920797E-2</v>
      </c>
      <c r="AJ521" s="51">
        <v>9.1917202436015906</v>
      </c>
      <c r="AK521" s="19">
        <v>0.87603029999998405</v>
      </c>
      <c r="AL521" s="19">
        <v>5.53697379800724E-2</v>
      </c>
      <c r="AM521" s="51">
        <v>27.484039606701099</v>
      </c>
      <c r="AN521" s="15"/>
      <c r="AO521" s="22">
        <v>1.98400783338002E-2</v>
      </c>
      <c r="AP521" s="22">
        <v>-4.1434025669368602E-2</v>
      </c>
      <c r="AQ521" s="22">
        <v>5.3065416153913199E-2</v>
      </c>
      <c r="AR521" s="22">
        <v>-0.11024781705782501</v>
      </c>
      <c r="AS521" s="20">
        <v>7</v>
      </c>
      <c r="AT521" s="20">
        <v>5</v>
      </c>
      <c r="AU521" s="20">
        <v>7</v>
      </c>
      <c r="AV521" s="21">
        <v>5</v>
      </c>
      <c r="AW521" s="15"/>
      <c r="AX521" s="25">
        <v>0.112571765919856</v>
      </c>
      <c r="AY521" s="26">
        <v>-0.111944903158587</v>
      </c>
      <c r="AZ521" s="26">
        <v>0.57668322075460299</v>
      </c>
      <c r="BA521" s="26">
        <v>-0.14314421278686501</v>
      </c>
      <c r="BB521" s="85">
        <v>1.15526871676047E-2</v>
      </c>
      <c r="BC521" s="88">
        <v>-19.3599683687207</v>
      </c>
      <c r="BD521" s="18">
        <v>43874</v>
      </c>
      <c r="BE521" s="18">
        <v>43910</v>
      </c>
      <c r="BF521" s="20"/>
      <c r="BG521" s="18"/>
      <c r="BH521" s="15"/>
    </row>
    <row r="522" spans="1:60" x14ac:dyDescent="0.25">
      <c r="A522" s="15"/>
      <c r="B522" s="14" t="s">
        <v>1706</v>
      </c>
      <c r="C522" s="14" t="s">
        <v>1707</v>
      </c>
      <c r="D522" s="14" t="s">
        <v>1702</v>
      </c>
      <c r="E522" s="16" t="s">
        <v>47</v>
      </c>
      <c r="F522" s="16" t="s">
        <v>1383</v>
      </c>
      <c r="G522" s="81" t="s">
        <v>115</v>
      </c>
      <c r="H522" s="82" t="s">
        <v>182</v>
      </c>
      <c r="I522" s="17" t="s">
        <v>31</v>
      </c>
      <c r="J522" s="17" t="s">
        <v>1708</v>
      </c>
      <c r="K522" s="15"/>
      <c r="L522" s="18">
        <v>44022</v>
      </c>
      <c r="M522" s="83">
        <v>1675.57010000013</v>
      </c>
      <c r="N522" s="84">
        <v>1675.57010000013</v>
      </c>
      <c r="O522" s="84">
        <v>1816.49640000053</v>
      </c>
      <c r="P522" s="85">
        <f t="shared" si="8"/>
        <v>0.92241861861088248</v>
      </c>
      <c r="Q522" s="18">
        <v>43874</v>
      </c>
      <c r="R522" s="86">
        <v>1745569.3640000001</v>
      </c>
      <c r="S522" s="86">
        <v>1475632.2947851601</v>
      </c>
      <c r="T522" s="15"/>
      <c r="U522" s="19">
        <v>5.8259829966118603E-3</v>
      </c>
      <c r="V522" s="51">
        <v>0.62451121502817797</v>
      </c>
      <c r="W522" s="19">
        <v>2.7885858220543E-2</v>
      </c>
      <c r="X522" s="51">
        <v>3.57750307312017</v>
      </c>
      <c r="Y522" s="19">
        <v>-6.8185295183866401E-2</v>
      </c>
      <c r="Z522" s="51">
        <v>12.5131439398683</v>
      </c>
      <c r="AA522" s="19">
        <v>7.5239134857838499E-3</v>
      </c>
      <c r="AB522" s="51">
        <v>21.3290582517511</v>
      </c>
      <c r="AC522" s="19">
        <v>3.5908636866224697E-2</v>
      </c>
      <c r="AD522" s="51">
        <v>27.8767191848892</v>
      </c>
      <c r="AE522" s="19">
        <v>8.3159580386563903E-2</v>
      </c>
      <c r="AF522" s="87">
        <v>26.093190087267399</v>
      </c>
      <c r="AG522" s="19">
        <v>6.9937311182002304E-3</v>
      </c>
      <c r="AH522" s="51">
        <v>-1.0994478800057601</v>
      </c>
      <c r="AI522" s="19">
        <v>-4.1890149567770998E-2</v>
      </c>
      <c r="AJ522" s="51">
        <v>9.5379022502165807</v>
      </c>
      <c r="AK522" s="19">
        <v>0.49986134359671303</v>
      </c>
      <c r="AL522" s="19">
        <v>4.1982098500739098E-2</v>
      </c>
      <c r="AM522" s="51">
        <v>68.849289290374102</v>
      </c>
      <c r="AN522" s="15"/>
      <c r="AO522" s="22">
        <v>1.9859308133163701E-2</v>
      </c>
      <c r="AP522" s="22">
        <v>-4.1415964483385297E-2</v>
      </c>
      <c r="AQ522" s="22">
        <v>5.36609758364648E-2</v>
      </c>
      <c r="AR522" s="22">
        <v>-0.109727580921608</v>
      </c>
      <c r="AS522" s="20">
        <v>7</v>
      </c>
      <c r="AT522" s="20">
        <v>5</v>
      </c>
      <c r="AU522" s="20">
        <v>7</v>
      </c>
      <c r="AV522" s="21">
        <v>5</v>
      </c>
      <c r="AW522" s="15"/>
      <c r="AX522" s="25">
        <v>0.112566629745561</v>
      </c>
      <c r="AY522" s="26">
        <v>-5.4270944105667199E-2</v>
      </c>
      <c r="AZ522" s="26">
        <v>0.60376529093809905</v>
      </c>
      <c r="BA522" s="26">
        <v>-6.9525734792705393E-2</v>
      </c>
      <c r="BB522" s="85">
        <v>1.1552494222705699E-2</v>
      </c>
      <c r="BC522" s="88">
        <v>-19.305202036222902</v>
      </c>
      <c r="BD522" s="18">
        <v>43874</v>
      </c>
      <c r="BE522" s="18">
        <v>43910</v>
      </c>
      <c r="BF522" s="20"/>
      <c r="BG522" s="18"/>
      <c r="BH522" s="15"/>
    </row>
    <row r="523" spans="1:60" x14ac:dyDescent="0.25">
      <c r="A523" s="15"/>
      <c r="B523" s="14" t="s">
        <v>1709</v>
      </c>
      <c r="C523" s="14" t="s">
        <v>1710</v>
      </c>
      <c r="D523" s="14" t="s">
        <v>1702</v>
      </c>
      <c r="E523" s="16" t="s">
        <v>51</v>
      </c>
      <c r="F523" s="16" t="s">
        <v>1383</v>
      </c>
      <c r="G523" s="81" t="s">
        <v>115</v>
      </c>
      <c r="H523" s="82" t="s">
        <v>182</v>
      </c>
      <c r="I523" s="17" t="s">
        <v>31</v>
      </c>
      <c r="J523" s="17" t="s">
        <v>1711</v>
      </c>
      <c r="K523" s="15"/>
      <c r="L523" s="18">
        <v>44022</v>
      </c>
      <c r="M523" s="83">
        <v>1000</v>
      </c>
      <c r="N523" s="84">
        <v>1000</v>
      </c>
      <c r="O523" s="84">
        <v>1000</v>
      </c>
      <c r="P523" s="85">
        <f t="shared" si="8"/>
        <v>1</v>
      </c>
      <c r="Q523" s="18">
        <v>44022</v>
      </c>
      <c r="R523" s="86">
        <v>0</v>
      </c>
      <c r="S523" s="86">
        <v>0</v>
      </c>
      <c r="T523" s="15"/>
      <c r="U523" s="19">
        <v>0</v>
      </c>
      <c r="V523" s="51">
        <v>4.1912915366992799E-2</v>
      </c>
      <c r="W523" s="19">
        <v>0</v>
      </c>
      <c r="X523" s="51">
        <v>0.78891725106586796</v>
      </c>
      <c r="Y523" s="19">
        <v>0</v>
      </c>
      <c r="Z523" s="51">
        <v>19.3316734582477</v>
      </c>
      <c r="AA523" s="19">
        <v>0</v>
      </c>
      <c r="AB523" s="51">
        <v>20.576666903158198</v>
      </c>
      <c r="AC523" s="19">
        <v>0</v>
      </c>
      <c r="AD523" s="51">
        <v>24.2858554982522</v>
      </c>
      <c r="AE523" s="19">
        <v>0</v>
      </c>
      <c r="AF523" s="87">
        <v>17.777232048596499</v>
      </c>
      <c r="AG523" s="19">
        <v>0</v>
      </c>
      <c r="AH523" s="51">
        <v>-1.79882099182578</v>
      </c>
      <c r="AI523" s="19">
        <v>0</v>
      </c>
      <c r="AJ523" s="51">
        <v>13.726917206993701</v>
      </c>
      <c r="AK523" s="19">
        <v>0</v>
      </c>
      <c r="AL523" s="19">
        <v>0</v>
      </c>
      <c r="AM523" s="51">
        <v>-60.118990393297302</v>
      </c>
      <c r="AN523" s="15"/>
      <c r="AO523" s="22">
        <v>0</v>
      </c>
      <c r="AP523" s="22">
        <v>0</v>
      </c>
      <c r="AQ523" s="22">
        <v>0</v>
      </c>
      <c r="AR523" s="22">
        <v>0</v>
      </c>
      <c r="AS523" s="20">
        <v>0</v>
      </c>
      <c r="AT523" s="20">
        <v>0</v>
      </c>
      <c r="AU523" s="20">
        <v>7</v>
      </c>
      <c r="AV523" s="21">
        <v>5</v>
      </c>
      <c r="AW523" s="15"/>
      <c r="AX523" s="25">
        <v>0</v>
      </c>
      <c r="AY523" s="26">
        <v>-114.80232688307299</v>
      </c>
      <c r="AZ523" s="26">
        <v>0.44046649470419702</v>
      </c>
      <c r="BA523" s="26">
        <v>-15.963005696292401</v>
      </c>
      <c r="BB523" s="85">
        <v>0</v>
      </c>
      <c r="BC523" s="88">
        <v>0</v>
      </c>
      <c r="BD523" s="18">
        <v>43657</v>
      </c>
      <c r="BE523" s="18"/>
      <c r="BF523" s="20"/>
      <c r="BG523" s="18"/>
      <c r="BH523" s="15"/>
    </row>
    <row r="524" spans="1:60" x14ac:dyDescent="0.25">
      <c r="A524" s="15"/>
      <c r="B524" s="14" t="s">
        <v>1712</v>
      </c>
      <c r="C524" s="14" t="s">
        <v>1713</v>
      </c>
      <c r="D524" s="14" t="s">
        <v>1702</v>
      </c>
      <c r="E524" s="16" t="s">
        <v>83</v>
      </c>
      <c r="F524" s="16" t="s">
        <v>1383</v>
      </c>
      <c r="G524" s="81" t="s">
        <v>115</v>
      </c>
      <c r="H524" s="82" t="s">
        <v>182</v>
      </c>
      <c r="I524" s="17" t="s">
        <v>31</v>
      </c>
      <c r="J524" s="17" t="s">
        <v>1714</v>
      </c>
      <c r="K524" s="15"/>
      <c r="L524" s="18">
        <v>44022</v>
      </c>
      <c r="M524" s="83">
        <v>1683.18080000021</v>
      </c>
      <c r="N524" s="84">
        <v>1683.18080000021</v>
      </c>
      <c r="O524" s="84">
        <v>1814.0788000002501</v>
      </c>
      <c r="P524" s="85">
        <f t="shared" si="8"/>
        <v>0.92784326678641404</v>
      </c>
      <c r="Q524" s="18">
        <v>43874</v>
      </c>
      <c r="R524" s="86">
        <v>1260261.493</v>
      </c>
      <c r="S524" s="86">
        <v>1194436.79150195</v>
      </c>
      <c r="T524" s="15"/>
      <c r="U524" s="19">
        <v>5.86584481789032E-3</v>
      </c>
      <c r="V524" s="51">
        <v>0.62849739715602504</v>
      </c>
      <c r="W524" s="19">
        <v>2.9108348639056199E-2</v>
      </c>
      <c r="X524" s="51">
        <v>3.6997521149714898</v>
      </c>
      <c r="Y524" s="19">
        <v>-6.1442012212864897E-2</v>
      </c>
      <c r="Z524" s="51">
        <v>13.1874722369685</v>
      </c>
      <c r="AA524" s="19">
        <v>2.2259356206632198E-2</v>
      </c>
      <c r="AB524" s="51">
        <v>22.802602523821399</v>
      </c>
      <c r="AC524" s="19">
        <v>6.6411819718268802E-2</v>
      </c>
      <c r="AD524" s="51">
        <v>30.927037470071799</v>
      </c>
      <c r="AE524" s="19">
        <v>0.13134141843154801</v>
      </c>
      <c r="AF524" s="87">
        <v>30.9113738917513</v>
      </c>
      <c r="AG524" s="19">
        <v>7.3928588481066999E-3</v>
      </c>
      <c r="AH524" s="51">
        <v>-1.05953510701511</v>
      </c>
      <c r="AI524" s="19">
        <v>-3.4574079245430801E-2</v>
      </c>
      <c r="AJ524" s="51">
        <v>10.2695092824579</v>
      </c>
      <c r="AK524" s="19">
        <v>0.68318080000113701</v>
      </c>
      <c r="AL524" s="19">
        <v>6.6568321914019193E-2</v>
      </c>
      <c r="AM524" s="51">
        <v>72.585639828816099</v>
      </c>
      <c r="AN524" s="15"/>
      <c r="AO524" s="22">
        <v>1.9899771034033599E-2</v>
      </c>
      <c r="AP524" s="22">
        <v>-4.1378007876119199E-2</v>
      </c>
      <c r="AQ524" s="22">
        <v>5.4914288633881397E-2</v>
      </c>
      <c r="AR524" s="22">
        <v>-0.10863364333184999</v>
      </c>
      <c r="AS524" s="20">
        <v>7</v>
      </c>
      <c r="AT524" s="20">
        <v>5</v>
      </c>
      <c r="AU524" s="20">
        <v>7</v>
      </c>
      <c r="AV524" s="21">
        <v>5</v>
      </c>
      <c r="AW524" s="15"/>
      <c r="AX524" s="25">
        <v>0.112557456791837</v>
      </c>
      <c r="AY524" s="26">
        <v>6.8200964630364097E-2</v>
      </c>
      <c r="AZ524" s="26">
        <v>0.66125259419823101</v>
      </c>
      <c r="BA524" s="26">
        <v>8.7713712583877196E-2</v>
      </c>
      <c r="BB524" s="85">
        <v>1.1552257020612199E-2</v>
      </c>
      <c r="BC524" s="88">
        <v>-19.1900484146609</v>
      </c>
      <c r="BD524" s="18">
        <v>43874</v>
      </c>
      <c r="BE524" s="18">
        <v>43910</v>
      </c>
      <c r="BF524" s="20"/>
      <c r="BG524" s="18"/>
      <c r="BH524" s="15"/>
    </row>
    <row r="525" spans="1:60" x14ac:dyDescent="0.25">
      <c r="A525" s="15"/>
      <c r="B525" s="14" t="s">
        <v>1715</v>
      </c>
      <c r="C525" s="14" t="s">
        <v>1716</v>
      </c>
      <c r="D525" s="14" t="s">
        <v>1702</v>
      </c>
      <c r="E525" s="16" t="s">
        <v>1389</v>
      </c>
      <c r="F525" s="16" t="s">
        <v>1383</v>
      </c>
      <c r="G525" s="81" t="s">
        <v>115</v>
      </c>
      <c r="H525" s="82" t="s">
        <v>182</v>
      </c>
      <c r="I525" s="17" t="s">
        <v>31</v>
      </c>
      <c r="J525" s="17" t="s">
        <v>1717</v>
      </c>
      <c r="K525" s="15"/>
      <c r="L525" s="18">
        <v>44022</v>
      </c>
      <c r="M525" s="83">
        <v>1610.0885000005401</v>
      </c>
      <c r="N525" s="84">
        <v>1610.0885000005401</v>
      </c>
      <c r="O525" s="84">
        <v>1743.8842999991</v>
      </c>
      <c r="P525" s="85">
        <f t="shared" si="8"/>
        <v>0.9232771348428167</v>
      </c>
      <c r="Q525" s="18">
        <v>43874</v>
      </c>
      <c r="R525" s="86">
        <v>528750.29500000004</v>
      </c>
      <c r="S525" s="86">
        <v>498992.46449414099</v>
      </c>
      <c r="T525" s="15"/>
      <c r="U525" s="19">
        <v>5.8322570166637897E-3</v>
      </c>
      <c r="V525" s="51">
        <v>0.62513861703337203</v>
      </c>
      <c r="W525" s="19">
        <v>2.8079654042812801E-2</v>
      </c>
      <c r="X525" s="51">
        <v>3.59688265534714</v>
      </c>
      <c r="Y525" s="19">
        <v>-6.7118577486326103E-2</v>
      </c>
      <c r="Z525" s="51">
        <v>12.6198157096223</v>
      </c>
      <c r="AA525" s="19">
        <v>9.8467820498626697E-3</v>
      </c>
      <c r="AB525" s="51">
        <v>21.561345108144501</v>
      </c>
      <c r="AC525" s="19">
        <v>4.0687547701963901E-2</v>
      </c>
      <c r="AD525" s="51">
        <v>28.354610268463102</v>
      </c>
      <c r="AE525" s="19">
        <v>4.9921273273867001E-2</v>
      </c>
      <c r="AF525" s="87">
        <v>22.769359375990501</v>
      </c>
      <c r="AG525" s="19">
        <v>7.0570176230830804E-3</v>
      </c>
      <c r="AH525" s="51">
        <v>-1.0931192295174701</v>
      </c>
      <c r="AI525" s="19">
        <v>-4.0732946986317999E-2</v>
      </c>
      <c r="AJ525" s="51">
        <v>9.6536225083691498</v>
      </c>
      <c r="AK525" s="19">
        <v>0.61008850000158399</v>
      </c>
      <c r="AL525" s="19">
        <v>4.1640663217549403E-2</v>
      </c>
      <c r="AM525" s="51">
        <v>0.88985960686113696</v>
      </c>
      <c r="AN525" s="15"/>
      <c r="AO525" s="22">
        <v>1.9865746397044901E-2</v>
      </c>
      <c r="AP525" s="22">
        <v>-4.1409921246668098E-2</v>
      </c>
      <c r="AQ525" s="22">
        <v>5.3859677171203699E-2</v>
      </c>
      <c r="AR525" s="22">
        <v>-0.10955405789995</v>
      </c>
      <c r="AS525" s="20">
        <v>7</v>
      </c>
      <c r="AT525" s="20">
        <v>5</v>
      </c>
      <c r="AU525" s="20">
        <v>7</v>
      </c>
      <c r="AV525" s="21">
        <v>5</v>
      </c>
      <c r="AW525" s="15"/>
      <c r="AX525" s="25">
        <v>0.112564990963001</v>
      </c>
      <c r="AY525" s="26">
        <v>-3.4961343187887899E-2</v>
      </c>
      <c r="AZ525" s="26">
        <v>0.61283062664006105</v>
      </c>
      <c r="BA525" s="26">
        <v>-4.4816292602547499E-2</v>
      </c>
      <c r="BB525" s="85">
        <v>1.15524376653411E-2</v>
      </c>
      <c r="BC525" s="88">
        <v>-19.286944667052001</v>
      </c>
      <c r="BD525" s="18">
        <v>43874</v>
      </c>
      <c r="BE525" s="18">
        <v>43910</v>
      </c>
      <c r="BF525" s="20"/>
      <c r="BG525" s="18"/>
      <c r="BH525" s="15"/>
    </row>
    <row r="526" spans="1:60" x14ac:dyDescent="0.25">
      <c r="A526" s="15"/>
      <c r="B526" s="14" t="s">
        <v>1718</v>
      </c>
      <c r="C526" s="14" t="s">
        <v>1719</v>
      </c>
      <c r="D526" s="14" t="s">
        <v>1702</v>
      </c>
      <c r="E526" s="16" t="s">
        <v>1396</v>
      </c>
      <c r="F526" s="16" t="s">
        <v>1383</v>
      </c>
      <c r="G526" s="81" t="s">
        <v>115</v>
      </c>
      <c r="H526" s="82" t="s">
        <v>182</v>
      </c>
      <c r="I526" s="17" t="s">
        <v>31</v>
      </c>
      <c r="J526" s="17" t="s">
        <v>1720</v>
      </c>
      <c r="K526" s="15"/>
      <c r="L526" s="18">
        <v>44022</v>
      </c>
      <c r="M526" s="83">
        <v>1928.5502000004101</v>
      </c>
      <c r="N526" s="84">
        <v>1928.5502000004101</v>
      </c>
      <c r="O526" s="84">
        <v>2093.4611000008899</v>
      </c>
      <c r="P526" s="85">
        <f t="shared" si="8"/>
        <v>0.92122571563407141</v>
      </c>
      <c r="Q526" s="18">
        <v>43874</v>
      </c>
      <c r="R526" s="86">
        <v>309875.17</v>
      </c>
      <c r="S526" s="86">
        <v>311281.65785839799</v>
      </c>
      <c r="T526" s="15"/>
      <c r="U526" s="19">
        <v>5.8171591426798798E-3</v>
      </c>
      <c r="V526" s="51">
        <v>0.62362882963498101</v>
      </c>
      <c r="W526" s="19">
        <v>2.7616234305242002E-2</v>
      </c>
      <c r="X526" s="51">
        <v>3.5505406815900602</v>
      </c>
      <c r="Y526" s="19">
        <v>-6.9667028579715407E-2</v>
      </c>
      <c r="Z526" s="51">
        <v>12.3649706002761</v>
      </c>
      <c r="AA526" s="19">
        <v>4.3002826023439402E-3</v>
      </c>
      <c r="AB526" s="51">
        <v>21.006695163407102</v>
      </c>
      <c r="AC526" s="19">
        <v>2.9294501431650102E-2</v>
      </c>
      <c r="AD526" s="51">
        <v>27.215305641409898</v>
      </c>
      <c r="AE526" s="19">
        <v>7.2805763238648097E-2</v>
      </c>
      <c r="AF526" s="87">
        <v>25.057808372454001</v>
      </c>
      <c r="AG526" s="19">
        <v>6.9057263699505702E-3</v>
      </c>
      <c r="AH526" s="51">
        <v>-1.10824835483072</v>
      </c>
      <c r="AI526" s="19">
        <v>-4.34972974853736E-2</v>
      </c>
      <c r="AJ526" s="51">
        <v>9.3771874584636006</v>
      </c>
      <c r="AK526" s="19">
        <v>0.92855020000017296</v>
      </c>
      <c r="AL526" s="19">
        <v>5.78686494063732E-2</v>
      </c>
      <c r="AM526" s="51">
        <v>32.736029606720003</v>
      </c>
      <c r="AN526" s="15"/>
      <c r="AO526" s="22">
        <v>1.9850412722007601E-2</v>
      </c>
      <c r="AP526" s="22">
        <v>-4.1424361218596502E-2</v>
      </c>
      <c r="AQ526" s="22">
        <v>5.3384783770525197E-2</v>
      </c>
      <c r="AR526" s="22">
        <v>-0.109968956141529</v>
      </c>
      <c r="AS526" s="20">
        <v>7</v>
      </c>
      <c r="AT526" s="20">
        <v>5</v>
      </c>
      <c r="AU526" s="20">
        <v>7</v>
      </c>
      <c r="AV526" s="21">
        <v>5</v>
      </c>
      <c r="AW526" s="15"/>
      <c r="AX526" s="25">
        <v>0.112568951068533</v>
      </c>
      <c r="AY526" s="26">
        <v>-8.1069560893865897E-2</v>
      </c>
      <c r="AZ526" s="26">
        <v>0.59118229953765</v>
      </c>
      <c r="BA526" s="26">
        <v>-0.10376738966931499</v>
      </c>
      <c r="BB526" s="85">
        <v>1.15525772848196E-2</v>
      </c>
      <c r="BC526" s="88">
        <v>-19.3306051877444</v>
      </c>
      <c r="BD526" s="18">
        <v>43874</v>
      </c>
      <c r="BE526" s="18">
        <v>43910</v>
      </c>
      <c r="BF526" s="20"/>
      <c r="BG526" s="18"/>
      <c r="BH526" s="15"/>
    </row>
    <row r="527" spans="1:60" x14ac:dyDescent="0.25">
      <c r="A527" s="15"/>
      <c r="B527" s="14" t="s">
        <v>1721</v>
      </c>
      <c r="C527" s="14" t="s">
        <v>1722</v>
      </c>
      <c r="D527" s="14" t="s">
        <v>1702</v>
      </c>
      <c r="E527" s="16" t="s">
        <v>715</v>
      </c>
      <c r="F527" s="16" t="s">
        <v>1383</v>
      </c>
      <c r="G527" s="81" t="s">
        <v>115</v>
      </c>
      <c r="H527" s="82" t="s">
        <v>182</v>
      </c>
      <c r="I527" s="17" t="s">
        <v>31</v>
      </c>
      <c r="J527" s="17" t="s">
        <v>1723</v>
      </c>
      <c r="K527" s="15"/>
      <c r="L527" s="18">
        <v>44022</v>
      </c>
      <c r="M527" s="83">
        <v>1598.2551000006499</v>
      </c>
      <c r="N527" s="84">
        <v>1598.2551000006499</v>
      </c>
      <c r="O527" s="84">
        <v>1741.81149999984</v>
      </c>
      <c r="P527" s="85">
        <f t="shared" si="8"/>
        <v>0.91758212642458548</v>
      </c>
      <c r="Q527" s="18">
        <v>43874</v>
      </c>
      <c r="R527" s="86">
        <v>2235518.11</v>
      </c>
      <c r="S527" s="86">
        <v>1525155.1929121099</v>
      </c>
      <c r="T527" s="15"/>
      <c r="U527" s="19">
        <v>5.79023709906323E-3</v>
      </c>
      <c r="V527" s="51">
        <v>0.62093662527331595</v>
      </c>
      <c r="W527" s="19">
        <v>2.67913138850417E-2</v>
      </c>
      <c r="X527" s="51">
        <v>3.4680486395700401</v>
      </c>
      <c r="Y527" s="19">
        <v>-7.41898151291389E-2</v>
      </c>
      <c r="Z527" s="51">
        <v>11.9126919453411</v>
      </c>
      <c r="AA527" s="19">
        <v>-5.5072292061595397E-3</v>
      </c>
      <c r="AB527" s="51">
        <v>20.025943982531299</v>
      </c>
      <c r="AC527" s="19">
        <v>7.8204600304161397E-3</v>
      </c>
      <c r="AD527" s="51">
        <v>25.067901501286499</v>
      </c>
      <c r="AE527" s="19">
        <v>3.6402462535988903E-2</v>
      </c>
      <c r="AF527" s="87">
        <v>21.417478302202699</v>
      </c>
      <c r="AG527" s="19">
        <v>6.6362515372020399E-3</v>
      </c>
      <c r="AH527" s="51">
        <v>-1.13519583810557</v>
      </c>
      <c r="AI527" s="19">
        <v>-4.8402219881609199E-2</v>
      </c>
      <c r="AJ527" s="51">
        <v>8.8866952188400301</v>
      </c>
      <c r="AK527" s="19">
        <v>0.59825510000169702</v>
      </c>
      <c r="AL527" s="19">
        <v>4.09827036055503E-2</v>
      </c>
      <c r="AM527" s="51">
        <v>-0.29348039312753799</v>
      </c>
      <c r="AN527" s="15"/>
      <c r="AO527" s="22">
        <v>1.9823073873340001E-2</v>
      </c>
      <c r="AP527" s="22">
        <v>-4.1449998508178397E-2</v>
      </c>
      <c r="AQ527" s="22">
        <v>5.2538719450240003E-2</v>
      </c>
      <c r="AR527" s="22">
        <v>-0.110707439886901</v>
      </c>
      <c r="AS527" s="20">
        <v>7</v>
      </c>
      <c r="AT527" s="20">
        <v>5</v>
      </c>
      <c r="AU527" s="20">
        <v>7</v>
      </c>
      <c r="AV527" s="21">
        <v>5</v>
      </c>
      <c r="AW527" s="15"/>
      <c r="AX527" s="25">
        <v>0.11257675323795401</v>
      </c>
      <c r="AY527" s="26">
        <v>-0.16261117745011699</v>
      </c>
      <c r="AZ527" s="26">
        <v>0.55288644446045498</v>
      </c>
      <c r="BA527" s="26">
        <v>-0.20758919461172801</v>
      </c>
      <c r="BB527" s="85">
        <v>1.15529041863374E-2</v>
      </c>
      <c r="BC527" s="88">
        <v>-19.408328627934701</v>
      </c>
      <c r="BD527" s="18">
        <v>43874</v>
      </c>
      <c r="BE527" s="18">
        <v>43910</v>
      </c>
      <c r="BF527" s="20"/>
      <c r="BG527" s="18"/>
      <c r="BH527" s="15"/>
    </row>
    <row r="528" spans="1:60" x14ac:dyDescent="0.25">
      <c r="A528" s="15"/>
      <c r="B528" s="14" t="s">
        <v>1724</v>
      </c>
      <c r="C528" s="14" t="s">
        <v>1725</v>
      </c>
      <c r="D528" s="14" t="s">
        <v>1726</v>
      </c>
      <c r="E528" s="16" t="s">
        <v>77</v>
      </c>
      <c r="F528" s="16" t="s">
        <v>1383</v>
      </c>
      <c r="G528" s="81" t="s">
        <v>205</v>
      </c>
      <c r="H528" s="82" t="s">
        <v>206</v>
      </c>
      <c r="I528" s="17" t="s">
        <v>31</v>
      </c>
      <c r="J528" s="17" t="s">
        <v>1727</v>
      </c>
      <c r="K528" s="15"/>
      <c r="L528" s="18">
        <v>44022</v>
      </c>
      <c r="M528" s="83">
        <v>3134.5401000008001</v>
      </c>
      <c r="N528" s="84">
        <v>3134.5401000008001</v>
      </c>
      <c r="O528" s="84">
        <v>3166.2056999988899</v>
      </c>
      <c r="P528" s="85">
        <f t="shared" si="8"/>
        <v>0.98999888099560274</v>
      </c>
      <c r="Q528" s="18">
        <v>43747</v>
      </c>
      <c r="R528" s="86">
        <v>6371242.5460000001</v>
      </c>
      <c r="S528" s="86">
        <v>6833759.4711562498</v>
      </c>
      <c r="T528" s="15"/>
      <c r="U528" s="19">
        <v>-1.1795776481449099E-3</v>
      </c>
      <c r="V528" s="51">
        <v>-7.6044849447498605E-2</v>
      </c>
      <c r="W528" s="19">
        <v>3.6019387516717E-3</v>
      </c>
      <c r="X528" s="51">
        <v>1.14911112623304</v>
      </c>
      <c r="Y528" s="19">
        <v>8.9551713226683205E-3</v>
      </c>
      <c r="Z528" s="51">
        <v>20.227190590521801</v>
      </c>
      <c r="AA528" s="19">
        <v>1.8545942479249799E-2</v>
      </c>
      <c r="AB528" s="51">
        <v>22.431261151097701</v>
      </c>
      <c r="AC528" s="19">
        <v>7.6617798908046097E-2</v>
      </c>
      <c r="AD528" s="51">
        <v>31.947635389049498</v>
      </c>
      <c r="AE528" s="19">
        <v>0.110659770234633</v>
      </c>
      <c r="AF528" s="87">
        <v>28.843209072074401</v>
      </c>
      <c r="AG528" s="19">
        <v>-1.17005069114384E-4</v>
      </c>
      <c r="AH528" s="51">
        <v>-1.81052149873722</v>
      </c>
      <c r="AI528" s="19">
        <v>1.13685142896429E-2</v>
      </c>
      <c r="AJ528" s="51">
        <v>14.863768635957999</v>
      </c>
      <c r="AK528" s="19">
        <v>1.2267103075969501</v>
      </c>
      <c r="AL528" s="19">
        <v>5.10847907462448E-2</v>
      </c>
      <c r="AM528" s="51">
        <v>-1.75746859936044</v>
      </c>
      <c r="AN528" s="15"/>
      <c r="AO528" s="22">
        <v>1.90305185205943E-2</v>
      </c>
      <c r="AP528" s="22">
        <v>-2.5576841651854899E-2</v>
      </c>
      <c r="AQ528" s="22">
        <v>1.7148602833913201E-2</v>
      </c>
      <c r="AR528" s="22">
        <v>-1.7443635876588801E-2</v>
      </c>
      <c r="AS528" s="20">
        <v>6</v>
      </c>
      <c r="AT528" s="20">
        <v>6</v>
      </c>
      <c r="AU528" s="20">
        <v>7</v>
      </c>
      <c r="AV528" s="21">
        <v>5</v>
      </c>
      <c r="AW528" s="15"/>
      <c r="AX528" s="25">
        <v>4.19234875257826E-2</v>
      </c>
      <c r="AY528" s="26">
        <v>-0.173187122582249</v>
      </c>
      <c r="AZ528" s="26">
        <v>0.50782803680976896</v>
      </c>
      <c r="BA528" s="26">
        <v>-0.22468624303792201</v>
      </c>
      <c r="BB528" s="85">
        <v>4.31733093330877E-3</v>
      </c>
      <c r="BC528" s="88">
        <v>-6.0895601318116004</v>
      </c>
      <c r="BD528" s="18">
        <v>43747</v>
      </c>
      <c r="BE528" s="18">
        <v>43783</v>
      </c>
      <c r="BF528" s="20"/>
      <c r="BG528" s="18"/>
      <c r="BH528" s="15"/>
    </row>
    <row r="529" spans="1:60" x14ac:dyDescent="0.25">
      <c r="A529" s="15"/>
      <c r="B529" s="14" t="s">
        <v>1728</v>
      </c>
      <c r="C529" s="14" t="s">
        <v>1729</v>
      </c>
      <c r="D529" s="14" t="s">
        <v>1726</v>
      </c>
      <c r="E529" s="16" t="s">
        <v>708</v>
      </c>
      <c r="F529" s="16" t="s">
        <v>1383</v>
      </c>
      <c r="G529" s="81" t="s">
        <v>205</v>
      </c>
      <c r="H529" s="82" t="s">
        <v>206</v>
      </c>
      <c r="I529" s="17" t="s">
        <v>31</v>
      </c>
      <c r="J529" s="17" t="s">
        <v>1730</v>
      </c>
      <c r="K529" s="15"/>
      <c r="L529" s="18">
        <v>44022</v>
      </c>
      <c r="M529" s="83">
        <v>2873.65590000153</v>
      </c>
      <c r="N529" s="84">
        <v>2873.65590000153</v>
      </c>
      <c r="O529" s="84">
        <v>2913.8396999984998</v>
      </c>
      <c r="P529" s="85">
        <f t="shared" si="8"/>
        <v>0.98620933059667271</v>
      </c>
      <c r="Q529" s="18">
        <v>43747</v>
      </c>
      <c r="R529" s="86">
        <v>81083713.643999994</v>
      </c>
      <c r="S529" s="86">
        <v>87012518.022874996</v>
      </c>
      <c r="T529" s="15"/>
      <c r="U529" s="19">
        <v>-1.1934977201235599E-3</v>
      </c>
      <c r="V529" s="51">
        <v>-7.7436856645363206E-2</v>
      </c>
      <c r="W529" s="19">
        <v>3.1825010610191402E-3</v>
      </c>
      <c r="X529" s="51">
        <v>1.10716735716778</v>
      </c>
      <c r="Y529" s="19">
        <v>6.3995977288868701E-3</v>
      </c>
      <c r="Z529" s="51">
        <v>19.9716332311509</v>
      </c>
      <c r="AA529" s="19">
        <v>1.3357788953726401E-2</v>
      </c>
      <c r="AB529" s="51">
        <v>21.912445798545399</v>
      </c>
      <c r="AC529" s="19">
        <v>6.5685063333148705E-2</v>
      </c>
      <c r="AD529" s="51">
        <v>30.8543618315598</v>
      </c>
      <c r="AE529" s="19">
        <v>9.37883575934393E-2</v>
      </c>
      <c r="AF529" s="87">
        <v>27.156067807955001</v>
      </c>
      <c r="AG529" s="19">
        <v>-2.5636718783062E-4</v>
      </c>
      <c r="AH529" s="51">
        <v>-1.82445771060884</v>
      </c>
      <c r="AI529" s="19">
        <v>8.6662669909855997E-3</v>
      </c>
      <c r="AJ529" s="51">
        <v>14.5935439060995</v>
      </c>
      <c r="AK529" s="19">
        <v>1.06205261231982</v>
      </c>
      <c r="AL529" s="19">
        <v>4.6071231028690797E-2</v>
      </c>
      <c r="AM529" s="51">
        <v>-18.223238127073301</v>
      </c>
      <c r="AN529" s="15"/>
      <c r="AO529" s="22">
        <v>1.9016289988940099E-2</v>
      </c>
      <c r="AP529" s="22">
        <v>-2.5590447035028802E-2</v>
      </c>
      <c r="AQ529" s="22">
        <v>1.6708114641005498E-2</v>
      </c>
      <c r="AR529" s="22">
        <v>-1.7855375350336499E-2</v>
      </c>
      <c r="AS529" s="20">
        <v>6</v>
      </c>
      <c r="AT529" s="20">
        <v>6</v>
      </c>
      <c r="AU529" s="20">
        <v>7</v>
      </c>
      <c r="AV529" s="21">
        <v>5</v>
      </c>
      <c r="AW529" s="15"/>
      <c r="AX529" s="25">
        <v>4.1912848865395098E-2</v>
      </c>
      <c r="AY529" s="26">
        <v>-0.28689825812398301</v>
      </c>
      <c r="AZ529" s="26">
        <v>0.49096435685442003</v>
      </c>
      <c r="BA529" s="26">
        <v>-0.371191369872577</v>
      </c>
      <c r="BB529" s="85">
        <v>4.3161682130903496E-3</v>
      </c>
      <c r="BC529" s="88">
        <v>-6.1367891994668797</v>
      </c>
      <c r="BD529" s="18">
        <v>43747</v>
      </c>
      <c r="BE529" s="18">
        <v>43783</v>
      </c>
      <c r="BF529" s="20"/>
      <c r="BG529" s="18"/>
      <c r="BH529" s="15"/>
    </row>
    <row r="530" spans="1:60" x14ac:dyDescent="0.25">
      <c r="A530" s="15"/>
      <c r="B530" s="14" t="s">
        <v>1731</v>
      </c>
      <c r="C530" s="14" t="s">
        <v>1732</v>
      </c>
      <c r="D530" s="14" t="s">
        <v>1726</v>
      </c>
      <c r="E530" s="16" t="s">
        <v>47</v>
      </c>
      <c r="F530" s="16" t="s">
        <v>1383</v>
      </c>
      <c r="G530" s="81" t="s">
        <v>205</v>
      </c>
      <c r="H530" s="82" t="s">
        <v>206</v>
      </c>
      <c r="I530" s="17" t="s">
        <v>31</v>
      </c>
      <c r="J530" s="17" t="s">
        <v>1733</v>
      </c>
      <c r="K530" s="15"/>
      <c r="L530" s="18">
        <v>44022</v>
      </c>
      <c r="M530" s="83">
        <v>1579.52859999985</v>
      </c>
      <c r="N530" s="84">
        <v>1579.52859999985</v>
      </c>
      <c r="O530" s="84">
        <v>1601.4953000005301</v>
      </c>
      <c r="P530" s="85">
        <f t="shared" si="8"/>
        <v>0.98628363130339958</v>
      </c>
      <c r="Q530" s="18">
        <v>43747</v>
      </c>
      <c r="R530" s="86">
        <v>12620442.949999999</v>
      </c>
      <c r="S530" s="86">
        <v>11971360.16725</v>
      </c>
      <c r="T530" s="15"/>
      <c r="U530" s="19">
        <v>-1.1932347197216599E-3</v>
      </c>
      <c r="V530" s="51">
        <v>-7.7410556605173E-2</v>
      </c>
      <c r="W530" s="19">
        <v>3.1907812026474901E-3</v>
      </c>
      <c r="X530" s="51">
        <v>1.1079953713306201</v>
      </c>
      <c r="Y530" s="19">
        <v>6.4498279680265096E-3</v>
      </c>
      <c r="Z530" s="51">
        <v>19.976656255050301</v>
      </c>
      <c r="AA530" s="19">
        <v>1.34593563325325E-2</v>
      </c>
      <c r="AB530" s="51">
        <v>21.922602536418701</v>
      </c>
      <c r="AC530" s="19">
        <v>6.5898028302399297E-2</v>
      </c>
      <c r="AD530" s="51">
        <v>30.875658328499402</v>
      </c>
      <c r="AE530" s="19">
        <v>9.4116640626452905E-2</v>
      </c>
      <c r="AF530" s="87">
        <v>27.1888961112418</v>
      </c>
      <c r="AG530" s="19">
        <v>-2.5355566504003902E-4</v>
      </c>
      <c r="AH530" s="51">
        <v>-1.82417655832978</v>
      </c>
      <c r="AI530" s="19">
        <v>8.7192766877706197E-3</v>
      </c>
      <c r="AJ530" s="51">
        <v>14.5988448757707</v>
      </c>
      <c r="AK530" s="19">
        <v>0.52775304916198396</v>
      </c>
      <c r="AL530" s="19">
        <v>4.39316376650822E-2</v>
      </c>
      <c r="AM530" s="51">
        <v>71.638459846843006</v>
      </c>
      <c r="AN530" s="15"/>
      <c r="AO530" s="22">
        <v>1.9016521560843099E-2</v>
      </c>
      <c r="AP530" s="22">
        <v>-2.5590197600649799E-2</v>
      </c>
      <c r="AQ530" s="22">
        <v>1.6716844274924401E-2</v>
      </c>
      <c r="AR530" s="22">
        <v>-1.7847278881163199E-2</v>
      </c>
      <c r="AS530" s="20">
        <v>6</v>
      </c>
      <c r="AT530" s="20">
        <v>6</v>
      </c>
      <c r="AU530" s="20">
        <v>7</v>
      </c>
      <c r="AV530" s="21">
        <v>5</v>
      </c>
      <c r="AW530" s="15"/>
      <c r="AX530" s="25">
        <v>4.1913035025863798E-2</v>
      </c>
      <c r="AY530" s="26">
        <v>-0.28467237675340601</v>
      </c>
      <c r="AZ530" s="26">
        <v>0.49129438088448302</v>
      </c>
      <c r="BA530" s="26">
        <v>-0.368331168579971</v>
      </c>
      <c r="BB530" s="85">
        <v>4.3161885910694801E-3</v>
      </c>
      <c r="BC530" s="88">
        <v>-6.1358656501470303</v>
      </c>
      <c r="BD530" s="18">
        <v>43747</v>
      </c>
      <c r="BE530" s="18">
        <v>43783</v>
      </c>
      <c r="BF530" s="20"/>
      <c r="BG530" s="18"/>
      <c r="BH530" s="15"/>
    </row>
    <row r="531" spans="1:60" x14ac:dyDescent="0.25">
      <c r="A531" s="15"/>
      <c r="B531" s="14" t="s">
        <v>1734</v>
      </c>
      <c r="C531" s="14" t="s">
        <v>1735</v>
      </c>
      <c r="D531" s="14" t="s">
        <v>1726</v>
      </c>
      <c r="E531" s="16" t="s">
        <v>51</v>
      </c>
      <c r="F531" s="16" t="s">
        <v>1383</v>
      </c>
      <c r="G531" s="81" t="s">
        <v>205</v>
      </c>
      <c r="H531" s="82" t="s">
        <v>206</v>
      </c>
      <c r="I531" s="17" t="s">
        <v>31</v>
      </c>
      <c r="J531" s="17" t="s">
        <v>1736</v>
      </c>
      <c r="K531" s="15"/>
      <c r="L531" s="18">
        <v>44022</v>
      </c>
      <c r="M531" s="83">
        <v>1000</v>
      </c>
      <c r="N531" s="84">
        <v>1000</v>
      </c>
      <c r="O531" s="84">
        <v>1000</v>
      </c>
      <c r="P531" s="85">
        <f t="shared" si="8"/>
        <v>1</v>
      </c>
      <c r="Q531" s="18">
        <v>44022</v>
      </c>
      <c r="R531" s="86">
        <v>0</v>
      </c>
      <c r="S531" s="86">
        <v>0</v>
      </c>
      <c r="T531" s="15"/>
      <c r="U531" s="19">
        <v>0</v>
      </c>
      <c r="V531" s="51">
        <v>4.1912915366992799E-2</v>
      </c>
      <c r="W531" s="19">
        <v>0</v>
      </c>
      <c r="X531" s="51">
        <v>0.78891725106586796</v>
      </c>
      <c r="Y531" s="19">
        <v>0</v>
      </c>
      <c r="Z531" s="51">
        <v>19.3316734582477</v>
      </c>
      <c r="AA531" s="19">
        <v>0</v>
      </c>
      <c r="AB531" s="51">
        <v>20.576666903158198</v>
      </c>
      <c r="AC531" s="19">
        <v>0</v>
      </c>
      <c r="AD531" s="51">
        <v>24.2858554982522</v>
      </c>
      <c r="AE531" s="19">
        <v>0</v>
      </c>
      <c r="AF531" s="87">
        <v>17.777232048596499</v>
      </c>
      <c r="AG531" s="19">
        <v>0</v>
      </c>
      <c r="AH531" s="51">
        <v>-1.79882099182578</v>
      </c>
      <c r="AI531" s="19">
        <v>0</v>
      </c>
      <c r="AJ531" s="51">
        <v>13.726917206993701</v>
      </c>
      <c r="AK531" s="19">
        <v>0</v>
      </c>
      <c r="AL531" s="19">
        <v>0</v>
      </c>
      <c r="AM531" s="51">
        <v>-72.438777298899396</v>
      </c>
      <c r="AN531" s="15"/>
      <c r="AO531" s="22">
        <v>0</v>
      </c>
      <c r="AP531" s="22">
        <v>0</v>
      </c>
      <c r="AQ531" s="22">
        <v>0</v>
      </c>
      <c r="AR531" s="22">
        <v>0</v>
      </c>
      <c r="AS531" s="20">
        <v>0</v>
      </c>
      <c r="AT531" s="20">
        <v>0</v>
      </c>
      <c r="AU531" s="20">
        <v>7</v>
      </c>
      <c r="AV531" s="21">
        <v>5</v>
      </c>
      <c r="AW531" s="15"/>
      <c r="AX531" s="25">
        <v>0</v>
      </c>
      <c r="AY531" s="26">
        <v>-114.80232688307299</v>
      </c>
      <c r="AZ531" s="26">
        <v>0.44046649470419702</v>
      </c>
      <c r="BA531" s="26">
        <v>-15.963005696292401</v>
      </c>
      <c r="BB531" s="85">
        <v>0</v>
      </c>
      <c r="BC531" s="88">
        <v>0</v>
      </c>
      <c r="BD531" s="18">
        <v>43657</v>
      </c>
      <c r="BE531" s="18"/>
      <c r="BF531" s="20"/>
      <c r="BG531" s="18"/>
      <c r="BH531" s="15"/>
    </row>
    <row r="532" spans="1:60" x14ac:dyDescent="0.25">
      <c r="A532" s="15"/>
      <c r="B532" s="14" t="s">
        <v>1737</v>
      </c>
      <c r="C532" s="14" t="s">
        <v>1738</v>
      </c>
      <c r="D532" s="14" t="s">
        <v>1726</v>
      </c>
      <c r="E532" s="16" t="s">
        <v>83</v>
      </c>
      <c r="F532" s="16" t="s">
        <v>1383</v>
      </c>
      <c r="G532" s="81" t="s">
        <v>205</v>
      </c>
      <c r="H532" s="82" t="s">
        <v>206</v>
      </c>
      <c r="I532" s="17" t="s">
        <v>31</v>
      </c>
      <c r="J532" s="17" t="s">
        <v>1739</v>
      </c>
      <c r="K532" s="15"/>
      <c r="L532" s="18">
        <v>44022</v>
      </c>
      <c r="M532" s="83">
        <v>1452.23230000027</v>
      </c>
      <c r="N532" s="84">
        <v>1452.23230000027</v>
      </c>
      <c r="O532" s="84">
        <v>1466.9030000008599</v>
      </c>
      <c r="P532" s="85">
        <f t="shared" si="8"/>
        <v>0.98999886154668626</v>
      </c>
      <c r="Q532" s="18">
        <v>43747</v>
      </c>
      <c r="R532" s="86">
        <v>3164660.8879999998</v>
      </c>
      <c r="S532" s="86">
        <v>3562959.7479843702</v>
      </c>
      <c r="T532" s="15"/>
      <c r="U532" s="19">
        <v>-1.1795475666076501E-3</v>
      </c>
      <c r="V532" s="51">
        <v>-7.6041841293772394E-2</v>
      </c>
      <c r="W532" s="19">
        <v>3.6019538638356599E-3</v>
      </c>
      <c r="X532" s="51">
        <v>1.14911263744943</v>
      </c>
      <c r="Y532" s="19">
        <v>8.9553389843786101E-3</v>
      </c>
      <c r="Z532" s="51">
        <v>20.227207356685501</v>
      </c>
      <c r="AA532" s="19">
        <v>1.8545861388702199E-2</v>
      </c>
      <c r="AB532" s="51">
        <v>22.431253042043</v>
      </c>
      <c r="AC532" s="19">
        <v>7.6617713355517494E-2</v>
      </c>
      <c r="AD532" s="51">
        <v>31.947626833804001</v>
      </c>
      <c r="AE532" s="19">
        <v>0.11065900720132001</v>
      </c>
      <c r="AF532" s="87">
        <v>28.843132768728498</v>
      </c>
      <c r="AG532" s="19">
        <v>-1.16978616460983E-4</v>
      </c>
      <c r="AH532" s="51">
        <v>-1.8105188534718799</v>
      </c>
      <c r="AI532" s="19">
        <v>1.1368695722922E-2</v>
      </c>
      <c r="AJ532" s="51">
        <v>14.863786779285901</v>
      </c>
      <c r="AK532" s="19">
        <v>0.45223230000003201</v>
      </c>
      <c r="AL532" s="19">
        <v>4.7262487880289E-2</v>
      </c>
      <c r="AM532" s="51">
        <v>49.490789828705601</v>
      </c>
      <c r="AN532" s="15"/>
      <c r="AO532" s="22">
        <v>1.9030544182896798E-2</v>
      </c>
      <c r="AP532" s="22">
        <v>-2.55768112483565E-2</v>
      </c>
      <c r="AQ532" s="22">
        <v>1.7148480759715298E-2</v>
      </c>
      <c r="AR532" s="22">
        <v>-1.7443670899410801E-2</v>
      </c>
      <c r="AS532" s="20">
        <v>6</v>
      </c>
      <c r="AT532" s="20">
        <v>6</v>
      </c>
      <c r="AU532" s="20">
        <v>7</v>
      </c>
      <c r="AV532" s="21">
        <v>5</v>
      </c>
      <c r="AW532" s="15"/>
      <c r="AX532" s="25">
        <v>4.1923484085418801E-2</v>
      </c>
      <c r="AY532" s="26">
        <v>-0.17319151583455999</v>
      </c>
      <c r="AZ532" s="26">
        <v>0.507827620430362</v>
      </c>
      <c r="BA532" s="26">
        <v>-0.224692012673358</v>
      </c>
      <c r="BB532" s="85">
        <v>4.3173306805783804E-3</v>
      </c>
      <c r="BC532" s="88">
        <v>-6.0895710214899701</v>
      </c>
      <c r="BD532" s="18">
        <v>43747</v>
      </c>
      <c r="BE532" s="18">
        <v>43783</v>
      </c>
      <c r="BF532" s="20"/>
      <c r="BG532" s="18"/>
      <c r="BH532" s="15"/>
    </row>
    <row r="533" spans="1:60" x14ac:dyDescent="0.25">
      <c r="A533" s="15"/>
      <c r="B533" s="14" t="s">
        <v>1740</v>
      </c>
      <c r="C533" s="14" t="s">
        <v>1741</v>
      </c>
      <c r="D533" s="14" t="s">
        <v>1726</v>
      </c>
      <c r="E533" s="16" t="s">
        <v>1389</v>
      </c>
      <c r="F533" s="16" t="s">
        <v>1383</v>
      </c>
      <c r="G533" s="81" t="s">
        <v>205</v>
      </c>
      <c r="H533" s="82" t="s">
        <v>206</v>
      </c>
      <c r="I533" s="17" t="s">
        <v>31</v>
      </c>
      <c r="J533" s="17" t="s">
        <v>1742</v>
      </c>
      <c r="K533" s="15"/>
      <c r="L533" s="18">
        <v>44022</v>
      </c>
      <c r="M533" s="83">
        <v>1784.6549999993299</v>
      </c>
      <c r="N533" s="84">
        <v>1784.6549999993299</v>
      </c>
      <c r="O533" s="84">
        <v>1806.3466999996499</v>
      </c>
      <c r="P533" s="85">
        <f t="shared" si="8"/>
        <v>0.98799139722162743</v>
      </c>
      <c r="Q533" s="18">
        <v>43747</v>
      </c>
      <c r="R533" s="86">
        <v>87500513.141000003</v>
      </c>
      <c r="S533" s="86">
        <v>63146988.709875003</v>
      </c>
      <c r="T533" s="15"/>
      <c r="U533" s="19">
        <v>-1.18694242519268E-3</v>
      </c>
      <c r="V533" s="51">
        <v>-7.6781327152275494E-2</v>
      </c>
      <c r="W533" s="19">
        <v>3.3799357061070601E-3</v>
      </c>
      <c r="X533" s="51">
        <v>1.12691082167657</v>
      </c>
      <c r="Y533" s="19">
        <v>7.6017215305910204E-3</v>
      </c>
      <c r="Z533" s="51">
        <v>20.091845611314099</v>
      </c>
      <c r="AA533" s="19">
        <v>1.5796324258190001E-2</v>
      </c>
      <c r="AB533" s="51">
        <v>22.156299328984499</v>
      </c>
      <c r="AC533" s="19">
        <v>7.0816429462865899E-2</v>
      </c>
      <c r="AD533" s="51">
        <v>31.3674984445388</v>
      </c>
      <c r="AE533" s="19">
        <v>0.10169587784737801</v>
      </c>
      <c r="AF533" s="87">
        <v>27.946819833334299</v>
      </c>
      <c r="AG533" s="19">
        <v>-1.9064476055064E-4</v>
      </c>
      <c r="AH533" s="51">
        <v>-1.81788546788084</v>
      </c>
      <c r="AI533" s="19">
        <v>9.9373276407277392E-3</v>
      </c>
      <c r="AJ533" s="51">
        <v>14.7206499710737</v>
      </c>
      <c r="AK533" s="19">
        <v>0.78465499999932897</v>
      </c>
      <c r="AL533" s="19">
        <v>4.5463969405318501E-2</v>
      </c>
      <c r="AM533" s="51">
        <v>51.148737228475497</v>
      </c>
      <c r="AN533" s="15"/>
      <c r="AO533" s="22">
        <v>1.90229735671892E-2</v>
      </c>
      <c r="AP533" s="22">
        <v>-2.5584054551472901E-2</v>
      </c>
      <c r="AQ533" s="22">
        <v>1.6915513700951099E-2</v>
      </c>
      <c r="AR533" s="22">
        <v>-1.7661675061390301E-2</v>
      </c>
      <c r="AS533" s="20">
        <v>6</v>
      </c>
      <c r="AT533" s="20">
        <v>6</v>
      </c>
      <c r="AU533" s="20">
        <v>7</v>
      </c>
      <c r="AV533" s="21">
        <v>5</v>
      </c>
      <c r="AW533" s="15"/>
      <c r="AX533" s="25">
        <v>4.1917757265910002E-2</v>
      </c>
      <c r="AY533" s="26">
        <v>-0.23344492860565</v>
      </c>
      <c r="AZ533" s="26">
        <v>0.498891307981012</v>
      </c>
      <c r="BA533" s="26">
        <v>-0.30242360145075498</v>
      </c>
      <c r="BB533" s="85">
        <v>4.3167051547379704E-3</v>
      </c>
      <c r="BC533" s="88">
        <v>-6.114546006007</v>
      </c>
      <c r="BD533" s="18">
        <v>43747</v>
      </c>
      <c r="BE533" s="18">
        <v>43783</v>
      </c>
      <c r="BF533" s="20"/>
      <c r="BG533" s="18"/>
      <c r="BH533" s="15"/>
    </row>
    <row r="534" spans="1:60" x14ac:dyDescent="0.25">
      <c r="A534" s="15"/>
      <c r="B534" s="14" t="s">
        <v>1743</v>
      </c>
      <c r="C534" s="14" t="s">
        <v>1744</v>
      </c>
      <c r="D534" s="14" t="s">
        <v>1726</v>
      </c>
      <c r="E534" s="16" t="s">
        <v>1393</v>
      </c>
      <c r="F534" s="16" t="s">
        <v>1383</v>
      </c>
      <c r="G534" s="81" t="s">
        <v>205</v>
      </c>
      <c r="H534" s="82" t="s">
        <v>206</v>
      </c>
      <c r="I534" s="17" t="s">
        <v>31</v>
      </c>
      <c r="J534" s="17" t="s">
        <v>64</v>
      </c>
      <c r="K534" s="15"/>
      <c r="L534" s="18">
        <v>44022</v>
      </c>
      <c r="M534" s="83">
        <v>1168.6421000007499</v>
      </c>
      <c r="N534" s="84">
        <v>1168.6421000007499</v>
      </c>
      <c r="O534" s="84">
        <v>1176.01769999973</v>
      </c>
      <c r="P534" s="85">
        <f t="shared" si="8"/>
        <v>0.99372832568848091</v>
      </c>
      <c r="Q534" s="18">
        <v>43747</v>
      </c>
      <c r="R534" s="86">
        <v>2667692.6740000001</v>
      </c>
      <c r="S534" s="86">
        <v>9908070.02459375</v>
      </c>
      <c r="T534" s="15"/>
      <c r="U534" s="19">
        <v>-1.16589125718747E-3</v>
      </c>
      <c r="V534" s="51">
        <v>-7.4676210351753994E-2</v>
      </c>
      <c r="W534" s="19">
        <v>4.0135037797881497E-3</v>
      </c>
      <c r="X534" s="51">
        <v>1.1902676290446801</v>
      </c>
      <c r="Y534" s="19">
        <v>1.1466742716947901E-2</v>
      </c>
      <c r="Z534" s="51">
        <v>20.4783477299497</v>
      </c>
      <c r="AA534" s="19">
        <v>2.36579448355769E-2</v>
      </c>
      <c r="AB534" s="51">
        <v>22.9424613867304</v>
      </c>
      <c r="AC534" s="19">
        <v>8.7445886721980101E-2</v>
      </c>
      <c r="AD534" s="51">
        <v>33.030444170464797</v>
      </c>
      <c r="AE534" s="19">
        <v>0.12745427853413299</v>
      </c>
      <c r="AF534" s="87">
        <v>30.522659902024301</v>
      </c>
      <c r="AG534" s="19">
        <v>1.9681348931044299E-5</v>
      </c>
      <c r="AH534" s="51">
        <v>-1.7968528569326701</v>
      </c>
      <c r="AI534" s="19">
        <v>1.40247253111738E-2</v>
      </c>
      <c r="AJ534" s="51">
        <v>15.129389738111101</v>
      </c>
      <c r="AK534" s="19">
        <v>0.16864210000145199</v>
      </c>
      <c r="AL534" s="19">
        <v>4.1756936789170099E-2</v>
      </c>
      <c r="AM534" s="51">
        <v>21.2004430482339</v>
      </c>
      <c r="AN534" s="15"/>
      <c r="AO534" s="22">
        <v>1.90445126736449E-2</v>
      </c>
      <c r="AP534" s="22">
        <v>-2.55634469504002E-2</v>
      </c>
      <c r="AQ534" s="22">
        <v>1.7580582600203301E-2</v>
      </c>
      <c r="AR534" s="22">
        <v>-1.7039566109815499E-2</v>
      </c>
      <c r="AS534" s="20">
        <v>7</v>
      </c>
      <c r="AT534" s="20">
        <v>5</v>
      </c>
      <c r="AU534" s="20">
        <v>7</v>
      </c>
      <c r="AV534" s="21">
        <v>5</v>
      </c>
      <c r="AW534" s="15"/>
      <c r="AX534" s="25">
        <v>4.1934620396496002E-2</v>
      </c>
      <c r="AY534" s="26">
        <v>-6.1219632593008597E-2</v>
      </c>
      <c r="AZ534" s="26">
        <v>0.52443967391991497</v>
      </c>
      <c r="BA534" s="26">
        <v>-7.9636536719135606E-2</v>
      </c>
      <c r="BB534" s="85">
        <v>4.3185439940043599E-3</v>
      </c>
      <c r="BC534" s="88">
        <v>-6.0432338730388402</v>
      </c>
      <c r="BD534" s="18">
        <v>43747</v>
      </c>
      <c r="BE534" s="18">
        <v>43783</v>
      </c>
      <c r="BF534" s="20"/>
      <c r="BG534" s="18"/>
      <c r="BH534" s="15"/>
    </row>
    <row r="535" spans="1:60" x14ac:dyDescent="0.25">
      <c r="A535" s="15"/>
      <c r="B535" s="14" t="s">
        <v>1745</v>
      </c>
      <c r="C535" s="14" t="s">
        <v>1746</v>
      </c>
      <c r="D535" s="14" t="s">
        <v>1726</v>
      </c>
      <c r="E535" s="16" t="s">
        <v>1396</v>
      </c>
      <c r="F535" s="16" t="s">
        <v>1383</v>
      </c>
      <c r="G535" s="81" t="s">
        <v>205</v>
      </c>
      <c r="H535" s="82" t="s">
        <v>206</v>
      </c>
      <c r="I535" s="17" t="s">
        <v>31</v>
      </c>
      <c r="J535" s="17" t="s">
        <v>1747</v>
      </c>
      <c r="K535" s="15"/>
      <c r="L535" s="18">
        <v>44022</v>
      </c>
      <c r="M535" s="83">
        <v>2011.2246000003099</v>
      </c>
      <c r="N535" s="84">
        <v>2011.2246000003099</v>
      </c>
      <c r="O535" s="84">
        <v>2038.4291999991999</v>
      </c>
      <c r="P535" s="85">
        <f t="shared" si="8"/>
        <v>0.98665413544954095</v>
      </c>
      <c r="Q535" s="18">
        <v>43747</v>
      </c>
      <c r="R535" s="86">
        <v>1031668.784</v>
      </c>
      <c r="S535" s="86">
        <v>1345681.1524550801</v>
      </c>
      <c r="T535" s="15"/>
      <c r="U535" s="19">
        <v>-1.19183095011977E-3</v>
      </c>
      <c r="V535" s="51">
        <v>-7.72701796449837E-2</v>
      </c>
      <c r="W535" s="19">
        <v>3.2318815538019399E-3</v>
      </c>
      <c r="X535" s="51">
        <v>1.11210540644606</v>
      </c>
      <c r="Y535" s="19">
        <v>6.6996866662520898E-3</v>
      </c>
      <c r="Z535" s="51">
        <v>20.001642124872902</v>
      </c>
      <c r="AA535" s="19">
        <v>1.39663689133158E-2</v>
      </c>
      <c r="AB535" s="51">
        <v>21.973303794482501</v>
      </c>
      <c r="AC535" s="19">
        <v>6.6965086445634397E-2</v>
      </c>
      <c r="AD535" s="51">
        <v>30.9823641428084</v>
      </c>
      <c r="AE535" s="19">
        <v>9.5759562607854606E-2</v>
      </c>
      <c r="AF535" s="87">
        <v>27.353188309381899</v>
      </c>
      <c r="AG535" s="19">
        <v>-2.3989574583538299E-4</v>
      </c>
      <c r="AH535" s="51">
        <v>-1.8228105664093199</v>
      </c>
      <c r="AI535" s="19">
        <v>8.9835157232300792E-3</v>
      </c>
      <c r="AJ535" s="51">
        <v>14.6252687793167</v>
      </c>
      <c r="AK535" s="19">
        <v>1.01122459999868</v>
      </c>
      <c r="AL535" s="19">
        <v>4.7672041147961898E-2</v>
      </c>
      <c r="AM535" s="51">
        <v>5.5895872219698504</v>
      </c>
      <c r="AN535" s="15"/>
      <c r="AO535" s="22">
        <v>1.9017967770196299E-2</v>
      </c>
      <c r="AP535" s="22">
        <v>-2.55888242645597E-2</v>
      </c>
      <c r="AQ535" s="22">
        <v>1.6759940675910901E-2</v>
      </c>
      <c r="AR535" s="22">
        <v>-1.7806936271881599E-2</v>
      </c>
      <c r="AS535" s="20">
        <v>6</v>
      </c>
      <c r="AT535" s="20">
        <v>6</v>
      </c>
      <c r="AU535" s="20">
        <v>7</v>
      </c>
      <c r="AV535" s="21">
        <v>5</v>
      </c>
      <c r="AW535" s="15"/>
      <c r="AX535" s="25">
        <v>4.1914051262137902E-2</v>
      </c>
      <c r="AY535" s="26">
        <v>-0.27355518228023401</v>
      </c>
      <c r="AZ535" s="26">
        <v>0.49294276457840203</v>
      </c>
      <c r="BA535" s="26">
        <v>-0.35404254788727502</v>
      </c>
      <c r="BB535" s="85">
        <v>4.3162999614423797E-3</v>
      </c>
      <c r="BC535" s="88">
        <v>-6.1312308516353404</v>
      </c>
      <c r="BD535" s="18">
        <v>43747</v>
      </c>
      <c r="BE535" s="18">
        <v>43783</v>
      </c>
      <c r="BF535" s="20"/>
      <c r="BG535" s="18"/>
      <c r="BH535" s="15"/>
    </row>
    <row r="536" spans="1:60" x14ac:dyDescent="0.25">
      <c r="A536" s="15"/>
      <c r="B536" s="14" t="s">
        <v>1748</v>
      </c>
      <c r="C536" s="14" t="s">
        <v>1749</v>
      </c>
      <c r="D536" s="14" t="s">
        <v>1726</v>
      </c>
      <c r="E536" s="16" t="s">
        <v>715</v>
      </c>
      <c r="F536" s="16" t="s">
        <v>1383</v>
      </c>
      <c r="G536" s="81" t="s">
        <v>205</v>
      </c>
      <c r="H536" s="82" t="s">
        <v>206</v>
      </c>
      <c r="I536" s="17" t="s">
        <v>31</v>
      </c>
      <c r="J536" s="17" t="s">
        <v>1750</v>
      </c>
      <c r="K536" s="15"/>
      <c r="L536" s="18">
        <v>44022</v>
      </c>
      <c r="M536" s="83">
        <v>1639.0601000003501</v>
      </c>
      <c r="N536" s="84">
        <v>1639.0601000003501</v>
      </c>
      <c r="O536" s="84">
        <v>1668.7429000008899</v>
      </c>
      <c r="P536" s="85">
        <f t="shared" si="8"/>
        <v>0.98221247862656136</v>
      </c>
      <c r="Q536" s="18">
        <v>43747</v>
      </c>
      <c r="R536" s="86">
        <v>123206934.228</v>
      </c>
      <c r="S536" s="86">
        <v>105178002.88725001</v>
      </c>
      <c r="T536" s="15"/>
      <c r="U536" s="19">
        <v>-1.20819517906057E-3</v>
      </c>
      <c r="V536" s="51">
        <v>-7.8906602539063897E-2</v>
      </c>
      <c r="W536" s="19">
        <v>2.73849526820413E-3</v>
      </c>
      <c r="X536" s="51">
        <v>1.0627667778862799</v>
      </c>
      <c r="Y536" s="19">
        <v>3.70057384498068E-3</v>
      </c>
      <c r="Z536" s="51">
        <v>19.701730842760298</v>
      </c>
      <c r="AA536" s="19">
        <v>7.8928212005848798E-3</v>
      </c>
      <c r="AB536" s="51">
        <v>21.365949023223902</v>
      </c>
      <c r="AC536" s="19">
        <v>5.4229262852459201E-2</v>
      </c>
      <c r="AD536" s="51">
        <v>29.7087817834981</v>
      </c>
      <c r="AE536" s="19">
        <v>7.62032992333843E-2</v>
      </c>
      <c r="AF536" s="87">
        <v>25.397561971942199</v>
      </c>
      <c r="AG536" s="19">
        <v>-4.0384887142863601E-4</v>
      </c>
      <c r="AH536" s="51">
        <v>-1.8392058789686401</v>
      </c>
      <c r="AI536" s="19">
        <v>5.8128203727392204E-3</v>
      </c>
      <c r="AJ536" s="51">
        <v>14.308199244274901</v>
      </c>
      <c r="AK536" s="19">
        <v>0.63906010000035196</v>
      </c>
      <c r="AL536" s="19">
        <v>3.8656878419715199E-2</v>
      </c>
      <c r="AM536" s="51">
        <v>36.589247228577698</v>
      </c>
      <c r="AN536" s="15"/>
      <c r="AO536" s="22">
        <v>1.90011918220989E-2</v>
      </c>
      <c r="AP536" s="22">
        <v>-2.5604871185350899E-2</v>
      </c>
      <c r="AQ536" s="22">
        <v>1.6241845947661201E-2</v>
      </c>
      <c r="AR536" s="22">
        <v>-1.8291309555024799E-2</v>
      </c>
      <c r="AS536" s="20">
        <v>6</v>
      </c>
      <c r="AT536" s="20">
        <v>6</v>
      </c>
      <c r="AU536" s="20">
        <v>7</v>
      </c>
      <c r="AV536" s="21">
        <v>5</v>
      </c>
      <c r="AW536" s="15"/>
      <c r="AX536" s="25">
        <v>4.19023929673858E-2</v>
      </c>
      <c r="AY536" s="26">
        <v>-0.40674759766443502</v>
      </c>
      <c r="AZ536" s="26">
        <v>0.473196096733773</v>
      </c>
      <c r="BA536" s="26">
        <v>-0.52471763673293004</v>
      </c>
      <c r="BB536" s="85">
        <v>4.3150209388159097E-3</v>
      </c>
      <c r="BC536" s="88">
        <v>-6.18675890696613</v>
      </c>
      <c r="BD536" s="18">
        <v>43747</v>
      </c>
      <c r="BE536" s="18">
        <v>43783</v>
      </c>
      <c r="BF536" s="20"/>
      <c r="BG536" s="18"/>
      <c r="BH536" s="15"/>
    </row>
    <row r="537" spans="1:60" x14ac:dyDescent="0.25">
      <c r="A537" s="15"/>
      <c r="B537" s="14" t="s">
        <v>1751</v>
      </c>
      <c r="C537" s="14" t="s">
        <v>1752</v>
      </c>
      <c r="D537" s="14" t="s">
        <v>1753</v>
      </c>
      <c r="E537" s="16" t="s">
        <v>77</v>
      </c>
      <c r="F537" s="16" t="s">
        <v>1383</v>
      </c>
      <c r="G537" s="81" t="s">
        <v>115</v>
      </c>
      <c r="H537" s="82" t="s">
        <v>621</v>
      </c>
      <c r="I537" s="17" t="s">
        <v>411</v>
      </c>
      <c r="J537" s="17" t="s">
        <v>64</v>
      </c>
      <c r="K537" s="15"/>
      <c r="L537" s="18">
        <v>44022</v>
      </c>
      <c r="M537" s="83">
        <v>1017.90365399979</v>
      </c>
      <c r="N537" s="84">
        <v>1017.90365399979</v>
      </c>
      <c r="O537" s="84">
        <v>1126.00005600043</v>
      </c>
      <c r="P537" s="85">
        <f t="shared" si="8"/>
        <v>0.90399964775792263</v>
      </c>
      <c r="Q537" s="18">
        <v>43896</v>
      </c>
      <c r="R537" s="86">
        <v>923709.78451074206</v>
      </c>
      <c r="S537" s="86">
        <v>989706.27692480502</v>
      </c>
      <c r="T537" s="15"/>
      <c r="U537" s="19">
        <v>-5.34200660240458E-3</v>
      </c>
      <c r="V537" s="51">
        <v>-0.49228774487346499</v>
      </c>
      <c r="W537" s="19">
        <v>2.0190615301544299E-2</v>
      </c>
      <c r="X537" s="51">
        <v>2.8079787812202999</v>
      </c>
      <c r="Y537" s="19">
        <v>-4.6119607386572196E-3</v>
      </c>
      <c r="Z537" s="51">
        <v>18.870477384392899</v>
      </c>
      <c r="AA537" s="19">
        <v>0.147310462354653</v>
      </c>
      <c r="AB537" s="51">
        <v>35.3077131386381</v>
      </c>
      <c r="AC537" s="19">
        <v>0.35445732101099597</v>
      </c>
      <c r="AD537" s="51">
        <v>59.731587599380902</v>
      </c>
      <c r="AE537" s="19">
        <v>0.32839084362611198</v>
      </c>
      <c r="AF537" s="87">
        <v>50.616316411236802</v>
      </c>
      <c r="AG537" s="19">
        <v>-3.8197428236344401E-2</v>
      </c>
      <c r="AH537" s="51">
        <v>-5.61856381546386</v>
      </c>
      <c r="AI537" s="19">
        <v>3.0073767487920101E-2</v>
      </c>
      <c r="AJ537" s="51">
        <v>16.734293955785699</v>
      </c>
      <c r="AK537" s="19">
        <v>0.42282558812468801</v>
      </c>
      <c r="AL537" s="19">
        <v>8.0194414140423803E-2</v>
      </c>
      <c r="AM537" s="51">
        <v>32.629493528162101</v>
      </c>
      <c r="AN537" s="15"/>
      <c r="AO537" s="22">
        <v>3.6319888211437501E-2</v>
      </c>
      <c r="AP537" s="22">
        <v>-3.3553556429978898E-2</v>
      </c>
      <c r="AQ537" s="22">
        <v>0.134327383626514</v>
      </c>
      <c r="AR537" s="22">
        <v>-0.136214191434265</v>
      </c>
      <c r="AS537" s="20">
        <v>9</v>
      </c>
      <c r="AT537" s="20">
        <v>3</v>
      </c>
      <c r="AU537" s="20">
        <v>7</v>
      </c>
      <c r="AV537" s="21">
        <v>5</v>
      </c>
      <c r="AW537" s="15"/>
      <c r="AX537" s="25">
        <v>0.14953636361969999</v>
      </c>
      <c r="AY537" s="26">
        <v>1.0784959318880301</v>
      </c>
      <c r="AZ537" s="26">
        <v>0.92208421212217195</v>
      </c>
      <c r="BA537" s="26">
        <v>1.66640119709155</v>
      </c>
      <c r="BB537" s="85">
        <v>1.5464181443949201E-2</v>
      </c>
      <c r="BC537" s="88">
        <v>-17.966512072773199</v>
      </c>
      <c r="BD537" s="18">
        <v>43896</v>
      </c>
      <c r="BE537" s="18">
        <v>43915</v>
      </c>
      <c r="BF537" s="20"/>
      <c r="BG537" s="18"/>
      <c r="BH537" s="15"/>
    </row>
    <row r="538" spans="1:60" x14ac:dyDescent="0.25">
      <c r="A538" s="15"/>
      <c r="B538" s="14" t="s">
        <v>1754</v>
      </c>
      <c r="C538" s="14" t="s">
        <v>1755</v>
      </c>
      <c r="D538" s="14" t="s">
        <v>1753</v>
      </c>
      <c r="E538" s="16" t="s">
        <v>708</v>
      </c>
      <c r="F538" s="16" t="s">
        <v>1383</v>
      </c>
      <c r="G538" s="81" t="s">
        <v>115</v>
      </c>
      <c r="H538" s="82" t="s">
        <v>621</v>
      </c>
      <c r="I538" s="17" t="s">
        <v>411</v>
      </c>
      <c r="J538" s="17" t="s">
        <v>1756</v>
      </c>
      <c r="K538" s="15"/>
      <c r="L538" s="18">
        <v>44022</v>
      </c>
      <c r="M538" s="83">
        <v>2228.89708799869</v>
      </c>
      <c r="N538" s="84">
        <v>2228.89708799869</v>
      </c>
      <c r="O538" s="84">
        <v>2474.77967999876</v>
      </c>
      <c r="P538" s="85">
        <f t="shared" si="8"/>
        <v>0.90064465374946301</v>
      </c>
      <c r="Q538" s="18">
        <v>43896</v>
      </c>
      <c r="R538" s="86">
        <v>8170414.1701406203</v>
      </c>
      <c r="S538" s="86">
        <v>8383630.8053750005</v>
      </c>
      <c r="T538" s="15"/>
      <c r="U538" s="19">
        <v>-5.4033775522839304E-3</v>
      </c>
      <c r="V538" s="51">
        <v>-0.49842483986140002</v>
      </c>
      <c r="W538" s="19">
        <v>1.9426612983807E-2</v>
      </c>
      <c r="X538" s="51">
        <v>2.7315785494465699</v>
      </c>
      <c r="Y538" s="19">
        <v>-1.00960726140329E-2</v>
      </c>
      <c r="Z538" s="51">
        <v>18.322066196851701</v>
      </c>
      <c r="AA538" s="19">
        <v>0.13547552966163501</v>
      </c>
      <c r="AB538" s="51">
        <v>34.124219869321699</v>
      </c>
      <c r="AC538" s="19">
        <v>0.32745316413638598</v>
      </c>
      <c r="AD538" s="51">
        <v>57.031171911919998</v>
      </c>
      <c r="AE538" s="19">
        <v>0.28561590300349099</v>
      </c>
      <c r="AF538" s="87">
        <v>46.338822348974603</v>
      </c>
      <c r="AG538" s="19">
        <v>-3.8428192213359601E-2</v>
      </c>
      <c r="AH538" s="51">
        <v>-5.6416402131653696</v>
      </c>
      <c r="AI538" s="19">
        <v>2.4097633700876E-2</v>
      </c>
      <c r="AJ538" s="51">
        <v>16.136680577095799</v>
      </c>
      <c r="AK538" s="19">
        <v>1.1708908835868399</v>
      </c>
      <c r="AL538" s="19">
        <v>8.1811716267111506E-2</v>
      </c>
      <c r="AM538" s="51">
        <v>135.95224328944499</v>
      </c>
      <c r="AN538" s="15"/>
      <c r="AO538" s="22">
        <v>3.6270289911044501E-2</v>
      </c>
      <c r="AP538" s="22">
        <v>-3.3619942543737097E-2</v>
      </c>
      <c r="AQ538" s="22">
        <v>0.133432145717961</v>
      </c>
      <c r="AR538" s="22">
        <v>-0.13723435469815701</v>
      </c>
      <c r="AS538" s="20">
        <v>9</v>
      </c>
      <c r="AT538" s="20">
        <v>3</v>
      </c>
      <c r="AU538" s="20">
        <v>7</v>
      </c>
      <c r="AV538" s="21">
        <v>5</v>
      </c>
      <c r="AW538" s="15"/>
      <c r="AX538" s="25">
        <v>0.149590520828497</v>
      </c>
      <c r="AY538" s="26">
        <v>1.00115556701894</v>
      </c>
      <c r="AZ538" s="26">
        <v>0.88506086761753999</v>
      </c>
      <c r="BA538" s="26">
        <v>1.5419540112088701</v>
      </c>
      <c r="BB538" s="85">
        <v>1.54691694234316E-2</v>
      </c>
      <c r="BC538" s="88">
        <v>-18.023187260027001</v>
      </c>
      <c r="BD538" s="18">
        <v>43896</v>
      </c>
      <c r="BE538" s="18">
        <v>43915</v>
      </c>
      <c r="BF538" s="20"/>
      <c r="BG538" s="18"/>
      <c r="BH538" s="15"/>
    </row>
    <row r="539" spans="1:60" x14ac:dyDescent="0.25">
      <c r="A539" s="15"/>
      <c r="B539" s="14" t="s">
        <v>1757</v>
      </c>
      <c r="C539" s="14" t="s">
        <v>1758</v>
      </c>
      <c r="D539" s="14" t="s">
        <v>1753</v>
      </c>
      <c r="E539" s="16" t="s">
        <v>1389</v>
      </c>
      <c r="F539" s="16" t="s">
        <v>1383</v>
      </c>
      <c r="G539" s="81" t="s">
        <v>115</v>
      </c>
      <c r="H539" s="82" t="s">
        <v>621</v>
      </c>
      <c r="I539" s="17" t="s">
        <v>411</v>
      </c>
      <c r="J539" s="17" t="s">
        <v>1759</v>
      </c>
      <c r="K539" s="15"/>
      <c r="L539" s="18">
        <v>44022</v>
      </c>
      <c r="M539" s="83">
        <v>1237.4162460006801</v>
      </c>
      <c r="N539" s="84">
        <v>1237.4162460006801</v>
      </c>
      <c r="O539" s="84">
        <v>1371.00818400085</v>
      </c>
      <c r="P539" s="85">
        <f t="shared" si="8"/>
        <v>0.90255934314678965</v>
      </c>
      <c r="Q539" s="18">
        <v>43896</v>
      </c>
      <c r="R539" s="86">
        <v>3280257.17366016</v>
      </c>
      <c r="S539" s="86">
        <v>4119496.3500820301</v>
      </c>
      <c r="T539" s="15"/>
      <c r="U539" s="19">
        <v>-5.3962245174261599E-3</v>
      </c>
      <c r="V539" s="51">
        <v>-0.49770953637562299</v>
      </c>
      <c r="W539" s="19">
        <v>1.9885372257704099E-2</v>
      </c>
      <c r="X539" s="51">
        <v>2.7774544768362799</v>
      </c>
      <c r="Y539" s="19">
        <v>-7.3042666463152299E-3</v>
      </c>
      <c r="Z539" s="51">
        <v>18.601246793608901</v>
      </c>
      <c r="AA539" s="19">
        <v>0.141142600257881</v>
      </c>
      <c r="AB539" s="51">
        <v>34.690926928946297</v>
      </c>
      <c r="AC539" s="19">
        <v>0.34027587337535797</v>
      </c>
      <c r="AD539" s="51">
        <v>58.313442835817099</v>
      </c>
      <c r="AE539" s="19">
        <v>0.30567781739053301</v>
      </c>
      <c r="AF539" s="87">
        <v>48.345013787678901</v>
      </c>
      <c r="AG539" s="19">
        <v>-3.8337295604833302E-2</v>
      </c>
      <c r="AH539" s="51">
        <v>-5.6325505523127504</v>
      </c>
      <c r="AI539" s="19">
        <v>2.7076043368651902E-2</v>
      </c>
      <c r="AJ539" s="51">
        <v>16.434521543851599</v>
      </c>
      <c r="AK539" s="19">
        <v>1.2846154127363101</v>
      </c>
      <c r="AL539" s="19">
        <v>8.7430047786328902E-2</v>
      </c>
      <c r="AM539" s="51">
        <v>147.32469620439201</v>
      </c>
      <c r="AN539" s="15"/>
      <c r="AO539" s="22">
        <v>3.62978874327382E-2</v>
      </c>
      <c r="AP539" s="22">
        <v>-3.3595996594158399E-2</v>
      </c>
      <c r="AQ539" s="22">
        <v>0.13384493095334599</v>
      </c>
      <c r="AR539" s="22">
        <v>-0.13667606400849799</v>
      </c>
      <c r="AS539" s="20">
        <v>9</v>
      </c>
      <c r="AT539" s="20">
        <v>3</v>
      </c>
      <c r="AU539" s="20">
        <v>7</v>
      </c>
      <c r="AV539" s="21">
        <v>5</v>
      </c>
      <c r="AW539" s="15"/>
      <c r="AX539" s="25">
        <v>0.14955630930824601</v>
      </c>
      <c r="AY539" s="26">
        <v>1.03691883086321</v>
      </c>
      <c r="AZ539" s="26">
        <v>0.90213000351468497</v>
      </c>
      <c r="BA539" s="26">
        <v>1.59971465698618</v>
      </c>
      <c r="BB539" s="85">
        <v>1.5466028891187301E-2</v>
      </c>
      <c r="BC539" s="88">
        <v>-17.9840344411496</v>
      </c>
      <c r="BD539" s="18">
        <v>43896</v>
      </c>
      <c r="BE539" s="18">
        <v>43915</v>
      </c>
      <c r="BF539" s="20"/>
      <c r="BG539" s="18"/>
      <c r="BH539" s="15"/>
    </row>
    <row r="540" spans="1:60" x14ac:dyDescent="0.25">
      <c r="A540" s="15"/>
      <c r="B540" s="14" t="s">
        <v>1760</v>
      </c>
      <c r="C540" s="14" t="s">
        <v>1761</v>
      </c>
      <c r="D540" s="14" t="s">
        <v>1753</v>
      </c>
      <c r="E540" s="16" t="s">
        <v>1393</v>
      </c>
      <c r="F540" s="16" t="s">
        <v>1383</v>
      </c>
      <c r="G540" s="81" t="s">
        <v>115</v>
      </c>
      <c r="H540" s="82" t="s">
        <v>621</v>
      </c>
      <c r="I540" s="17" t="s">
        <v>411</v>
      </c>
      <c r="J540" s="17" t="s">
        <v>64</v>
      </c>
      <c r="K540" s="15"/>
      <c r="L540" s="18">
        <v>44022</v>
      </c>
      <c r="M540" s="83">
        <v>953.80097400024499</v>
      </c>
      <c r="N540" s="84">
        <v>953.80097400024499</v>
      </c>
      <c r="O540" s="84">
        <v>1055.19797600061</v>
      </c>
      <c r="P540" s="85">
        <f t="shared" si="8"/>
        <v>0.90390712993529632</v>
      </c>
      <c r="Q540" s="18">
        <v>43896</v>
      </c>
      <c r="R540" s="86">
        <v>8383297.3646015599</v>
      </c>
      <c r="S540" s="86">
        <v>8244580.85503125</v>
      </c>
      <c r="T540" s="15"/>
      <c r="U540" s="19">
        <v>-5.4030086412240096E-3</v>
      </c>
      <c r="V540" s="51">
        <v>-0.49838794875540798</v>
      </c>
      <c r="W540" s="19">
        <v>2.01102280061605E-2</v>
      </c>
      <c r="X540" s="51">
        <v>2.79994005168192</v>
      </c>
      <c r="Y540" s="19">
        <v>-4.9428780885136803E-3</v>
      </c>
      <c r="Z540" s="51">
        <v>18.8373856493854</v>
      </c>
      <c r="AA540" s="19">
        <v>0.147114885134215</v>
      </c>
      <c r="AB540" s="51">
        <v>35.288155416608802</v>
      </c>
      <c r="AC540" s="19">
        <v>0.35418573257105901</v>
      </c>
      <c r="AD540" s="51">
        <v>59.704428755387198</v>
      </c>
      <c r="AE540" s="19">
        <v>0.33385203781304901</v>
      </c>
      <c r="AF540" s="87">
        <v>51.162435829930502</v>
      </c>
      <c r="AG540" s="19">
        <v>-3.8309086789013201E-2</v>
      </c>
      <c r="AH540" s="51">
        <v>-5.6297296707270998</v>
      </c>
      <c r="AI540" s="19">
        <v>2.9680965046281899E-2</v>
      </c>
      <c r="AJ540" s="51">
        <v>16.695013711636399</v>
      </c>
      <c r="AK540" s="19">
        <v>0.42586066404706802</v>
      </c>
      <c r="AL540" s="19">
        <v>9.8462187013938093E-2</v>
      </c>
      <c r="AM540" s="51">
        <v>46.220285380724803</v>
      </c>
      <c r="AN540" s="15"/>
      <c r="AO540" s="22">
        <v>3.6304035935245303E-2</v>
      </c>
      <c r="AP540" s="22">
        <v>-3.35616216016206E-2</v>
      </c>
      <c r="AQ540" s="22">
        <v>0.13448217241238999</v>
      </c>
      <c r="AR540" s="22">
        <v>-0.136350600498263</v>
      </c>
      <c r="AS540" s="20">
        <v>9</v>
      </c>
      <c r="AT540" s="20">
        <v>3</v>
      </c>
      <c r="AU540" s="20">
        <v>7</v>
      </c>
      <c r="AV540" s="21">
        <v>5</v>
      </c>
      <c r="AW540" s="15"/>
      <c r="AX540" s="25">
        <v>0.14958045866311301</v>
      </c>
      <c r="AY540" s="26">
        <v>1.0772423227626899</v>
      </c>
      <c r="AZ540" s="26">
        <v>0.92122651754652896</v>
      </c>
      <c r="BA540" s="26">
        <v>1.6645266718660401</v>
      </c>
      <c r="BB540" s="85">
        <v>1.54688463301682E-2</v>
      </c>
      <c r="BC540" s="88">
        <v>-17.968931358162099</v>
      </c>
      <c r="BD540" s="18">
        <v>43896</v>
      </c>
      <c r="BE540" s="18">
        <v>43915</v>
      </c>
      <c r="BF540" s="20"/>
      <c r="BG540" s="18"/>
      <c r="BH540" s="15"/>
    </row>
    <row r="541" spans="1:60" x14ac:dyDescent="0.25">
      <c r="A541" s="15"/>
      <c r="B541" s="14" t="s">
        <v>1762</v>
      </c>
      <c r="C541" s="14" t="s">
        <v>1763</v>
      </c>
      <c r="D541" s="14" t="s">
        <v>1753</v>
      </c>
      <c r="E541" s="16" t="s">
        <v>715</v>
      </c>
      <c r="F541" s="16" t="s">
        <v>1383</v>
      </c>
      <c r="G541" s="81" t="s">
        <v>115</v>
      </c>
      <c r="H541" s="82" t="s">
        <v>621</v>
      </c>
      <c r="I541" s="17" t="s">
        <v>411</v>
      </c>
      <c r="J541" s="17" t="s">
        <v>1764</v>
      </c>
      <c r="K541" s="15"/>
      <c r="L541" s="18">
        <v>44022</v>
      </c>
      <c r="M541" s="83">
        <v>1162.52555399947</v>
      </c>
      <c r="N541" s="84">
        <v>1162.52555399947</v>
      </c>
      <c r="O541" s="84">
        <v>1295.5134079996501</v>
      </c>
      <c r="P541" s="85">
        <f t="shared" si="8"/>
        <v>0.89734737349764582</v>
      </c>
      <c r="Q541" s="18">
        <v>43896</v>
      </c>
      <c r="R541" s="86">
        <v>7282146.6635937504</v>
      </c>
      <c r="S541" s="86">
        <v>6274625.11426563</v>
      </c>
      <c r="T541" s="15"/>
      <c r="U541" s="19">
        <v>-5.44692554285575E-3</v>
      </c>
      <c r="V541" s="51">
        <v>-0.50277963891858202</v>
      </c>
      <c r="W541" s="19">
        <v>1.8352816179685798E-2</v>
      </c>
      <c r="X541" s="51">
        <v>2.6241988690344402</v>
      </c>
      <c r="Y541" s="19">
        <v>-1.55049222667003E-2</v>
      </c>
      <c r="Z541" s="51">
        <v>17.781181231577602</v>
      </c>
      <c r="AA541" s="19">
        <v>0.12242026569219901</v>
      </c>
      <c r="AB541" s="51">
        <v>32.818693472363499</v>
      </c>
      <c r="AC541" s="19">
        <v>0.29640668299543899</v>
      </c>
      <c r="AD541" s="51">
        <v>53.926523797796101</v>
      </c>
      <c r="AE541" s="19">
        <v>0.242916802513646</v>
      </c>
      <c r="AF541" s="87">
        <v>42.068912299990203</v>
      </c>
      <c r="AG541" s="19">
        <v>-3.8658328361634603E-2</v>
      </c>
      <c r="AH541" s="51">
        <v>-5.6646538279892402</v>
      </c>
      <c r="AI541" s="19">
        <v>1.8217778000689602E-2</v>
      </c>
      <c r="AJ541" s="51">
        <v>15.5486950070626</v>
      </c>
      <c r="AK541" s="19">
        <v>0.97832914248690905</v>
      </c>
      <c r="AL541" s="19">
        <v>7.1665557486994699E-2</v>
      </c>
      <c r="AM541" s="51">
        <v>116.69606917933601</v>
      </c>
      <c r="AN541" s="15"/>
      <c r="AO541" s="22">
        <v>3.6216005406458897E-2</v>
      </c>
      <c r="AP541" s="22">
        <v>-3.3634805607107403E-2</v>
      </c>
      <c r="AQ541" s="22">
        <v>0.13216221582115401</v>
      </c>
      <c r="AR541" s="22">
        <v>-0.13787372052407601</v>
      </c>
      <c r="AS541" s="20">
        <v>9</v>
      </c>
      <c r="AT541" s="20">
        <v>3</v>
      </c>
      <c r="AU541" s="20">
        <v>7</v>
      </c>
      <c r="AV541" s="21">
        <v>5</v>
      </c>
      <c r="AW541" s="15"/>
      <c r="AX541" s="25">
        <v>0.14963400556254799</v>
      </c>
      <c r="AY541" s="26">
        <v>0.91983808514487497</v>
      </c>
      <c r="AZ541" s="26">
        <v>0.846510907227639</v>
      </c>
      <c r="BA541" s="26">
        <v>1.4120789489825301</v>
      </c>
      <c r="BB541" s="85">
        <v>1.54730430982454E-2</v>
      </c>
      <c r="BC541" s="88">
        <v>-18.062559488345901</v>
      </c>
      <c r="BD541" s="18">
        <v>43896</v>
      </c>
      <c r="BE541" s="18">
        <v>43915</v>
      </c>
      <c r="BF541" s="20"/>
      <c r="BG541" s="18"/>
      <c r="BH541" s="15"/>
    </row>
    <row r="542" spans="1:60" x14ac:dyDescent="0.25">
      <c r="A542" s="15"/>
      <c r="B542" s="14" t="s">
        <v>1765</v>
      </c>
      <c r="C542" s="14" t="s">
        <v>1766</v>
      </c>
      <c r="D542" s="14" t="s">
        <v>1753</v>
      </c>
      <c r="E542" s="16" t="s">
        <v>139</v>
      </c>
      <c r="F542" s="16" t="s">
        <v>1383</v>
      </c>
      <c r="G542" s="81" t="s">
        <v>115</v>
      </c>
      <c r="H542" s="82" t="s">
        <v>621</v>
      </c>
      <c r="I542" s="17" t="s">
        <v>411</v>
      </c>
      <c r="J542" s="17" t="s">
        <v>1767</v>
      </c>
      <c r="K542" s="15"/>
      <c r="L542" s="18">
        <v>44022</v>
      </c>
      <c r="M542" s="83">
        <v>807.92829000018503</v>
      </c>
      <c r="N542" s="84">
        <v>807.92829000018503</v>
      </c>
      <c r="O542" s="84">
        <v>893.50578400026995</v>
      </c>
      <c r="P542" s="85">
        <f t="shared" si="8"/>
        <v>0.90422278676591195</v>
      </c>
      <c r="Q542" s="18">
        <v>43896</v>
      </c>
      <c r="R542" s="86">
        <v>3932289.9347695298</v>
      </c>
      <c r="S542" s="86">
        <v>3613368.4128046902</v>
      </c>
      <c r="T542" s="15"/>
      <c r="U542" s="19">
        <v>-5.3588414066325597E-3</v>
      </c>
      <c r="V542" s="51">
        <v>-0.49397122529626403</v>
      </c>
      <c r="W542" s="19">
        <v>2.0171033620499702E-2</v>
      </c>
      <c r="X542" s="51">
        <v>2.8060206131158298</v>
      </c>
      <c r="Y542" s="19">
        <v>-4.8567828971499702E-3</v>
      </c>
      <c r="Z542" s="51">
        <v>18.845995168521799</v>
      </c>
      <c r="AA542" s="19">
        <v>0.141647292643029</v>
      </c>
      <c r="AB542" s="51">
        <v>34.741396167490201</v>
      </c>
      <c r="AC542" s="19">
        <v>0.21880656497902201</v>
      </c>
      <c r="AD542" s="51">
        <v>46.166511996183502</v>
      </c>
      <c r="AE542" s="19">
        <v>0.19455495230969999</v>
      </c>
      <c r="AF542" s="87">
        <v>37.232727279595601</v>
      </c>
      <c r="AG542" s="19">
        <v>-3.8126563596961198E-2</v>
      </c>
      <c r="AH542" s="51">
        <v>-5.6114773515219003</v>
      </c>
      <c r="AI542" s="19">
        <v>2.9822453354427101E-2</v>
      </c>
      <c r="AJ542" s="51">
        <v>16.709162542450901</v>
      </c>
      <c r="AK542" s="19">
        <v>0.22886303349339901</v>
      </c>
      <c r="AL542" s="19">
        <v>5.2445661242018098E-2</v>
      </c>
      <c r="AM542" s="51">
        <v>25.621153276821101</v>
      </c>
      <c r="AN542" s="15"/>
      <c r="AO542" s="22">
        <v>3.6258201105738401E-2</v>
      </c>
      <c r="AP542" s="22">
        <v>-3.3550514084709E-2</v>
      </c>
      <c r="AQ542" s="22">
        <v>0.13451894494573899</v>
      </c>
      <c r="AR542" s="22">
        <v>-0.136286334420292</v>
      </c>
      <c r="AS542" s="20">
        <v>9</v>
      </c>
      <c r="AT542" s="20">
        <v>3</v>
      </c>
      <c r="AU542" s="20">
        <v>7</v>
      </c>
      <c r="AV542" s="21">
        <v>5</v>
      </c>
      <c r="AW542" s="15"/>
      <c r="AX542" s="25">
        <v>0.14940993266369301</v>
      </c>
      <c r="AY542" s="26">
        <v>1.03953085458488</v>
      </c>
      <c r="AZ542" s="26">
        <v>0.903857203445114</v>
      </c>
      <c r="BA542" s="26">
        <v>1.6052682232220801</v>
      </c>
      <c r="BB542" s="85">
        <v>1.54513090698129E-2</v>
      </c>
      <c r="BC542" s="88">
        <v>-17.9604173664702</v>
      </c>
      <c r="BD542" s="18">
        <v>43896</v>
      </c>
      <c r="BE542" s="18">
        <v>43915</v>
      </c>
      <c r="BF542" s="20"/>
      <c r="BG542" s="18"/>
      <c r="BH542" s="15"/>
    </row>
    <row r="543" spans="1:60" x14ac:dyDescent="0.25">
      <c r="A543" s="15"/>
      <c r="B543" s="14" t="s">
        <v>1768</v>
      </c>
      <c r="C543" s="14" t="s">
        <v>1769</v>
      </c>
      <c r="D543" s="14" t="s">
        <v>1770</v>
      </c>
      <c r="E543" s="16" t="s">
        <v>77</v>
      </c>
      <c r="F543" s="16" t="s">
        <v>1383</v>
      </c>
      <c r="G543" s="81" t="s">
        <v>703</v>
      </c>
      <c r="H543" s="82" t="s">
        <v>704</v>
      </c>
      <c r="I543" s="17" t="s">
        <v>31</v>
      </c>
      <c r="J543" s="17" t="s">
        <v>1771</v>
      </c>
      <c r="K543" s="15"/>
      <c r="L543" s="18">
        <v>44022</v>
      </c>
      <c r="M543" s="83">
        <v>1587.63260000013</v>
      </c>
      <c r="N543" s="84">
        <v>1587.63260000013</v>
      </c>
      <c r="O543" s="84">
        <v>1587.63260000013</v>
      </c>
      <c r="P543" s="85">
        <f t="shared" si="8"/>
        <v>1</v>
      </c>
      <c r="Q543" s="18">
        <v>44022</v>
      </c>
      <c r="R543" s="86">
        <v>6184184.676</v>
      </c>
      <c r="S543" s="86">
        <v>4880161.9908984397</v>
      </c>
      <c r="T543" s="15"/>
      <c r="U543" s="19">
        <v>5.5428754421882297E-6</v>
      </c>
      <c r="V543" s="51">
        <v>4.2467202911211602E-2</v>
      </c>
      <c r="W543" s="19">
        <v>1.9624258675321501E-4</v>
      </c>
      <c r="X543" s="51">
        <v>0.80854150974118999</v>
      </c>
      <c r="Y543" s="19">
        <v>7.2826000960049004E-3</v>
      </c>
      <c r="Z543" s="51">
        <v>20.059933467855402</v>
      </c>
      <c r="AA543" s="19">
        <v>1.86559843023133E-2</v>
      </c>
      <c r="AB543" s="51">
        <v>22.442265333404102</v>
      </c>
      <c r="AC543" s="19">
        <v>4.6660548307045198E-2</v>
      </c>
      <c r="AD543" s="51">
        <v>28.951910328964001</v>
      </c>
      <c r="AE543" s="19">
        <v>7.2704217885984704E-2</v>
      </c>
      <c r="AF543" s="87">
        <v>25.047653837187699</v>
      </c>
      <c r="AG543" s="19">
        <v>5.7447319704806398E-5</v>
      </c>
      <c r="AH543" s="51">
        <v>-1.7930762598553001</v>
      </c>
      <c r="AI543" s="19">
        <v>7.8094103701005198E-3</v>
      </c>
      <c r="AJ543" s="51">
        <v>14.5078582440037</v>
      </c>
      <c r="AK543" s="19">
        <v>0.58763259999977902</v>
      </c>
      <c r="AL543" s="19">
        <v>3.61183905752114E-2</v>
      </c>
      <c r="AM543" s="51">
        <v>31.446497228520499</v>
      </c>
      <c r="AN543" s="15"/>
      <c r="AO543" s="22">
        <v>7.3645992779347602E-4</v>
      </c>
      <c r="AP543" s="22">
        <v>5.5428754421882297E-6</v>
      </c>
      <c r="AQ543" s="22">
        <v>2.3952479423314799E-3</v>
      </c>
      <c r="AR543" s="22">
        <v>5.7447319704806398E-5</v>
      </c>
      <c r="AS543" s="20">
        <v>12</v>
      </c>
      <c r="AT543" s="20">
        <v>0</v>
      </c>
      <c r="AU543" s="20">
        <v>7</v>
      </c>
      <c r="AV543" s="21">
        <v>5</v>
      </c>
      <c r="AW543" s="15"/>
      <c r="AX543" s="25">
        <v>1.2347296118070999E-3</v>
      </c>
      <c r="AY543" s="26">
        <v>-9.0857581243471905</v>
      </c>
      <c r="AZ543" s="26">
        <v>0.50134854632233306</v>
      </c>
      <c r="BA543" s="26">
        <v>-10.6931382628536</v>
      </c>
      <c r="BB543" s="85">
        <v>1.27589628368696E-4</v>
      </c>
      <c r="BC543" s="88">
        <v>0</v>
      </c>
      <c r="BD543" s="18">
        <v>44022</v>
      </c>
      <c r="BE543" s="18"/>
      <c r="BF543" s="20"/>
      <c r="BG543" s="18"/>
      <c r="BH543" s="15"/>
    </row>
    <row r="544" spans="1:60" x14ac:dyDescent="0.25">
      <c r="A544" s="15"/>
      <c r="B544" s="14" t="s">
        <v>1772</v>
      </c>
      <c r="C544" s="14" t="s">
        <v>1773</v>
      </c>
      <c r="D544" s="14" t="s">
        <v>1770</v>
      </c>
      <c r="E544" s="16" t="s">
        <v>708</v>
      </c>
      <c r="F544" s="16" t="s">
        <v>1383</v>
      </c>
      <c r="G544" s="81" t="s">
        <v>703</v>
      </c>
      <c r="H544" s="82" t="s">
        <v>704</v>
      </c>
      <c r="I544" s="17" t="s">
        <v>31</v>
      </c>
      <c r="J544" s="17" t="s">
        <v>1774</v>
      </c>
      <c r="K544" s="15"/>
      <c r="L544" s="18">
        <v>44022</v>
      </c>
      <c r="M544" s="83">
        <v>3645.2983000017698</v>
      </c>
      <c r="N544" s="84">
        <v>3645.2983000017698</v>
      </c>
      <c r="O544" s="84">
        <v>3645.2983000017698</v>
      </c>
      <c r="P544" s="85">
        <f t="shared" si="8"/>
        <v>1</v>
      </c>
      <c r="Q544" s="18">
        <v>44022</v>
      </c>
      <c r="R544" s="86">
        <v>100820475.809</v>
      </c>
      <c r="S544" s="86">
        <v>70680761.853125006</v>
      </c>
      <c r="T544" s="15"/>
      <c r="U544" s="19">
        <v>1.83798874786589E-6</v>
      </c>
      <c r="V544" s="51">
        <v>4.2096714241779402E-2</v>
      </c>
      <c r="W544" s="19">
        <v>5.81604890612653E-5</v>
      </c>
      <c r="X544" s="51">
        <v>0.79473329997199504</v>
      </c>
      <c r="Y544" s="19">
        <v>3.19835846676142E-3</v>
      </c>
      <c r="Z544" s="51">
        <v>19.651509304938401</v>
      </c>
      <c r="AA544" s="19">
        <v>7.0149356688489197E-3</v>
      </c>
      <c r="AB544" s="51">
        <v>21.278160470043101</v>
      </c>
      <c r="AC544" s="19">
        <v>1.83420663815923E-2</v>
      </c>
      <c r="AD544" s="51">
        <v>26.120062136411399</v>
      </c>
      <c r="AE544" s="19">
        <v>2.69086070074991E-2</v>
      </c>
      <c r="AF544" s="87">
        <v>20.468092749360899</v>
      </c>
      <c r="AG544" s="19">
        <v>1.7090800611185801E-5</v>
      </c>
      <c r="AH544" s="51">
        <v>-1.7971119117646599</v>
      </c>
      <c r="AI544" s="19">
        <v>3.3529338597873002E-3</v>
      </c>
      <c r="AJ544" s="51">
        <v>14.062210592979699</v>
      </c>
      <c r="AK544" s="19">
        <v>0.41838242850266399</v>
      </c>
      <c r="AL544" s="19">
        <v>2.3568423621327401E-2</v>
      </c>
      <c r="AM544" s="51">
        <v>-53.694629927631503</v>
      </c>
      <c r="AN544" s="15"/>
      <c r="AO544" s="22">
        <v>6.9951989462424503E-4</v>
      </c>
      <c r="AP544" s="22">
        <v>2.7433998184278601E-8</v>
      </c>
      <c r="AQ544" s="22">
        <v>1.81803709165251E-3</v>
      </c>
      <c r="AR544" s="22">
        <v>1.7090800611185801E-5</v>
      </c>
      <c r="AS544" s="20">
        <v>12</v>
      </c>
      <c r="AT544" s="20">
        <v>0</v>
      </c>
      <c r="AU544" s="20">
        <v>7</v>
      </c>
      <c r="AV544" s="21">
        <v>5</v>
      </c>
      <c r="AW544" s="15"/>
      <c r="AX544" s="25">
        <v>1.0117232638049199E-3</v>
      </c>
      <c r="AY544" s="26">
        <v>-21.3424098352261</v>
      </c>
      <c r="AZ544" s="26">
        <v>0.463688073155481</v>
      </c>
      <c r="BA544" s="26">
        <v>-14.498437530026401</v>
      </c>
      <c r="BB544" s="85">
        <v>1.04548564402336E-4</v>
      </c>
      <c r="BC544" s="88">
        <v>0</v>
      </c>
      <c r="BD544" s="18">
        <v>44022</v>
      </c>
      <c r="BE544" s="18"/>
      <c r="BF544" s="20"/>
      <c r="BG544" s="18"/>
      <c r="BH544" s="15"/>
    </row>
    <row r="545" spans="1:60" x14ac:dyDescent="0.25">
      <c r="A545" s="15"/>
      <c r="B545" s="14" t="s">
        <v>1775</v>
      </c>
      <c r="C545" s="14" t="s">
        <v>1776</v>
      </c>
      <c r="D545" s="14" t="s">
        <v>1770</v>
      </c>
      <c r="E545" s="16" t="s">
        <v>47</v>
      </c>
      <c r="F545" s="16" t="s">
        <v>1383</v>
      </c>
      <c r="G545" s="81" t="s">
        <v>703</v>
      </c>
      <c r="H545" s="82" t="s">
        <v>704</v>
      </c>
      <c r="I545" s="17" t="s">
        <v>31</v>
      </c>
      <c r="J545" s="17" t="s">
        <v>1777</v>
      </c>
      <c r="K545" s="15"/>
      <c r="L545" s="18">
        <v>44022</v>
      </c>
      <c r="M545" s="83">
        <v>1391.7393999993801</v>
      </c>
      <c r="N545" s="84">
        <v>1391.7393999993801</v>
      </c>
      <c r="O545" s="84">
        <v>1391.7393999993801</v>
      </c>
      <c r="P545" s="85">
        <f t="shared" si="8"/>
        <v>1</v>
      </c>
      <c r="Q545" s="18">
        <v>44022</v>
      </c>
      <c r="R545" s="86">
        <v>5021185.574</v>
      </c>
      <c r="S545" s="86">
        <v>4126126.29255469</v>
      </c>
      <c r="T545" s="15"/>
      <c r="U545" s="19">
        <v>1.86816942004953E-6</v>
      </c>
      <c r="V545" s="51">
        <v>4.20997323089978E-2</v>
      </c>
      <c r="W545" s="19">
        <v>5.8347659432911301E-5</v>
      </c>
      <c r="X545" s="51">
        <v>0.79475201700915898</v>
      </c>
      <c r="Y545" s="19">
        <v>5.5354543255816697E-3</v>
      </c>
      <c r="Z545" s="51">
        <v>19.885218890820401</v>
      </c>
      <c r="AA545" s="19">
        <v>1.48413335355144E-2</v>
      </c>
      <c r="AB545" s="51">
        <v>22.0608002567024</v>
      </c>
      <c r="AC545" s="19">
        <v>3.8578242532821598E-2</v>
      </c>
      <c r="AD545" s="51">
        <v>28.143679751548898</v>
      </c>
      <c r="AE545" s="19">
        <v>6.0169969754497302E-2</v>
      </c>
      <c r="AF545" s="87">
        <v>23.794229024060801</v>
      </c>
      <c r="AG545" s="19">
        <v>1.7173049855046001E-5</v>
      </c>
      <c r="AH545" s="51">
        <v>-1.7971036868402701</v>
      </c>
      <c r="AI545" s="19">
        <v>5.9515488701435996E-3</v>
      </c>
      <c r="AJ545" s="51">
        <v>14.322072094015301</v>
      </c>
      <c r="AK545" s="19">
        <v>0.371955797401606</v>
      </c>
      <c r="AL545" s="19">
        <v>3.2602222772766302E-2</v>
      </c>
      <c r="AM545" s="51">
        <v>56.058734670863501</v>
      </c>
      <c r="AN545" s="15"/>
      <c r="AO545" s="22">
        <v>7.2548748903500404E-4</v>
      </c>
      <c r="AP545" s="22">
        <v>-1.65276833286043E-6</v>
      </c>
      <c r="AQ545" s="22">
        <v>2.0665052034019001E-3</v>
      </c>
      <c r="AR545" s="22">
        <v>1.7173049855046001E-5</v>
      </c>
      <c r="AS545" s="20">
        <v>12</v>
      </c>
      <c r="AT545" s="20">
        <v>0</v>
      </c>
      <c r="AU545" s="20">
        <v>7</v>
      </c>
      <c r="AV545" s="21">
        <v>5</v>
      </c>
      <c r="AW545" s="15"/>
      <c r="AX545" s="25">
        <v>1.1742449695884699E-3</v>
      </c>
      <c r="AY545" s="26">
        <v>-12.630626883546901</v>
      </c>
      <c r="AZ545" s="26">
        <v>0.48900245896220401</v>
      </c>
      <c r="BA545" s="26">
        <v>-12.3542464890925</v>
      </c>
      <c r="BB545" s="85">
        <v>1.2133957465920301E-4</v>
      </c>
      <c r="BC545" s="88">
        <v>-3.37739126720304E-4</v>
      </c>
      <c r="BD545" s="18">
        <v>43970</v>
      </c>
      <c r="BE545" s="18">
        <v>43976</v>
      </c>
      <c r="BF545" s="20">
        <v>5</v>
      </c>
      <c r="BG545" s="18">
        <v>43977</v>
      </c>
      <c r="BH545" s="15"/>
    </row>
    <row r="546" spans="1:60" x14ac:dyDescent="0.25">
      <c r="A546" s="15"/>
      <c r="B546" s="14" t="s">
        <v>1778</v>
      </c>
      <c r="C546" s="14" t="s">
        <v>1779</v>
      </c>
      <c r="D546" s="14" t="s">
        <v>1770</v>
      </c>
      <c r="E546" s="16" t="s">
        <v>83</v>
      </c>
      <c r="F546" s="16" t="s">
        <v>1383</v>
      </c>
      <c r="G546" s="81" t="s">
        <v>703</v>
      </c>
      <c r="H546" s="82" t="s">
        <v>704</v>
      </c>
      <c r="I546" s="17" t="s">
        <v>31</v>
      </c>
      <c r="J546" s="17" t="s">
        <v>1780</v>
      </c>
      <c r="K546" s="15"/>
      <c r="L546" s="18">
        <v>44022</v>
      </c>
      <c r="M546" s="83">
        <v>1297.67190000042</v>
      </c>
      <c r="N546" s="84">
        <v>1297.67190000042</v>
      </c>
      <c r="O546" s="84">
        <v>1297.67190000042</v>
      </c>
      <c r="P546" s="85">
        <f t="shared" si="8"/>
        <v>1</v>
      </c>
      <c r="Q546" s="18">
        <v>44022</v>
      </c>
      <c r="R546" s="86">
        <v>2850839.5</v>
      </c>
      <c r="S546" s="86">
        <v>2035450.39074023</v>
      </c>
      <c r="T546" s="15"/>
      <c r="U546" s="19">
        <v>5.5484288168372603E-6</v>
      </c>
      <c r="V546" s="51">
        <v>4.2467758248676497E-2</v>
      </c>
      <c r="W546" s="19">
        <v>1.96081831745687E-4</v>
      </c>
      <c r="X546" s="51">
        <v>0.80852543424043699</v>
      </c>
      <c r="Y546" s="19">
        <v>7.2823659829737196E-3</v>
      </c>
      <c r="Z546" s="51">
        <v>20.059910056559598</v>
      </c>
      <c r="AA546" s="19">
        <v>1.8655849125934799E-2</v>
      </c>
      <c r="AB546" s="51">
        <v>22.4422518157517</v>
      </c>
      <c r="AC546" s="19">
        <v>4.6659252166136901E-2</v>
      </c>
      <c r="AD546" s="51">
        <v>28.9517807148804</v>
      </c>
      <c r="AE546" s="19">
        <v>7.2701861947280094E-2</v>
      </c>
      <c r="AF546" s="87">
        <v>25.047418243339099</v>
      </c>
      <c r="AG546" s="19">
        <v>5.7413801187067299E-5</v>
      </c>
      <c r="AH546" s="51">
        <v>-1.79307961170707</v>
      </c>
      <c r="AI546" s="19">
        <v>7.8093127885949798E-3</v>
      </c>
      <c r="AJ546" s="51">
        <v>14.5078484858532</v>
      </c>
      <c r="AK546" s="19">
        <v>0.29767189999984101</v>
      </c>
      <c r="AL546" s="19">
        <v>3.2777237842310597E-2</v>
      </c>
      <c r="AM546" s="51">
        <v>34.0347498286865</v>
      </c>
      <c r="AN546" s="15"/>
      <c r="AO546" s="22">
        <v>7.3645978409331303E-4</v>
      </c>
      <c r="AP546" s="22">
        <v>5.5484288168372603E-6</v>
      </c>
      <c r="AQ546" s="22">
        <v>2.3951947696332402E-3</v>
      </c>
      <c r="AR546" s="22">
        <v>5.7413801187067299E-5</v>
      </c>
      <c r="AS546" s="20">
        <v>12</v>
      </c>
      <c r="AT546" s="20">
        <v>0</v>
      </c>
      <c r="AU546" s="20">
        <v>7</v>
      </c>
      <c r="AV546" s="21">
        <v>5</v>
      </c>
      <c r="AW546" s="15"/>
      <c r="AX546" s="25">
        <v>1.2347767218261699E-3</v>
      </c>
      <c r="AY546" s="26">
        <v>-9.0853677339619008</v>
      </c>
      <c r="AZ546" s="26">
        <v>0.50134858803448901</v>
      </c>
      <c r="BA546" s="26">
        <v>-10.692810794425901</v>
      </c>
      <c r="BB546" s="85">
        <v>1.2759449554621899E-4</v>
      </c>
      <c r="BC546" s="88">
        <v>0</v>
      </c>
      <c r="BD546" s="18">
        <v>44022</v>
      </c>
      <c r="BE546" s="18"/>
      <c r="BF546" s="20"/>
      <c r="BG546" s="18"/>
      <c r="BH546" s="15"/>
    </row>
    <row r="547" spans="1:60" x14ac:dyDescent="0.25">
      <c r="A547" s="15"/>
      <c r="B547" s="14" t="s">
        <v>1781</v>
      </c>
      <c r="C547" s="14" t="s">
        <v>1782</v>
      </c>
      <c r="D547" s="14" t="s">
        <v>1770</v>
      </c>
      <c r="E547" s="16" t="s">
        <v>91</v>
      </c>
      <c r="F547" s="16" t="s">
        <v>1383</v>
      </c>
      <c r="G547" s="81" t="s">
        <v>703</v>
      </c>
      <c r="H547" s="82" t="s">
        <v>704</v>
      </c>
      <c r="I547" s="17" t="s">
        <v>31</v>
      </c>
      <c r="J547" s="17" t="s">
        <v>1783</v>
      </c>
      <c r="K547" s="15"/>
      <c r="L547" s="18">
        <v>44022</v>
      </c>
      <c r="M547" s="83">
        <v>1173.8872999995899</v>
      </c>
      <c r="N547" s="84">
        <v>1173.8872999995899</v>
      </c>
      <c r="O547" s="84">
        <v>1173.8872999995899</v>
      </c>
      <c r="P547" s="85">
        <f t="shared" si="8"/>
        <v>1</v>
      </c>
      <c r="Q547" s="18">
        <v>44022</v>
      </c>
      <c r="R547" s="86">
        <v>101768936.27500001</v>
      </c>
      <c r="S547" s="86">
        <v>77796999.40975</v>
      </c>
      <c r="T547" s="15"/>
      <c r="U547" s="19">
        <v>1.8741193343885201E-6</v>
      </c>
      <c r="V547" s="51">
        <v>4.21003273004317E-2</v>
      </c>
      <c r="W547" s="19">
        <v>5.8356536101200598E-5</v>
      </c>
      <c r="X547" s="51">
        <v>0.79475290467598803</v>
      </c>
      <c r="Y547" s="19">
        <v>5.17690114611469E-3</v>
      </c>
      <c r="Z547" s="51">
        <v>19.849363572866402</v>
      </c>
      <c r="AA547" s="19">
        <v>1.3702882793950299E-2</v>
      </c>
      <c r="AB547" s="51">
        <v>21.946955182560501</v>
      </c>
      <c r="AC547" s="19">
        <v>3.5837689300024102E-2</v>
      </c>
      <c r="AD547" s="51">
        <v>27.869624428247299</v>
      </c>
      <c r="AE547" s="19">
        <v>5.5767313884644003E-2</v>
      </c>
      <c r="AF547" s="87">
        <v>23.353963437053601</v>
      </c>
      <c r="AG547" s="19">
        <v>1.7208079952979501E-5</v>
      </c>
      <c r="AH547" s="51">
        <v>-1.7971001838304801</v>
      </c>
      <c r="AI547" s="19">
        <v>5.5509342037112202E-3</v>
      </c>
      <c r="AJ547" s="51">
        <v>14.282010627372101</v>
      </c>
      <c r="AK547" s="19">
        <v>0.173758186598134</v>
      </c>
      <c r="AL547" s="19">
        <v>2.41192763041909E-2</v>
      </c>
      <c r="AM547" s="51">
        <v>5.9996934147347902</v>
      </c>
      <c r="AN547" s="15"/>
      <c r="AO547" s="22">
        <v>7.2138011819333802E-4</v>
      </c>
      <c r="AP547" s="22">
        <v>0</v>
      </c>
      <c r="AQ547" s="22">
        <v>2.02208396331116E-3</v>
      </c>
      <c r="AR547" s="22">
        <v>1.7208079952979501E-5</v>
      </c>
      <c r="AS547" s="20">
        <v>12</v>
      </c>
      <c r="AT547" s="20">
        <v>0</v>
      </c>
      <c r="AU547" s="20">
        <v>7</v>
      </c>
      <c r="AV547" s="21">
        <v>5</v>
      </c>
      <c r="AW547" s="15"/>
      <c r="AX547" s="25">
        <v>1.1416353430775E-3</v>
      </c>
      <c r="AY547" s="26">
        <v>-13.8800642057031</v>
      </c>
      <c r="AZ547" s="26">
        <v>0.485315824706959</v>
      </c>
      <c r="BA547" s="26">
        <v>-12.833082705678001</v>
      </c>
      <c r="BB547" s="85">
        <v>1.1797044446097999E-4</v>
      </c>
      <c r="BC547" s="88">
        <v>0</v>
      </c>
      <c r="BD547" s="18">
        <v>44022</v>
      </c>
      <c r="BE547" s="18"/>
      <c r="BF547" s="20"/>
      <c r="BG547" s="18"/>
      <c r="BH547" s="15"/>
    </row>
    <row r="548" spans="1:60" x14ac:dyDescent="0.25">
      <c r="A548" s="15"/>
      <c r="B548" s="14" t="s">
        <v>1784</v>
      </c>
      <c r="C548" s="14" t="s">
        <v>1785</v>
      </c>
      <c r="D548" s="14" t="s">
        <v>1770</v>
      </c>
      <c r="E548" s="16" t="s">
        <v>1396</v>
      </c>
      <c r="F548" s="16" t="s">
        <v>1383</v>
      </c>
      <c r="G548" s="81" t="s">
        <v>703</v>
      </c>
      <c r="H548" s="82" t="s">
        <v>704</v>
      </c>
      <c r="I548" s="17" t="s">
        <v>31</v>
      </c>
      <c r="J548" s="17" t="s">
        <v>1786</v>
      </c>
      <c r="K548" s="15"/>
      <c r="L548" s="18">
        <v>44022</v>
      </c>
      <c r="M548" s="83">
        <v>1409.8860999997701</v>
      </c>
      <c r="N548" s="84">
        <v>1409.8860999997701</v>
      </c>
      <c r="O548" s="84">
        <v>1409.8860999997701</v>
      </c>
      <c r="P548" s="85">
        <f t="shared" si="8"/>
        <v>1</v>
      </c>
      <c r="Q548" s="18">
        <v>44022</v>
      </c>
      <c r="R548" s="86">
        <v>641770.451</v>
      </c>
      <c r="S548" s="86">
        <v>763386.53860937501</v>
      </c>
      <c r="T548" s="15"/>
      <c r="U548" s="19">
        <v>1.8441241991240499E-6</v>
      </c>
      <c r="V548" s="51">
        <v>4.2097327786905198E-2</v>
      </c>
      <c r="W548" s="19">
        <v>5.8022236771648702E-5</v>
      </c>
      <c r="X548" s="51">
        <v>0.79471947474303295</v>
      </c>
      <c r="Y548" s="19">
        <v>3.1981124120648002E-3</v>
      </c>
      <c r="Z548" s="51">
        <v>19.651484699454201</v>
      </c>
      <c r="AA548" s="19">
        <v>7.0144580386113401E-3</v>
      </c>
      <c r="AB548" s="51">
        <v>21.2781127070193</v>
      </c>
      <c r="AC548" s="19">
        <v>1.8341082257393299E-2</v>
      </c>
      <c r="AD548" s="51">
        <v>26.1199637239915</v>
      </c>
      <c r="AE548" s="19">
        <v>2.6907140647381301E-2</v>
      </c>
      <c r="AF548" s="87">
        <v>20.4679461133492</v>
      </c>
      <c r="AG548" s="19">
        <v>1.70229413924972E-5</v>
      </c>
      <c r="AH548" s="51">
        <v>-1.7971186976865301</v>
      </c>
      <c r="AI548" s="19">
        <v>3.3527498944749801E-3</v>
      </c>
      <c r="AJ548" s="51">
        <v>14.0621921964485</v>
      </c>
      <c r="AK548" s="19">
        <v>0.40988610000000297</v>
      </c>
      <c r="AL548" s="19">
        <v>2.31586294776207E-2</v>
      </c>
      <c r="AM548" s="51">
        <v>-54.544262777897501</v>
      </c>
      <c r="AN548" s="15"/>
      <c r="AO548" s="22">
        <v>6.9950152283126997E-4</v>
      </c>
      <c r="AP548" s="22">
        <v>0</v>
      </c>
      <c r="AQ548" s="22">
        <v>1.8179364469688201E-3</v>
      </c>
      <c r="AR548" s="22">
        <v>1.70229413924972E-5</v>
      </c>
      <c r="AS548" s="20">
        <v>12</v>
      </c>
      <c r="AT548" s="20">
        <v>0</v>
      </c>
      <c r="AU548" s="20">
        <v>7</v>
      </c>
      <c r="AV548" s="21">
        <v>5</v>
      </c>
      <c r="AW548" s="15"/>
      <c r="AX548" s="25">
        <v>1.01172238414506E-3</v>
      </c>
      <c r="AY548" s="26">
        <v>-21.3431730612647</v>
      </c>
      <c r="AZ548" s="26">
        <v>0.463686578385477</v>
      </c>
      <c r="BA548" s="26">
        <v>-14.498520735243799</v>
      </c>
      <c r="BB548" s="85">
        <v>1.04548471998243E-4</v>
      </c>
      <c r="BC548" s="88">
        <v>0</v>
      </c>
      <c r="BD548" s="18">
        <v>44022</v>
      </c>
      <c r="BE548" s="18"/>
      <c r="BF548" s="20"/>
      <c r="BG548" s="18"/>
      <c r="BH548" s="15"/>
    </row>
    <row r="549" spans="1:60" x14ac:dyDescent="0.25">
      <c r="A549" s="15"/>
      <c r="B549" s="14" t="s">
        <v>1787</v>
      </c>
      <c r="C549" s="14" t="s">
        <v>1788</v>
      </c>
      <c r="D549" s="14" t="s">
        <v>1789</v>
      </c>
      <c r="E549" s="16" t="s">
        <v>77</v>
      </c>
      <c r="F549" s="16" t="s">
        <v>1383</v>
      </c>
      <c r="G549" s="81" t="s">
        <v>115</v>
      </c>
      <c r="H549" s="82" t="s">
        <v>1628</v>
      </c>
      <c r="I549" s="17" t="s">
        <v>31</v>
      </c>
      <c r="J549" s="17" t="s">
        <v>64</v>
      </c>
      <c r="K549" s="15"/>
      <c r="L549" s="18">
        <v>44022</v>
      </c>
      <c r="M549" s="83">
        <v>1004.30649999995</v>
      </c>
      <c r="N549" s="84">
        <v>1004.30649999995</v>
      </c>
      <c r="O549" s="84">
        <v>1232.33479999937</v>
      </c>
      <c r="P549" s="85">
        <f t="shared" si="8"/>
        <v>0.81496237873057176</v>
      </c>
      <c r="Q549" s="18">
        <v>43797</v>
      </c>
      <c r="R549" s="86">
        <v>88107.369000000006</v>
      </c>
      <c r="S549" s="86">
        <v>121147.439632202</v>
      </c>
      <c r="T549" s="15"/>
      <c r="U549" s="19">
        <v>1.2136591096350499E-2</v>
      </c>
      <c r="V549" s="51">
        <v>1.2555720250020399</v>
      </c>
      <c r="W549" s="19">
        <v>9.1794386105903E-2</v>
      </c>
      <c r="X549" s="51">
        <v>9.9683558616525296</v>
      </c>
      <c r="Y549" s="19">
        <v>-0.135511392100889</v>
      </c>
      <c r="Z549" s="51">
        <v>5.7805342481587996</v>
      </c>
      <c r="AA549" s="19">
        <v>5.0340441448497603E-3</v>
      </c>
      <c r="AB549" s="51">
        <v>21.080071317643199</v>
      </c>
      <c r="AC549" s="19">
        <v>1.4871720559313E-2</v>
      </c>
      <c r="AD549" s="51">
        <v>25.7730275541835</v>
      </c>
      <c r="AE549" s="19">
        <v>-2.2160391336001301E-2</v>
      </c>
      <c r="AF549" s="87">
        <v>15.5611929150036</v>
      </c>
      <c r="AG549" s="19">
        <v>1.1631113917246701E-2</v>
      </c>
      <c r="AH549" s="51">
        <v>-0.635709600101109</v>
      </c>
      <c r="AI549" s="19">
        <v>-0.104840718743653</v>
      </c>
      <c r="AJ549" s="51">
        <v>3.2428453326283502</v>
      </c>
      <c r="AK549" s="19">
        <v>4.3064999990747302E-3</v>
      </c>
      <c r="AL549" s="19">
        <v>8.4704180517292105E-4</v>
      </c>
      <c r="AM549" s="51">
        <v>-6.0395923375836</v>
      </c>
      <c r="AN549" s="15"/>
      <c r="AO549" s="22">
        <v>7.8779370025586104E-2</v>
      </c>
      <c r="AP549" s="22">
        <v>-5.2865577529737501E-2</v>
      </c>
      <c r="AQ549" s="22">
        <v>0.106404628992168</v>
      </c>
      <c r="AR549" s="22">
        <v>-0.23874092937971</v>
      </c>
      <c r="AS549" s="20">
        <v>8</v>
      </c>
      <c r="AT549" s="20">
        <v>4</v>
      </c>
      <c r="AU549" s="20">
        <v>7</v>
      </c>
      <c r="AV549" s="21">
        <v>5</v>
      </c>
      <c r="AW549" s="15"/>
      <c r="AX549" s="25">
        <v>0.23054681483772599</v>
      </c>
      <c r="AY549" s="26">
        <v>9.7902222568905004E-2</v>
      </c>
      <c r="AZ549" s="26">
        <v>0.54419768582283701</v>
      </c>
      <c r="BA549" s="26">
        <v>0.145592388666728</v>
      </c>
      <c r="BB549" s="85">
        <v>2.3869499062166101E-2</v>
      </c>
      <c r="BC549" s="88">
        <v>-34.642468913400101</v>
      </c>
      <c r="BD549" s="18">
        <v>43797</v>
      </c>
      <c r="BE549" s="18">
        <v>43914</v>
      </c>
      <c r="BF549" s="20"/>
      <c r="BG549" s="18"/>
      <c r="BH549" s="15"/>
    </row>
    <row r="550" spans="1:60" x14ac:dyDescent="0.25">
      <c r="A550" s="15"/>
      <c r="B550" s="14" t="s">
        <v>1790</v>
      </c>
      <c r="C550" s="14" t="s">
        <v>1791</v>
      </c>
      <c r="D550" s="14" t="s">
        <v>1789</v>
      </c>
      <c r="E550" s="16" t="s">
        <v>708</v>
      </c>
      <c r="F550" s="16" t="s">
        <v>1383</v>
      </c>
      <c r="G550" s="81" t="s">
        <v>115</v>
      </c>
      <c r="H550" s="82" t="s">
        <v>1628</v>
      </c>
      <c r="I550" s="17" t="s">
        <v>31</v>
      </c>
      <c r="J550" s="17" t="s">
        <v>1792</v>
      </c>
      <c r="K550" s="15"/>
      <c r="L550" s="18">
        <v>44022</v>
      </c>
      <c r="M550" s="83">
        <v>886.06859999988205</v>
      </c>
      <c r="N550" s="84">
        <v>886.06859999988205</v>
      </c>
      <c r="O550" s="84">
        <v>1104.50420000032</v>
      </c>
      <c r="P550" s="85">
        <f t="shared" si="8"/>
        <v>0.80223198789069827</v>
      </c>
      <c r="Q550" s="18">
        <v>43797</v>
      </c>
      <c r="R550" s="86">
        <v>96591.89</v>
      </c>
      <c r="S550" s="86">
        <v>100438.69181994601</v>
      </c>
      <c r="T550" s="15"/>
      <c r="U550" s="19">
        <v>1.20658376672509E-2</v>
      </c>
      <c r="V550" s="51">
        <v>1.24849668209208</v>
      </c>
      <c r="W550" s="19">
        <v>8.9505809653928695E-2</v>
      </c>
      <c r="X550" s="51">
        <v>9.7394982164551003</v>
      </c>
      <c r="Y550" s="19">
        <v>-0.14644666090040101</v>
      </c>
      <c r="Z550" s="51">
        <v>4.6870073682075599</v>
      </c>
      <c r="AA550" s="19">
        <v>-2.0401164416398401E-2</v>
      </c>
      <c r="AB550" s="51">
        <v>18.536550461518299</v>
      </c>
      <c r="AC550" s="19">
        <v>-3.5817058384054697E-2</v>
      </c>
      <c r="AD550" s="51">
        <v>20.704149659839501</v>
      </c>
      <c r="AE550" s="19">
        <v>-9.4482606879028E-2</v>
      </c>
      <c r="AF550" s="87">
        <v>8.3289713606936893</v>
      </c>
      <c r="AG550" s="19">
        <v>1.0923748479399399E-2</v>
      </c>
      <c r="AH550" s="51">
        <v>-0.70644614388584204</v>
      </c>
      <c r="AI550" s="19">
        <v>-0.116781898102054</v>
      </c>
      <c r="AJ550" s="51">
        <v>2.0487273967883102</v>
      </c>
      <c r="AK550" s="19">
        <v>-0.113931400000147</v>
      </c>
      <c r="AL550" s="19">
        <v>-2.3569248326566601E-2</v>
      </c>
      <c r="AM550" s="51">
        <v>-18.049405170400899</v>
      </c>
      <c r="AN550" s="15"/>
      <c r="AO550" s="22">
        <v>7.8552417802711702E-2</v>
      </c>
      <c r="AP550" s="22">
        <v>-5.2931882742123001E-2</v>
      </c>
      <c r="AQ550" s="22">
        <v>0.104085865312372</v>
      </c>
      <c r="AR550" s="22">
        <v>-0.24038996799296</v>
      </c>
      <c r="AS550" s="20">
        <v>8</v>
      </c>
      <c r="AT550" s="20">
        <v>4</v>
      </c>
      <c r="AU550" s="20">
        <v>7</v>
      </c>
      <c r="AV550" s="21">
        <v>5</v>
      </c>
      <c r="AW550" s="15"/>
      <c r="AX550" s="25">
        <v>0.230582452614326</v>
      </c>
      <c r="AY550" s="26">
        <v>-7.7215705811113401E-3</v>
      </c>
      <c r="AZ550" s="26">
        <v>0.46435399265919802</v>
      </c>
      <c r="BA550" s="26">
        <v>-1.1428772540483601E-2</v>
      </c>
      <c r="BB550" s="85">
        <v>2.3870428522277502E-2</v>
      </c>
      <c r="BC550" s="88">
        <v>-35.175565652025398</v>
      </c>
      <c r="BD550" s="18">
        <v>43797</v>
      </c>
      <c r="BE550" s="18">
        <v>43914</v>
      </c>
      <c r="BF550" s="20"/>
      <c r="BG550" s="18"/>
      <c r="BH550" s="15"/>
    </row>
    <row r="551" spans="1:60" x14ac:dyDescent="0.25">
      <c r="A551" s="15"/>
      <c r="B551" s="14" t="s">
        <v>1793</v>
      </c>
      <c r="C551" s="14" t="s">
        <v>1794</v>
      </c>
      <c r="D551" s="14" t="s">
        <v>1789</v>
      </c>
      <c r="E551" s="16" t="s">
        <v>47</v>
      </c>
      <c r="F551" s="16" t="s">
        <v>1383</v>
      </c>
      <c r="G551" s="81" t="s">
        <v>115</v>
      </c>
      <c r="H551" s="82" t="s">
        <v>1628</v>
      </c>
      <c r="I551" s="17" t="s">
        <v>31</v>
      </c>
      <c r="J551" s="17" t="s">
        <v>64</v>
      </c>
      <c r="K551" s="15"/>
      <c r="L551" s="18">
        <v>44022</v>
      </c>
      <c r="M551" s="83">
        <v>1027.0745000001</v>
      </c>
      <c r="N551" s="84">
        <v>1027.0745000001</v>
      </c>
      <c r="O551" s="84">
        <v>1275.08500000089</v>
      </c>
      <c r="P551" s="85">
        <f t="shared" si="8"/>
        <v>0.80549492778864396</v>
      </c>
      <c r="Q551" s="18">
        <v>43797</v>
      </c>
      <c r="R551" s="86">
        <v>117241.63099999999</v>
      </c>
      <c r="S551" s="86">
        <v>122778.81481225599</v>
      </c>
      <c r="T551" s="15"/>
      <c r="U551" s="19">
        <v>1.20840175732155E-2</v>
      </c>
      <c r="V551" s="51">
        <v>1.2503146726885499</v>
      </c>
      <c r="W551" s="19">
        <v>9.0095307961746599E-2</v>
      </c>
      <c r="X551" s="51">
        <v>9.7984480472368904</v>
      </c>
      <c r="Y551" s="19">
        <v>-0.14364029364602199</v>
      </c>
      <c r="Z551" s="51">
        <v>4.9676440936455002</v>
      </c>
      <c r="AA551" s="19">
        <v>-1.3906178681281699E-2</v>
      </c>
      <c r="AB551" s="51">
        <v>19.186049035022702</v>
      </c>
      <c r="AC551" s="19">
        <v>-2.2996257880549799E-2</v>
      </c>
      <c r="AD551" s="51">
        <v>21.986229710193602</v>
      </c>
      <c r="AE551" s="19">
        <v>-7.6365124602525605E-2</v>
      </c>
      <c r="AF551" s="87">
        <v>10.1407195883512</v>
      </c>
      <c r="AG551" s="19">
        <v>1.1105802725069201E-2</v>
      </c>
      <c r="AH551" s="51">
        <v>-0.688240719318856</v>
      </c>
      <c r="AI551" s="19">
        <v>-0.11371841933942101</v>
      </c>
      <c r="AJ551" s="51">
        <v>2.35507527305163</v>
      </c>
      <c r="AK551" s="19">
        <v>2.7074499999798701E-2</v>
      </c>
      <c r="AL551" s="19">
        <v>6.5830221610667598E-3</v>
      </c>
      <c r="AM551" s="51">
        <v>4.8053300157334897</v>
      </c>
      <c r="AN551" s="15"/>
      <c r="AO551" s="22">
        <v>7.8610970056615798E-2</v>
      </c>
      <c r="AP551" s="22">
        <v>-5.2914739962943699E-2</v>
      </c>
      <c r="AQ551" s="22">
        <v>0.104683213910903</v>
      </c>
      <c r="AR551" s="22">
        <v>-0.23996526908187699</v>
      </c>
      <c r="AS551" s="20">
        <v>8</v>
      </c>
      <c r="AT551" s="20">
        <v>4</v>
      </c>
      <c r="AU551" s="20">
        <v>7</v>
      </c>
      <c r="AV551" s="21">
        <v>5</v>
      </c>
      <c r="AW551" s="15"/>
      <c r="AX551" s="25">
        <v>0.23057292576791999</v>
      </c>
      <c r="AY551" s="26">
        <v>1.9257691672919498E-2</v>
      </c>
      <c r="AZ551" s="26">
        <v>0.484751630801384</v>
      </c>
      <c r="BA551" s="26">
        <v>2.8538241812185599E-2</v>
      </c>
      <c r="BB551" s="85">
        <v>2.3870154152573399E-2</v>
      </c>
      <c r="BC551" s="88">
        <v>-35.038542528636803</v>
      </c>
      <c r="BD551" s="18">
        <v>43797</v>
      </c>
      <c r="BE551" s="18">
        <v>43914</v>
      </c>
      <c r="BF551" s="20"/>
      <c r="BG551" s="18"/>
      <c r="BH551" s="15"/>
    </row>
    <row r="552" spans="1:60" x14ac:dyDescent="0.25">
      <c r="A552" s="15"/>
      <c r="B552" s="14" t="s">
        <v>1795</v>
      </c>
      <c r="C552" s="14" t="s">
        <v>1796</v>
      </c>
      <c r="D552" s="14" t="s">
        <v>1789</v>
      </c>
      <c r="E552" s="16" t="s">
        <v>83</v>
      </c>
      <c r="F552" s="16" t="s">
        <v>1383</v>
      </c>
      <c r="G552" s="81" t="s">
        <v>115</v>
      </c>
      <c r="H552" s="82" t="s">
        <v>1628</v>
      </c>
      <c r="I552" s="17" t="s">
        <v>31</v>
      </c>
      <c r="J552" s="17" t="s">
        <v>64</v>
      </c>
      <c r="K552" s="15"/>
      <c r="L552" s="18">
        <v>44022</v>
      </c>
      <c r="M552" s="83">
        <v>1054.1842999998501</v>
      </c>
      <c r="N552" s="84">
        <v>1054.1842999998501</v>
      </c>
      <c r="O552" s="84">
        <v>1293.53700000048</v>
      </c>
      <c r="P552" s="85">
        <f t="shared" si="8"/>
        <v>0.81496261799968528</v>
      </c>
      <c r="Q552" s="18">
        <v>43797</v>
      </c>
      <c r="R552" s="86">
        <v>74110.460000000006</v>
      </c>
      <c r="S552" s="86">
        <v>88554.346827636706</v>
      </c>
      <c r="T552" s="15"/>
      <c r="U552" s="19">
        <v>1.2136603030739899E-2</v>
      </c>
      <c r="V552" s="51">
        <v>1.25557321844099</v>
      </c>
      <c r="W552" s="19">
        <v>9.1794660835148506E-2</v>
      </c>
      <c r="X552" s="51">
        <v>9.96838333457708</v>
      </c>
      <c r="Y552" s="19">
        <v>-0.13551110366548499</v>
      </c>
      <c r="Z552" s="51">
        <v>5.7805630916991504</v>
      </c>
      <c r="AA552" s="19">
        <v>5.03439924978011E-3</v>
      </c>
      <c r="AB552" s="51">
        <v>21.080106828128901</v>
      </c>
      <c r="AC552" s="19">
        <v>1.4871135343128099E-2</v>
      </c>
      <c r="AD552" s="51">
        <v>25.772969032579599</v>
      </c>
      <c r="AE552" s="19">
        <v>-2.21621502287235E-2</v>
      </c>
      <c r="AF552" s="87">
        <v>15.5610170257278</v>
      </c>
      <c r="AG552" s="19">
        <v>1.16310514531506E-2</v>
      </c>
      <c r="AH552" s="51">
        <v>-0.63571584651072</v>
      </c>
      <c r="AI552" s="19">
        <v>-0.10484043810632999</v>
      </c>
      <c r="AJ552" s="51">
        <v>3.2428733963606602</v>
      </c>
      <c r="AK552" s="19">
        <v>5.4184299999178599E-2</v>
      </c>
      <c r="AL552" s="19">
        <v>1.3305794011103E-2</v>
      </c>
      <c r="AM552" s="51">
        <v>7.61017570421245</v>
      </c>
      <c r="AN552" s="15"/>
      <c r="AO552" s="22">
        <v>7.8779342336929403E-2</v>
      </c>
      <c r="AP552" s="22">
        <v>-5.2865619166404899E-2</v>
      </c>
      <c r="AQ552" s="22">
        <v>0.106405202792375</v>
      </c>
      <c r="AR552" s="22">
        <v>-0.23874125154077799</v>
      </c>
      <c r="AS552" s="20">
        <v>8</v>
      </c>
      <c r="AT552" s="20">
        <v>4</v>
      </c>
      <c r="AU552" s="20">
        <v>7</v>
      </c>
      <c r="AV552" s="21">
        <v>5</v>
      </c>
      <c r="AW552" s="15"/>
      <c r="AX552" s="25">
        <v>0.23054686026094701</v>
      </c>
      <c r="AY552" s="26">
        <v>9.7902455075768599E-2</v>
      </c>
      <c r="AZ552" s="26">
        <v>0.54419827388119302</v>
      </c>
      <c r="BA552" s="26">
        <v>0.14559269917913301</v>
      </c>
      <c r="BB552" s="85">
        <v>2.3869503340574701E-2</v>
      </c>
      <c r="BC552" s="88">
        <v>-34.642472538515001</v>
      </c>
      <c r="BD552" s="18">
        <v>43797</v>
      </c>
      <c r="BE552" s="18">
        <v>43914</v>
      </c>
      <c r="BF552" s="20"/>
      <c r="BG552" s="18"/>
      <c r="BH552" s="15"/>
    </row>
    <row r="553" spans="1:60" x14ac:dyDescent="0.25">
      <c r="A553" s="15"/>
      <c r="B553" s="14" t="s">
        <v>1797</v>
      </c>
      <c r="C553" s="14" t="s">
        <v>1798</v>
      </c>
      <c r="D553" s="14" t="s">
        <v>1789</v>
      </c>
      <c r="E553" s="16" t="s">
        <v>1389</v>
      </c>
      <c r="F553" s="16" t="s">
        <v>1383</v>
      </c>
      <c r="G553" s="81" t="s">
        <v>115</v>
      </c>
      <c r="H553" s="82" t="s">
        <v>1628</v>
      </c>
      <c r="I553" s="17" t="s">
        <v>31</v>
      </c>
      <c r="J553" s="17" t="s">
        <v>1799</v>
      </c>
      <c r="K553" s="15"/>
      <c r="L553" s="18">
        <v>44022</v>
      </c>
      <c r="M553" s="83">
        <v>995.61429999954998</v>
      </c>
      <c r="N553" s="84">
        <v>995.61429999954998</v>
      </c>
      <c r="O553" s="84">
        <v>1229.8107999991601</v>
      </c>
      <c r="P553" s="85">
        <f t="shared" si="8"/>
        <v>0.80956704885030284</v>
      </c>
      <c r="Q553" s="18">
        <v>43797</v>
      </c>
      <c r="R553" s="86">
        <v>15312.437</v>
      </c>
      <c r="S553" s="86">
        <v>15799.90800383</v>
      </c>
      <c r="T553" s="15"/>
      <c r="U553" s="19">
        <v>1.2106679552744E-2</v>
      </c>
      <c r="V553" s="51">
        <v>1.2525808706413999</v>
      </c>
      <c r="W553" s="19">
        <v>9.0828342723398195E-2</v>
      </c>
      <c r="X553" s="51">
        <v>9.8717515234020503</v>
      </c>
      <c r="Y553" s="19">
        <v>-0.14014145661800301</v>
      </c>
      <c r="Z553" s="51">
        <v>5.3175277964473899</v>
      </c>
      <c r="AA553" s="19">
        <v>-5.77641994368605E-3</v>
      </c>
      <c r="AB553" s="51">
        <v>19.999024908785898</v>
      </c>
      <c r="AC553" s="19">
        <v>-6.8296934905447398E-3</v>
      </c>
      <c r="AD553" s="51">
        <v>23.602886149194099</v>
      </c>
      <c r="AE553" s="19">
        <v>-5.3349313459912097E-2</v>
      </c>
      <c r="AF553" s="87">
        <v>12.4423007026053</v>
      </c>
      <c r="AG553" s="19">
        <v>1.1332325873809199E-2</v>
      </c>
      <c r="AH553" s="51">
        <v>-0.665588404444861</v>
      </c>
      <c r="AI553" s="19">
        <v>-0.10989803132630201</v>
      </c>
      <c r="AJ553" s="51">
        <v>2.7371140743634901</v>
      </c>
      <c r="AK553" s="19">
        <v>-1.4699923785883599E-3</v>
      </c>
      <c r="AL553" s="19">
        <v>-2.9843421725672702E-4</v>
      </c>
      <c r="AM553" s="51">
        <v>-6.2956114034968804</v>
      </c>
      <c r="AN553" s="15"/>
      <c r="AO553" s="22">
        <v>7.8683692980121095E-2</v>
      </c>
      <c r="AP553" s="22">
        <v>-5.2893505610918497E-2</v>
      </c>
      <c r="AQ553" s="22">
        <v>0.105425626596116</v>
      </c>
      <c r="AR553" s="22">
        <v>-0.23943703338241901</v>
      </c>
      <c r="AS553" s="20">
        <v>8</v>
      </c>
      <c r="AT553" s="20">
        <v>4</v>
      </c>
      <c r="AU553" s="20">
        <v>7</v>
      </c>
      <c r="AV553" s="21">
        <v>5</v>
      </c>
      <c r="AW553" s="15"/>
      <c r="AX553" s="25">
        <v>0.23056135187362101</v>
      </c>
      <c r="AY553" s="26">
        <v>5.3019350429451599E-2</v>
      </c>
      <c r="AZ553" s="26">
        <v>0.51027460750083298</v>
      </c>
      <c r="BA553" s="26">
        <v>7.86891322908332E-2</v>
      </c>
      <c r="BB553" s="85">
        <v>2.3869840408260599E-2</v>
      </c>
      <c r="BC553" s="88">
        <v>-34.867916268005501</v>
      </c>
      <c r="BD553" s="18">
        <v>43797</v>
      </c>
      <c r="BE553" s="18">
        <v>43914</v>
      </c>
      <c r="BF553" s="20"/>
      <c r="BG553" s="18"/>
      <c r="BH553" s="15"/>
    </row>
    <row r="554" spans="1:60" x14ac:dyDescent="0.25">
      <c r="A554" s="15"/>
      <c r="B554" s="14" t="s">
        <v>1800</v>
      </c>
      <c r="C554" s="14" t="s">
        <v>1801</v>
      </c>
      <c r="D554" s="14" t="s">
        <v>1789</v>
      </c>
      <c r="E554" s="16" t="s">
        <v>1393</v>
      </c>
      <c r="F554" s="16" t="s">
        <v>1383</v>
      </c>
      <c r="G554" s="81" t="s">
        <v>115</v>
      </c>
      <c r="H554" s="82" t="s">
        <v>1628</v>
      </c>
      <c r="I554" s="17" t="s">
        <v>31</v>
      </c>
      <c r="J554" s="17" t="s">
        <v>64</v>
      </c>
      <c r="K554" s="15"/>
      <c r="L554" s="18">
        <v>43817</v>
      </c>
      <c r="M554" s="83"/>
      <c r="N554" s="84"/>
      <c r="O554" s="84"/>
      <c r="P554" s="85" t="str">
        <f t="shared" si="8"/>
        <v/>
      </c>
      <c r="Q554" s="18"/>
      <c r="R554" s="86"/>
      <c r="S554" s="86"/>
      <c r="T554" s="15"/>
      <c r="U554" s="19"/>
      <c r="V554" s="51"/>
      <c r="W554" s="19"/>
      <c r="X554" s="51"/>
      <c r="Y554" s="19"/>
      <c r="Z554" s="51"/>
      <c r="AA554" s="19"/>
      <c r="AB554" s="51"/>
      <c r="AC554" s="19"/>
      <c r="AD554" s="51"/>
      <c r="AE554" s="19"/>
      <c r="AF554" s="87"/>
      <c r="AG554" s="19"/>
      <c r="AH554" s="51"/>
      <c r="AI554" s="19"/>
      <c r="AJ554" s="51"/>
      <c r="AK554" s="19"/>
      <c r="AL554" s="19"/>
      <c r="AM554" s="51"/>
      <c r="AN554" s="15"/>
      <c r="AO554" s="22">
        <v>0</v>
      </c>
      <c r="AP554" s="22">
        <v>0</v>
      </c>
      <c r="AQ554" s="22"/>
      <c r="AR554" s="22"/>
      <c r="AS554" s="20"/>
      <c r="AT554" s="20"/>
      <c r="AU554" s="20"/>
      <c r="AV554" s="21"/>
      <c r="AW554" s="15"/>
      <c r="AX554" s="25"/>
      <c r="AY554" s="26"/>
      <c r="AZ554" s="26"/>
      <c r="BA554" s="26"/>
      <c r="BB554" s="85"/>
      <c r="BC554" s="88">
        <v>0</v>
      </c>
      <c r="BD554" s="18">
        <v>43811</v>
      </c>
      <c r="BE554" s="18"/>
      <c r="BF554" s="20"/>
      <c r="BG554" s="18"/>
      <c r="BH554" s="15"/>
    </row>
    <row r="555" spans="1:60" x14ac:dyDescent="0.25">
      <c r="A555" s="15"/>
      <c r="B555" s="14" t="s">
        <v>1802</v>
      </c>
      <c r="C555" s="14" t="s">
        <v>1803</v>
      </c>
      <c r="D555" s="14" t="s">
        <v>1789</v>
      </c>
      <c r="E555" s="16" t="s">
        <v>1396</v>
      </c>
      <c r="F555" s="16" t="s">
        <v>1383</v>
      </c>
      <c r="G555" s="81" t="s">
        <v>115</v>
      </c>
      <c r="H555" s="82" t="s">
        <v>1628</v>
      </c>
      <c r="I555" s="17" t="s">
        <v>31</v>
      </c>
      <c r="J555" s="17" t="s">
        <v>1804</v>
      </c>
      <c r="K555" s="15"/>
      <c r="L555" s="18">
        <v>44022</v>
      </c>
      <c r="M555" s="83">
        <v>991.05869999993604</v>
      </c>
      <c r="N555" s="84">
        <v>991.05869999993604</v>
      </c>
      <c r="O555" s="84">
        <v>1228.6335000004599</v>
      </c>
      <c r="P555" s="85">
        <f t="shared" si="8"/>
        <v>0.80663493222312843</v>
      </c>
      <c r="Q555" s="18">
        <v>43797</v>
      </c>
      <c r="R555" s="86">
        <v>33028.589999999997</v>
      </c>
      <c r="S555" s="86">
        <v>23979.808321838402</v>
      </c>
      <c r="T555" s="15"/>
      <c r="U555" s="19">
        <v>1.2090445503417899E-2</v>
      </c>
      <c r="V555" s="51">
        <v>1.2509574657087801</v>
      </c>
      <c r="W555" s="19">
        <v>9.0300704945548205E-2</v>
      </c>
      <c r="X555" s="51">
        <v>9.8189877456170507</v>
      </c>
      <c r="Y555" s="19">
        <v>-0.14266068450611799</v>
      </c>
      <c r="Z555" s="51">
        <v>5.0656050076358996</v>
      </c>
      <c r="AA555" s="19">
        <v>-1.16331172057471E-2</v>
      </c>
      <c r="AB555" s="51">
        <v>19.413355182594401</v>
      </c>
      <c r="AC555" s="19">
        <v>-1.8489531983505E-2</v>
      </c>
      <c r="AD555" s="51">
        <v>22.4369022999017</v>
      </c>
      <c r="AE555" s="19">
        <v>-6.9967171129101197E-2</v>
      </c>
      <c r="AF555" s="87">
        <v>10.7805149356864</v>
      </c>
      <c r="AG555" s="19">
        <v>1.1169444616825799E-2</v>
      </c>
      <c r="AH555" s="51">
        <v>-0.68187653014319904</v>
      </c>
      <c r="AI555" s="19">
        <v>-0.11264878704605499</v>
      </c>
      <c r="AJ555" s="51">
        <v>2.4620385023881699</v>
      </c>
      <c r="AK555" s="19">
        <v>-8.9413000005151792E-3</v>
      </c>
      <c r="AL555" s="19">
        <v>-1.78197332388663E-3</v>
      </c>
      <c r="AM555" s="51">
        <v>-5.8487495638473801</v>
      </c>
      <c r="AN555" s="15"/>
      <c r="AO555" s="22">
        <v>7.8631357142512598E-2</v>
      </c>
      <c r="AP555" s="22">
        <v>-5.2908797280033497E-2</v>
      </c>
      <c r="AQ555" s="22">
        <v>0.104891607221361</v>
      </c>
      <c r="AR555" s="22">
        <v>-0.23981709313753499</v>
      </c>
      <c r="AS555" s="20">
        <v>8</v>
      </c>
      <c r="AT555" s="20">
        <v>4</v>
      </c>
      <c r="AU555" s="20">
        <v>7</v>
      </c>
      <c r="AV555" s="21">
        <v>5</v>
      </c>
      <c r="AW555" s="15"/>
      <c r="AX555" s="25">
        <v>0.23056970933277601</v>
      </c>
      <c r="AY555" s="26">
        <v>2.8696680434705999E-2</v>
      </c>
      <c r="AZ555" s="26">
        <v>0.491888284937886</v>
      </c>
      <c r="BA555" s="26">
        <v>4.2544058433463802E-2</v>
      </c>
      <c r="BB555" s="85">
        <v>2.38700690163023E-2</v>
      </c>
      <c r="BC555" s="88">
        <v>-34.990735642553801</v>
      </c>
      <c r="BD555" s="18">
        <v>43797</v>
      </c>
      <c r="BE555" s="18">
        <v>43914</v>
      </c>
      <c r="BF555" s="20"/>
      <c r="BG555" s="18"/>
      <c r="BH555" s="15"/>
    </row>
    <row r="556" spans="1:60" x14ac:dyDescent="0.25">
      <c r="A556" s="15"/>
      <c r="B556" s="14" t="s">
        <v>1805</v>
      </c>
      <c r="C556" s="14" t="s">
        <v>1806</v>
      </c>
      <c r="D556" s="14" t="s">
        <v>1789</v>
      </c>
      <c r="E556" s="16" t="s">
        <v>715</v>
      </c>
      <c r="F556" s="16" t="s">
        <v>1383</v>
      </c>
      <c r="G556" s="81" t="s">
        <v>115</v>
      </c>
      <c r="H556" s="82" t="s">
        <v>1628</v>
      </c>
      <c r="I556" s="17" t="s">
        <v>31</v>
      </c>
      <c r="J556" s="17" t="s">
        <v>1807</v>
      </c>
      <c r="K556" s="15"/>
      <c r="L556" s="18">
        <v>44022</v>
      </c>
      <c r="M556" s="83">
        <v>838.41490000020701</v>
      </c>
      <c r="N556" s="84">
        <v>838.41490000020701</v>
      </c>
      <c r="O556" s="84">
        <v>1051.16330000013</v>
      </c>
      <c r="P556" s="85">
        <f t="shared" si="8"/>
        <v>0.79760670868180361</v>
      </c>
      <c r="Q556" s="18">
        <v>43797</v>
      </c>
      <c r="R556" s="86">
        <v>311256.40700000001</v>
      </c>
      <c r="S556" s="86">
        <v>359955.97167041001</v>
      </c>
      <c r="T556" s="15"/>
      <c r="U556" s="19">
        <v>1.2039849327266001E-2</v>
      </c>
      <c r="V556" s="51">
        <v>1.2458978480935901</v>
      </c>
      <c r="W556" s="19">
        <v>8.8666294521390202E-2</v>
      </c>
      <c r="X556" s="51">
        <v>9.6555467032012494</v>
      </c>
      <c r="Y556" s="19">
        <v>-0.15042775263282199</v>
      </c>
      <c r="Z556" s="51">
        <v>4.2888981949654399</v>
      </c>
      <c r="AA556" s="19">
        <v>-2.95800369267454E-2</v>
      </c>
      <c r="AB556" s="51">
        <v>17.618663210480001</v>
      </c>
      <c r="AC556" s="19">
        <v>-5.5543402100738597E-2</v>
      </c>
      <c r="AD556" s="51">
        <v>18.731515288178301</v>
      </c>
      <c r="AE556" s="19">
        <v>-0.123501594897825</v>
      </c>
      <c r="AF556" s="87">
        <v>5.4270725588139603</v>
      </c>
      <c r="AG556" s="19">
        <v>1.0663857174222399E-2</v>
      </c>
      <c r="AH556" s="51">
        <v>-0.73243527440354195</v>
      </c>
      <c r="AI556" s="19">
        <v>-0.121127247484837</v>
      </c>
      <c r="AJ556" s="51">
        <v>1.6141924585099301</v>
      </c>
      <c r="AK556" s="19">
        <v>-0.16158509999979301</v>
      </c>
      <c r="AL556" s="19">
        <v>-3.41288228291887E-2</v>
      </c>
      <c r="AM556" s="51">
        <v>-22.6287523374776</v>
      </c>
      <c r="AN556" s="15"/>
      <c r="AO556" s="22">
        <v>7.8469151310855495E-2</v>
      </c>
      <c r="AP556" s="22">
        <v>-5.2956117979192599E-2</v>
      </c>
      <c r="AQ556" s="22">
        <v>0.103234999611304</v>
      </c>
      <c r="AR556" s="22">
        <v>-0.24099457897857099</v>
      </c>
      <c r="AS556" s="20">
        <v>8</v>
      </c>
      <c r="AT556" s="20">
        <v>4</v>
      </c>
      <c r="AU556" s="20">
        <v>7</v>
      </c>
      <c r="AV556" s="21">
        <v>5</v>
      </c>
      <c r="AW556" s="15"/>
      <c r="AX556" s="25">
        <v>0.23059634474280799</v>
      </c>
      <c r="AY556" s="26">
        <v>-4.5851802203003403E-2</v>
      </c>
      <c r="AZ556" s="26">
        <v>0.435518644108015</v>
      </c>
      <c r="BA556" s="26">
        <v>-6.7748085767675506E-2</v>
      </c>
      <c r="BB556" s="85">
        <v>2.3870853059634101E-2</v>
      </c>
      <c r="BC556" s="88">
        <v>-35.370241712254902</v>
      </c>
      <c r="BD556" s="18">
        <v>43797</v>
      </c>
      <c r="BE556" s="18">
        <v>43914</v>
      </c>
      <c r="BF556" s="20"/>
      <c r="BG556" s="18"/>
      <c r="BH556" s="15"/>
    </row>
    <row r="557" spans="1:60" x14ac:dyDescent="0.25">
      <c r="A557" s="15"/>
      <c r="B557" s="14" t="s">
        <v>1808</v>
      </c>
      <c r="C557" s="14" t="s">
        <v>1809</v>
      </c>
      <c r="D557" s="14" t="s">
        <v>1810</v>
      </c>
      <c r="E557" s="16" t="s">
        <v>77</v>
      </c>
      <c r="F557" s="16" t="s">
        <v>1383</v>
      </c>
      <c r="G557" s="81" t="s">
        <v>38</v>
      </c>
      <c r="H557" s="82" t="s">
        <v>1628</v>
      </c>
      <c r="I557" s="17" t="s">
        <v>31</v>
      </c>
      <c r="J557" s="17" t="s">
        <v>1811</v>
      </c>
      <c r="K557" s="15"/>
      <c r="L557" s="18">
        <v>44022</v>
      </c>
      <c r="M557" s="83">
        <v>1583.71399999969</v>
      </c>
      <c r="N557" s="84">
        <v>1583.71399999969</v>
      </c>
      <c r="O557" s="84">
        <v>1710.9321999996901</v>
      </c>
      <c r="P557" s="85">
        <f t="shared" si="8"/>
        <v>0.92564392674354767</v>
      </c>
      <c r="Q557" s="18">
        <v>43815</v>
      </c>
      <c r="R557" s="86">
        <v>112913.10400000001</v>
      </c>
      <c r="S557" s="86">
        <v>133559.651590088</v>
      </c>
      <c r="T557" s="15"/>
      <c r="U557" s="19">
        <v>9.0552804431354205E-4</v>
      </c>
      <c r="V557" s="51">
        <v>0.13246571979834701</v>
      </c>
      <c r="W557" s="19">
        <v>-1.45839293663812E-2</v>
      </c>
      <c r="X557" s="51">
        <v>-0.66947568557225201</v>
      </c>
      <c r="Y557" s="19">
        <v>-5.6355239637050497E-2</v>
      </c>
      <c r="Z557" s="51">
        <v>13.696149494542601</v>
      </c>
      <c r="AA557" s="19">
        <v>4.2004441687822698E-2</v>
      </c>
      <c r="AB557" s="51">
        <v>24.777111071947701</v>
      </c>
      <c r="AC557" s="19">
        <v>-4.54838562109217E-2</v>
      </c>
      <c r="AD557" s="51">
        <v>19.7374698771746</v>
      </c>
      <c r="AE557" s="19">
        <v>4.2836791262743597E-2</v>
      </c>
      <c r="AF557" s="87">
        <v>22.060911174863602</v>
      </c>
      <c r="AG557" s="19">
        <v>1.1560894858121199E-2</v>
      </c>
      <c r="AH557" s="51">
        <v>-0.64273150601366102</v>
      </c>
      <c r="AI557" s="19">
        <v>-4.3981704638135902E-2</v>
      </c>
      <c r="AJ557" s="51">
        <v>9.3287467431800906</v>
      </c>
      <c r="AK557" s="19">
        <v>0.58371400000061802</v>
      </c>
      <c r="AL557" s="19">
        <v>6.5955311752986703E-2</v>
      </c>
      <c r="AM557" s="51">
        <v>52.4147284887149</v>
      </c>
      <c r="AN557" s="15"/>
      <c r="AO557" s="22">
        <v>5.0440242754120797E-2</v>
      </c>
      <c r="AP557" s="22">
        <v>-6.1422178731882E-2</v>
      </c>
      <c r="AQ557" s="22">
        <v>7.2742256979836398E-2</v>
      </c>
      <c r="AR557" s="22">
        <v>-9.2971250351256501E-2</v>
      </c>
      <c r="AS557" s="20">
        <v>6</v>
      </c>
      <c r="AT557" s="20">
        <v>6</v>
      </c>
      <c r="AU557" s="20">
        <v>6</v>
      </c>
      <c r="AV557" s="21">
        <v>6</v>
      </c>
      <c r="AW557" s="15"/>
      <c r="AX557" s="25">
        <v>0.193211864862533</v>
      </c>
      <c r="AY557" s="26">
        <v>0.27537824448563702</v>
      </c>
      <c r="AZ557" s="26">
        <v>0.73077999645465797</v>
      </c>
      <c r="BA557" s="26">
        <v>0.38139721894776801</v>
      </c>
      <c r="BB557" s="85">
        <v>1.9886900947658399E-2</v>
      </c>
      <c r="BC557" s="88">
        <v>-28.582096941012399</v>
      </c>
      <c r="BD557" s="18">
        <v>43815</v>
      </c>
      <c r="BE557" s="18">
        <v>43906</v>
      </c>
      <c r="BF557" s="20"/>
      <c r="BG557" s="18"/>
      <c r="BH557" s="15"/>
    </row>
    <row r="558" spans="1:60" x14ac:dyDescent="0.25">
      <c r="A558" s="15"/>
      <c r="B558" s="14" t="s">
        <v>1812</v>
      </c>
      <c r="C558" s="14" t="s">
        <v>1813</v>
      </c>
      <c r="D558" s="14" t="s">
        <v>1810</v>
      </c>
      <c r="E558" s="16" t="s">
        <v>708</v>
      </c>
      <c r="F558" s="16" t="s">
        <v>1383</v>
      </c>
      <c r="G558" s="81" t="s">
        <v>38</v>
      </c>
      <c r="H558" s="82" t="s">
        <v>1628</v>
      </c>
      <c r="I558" s="17" t="s">
        <v>31</v>
      </c>
      <c r="J558" s="17" t="s">
        <v>1814</v>
      </c>
      <c r="K558" s="15"/>
      <c r="L558" s="18">
        <v>44022</v>
      </c>
      <c r="M558" s="83">
        <v>1321.98670000024</v>
      </c>
      <c r="N558" s="84">
        <v>1321.98670000024</v>
      </c>
      <c r="O558" s="84">
        <v>1449.01559999958</v>
      </c>
      <c r="P558" s="85">
        <f t="shared" si="8"/>
        <v>0.9123343461592982</v>
      </c>
      <c r="Q558" s="18">
        <v>43815</v>
      </c>
      <c r="R558" s="86">
        <v>201423.035</v>
      </c>
      <c r="S558" s="86">
        <v>187021.23232568399</v>
      </c>
      <c r="T558" s="15"/>
      <c r="U558" s="19">
        <v>8.3550164345069799E-4</v>
      </c>
      <c r="V558" s="51">
        <v>0.125463079712063</v>
      </c>
      <c r="W558" s="19">
        <v>-1.6649730606332E-2</v>
      </c>
      <c r="X558" s="51">
        <v>-0.87605580956733298</v>
      </c>
      <c r="Y558" s="19">
        <v>-6.8292979277466706E-2</v>
      </c>
      <c r="Z558" s="51">
        <v>12.502375530501</v>
      </c>
      <c r="AA558" s="19">
        <v>1.5630807572961199E-2</v>
      </c>
      <c r="AB558" s="51">
        <v>22.139747660461602</v>
      </c>
      <c r="AC558" s="19">
        <v>-9.3159894187992906E-2</v>
      </c>
      <c r="AD558" s="51">
        <v>14.969866079452901</v>
      </c>
      <c r="AE558" s="19">
        <v>-3.42952808478003E-2</v>
      </c>
      <c r="AF558" s="87">
        <v>14.347703963823699</v>
      </c>
      <c r="AG558" s="19">
        <v>1.0853479367142401E-2</v>
      </c>
      <c r="AH558" s="51">
        <v>-0.71347305511153503</v>
      </c>
      <c r="AI558" s="19">
        <v>-5.6736109995690599E-2</v>
      </c>
      <c r="AJ558" s="51">
        <v>8.05330620742461</v>
      </c>
      <c r="AK558" s="19">
        <v>0.321986700000707</v>
      </c>
      <c r="AL558" s="19">
        <v>3.9539049610539202E-2</v>
      </c>
      <c r="AM558" s="51">
        <v>26.241998488694701</v>
      </c>
      <c r="AN558" s="15"/>
      <c r="AO558" s="22">
        <v>5.0366722016406101E-2</v>
      </c>
      <c r="AP558" s="22">
        <v>-6.1487871983481497E-2</v>
      </c>
      <c r="AQ558" s="22">
        <v>7.0418269206129494E-2</v>
      </c>
      <c r="AR558" s="22">
        <v>-9.4809303801448599E-2</v>
      </c>
      <c r="AS558" s="20">
        <v>6</v>
      </c>
      <c r="AT558" s="20">
        <v>6</v>
      </c>
      <c r="AU558" s="20">
        <v>6</v>
      </c>
      <c r="AV558" s="21">
        <v>6</v>
      </c>
      <c r="AW558" s="15"/>
      <c r="AX558" s="25">
        <v>0.19322583739791299</v>
      </c>
      <c r="AY558" s="26">
        <v>0.14498966469045599</v>
      </c>
      <c r="AZ558" s="26">
        <v>0.63662186493638695</v>
      </c>
      <c r="BA558" s="26">
        <v>0.19980073706688001</v>
      </c>
      <c r="BB558" s="85">
        <v>1.9886250998661099E-2</v>
      </c>
      <c r="BC558" s="88">
        <v>-29.035463800362798</v>
      </c>
      <c r="BD558" s="18">
        <v>43815</v>
      </c>
      <c r="BE558" s="18">
        <v>43906</v>
      </c>
      <c r="BF558" s="20"/>
      <c r="BG558" s="18"/>
      <c r="BH558" s="15"/>
    </row>
    <row r="559" spans="1:60" x14ac:dyDescent="0.25">
      <c r="A559" s="15"/>
      <c r="B559" s="14" t="s">
        <v>1815</v>
      </c>
      <c r="C559" s="14" t="s">
        <v>1816</v>
      </c>
      <c r="D559" s="14" t="s">
        <v>1810</v>
      </c>
      <c r="E559" s="16" t="s">
        <v>47</v>
      </c>
      <c r="F559" s="16" t="s">
        <v>1383</v>
      </c>
      <c r="G559" s="81" t="s">
        <v>38</v>
      </c>
      <c r="H559" s="82" t="s">
        <v>1628</v>
      </c>
      <c r="I559" s="17" t="s">
        <v>31</v>
      </c>
      <c r="J559" s="17" t="s">
        <v>1817</v>
      </c>
      <c r="K559" s="15"/>
      <c r="L559" s="18">
        <v>44022</v>
      </c>
      <c r="M559" s="83">
        <v>997.31479999981798</v>
      </c>
      <c r="N559" s="84">
        <v>997.31479999981798</v>
      </c>
      <c r="O559" s="84">
        <v>1089.07159999944</v>
      </c>
      <c r="P559" s="85">
        <f t="shared" si="8"/>
        <v>0.91574768821474262</v>
      </c>
      <c r="Q559" s="18">
        <v>43815</v>
      </c>
      <c r="R559" s="86">
        <v>207420.639</v>
      </c>
      <c r="S559" s="86">
        <v>195920.34452880899</v>
      </c>
      <c r="T559" s="15"/>
      <c r="U559" s="19">
        <v>8.5361822311824697E-4</v>
      </c>
      <c r="V559" s="51">
        <v>0.127274737678817</v>
      </c>
      <c r="W559" s="19">
        <v>-1.6117265479806499E-2</v>
      </c>
      <c r="X559" s="51">
        <v>-0.82280929691478399</v>
      </c>
      <c r="Y559" s="19">
        <v>-6.5229392658729901E-2</v>
      </c>
      <c r="Z559" s="51">
        <v>12.808734192382</v>
      </c>
      <c r="AA559" s="19">
        <v>2.2365934735717002E-2</v>
      </c>
      <c r="AB559" s="51">
        <v>22.813260376744399</v>
      </c>
      <c r="AC559" s="19">
        <v>-8.1099653001729194E-2</v>
      </c>
      <c r="AD559" s="51">
        <v>16.1758901980938</v>
      </c>
      <c r="AE559" s="19">
        <v>-1.4971266388784E-2</v>
      </c>
      <c r="AF559" s="87">
        <v>16.2801054097072</v>
      </c>
      <c r="AG559" s="19">
        <v>1.10359736117971E-2</v>
      </c>
      <c r="AH559" s="51">
        <v>-0.69522363064606896</v>
      </c>
      <c r="AI559" s="19">
        <v>-5.3463836268783801E-2</v>
      </c>
      <c r="AJ559" s="51">
        <v>8.3805335801152996</v>
      </c>
      <c r="AK559" s="19">
        <v>-2.6852000000872102E-3</v>
      </c>
      <c r="AL559" s="19">
        <v>-3.73458652575209E-4</v>
      </c>
      <c r="AM559" s="51">
        <v>-6.2251915113883998</v>
      </c>
      <c r="AN559" s="15"/>
      <c r="AO559" s="22">
        <v>5.0385720209305901E-2</v>
      </c>
      <c r="AP559" s="22">
        <v>-6.1470918567501899E-2</v>
      </c>
      <c r="AQ559" s="22">
        <v>7.1017103628037107E-2</v>
      </c>
      <c r="AR559" s="22">
        <v>-9.4335720463277498E-2</v>
      </c>
      <c r="AS559" s="20">
        <v>6</v>
      </c>
      <c r="AT559" s="20">
        <v>6</v>
      </c>
      <c r="AU559" s="20">
        <v>6</v>
      </c>
      <c r="AV559" s="21">
        <v>6</v>
      </c>
      <c r="AW559" s="15"/>
      <c r="AX559" s="25">
        <v>0.193221873944567</v>
      </c>
      <c r="AY559" s="26">
        <v>0.17829752949251099</v>
      </c>
      <c r="AZ559" s="26">
        <v>0.66067988240501996</v>
      </c>
      <c r="BA559" s="26">
        <v>0.24601937280181099</v>
      </c>
      <c r="BB559" s="85">
        <v>1.9886381036903902E-2</v>
      </c>
      <c r="BC559" s="88">
        <v>-28.9188699805818</v>
      </c>
      <c r="BD559" s="18">
        <v>43815</v>
      </c>
      <c r="BE559" s="18">
        <v>43906</v>
      </c>
      <c r="BF559" s="20"/>
      <c r="BG559" s="18"/>
      <c r="BH559" s="15"/>
    </row>
    <row r="560" spans="1:60" x14ac:dyDescent="0.25">
      <c r="A560" s="15"/>
      <c r="B560" s="14" t="s">
        <v>1818</v>
      </c>
      <c r="C560" s="14" t="s">
        <v>1819</v>
      </c>
      <c r="D560" s="14" t="s">
        <v>1810</v>
      </c>
      <c r="E560" s="16" t="s">
        <v>83</v>
      </c>
      <c r="F560" s="16" t="s">
        <v>1383</v>
      </c>
      <c r="G560" s="81" t="s">
        <v>38</v>
      </c>
      <c r="H560" s="82" t="s">
        <v>1628</v>
      </c>
      <c r="I560" s="17" t="s">
        <v>31</v>
      </c>
      <c r="J560" s="17" t="s">
        <v>1820</v>
      </c>
      <c r="K560" s="15"/>
      <c r="L560" s="18">
        <v>44022</v>
      </c>
      <c r="M560" s="83">
        <v>1101.91520000063</v>
      </c>
      <c r="N560" s="84">
        <v>1101.91520000063</v>
      </c>
      <c r="O560" s="84">
        <v>1190.4309000000401</v>
      </c>
      <c r="P560" s="85">
        <f t="shared" si="8"/>
        <v>0.92564398320019492</v>
      </c>
      <c r="Q560" s="18">
        <v>43815</v>
      </c>
      <c r="R560" s="86">
        <v>91301.578999999998</v>
      </c>
      <c r="S560" s="86">
        <v>108957.808199219</v>
      </c>
      <c r="T560" s="15"/>
      <c r="U560" s="19">
        <v>9.0551678658812296E-4</v>
      </c>
      <c r="V560" s="51">
        <v>0.13246459402580499</v>
      </c>
      <c r="W560" s="19">
        <v>-1.4583850523195E-2</v>
      </c>
      <c r="X560" s="51">
        <v>-0.66946780125363103</v>
      </c>
      <c r="Y560" s="19">
        <v>-5.6355417256781899E-2</v>
      </c>
      <c r="Z560" s="51">
        <v>13.6961317325768</v>
      </c>
      <c r="AA560" s="19">
        <v>4.2004623188404401E-2</v>
      </c>
      <c r="AB560" s="51">
        <v>24.777129221998599</v>
      </c>
      <c r="AC560" s="19">
        <v>-4.54833595540549E-2</v>
      </c>
      <c r="AD560" s="51">
        <v>19.7375195428613</v>
      </c>
      <c r="AE560" s="19">
        <v>4.2836331844227998E-2</v>
      </c>
      <c r="AF560" s="87">
        <v>22.060865233011999</v>
      </c>
      <c r="AG560" s="19">
        <v>1.156077111591E-2</v>
      </c>
      <c r="AH560" s="51">
        <v>-0.64274388023477502</v>
      </c>
      <c r="AI560" s="19">
        <v>-4.39818668783118E-2</v>
      </c>
      <c r="AJ560" s="51">
        <v>9.3287305191624892</v>
      </c>
      <c r="AK560" s="19">
        <v>0.10191520000080299</v>
      </c>
      <c r="AL560" s="19">
        <v>1.3573398524386E-2</v>
      </c>
      <c r="AM560" s="51">
        <v>4.2348484887042996</v>
      </c>
      <c r="AN560" s="15"/>
      <c r="AO560" s="22">
        <v>5.0440220475138603E-2</v>
      </c>
      <c r="AP560" s="22">
        <v>-6.1422219819214703E-2</v>
      </c>
      <c r="AQ560" s="22">
        <v>7.2741815192784998E-2</v>
      </c>
      <c r="AR560" s="22">
        <v>-9.2971206972870299E-2</v>
      </c>
      <c r="AS560" s="20">
        <v>6</v>
      </c>
      <c r="AT560" s="20">
        <v>6</v>
      </c>
      <c r="AU560" s="20">
        <v>6</v>
      </c>
      <c r="AV560" s="21">
        <v>6</v>
      </c>
      <c r="AW560" s="15"/>
      <c r="AX560" s="25">
        <v>0.193211827549094</v>
      </c>
      <c r="AY560" s="26">
        <v>0.27538004499911001</v>
      </c>
      <c r="AZ560" s="26">
        <v>0.73078115397493104</v>
      </c>
      <c r="BA560" s="26">
        <v>0.38139968062023399</v>
      </c>
      <c r="BB560" s="85">
        <v>1.98868969670912E-2</v>
      </c>
      <c r="BC560" s="88">
        <v>-28.582078976614898</v>
      </c>
      <c r="BD560" s="18">
        <v>43815</v>
      </c>
      <c r="BE560" s="18">
        <v>43906</v>
      </c>
      <c r="BF560" s="20"/>
      <c r="BG560" s="18"/>
      <c r="BH560" s="15"/>
    </row>
    <row r="561" spans="1:60" x14ac:dyDescent="0.25">
      <c r="A561" s="15"/>
      <c r="B561" s="14" t="s">
        <v>1821</v>
      </c>
      <c r="C561" s="14" t="s">
        <v>1822</v>
      </c>
      <c r="D561" s="14" t="s">
        <v>1810</v>
      </c>
      <c r="E561" s="16" t="s">
        <v>1389</v>
      </c>
      <c r="F561" s="16" t="s">
        <v>1383</v>
      </c>
      <c r="G561" s="81" t="s">
        <v>38</v>
      </c>
      <c r="H561" s="82" t="s">
        <v>1628</v>
      </c>
      <c r="I561" s="17" t="s">
        <v>31</v>
      </c>
      <c r="J561" s="17" t="s">
        <v>1823</v>
      </c>
      <c r="K561" s="15"/>
      <c r="L561" s="18">
        <v>44022</v>
      </c>
      <c r="M561" s="83">
        <v>1110.0883000008801</v>
      </c>
      <c r="N561" s="84">
        <v>1110.0883000008801</v>
      </c>
      <c r="O561" s="84">
        <v>1206.6107999999099</v>
      </c>
      <c r="P561" s="85">
        <f t="shared" si="8"/>
        <v>0.9200052742781375</v>
      </c>
      <c r="Q561" s="18">
        <v>43815</v>
      </c>
      <c r="R561" s="86">
        <v>165735.916</v>
      </c>
      <c r="S561" s="86">
        <v>164238.90055932599</v>
      </c>
      <c r="T561" s="15"/>
      <c r="U561" s="19">
        <v>8.7601241830270705E-4</v>
      </c>
      <c r="V561" s="51">
        <v>0.129514157197264</v>
      </c>
      <c r="W561" s="19">
        <v>-1.54561095523604E-2</v>
      </c>
      <c r="X561" s="51">
        <v>-0.75669370417017501</v>
      </c>
      <c r="Y561" s="19">
        <v>-6.1410175684650299E-2</v>
      </c>
      <c r="Z561" s="51">
        <v>13.1906558897899</v>
      </c>
      <c r="AA561" s="19">
        <v>3.07956821834523E-2</v>
      </c>
      <c r="AB561" s="51">
        <v>23.656235121510701</v>
      </c>
      <c r="AC561" s="19">
        <v>-6.5894786886929096E-2</v>
      </c>
      <c r="AD561" s="51">
        <v>17.6963768095593</v>
      </c>
      <c r="AE561" s="19">
        <v>9.5731755009182996E-3</v>
      </c>
      <c r="AF561" s="87">
        <v>18.734549598680999</v>
      </c>
      <c r="AG561" s="19">
        <v>1.1262288364378001E-2</v>
      </c>
      <c r="AH561" s="51">
        <v>-0.67259215538797401</v>
      </c>
      <c r="AI561" s="19">
        <v>-4.9383510016923503E-2</v>
      </c>
      <c r="AJ561" s="51">
        <v>8.7885662053013203</v>
      </c>
      <c r="AK561" s="19">
        <v>0.110088300001808</v>
      </c>
      <c r="AL561" s="19">
        <v>1.4614455207265601E-2</v>
      </c>
      <c r="AM561" s="51">
        <v>5.05215848880471</v>
      </c>
      <c r="AN561" s="15"/>
      <c r="AO561" s="22">
        <v>5.04092842857062E-2</v>
      </c>
      <c r="AP561" s="22">
        <v>-6.1449954916533898E-2</v>
      </c>
      <c r="AQ561" s="22">
        <v>7.1761010800400996E-2</v>
      </c>
      <c r="AR561" s="22">
        <v>-9.3747156563040293E-2</v>
      </c>
      <c r="AS561" s="20">
        <v>6</v>
      </c>
      <c r="AT561" s="20">
        <v>6</v>
      </c>
      <c r="AU561" s="20">
        <v>6</v>
      </c>
      <c r="AV561" s="21">
        <v>6</v>
      </c>
      <c r="AW561" s="15"/>
      <c r="AX561" s="25">
        <v>0.19321725649875601</v>
      </c>
      <c r="AY561" s="26">
        <v>0.21997677436684199</v>
      </c>
      <c r="AZ561" s="26">
        <v>0.69077888167066703</v>
      </c>
      <c r="BA561" s="26">
        <v>0.30401956729065199</v>
      </c>
      <c r="BB561" s="85">
        <v>1.9886574311658502E-2</v>
      </c>
      <c r="BC561" s="88">
        <v>-28.7737106280983</v>
      </c>
      <c r="BD561" s="18">
        <v>43815</v>
      </c>
      <c r="BE561" s="18">
        <v>43906</v>
      </c>
      <c r="BF561" s="20"/>
      <c r="BG561" s="18"/>
      <c r="BH561" s="15"/>
    </row>
    <row r="562" spans="1:60" x14ac:dyDescent="0.25">
      <c r="A562" s="15"/>
      <c r="B562" s="14" t="s">
        <v>1824</v>
      </c>
      <c r="C562" s="14" t="s">
        <v>1825</v>
      </c>
      <c r="D562" s="14" t="s">
        <v>1810</v>
      </c>
      <c r="E562" s="16" t="s">
        <v>1393</v>
      </c>
      <c r="F562" s="16" t="s">
        <v>1383</v>
      </c>
      <c r="G562" s="81" t="s">
        <v>38</v>
      </c>
      <c r="H562" s="82" t="s">
        <v>1628</v>
      </c>
      <c r="I562" s="17" t="s">
        <v>31</v>
      </c>
      <c r="J562" s="17" t="s">
        <v>64</v>
      </c>
      <c r="K562" s="15"/>
      <c r="L562" s="18">
        <v>43817</v>
      </c>
      <c r="M562" s="83"/>
      <c r="N562" s="84"/>
      <c r="O562" s="84"/>
      <c r="P562" s="85" t="str">
        <f t="shared" si="8"/>
        <v/>
      </c>
      <c r="Q562" s="18"/>
      <c r="R562" s="86"/>
      <c r="S562" s="86"/>
      <c r="T562" s="15"/>
      <c r="U562" s="19"/>
      <c r="V562" s="51"/>
      <c r="W562" s="19"/>
      <c r="X562" s="51"/>
      <c r="Y562" s="19"/>
      <c r="Z562" s="51"/>
      <c r="AA562" s="19"/>
      <c r="AB562" s="51"/>
      <c r="AC562" s="19"/>
      <c r="AD562" s="51"/>
      <c r="AE562" s="19"/>
      <c r="AF562" s="87"/>
      <c r="AG562" s="19"/>
      <c r="AH562" s="51"/>
      <c r="AI562" s="19"/>
      <c r="AJ562" s="51"/>
      <c r="AK562" s="19"/>
      <c r="AL562" s="19"/>
      <c r="AM562" s="51"/>
      <c r="AN562" s="15"/>
      <c r="AO562" s="22">
        <v>0</v>
      </c>
      <c r="AP562" s="22">
        <v>0</v>
      </c>
      <c r="AQ562" s="22"/>
      <c r="AR562" s="22"/>
      <c r="AS562" s="20"/>
      <c r="AT562" s="20"/>
      <c r="AU562" s="20"/>
      <c r="AV562" s="21"/>
      <c r="AW562" s="15"/>
      <c r="AX562" s="25"/>
      <c r="AY562" s="26"/>
      <c r="AZ562" s="26"/>
      <c r="BA562" s="26"/>
      <c r="BB562" s="85"/>
      <c r="BC562" s="88">
        <v>0</v>
      </c>
      <c r="BD562" s="18">
        <v>43811</v>
      </c>
      <c r="BE562" s="18"/>
      <c r="BF562" s="20"/>
      <c r="BG562" s="18"/>
      <c r="BH562" s="15"/>
    </row>
    <row r="563" spans="1:60" x14ac:dyDescent="0.25">
      <c r="A563" s="15"/>
      <c r="B563" s="14" t="s">
        <v>1826</v>
      </c>
      <c r="C563" s="14" t="s">
        <v>1827</v>
      </c>
      <c r="D563" s="14" t="s">
        <v>1810</v>
      </c>
      <c r="E563" s="16" t="s">
        <v>1396</v>
      </c>
      <c r="F563" s="16" t="s">
        <v>1383</v>
      </c>
      <c r="G563" s="81" t="s">
        <v>38</v>
      </c>
      <c r="H563" s="82" t="s">
        <v>1628</v>
      </c>
      <c r="I563" s="17" t="s">
        <v>31</v>
      </c>
      <c r="J563" s="17" t="s">
        <v>1828</v>
      </c>
      <c r="K563" s="15"/>
      <c r="L563" s="18">
        <v>44022</v>
      </c>
      <c r="M563" s="83">
        <v>1410.2124000005399</v>
      </c>
      <c r="N563" s="84">
        <v>1410.2124000005399</v>
      </c>
      <c r="O563" s="84">
        <v>1537.95470000058</v>
      </c>
      <c r="P563" s="85">
        <f t="shared" si="8"/>
        <v>0.91694014134487056</v>
      </c>
      <c r="Q563" s="18">
        <v>43815</v>
      </c>
      <c r="R563" s="86">
        <v>34047.332000000002</v>
      </c>
      <c r="S563" s="86">
        <v>33347.1807624512</v>
      </c>
      <c r="T563" s="15"/>
      <c r="U563" s="19">
        <v>8.5982911696191899E-4</v>
      </c>
      <c r="V563" s="51">
        <v>0.127895827063185</v>
      </c>
      <c r="W563" s="19">
        <v>-1.5931964665469402E-2</v>
      </c>
      <c r="X563" s="51">
        <v>-0.80427921548107395</v>
      </c>
      <c r="Y563" s="19">
        <v>-6.4159460728696993E-2</v>
      </c>
      <c r="Z563" s="51">
        <v>12.915727385378</v>
      </c>
      <c r="AA563" s="19">
        <v>2.4723656943024301E-2</v>
      </c>
      <c r="AB563" s="51">
        <v>23.049032597453301</v>
      </c>
      <c r="AC563" s="19">
        <v>-7.6860476038782502E-2</v>
      </c>
      <c r="AD563" s="51">
        <v>16.5998078943812</v>
      </c>
      <c r="AE563" s="19">
        <v>-8.1476486757310305E-3</v>
      </c>
      <c r="AF563" s="87">
        <v>16.9624671810307</v>
      </c>
      <c r="AG563" s="19">
        <v>1.1099265744633199E-2</v>
      </c>
      <c r="AH563" s="51">
        <v>-0.68889441736246204</v>
      </c>
      <c r="AI563" s="19">
        <v>-5.2320939826167902E-2</v>
      </c>
      <c r="AJ563" s="51">
        <v>8.4948232243768906</v>
      </c>
      <c r="AK563" s="19">
        <v>0.41021240000031001</v>
      </c>
      <c r="AL563" s="19">
        <v>4.8910745081229799E-2</v>
      </c>
      <c r="AM563" s="51">
        <v>35.064568488684003</v>
      </c>
      <c r="AN563" s="15"/>
      <c r="AO563" s="22">
        <v>5.0392342060149503E-2</v>
      </c>
      <c r="AP563" s="22">
        <v>-6.1465037825692001E-2</v>
      </c>
      <c r="AQ563" s="22">
        <v>7.1225670964849996E-2</v>
      </c>
      <c r="AR563" s="22">
        <v>-9.4170640441880102E-2</v>
      </c>
      <c r="AS563" s="20">
        <v>6</v>
      </c>
      <c r="AT563" s="20">
        <v>6</v>
      </c>
      <c r="AU563" s="20">
        <v>6</v>
      </c>
      <c r="AV563" s="21">
        <v>6</v>
      </c>
      <c r="AW563" s="15"/>
      <c r="AX563" s="25">
        <v>0.19322049738635499</v>
      </c>
      <c r="AY563" s="26">
        <v>0.189954778391211</v>
      </c>
      <c r="AZ563" s="26">
        <v>0.66909905052761998</v>
      </c>
      <c r="BA563" s="26">
        <v>0.26222301255984298</v>
      </c>
      <c r="BB563" s="85">
        <v>1.98864269814658E-2</v>
      </c>
      <c r="BC563" s="88">
        <v>-28.8781652672333</v>
      </c>
      <c r="BD563" s="18">
        <v>43815</v>
      </c>
      <c r="BE563" s="18">
        <v>43906</v>
      </c>
      <c r="BF563" s="20"/>
      <c r="BG563" s="18"/>
      <c r="BH563" s="15"/>
    </row>
    <row r="564" spans="1:60" x14ac:dyDescent="0.25">
      <c r="A564" s="15"/>
      <c r="B564" s="14" t="s">
        <v>1829</v>
      </c>
      <c r="C564" s="14" t="s">
        <v>1830</v>
      </c>
      <c r="D564" s="14" t="s">
        <v>1810</v>
      </c>
      <c r="E564" s="16" t="s">
        <v>715</v>
      </c>
      <c r="F564" s="16" t="s">
        <v>1383</v>
      </c>
      <c r="G564" s="81" t="s">
        <v>38</v>
      </c>
      <c r="H564" s="82" t="s">
        <v>1628</v>
      </c>
      <c r="I564" s="17" t="s">
        <v>31</v>
      </c>
      <c r="J564" s="17" t="s">
        <v>1831</v>
      </c>
      <c r="K564" s="15"/>
      <c r="L564" s="18">
        <v>44022</v>
      </c>
      <c r="M564" s="83">
        <v>1224.2471999991701</v>
      </c>
      <c r="N564" s="84">
        <v>1224.2471999991701</v>
      </c>
      <c r="O564" s="84">
        <v>1349.0394999999601</v>
      </c>
      <c r="P564" s="85">
        <f t="shared" si="8"/>
        <v>0.90749544398011051</v>
      </c>
      <c r="Q564" s="18">
        <v>43815</v>
      </c>
      <c r="R564" s="86">
        <v>545841.17599999998</v>
      </c>
      <c r="S564" s="86">
        <v>526766.67979687499</v>
      </c>
      <c r="T564" s="15"/>
      <c r="U564" s="19">
        <v>8.0980556231224899E-4</v>
      </c>
      <c r="V564" s="51">
        <v>0.12289347159821799</v>
      </c>
      <c r="W564" s="19">
        <v>-1.7407477977940299E-2</v>
      </c>
      <c r="X564" s="51">
        <v>-0.95183054672816103</v>
      </c>
      <c r="Y564" s="19">
        <v>-7.2638426786434104E-2</v>
      </c>
      <c r="Z564" s="51">
        <v>12.0678307796043</v>
      </c>
      <c r="AA564" s="19">
        <v>6.11626399586385E-3</v>
      </c>
      <c r="AB564" s="51">
        <v>21.188293302751799</v>
      </c>
      <c r="AC564" s="19">
        <v>-0.11171195500996001</v>
      </c>
      <c r="AD564" s="51">
        <v>13.114659997256201</v>
      </c>
      <c r="AE564" s="19">
        <v>-6.5243089274226798E-2</v>
      </c>
      <c r="AF564" s="87">
        <v>11.2529231211811</v>
      </c>
      <c r="AG564" s="19">
        <v>1.05938210872409E-2</v>
      </c>
      <c r="AH564" s="51">
        <v>-0.73943888310168404</v>
      </c>
      <c r="AI564" s="19">
        <v>-6.1376639499067097E-2</v>
      </c>
      <c r="AJ564" s="51">
        <v>7.5892532570869697</v>
      </c>
      <c r="AK564" s="19">
        <v>0.22424719999980899</v>
      </c>
      <c r="AL564" s="19">
        <v>2.8505777050668299E-2</v>
      </c>
      <c r="AM564" s="51">
        <v>16.468048488604801</v>
      </c>
      <c r="AN564" s="15"/>
      <c r="AO564" s="22">
        <v>5.0339751625870101E-2</v>
      </c>
      <c r="AP564" s="22">
        <v>-6.1512001790106297E-2</v>
      </c>
      <c r="AQ564" s="22">
        <v>6.9566406560625196E-2</v>
      </c>
      <c r="AR564" s="22">
        <v>-9.5483170800434905E-2</v>
      </c>
      <c r="AS564" s="20">
        <v>6</v>
      </c>
      <c r="AT564" s="20">
        <v>6</v>
      </c>
      <c r="AU564" s="20">
        <v>6</v>
      </c>
      <c r="AV564" s="21">
        <v>6</v>
      </c>
      <c r="AW564" s="15"/>
      <c r="AX564" s="25">
        <v>0.193231992002693</v>
      </c>
      <c r="AY564" s="26">
        <v>9.7926210013497397E-2</v>
      </c>
      <c r="AZ564" s="26">
        <v>0.60262238330233198</v>
      </c>
      <c r="BA564" s="26">
        <v>0.13469635677870401</v>
      </c>
      <c r="BB564" s="85">
        <v>1.9886118456706799E-2</v>
      </c>
      <c r="BC564" s="88">
        <v>-29.2012205721112</v>
      </c>
      <c r="BD564" s="18">
        <v>43815</v>
      </c>
      <c r="BE564" s="18">
        <v>43906</v>
      </c>
      <c r="BF564" s="20"/>
      <c r="BG564" s="18"/>
      <c r="BH564" s="15"/>
    </row>
    <row r="565" spans="1:60" x14ac:dyDescent="0.25">
      <c r="A565" s="15"/>
      <c r="B565" s="14" t="s">
        <v>1832</v>
      </c>
      <c r="C565" s="14" t="s">
        <v>1833</v>
      </c>
      <c r="D565" s="14" t="s">
        <v>1834</v>
      </c>
      <c r="E565" s="16" t="s">
        <v>708</v>
      </c>
      <c r="F565" s="16" t="s">
        <v>1383</v>
      </c>
      <c r="G565" s="81" t="s">
        <v>703</v>
      </c>
      <c r="H565" s="82" t="s">
        <v>704</v>
      </c>
      <c r="I565" s="17" t="s">
        <v>31</v>
      </c>
      <c r="J565" s="17" t="s">
        <v>1835</v>
      </c>
      <c r="K565" s="15"/>
      <c r="L565" s="18">
        <v>44022</v>
      </c>
      <c r="M565" s="83">
        <v>3208.6554000005099</v>
      </c>
      <c r="N565" s="84">
        <v>3208.6554000005099</v>
      </c>
      <c r="O565" s="84">
        <v>3208.6554000005099</v>
      </c>
      <c r="P565" s="85">
        <f t="shared" si="8"/>
        <v>1</v>
      </c>
      <c r="Q565" s="18">
        <v>44022</v>
      </c>
      <c r="R565" s="86">
        <v>195783559.65799999</v>
      </c>
      <c r="S565" s="86">
        <v>151137320.1455</v>
      </c>
      <c r="T565" s="15"/>
      <c r="U565" s="19">
        <v>2.6490924938116201E-6</v>
      </c>
      <c r="V565" s="51">
        <v>4.2177824616374003E-2</v>
      </c>
      <c r="W565" s="19">
        <v>5.0490987632656497E-5</v>
      </c>
      <c r="X565" s="51">
        <v>0.79396634982913405</v>
      </c>
      <c r="Y565" s="19">
        <v>6.3047419262147698E-3</v>
      </c>
      <c r="Z565" s="51">
        <v>19.962147650861901</v>
      </c>
      <c r="AA565" s="19">
        <v>1.63578331230383E-2</v>
      </c>
      <c r="AB565" s="51">
        <v>22.212450215476601</v>
      </c>
      <c r="AC565" s="19">
        <v>4.2292379956052201E-2</v>
      </c>
      <c r="AD565" s="51">
        <v>28.5150934938574</v>
      </c>
      <c r="AE565" s="19">
        <v>6.6486610832726001E-2</v>
      </c>
      <c r="AF565" s="87">
        <v>24.4258931318764</v>
      </c>
      <c r="AG565" s="19">
        <v>1.6798596334410801E-5</v>
      </c>
      <c r="AH565" s="51">
        <v>-1.7971411321923401</v>
      </c>
      <c r="AI565" s="19">
        <v>6.7554932265920797E-3</v>
      </c>
      <c r="AJ565" s="51">
        <v>14.402466529660201</v>
      </c>
      <c r="AK565" s="19">
        <v>0.78533376362407603</v>
      </c>
      <c r="AL565" s="19">
        <v>3.6731775750013199E-2</v>
      </c>
      <c r="AM565" s="51">
        <v>-45.8951229966478</v>
      </c>
      <c r="AN565" s="15"/>
      <c r="AO565" s="22">
        <v>8.5041998863744095E-4</v>
      </c>
      <c r="AP565" s="22">
        <v>8.7264197645708897E-7</v>
      </c>
      <c r="AQ565" s="22">
        <v>2.14644980769663E-3</v>
      </c>
      <c r="AR565" s="22">
        <v>1.6798596334410801E-5</v>
      </c>
      <c r="AS565" s="20">
        <v>12</v>
      </c>
      <c r="AT565" s="20">
        <v>0</v>
      </c>
      <c r="AU565" s="20">
        <v>7</v>
      </c>
      <c r="AV565" s="21">
        <v>5</v>
      </c>
      <c r="AW565" s="15"/>
      <c r="AX565" s="25">
        <v>1.26887373991394E-3</v>
      </c>
      <c r="AY565" s="26">
        <v>-10.5495945247094</v>
      </c>
      <c r="AZ565" s="26">
        <v>0.49388502254077998</v>
      </c>
      <c r="BA565" s="26">
        <v>-11.743860374103001</v>
      </c>
      <c r="BB565" s="85">
        <v>1.31123944500331E-4</v>
      </c>
      <c r="BC565" s="88">
        <v>0</v>
      </c>
      <c r="BD565" s="18">
        <v>44022</v>
      </c>
      <c r="BE565" s="18"/>
      <c r="BF565" s="20"/>
      <c r="BG565" s="18"/>
      <c r="BH565" s="15"/>
    </row>
    <row r="566" spans="1:60" x14ac:dyDescent="0.25">
      <c r="A566" s="15"/>
      <c r="B566" s="14" t="s">
        <v>1836</v>
      </c>
      <c r="C566" s="14" t="s">
        <v>1837</v>
      </c>
      <c r="D566" s="14" t="s">
        <v>1834</v>
      </c>
      <c r="E566" s="16" t="s">
        <v>1389</v>
      </c>
      <c r="F566" s="16" t="s">
        <v>1383</v>
      </c>
      <c r="G566" s="81" t="s">
        <v>703</v>
      </c>
      <c r="H566" s="82" t="s">
        <v>704</v>
      </c>
      <c r="I566" s="17" t="s">
        <v>31</v>
      </c>
      <c r="J566" s="17" t="s">
        <v>1838</v>
      </c>
      <c r="K566" s="15"/>
      <c r="L566" s="18">
        <v>44022</v>
      </c>
      <c r="M566" s="83">
        <v>1947.71969999932</v>
      </c>
      <c r="N566" s="84">
        <v>1947.71969999932</v>
      </c>
      <c r="O566" s="84">
        <v>1947.71969999932</v>
      </c>
      <c r="P566" s="85">
        <f t="shared" si="8"/>
        <v>1</v>
      </c>
      <c r="Q566" s="18">
        <v>44022</v>
      </c>
      <c r="R566" s="86">
        <v>489115241.00400001</v>
      </c>
      <c r="S566" s="86">
        <v>388117873.02399999</v>
      </c>
      <c r="T566" s="15"/>
      <c r="U566" s="19">
        <v>9.1389756562421098E-6</v>
      </c>
      <c r="V566" s="51">
        <v>4.2826812932617003E-2</v>
      </c>
      <c r="W566" s="19">
        <v>3.2915976407821301E-4</v>
      </c>
      <c r="X566" s="51">
        <v>0.82183322747368903</v>
      </c>
      <c r="Y566" s="19">
        <v>8.0786253001861007E-3</v>
      </c>
      <c r="Z566" s="51">
        <v>20.1395359882736</v>
      </c>
      <c r="AA566" s="19">
        <v>1.99834506383922E-2</v>
      </c>
      <c r="AB566" s="51">
        <v>22.575011967011999</v>
      </c>
      <c r="AC566" s="19">
        <v>4.9751871500120601E-2</v>
      </c>
      <c r="AD566" s="51">
        <v>29.261042648257</v>
      </c>
      <c r="AE566" s="19">
        <v>7.7960369293577997E-2</v>
      </c>
      <c r="AF566" s="87">
        <v>25.573268977954299</v>
      </c>
      <c r="AG566" s="19">
        <v>1.0053791811515101E-4</v>
      </c>
      <c r="AH566" s="51">
        <v>-1.78876720001426</v>
      </c>
      <c r="AI566" s="19">
        <v>8.6285886682162492E-3</v>
      </c>
      <c r="AJ566" s="51">
        <v>14.589776073815299</v>
      </c>
      <c r="AK566" s="19">
        <v>0.88699616345926202</v>
      </c>
      <c r="AL566" s="19">
        <v>4.0311317949090202E-2</v>
      </c>
      <c r="AM566" s="51">
        <v>-35.728883013129199</v>
      </c>
      <c r="AN566" s="15"/>
      <c r="AO566" s="22">
        <v>8.6019360605860096E-4</v>
      </c>
      <c r="AP566" s="22">
        <v>9.1389756562421098E-6</v>
      </c>
      <c r="AQ566" s="22">
        <v>2.4396879252890401E-3</v>
      </c>
      <c r="AR566" s="22">
        <v>1.0053791811515101E-4</v>
      </c>
      <c r="AS566" s="20">
        <v>12</v>
      </c>
      <c r="AT566" s="20">
        <v>0</v>
      </c>
      <c r="AU566" s="20">
        <v>7</v>
      </c>
      <c r="AV566" s="21">
        <v>5</v>
      </c>
      <c r="AW566" s="15"/>
      <c r="AX566" s="25">
        <v>1.31439279762162E-3</v>
      </c>
      <c r="AY566" s="26">
        <v>-7.5618938159168501</v>
      </c>
      <c r="AZ566" s="26">
        <v>0.50556424967362501</v>
      </c>
      <c r="BA566" s="26">
        <v>-10.022519987236601</v>
      </c>
      <c r="BB566" s="85">
        <v>1.3582775828155E-4</v>
      </c>
      <c r="BC566" s="88">
        <v>0</v>
      </c>
      <c r="BD566" s="18">
        <v>44022</v>
      </c>
      <c r="BE566" s="18"/>
      <c r="BF566" s="20"/>
      <c r="BG566" s="18"/>
      <c r="BH566" s="15"/>
    </row>
    <row r="567" spans="1:60" x14ac:dyDescent="0.25">
      <c r="A567" s="15"/>
      <c r="B567" s="14" t="s">
        <v>1839</v>
      </c>
      <c r="C567" s="14" t="s">
        <v>1840</v>
      </c>
      <c r="D567" s="14" t="s">
        <v>1834</v>
      </c>
      <c r="E567" s="16" t="s">
        <v>1393</v>
      </c>
      <c r="F567" s="16" t="s">
        <v>1383</v>
      </c>
      <c r="G567" s="81" t="s">
        <v>703</v>
      </c>
      <c r="H567" s="82" t="s">
        <v>704</v>
      </c>
      <c r="I567" s="17" t="s">
        <v>31</v>
      </c>
      <c r="J567" s="17" t="s">
        <v>64</v>
      </c>
      <c r="K567" s="15"/>
      <c r="L567" s="18">
        <v>44022</v>
      </c>
      <c r="M567" s="83">
        <v>1003.53060000017</v>
      </c>
      <c r="N567" s="84">
        <v>1003.53060000017</v>
      </c>
      <c r="O567" s="84">
        <v>1003.53060000017</v>
      </c>
      <c r="P567" s="85">
        <f t="shared" si="8"/>
        <v>1</v>
      </c>
      <c r="Q567" s="18">
        <v>44022</v>
      </c>
      <c r="R567" s="86">
        <v>0</v>
      </c>
      <c r="S567" s="86">
        <v>0</v>
      </c>
      <c r="T567" s="15"/>
      <c r="U567" s="19">
        <v>0</v>
      </c>
      <c r="V567" s="51">
        <v>4.1912915366992799E-2</v>
      </c>
      <c r="W567" s="19">
        <v>0</v>
      </c>
      <c r="X567" s="51">
        <v>0.78891725106586796</v>
      </c>
      <c r="Y567" s="19">
        <v>0</v>
      </c>
      <c r="Z567" s="51">
        <v>19.3316734582477</v>
      </c>
      <c r="AA567" s="19">
        <v>0</v>
      </c>
      <c r="AB567" s="51">
        <v>20.576666903158198</v>
      </c>
      <c r="AC567" s="19"/>
      <c r="AD567" s="51"/>
      <c r="AE567" s="19"/>
      <c r="AF567" s="87"/>
      <c r="AG567" s="19">
        <v>0</v>
      </c>
      <c r="AH567" s="51">
        <v>-1.79882099182578</v>
      </c>
      <c r="AI567" s="19">
        <v>0</v>
      </c>
      <c r="AJ567" s="51">
        <v>13.726917206993701</v>
      </c>
      <c r="AK567" s="19">
        <v>3.4532337558630401E-3</v>
      </c>
      <c r="AL567" s="19">
        <v>1.75297787609452E-3</v>
      </c>
      <c r="AM567" s="51">
        <v>23.665269420511301</v>
      </c>
      <c r="AN567" s="15"/>
      <c r="AO567" s="22">
        <v>0</v>
      </c>
      <c r="AP567" s="22">
        <v>0</v>
      </c>
      <c r="AQ567" s="22">
        <v>0</v>
      </c>
      <c r="AR567" s="22">
        <v>0</v>
      </c>
      <c r="AS567" s="20">
        <v>0</v>
      </c>
      <c r="AT567" s="20">
        <v>0</v>
      </c>
      <c r="AU567" s="20">
        <v>7</v>
      </c>
      <c r="AV567" s="21">
        <v>5</v>
      </c>
      <c r="AW567" s="15"/>
      <c r="AX567" s="25">
        <v>0</v>
      </c>
      <c r="AY567" s="26">
        <v>-114.80232688307299</v>
      </c>
      <c r="AZ567" s="26">
        <v>0.44046649470419702</v>
      </c>
      <c r="BA567" s="26">
        <v>-15.963005696292401</v>
      </c>
      <c r="BB567" s="85">
        <v>0</v>
      </c>
      <c r="BC567" s="88">
        <v>0</v>
      </c>
      <c r="BD567" s="18">
        <v>43657</v>
      </c>
      <c r="BE567" s="18"/>
      <c r="BF567" s="20"/>
      <c r="BG567" s="18"/>
      <c r="BH567" s="15"/>
    </row>
    <row r="568" spans="1:60" x14ac:dyDescent="0.25">
      <c r="A568" s="15"/>
      <c r="B568" s="14" t="s">
        <v>1841</v>
      </c>
      <c r="C568" s="14" t="s">
        <v>1842</v>
      </c>
      <c r="D568" s="14" t="s">
        <v>1834</v>
      </c>
      <c r="E568" s="16" t="s">
        <v>139</v>
      </c>
      <c r="F568" s="16" t="s">
        <v>1383</v>
      </c>
      <c r="G568" s="81" t="s">
        <v>703</v>
      </c>
      <c r="H568" s="82" t="s">
        <v>704</v>
      </c>
      <c r="I568" s="17" t="s">
        <v>31</v>
      </c>
      <c r="J568" s="17" t="s">
        <v>64</v>
      </c>
      <c r="K568" s="15"/>
      <c r="L568" s="18">
        <v>44022</v>
      </c>
      <c r="M568" s="83">
        <v>1013.6194000002</v>
      </c>
      <c r="N568" s="84">
        <v>1013.6194000002</v>
      </c>
      <c r="O568" s="84">
        <v>1013.6194000002</v>
      </c>
      <c r="P568" s="85">
        <f t="shared" si="8"/>
        <v>1</v>
      </c>
      <c r="Q568" s="18">
        <v>44022</v>
      </c>
      <c r="R568" s="86">
        <v>270973399.56800002</v>
      </c>
      <c r="S568" s="86">
        <v>134358100.38475001</v>
      </c>
      <c r="T568" s="15"/>
      <c r="U568" s="19">
        <v>1.0753659807960499E-5</v>
      </c>
      <c r="V568" s="51">
        <v>4.2988281347788898E-2</v>
      </c>
      <c r="W568" s="19">
        <v>3.7799668461957502E-4</v>
      </c>
      <c r="X568" s="51">
        <v>0.826716919527826</v>
      </c>
      <c r="Y568" s="19">
        <v>8.3919967291876708E-3</v>
      </c>
      <c r="Z568" s="51">
        <v>20.170873131166399</v>
      </c>
      <c r="AA568" s="19">
        <v>1.36194000006071E-2</v>
      </c>
      <c r="AB568" s="51">
        <v>21.938606903218901</v>
      </c>
      <c r="AC568" s="19"/>
      <c r="AD568" s="51"/>
      <c r="AE568" s="19"/>
      <c r="AF568" s="87"/>
      <c r="AG568" s="19">
        <v>1.17020135803614E-4</v>
      </c>
      <c r="AH568" s="51">
        <v>-1.78711897824542</v>
      </c>
      <c r="AI568" s="19">
        <v>8.9610269387776498E-3</v>
      </c>
      <c r="AJ568" s="51">
        <v>14.6230199008714</v>
      </c>
      <c r="AK568" s="19">
        <v>1.36194000006071E-2</v>
      </c>
      <c r="AL568" s="19">
        <v>1.2658517021918701E-2</v>
      </c>
      <c r="AM568" s="51">
        <v>21.932972177717598</v>
      </c>
      <c r="AN568" s="15"/>
      <c r="AO568" s="22">
        <v>8.6183365783654197E-4</v>
      </c>
      <c r="AP568" s="22">
        <v>0</v>
      </c>
      <c r="AQ568" s="22">
        <v>2.4886746341508102E-3</v>
      </c>
      <c r="AR568" s="22">
        <v>1.17020135803614E-4</v>
      </c>
      <c r="AS568" s="20"/>
      <c r="AT568" s="20"/>
      <c r="AU568" s="20"/>
      <c r="AV568" s="21"/>
      <c r="AW568" s="15"/>
      <c r="AX568" s="25"/>
      <c r="AY568" s="26"/>
      <c r="AZ568" s="26"/>
      <c r="BA568" s="26"/>
      <c r="BB568" s="85"/>
      <c r="BC568" s="88">
        <v>0</v>
      </c>
      <c r="BD568" s="18">
        <v>44022</v>
      </c>
      <c r="BE568" s="18"/>
      <c r="BF568" s="20"/>
      <c r="BG568" s="18"/>
      <c r="BH568" s="15"/>
    </row>
    <row r="569" spans="1:60" x14ac:dyDescent="0.25">
      <c r="A569" s="15"/>
      <c r="B569" s="14" t="s">
        <v>1843</v>
      </c>
      <c r="C569" s="14" t="s">
        <v>1844</v>
      </c>
      <c r="D569" s="14" t="s">
        <v>1845</v>
      </c>
      <c r="E569" s="16" t="s">
        <v>77</v>
      </c>
      <c r="F569" s="16" t="s">
        <v>1383</v>
      </c>
      <c r="G569" s="81" t="s">
        <v>703</v>
      </c>
      <c r="H569" s="82" t="s">
        <v>728</v>
      </c>
      <c r="I569" s="17" t="s">
        <v>411</v>
      </c>
      <c r="J569" s="17" t="s">
        <v>64</v>
      </c>
      <c r="K569" s="15"/>
      <c r="L569" s="18">
        <v>44022</v>
      </c>
      <c r="M569" s="83">
        <v>837780.51720619202</v>
      </c>
      <c r="N569" s="84">
        <v>837780.51720619202</v>
      </c>
      <c r="O569" s="84">
        <v>925872.98710727703</v>
      </c>
      <c r="P569" s="85">
        <f t="shared" si="8"/>
        <v>0.90485469267624485</v>
      </c>
      <c r="Q569" s="18">
        <v>43910</v>
      </c>
      <c r="R569" s="86">
        <v>1546979.2353320301</v>
      </c>
      <c r="S569" s="86">
        <v>886629.80876953097</v>
      </c>
      <c r="T569" s="15"/>
      <c r="U569" s="19">
        <v>-5.6422729194309804E-3</v>
      </c>
      <c r="V569" s="51">
        <v>-0.52231437657610502</v>
      </c>
      <c r="W569" s="19">
        <v>1.2936725106556E-2</v>
      </c>
      <c r="X569" s="51">
        <v>2.0825897617214699</v>
      </c>
      <c r="Y569" s="19">
        <v>3.0982488420704599E-2</v>
      </c>
      <c r="Z569" s="51">
        <v>22.429922300332699</v>
      </c>
      <c r="AA569" s="19">
        <v>0.158904828849772</v>
      </c>
      <c r="AB569" s="51">
        <v>36.467149788164498</v>
      </c>
      <c r="AC569" s="19">
        <v>0.25757918778428601</v>
      </c>
      <c r="AD569" s="51">
        <v>50.0437742766808</v>
      </c>
      <c r="AE569" s="19">
        <v>0.248835135327827</v>
      </c>
      <c r="AF569" s="87">
        <v>42.660745581379203</v>
      </c>
      <c r="AG569" s="19">
        <v>-4.2343511638173403E-2</v>
      </c>
      <c r="AH569" s="51">
        <v>-6.0331721556431104</v>
      </c>
      <c r="AI569" s="19">
        <v>5.9447365427331499E-2</v>
      </c>
      <c r="AJ569" s="51">
        <v>19.671653749741399</v>
      </c>
      <c r="AK569" s="19">
        <v>1173.1185038065901</v>
      </c>
      <c r="AL569" s="19">
        <v>3.6622717749420599</v>
      </c>
      <c r="AM569" s="51">
        <v>117299.593628883</v>
      </c>
      <c r="AN569" s="15"/>
      <c r="AO569" s="22">
        <v>3.6625627173634698E-2</v>
      </c>
      <c r="AP569" s="22">
        <v>-2.3514885085205599E-2</v>
      </c>
      <c r="AQ569" s="22">
        <v>0.14264683214423701</v>
      </c>
      <c r="AR569" s="22">
        <v>-9.9109288716135793E-2</v>
      </c>
      <c r="AS569" s="20">
        <v>8</v>
      </c>
      <c r="AT569" s="20">
        <v>4</v>
      </c>
      <c r="AU569" s="20">
        <v>7</v>
      </c>
      <c r="AV569" s="21">
        <v>5</v>
      </c>
      <c r="AW569" s="15"/>
      <c r="AX569" s="25">
        <v>0.136271912286174</v>
      </c>
      <c r="AY569" s="26">
        <v>1.22921013237828</v>
      </c>
      <c r="AZ569" s="26">
        <v>0.95004965483349202</v>
      </c>
      <c r="BA569" s="26">
        <v>1.94215197670019</v>
      </c>
      <c r="BB569" s="85">
        <v>1.41035564531376E-2</v>
      </c>
      <c r="BC569" s="88">
        <v>-11.4816143533972</v>
      </c>
      <c r="BD569" s="18">
        <v>43910</v>
      </c>
      <c r="BE569" s="18">
        <v>43990</v>
      </c>
      <c r="BF569" s="20"/>
      <c r="BG569" s="18"/>
      <c r="BH569" s="15"/>
    </row>
    <row r="570" spans="1:60" x14ac:dyDescent="0.25">
      <c r="A570" s="15"/>
      <c r="B570" s="14" t="s">
        <v>1846</v>
      </c>
      <c r="C570" s="14" t="s">
        <v>1847</v>
      </c>
      <c r="D570" s="14" t="s">
        <v>1845</v>
      </c>
      <c r="E570" s="16" t="s">
        <v>708</v>
      </c>
      <c r="F570" s="16" t="s">
        <v>1383</v>
      </c>
      <c r="G570" s="81" t="s">
        <v>703</v>
      </c>
      <c r="H570" s="82" t="s">
        <v>728</v>
      </c>
      <c r="I570" s="17" t="s">
        <v>411</v>
      </c>
      <c r="J570" s="17" t="s">
        <v>1848</v>
      </c>
      <c r="K570" s="15"/>
      <c r="L570" s="18">
        <v>44022</v>
      </c>
      <c r="M570" s="83">
        <v>894667.89335441601</v>
      </c>
      <c r="N570" s="84">
        <v>894667.89335441601</v>
      </c>
      <c r="O570" s="84">
        <v>990340.69326972996</v>
      </c>
      <c r="P570" s="85">
        <f t="shared" si="8"/>
        <v>0.90339405361660075</v>
      </c>
      <c r="Q570" s="18">
        <v>43910</v>
      </c>
      <c r="R570" s="86">
        <v>67957079.432812497</v>
      </c>
      <c r="S570" s="86">
        <v>47622588.223125003</v>
      </c>
      <c r="T570" s="15"/>
      <c r="U570" s="19">
        <v>-5.6447813249178597E-3</v>
      </c>
      <c r="V570" s="51">
        <v>-0.52256521712479298</v>
      </c>
      <c r="W570" s="19">
        <v>1.27246216306958E-2</v>
      </c>
      <c r="X570" s="51">
        <v>2.0613794141354398</v>
      </c>
      <c r="Y570" s="19">
        <v>2.80746218686545E-2</v>
      </c>
      <c r="Z570" s="51">
        <v>22.139135645120401</v>
      </c>
      <c r="AA570" s="19">
        <v>0.15247775192809099</v>
      </c>
      <c r="AB570" s="51">
        <v>35.824442095996297</v>
      </c>
      <c r="AC570" s="19">
        <v>0.24503245967382101</v>
      </c>
      <c r="AD570" s="51">
        <v>48.7891014656634</v>
      </c>
      <c r="AE570" s="19">
        <v>0.232474156215321</v>
      </c>
      <c r="AF570" s="87">
        <v>41.024647670157698</v>
      </c>
      <c r="AG570" s="19">
        <v>-4.23929510761809E-2</v>
      </c>
      <c r="AH570" s="51">
        <v>-6.0381160994438696</v>
      </c>
      <c r="AI570" s="19">
        <v>5.6276786102898803E-2</v>
      </c>
      <c r="AJ570" s="51">
        <v>19.354595817276302</v>
      </c>
      <c r="AK570" s="19">
        <v>0.71802437457372403</v>
      </c>
      <c r="AL570" s="19">
        <v>4.0452530267430099E-2</v>
      </c>
      <c r="AM570" s="51">
        <v>47.980822326499002</v>
      </c>
      <c r="AN570" s="15"/>
      <c r="AO570" s="22">
        <v>3.6609873026463902E-2</v>
      </c>
      <c r="AP570" s="22">
        <v>-2.3559347063383002E-2</v>
      </c>
      <c r="AQ570" s="22">
        <v>0.14213613616811899</v>
      </c>
      <c r="AR570" s="22">
        <v>-9.9585085563449E-2</v>
      </c>
      <c r="AS570" s="20">
        <v>8</v>
      </c>
      <c r="AT570" s="20">
        <v>4</v>
      </c>
      <c r="AU570" s="20">
        <v>7</v>
      </c>
      <c r="AV570" s="21">
        <v>5</v>
      </c>
      <c r="AW570" s="15"/>
      <c r="AX570" s="25">
        <v>0.13629569156983101</v>
      </c>
      <c r="AY570" s="26">
        <v>1.1835973554352699</v>
      </c>
      <c r="AZ570" s="26">
        <v>0.93041138310582006</v>
      </c>
      <c r="BA570" s="26">
        <v>1.8663553031819899</v>
      </c>
      <c r="BB570" s="85">
        <v>1.4105718334794799E-2</v>
      </c>
      <c r="BC570" s="88">
        <v>-11.6035817589727</v>
      </c>
      <c r="BD570" s="18">
        <v>43910</v>
      </c>
      <c r="BE570" s="18">
        <v>43990</v>
      </c>
      <c r="BF570" s="20"/>
      <c r="BG570" s="18"/>
      <c r="BH570" s="15"/>
    </row>
    <row r="571" spans="1:60" x14ac:dyDescent="0.25">
      <c r="A571" s="15"/>
      <c r="B571" s="14" t="s">
        <v>1849</v>
      </c>
      <c r="C571" s="14" t="s">
        <v>1850</v>
      </c>
      <c r="D571" s="14" t="s">
        <v>1845</v>
      </c>
      <c r="E571" s="16" t="s">
        <v>1389</v>
      </c>
      <c r="F571" s="16" t="s">
        <v>1383</v>
      </c>
      <c r="G571" s="81" t="s">
        <v>703</v>
      </c>
      <c r="H571" s="82" t="s">
        <v>728</v>
      </c>
      <c r="I571" s="17" t="s">
        <v>411</v>
      </c>
      <c r="J571" s="17" t="s">
        <v>1851</v>
      </c>
      <c r="K571" s="15"/>
      <c r="L571" s="18">
        <v>44022</v>
      </c>
      <c r="M571" s="83">
        <v>918323.58027553605</v>
      </c>
      <c r="N571" s="84">
        <v>918323.58027553605</v>
      </c>
      <c r="O571" s="84">
        <v>1016079.92358875</v>
      </c>
      <c r="P571" s="85">
        <f t="shared" si="8"/>
        <v>0.90379069496035036</v>
      </c>
      <c r="Q571" s="18">
        <v>43910</v>
      </c>
      <c r="R571" s="86">
        <v>262304902.66249999</v>
      </c>
      <c r="S571" s="86">
        <v>179287421.06775001</v>
      </c>
      <c r="T571" s="15"/>
      <c r="U571" s="19">
        <v>-5.6447682991347401E-3</v>
      </c>
      <c r="V571" s="51">
        <v>-0.52256391454648099</v>
      </c>
      <c r="W571" s="19">
        <v>1.27141376051441E-2</v>
      </c>
      <c r="X571" s="51">
        <v>2.0603310115802702</v>
      </c>
      <c r="Y571" s="19">
        <v>2.8929245181643599E-2</v>
      </c>
      <c r="Z571" s="51">
        <v>22.224597976426601</v>
      </c>
      <c r="AA571" s="19">
        <v>0.15486276484632999</v>
      </c>
      <c r="AB571" s="51">
        <v>36.062943387776599</v>
      </c>
      <c r="AC571" s="19">
        <v>0.25014906360040201</v>
      </c>
      <c r="AD571" s="51">
        <v>49.300761858292397</v>
      </c>
      <c r="AE571" s="19">
        <v>0.239323352452775</v>
      </c>
      <c r="AF571" s="87">
        <v>41.709567293874002</v>
      </c>
      <c r="AG571" s="19">
        <v>-4.2392843472043799E-2</v>
      </c>
      <c r="AH571" s="51">
        <v>-6.0381053390301496</v>
      </c>
      <c r="AI571" s="19">
        <v>5.72262049572601E-2</v>
      </c>
      <c r="AJ571" s="51">
        <v>19.449537702719699</v>
      </c>
      <c r="AK571" s="19">
        <v>0.76356502587790598</v>
      </c>
      <c r="AL571" s="19">
        <v>4.2449095239135197E-2</v>
      </c>
      <c r="AM571" s="51">
        <v>52.534887456917197</v>
      </c>
      <c r="AN571" s="15"/>
      <c r="AO571" s="22">
        <v>3.6617041534555E-2</v>
      </c>
      <c r="AP571" s="22">
        <v>-2.3539085735137601E-2</v>
      </c>
      <c r="AQ571" s="22">
        <v>0.14236853682450601</v>
      </c>
      <c r="AR571" s="22">
        <v>-9.9368271602579605E-2</v>
      </c>
      <c r="AS571" s="20">
        <v>8</v>
      </c>
      <c r="AT571" s="20">
        <v>4</v>
      </c>
      <c r="AU571" s="20">
        <v>7</v>
      </c>
      <c r="AV571" s="21">
        <v>5</v>
      </c>
      <c r="AW571" s="15"/>
      <c r="AX571" s="25">
        <v>0.13628612904867601</v>
      </c>
      <c r="AY571" s="26">
        <v>1.2006270723486501</v>
      </c>
      <c r="AZ571" s="26">
        <v>0.93771480309715105</v>
      </c>
      <c r="BA571" s="26">
        <v>1.8945854937537701</v>
      </c>
      <c r="BB571" s="85">
        <v>1.4104834640184E-2</v>
      </c>
      <c r="BC571" s="88">
        <v>-11.5642048533919</v>
      </c>
      <c r="BD571" s="18">
        <v>43910</v>
      </c>
      <c r="BE571" s="18">
        <v>43990</v>
      </c>
      <c r="BF571" s="20"/>
      <c r="BG571" s="18"/>
      <c r="BH571" s="15"/>
    </row>
    <row r="572" spans="1:60" x14ac:dyDescent="0.25">
      <c r="A572" s="15"/>
      <c r="B572" s="14" t="s">
        <v>1852</v>
      </c>
      <c r="C572" s="14" t="s">
        <v>1853</v>
      </c>
      <c r="D572" s="14" t="s">
        <v>1845</v>
      </c>
      <c r="E572" s="16" t="s">
        <v>1393</v>
      </c>
      <c r="F572" s="16" t="s">
        <v>1383</v>
      </c>
      <c r="G572" s="81" t="s">
        <v>703</v>
      </c>
      <c r="H572" s="82" t="s">
        <v>728</v>
      </c>
      <c r="I572" s="17" t="s">
        <v>411</v>
      </c>
      <c r="J572" s="17" t="s">
        <v>64</v>
      </c>
      <c r="K572" s="15"/>
      <c r="L572" s="18">
        <v>44022</v>
      </c>
      <c r="M572" s="83">
        <v>791291.45566844905</v>
      </c>
      <c r="N572" s="84">
        <v>791291.45566844905</v>
      </c>
      <c r="O572" s="84">
        <v>873638.03905773198</v>
      </c>
      <c r="P572" s="85">
        <f t="shared" si="8"/>
        <v>0.90574290529050405</v>
      </c>
      <c r="Q572" s="18">
        <v>43910</v>
      </c>
      <c r="R572" s="86">
        <v>88438.527626342795</v>
      </c>
      <c r="S572" s="86">
        <v>110161.328184326</v>
      </c>
      <c r="T572" s="15"/>
      <c r="U572" s="19">
        <v>-5.6335138242502598E-3</v>
      </c>
      <c r="V572" s="51">
        <v>-0.52143846705803298</v>
      </c>
      <c r="W572" s="19">
        <v>1.32024683953205E-2</v>
      </c>
      <c r="X572" s="51">
        <v>2.1091640905979099</v>
      </c>
      <c r="Y572" s="19">
        <v>3.2625440095216597E-2</v>
      </c>
      <c r="Z572" s="51">
        <v>22.5942174677621</v>
      </c>
      <c r="AA572" s="19">
        <v>0.14634305185434601</v>
      </c>
      <c r="AB572" s="51">
        <v>35.210972088621901</v>
      </c>
      <c r="AC572" s="19"/>
      <c r="AD572" s="51"/>
      <c r="AE572" s="19"/>
      <c r="AF572" s="87"/>
      <c r="AG572" s="19">
        <v>-4.2259778790175902E-2</v>
      </c>
      <c r="AH572" s="51">
        <v>-6.0247988708433704</v>
      </c>
      <c r="AI572" s="19">
        <v>6.05312797961233E-2</v>
      </c>
      <c r="AJ572" s="51">
        <v>19.780045186605999</v>
      </c>
      <c r="AK572" s="19">
        <v>0.17679442917142299</v>
      </c>
      <c r="AL572" s="19">
        <v>0.10235024087887699</v>
      </c>
      <c r="AM572" s="51">
        <v>39.5152867083088</v>
      </c>
      <c r="AN572" s="15"/>
      <c r="AO572" s="22">
        <v>3.65569780988153E-2</v>
      </c>
      <c r="AP572" s="22">
        <v>-2.3708267339316101E-2</v>
      </c>
      <c r="AQ572" s="22">
        <v>0.140306192692224</v>
      </c>
      <c r="AR572" s="22">
        <v>-0.100971928765794</v>
      </c>
      <c r="AS572" s="20">
        <v>8</v>
      </c>
      <c r="AT572" s="20">
        <v>4</v>
      </c>
      <c r="AU572" s="20">
        <v>7</v>
      </c>
      <c r="AV572" s="21">
        <v>5</v>
      </c>
      <c r="AW572" s="15"/>
      <c r="AX572" s="25">
        <v>0.13629414272509199</v>
      </c>
      <c r="AY572" s="26">
        <v>1.1396512827668599</v>
      </c>
      <c r="AZ572" s="26">
        <v>0.91205238717520798</v>
      </c>
      <c r="BA572" s="26">
        <v>1.7943426403599001</v>
      </c>
      <c r="BB572" s="85">
        <v>1.41053817522152E-2</v>
      </c>
      <c r="BC572" s="88">
        <v>-11.419507936225299</v>
      </c>
      <c r="BD572" s="18">
        <v>43910</v>
      </c>
      <c r="BE572" s="18">
        <v>43990</v>
      </c>
      <c r="BF572" s="20"/>
      <c r="BG572" s="18"/>
      <c r="BH572" s="15"/>
    </row>
    <row r="573" spans="1:60" x14ac:dyDescent="0.25">
      <c r="A573" s="15"/>
      <c r="B573" s="14" t="s">
        <v>1854</v>
      </c>
      <c r="C573" s="14" t="s">
        <v>1855</v>
      </c>
      <c r="D573" s="14" t="s">
        <v>1845</v>
      </c>
      <c r="E573" s="16" t="s">
        <v>715</v>
      </c>
      <c r="F573" s="16" t="s">
        <v>1383</v>
      </c>
      <c r="G573" s="81" t="s">
        <v>703</v>
      </c>
      <c r="H573" s="82" t="s">
        <v>728</v>
      </c>
      <c r="I573" s="17" t="s">
        <v>411</v>
      </c>
      <c r="J573" s="17" t="s">
        <v>1856</v>
      </c>
      <c r="K573" s="15"/>
      <c r="L573" s="18">
        <v>44022</v>
      </c>
      <c r="M573" s="83">
        <v>866926.83319187199</v>
      </c>
      <c r="N573" s="84">
        <v>866926.83319187199</v>
      </c>
      <c r="O573" s="84">
        <v>960297.373283386</v>
      </c>
      <c r="P573" s="85">
        <f t="shared" si="8"/>
        <v>0.90276913934246472</v>
      </c>
      <c r="Q573" s="18">
        <v>43910</v>
      </c>
      <c r="R573" s="86">
        <v>35556974.152437501</v>
      </c>
      <c r="S573" s="86">
        <v>29169085.4857812</v>
      </c>
      <c r="T573" s="15"/>
      <c r="U573" s="19">
        <v>-5.6447820215908004E-3</v>
      </c>
      <c r="V573" s="51">
        <v>-0.52256528679208702</v>
      </c>
      <c r="W573" s="19">
        <v>1.27300530493812E-2</v>
      </c>
      <c r="X573" s="51">
        <v>2.06192255600399</v>
      </c>
      <c r="Y573" s="19">
        <v>2.6596029138090699E-2</v>
      </c>
      <c r="Z573" s="51">
        <v>21.991276372049501</v>
      </c>
      <c r="AA573" s="19">
        <v>0.14887273044412699</v>
      </c>
      <c r="AB573" s="51">
        <v>35.463939947599997</v>
      </c>
      <c r="AC573" s="19">
        <v>0.23785138705890899</v>
      </c>
      <c r="AD573" s="51">
        <v>48.070994204143098</v>
      </c>
      <c r="AE573" s="19">
        <v>0.223519974368101</v>
      </c>
      <c r="AF573" s="87">
        <v>40.129229485406498</v>
      </c>
      <c r="AG573" s="19">
        <v>-4.2392995265836397E-2</v>
      </c>
      <c r="AH573" s="51">
        <v>-6.0381205184094098</v>
      </c>
      <c r="AI573" s="19">
        <v>5.46453663355351E-2</v>
      </c>
      <c r="AJ573" s="51">
        <v>19.191453840554502</v>
      </c>
      <c r="AK573" s="19">
        <v>0.66478071584016996</v>
      </c>
      <c r="AL573" s="19">
        <v>3.8055096725656802E-2</v>
      </c>
      <c r="AM573" s="51">
        <v>42.656456453143598</v>
      </c>
      <c r="AN573" s="15"/>
      <c r="AO573" s="22">
        <v>3.6597998005163397E-2</v>
      </c>
      <c r="AP573" s="22">
        <v>-2.3592995881699601E-2</v>
      </c>
      <c r="AQ573" s="22">
        <v>0.14176814694117601</v>
      </c>
      <c r="AR573" s="22">
        <v>-9.9886586745997194E-2</v>
      </c>
      <c r="AS573" s="20">
        <v>8</v>
      </c>
      <c r="AT573" s="20">
        <v>4</v>
      </c>
      <c r="AU573" s="20">
        <v>7</v>
      </c>
      <c r="AV573" s="21">
        <v>5</v>
      </c>
      <c r="AW573" s="15"/>
      <c r="AX573" s="25">
        <v>0.13630575053612101</v>
      </c>
      <c r="AY573" s="26">
        <v>1.15795847751724</v>
      </c>
      <c r="AZ573" s="26">
        <v>0.91939555650424198</v>
      </c>
      <c r="BA573" s="26">
        <v>1.8238940573301099</v>
      </c>
      <c r="BB573" s="85">
        <v>1.41065916411208E-2</v>
      </c>
      <c r="BC573" s="88">
        <v>-11.6651921543671</v>
      </c>
      <c r="BD573" s="18">
        <v>43910</v>
      </c>
      <c r="BE573" s="18">
        <v>43990</v>
      </c>
      <c r="BF573" s="20"/>
      <c r="BG573" s="18"/>
      <c r="BH573" s="15"/>
    </row>
    <row r="574" spans="1:60" x14ac:dyDescent="0.25">
      <c r="A574" s="15"/>
      <c r="B574" s="14" t="s">
        <v>1857</v>
      </c>
      <c r="C574" s="14" t="s">
        <v>1858</v>
      </c>
      <c r="D574" s="14" t="s">
        <v>1859</v>
      </c>
      <c r="E574" s="16" t="s">
        <v>77</v>
      </c>
      <c r="F574" s="16" t="s">
        <v>1383</v>
      </c>
      <c r="G574" s="81" t="s">
        <v>115</v>
      </c>
      <c r="H574" s="82" t="s">
        <v>173</v>
      </c>
      <c r="I574" s="17" t="s">
        <v>31</v>
      </c>
      <c r="J574" s="17" t="s">
        <v>1860</v>
      </c>
      <c r="K574" s="15"/>
      <c r="L574" s="18">
        <v>44022</v>
      </c>
      <c r="M574" s="83">
        <v>2512.1154999993701</v>
      </c>
      <c r="N574" s="84">
        <v>2512.1154999993701</v>
      </c>
      <c r="O574" s="84">
        <v>2569.74280000106</v>
      </c>
      <c r="P574" s="85">
        <f t="shared" si="8"/>
        <v>0.97757468179240892</v>
      </c>
      <c r="Q574" s="18">
        <v>43850</v>
      </c>
      <c r="R574" s="86">
        <v>4648917.1710000001</v>
      </c>
      <c r="S574" s="86">
        <v>4831420.2953124996</v>
      </c>
      <c r="T574" s="15"/>
      <c r="U574" s="19">
        <v>5.7723607824300402E-5</v>
      </c>
      <c r="V574" s="51">
        <v>4.7685276149422903E-2</v>
      </c>
      <c r="W574" s="19">
        <v>1.5118796169190299E-2</v>
      </c>
      <c r="X574" s="51">
        <v>2.3007968679849</v>
      </c>
      <c r="Y574" s="19">
        <v>-1.6600754152932499E-2</v>
      </c>
      <c r="Z574" s="51">
        <v>17.671598042943501</v>
      </c>
      <c r="AA574" s="19">
        <v>2.65145255743846E-2</v>
      </c>
      <c r="AB574" s="51">
        <v>23.228119460603899</v>
      </c>
      <c r="AC574" s="19">
        <v>7.8728949863943895E-2</v>
      </c>
      <c r="AD574" s="51">
        <v>32.158750484639299</v>
      </c>
      <c r="AE574" s="19">
        <v>0.126925397200539</v>
      </c>
      <c r="AF574" s="87">
        <v>30.469771768664899</v>
      </c>
      <c r="AG574" s="19">
        <v>3.4405403530399798E-3</v>
      </c>
      <c r="AH574" s="51">
        <v>-1.45476695652178</v>
      </c>
      <c r="AI574" s="19">
        <v>-3.7419034460981502E-3</v>
      </c>
      <c r="AJ574" s="51">
        <v>13.352726862387501</v>
      </c>
      <c r="AK574" s="19">
        <v>1.3640325039485499</v>
      </c>
      <c r="AL574" s="19">
        <v>5.50068747597834E-2</v>
      </c>
      <c r="AM574" s="51">
        <v>11.974751035799301</v>
      </c>
      <c r="AN574" s="15"/>
      <c r="AO574" s="22">
        <v>1.8748270016658401E-2</v>
      </c>
      <c r="AP574" s="22">
        <v>-2.95613260586833E-2</v>
      </c>
      <c r="AQ574" s="22">
        <v>3.8376837042960701E-2</v>
      </c>
      <c r="AR574" s="22">
        <v>-6.0750484320160503E-2</v>
      </c>
      <c r="AS574" s="20">
        <v>8</v>
      </c>
      <c r="AT574" s="20">
        <v>4</v>
      </c>
      <c r="AU574" s="20">
        <v>7</v>
      </c>
      <c r="AV574" s="21">
        <v>5</v>
      </c>
      <c r="AW574" s="15"/>
      <c r="AX574" s="25">
        <v>6.3630032389191904E-2</v>
      </c>
      <c r="AY574" s="26">
        <v>0.109592405765397</v>
      </c>
      <c r="AZ574" s="26">
        <v>0.58739631466960396</v>
      </c>
      <c r="BA574" s="26">
        <v>0.13871514519564701</v>
      </c>
      <c r="BB574" s="85">
        <v>6.5408442016359897E-3</v>
      </c>
      <c r="BC574" s="88">
        <v>-9.9103575658373302</v>
      </c>
      <c r="BD574" s="18">
        <v>43850</v>
      </c>
      <c r="BE574" s="18">
        <v>43913</v>
      </c>
      <c r="BF574" s="20"/>
      <c r="BG574" s="18"/>
      <c r="BH574" s="15"/>
    </row>
    <row r="575" spans="1:60" x14ac:dyDescent="0.25">
      <c r="A575" s="15"/>
      <c r="B575" s="14" t="s">
        <v>1861</v>
      </c>
      <c r="C575" s="14" t="s">
        <v>1862</v>
      </c>
      <c r="D575" s="14" t="s">
        <v>1859</v>
      </c>
      <c r="E575" s="16" t="s">
        <v>708</v>
      </c>
      <c r="F575" s="16" t="s">
        <v>1383</v>
      </c>
      <c r="G575" s="81" t="s">
        <v>115</v>
      </c>
      <c r="H575" s="82" t="s">
        <v>173</v>
      </c>
      <c r="I575" s="17" t="s">
        <v>31</v>
      </c>
      <c r="J575" s="17" t="s">
        <v>1863</v>
      </c>
      <c r="K575" s="15"/>
      <c r="L575" s="18">
        <v>44022</v>
      </c>
      <c r="M575" s="83">
        <v>2087.7564999982701</v>
      </c>
      <c r="N575" s="84">
        <v>2087.7564999982701</v>
      </c>
      <c r="O575" s="84">
        <v>2147.4244000017602</v>
      </c>
      <c r="P575" s="85">
        <f t="shared" si="8"/>
        <v>0.97221420227718325</v>
      </c>
      <c r="Q575" s="18">
        <v>43850</v>
      </c>
      <c r="R575" s="86">
        <v>21844898.039000001</v>
      </c>
      <c r="S575" s="86">
        <v>25024098.339781299</v>
      </c>
      <c r="T575" s="15"/>
      <c r="U575" s="19">
        <v>2.5769952117116201E-5</v>
      </c>
      <c r="V575" s="51">
        <v>4.4489910578704397E-2</v>
      </c>
      <c r="W575" s="19">
        <v>1.4145679102512101E-2</v>
      </c>
      <c r="X575" s="51">
        <v>2.2034851613170798</v>
      </c>
      <c r="Y575" s="19">
        <v>-2.23057823695854E-2</v>
      </c>
      <c r="Z575" s="51">
        <v>17.101095221296401</v>
      </c>
      <c r="AA575" s="19">
        <v>1.45584739329934E-2</v>
      </c>
      <c r="AB575" s="51">
        <v>22.032514296472101</v>
      </c>
      <c r="AC575" s="19">
        <v>5.3762649022246499E-2</v>
      </c>
      <c r="AD575" s="51">
        <v>29.6621204004914</v>
      </c>
      <c r="AE575" s="19">
        <v>8.8038750787818601E-2</v>
      </c>
      <c r="AF575" s="87">
        <v>26.581107127392901</v>
      </c>
      <c r="AG575" s="19">
        <v>3.1198841152217899E-3</v>
      </c>
      <c r="AH575" s="51">
        <v>-1.4868325803036</v>
      </c>
      <c r="AI575" s="19">
        <v>-9.8380834806448495E-3</v>
      </c>
      <c r="AJ575" s="51">
        <v>12.7431088589365</v>
      </c>
      <c r="AK575" s="19">
        <v>0.97925380633445502</v>
      </c>
      <c r="AL575" s="19">
        <v>4.34065001954878E-2</v>
      </c>
      <c r="AM575" s="51">
        <v>-26.503118725610001</v>
      </c>
      <c r="AN575" s="15"/>
      <c r="AO575" s="22">
        <v>1.8715616934059699E-2</v>
      </c>
      <c r="AP575" s="22">
        <v>-2.95924453976113E-2</v>
      </c>
      <c r="AQ575" s="22">
        <v>3.7381566129624802E-2</v>
      </c>
      <c r="AR575" s="22">
        <v>-6.1680826167503297E-2</v>
      </c>
      <c r="AS575" s="20">
        <v>8</v>
      </c>
      <c r="AT575" s="20">
        <v>4</v>
      </c>
      <c r="AU575" s="20">
        <v>7</v>
      </c>
      <c r="AV575" s="21">
        <v>5</v>
      </c>
      <c r="AW575" s="15"/>
      <c r="AX575" s="25">
        <v>6.3625338568672293E-2</v>
      </c>
      <c r="AY575" s="26">
        <v>-6.5487881603075906E-2</v>
      </c>
      <c r="AZ575" s="26">
        <v>0.5454900812083</v>
      </c>
      <c r="BA575" s="26">
        <v>-8.2503840275080606E-2</v>
      </c>
      <c r="BB575" s="85">
        <v>6.5401232467320403E-3</v>
      </c>
      <c r="BC575" s="88">
        <v>-10.0916195234167</v>
      </c>
      <c r="BD575" s="18">
        <v>43850</v>
      </c>
      <c r="BE575" s="18">
        <v>43913</v>
      </c>
      <c r="BF575" s="20"/>
      <c r="BG575" s="18"/>
      <c r="BH575" s="15"/>
    </row>
    <row r="576" spans="1:60" x14ac:dyDescent="0.25">
      <c r="A576" s="15"/>
      <c r="B576" s="14" t="s">
        <v>1864</v>
      </c>
      <c r="C576" s="14" t="s">
        <v>1865</v>
      </c>
      <c r="D576" s="14" t="s">
        <v>1859</v>
      </c>
      <c r="E576" s="16" t="s">
        <v>47</v>
      </c>
      <c r="F576" s="16" t="s">
        <v>1383</v>
      </c>
      <c r="G576" s="81" t="s">
        <v>115</v>
      </c>
      <c r="H576" s="82" t="s">
        <v>173</v>
      </c>
      <c r="I576" s="17" t="s">
        <v>31</v>
      </c>
      <c r="J576" s="17" t="s">
        <v>1866</v>
      </c>
      <c r="K576" s="15"/>
      <c r="L576" s="18">
        <v>44022</v>
      </c>
      <c r="M576" s="83">
        <v>1606.0836999993801</v>
      </c>
      <c r="N576" s="84">
        <v>1606.0836999993801</v>
      </c>
      <c r="O576" s="84">
        <v>1649.5032999999801</v>
      </c>
      <c r="P576" s="85">
        <f t="shared" si="8"/>
        <v>0.97367716693831374</v>
      </c>
      <c r="Q576" s="18">
        <v>43850</v>
      </c>
      <c r="R576" s="86">
        <v>3953735.4559999998</v>
      </c>
      <c r="S576" s="86">
        <v>3492747.6546171899</v>
      </c>
      <c r="T576" s="15"/>
      <c r="U576" s="19">
        <v>3.44950331054861E-5</v>
      </c>
      <c r="V576" s="51">
        <v>4.53624186775414E-2</v>
      </c>
      <c r="W576" s="19">
        <v>1.4411727755941701E-2</v>
      </c>
      <c r="X576" s="51">
        <v>2.2300900266600401</v>
      </c>
      <c r="Y576" s="19">
        <v>-2.0748979461132001E-2</v>
      </c>
      <c r="Z576" s="51">
        <v>17.256775512127199</v>
      </c>
      <c r="AA576" s="19">
        <v>1.78139851122978E-2</v>
      </c>
      <c r="AB576" s="51">
        <v>22.358065414388001</v>
      </c>
      <c r="AC576" s="19">
        <v>6.0532726822202697E-2</v>
      </c>
      <c r="AD576" s="51">
        <v>30.339128180465199</v>
      </c>
      <c r="AE576" s="19">
        <v>9.8538486445322607E-2</v>
      </c>
      <c r="AF576" s="87">
        <v>27.631080693128801</v>
      </c>
      <c r="AG576" s="19">
        <v>3.2075984945549901E-3</v>
      </c>
      <c r="AH576" s="51">
        <v>-1.4780611423702801</v>
      </c>
      <c r="AI576" s="19">
        <v>-8.1747828553488892E-3</v>
      </c>
      <c r="AJ576" s="51">
        <v>12.909438921458801</v>
      </c>
      <c r="AK576" s="19">
        <v>0.53351764503517196</v>
      </c>
      <c r="AL576" s="19">
        <v>4.4330572185572202E-2</v>
      </c>
      <c r="AM576" s="51">
        <v>72.214919434161899</v>
      </c>
      <c r="AN576" s="15"/>
      <c r="AO576" s="22">
        <v>1.8724561918134E-2</v>
      </c>
      <c r="AP576" s="22">
        <v>-2.9583970434032401E-2</v>
      </c>
      <c r="AQ576" s="22">
        <v>3.7653713252438999E-2</v>
      </c>
      <c r="AR576" s="22">
        <v>-6.1426374763905202E-2</v>
      </c>
      <c r="AS576" s="20">
        <v>8</v>
      </c>
      <c r="AT576" s="20">
        <v>4</v>
      </c>
      <c r="AU576" s="20">
        <v>7</v>
      </c>
      <c r="AV576" s="21">
        <v>5</v>
      </c>
      <c r="AW576" s="15"/>
      <c r="AX576" s="25">
        <v>6.3626393615413696E-2</v>
      </c>
      <c r="AY576" s="26">
        <v>-1.7807709379837899E-2</v>
      </c>
      <c r="AZ576" s="26">
        <v>0.55690288622008699</v>
      </c>
      <c r="BA576" s="26">
        <v>-2.2463505387321399E-2</v>
      </c>
      <c r="BB576" s="85">
        <v>6.5402965939483698E-3</v>
      </c>
      <c r="BC576" s="88">
        <v>-10.0421017648041</v>
      </c>
      <c r="BD576" s="18">
        <v>43850</v>
      </c>
      <c r="BE576" s="18">
        <v>43913</v>
      </c>
      <c r="BF576" s="20"/>
      <c r="BG576" s="18"/>
      <c r="BH576" s="15"/>
    </row>
    <row r="577" spans="1:60" x14ac:dyDescent="0.25">
      <c r="A577" s="15"/>
      <c r="B577" s="14" t="s">
        <v>1867</v>
      </c>
      <c r="C577" s="14" t="s">
        <v>1868</v>
      </c>
      <c r="D577" s="14" t="s">
        <v>1859</v>
      </c>
      <c r="E577" s="16" t="s">
        <v>51</v>
      </c>
      <c r="F577" s="16" t="s">
        <v>1383</v>
      </c>
      <c r="G577" s="81" t="s">
        <v>115</v>
      </c>
      <c r="H577" s="82" t="s">
        <v>173</v>
      </c>
      <c r="I577" s="17" t="s">
        <v>31</v>
      </c>
      <c r="J577" s="17" t="s">
        <v>1869</v>
      </c>
      <c r="K577" s="15"/>
      <c r="L577" s="18">
        <v>44022</v>
      </c>
      <c r="M577" s="83">
        <v>1000</v>
      </c>
      <c r="N577" s="84">
        <v>1000</v>
      </c>
      <c r="O577" s="84">
        <v>1000</v>
      </c>
      <c r="P577" s="85">
        <f t="shared" si="8"/>
        <v>1</v>
      </c>
      <c r="Q577" s="18">
        <v>44022</v>
      </c>
      <c r="R577" s="86">
        <v>0</v>
      </c>
      <c r="S577" s="86">
        <v>0</v>
      </c>
      <c r="T577" s="15"/>
      <c r="U577" s="19">
        <v>0</v>
      </c>
      <c r="V577" s="51">
        <v>4.1912915366992799E-2</v>
      </c>
      <c r="W577" s="19">
        <v>0</v>
      </c>
      <c r="X577" s="51">
        <v>0.78891725106586796</v>
      </c>
      <c r="Y577" s="19">
        <v>0</v>
      </c>
      <c r="Z577" s="51">
        <v>19.3316734582477</v>
      </c>
      <c r="AA577" s="19">
        <v>0</v>
      </c>
      <c r="AB577" s="51">
        <v>20.576666903158198</v>
      </c>
      <c r="AC577" s="19">
        <v>0</v>
      </c>
      <c r="AD577" s="51">
        <v>24.2858554982522</v>
      </c>
      <c r="AE577" s="19">
        <v>0</v>
      </c>
      <c r="AF577" s="87">
        <v>17.777232048596499</v>
      </c>
      <c r="AG577" s="19">
        <v>0</v>
      </c>
      <c r="AH577" s="51">
        <v>-1.79882099182578</v>
      </c>
      <c r="AI577" s="19">
        <v>0</v>
      </c>
      <c r="AJ577" s="51">
        <v>13.726917206993701</v>
      </c>
      <c r="AK577" s="19">
        <v>0</v>
      </c>
      <c r="AL577" s="19">
        <v>0</v>
      </c>
      <c r="AM577" s="51">
        <v>-56.760541435505701</v>
      </c>
      <c r="AN577" s="15"/>
      <c r="AO577" s="22">
        <v>0</v>
      </c>
      <c r="AP577" s="22">
        <v>0</v>
      </c>
      <c r="AQ577" s="22">
        <v>0</v>
      </c>
      <c r="AR577" s="22">
        <v>0</v>
      </c>
      <c r="AS577" s="20">
        <v>0</v>
      </c>
      <c r="AT577" s="20">
        <v>0</v>
      </c>
      <c r="AU577" s="20">
        <v>7</v>
      </c>
      <c r="AV577" s="21">
        <v>5</v>
      </c>
      <c r="AW577" s="15"/>
      <c r="AX577" s="25">
        <v>0</v>
      </c>
      <c r="AY577" s="26">
        <v>-114.80232688307299</v>
      </c>
      <c r="AZ577" s="26">
        <v>0.44046649470419702</v>
      </c>
      <c r="BA577" s="26">
        <v>-15.963005696292401</v>
      </c>
      <c r="BB577" s="85">
        <v>0</v>
      </c>
      <c r="BC577" s="88">
        <v>0</v>
      </c>
      <c r="BD577" s="18">
        <v>43657</v>
      </c>
      <c r="BE577" s="18"/>
      <c r="BF577" s="20"/>
      <c r="BG577" s="18"/>
      <c r="BH577" s="15"/>
    </row>
    <row r="578" spans="1:60" x14ac:dyDescent="0.25">
      <c r="A578" s="15"/>
      <c r="B578" s="14" t="s">
        <v>1870</v>
      </c>
      <c r="C578" s="14" t="s">
        <v>1871</v>
      </c>
      <c r="D578" s="14" t="s">
        <v>1859</v>
      </c>
      <c r="E578" s="16" t="s">
        <v>83</v>
      </c>
      <c r="F578" s="16" t="s">
        <v>1383</v>
      </c>
      <c r="G578" s="81" t="s">
        <v>115</v>
      </c>
      <c r="H578" s="82" t="s">
        <v>173</v>
      </c>
      <c r="I578" s="17" t="s">
        <v>31</v>
      </c>
      <c r="J578" s="17" t="s">
        <v>1872</v>
      </c>
      <c r="K578" s="15"/>
      <c r="L578" s="18">
        <v>44022</v>
      </c>
      <c r="M578" s="83">
        <v>1554.2169000003501</v>
      </c>
      <c r="N578" s="84">
        <v>1554.2169000003501</v>
      </c>
      <c r="O578" s="84">
        <v>1589.8702000006999</v>
      </c>
      <c r="P578" s="85">
        <f t="shared" si="8"/>
        <v>0.97757471018682274</v>
      </c>
      <c r="Q578" s="18">
        <v>43850</v>
      </c>
      <c r="R578" s="86">
        <v>2054019.8559999999</v>
      </c>
      <c r="S578" s="86">
        <v>2049426.0117168</v>
      </c>
      <c r="T578" s="15"/>
      <c r="U578" s="19">
        <v>5.77172831981443E-5</v>
      </c>
      <c r="V578" s="51">
        <v>4.76846436868072E-2</v>
      </c>
      <c r="W578" s="19">
        <v>1.5118915622224401E-2</v>
      </c>
      <c r="X578" s="51">
        <v>2.30080881328831</v>
      </c>
      <c r="Y578" s="19">
        <v>-1.66007404459378E-2</v>
      </c>
      <c r="Z578" s="51">
        <v>17.6715994136466</v>
      </c>
      <c r="AA578" s="19">
        <v>2.6514525068705601E-2</v>
      </c>
      <c r="AB578" s="51">
        <v>23.228119410021499</v>
      </c>
      <c r="AC578" s="19">
        <v>7.8729833378020003E-2</v>
      </c>
      <c r="AD578" s="51">
        <v>32.158838836068803</v>
      </c>
      <c r="AE578" s="19">
        <v>0.12692559377319401</v>
      </c>
      <c r="AF578" s="87">
        <v>30.469791425915901</v>
      </c>
      <c r="AG578" s="19">
        <v>3.4406626127747599E-3</v>
      </c>
      <c r="AH578" s="51">
        <v>-1.4547547305483</v>
      </c>
      <c r="AI578" s="19">
        <v>-3.74192055460298E-3</v>
      </c>
      <c r="AJ578" s="51">
        <v>13.3527251515334</v>
      </c>
      <c r="AK578" s="19">
        <v>0.55421689999988299</v>
      </c>
      <c r="AL578" s="19">
        <v>5.6096970132784897E-2</v>
      </c>
      <c r="AM578" s="51">
        <v>59.689249828690699</v>
      </c>
      <c r="AN578" s="15"/>
      <c r="AO578" s="22">
        <v>1.8748280610452601E-2</v>
      </c>
      <c r="AP578" s="22">
        <v>-2.9561339265455899E-2</v>
      </c>
      <c r="AQ578" s="22">
        <v>3.8376833099391702E-2</v>
      </c>
      <c r="AR578" s="22">
        <v>-6.0750413501445999E-2</v>
      </c>
      <c r="AS578" s="20">
        <v>8</v>
      </c>
      <c r="AT578" s="20">
        <v>4</v>
      </c>
      <c r="AU578" s="20">
        <v>7</v>
      </c>
      <c r="AV578" s="21">
        <v>5</v>
      </c>
      <c r="AW578" s="15"/>
      <c r="AX578" s="25">
        <v>6.3630073076128599E-2</v>
      </c>
      <c r="AY578" s="26">
        <v>0.109593536190232</v>
      </c>
      <c r="AZ578" s="26">
        <v>0.587396865606024</v>
      </c>
      <c r="BA578" s="26">
        <v>0.138716597561825</v>
      </c>
      <c r="BB578" s="85">
        <v>6.54084835588947E-3</v>
      </c>
      <c r="BC578" s="88">
        <v>-9.91035620399634</v>
      </c>
      <c r="BD578" s="18">
        <v>43850</v>
      </c>
      <c r="BE578" s="18">
        <v>43913</v>
      </c>
      <c r="BF578" s="20"/>
      <c r="BG578" s="18"/>
      <c r="BH578" s="15"/>
    </row>
    <row r="579" spans="1:60" x14ac:dyDescent="0.25">
      <c r="A579" s="15"/>
      <c r="B579" s="14" t="s">
        <v>1873</v>
      </c>
      <c r="C579" s="14" t="s">
        <v>1874</v>
      </c>
      <c r="D579" s="14" t="s">
        <v>1859</v>
      </c>
      <c r="E579" s="16" t="s">
        <v>1389</v>
      </c>
      <c r="F579" s="16" t="s">
        <v>1383</v>
      </c>
      <c r="G579" s="81" t="s">
        <v>115</v>
      </c>
      <c r="H579" s="82" t="s">
        <v>173</v>
      </c>
      <c r="I579" s="17" t="s">
        <v>31</v>
      </c>
      <c r="J579" s="17" t="s">
        <v>1875</v>
      </c>
      <c r="K579" s="15"/>
      <c r="L579" s="18">
        <v>44022</v>
      </c>
      <c r="M579" s="83">
        <v>1588.23990000039</v>
      </c>
      <c r="N579" s="84">
        <v>1588.23990000039</v>
      </c>
      <c r="O579" s="84">
        <v>1630.02759999968</v>
      </c>
      <c r="P579" s="85">
        <f t="shared" si="8"/>
        <v>0.97436380831876823</v>
      </c>
      <c r="Q579" s="18">
        <v>43850</v>
      </c>
      <c r="R579" s="86">
        <v>10395566.209000001</v>
      </c>
      <c r="S579" s="86">
        <v>10423035.213125</v>
      </c>
      <c r="T579" s="15"/>
      <c r="U579" s="19">
        <v>3.8597674574702998E-5</v>
      </c>
      <c r="V579" s="51">
        <v>4.5772682824463097E-2</v>
      </c>
      <c r="W579" s="19">
        <v>1.4536469345330301E-2</v>
      </c>
      <c r="X579" s="51">
        <v>2.2425641855988898</v>
      </c>
      <c r="Y579" s="19">
        <v>-2.0018225647618199E-2</v>
      </c>
      <c r="Z579" s="51">
        <v>17.329850893496801</v>
      </c>
      <c r="AA579" s="19">
        <v>1.93438124624663E-2</v>
      </c>
      <c r="AB579" s="51">
        <v>22.5110481494048</v>
      </c>
      <c r="AC579" s="19">
        <v>6.3721278003868106E-2</v>
      </c>
      <c r="AD579" s="51">
        <v>30.6579832986463</v>
      </c>
      <c r="AE579" s="19">
        <v>0.10349589305042201</v>
      </c>
      <c r="AF579" s="87">
        <v>28.126821353653199</v>
      </c>
      <c r="AG579" s="19">
        <v>3.2486322706972702E-3</v>
      </c>
      <c r="AH579" s="51">
        <v>-1.47395776475605</v>
      </c>
      <c r="AI579" s="19">
        <v>-7.3940473512266198E-3</v>
      </c>
      <c r="AJ579" s="51">
        <v>12.987512471867401</v>
      </c>
      <c r="AK579" s="19">
        <v>0.588239900000044</v>
      </c>
      <c r="AL579" s="19">
        <v>3.6148807523204603E-2</v>
      </c>
      <c r="AM579" s="51">
        <v>31.507227228546999</v>
      </c>
      <c r="AN579" s="15"/>
      <c r="AO579" s="22">
        <v>1.8728716288023899E-2</v>
      </c>
      <c r="AP579" s="22">
        <v>-2.9579982353425301E-2</v>
      </c>
      <c r="AQ579" s="22">
        <v>3.7781405482746798E-2</v>
      </c>
      <c r="AR579" s="22">
        <v>-6.1307160765863997E-2</v>
      </c>
      <c r="AS579" s="20">
        <v>8</v>
      </c>
      <c r="AT579" s="20">
        <v>4</v>
      </c>
      <c r="AU579" s="20">
        <v>7</v>
      </c>
      <c r="AV579" s="21">
        <v>5</v>
      </c>
      <c r="AW579" s="15"/>
      <c r="AX579" s="25">
        <v>6.36269260587142E-2</v>
      </c>
      <c r="AY579" s="26">
        <v>4.5976373644265297E-3</v>
      </c>
      <c r="AZ579" s="26">
        <v>0.56226610051999204</v>
      </c>
      <c r="BA579" s="26">
        <v>5.8031596978693799E-3</v>
      </c>
      <c r="BB579" s="85">
        <v>6.5403817950300397E-3</v>
      </c>
      <c r="BC579" s="88">
        <v>-10.018848760635599</v>
      </c>
      <c r="BD579" s="18">
        <v>43850</v>
      </c>
      <c r="BE579" s="18">
        <v>43913</v>
      </c>
      <c r="BF579" s="20"/>
      <c r="BG579" s="18"/>
      <c r="BH579" s="15"/>
    </row>
    <row r="580" spans="1:60" x14ac:dyDescent="0.25">
      <c r="A580" s="15"/>
      <c r="B580" s="14" t="s">
        <v>1876</v>
      </c>
      <c r="C580" s="14" t="s">
        <v>1877</v>
      </c>
      <c r="D580" s="14" t="s">
        <v>1859</v>
      </c>
      <c r="E580" s="16" t="s">
        <v>1396</v>
      </c>
      <c r="F580" s="16" t="s">
        <v>1383</v>
      </c>
      <c r="G580" s="81" t="s">
        <v>115</v>
      </c>
      <c r="H580" s="82" t="s">
        <v>173</v>
      </c>
      <c r="I580" s="17" t="s">
        <v>31</v>
      </c>
      <c r="J580" s="17" t="s">
        <v>1878</v>
      </c>
      <c r="K580" s="15"/>
      <c r="L580" s="18">
        <v>44022</v>
      </c>
      <c r="M580" s="83">
        <v>1973.06460000016</v>
      </c>
      <c r="N580" s="84">
        <v>1973.06460000016</v>
      </c>
      <c r="O580" s="84">
        <v>2027.2631000000999</v>
      </c>
      <c r="P580" s="85">
        <f t="shared" si="8"/>
        <v>0.97326518694098596</v>
      </c>
      <c r="Q580" s="18">
        <v>43850</v>
      </c>
      <c r="R580" s="86">
        <v>1019802.89</v>
      </c>
      <c r="S580" s="86">
        <v>804654.66188085906</v>
      </c>
      <c r="T580" s="15"/>
      <c r="U580" s="19">
        <v>3.2032416129368398E-5</v>
      </c>
      <c r="V580" s="51">
        <v>4.5116156979929697E-2</v>
      </c>
      <c r="W580" s="19">
        <v>1.43368972949247E-2</v>
      </c>
      <c r="X580" s="51">
        <v>2.2226069805583402</v>
      </c>
      <c r="Y580" s="19">
        <v>-2.1187399220252701E-2</v>
      </c>
      <c r="Z580" s="51">
        <v>17.212933536211501</v>
      </c>
      <c r="AA580" s="19">
        <v>1.6897311319553399E-2</v>
      </c>
      <c r="AB580" s="51">
        <v>22.266398035106199</v>
      </c>
      <c r="AC580" s="19">
        <v>5.8623501852707698E-2</v>
      </c>
      <c r="AD580" s="51">
        <v>30.148205683537501</v>
      </c>
      <c r="AE580" s="19">
        <v>9.5574379791360103E-2</v>
      </c>
      <c r="AF580" s="87">
        <v>27.334670027747102</v>
      </c>
      <c r="AG580" s="19">
        <v>3.1828786231926599E-3</v>
      </c>
      <c r="AH580" s="51">
        <v>-1.4805331295065101</v>
      </c>
      <c r="AI580" s="19">
        <v>-8.6431628160425992E-3</v>
      </c>
      <c r="AJ580" s="51">
        <v>12.8626009253931</v>
      </c>
      <c r="AK580" s="19">
        <v>0.97306460000108896</v>
      </c>
      <c r="AL580" s="19">
        <v>4.6335313905729002E-2</v>
      </c>
      <c r="AM580" s="51">
        <v>1.77358722221106</v>
      </c>
      <c r="AN580" s="15"/>
      <c r="AO580" s="22">
        <v>1.8722019622146001E-2</v>
      </c>
      <c r="AP580" s="22">
        <v>-2.9586319297777702E-2</v>
      </c>
      <c r="AQ580" s="22">
        <v>3.7577191207674297E-2</v>
      </c>
      <c r="AR580" s="22">
        <v>-6.1498145903897197E-2</v>
      </c>
      <c r="AS580" s="20">
        <v>8</v>
      </c>
      <c r="AT580" s="20">
        <v>4</v>
      </c>
      <c r="AU580" s="20">
        <v>7</v>
      </c>
      <c r="AV580" s="21">
        <v>5</v>
      </c>
      <c r="AW580" s="15"/>
      <c r="AX580" s="25">
        <v>6.3626074514540998E-2</v>
      </c>
      <c r="AY580" s="26">
        <v>-3.1234003485849399E-2</v>
      </c>
      <c r="AZ580" s="26">
        <v>0.55368926503615501</v>
      </c>
      <c r="BA580" s="26">
        <v>-3.9385882015039897E-2</v>
      </c>
      <c r="BB580" s="85">
        <v>6.5402455128878503E-3</v>
      </c>
      <c r="BC580" s="88">
        <v>-10.0560405800788</v>
      </c>
      <c r="BD580" s="18">
        <v>43850</v>
      </c>
      <c r="BE580" s="18">
        <v>43913</v>
      </c>
      <c r="BF580" s="20"/>
      <c r="BG580" s="18"/>
      <c r="BH580" s="15"/>
    </row>
    <row r="581" spans="1:60" x14ac:dyDescent="0.25">
      <c r="A581" s="15"/>
      <c r="B581" s="14" t="s">
        <v>1879</v>
      </c>
      <c r="C581" s="14" t="s">
        <v>1880</v>
      </c>
      <c r="D581" s="14" t="s">
        <v>1859</v>
      </c>
      <c r="E581" s="16" t="s">
        <v>715</v>
      </c>
      <c r="F581" s="16" t="s">
        <v>1383</v>
      </c>
      <c r="G581" s="81" t="s">
        <v>115</v>
      </c>
      <c r="H581" s="82" t="s">
        <v>173</v>
      </c>
      <c r="I581" s="17" t="s">
        <v>31</v>
      </c>
      <c r="J581" s="17" t="s">
        <v>1881</v>
      </c>
      <c r="K581" s="15"/>
      <c r="L581" s="18">
        <v>44022</v>
      </c>
      <c r="M581" s="83">
        <v>1521.4606999997</v>
      </c>
      <c r="N581" s="84">
        <v>1521.4606999997</v>
      </c>
      <c r="O581" s="84">
        <v>1572.0203000009101</v>
      </c>
      <c r="P581" s="85">
        <f t="shared" si="8"/>
        <v>0.96783781990526407</v>
      </c>
      <c r="Q581" s="18">
        <v>43850</v>
      </c>
      <c r="R581" s="86">
        <v>12139539.884</v>
      </c>
      <c r="S581" s="86">
        <v>14637455.8375156</v>
      </c>
      <c r="T581" s="15"/>
      <c r="U581" s="19">
        <v>-4.6008426579646798E-7</v>
      </c>
      <c r="V581" s="51">
        <v>4.1866906940413201E-2</v>
      </c>
      <c r="W581" s="19">
        <v>1.3347898213396501E-2</v>
      </c>
      <c r="X581" s="51">
        <v>2.1237070724055198</v>
      </c>
      <c r="Y581" s="19">
        <v>-2.6962189582263801E-2</v>
      </c>
      <c r="Z581" s="51">
        <v>16.635454500035799</v>
      </c>
      <c r="AA581" s="19">
        <v>4.8519454576307899E-3</v>
      </c>
      <c r="AB581" s="51">
        <v>21.061861448921299</v>
      </c>
      <c r="AC581" s="19">
        <v>3.3708673599903698E-2</v>
      </c>
      <c r="AD581" s="51">
        <v>27.656722858257101</v>
      </c>
      <c r="AE581" s="19">
        <v>5.7134102471536601E-2</v>
      </c>
      <c r="AF581" s="87">
        <v>23.490642295742902</v>
      </c>
      <c r="AG581" s="19">
        <v>2.8566498185682602E-3</v>
      </c>
      <c r="AH581" s="51">
        <v>-1.5131560099689501</v>
      </c>
      <c r="AI581" s="19">
        <v>-1.48123853869038E-2</v>
      </c>
      <c r="AJ581" s="51">
        <v>12.245678668303301</v>
      </c>
      <c r="AK581" s="19">
        <v>0.52146069999958899</v>
      </c>
      <c r="AL581" s="19">
        <v>3.27380141970934E-2</v>
      </c>
      <c r="AM581" s="51">
        <v>24.829307228501399</v>
      </c>
      <c r="AN581" s="15"/>
      <c r="AO581" s="22">
        <v>1.8688808886508899E-2</v>
      </c>
      <c r="AP581" s="22">
        <v>-2.9617998703543001E-2</v>
      </c>
      <c r="AQ581" s="22">
        <v>3.6565588179655599E-2</v>
      </c>
      <c r="AR581" s="22">
        <v>-6.2443373009082301E-2</v>
      </c>
      <c r="AS581" s="20">
        <v>8</v>
      </c>
      <c r="AT581" s="20">
        <v>4</v>
      </c>
      <c r="AU581" s="20">
        <v>7</v>
      </c>
      <c r="AV581" s="21">
        <v>5</v>
      </c>
      <c r="AW581" s="15"/>
      <c r="AX581" s="25">
        <v>6.3623420931107802E-2</v>
      </c>
      <c r="AY581" s="26">
        <v>-0.207687544012742</v>
      </c>
      <c r="AZ581" s="26">
        <v>0.51144842193571105</v>
      </c>
      <c r="BA581" s="26">
        <v>-0.26064529818813797</v>
      </c>
      <c r="BB581" s="85">
        <v>6.5397325360390798E-3</v>
      </c>
      <c r="BC581" s="88">
        <v>-10.2400776886498</v>
      </c>
      <c r="BD581" s="18">
        <v>43850</v>
      </c>
      <c r="BE581" s="18">
        <v>43913</v>
      </c>
      <c r="BF581" s="20"/>
      <c r="BG581" s="18"/>
      <c r="BH581" s="15"/>
    </row>
    <row r="582" spans="1:60" x14ac:dyDescent="0.25">
      <c r="A582" s="15"/>
      <c r="B582" s="14" t="s">
        <v>1882</v>
      </c>
      <c r="C582" s="14" t="s">
        <v>1883</v>
      </c>
      <c r="D582" s="14" t="s">
        <v>1884</v>
      </c>
      <c r="E582" s="16" t="s">
        <v>77</v>
      </c>
      <c r="F582" s="16" t="s">
        <v>1383</v>
      </c>
      <c r="G582" s="81" t="s">
        <v>115</v>
      </c>
      <c r="H582" s="82" t="s">
        <v>1628</v>
      </c>
      <c r="I582" s="17" t="s">
        <v>31</v>
      </c>
      <c r="J582" s="17" t="s">
        <v>1885</v>
      </c>
      <c r="K582" s="15"/>
      <c r="L582" s="18">
        <v>44022</v>
      </c>
      <c r="M582" s="83">
        <v>1228.8000000007501</v>
      </c>
      <c r="N582" s="84">
        <v>1228.8000000007501</v>
      </c>
      <c r="O582" s="84">
        <v>1830.86869999953</v>
      </c>
      <c r="P582" s="85">
        <f t="shared" si="8"/>
        <v>0.671156812064713</v>
      </c>
      <c r="Q582" s="18">
        <v>43879</v>
      </c>
      <c r="R582" s="86">
        <v>18667.440999999999</v>
      </c>
      <c r="S582" s="86">
        <v>24344.339881225598</v>
      </c>
      <c r="T582" s="15"/>
      <c r="U582" s="19">
        <v>1.0129408034117699E-2</v>
      </c>
      <c r="V582" s="51">
        <v>1.0548537187787601</v>
      </c>
      <c r="W582" s="19">
        <v>-4.39969888393534E-2</v>
      </c>
      <c r="X582" s="51">
        <v>-3.6107816328694802</v>
      </c>
      <c r="Y582" s="19">
        <v>-0.28334058468783002</v>
      </c>
      <c r="Z582" s="51">
        <v>-9.0023850105353596</v>
      </c>
      <c r="AA582" s="19">
        <v>-0.12450496911784301</v>
      </c>
      <c r="AB582" s="51">
        <v>8.1261699913738994</v>
      </c>
      <c r="AC582" s="19">
        <v>-0.20244966339669199</v>
      </c>
      <c r="AD582" s="51">
        <v>4.0408891585830098</v>
      </c>
      <c r="AE582" s="19">
        <v>-0.24410476456891</v>
      </c>
      <c r="AF582" s="87">
        <v>-6.6332444082945603</v>
      </c>
      <c r="AG582" s="19">
        <v>-4.3260836153422098E-2</v>
      </c>
      <c r="AH582" s="51">
        <v>-6.1249046071679896</v>
      </c>
      <c r="AI582" s="19">
        <v>-0.238124337513</v>
      </c>
      <c r="AJ582" s="51">
        <v>-10.0855165443063</v>
      </c>
      <c r="AK582" s="19">
        <v>0.127484264036029</v>
      </c>
      <c r="AL582" s="19">
        <v>1.2247170270711601E-2</v>
      </c>
      <c r="AM582" s="51">
        <v>31.611581334291301</v>
      </c>
      <c r="AN582" s="15"/>
      <c r="AO582" s="22">
        <v>7.0787580905744094E-2</v>
      </c>
      <c r="AP582" s="22">
        <v>-9.6782398074574297E-2</v>
      </c>
      <c r="AQ582" s="22">
        <v>9.6206270891416396E-2</v>
      </c>
      <c r="AR582" s="22">
        <v>-0.27079887586296503</v>
      </c>
      <c r="AS582" s="20">
        <v>8</v>
      </c>
      <c r="AT582" s="20">
        <v>4</v>
      </c>
      <c r="AU582" s="20">
        <v>6</v>
      </c>
      <c r="AV582" s="21">
        <v>6</v>
      </c>
      <c r="AW582" s="15"/>
      <c r="AX582" s="25">
        <v>0.30501245378109199</v>
      </c>
      <c r="AY582" s="26">
        <v>-0.27375247563031702</v>
      </c>
      <c r="AZ582" s="26">
        <v>0.18329774612220701</v>
      </c>
      <c r="BA582" s="26">
        <v>-0.36819128050547101</v>
      </c>
      <c r="BB582" s="85">
        <v>3.12351654857775E-2</v>
      </c>
      <c r="BC582" s="88">
        <v>-40.0865174001665</v>
      </c>
      <c r="BD582" s="18">
        <v>43879</v>
      </c>
      <c r="BE582" s="18">
        <v>43913</v>
      </c>
      <c r="BF582" s="20"/>
      <c r="BG582" s="18"/>
      <c r="BH582" s="15"/>
    </row>
    <row r="583" spans="1:60" x14ac:dyDescent="0.25">
      <c r="A583" s="15"/>
      <c r="B583" s="14" t="s">
        <v>1886</v>
      </c>
      <c r="C583" s="14" t="s">
        <v>1887</v>
      </c>
      <c r="D583" s="14" t="s">
        <v>1884</v>
      </c>
      <c r="E583" s="16" t="s">
        <v>708</v>
      </c>
      <c r="F583" s="16" t="s">
        <v>1383</v>
      </c>
      <c r="G583" s="81" t="s">
        <v>115</v>
      </c>
      <c r="H583" s="82" t="s">
        <v>1628</v>
      </c>
      <c r="I583" s="17" t="s">
        <v>31</v>
      </c>
      <c r="J583" s="17" t="s">
        <v>1888</v>
      </c>
      <c r="K583" s="15"/>
      <c r="L583" s="18">
        <v>44022</v>
      </c>
      <c r="M583" s="83">
        <v>1006.33129999973</v>
      </c>
      <c r="N583" s="84">
        <v>1006.33129999973</v>
      </c>
      <c r="O583" s="84">
        <v>1511.16180000082</v>
      </c>
      <c r="P583" s="85">
        <f t="shared" ref="P583:P646" si="9">IFERROR(N583/O583,"")</f>
        <v>0.66593219865614917</v>
      </c>
      <c r="Q583" s="18">
        <v>43879</v>
      </c>
      <c r="R583" s="86">
        <v>143216.87599999999</v>
      </c>
      <c r="S583" s="86">
        <v>185546.11046752901</v>
      </c>
      <c r="T583" s="15"/>
      <c r="U583" s="19">
        <v>1.0074332452859399E-2</v>
      </c>
      <c r="V583" s="51">
        <v>1.04934616065293</v>
      </c>
      <c r="W583" s="19">
        <v>-4.5562787458984497E-2</v>
      </c>
      <c r="X583" s="51">
        <v>-3.76736149483258</v>
      </c>
      <c r="Y583" s="19">
        <v>-0.29043332494708002</v>
      </c>
      <c r="Z583" s="51">
        <v>-9.7116590364603308</v>
      </c>
      <c r="AA583" s="19">
        <v>-0.14186456975410699</v>
      </c>
      <c r="AB583" s="51">
        <v>6.39020992774749</v>
      </c>
      <c r="AC583" s="19">
        <v>-0.233745971732715</v>
      </c>
      <c r="AD583" s="51">
        <v>0.911258324980736</v>
      </c>
      <c r="AE583" s="19">
        <v>-0.28814834631717501</v>
      </c>
      <c r="AF583" s="87">
        <v>-11.037602583121</v>
      </c>
      <c r="AG583" s="19">
        <v>-4.3783436369267299E-2</v>
      </c>
      <c r="AH583" s="51">
        <v>-6.1771646287525099</v>
      </c>
      <c r="AI583" s="19">
        <v>-0.24607671288598801</v>
      </c>
      <c r="AJ583" s="51">
        <v>-10.880754081605099</v>
      </c>
      <c r="AK583" s="19">
        <v>-6.7944224731036201E-2</v>
      </c>
      <c r="AL583" s="19">
        <v>-7.1128202507679799E-3</v>
      </c>
      <c r="AM583" s="51">
        <v>12.0687324575701</v>
      </c>
      <c r="AN583" s="15"/>
      <c r="AO583" s="22">
        <v>7.0729043387473198E-2</v>
      </c>
      <c r="AP583" s="22">
        <v>-9.6930390311172204E-2</v>
      </c>
      <c r="AQ583" s="22">
        <v>9.4350755738560096E-2</v>
      </c>
      <c r="AR583" s="22">
        <v>-0.27203315040416798</v>
      </c>
      <c r="AS583" s="20">
        <v>8</v>
      </c>
      <c r="AT583" s="20">
        <v>4</v>
      </c>
      <c r="AU583" s="20">
        <v>6</v>
      </c>
      <c r="AV583" s="21">
        <v>6</v>
      </c>
      <c r="AW583" s="15"/>
      <c r="AX583" s="25">
        <v>0.305053627439484</v>
      </c>
      <c r="AY583" s="26">
        <v>-0.33025391386445302</v>
      </c>
      <c r="AZ583" s="26">
        <v>0.1203159160018</v>
      </c>
      <c r="BA583" s="26">
        <v>-0.44311855599153199</v>
      </c>
      <c r="BB583" s="85">
        <v>3.1236712170539201E-2</v>
      </c>
      <c r="BC583" s="88">
        <v>-40.197747190308299</v>
      </c>
      <c r="BD583" s="18">
        <v>43879</v>
      </c>
      <c r="BE583" s="18">
        <v>43913</v>
      </c>
      <c r="BF583" s="20"/>
      <c r="BG583" s="18"/>
      <c r="BH583" s="15"/>
    </row>
    <row r="584" spans="1:60" x14ac:dyDescent="0.25">
      <c r="A584" s="15"/>
      <c r="B584" s="14" t="s">
        <v>1889</v>
      </c>
      <c r="C584" s="14" t="s">
        <v>1890</v>
      </c>
      <c r="D584" s="14" t="s">
        <v>1884</v>
      </c>
      <c r="E584" s="16" t="s">
        <v>47</v>
      </c>
      <c r="F584" s="16" t="s">
        <v>1383</v>
      </c>
      <c r="G584" s="81" t="s">
        <v>115</v>
      </c>
      <c r="H584" s="82" t="s">
        <v>1628</v>
      </c>
      <c r="I584" s="17" t="s">
        <v>31</v>
      </c>
      <c r="J584" s="17" t="s">
        <v>1891</v>
      </c>
      <c r="K584" s="15"/>
      <c r="L584" s="18">
        <v>44022</v>
      </c>
      <c r="M584" s="83">
        <v>1000</v>
      </c>
      <c r="N584" s="84">
        <v>1000</v>
      </c>
      <c r="O584" s="84">
        <v>1000</v>
      </c>
      <c r="P584" s="85">
        <f t="shared" si="9"/>
        <v>1</v>
      </c>
      <c r="Q584" s="18">
        <v>44022</v>
      </c>
      <c r="R584" s="86">
        <v>0</v>
      </c>
      <c r="S584" s="86">
        <v>0</v>
      </c>
      <c r="T584" s="15"/>
      <c r="U584" s="19">
        <v>0</v>
      </c>
      <c r="V584" s="51">
        <v>4.1912915366992799E-2</v>
      </c>
      <c r="W584" s="19">
        <v>0</v>
      </c>
      <c r="X584" s="51">
        <v>0.78891725106586796</v>
      </c>
      <c r="Y584" s="19">
        <v>0</v>
      </c>
      <c r="Z584" s="51">
        <v>19.3316734582477</v>
      </c>
      <c r="AA584" s="19">
        <v>0</v>
      </c>
      <c r="AB584" s="51">
        <v>20.576666903158198</v>
      </c>
      <c r="AC584" s="19">
        <v>0</v>
      </c>
      <c r="AD584" s="51">
        <v>24.2858554982522</v>
      </c>
      <c r="AE584" s="19">
        <v>0</v>
      </c>
      <c r="AF584" s="87">
        <v>17.777232048596499</v>
      </c>
      <c r="AG584" s="19">
        <v>0</v>
      </c>
      <c r="AH584" s="51">
        <v>-1.79882099182578</v>
      </c>
      <c r="AI584" s="19">
        <v>0</v>
      </c>
      <c r="AJ584" s="51">
        <v>13.726917206993701</v>
      </c>
      <c r="AK584" s="19">
        <v>0</v>
      </c>
      <c r="AL584" s="19">
        <v>0</v>
      </c>
      <c r="AM584" s="51">
        <v>18.863154930673801</v>
      </c>
      <c r="AN584" s="15"/>
      <c r="AO584" s="22">
        <v>0</v>
      </c>
      <c r="AP584" s="22">
        <v>0</v>
      </c>
      <c r="AQ584" s="22">
        <v>0</v>
      </c>
      <c r="AR584" s="22">
        <v>0</v>
      </c>
      <c r="AS584" s="20">
        <v>0</v>
      </c>
      <c r="AT584" s="20">
        <v>0</v>
      </c>
      <c r="AU584" s="20">
        <v>7</v>
      </c>
      <c r="AV584" s="21">
        <v>5</v>
      </c>
      <c r="AW584" s="15"/>
      <c r="AX584" s="25">
        <v>0</v>
      </c>
      <c r="AY584" s="26">
        <v>-114.80232688307299</v>
      </c>
      <c r="AZ584" s="26">
        <v>0.44046649470419702</v>
      </c>
      <c r="BA584" s="26">
        <v>-15.963005696292401</v>
      </c>
      <c r="BB584" s="85">
        <v>0</v>
      </c>
      <c r="BC584" s="88">
        <v>0</v>
      </c>
      <c r="BD584" s="18">
        <v>43657</v>
      </c>
      <c r="BE584" s="18"/>
      <c r="BF584" s="20"/>
      <c r="BG584" s="18"/>
      <c r="BH584" s="15"/>
    </row>
    <row r="585" spans="1:60" x14ac:dyDescent="0.25">
      <c r="A585" s="15"/>
      <c r="B585" s="14" t="s">
        <v>1892</v>
      </c>
      <c r="C585" s="14" t="s">
        <v>1893</v>
      </c>
      <c r="D585" s="14" t="s">
        <v>1884</v>
      </c>
      <c r="E585" s="16" t="s">
        <v>1389</v>
      </c>
      <c r="F585" s="16" t="s">
        <v>1383</v>
      </c>
      <c r="G585" s="81" t="s">
        <v>115</v>
      </c>
      <c r="H585" s="82" t="s">
        <v>1628</v>
      </c>
      <c r="I585" s="17" t="s">
        <v>31</v>
      </c>
      <c r="J585" s="17" t="s">
        <v>1894</v>
      </c>
      <c r="K585" s="15"/>
      <c r="L585" s="18">
        <v>44022</v>
      </c>
      <c r="M585" s="83">
        <v>967.14149999991105</v>
      </c>
      <c r="N585" s="84">
        <v>967.14149999991105</v>
      </c>
      <c r="O585" s="84">
        <v>1444.2760000005401</v>
      </c>
      <c r="P585" s="85">
        <f t="shared" si="9"/>
        <v>0.66963759004480405</v>
      </c>
      <c r="Q585" s="18">
        <v>43879</v>
      </c>
      <c r="R585" s="86">
        <v>60615.553999999996</v>
      </c>
      <c r="S585" s="86">
        <v>15745.299957855201</v>
      </c>
      <c r="T585" s="15"/>
      <c r="U585" s="19">
        <v>1.0113443060618E-2</v>
      </c>
      <c r="V585" s="51">
        <v>1.0532572214287901</v>
      </c>
      <c r="W585" s="19">
        <v>-4.4452161920198699E-2</v>
      </c>
      <c r="X585" s="51">
        <v>-3.6562989409540001</v>
      </c>
      <c r="Y585" s="19">
        <v>-0.28540501448151201</v>
      </c>
      <c r="Z585" s="51">
        <v>-9.2088279899035097</v>
      </c>
      <c r="AA585" s="19">
        <v>-0.129574129723624</v>
      </c>
      <c r="AB585" s="51">
        <v>7.6192539307958196</v>
      </c>
      <c r="AC585" s="19">
        <v>-0.211661737760587</v>
      </c>
      <c r="AD585" s="51">
        <v>3.1196817221934898</v>
      </c>
      <c r="AE585" s="19">
        <v>-0.25714773561514398</v>
      </c>
      <c r="AF585" s="87">
        <v>-7.9375415129179601</v>
      </c>
      <c r="AG585" s="19">
        <v>-4.3412624176198698E-2</v>
      </c>
      <c r="AH585" s="51">
        <v>-6.1400834094456496</v>
      </c>
      <c r="AI585" s="19">
        <v>-0.24043965748016499</v>
      </c>
      <c r="AJ585" s="51">
        <v>-10.3170485410228</v>
      </c>
      <c r="AK585" s="19">
        <v>-3.2858499999747402E-2</v>
      </c>
      <c r="AL585" s="19">
        <v>-3.3837297423815501E-3</v>
      </c>
      <c r="AM585" s="51">
        <v>15.577304930702701</v>
      </c>
      <c r="AN585" s="15"/>
      <c r="AO585" s="22">
        <v>7.0770559625088894E-2</v>
      </c>
      <c r="AP585" s="22">
        <v>-9.6825185527413898E-2</v>
      </c>
      <c r="AQ585" s="22">
        <v>9.5668217920319903E-2</v>
      </c>
      <c r="AR585" s="22">
        <v>-0.27115631230757598</v>
      </c>
      <c r="AS585" s="20">
        <v>8</v>
      </c>
      <c r="AT585" s="20">
        <v>4</v>
      </c>
      <c r="AU585" s="20">
        <v>6</v>
      </c>
      <c r="AV585" s="21">
        <v>6</v>
      </c>
      <c r="AW585" s="15"/>
      <c r="AX585" s="25">
        <v>0.30502387106185802</v>
      </c>
      <c r="AY585" s="26">
        <v>-0.29025072910007998</v>
      </c>
      <c r="AZ585" s="26">
        <v>0.16491002223870099</v>
      </c>
      <c r="BA585" s="26">
        <v>-0.39010923646810602</v>
      </c>
      <c r="BB585" s="85">
        <v>3.1235561597459299E-2</v>
      </c>
      <c r="BC585" s="88">
        <v>-40.118682301777902</v>
      </c>
      <c r="BD585" s="18">
        <v>43879</v>
      </c>
      <c r="BE585" s="18">
        <v>43913</v>
      </c>
      <c r="BF585" s="20"/>
      <c r="BG585" s="18"/>
      <c r="BH585" s="15"/>
    </row>
    <row r="586" spans="1:60" x14ac:dyDescent="0.25">
      <c r="A586" s="15"/>
      <c r="B586" s="14" t="s">
        <v>1895</v>
      </c>
      <c r="C586" s="14" t="s">
        <v>1896</v>
      </c>
      <c r="D586" s="14" t="s">
        <v>1884</v>
      </c>
      <c r="E586" s="16" t="s">
        <v>1393</v>
      </c>
      <c r="F586" s="16" t="s">
        <v>1383</v>
      </c>
      <c r="G586" s="81" t="s">
        <v>115</v>
      </c>
      <c r="H586" s="82" t="s">
        <v>1628</v>
      </c>
      <c r="I586" s="17" t="s">
        <v>31</v>
      </c>
      <c r="J586" s="17" t="s">
        <v>64</v>
      </c>
      <c r="K586" s="15"/>
      <c r="L586" s="18">
        <v>44022</v>
      </c>
      <c r="M586" s="83">
        <v>1035.89479999989</v>
      </c>
      <c r="N586" s="84">
        <v>1035.89479999989</v>
      </c>
      <c r="O586" s="84">
        <v>1529.0413000006199</v>
      </c>
      <c r="P586" s="85">
        <f t="shared" si="9"/>
        <v>0.67747993464890055</v>
      </c>
      <c r="Q586" s="18">
        <v>43879</v>
      </c>
      <c r="R586" s="86">
        <v>369666.74300000002</v>
      </c>
      <c r="S586" s="86">
        <v>510079.24542138702</v>
      </c>
      <c r="T586" s="15"/>
      <c r="U586" s="19">
        <v>1.0195723843935399E-2</v>
      </c>
      <c r="V586" s="51">
        <v>1.06148529976053</v>
      </c>
      <c r="W586" s="19">
        <v>-4.2114619112035102E-2</v>
      </c>
      <c r="X586" s="51">
        <v>-3.4225446601376501</v>
      </c>
      <c r="Y586" s="19">
        <v>-0.27473604292201298</v>
      </c>
      <c r="Z586" s="51">
        <v>-8.1419308339536691</v>
      </c>
      <c r="AA586" s="19">
        <v>-0.103210210174439</v>
      </c>
      <c r="AB586" s="51">
        <v>10.2556458857143</v>
      </c>
      <c r="AC586" s="19">
        <v>-0.16320595108292801</v>
      </c>
      <c r="AD586" s="51">
        <v>7.9652603899594396</v>
      </c>
      <c r="AE586" s="19">
        <v>-0.18764683735469601</v>
      </c>
      <c r="AF586" s="87">
        <v>-0.98745168687310103</v>
      </c>
      <c r="AG586" s="19">
        <v>-4.2633299357476097E-2</v>
      </c>
      <c r="AH586" s="51">
        <v>-6.0621509275733798</v>
      </c>
      <c r="AI586" s="19">
        <v>-0.22847123030078401</v>
      </c>
      <c r="AJ586" s="51">
        <v>-9.1202058230846905</v>
      </c>
      <c r="AK586" s="19">
        <v>3.5894799999368801E-2</v>
      </c>
      <c r="AL586" s="19">
        <v>9.6853548329818295E-3</v>
      </c>
      <c r="AM586" s="51">
        <v>5.2423087365241399</v>
      </c>
      <c r="AN586" s="15"/>
      <c r="AO586" s="22">
        <v>7.0857857639566604E-2</v>
      </c>
      <c r="AP586" s="22">
        <v>-9.6604707466176498E-2</v>
      </c>
      <c r="AQ586" s="22">
        <v>9.8437331722379895E-2</v>
      </c>
      <c r="AR586" s="22">
        <v>-0.26931506630906399</v>
      </c>
      <c r="AS586" s="20">
        <v>8</v>
      </c>
      <c r="AT586" s="20">
        <v>4</v>
      </c>
      <c r="AU586" s="20">
        <v>6</v>
      </c>
      <c r="AV586" s="21">
        <v>6</v>
      </c>
      <c r="AW586" s="15"/>
      <c r="AX586" s="25">
        <v>0.30496505939896501</v>
      </c>
      <c r="AY586" s="26">
        <v>-0.20447422797519699</v>
      </c>
      <c r="AZ586" s="26">
        <v>0.26047974280936598</v>
      </c>
      <c r="BA586" s="26">
        <v>-0.27580769876476602</v>
      </c>
      <c r="BB586" s="85">
        <v>3.1233518076624001E-2</v>
      </c>
      <c r="BC586" s="88">
        <v>-39.952792642055996</v>
      </c>
      <c r="BD586" s="18">
        <v>43879</v>
      </c>
      <c r="BE586" s="18">
        <v>43913</v>
      </c>
      <c r="BF586" s="20"/>
      <c r="BG586" s="18"/>
      <c r="BH586" s="15"/>
    </row>
    <row r="587" spans="1:60" x14ac:dyDescent="0.25">
      <c r="A587" s="15"/>
      <c r="B587" s="14" t="s">
        <v>1897</v>
      </c>
      <c r="C587" s="14" t="s">
        <v>1898</v>
      </c>
      <c r="D587" s="14" t="s">
        <v>1884</v>
      </c>
      <c r="E587" s="16" t="s">
        <v>1396</v>
      </c>
      <c r="F587" s="16" t="s">
        <v>1383</v>
      </c>
      <c r="G587" s="81" t="s">
        <v>115</v>
      </c>
      <c r="H587" s="82" t="s">
        <v>1628</v>
      </c>
      <c r="I587" s="17" t="s">
        <v>31</v>
      </c>
      <c r="J587" s="17" t="s">
        <v>1899</v>
      </c>
      <c r="K587" s="15"/>
      <c r="L587" s="18">
        <v>44022</v>
      </c>
      <c r="M587" s="83">
        <v>1045.36800000072</v>
      </c>
      <c r="N587" s="84">
        <v>1045.36800000072</v>
      </c>
      <c r="O587" s="84">
        <v>1568.3717000000199</v>
      </c>
      <c r="P587" s="85">
        <f t="shared" si="9"/>
        <v>0.66653077201068267</v>
      </c>
      <c r="Q587" s="18">
        <v>43879</v>
      </c>
      <c r="R587" s="86">
        <v>5615.1139999999996</v>
      </c>
      <c r="S587" s="86">
        <v>11287.6152375488</v>
      </c>
      <c r="T587" s="15"/>
      <c r="U587" s="19">
        <v>1.0080631136588599E-2</v>
      </c>
      <c r="V587" s="51">
        <v>1.04997602902586</v>
      </c>
      <c r="W587" s="19">
        <v>-4.5382519828344799E-2</v>
      </c>
      <c r="X587" s="51">
        <v>-3.7493347317686099</v>
      </c>
      <c r="Y587" s="19">
        <v>-0.28962164161028298</v>
      </c>
      <c r="Z587" s="51">
        <v>-9.6304907027806603</v>
      </c>
      <c r="AA587" s="19">
        <v>-0.139886936182884</v>
      </c>
      <c r="AB587" s="51">
        <v>6.5879732848697996</v>
      </c>
      <c r="AC587" s="19">
        <v>-0.23021082736348</v>
      </c>
      <c r="AD587" s="51">
        <v>1.26477276190417</v>
      </c>
      <c r="AE587" s="19">
        <v>-0.283217253119801</v>
      </c>
      <c r="AF587" s="87">
        <v>-10.5444932633836</v>
      </c>
      <c r="AG587" s="19">
        <v>-4.3722975244236302E-2</v>
      </c>
      <c r="AH587" s="51">
        <v>-6.1711185162494102</v>
      </c>
      <c r="AI587" s="19">
        <v>-0.245166996570479</v>
      </c>
      <c r="AJ587" s="51">
        <v>-10.789782450054201</v>
      </c>
      <c r="AK587" s="19">
        <v>-4.7318393495515899E-2</v>
      </c>
      <c r="AL587" s="19">
        <v>-4.9056335365094102E-3</v>
      </c>
      <c r="AM587" s="51">
        <v>14.1313155811222</v>
      </c>
      <c r="AN587" s="15"/>
      <c r="AO587" s="22">
        <v>7.07358367926645E-2</v>
      </c>
      <c r="AP587" s="22">
        <v>-9.6913452750450199E-2</v>
      </c>
      <c r="AQ587" s="22">
        <v>9.4563960119558005E-2</v>
      </c>
      <c r="AR587" s="22">
        <v>-0.27189152161386998</v>
      </c>
      <c r="AS587" s="20">
        <v>8</v>
      </c>
      <c r="AT587" s="20">
        <v>4</v>
      </c>
      <c r="AU587" s="20">
        <v>6</v>
      </c>
      <c r="AV587" s="21">
        <v>6</v>
      </c>
      <c r="AW587" s="15"/>
      <c r="AX587" s="25">
        <v>0.30504878261388502</v>
      </c>
      <c r="AY587" s="26">
        <v>-0.32381674246562397</v>
      </c>
      <c r="AZ587" s="26">
        <v>0.12749328454242501</v>
      </c>
      <c r="BA587" s="26">
        <v>-0.43460151236695299</v>
      </c>
      <c r="BB587" s="85">
        <v>3.1236522858234798E-2</v>
      </c>
      <c r="BC587" s="88">
        <v>-40.185002062935403</v>
      </c>
      <c r="BD587" s="18">
        <v>43879</v>
      </c>
      <c r="BE587" s="18">
        <v>43913</v>
      </c>
      <c r="BF587" s="20"/>
      <c r="BG587" s="18"/>
      <c r="BH587" s="15"/>
    </row>
    <row r="588" spans="1:60" x14ac:dyDescent="0.25">
      <c r="A588" s="15"/>
      <c r="B588" s="14" t="s">
        <v>1900</v>
      </c>
      <c r="C588" s="14" t="s">
        <v>1901</v>
      </c>
      <c r="D588" s="14" t="s">
        <v>1884</v>
      </c>
      <c r="E588" s="16" t="s">
        <v>715</v>
      </c>
      <c r="F588" s="16" t="s">
        <v>1383</v>
      </c>
      <c r="G588" s="81" t="s">
        <v>115</v>
      </c>
      <c r="H588" s="82" t="s">
        <v>1628</v>
      </c>
      <c r="I588" s="17" t="s">
        <v>31</v>
      </c>
      <c r="J588" s="17" t="s">
        <v>1902</v>
      </c>
      <c r="K588" s="15"/>
      <c r="L588" s="18">
        <v>44022</v>
      </c>
      <c r="M588" s="83">
        <v>841.11209999956202</v>
      </c>
      <c r="N588" s="84">
        <v>841.11209999956202</v>
      </c>
      <c r="O588" s="84">
        <v>1269.2437999993599</v>
      </c>
      <c r="P588" s="85">
        <f t="shared" si="9"/>
        <v>0.66268757822570112</v>
      </c>
      <c r="Q588" s="18">
        <v>43879</v>
      </c>
      <c r="R588" s="86">
        <v>228022.61600000001</v>
      </c>
      <c r="S588" s="86">
        <v>264141.44444824202</v>
      </c>
      <c r="T588" s="15"/>
      <c r="U588" s="19">
        <v>1.00397297392192E-2</v>
      </c>
      <c r="V588" s="51">
        <v>1.04588588928891</v>
      </c>
      <c r="W588" s="19">
        <v>-4.6540531307109598E-2</v>
      </c>
      <c r="X588" s="51">
        <v>-3.8651358796450901</v>
      </c>
      <c r="Y588" s="19">
        <v>-0.29483036181598399</v>
      </c>
      <c r="Z588" s="51">
        <v>-10.1513627233508</v>
      </c>
      <c r="AA588" s="19">
        <v>-0.152538720091834</v>
      </c>
      <c r="AB588" s="51">
        <v>5.3227948939747902</v>
      </c>
      <c r="AC588" s="19">
        <v>-0.252677740370855</v>
      </c>
      <c r="AD588" s="51">
        <v>-0.98191853883326996</v>
      </c>
      <c r="AE588" s="19">
        <v>-0.31436161471530799</v>
      </c>
      <c r="AF588" s="87">
        <v>-13.6589294229343</v>
      </c>
      <c r="AG588" s="19">
        <v>-4.4109979298809797E-2</v>
      </c>
      <c r="AH588" s="51">
        <v>-6.2098189217067601</v>
      </c>
      <c r="AI588" s="19">
        <v>-0.25100446416676298</v>
      </c>
      <c r="AJ588" s="51">
        <v>-11.3735292096826</v>
      </c>
      <c r="AK588" s="19">
        <v>-0.21303870659990901</v>
      </c>
      <c r="AL588" s="19">
        <v>-2.4011849309317799E-2</v>
      </c>
      <c r="AM588" s="51">
        <v>-2.44071572931716</v>
      </c>
      <c r="AN588" s="15"/>
      <c r="AO588" s="22">
        <v>7.0692494906324996E-2</v>
      </c>
      <c r="AP588" s="22">
        <v>-9.7022981217451204E-2</v>
      </c>
      <c r="AQ588" s="22">
        <v>9.3192992117110393E-2</v>
      </c>
      <c r="AR588" s="22">
        <v>-0.27280362135585201</v>
      </c>
      <c r="AS588" s="20">
        <v>8</v>
      </c>
      <c r="AT588" s="20">
        <v>4</v>
      </c>
      <c r="AU588" s="20">
        <v>6</v>
      </c>
      <c r="AV588" s="21">
        <v>6</v>
      </c>
      <c r="AW588" s="15"/>
      <c r="AX588" s="25">
        <v>0.30508022282883801</v>
      </c>
      <c r="AY588" s="26">
        <v>-0.36500690541015501</v>
      </c>
      <c r="AZ588" s="26">
        <v>8.1559804683820403E-2</v>
      </c>
      <c r="BA588" s="26">
        <v>-0.489013668380267</v>
      </c>
      <c r="BB588" s="85">
        <v>3.1237767585480501E-2</v>
      </c>
      <c r="BC588" s="88">
        <v>-40.267149620864103</v>
      </c>
      <c r="BD588" s="18">
        <v>43879</v>
      </c>
      <c r="BE588" s="18">
        <v>43913</v>
      </c>
      <c r="BF588" s="20"/>
      <c r="BG588" s="18"/>
      <c r="BH588" s="15"/>
    </row>
    <row r="589" spans="1:60" x14ac:dyDescent="0.25">
      <c r="A589" s="15"/>
      <c r="B589" s="14" t="s">
        <v>1903</v>
      </c>
      <c r="C589" s="14" t="s">
        <v>1904</v>
      </c>
      <c r="D589" s="14" t="s">
        <v>1905</v>
      </c>
      <c r="E589" s="16" t="s">
        <v>77</v>
      </c>
      <c r="F589" s="16" t="s">
        <v>1383</v>
      </c>
      <c r="G589" s="81" t="s">
        <v>29</v>
      </c>
      <c r="H589" s="82" t="s">
        <v>1628</v>
      </c>
      <c r="I589" s="17" t="s">
        <v>31</v>
      </c>
      <c r="J589" s="17" t="s">
        <v>1906</v>
      </c>
      <c r="K589" s="15"/>
      <c r="L589" s="18">
        <v>44022</v>
      </c>
      <c r="M589" s="83">
        <v>789.40400000009697</v>
      </c>
      <c r="N589" s="84">
        <v>789.40400000009697</v>
      </c>
      <c r="O589" s="84">
        <v>990.71580000035499</v>
      </c>
      <c r="P589" s="85">
        <f t="shared" si="9"/>
        <v>0.7968016660275471</v>
      </c>
      <c r="Q589" s="18">
        <v>43852</v>
      </c>
      <c r="R589" s="86">
        <v>45291.81</v>
      </c>
      <c r="S589" s="86">
        <v>59643.239383117703</v>
      </c>
      <c r="T589" s="15"/>
      <c r="U589" s="19">
        <v>1.2879179805167999E-2</v>
      </c>
      <c r="V589" s="51">
        <v>1.3298308958837901</v>
      </c>
      <c r="W589" s="19">
        <v>-1.6356510269361E-2</v>
      </c>
      <c r="X589" s="51">
        <v>-0.84673377587023402</v>
      </c>
      <c r="Y589" s="19">
        <v>-0.18406834855530199</v>
      </c>
      <c r="Z589" s="51">
        <v>0.92483860271749996</v>
      </c>
      <c r="AA589" s="19">
        <v>-0.12701029080839399</v>
      </c>
      <c r="AB589" s="51">
        <v>7.8756378223188204</v>
      </c>
      <c r="AC589" s="19">
        <v>-9.5531922840600594E-2</v>
      </c>
      <c r="AD589" s="51">
        <v>14.732663214192099</v>
      </c>
      <c r="AE589" s="19">
        <v>1.7172527255752398E-2</v>
      </c>
      <c r="AF589" s="87">
        <v>19.494484774186301</v>
      </c>
      <c r="AG589" s="19">
        <v>-3.4761493512633003E-2</v>
      </c>
      <c r="AH589" s="51">
        <v>-5.2749703430890804</v>
      </c>
      <c r="AI589" s="19">
        <v>-0.17253570400236601</v>
      </c>
      <c r="AJ589" s="51">
        <v>-3.5266531932429599</v>
      </c>
      <c r="AK589" s="19">
        <v>-0.21059599999978701</v>
      </c>
      <c r="AL589" s="19">
        <v>-2.8097109165173599E-2</v>
      </c>
      <c r="AM589" s="51">
        <v>-12.119191427409501</v>
      </c>
      <c r="AN589" s="15"/>
      <c r="AO589" s="22">
        <v>4.2143403306909001E-2</v>
      </c>
      <c r="AP589" s="22">
        <v>-8.1579555288917596E-2</v>
      </c>
      <c r="AQ589" s="22">
        <v>8.8356007208931303E-2</v>
      </c>
      <c r="AR589" s="22">
        <v>-0.19253832944115901</v>
      </c>
      <c r="AS589" s="20">
        <v>7</v>
      </c>
      <c r="AT589" s="20">
        <v>5</v>
      </c>
      <c r="AU589" s="20">
        <v>6</v>
      </c>
      <c r="AV589" s="21">
        <v>6</v>
      </c>
      <c r="AW589" s="15"/>
      <c r="AX589" s="25">
        <v>0.233185368167178</v>
      </c>
      <c r="AY589" s="26">
        <v>-0.550606883980436</v>
      </c>
      <c r="AZ589" s="26">
        <v>9.8204607361026305E-2</v>
      </c>
      <c r="BA589" s="26">
        <v>-0.70489830153201205</v>
      </c>
      <c r="BB589" s="85">
        <v>2.38252227065823E-2</v>
      </c>
      <c r="BC589" s="88">
        <v>-31.598708731646202</v>
      </c>
      <c r="BD589" s="18">
        <v>43852</v>
      </c>
      <c r="BE589" s="18">
        <v>43924</v>
      </c>
      <c r="BF589" s="20"/>
      <c r="BG589" s="18"/>
      <c r="BH589" s="15"/>
    </row>
    <row r="590" spans="1:60" x14ac:dyDescent="0.25">
      <c r="A590" s="15"/>
      <c r="B590" s="14" t="s">
        <v>1907</v>
      </c>
      <c r="C590" s="14" t="s">
        <v>1908</v>
      </c>
      <c r="D590" s="14" t="s">
        <v>1905</v>
      </c>
      <c r="E590" s="16" t="s">
        <v>708</v>
      </c>
      <c r="F590" s="16" t="s">
        <v>1383</v>
      </c>
      <c r="G590" s="81" t="s">
        <v>29</v>
      </c>
      <c r="H590" s="82" t="s">
        <v>1628</v>
      </c>
      <c r="I590" s="17" t="s">
        <v>31</v>
      </c>
      <c r="J590" s="17" t="s">
        <v>1909</v>
      </c>
      <c r="K590" s="15"/>
      <c r="L590" s="18">
        <v>44022</v>
      </c>
      <c r="M590" s="83">
        <v>692.87999999988801</v>
      </c>
      <c r="N590" s="84">
        <v>692.87999999988801</v>
      </c>
      <c r="O590" s="84">
        <v>878.52440000045999</v>
      </c>
      <c r="P590" s="85">
        <f t="shared" si="9"/>
        <v>0.78868611958816992</v>
      </c>
      <c r="Q590" s="18">
        <v>43797</v>
      </c>
      <c r="R590" s="86">
        <v>51111.82</v>
      </c>
      <c r="S590" s="86">
        <v>84401.950268188506</v>
      </c>
      <c r="T590" s="15"/>
      <c r="U590" s="19">
        <v>1.2823869245039501E-2</v>
      </c>
      <c r="V590" s="51">
        <v>1.32429983987095</v>
      </c>
      <c r="W590" s="19">
        <v>-1.7967782348023299E-2</v>
      </c>
      <c r="X590" s="51">
        <v>-1.00786098373646</v>
      </c>
      <c r="Y590" s="19">
        <v>-0.192145030534593</v>
      </c>
      <c r="Z590" s="51">
        <v>0.11717040478834</v>
      </c>
      <c r="AA590" s="19">
        <v>-0.144321310756786</v>
      </c>
      <c r="AB590" s="51">
        <v>6.1445358274795598</v>
      </c>
      <c r="AC590" s="19">
        <v>-0.131024015357107</v>
      </c>
      <c r="AD590" s="51">
        <v>11.183453962541501</v>
      </c>
      <c r="AE590" s="19">
        <v>-4.2094849311106401E-2</v>
      </c>
      <c r="AF590" s="87">
        <v>13.567747117485901</v>
      </c>
      <c r="AG590" s="19">
        <v>-3.5288384558953098E-2</v>
      </c>
      <c r="AH590" s="51">
        <v>-5.3276594477210901</v>
      </c>
      <c r="AI590" s="19">
        <v>-0.181173998044105</v>
      </c>
      <c r="AJ590" s="51">
        <v>-4.3904825974168498</v>
      </c>
      <c r="AK590" s="19">
        <v>-0.307120000000286</v>
      </c>
      <c r="AL590" s="19">
        <v>-4.3253982662499801E-2</v>
      </c>
      <c r="AM590" s="51">
        <v>-21.771591427474</v>
      </c>
      <c r="AN590" s="15"/>
      <c r="AO590" s="22">
        <v>4.2086412964636097E-2</v>
      </c>
      <c r="AP590" s="22">
        <v>-8.1629611907410402E-2</v>
      </c>
      <c r="AQ590" s="22">
        <v>8.6568340306257596E-2</v>
      </c>
      <c r="AR590" s="22">
        <v>-0.19390526885312301</v>
      </c>
      <c r="AS590" s="20">
        <v>7</v>
      </c>
      <c r="AT590" s="20">
        <v>5</v>
      </c>
      <c r="AU590" s="20">
        <v>6</v>
      </c>
      <c r="AV590" s="21">
        <v>6</v>
      </c>
      <c r="AW590" s="15"/>
      <c r="AX590" s="25">
        <v>0.23316929906286499</v>
      </c>
      <c r="AY590" s="26">
        <v>-0.62103821310483898</v>
      </c>
      <c r="AZ590" s="26">
        <v>3.5578965927243203E-2</v>
      </c>
      <c r="BA590" s="26">
        <v>-0.79280151947295996</v>
      </c>
      <c r="BB590" s="85">
        <v>2.3821751015784699E-2</v>
      </c>
      <c r="BC590" s="88">
        <v>-31.931725516187701</v>
      </c>
      <c r="BD590" s="18">
        <v>43797</v>
      </c>
      <c r="BE590" s="18">
        <v>43924</v>
      </c>
      <c r="BF590" s="20"/>
      <c r="BG590" s="18"/>
      <c r="BH590" s="15"/>
    </row>
    <row r="591" spans="1:60" x14ac:dyDescent="0.25">
      <c r="A591" s="15"/>
      <c r="B591" s="14" t="s">
        <v>1910</v>
      </c>
      <c r="C591" s="14" t="s">
        <v>1911</v>
      </c>
      <c r="D591" s="14" t="s">
        <v>1905</v>
      </c>
      <c r="E591" s="16" t="s">
        <v>47</v>
      </c>
      <c r="F591" s="16" t="s">
        <v>1383</v>
      </c>
      <c r="G591" s="81" t="s">
        <v>29</v>
      </c>
      <c r="H591" s="82" t="s">
        <v>1628</v>
      </c>
      <c r="I591" s="17" t="s">
        <v>31</v>
      </c>
      <c r="J591" s="17" t="s">
        <v>1912</v>
      </c>
      <c r="K591" s="15"/>
      <c r="L591" s="18">
        <v>44022</v>
      </c>
      <c r="M591" s="83">
        <v>1000</v>
      </c>
      <c r="N591" s="84">
        <v>1000</v>
      </c>
      <c r="O591" s="84">
        <v>1000</v>
      </c>
      <c r="P591" s="85">
        <f t="shared" si="9"/>
        <v>1</v>
      </c>
      <c r="Q591" s="18">
        <v>44022</v>
      </c>
      <c r="R591" s="86">
        <v>0</v>
      </c>
      <c r="S591" s="86">
        <v>0</v>
      </c>
      <c r="T591" s="15"/>
      <c r="U591" s="19">
        <v>0</v>
      </c>
      <c r="V591" s="51">
        <v>4.1912915366992799E-2</v>
      </c>
      <c r="W591" s="19">
        <v>0</v>
      </c>
      <c r="X591" s="51">
        <v>0.78891725106586796</v>
      </c>
      <c r="Y591" s="19">
        <v>0</v>
      </c>
      <c r="Z591" s="51">
        <v>19.3316734582477</v>
      </c>
      <c r="AA591" s="19">
        <v>0</v>
      </c>
      <c r="AB591" s="51">
        <v>20.576666903158198</v>
      </c>
      <c r="AC591" s="19">
        <v>0</v>
      </c>
      <c r="AD591" s="51">
        <v>24.2858554982522</v>
      </c>
      <c r="AE591" s="19">
        <v>0</v>
      </c>
      <c r="AF591" s="87">
        <v>17.777232048596499</v>
      </c>
      <c r="AG591" s="19">
        <v>0</v>
      </c>
      <c r="AH591" s="51">
        <v>-1.79882099182578</v>
      </c>
      <c r="AI591" s="19">
        <v>0</v>
      </c>
      <c r="AJ591" s="51">
        <v>13.726917206993701</v>
      </c>
      <c r="AK591" s="19">
        <v>0</v>
      </c>
      <c r="AL591" s="19">
        <v>0</v>
      </c>
      <c r="AM591" s="51">
        <v>8.9404085725691402</v>
      </c>
      <c r="AN591" s="15"/>
      <c r="AO591" s="22">
        <v>0</v>
      </c>
      <c r="AP591" s="22">
        <v>0</v>
      </c>
      <c r="AQ591" s="22">
        <v>0</v>
      </c>
      <c r="AR591" s="22">
        <v>0</v>
      </c>
      <c r="AS591" s="20">
        <v>0</v>
      </c>
      <c r="AT591" s="20">
        <v>0</v>
      </c>
      <c r="AU591" s="20">
        <v>7</v>
      </c>
      <c r="AV591" s="21">
        <v>5</v>
      </c>
      <c r="AW591" s="15"/>
      <c r="AX591" s="25">
        <v>0</v>
      </c>
      <c r="AY591" s="26">
        <v>-114.80232688307299</v>
      </c>
      <c r="AZ591" s="26">
        <v>0.44046649470419702</v>
      </c>
      <c r="BA591" s="26">
        <v>-15.963005696292401</v>
      </c>
      <c r="BB591" s="85">
        <v>0</v>
      </c>
      <c r="BC591" s="88">
        <v>0</v>
      </c>
      <c r="BD591" s="18">
        <v>43657</v>
      </c>
      <c r="BE591" s="18"/>
      <c r="BF591" s="20"/>
      <c r="BG591" s="18"/>
      <c r="BH591" s="15"/>
    </row>
    <row r="592" spans="1:60" x14ac:dyDescent="0.25">
      <c r="A592" s="15"/>
      <c r="B592" s="14" t="s">
        <v>1913</v>
      </c>
      <c r="C592" s="14" t="s">
        <v>1914</v>
      </c>
      <c r="D592" s="14" t="s">
        <v>1905</v>
      </c>
      <c r="E592" s="16" t="s">
        <v>51</v>
      </c>
      <c r="F592" s="16" t="s">
        <v>1383</v>
      </c>
      <c r="G592" s="81" t="s">
        <v>29</v>
      </c>
      <c r="H592" s="82" t="s">
        <v>1628</v>
      </c>
      <c r="I592" s="17" t="s">
        <v>31</v>
      </c>
      <c r="J592" s="17" t="s">
        <v>1915</v>
      </c>
      <c r="K592" s="15"/>
      <c r="L592" s="18">
        <v>44022</v>
      </c>
      <c r="M592" s="83">
        <v>1000</v>
      </c>
      <c r="N592" s="84">
        <v>1000</v>
      </c>
      <c r="O592" s="84">
        <v>1000</v>
      </c>
      <c r="P592" s="85">
        <f t="shared" si="9"/>
        <v>1</v>
      </c>
      <c r="Q592" s="18">
        <v>44022</v>
      </c>
      <c r="R592" s="86">
        <v>0</v>
      </c>
      <c r="S592" s="86">
        <v>0</v>
      </c>
      <c r="T592" s="15"/>
      <c r="U592" s="19">
        <v>0</v>
      </c>
      <c r="V592" s="51">
        <v>4.1912915366992799E-2</v>
      </c>
      <c r="W592" s="19">
        <v>0</v>
      </c>
      <c r="X592" s="51">
        <v>0.78891725106586796</v>
      </c>
      <c r="Y592" s="19">
        <v>0</v>
      </c>
      <c r="Z592" s="51">
        <v>19.3316734582477</v>
      </c>
      <c r="AA592" s="19">
        <v>0</v>
      </c>
      <c r="AB592" s="51">
        <v>20.576666903158198</v>
      </c>
      <c r="AC592" s="19">
        <v>0</v>
      </c>
      <c r="AD592" s="51">
        <v>24.2858554982522</v>
      </c>
      <c r="AE592" s="19">
        <v>0</v>
      </c>
      <c r="AF592" s="87">
        <v>17.777232048596499</v>
      </c>
      <c r="AG592" s="19">
        <v>0</v>
      </c>
      <c r="AH592" s="51">
        <v>-1.79882099182578</v>
      </c>
      <c r="AI592" s="19">
        <v>0</v>
      </c>
      <c r="AJ592" s="51">
        <v>13.726917206993701</v>
      </c>
      <c r="AK592" s="19">
        <v>0</v>
      </c>
      <c r="AL592" s="19">
        <v>0</v>
      </c>
      <c r="AM592" s="51">
        <v>8.9404085725691402</v>
      </c>
      <c r="AN592" s="15"/>
      <c r="AO592" s="22">
        <v>0</v>
      </c>
      <c r="AP592" s="22">
        <v>0</v>
      </c>
      <c r="AQ592" s="22">
        <v>0</v>
      </c>
      <c r="AR592" s="22">
        <v>0</v>
      </c>
      <c r="AS592" s="20">
        <v>0</v>
      </c>
      <c r="AT592" s="20">
        <v>0</v>
      </c>
      <c r="AU592" s="20">
        <v>7</v>
      </c>
      <c r="AV592" s="21">
        <v>5</v>
      </c>
      <c r="AW592" s="15"/>
      <c r="AX592" s="25">
        <v>0</v>
      </c>
      <c r="AY592" s="26">
        <v>-114.80232688307299</v>
      </c>
      <c r="AZ592" s="26">
        <v>0.44046649470419702</v>
      </c>
      <c r="BA592" s="26">
        <v>-15.963005696292401</v>
      </c>
      <c r="BB592" s="85">
        <v>0</v>
      </c>
      <c r="BC592" s="88">
        <v>0</v>
      </c>
      <c r="BD592" s="18">
        <v>43657</v>
      </c>
      <c r="BE592" s="18"/>
      <c r="BF592" s="20"/>
      <c r="BG592" s="18"/>
      <c r="BH592" s="15"/>
    </row>
    <row r="593" spans="1:60" x14ac:dyDescent="0.25">
      <c r="A593" s="15"/>
      <c r="B593" s="14" t="s">
        <v>1916</v>
      </c>
      <c r="C593" s="14" t="s">
        <v>1917</v>
      </c>
      <c r="D593" s="14" t="s">
        <v>1905</v>
      </c>
      <c r="E593" s="16" t="s">
        <v>83</v>
      </c>
      <c r="F593" s="16" t="s">
        <v>1383</v>
      </c>
      <c r="G593" s="81" t="s">
        <v>29</v>
      </c>
      <c r="H593" s="82" t="s">
        <v>1628</v>
      </c>
      <c r="I593" s="17" t="s">
        <v>31</v>
      </c>
      <c r="J593" s="17" t="s">
        <v>1918</v>
      </c>
      <c r="K593" s="15"/>
      <c r="L593" s="18">
        <v>44022</v>
      </c>
      <c r="M593" s="83">
        <v>1000</v>
      </c>
      <c r="N593" s="84">
        <v>1000</v>
      </c>
      <c r="O593" s="84">
        <v>1000</v>
      </c>
      <c r="P593" s="85">
        <f t="shared" si="9"/>
        <v>1</v>
      </c>
      <c r="Q593" s="18">
        <v>44022</v>
      </c>
      <c r="R593" s="86">
        <v>0</v>
      </c>
      <c r="S593" s="86">
        <v>0</v>
      </c>
      <c r="T593" s="15"/>
      <c r="U593" s="19">
        <v>0</v>
      </c>
      <c r="V593" s="51">
        <v>4.1912915366992799E-2</v>
      </c>
      <c r="W593" s="19">
        <v>0</v>
      </c>
      <c r="X593" s="51">
        <v>0.78891725106586796</v>
      </c>
      <c r="Y593" s="19">
        <v>0</v>
      </c>
      <c r="Z593" s="51">
        <v>19.3316734582477</v>
      </c>
      <c r="AA593" s="19">
        <v>0</v>
      </c>
      <c r="AB593" s="51">
        <v>20.576666903158198</v>
      </c>
      <c r="AC593" s="19">
        <v>0</v>
      </c>
      <c r="AD593" s="51">
        <v>24.2858554982522</v>
      </c>
      <c r="AE593" s="19">
        <v>0</v>
      </c>
      <c r="AF593" s="87">
        <v>17.777232048596499</v>
      </c>
      <c r="AG593" s="19">
        <v>0</v>
      </c>
      <c r="AH593" s="51">
        <v>-1.79882099182578</v>
      </c>
      <c r="AI593" s="19">
        <v>0</v>
      </c>
      <c r="AJ593" s="51">
        <v>13.726917206993701</v>
      </c>
      <c r="AK593" s="19">
        <v>0</v>
      </c>
      <c r="AL593" s="19">
        <v>0</v>
      </c>
      <c r="AM593" s="51">
        <v>4.2675598287169096</v>
      </c>
      <c r="AN593" s="15"/>
      <c r="AO593" s="22">
        <v>0</v>
      </c>
      <c r="AP593" s="22">
        <v>0</v>
      </c>
      <c r="AQ593" s="22">
        <v>0</v>
      </c>
      <c r="AR593" s="22">
        <v>0</v>
      </c>
      <c r="AS593" s="20">
        <v>0</v>
      </c>
      <c r="AT593" s="20">
        <v>0</v>
      </c>
      <c r="AU593" s="20">
        <v>7</v>
      </c>
      <c r="AV593" s="21">
        <v>5</v>
      </c>
      <c r="AW593" s="15"/>
      <c r="AX593" s="25">
        <v>0</v>
      </c>
      <c r="AY593" s="26">
        <v>-114.80232688307299</v>
      </c>
      <c r="AZ593" s="26">
        <v>0.44046649470419702</v>
      </c>
      <c r="BA593" s="26">
        <v>-15.963005696292401</v>
      </c>
      <c r="BB593" s="85">
        <v>0</v>
      </c>
      <c r="BC593" s="88">
        <v>0</v>
      </c>
      <c r="BD593" s="18">
        <v>43657</v>
      </c>
      <c r="BE593" s="18"/>
      <c r="BF593" s="20"/>
      <c r="BG593" s="18"/>
      <c r="BH593" s="15"/>
    </row>
    <row r="594" spans="1:60" x14ac:dyDescent="0.25">
      <c r="A594" s="15"/>
      <c r="B594" s="14" t="s">
        <v>1919</v>
      </c>
      <c r="C594" s="14" t="s">
        <v>1920</v>
      </c>
      <c r="D594" s="14" t="s">
        <v>1905</v>
      </c>
      <c r="E594" s="16" t="s">
        <v>1389</v>
      </c>
      <c r="F594" s="16" t="s">
        <v>1383</v>
      </c>
      <c r="G594" s="81" t="s">
        <v>29</v>
      </c>
      <c r="H594" s="82" t="s">
        <v>1628</v>
      </c>
      <c r="I594" s="17" t="s">
        <v>31</v>
      </c>
      <c r="J594" s="17" t="s">
        <v>1921</v>
      </c>
      <c r="K594" s="15"/>
      <c r="L594" s="18">
        <v>44022</v>
      </c>
      <c r="M594" s="83">
        <v>724.73950000014202</v>
      </c>
      <c r="N594" s="84">
        <v>724.73950000014202</v>
      </c>
      <c r="O594" s="84">
        <v>912.01510000042595</v>
      </c>
      <c r="P594" s="85">
        <f t="shared" si="9"/>
        <v>0.79465734723011006</v>
      </c>
      <c r="Q594" s="18">
        <v>43852</v>
      </c>
      <c r="R594" s="86">
        <v>222774.92199999999</v>
      </c>
      <c r="S594" s="86">
        <v>258526.25998095699</v>
      </c>
      <c r="T594" s="15"/>
      <c r="U594" s="19">
        <v>1.28630934450484E-2</v>
      </c>
      <c r="V594" s="51">
        <v>1.3282222598718401</v>
      </c>
      <c r="W594" s="19">
        <v>-1.6823515941723599E-2</v>
      </c>
      <c r="X594" s="51">
        <v>-0.89343434310649195</v>
      </c>
      <c r="Y594" s="19">
        <v>-0.18641872668376899</v>
      </c>
      <c r="Z594" s="51">
        <v>0.68980078987078697</v>
      </c>
      <c r="AA594" s="19">
        <v>-0.132066381386685</v>
      </c>
      <c r="AB594" s="51">
        <v>7.3700287644896898</v>
      </c>
      <c r="AC594" s="19">
        <v>-0.10597222904107199</v>
      </c>
      <c r="AD594" s="51">
        <v>13.688632594145</v>
      </c>
      <c r="AE594" s="19">
        <v>-3.8330114603013499E-4</v>
      </c>
      <c r="AF594" s="87">
        <v>17.738901934004399</v>
      </c>
      <c r="AG594" s="19">
        <v>-3.49141750284616E-2</v>
      </c>
      <c r="AH594" s="51">
        <v>-5.2902384946719403</v>
      </c>
      <c r="AI594" s="19">
        <v>-0.175050032702566</v>
      </c>
      <c r="AJ594" s="51">
        <v>-3.7780860632628901</v>
      </c>
      <c r="AK594" s="19">
        <v>-0.27526049999956698</v>
      </c>
      <c r="AL594" s="19">
        <v>-3.8056385878007901E-2</v>
      </c>
      <c r="AM594" s="51">
        <v>-18.585641427402201</v>
      </c>
      <c r="AN594" s="15"/>
      <c r="AO594" s="22">
        <v>4.2126848662519499E-2</v>
      </c>
      <c r="AP594" s="22">
        <v>-8.1594085919350606E-2</v>
      </c>
      <c r="AQ594" s="22">
        <v>8.7836771672300501E-2</v>
      </c>
      <c r="AR594" s="22">
        <v>-0.19293517275480601</v>
      </c>
      <c r="AS594" s="20">
        <v>7</v>
      </c>
      <c r="AT594" s="20">
        <v>5</v>
      </c>
      <c r="AU594" s="20">
        <v>6</v>
      </c>
      <c r="AV594" s="21">
        <v>6</v>
      </c>
      <c r="AW594" s="15"/>
      <c r="AX594" s="25">
        <v>0.233180459572468</v>
      </c>
      <c r="AY594" s="26">
        <v>-0.57117350584485405</v>
      </c>
      <c r="AZ594" s="26">
        <v>7.9920123036345103E-2</v>
      </c>
      <c r="BA594" s="26">
        <v>-0.73062344403660995</v>
      </c>
      <c r="BB594" s="85">
        <v>2.3824189754304802E-2</v>
      </c>
      <c r="BC594" s="88">
        <v>-31.676745264441699</v>
      </c>
      <c r="BD594" s="18">
        <v>43852</v>
      </c>
      <c r="BE594" s="18">
        <v>43924</v>
      </c>
      <c r="BF594" s="20"/>
      <c r="BG594" s="18"/>
      <c r="BH594" s="15"/>
    </row>
    <row r="595" spans="1:60" x14ac:dyDescent="0.25">
      <c r="A595" s="15"/>
      <c r="B595" s="14" t="s">
        <v>1922</v>
      </c>
      <c r="C595" s="14" t="s">
        <v>1923</v>
      </c>
      <c r="D595" s="14" t="s">
        <v>1905</v>
      </c>
      <c r="E595" s="16" t="s">
        <v>1393</v>
      </c>
      <c r="F595" s="16" t="s">
        <v>1383</v>
      </c>
      <c r="G595" s="81" t="s">
        <v>29</v>
      </c>
      <c r="H595" s="82" t="s">
        <v>1628</v>
      </c>
      <c r="I595" s="17" t="s">
        <v>31</v>
      </c>
      <c r="J595" s="17" t="s">
        <v>64</v>
      </c>
      <c r="K595" s="15"/>
      <c r="L595" s="18">
        <v>44022</v>
      </c>
      <c r="M595" s="83">
        <v>1111.22309999913</v>
      </c>
      <c r="N595" s="84">
        <v>1111.22309999913</v>
      </c>
      <c r="O595" s="84">
        <v>1379.14430000074</v>
      </c>
      <c r="P595" s="85">
        <f t="shared" si="9"/>
        <v>0.80573374374134288</v>
      </c>
      <c r="Q595" s="18">
        <v>43852</v>
      </c>
      <c r="R595" s="86">
        <v>11112.231</v>
      </c>
      <c r="S595" s="86">
        <v>11941.9125593872</v>
      </c>
      <c r="T595" s="15"/>
      <c r="U595" s="19">
        <v>1.29455986043467E-2</v>
      </c>
      <c r="V595" s="51">
        <v>1.3364727758016699</v>
      </c>
      <c r="W595" s="19">
        <v>-1.44191420095012E-2</v>
      </c>
      <c r="X595" s="51">
        <v>-0.65299694988425505</v>
      </c>
      <c r="Y595" s="19">
        <v>-0.17427238725300401</v>
      </c>
      <c r="Z595" s="51">
        <v>1.9044347329472699</v>
      </c>
      <c r="AA595" s="19">
        <v>-0.10577700946756501</v>
      </c>
      <c r="AB595" s="51">
        <v>9.9989659564016602</v>
      </c>
      <c r="AC595" s="19">
        <v>-5.10278012689378E-2</v>
      </c>
      <c r="AD595" s="51">
        <v>19.183075371373</v>
      </c>
      <c r="AE595" s="19">
        <v>9.3146931652881904E-2</v>
      </c>
      <c r="AF595" s="87">
        <v>27.091925213899199</v>
      </c>
      <c r="AG595" s="19">
        <v>-3.4128069244616199E-2</v>
      </c>
      <c r="AH595" s="51">
        <v>-5.2116279162873997</v>
      </c>
      <c r="AI595" s="19">
        <v>-0.16205207913037201</v>
      </c>
      <c r="AJ595" s="51">
        <v>-2.47829070604348</v>
      </c>
      <c r="AK595" s="19">
        <v>0.111223099998897</v>
      </c>
      <c r="AL595" s="19">
        <v>2.9244011890114101E-2</v>
      </c>
      <c r="AM595" s="51">
        <v>12.7751387364842</v>
      </c>
      <c r="AN595" s="15"/>
      <c r="AO595" s="22">
        <v>4.2211637177388198E-2</v>
      </c>
      <c r="AP595" s="22">
        <v>-8.1519250365090598E-2</v>
      </c>
      <c r="AQ595" s="22">
        <v>9.0504634003154893E-2</v>
      </c>
      <c r="AR595" s="22">
        <v>-0.190895187019196</v>
      </c>
      <c r="AS595" s="20">
        <v>7</v>
      </c>
      <c r="AT595" s="20">
        <v>5</v>
      </c>
      <c r="AU595" s="20">
        <v>6</v>
      </c>
      <c r="AV595" s="21">
        <v>6</v>
      </c>
      <c r="AW595" s="15"/>
      <c r="AX595" s="25">
        <v>0.23320730418490701</v>
      </c>
      <c r="AY595" s="26">
        <v>-0.464290193515353</v>
      </c>
      <c r="AZ595" s="26">
        <v>0.17492074027791199</v>
      </c>
      <c r="BA595" s="26">
        <v>-0.59643068449986503</v>
      </c>
      <c r="BB595" s="85">
        <v>2.3829666705896702E-2</v>
      </c>
      <c r="BC595" s="88">
        <v>-31.275001462898199</v>
      </c>
      <c r="BD595" s="18">
        <v>43852</v>
      </c>
      <c r="BE595" s="18">
        <v>43924</v>
      </c>
      <c r="BF595" s="20"/>
      <c r="BG595" s="18"/>
      <c r="BH595" s="15"/>
    </row>
    <row r="596" spans="1:60" x14ac:dyDescent="0.25">
      <c r="A596" s="15"/>
      <c r="B596" s="14" t="s">
        <v>1924</v>
      </c>
      <c r="C596" s="14" t="s">
        <v>1925</v>
      </c>
      <c r="D596" s="14" t="s">
        <v>1905</v>
      </c>
      <c r="E596" s="16" t="s">
        <v>1396</v>
      </c>
      <c r="F596" s="16" t="s">
        <v>1383</v>
      </c>
      <c r="G596" s="81" t="s">
        <v>29</v>
      </c>
      <c r="H596" s="82" t="s">
        <v>1628</v>
      </c>
      <c r="I596" s="17" t="s">
        <v>31</v>
      </c>
      <c r="J596" s="17" t="s">
        <v>1926</v>
      </c>
      <c r="K596" s="15"/>
      <c r="L596" s="18">
        <v>44022</v>
      </c>
      <c r="M596" s="83">
        <v>680.52460000012104</v>
      </c>
      <c r="N596" s="84">
        <v>680.52460000012104</v>
      </c>
      <c r="O596" s="84">
        <v>861.63750000018604</v>
      </c>
      <c r="P596" s="85">
        <f t="shared" si="9"/>
        <v>0.78980383281829547</v>
      </c>
      <c r="Q596" s="18">
        <v>43797</v>
      </c>
      <c r="R596" s="86">
        <v>33632.377999999997</v>
      </c>
      <c r="S596" s="86">
        <v>37966.426613037103</v>
      </c>
      <c r="T596" s="15"/>
      <c r="U596" s="19">
        <v>1.2830257421228499E-2</v>
      </c>
      <c r="V596" s="51">
        <v>1.3249386574898401</v>
      </c>
      <c r="W596" s="19">
        <v>-1.7782190501748101E-2</v>
      </c>
      <c r="X596" s="51">
        <v>-0.989301799108944</v>
      </c>
      <c r="Y596" s="19">
        <v>-0.19121966084087</v>
      </c>
      <c r="Z596" s="51">
        <v>0.209707374160644</v>
      </c>
      <c r="AA596" s="19">
        <v>-0.14234730489988601</v>
      </c>
      <c r="AB596" s="51">
        <v>6.3419364131696101</v>
      </c>
      <c r="AC596" s="19">
        <v>-0.127011569084134</v>
      </c>
      <c r="AD596" s="51">
        <v>11.5846985898388</v>
      </c>
      <c r="AE596" s="19">
        <v>-3.5454312234833203E-2</v>
      </c>
      <c r="AF596" s="87">
        <v>14.2318008251168</v>
      </c>
      <c r="AG596" s="19">
        <v>-3.5227866545028498E-2</v>
      </c>
      <c r="AH596" s="51">
        <v>-5.3216076463286299</v>
      </c>
      <c r="AI596" s="19">
        <v>-0.18018467765708901</v>
      </c>
      <c r="AJ596" s="51">
        <v>-4.2915505587152403</v>
      </c>
      <c r="AK596" s="19">
        <v>-0.31947539999964603</v>
      </c>
      <c r="AL596" s="19">
        <v>-4.5326377065066502E-2</v>
      </c>
      <c r="AM596" s="51">
        <v>-23.007131427410101</v>
      </c>
      <c r="AN596" s="15"/>
      <c r="AO596" s="22">
        <v>4.20928892654047E-2</v>
      </c>
      <c r="AP596" s="22">
        <v>-8.1623965365870396E-2</v>
      </c>
      <c r="AQ596" s="22">
        <v>8.6773595036065701E-2</v>
      </c>
      <c r="AR596" s="22">
        <v>-0.19374845121463299</v>
      </c>
      <c r="AS596" s="20">
        <v>7</v>
      </c>
      <c r="AT596" s="20">
        <v>5</v>
      </c>
      <c r="AU596" s="20">
        <v>6</v>
      </c>
      <c r="AV596" s="21">
        <v>6</v>
      </c>
      <c r="AW596" s="15"/>
      <c r="AX596" s="25">
        <v>0.233170945099264</v>
      </c>
      <c r="AY596" s="26">
        <v>-0.61300539331205095</v>
      </c>
      <c r="AZ596" s="26">
        <v>4.2723495744439802E-2</v>
      </c>
      <c r="BA596" s="26">
        <v>-0.78280357107996701</v>
      </c>
      <c r="BB596" s="85">
        <v>2.38221287072156E-2</v>
      </c>
      <c r="BC596" s="88">
        <v>-31.877268572949099</v>
      </c>
      <c r="BD596" s="18">
        <v>43797</v>
      </c>
      <c r="BE596" s="18">
        <v>43924</v>
      </c>
      <c r="BF596" s="20"/>
      <c r="BG596" s="18"/>
      <c r="BH596" s="15"/>
    </row>
    <row r="597" spans="1:60" x14ac:dyDescent="0.25">
      <c r="A597" s="15"/>
      <c r="B597" s="14" t="s">
        <v>1927</v>
      </c>
      <c r="C597" s="14" t="s">
        <v>1928</v>
      </c>
      <c r="D597" s="14" t="s">
        <v>1905</v>
      </c>
      <c r="E597" s="16" t="s">
        <v>715</v>
      </c>
      <c r="F597" s="16" t="s">
        <v>1383</v>
      </c>
      <c r="G597" s="81" t="s">
        <v>29</v>
      </c>
      <c r="H597" s="82" t="s">
        <v>1628</v>
      </c>
      <c r="I597" s="17" t="s">
        <v>31</v>
      </c>
      <c r="J597" s="17" t="s">
        <v>1929</v>
      </c>
      <c r="K597" s="15"/>
      <c r="L597" s="18">
        <v>44022</v>
      </c>
      <c r="M597" s="83">
        <v>581.63729999959503</v>
      </c>
      <c r="N597" s="84">
        <v>581.63729999959503</v>
      </c>
      <c r="O597" s="84">
        <v>743.16710000019498</v>
      </c>
      <c r="P597" s="85">
        <f t="shared" si="9"/>
        <v>0.78264672911306543</v>
      </c>
      <c r="Q597" s="18">
        <v>43797</v>
      </c>
      <c r="R597" s="86">
        <v>383622.38500000001</v>
      </c>
      <c r="S597" s="86">
        <v>430097.355750977</v>
      </c>
      <c r="T597" s="15"/>
      <c r="U597" s="19">
        <v>1.27893016178859E-2</v>
      </c>
      <c r="V597" s="51">
        <v>1.3208430771555899</v>
      </c>
      <c r="W597" s="19">
        <v>-1.8973780146552599E-2</v>
      </c>
      <c r="X597" s="51">
        <v>-1.1084607635893899</v>
      </c>
      <c r="Y597" s="19">
        <v>-0.19715020403411501</v>
      </c>
      <c r="Z597" s="51">
        <v>-0.38334694516379397</v>
      </c>
      <c r="AA597" s="19">
        <v>-0.154965790368879</v>
      </c>
      <c r="AB597" s="51">
        <v>5.0800878662703299</v>
      </c>
      <c r="AC597" s="19">
        <v>-0.15249432057593401</v>
      </c>
      <c r="AD597" s="51">
        <v>9.0364234406588402</v>
      </c>
      <c r="AE597" s="19">
        <v>-7.7367658893344904E-2</v>
      </c>
      <c r="AF597" s="87">
        <v>10.040466159261999</v>
      </c>
      <c r="AG597" s="19">
        <v>-3.5618160454760101E-2</v>
      </c>
      <c r="AH597" s="51">
        <v>-5.3606370373017898</v>
      </c>
      <c r="AI597" s="19">
        <v>-0.186525468330656</v>
      </c>
      <c r="AJ597" s="51">
        <v>-4.9256296260718999</v>
      </c>
      <c r="AK597" s="19">
        <v>-0.41836270000028902</v>
      </c>
      <c r="AL597" s="19">
        <v>-6.3221934986359002E-2</v>
      </c>
      <c r="AM597" s="51">
        <v>-32.895861427474301</v>
      </c>
      <c r="AN597" s="15"/>
      <c r="AO597" s="22">
        <v>4.2050802934681997E-2</v>
      </c>
      <c r="AP597" s="22">
        <v>-8.1661040348117206E-2</v>
      </c>
      <c r="AQ597" s="22">
        <v>8.5451948776608305E-2</v>
      </c>
      <c r="AR597" s="22">
        <v>-0.194757826366113</v>
      </c>
      <c r="AS597" s="20">
        <v>7</v>
      </c>
      <c r="AT597" s="20">
        <v>5</v>
      </c>
      <c r="AU597" s="20">
        <v>6</v>
      </c>
      <c r="AV597" s="21">
        <v>6</v>
      </c>
      <c r="AW597" s="15"/>
      <c r="AX597" s="25">
        <v>0.233160216870892</v>
      </c>
      <c r="AY597" s="26">
        <v>-0.66437488738392902</v>
      </c>
      <c r="AZ597" s="26">
        <v>-2.96914697510431E-3</v>
      </c>
      <c r="BA597" s="26">
        <v>-0.84661331924507999</v>
      </c>
      <c r="BB597" s="85">
        <v>2.3819682645807898E-2</v>
      </c>
      <c r="BC597" s="88">
        <v>-32.226520791882599</v>
      </c>
      <c r="BD597" s="18">
        <v>43797</v>
      </c>
      <c r="BE597" s="18">
        <v>43924</v>
      </c>
      <c r="BF597" s="20"/>
      <c r="BG597" s="18"/>
      <c r="BH597" s="15"/>
    </row>
    <row r="598" spans="1:60" x14ac:dyDescent="0.25">
      <c r="A598" s="15"/>
      <c r="B598" s="14" t="s">
        <v>1930</v>
      </c>
      <c r="C598" s="14" t="s">
        <v>1931</v>
      </c>
      <c r="D598" s="14" t="s">
        <v>1905</v>
      </c>
      <c r="E598" s="16" t="s">
        <v>1402</v>
      </c>
      <c r="F598" s="16" t="s">
        <v>1383</v>
      </c>
      <c r="G598" s="81" t="s">
        <v>29</v>
      </c>
      <c r="H598" s="82" t="s">
        <v>1628</v>
      </c>
      <c r="I598" s="17" t="s">
        <v>31</v>
      </c>
      <c r="J598" s="17" t="s">
        <v>64</v>
      </c>
      <c r="K598" s="15"/>
      <c r="L598" s="18">
        <v>44022</v>
      </c>
      <c r="M598" s="83">
        <v>979.96879999991495</v>
      </c>
      <c r="N598" s="84">
        <v>979.96879999991495</v>
      </c>
      <c r="O598" s="84">
        <v>979.96879999991495</v>
      </c>
      <c r="P598" s="85">
        <f t="shared" si="9"/>
        <v>1</v>
      </c>
      <c r="Q598" s="18">
        <v>44022</v>
      </c>
      <c r="R598" s="86">
        <v>0</v>
      </c>
      <c r="S598" s="86">
        <v>0</v>
      </c>
      <c r="T598" s="15"/>
      <c r="U598" s="19">
        <v>0</v>
      </c>
      <c r="V598" s="51">
        <v>4.1912915366992799E-2</v>
      </c>
      <c r="W598" s="19">
        <v>0</v>
      </c>
      <c r="X598" s="51">
        <v>0.78891725106586796</v>
      </c>
      <c r="Y598" s="19">
        <v>0</v>
      </c>
      <c r="Z598" s="51">
        <v>19.3316734582477</v>
      </c>
      <c r="AA598" s="19">
        <v>0</v>
      </c>
      <c r="AB598" s="51">
        <v>20.576666903158198</v>
      </c>
      <c r="AC598" s="19">
        <v>0</v>
      </c>
      <c r="AD598" s="51">
        <v>24.2858554982522</v>
      </c>
      <c r="AE598" s="19">
        <v>7.5830103452972294E-2</v>
      </c>
      <c r="AF598" s="87">
        <v>25.360242393886399</v>
      </c>
      <c r="AG598" s="19">
        <v>0</v>
      </c>
      <c r="AH598" s="51">
        <v>-1.79882099182578</v>
      </c>
      <c r="AI598" s="19">
        <v>0</v>
      </c>
      <c r="AJ598" s="51">
        <v>13.726917206993701</v>
      </c>
      <c r="AK598" s="19">
        <v>-2.0031199999721101E-2</v>
      </c>
      <c r="AL598" s="19">
        <v>-4.9964203908530198E-3</v>
      </c>
      <c r="AM598" s="51">
        <v>1.34970360431907</v>
      </c>
      <c r="AN598" s="15"/>
      <c r="AO598" s="22">
        <v>0</v>
      </c>
      <c r="AP598" s="22">
        <v>0</v>
      </c>
      <c r="AQ598" s="22">
        <v>0</v>
      </c>
      <c r="AR598" s="22">
        <v>0</v>
      </c>
      <c r="AS598" s="20">
        <v>0</v>
      </c>
      <c r="AT598" s="20">
        <v>0</v>
      </c>
      <c r="AU598" s="20">
        <v>7</v>
      </c>
      <c r="AV598" s="21">
        <v>5</v>
      </c>
      <c r="AW598" s="15"/>
      <c r="AX598" s="25">
        <v>0</v>
      </c>
      <c r="AY598" s="26">
        <v>-114.80232688307299</v>
      </c>
      <c r="AZ598" s="26">
        <v>0.44046649470419702</v>
      </c>
      <c r="BA598" s="26">
        <v>-15.963005696292401</v>
      </c>
      <c r="BB598" s="85">
        <v>0</v>
      </c>
      <c r="BC598" s="88">
        <v>0</v>
      </c>
      <c r="BD598" s="18">
        <v>43657</v>
      </c>
      <c r="BE598" s="18"/>
      <c r="BF598" s="20"/>
      <c r="BG598" s="18"/>
      <c r="BH598" s="15"/>
    </row>
    <row r="599" spans="1:60" x14ac:dyDescent="0.25">
      <c r="A599" s="15"/>
      <c r="B599" s="14" t="s">
        <v>1932</v>
      </c>
      <c r="C599" s="14" t="s">
        <v>1933</v>
      </c>
      <c r="D599" s="14" t="s">
        <v>1934</v>
      </c>
      <c r="E599" s="16" t="s">
        <v>77</v>
      </c>
      <c r="F599" s="16" t="s">
        <v>1383</v>
      </c>
      <c r="G599" s="81" t="s">
        <v>115</v>
      </c>
      <c r="H599" s="82" t="s">
        <v>182</v>
      </c>
      <c r="I599" s="17" t="s">
        <v>31</v>
      </c>
      <c r="J599" s="17" t="s">
        <v>1935</v>
      </c>
      <c r="K599" s="15"/>
      <c r="L599" s="18">
        <v>44022</v>
      </c>
      <c r="M599" s="83">
        <v>2538.2151999995099</v>
      </c>
      <c r="N599" s="84">
        <v>2538.2151999995099</v>
      </c>
      <c r="O599" s="84">
        <v>2677.6783999986901</v>
      </c>
      <c r="P599" s="85">
        <f t="shared" si="9"/>
        <v>0.94791637412497021</v>
      </c>
      <c r="Q599" s="18">
        <v>43847</v>
      </c>
      <c r="R599" s="86">
        <v>17234727.611000001</v>
      </c>
      <c r="S599" s="86">
        <v>16378807.001281301</v>
      </c>
      <c r="T599" s="15"/>
      <c r="U599" s="19">
        <v>4.7860656140983303E-3</v>
      </c>
      <c r="V599" s="51">
        <v>0.52051947677682597</v>
      </c>
      <c r="W599" s="19">
        <v>2.3594803740707E-2</v>
      </c>
      <c r="X599" s="51">
        <v>3.1483976251365702</v>
      </c>
      <c r="Y599" s="19">
        <v>-4.5059332792370697E-2</v>
      </c>
      <c r="Z599" s="51">
        <v>14.825740179017901</v>
      </c>
      <c r="AA599" s="19">
        <v>2.59899872999085E-2</v>
      </c>
      <c r="AB599" s="51">
        <v>23.175665633141801</v>
      </c>
      <c r="AC599" s="19">
        <v>8.0803525044757393E-2</v>
      </c>
      <c r="AD599" s="51">
        <v>32.366208002727902</v>
      </c>
      <c r="AE599" s="19">
        <v>0.14672726125907501</v>
      </c>
      <c r="AF599" s="87">
        <v>32.449958174489403</v>
      </c>
      <c r="AG599" s="19">
        <v>5.6100597794284104E-3</v>
      </c>
      <c r="AH599" s="51">
        <v>-1.23781501388294</v>
      </c>
      <c r="AI599" s="19">
        <v>-2.4818081366902299E-2</v>
      </c>
      <c r="AJ599" s="51">
        <v>11.245109070310701</v>
      </c>
      <c r="AK599" s="19">
        <v>1.5382151999976501</v>
      </c>
      <c r="AL599" s="19">
        <v>6.4048515247122906E-2</v>
      </c>
      <c r="AM599" s="51">
        <v>58.288647221867002</v>
      </c>
      <c r="AN599" s="15"/>
      <c r="AO599" s="22">
        <v>1.6173791076653302E-2</v>
      </c>
      <c r="AP599" s="22">
        <v>-3.4529292179286103E-2</v>
      </c>
      <c r="AQ599" s="22">
        <v>5.0000083860140897E-2</v>
      </c>
      <c r="AR599" s="22">
        <v>-8.8439065821148702E-2</v>
      </c>
      <c r="AS599" s="20">
        <v>9</v>
      </c>
      <c r="AT599" s="20">
        <v>3</v>
      </c>
      <c r="AU599" s="20">
        <v>7</v>
      </c>
      <c r="AV599" s="21">
        <v>5</v>
      </c>
      <c r="AW599" s="15"/>
      <c r="AX599" s="25">
        <v>8.6744656175578694E-2</v>
      </c>
      <c r="AY599" s="26">
        <v>0.10095421562448301</v>
      </c>
      <c r="AZ599" s="26">
        <v>0.64238285514329596</v>
      </c>
      <c r="BA599" s="26">
        <v>0.13126544857095701</v>
      </c>
      <c r="BB599" s="85">
        <v>8.9201451064673202E-3</v>
      </c>
      <c r="BC599" s="88">
        <v>-16.415395515767202</v>
      </c>
      <c r="BD599" s="18">
        <v>43847</v>
      </c>
      <c r="BE599" s="18">
        <v>43913</v>
      </c>
      <c r="BF599" s="20"/>
      <c r="BG599" s="18"/>
      <c r="BH599" s="15"/>
    </row>
    <row r="600" spans="1:60" x14ac:dyDescent="0.25">
      <c r="A600" s="15"/>
      <c r="B600" s="14" t="s">
        <v>1936</v>
      </c>
      <c r="C600" s="14" t="s">
        <v>1937</v>
      </c>
      <c r="D600" s="14" t="s">
        <v>1934</v>
      </c>
      <c r="E600" s="16" t="s">
        <v>708</v>
      </c>
      <c r="F600" s="16" t="s">
        <v>1383</v>
      </c>
      <c r="G600" s="81" t="s">
        <v>115</v>
      </c>
      <c r="H600" s="82" t="s">
        <v>182</v>
      </c>
      <c r="I600" s="17" t="s">
        <v>31</v>
      </c>
      <c r="J600" s="17" t="s">
        <v>1938</v>
      </c>
      <c r="K600" s="15"/>
      <c r="L600" s="18">
        <v>44022</v>
      </c>
      <c r="M600" s="83">
        <v>14933.794799998401</v>
      </c>
      <c r="N600" s="84">
        <v>14933.794799998401</v>
      </c>
      <c r="O600" s="84">
        <v>15858.639400005301</v>
      </c>
      <c r="P600" s="85">
        <f t="shared" si="9"/>
        <v>0.9416819705222258</v>
      </c>
      <c r="Q600" s="18">
        <v>43847</v>
      </c>
      <c r="R600" s="86">
        <v>32688189.901000001</v>
      </c>
      <c r="S600" s="86">
        <v>32424628.0408125</v>
      </c>
      <c r="T600" s="15"/>
      <c r="U600" s="19">
        <v>4.7481630117545102E-3</v>
      </c>
      <c r="V600" s="51">
        <v>0.51672921654244397</v>
      </c>
      <c r="W600" s="19">
        <v>2.2437526609792299E-2</v>
      </c>
      <c r="X600" s="51">
        <v>3.03266991204509</v>
      </c>
      <c r="Y600" s="19">
        <v>-5.1590321475523497E-2</v>
      </c>
      <c r="Z600" s="51">
        <v>14.172641310695299</v>
      </c>
      <c r="AA600" s="19">
        <v>1.19096024482133E-2</v>
      </c>
      <c r="AB600" s="51">
        <v>21.767627147986801</v>
      </c>
      <c r="AC600" s="19">
        <v>5.13608741948701E-2</v>
      </c>
      <c r="AD600" s="51">
        <v>29.421942917746499</v>
      </c>
      <c r="AE600" s="19">
        <v>0.10019997112802199</v>
      </c>
      <c r="AF600" s="87">
        <v>27.7972291613987</v>
      </c>
      <c r="AG600" s="19">
        <v>5.2309277180029303E-3</v>
      </c>
      <c r="AH600" s="51">
        <v>-1.27572822002548</v>
      </c>
      <c r="AI600" s="19">
        <v>-3.1852635081122599E-2</v>
      </c>
      <c r="AJ600" s="51">
        <v>10.5416536988778</v>
      </c>
      <c r="AK600" s="19">
        <v>1.0845351330644899</v>
      </c>
      <c r="AL600" s="19">
        <v>5.0174954176327398E-2</v>
      </c>
      <c r="AM600" s="51">
        <v>12.920640528551299</v>
      </c>
      <c r="AN600" s="15"/>
      <c r="AO600" s="22">
        <v>1.61354534830025E-2</v>
      </c>
      <c r="AP600" s="22">
        <v>-3.4565673188808398E-2</v>
      </c>
      <c r="AQ600" s="22">
        <v>4.8813031189638402E-2</v>
      </c>
      <c r="AR600" s="22">
        <v>-8.9503973064856801E-2</v>
      </c>
      <c r="AS600" s="20">
        <v>9</v>
      </c>
      <c r="AT600" s="20">
        <v>3</v>
      </c>
      <c r="AU600" s="20">
        <v>7</v>
      </c>
      <c r="AV600" s="21">
        <v>5</v>
      </c>
      <c r="AW600" s="15"/>
      <c r="AX600" s="25">
        <v>8.6742580965219501E-2</v>
      </c>
      <c r="AY600" s="26">
        <v>-5.0412892903523202E-2</v>
      </c>
      <c r="AZ600" s="26">
        <v>0.58944366710511498</v>
      </c>
      <c r="BA600" s="26">
        <v>-6.5228939126427604E-2</v>
      </c>
      <c r="BB600" s="85">
        <v>8.9194358284021297E-3</v>
      </c>
      <c r="BC600" s="88">
        <v>-16.623149272199999</v>
      </c>
      <c r="BD600" s="18">
        <v>43847</v>
      </c>
      <c r="BE600" s="18">
        <v>43913</v>
      </c>
      <c r="BF600" s="20"/>
      <c r="BG600" s="18"/>
      <c r="BH600" s="15"/>
    </row>
    <row r="601" spans="1:60" x14ac:dyDescent="0.25">
      <c r="A601" s="15"/>
      <c r="B601" s="14" t="s">
        <v>1939</v>
      </c>
      <c r="C601" s="14" t="s">
        <v>1940</v>
      </c>
      <c r="D601" s="14" t="s">
        <v>1934</v>
      </c>
      <c r="E601" s="16" t="s">
        <v>47</v>
      </c>
      <c r="F601" s="16" t="s">
        <v>1383</v>
      </c>
      <c r="G601" s="81" t="s">
        <v>115</v>
      </c>
      <c r="H601" s="82" t="s">
        <v>182</v>
      </c>
      <c r="I601" s="17" t="s">
        <v>31</v>
      </c>
      <c r="J601" s="17" t="s">
        <v>1941</v>
      </c>
      <c r="K601" s="15"/>
      <c r="L601" s="18">
        <v>44022</v>
      </c>
      <c r="M601" s="83">
        <v>1753.0166999995699</v>
      </c>
      <c r="N601" s="84">
        <v>1753.0166999995699</v>
      </c>
      <c r="O601" s="84">
        <v>1858.2013000007701</v>
      </c>
      <c r="P601" s="85">
        <f t="shared" si="9"/>
        <v>0.94339439973421801</v>
      </c>
      <c r="Q601" s="18">
        <v>43847</v>
      </c>
      <c r="R601" s="86">
        <v>8528263.4179999996</v>
      </c>
      <c r="S601" s="86">
        <v>7954484.7922265604</v>
      </c>
      <c r="T601" s="15"/>
      <c r="U601" s="19">
        <v>4.7586014516127796E-3</v>
      </c>
      <c r="V601" s="51">
        <v>0.51777306052826999</v>
      </c>
      <c r="W601" s="19">
        <v>2.2755957408662701E-2</v>
      </c>
      <c r="X601" s="51">
        <v>3.0645129919321299</v>
      </c>
      <c r="Y601" s="19">
        <v>-4.9796632399229601E-2</v>
      </c>
      <c r="Z601" s="51">
        <v>14.3520102183247</v>
      </c>
      <c r="AA601" s="19">
        <v>1.5766951788464201E-2</v>
      </c>
      <c r="AB601" s="51">
        <v>22.153362081997301</v>
      </c>
      <c r="AC601" s="19">
        <v>5.9386924787759199E-2</v>
      </c>
      <c r="AD601" s="51">
        <v>30.2245479770354</v>
      </c>
      <c r="AE601" s="19">
        <v>0.11281959772721201</v>
      </c>
      <c r="AF601" s="87">
        <v>29.0591918213177</v>
      </c>
      <c r="AG601" s="19">
        <v>5.3353954444901302E-3</v>
      </c>
      <c r="AH601" s="51">
        <v>-1.26528144737676</v>
      </c>
      <c r="AI601" s="19">
        <v>-2.9920873176706698E-2</v>
      </c>
      <c r="AJ601" s="51">
        <v>10.7348298893194</v>
      </c>
      <c r="AK601" s="19">
        <v>0.58681382044625896</v>
      </c>
      <c r="AL601" s="19">
        <v>4.7956401187548202E-2</v>
      </c>
      <c r="AM601" s="51">
        <v>77.544536975328796</v>
      </c>
      <c r="AN601" s="15"/>
      <c r="AO601" s="22">
        <v>1.6145978908753002E-2</v>
      </c>
      <c r="AP601" s="22">
        <v>-3.4555621354229502E-2</v>
      </c>
      <c r="AQ601" s="22">
        <v>4.91397502537438E-2</v>
      </c>
      <c r="AR601" s="22">
        <v>-8.9210850045637904E-2</v>
      </c>
      <c r="AS601" s="20">
        <v>9</v>
      </c>
      <c r="AT601" s="20">
        <v>3</v>
      </c>
      <c r="AU601" s="20">
        <v>7</v>
      </c>
      <c r="AV601" s="21">
        <v>5</v>
      </c>
      <c r="AW601" s="15"/>
      <c r="AX601" s="25">
        <v>8.6742856402124702E-2</v>
      </c>
      <c r="AY601" s="26">
        <v>-8.9365721272969302E-3</v>
      </c>
      <c r="AZ601" s="26">
        <v>0.60395136334955202</v>
      </c>
      <c r="BA601" s="26">
        <v>-1.15785903109469E-2</v>
      </c>
      <c r="BB601" s="85">
        <v>8.9196004992481894E-3</v>
      </c>
      <c r="BC601" s="88">
        <v>-16.566003909276301</v>
      </c>
      <c r="BD601" s="18">
        <v>43847</v>
      </c>
      <c r="BE601" s="18">
        <v>43913</v>
      </c>
      <c r="BF601" s="20"/>
      <c r="BG601" s="18"/>
      <c r="BH601" s="15"/>
    </row>
    <row r="602" spans="1:60" x14ac:dyDescent="0.25">
      <c r="A602" s="15"/>
      <c r="B602" s="14" t="s">
        <v>1942</v>
      </c>
      <c r="C602" s="14" t="s">
        <v>1943</v>
      </c>
      <c r="D602" s="14" t="s">
        <v>1934</v>
      </c>
      <c r="E602" s="16" t="s">
        <v>51</v>
      </c>
      <c r="F602" s="16" t="s">
        <v>1383</v>
      </c>
      <c r="G602" s="81" t="s">
        <v>115</v>
      </c>
      <c r="H602" s="82" t="s">
        <v>182</v>
      </c>
      <c r="I602" s="17" t="s">
        <v>31</v>
      </c>
      <c r="J602" s="17" t="s">
        <v>1944</v>
      </c>
      <c r="K602" s="15"/>
      <c r="L602" s="18">
        <v>44022</v>
      </c>
      <c r="M602" s="83">
        <v>1000</v>
      </c>
      <c r="N602" s="84">
        <v>1000</v>
      </c>
      <c r="O602" s="84">
        <v>1000</v>
      </c>
      <c r="P602" s="85">
        <f t="shared" si="9"/>
        <v>1</v>
      </c>
      <c r="Q602" s="18">
        <v>44022</v>
      </c>
      <c r="R602" s="86">
        <v>0</v>
      </c>
      <c r="S602" s="86">
        <v>0</v>
      </c>
      <c r="T602" s="15"/>
      <c r="U602" s="19">
        <v>0</v>
      </c>
      <c r="V602" s="51">
        <v>4.1912915366992799E-2</v>
      </c>
      <c r="W602" s="19">
        <v>0</v>
      </c>
      <c r="X602" s="51">
        <v>0.78891725106586796</v>
      </c>
      <c r="Y602" s="19">
        <v>0</v>
      </c>
      <c r="Z602" s="51">
        <v>19.3316734582477</v>
      </c>
      <c r="AA602" s="19">
        <v>0</v>
      </c>
      <c r="AB602" s="51">
        <v>20.576666903158198</v>
      </c>
      <c r="AC602" s="19">
        <v>0</v>
      </c>
      <c r="AD602" s="51">
        <v>24.2858554982522</v>
      </c>
      <c r="AE602" s="19">
        <v>0</v>
      </c>
      <c r="AF602" s="87">
        <v>17.777232048596499</v>
      </c>
      <c r="AG602" s="19">
        <v>0</v>
      </c>
      <c r="AH602" s="51">
        <v>-1.79882099182578</v>
      </c>
      <c r="AI602" s="19">
        <v>0</v>
      </c>
      <c r="AJ602" s="51">
        <v>13.726917206993701</v>
      </c>
      <c r="AK602" s="19">
        <v>0</v>
      </c>
      <c r="AL602" s="19">
        <v>0</v>
      </c>
      <c r="AM602" s="51">
        <v>-72.438777298899396</v>
      </c>
      <c r="AN602" s="15"/>
      <c r="AO602" s="22">
        <v>0</v>
      </c>
      <c r="AP602" s="22">
        <v>0</v>
      </c>
      <c r="AQ602" s="22">
        <v>0</v>
      </c>
      <c r="AR602" s="22">
        <v>0</v>
      </c>
      <c r="AS602" s="20">
        <v>0</v>
      </c>
      <c r="AT602" s="20">
        <v>0</v>
      </c>
      <c r="AU602" s="20">
        <v>7</v>
      </c>
      <c r="AV602" s="21">
        <v>5</v>
      </c>
      <c r="AW602" s="15"/>
      <c r="AX602" s="25">
        <v>0</v>
      </c>
      <c r="AY602" s="26">
        <v>-114.80232688307299</v>
      </c>
      <c r="AZ602" s="26">
        <v>0.44046649470419702</v>
      </c>
      <c r="BA602" s="26">
        <v>-15.963005696292401</v>
      </c>
      <c r="BB602" s="85">
        <v>0</v>
      </c>
      <c r="BC602" s="88">
        <v>0</v>
      </c>
      <c r="BD602" s="18">
        <v>43657</v>
      </c>
      <c r="BE602" s="18"/>
      <c r="BF602" s="20"/>
      <c r="BG602" s="18"/>
      <c r="BH602" s="15"/>
    </row>
    <row r="603" spans="1:60" x14ac:dyDescent="0.25">
      <c r="A603" s="15"/>
      <c r="B603" s="14" t="s">
        <v>1945</v>
      </c>
      <c r="C603" s="14" t="s">
        <v>1946</v>
      </c>
      <c r="D603" s="14" t="s">
        <v>1934</v>
      </c>
      <c r="E603" s="16" t="s">
        <v>83</v>
      </c>
      <c r="F603" s="16" t="s">
        <v>1383</v>
      </c>
      <c r="G603" s="81" t="s">
        <v>115</v>
      </c>
      <c r="H603" s="82" t="s">
        <v>182</v>
      </c>
      <c r="I603" s="17" t="s">
        <v>31</v>
      </c>
      <c r="J603" s="17" t="s">
        <v>1947</v>
      </c>
      <c r="K603" s="15"/>
      <c r="L603" s="18">
        <v>44022</v>
      </c>
      <c r="M603" s="83">
        <v>1659.90240000002</v>
      </c>
      <c r="N603" s="84">
        <v>1659.90240000002</v>
      </c>
      <c r="O603" s="84">
        <v>1751.1063000001</v>
      </c>
      <c r="P603" s="85">
        <f t="shared" si="9"/>
        <v>0.94791641147080863</v>
      </c>
      <c r="Q603" s="18">
        <v>43847</v>
      </c>
      <c r="R603" s="86">
        <v>2693035.6690000002</v>
      </c>
      <c r="S603" s="86">
        <v>2705417.5165820299</v>
      </c>
      <c r="T603" s="15"/>
      <c r="U603" s="19">
        <v>4.7860288268566399E-3</v>
      </c>
      <c r="V603" s="51">
        <v>0.52051579805265602</v>
      </c>
      <c r="W603" s="19">
        <v>2.35947530163685E-2</v>
      </c>
      <c r="X603" s="51">
        <v>3.1483925527027199</v>
      </c>
      <c r="Y603" s="19">
        <v>-4.50593383821251E-2</v>
      </c>
      <c r="Z603" s="51">
        <v>14.825739620035201</v>
      </c>
      <c r="AA603" s="19">
        <v>2.5990104670199798E-2</v>
      </c>
      <c r="AB603" s="51">
        <v>23.175677370192702</v>
      </c>
      <c r="AC603" s="19">
        <v>8.0803610409930102E-2</v>
      </c>
      <c r="AD603" s="51">
        <v>32.366216539230699</v>
      </c>
      <c r="AE603" s="19">
        <v>0.14672774433347499</v>
      </c>
      <c r="AF603" s="87">
        <v>32.450006481958603</v>
      </c>
      <c r="AG603" s="19">
        <v>5.6099979992723101E-3</v>
      </c>
      <c r="AH603" s="51">
        <v>-1.23782119189855</v>
      </c>
      <c r="AI603" s="19">
        <v>-2.4818076753035701E-2</v>
      </c>
      <c r="AJ603" s="51">
        <v>11.2451095316937</v>
      </c>
      <c r="AK603" s="19">
        <v>0.65990240000071898</v>
      </c>
      <c r="AL603" s="19">
        <v>6.4731444570497801E-2</v>
      </c>
      <c r="AM603" s="51">
        <v>70.257799828774296</v>
      </c>
      <c r="AN603" s="15"/>
      <c r="AO603" s="22">
        <v>1.6173756959688E-2</v>
      </c>
      <c r="AP603" s="22">
        <v>-3.4529253802247702E-2</v>
      </c>
      <c r="AQ603" s="22">
        <v>5.0000075625575797E-2</v>
      </c>
      <c r="AR603" s="22">
        <v>-8.8439138477115195E-2</v>
      </c>
      <c r="AS603" s="20">
        <v>9</v>
      </c>
      <c r="AT603" s="20">
        <v>3</v>
      </c>
      <c r="AU603" s="20">
        <v>7</v>
      </c>
      <c r="AV603" s="21">
        <v>5</v>
      </c>
      <c r="AW603" s="15"/>
      <c r="AX603" s="25">
        <v>8.6744585549022299E-2</v>
      </c>
      <c r="AY603" s="26">
        <v>0.10095662494916301</v>
      </c>
      <c r="AZ603" s="26">
        <v>0.64238373030366303</v>
      </c>
      <c r="BA603" s="26">
        <v>0.131268560452099</v>
      </c>
      <c r="BB603" s="85">
        <v>8.9201378274901804E-3</v>
      </c>
      <c r="BC603" s="88">
        <v>-16.415388374734899</v>
      </c>
      <c r="BD603" s="18">
        <v>43847</v>
      </c>
      <c r="BE603" s="18">
        <v>43913</v>
      </c>
      <c r="BF603" s="20"/>
      <c r="BG603" s="18"/>
      <c r="BH603" s="15"/>
    </row>
    <row r="604" spans="1:60" x14ac:dyDescent="0.25">
      <c r="A604" s="15"/>
      <c r="B604" s="14" t="s">
        <v>1948</v>
      </c>
      <c r="C604" s="14" t="s">
        <v>1949</v>
      </c>
      <c r="D604" s="14" t="s">
        <v>1934</v>
      </c>
      <c r="E604" s="16" t="s">
        <v>1389</v>
      </c>
      <c r="F604" s="16" t="s">
        <v>1383</v>
      </c>
      <c r="G604" s="81" t="s">
        <v>115</v>
      </c>
      <c r="H604" s="82" t="s">
        <v>182</v>
      </c>
      <c r="I604" s="17" t="s">
        <v>31</v>
      </c>
      <c r="J604" s="17" t="s">
        <v>1950</v>
      </c>
      <c r="K604" s="15"/>
      <c r="L604" s="18">
        <v>44022</v>
      </c>
      <c r="M604" s="83">
        <v>1610.1181000005499</v>
      </c>
      <c r="N604" s="84">
        <v>1610.1181000005499</v>
      </c>
      <c r="O604" s="84">
        <v>1705.01490000077</v>
      </c>
      <c r="P604" s="85">
        <f t="shared" si="9"/>
        <v>0.94434253917653321</v>
      </c>
      <c r="Q604" s="18">
        <v>43847</v>
      </c>
      <c r="R604" s="86">
        <v>6397253.1189999999</v>
      </c>
      <c r="S604" s="86">
        <v>7102527.30815625</v>
      </c>
      <c r="T604" s="15"/>
      <c r="U604" s="19">
        <v>4.7643554225942396E-3</v>
      </c>
      <c r="V604" s="51">
        <v>0.51834845762641601</v>
      </c>
      <c r="W604" s="19">
        <v>2.2932138705073199E-2</v>
      </c>
      <c r="X604" s="51">
        <v>3.0821311215731799</v>
      </c>
      <c r="Y604" s="19">
        <v>-4.8803325801636703E-2</v>
      </c>
      <c r="Z604" s="51">
        <v>14.451340878091299</v>
      </c>
      <c r="AA604" s="19">
        <v>1.7905992213854902E-2</v>
      </c>
      <c r="AB604" s="51">
        <v>22.367266124551001</v>
      </c>
      <c r="AC604" s="19">
        <v>6.3849829781247494E-2</v>
      </c>
      <c r="AD604" s="51">
        <v>30.670838476391499</v>
      </c>
      <c r="AE604" s="19">
        <v>0.11985748389634</v>
      </c>
      <c r="AF604" s="87">
        <v>29.762980438244998</v>
      </c>
      <c r="AG604" s="19">
        <v>5.3930070862406899E-3</v>
      </c>
      <c r="AH604" s="51">
        <v>-1.2595202832017101</v>
      </c>
      <c r="AI604" s="19">
        <v>-2.8851197139374601E-2</v>
      </c>
      <c r="AJ604" s="51">
        <v>10.841797493063501</v>
      </c>
      <c r="AK604" s="19">
        <v>0.61011810000112698</v>
      </c>
      <c r="AL604" s="19">
        <v>3.7237489743347403E-2</v>
      </c>
      <c r="AM604" s="51">
        <v>33.695047228655298</v>
      </c>
      <c r="AN604" s="15"/>
      <c r="AO604" s="22">
        <v>1.6151807949427201E-2</v>
      </c>
      <c r="AP604" s="22">
        <v>-3.4550091848359402E-2</v>
      </c>
      <c r="AQ604" s="22">
        <v>4.9320384801831103E-2</v>
      </c>
      <c r="AR604" s="22">
        <v>-8.9048802152392498E-2</v>
      </c>
      <c r="AS604" s="20">
        <v>9</v>
      </c>
      <c r="AT604" s="20">
        <v>3</v>
      </c>
      <c r="AU604" s="20">
        <v>7</v>
      </c>
      <c r="AV604" s="21">
        <v>5</v>
      </c>
      <c r="AW604" s="15"/>
      <c r="AX604" s="25">
        <v>8.6743101571482795E-2</v>
      </c>
      <c r="AY604" s="26">
        <v>1.40609518503823E-2</v>
      </c>
      <c r="AZ604" s="26">
        <v>0.61199433058754904</v>
      </c>
      <c r="BA604" s="26">
        <v>1.8231536924389499E-2</v>
      </c>
      <c r="BB604" s="85">
        <v>8.9197011140277008E-3</v>
      </c>
      <c r="BC604" s="88">
        <v>-16.5343833652732</v>
      </c>
      <c r="BD604" s="18">
        <v>43847</v>
      </c>
      <c r="BE604" s="18">
        <v>43913</v>
      </c>
      <c r="BF604" s="20"/>
      <c r="BG604" s="18"/>
      <c r="BH604" s="15"/>
    </row>
    <row r="605" spans="1:60" x14ac:dyDescent="0.25">
      <c r="A605" s="15"/>
      <c r="B605" s="14" t="s">
        <v>1951</v>
      </c>
      <c r="C605" s="14" t="s">
        <v>1952</v>
      </c>
      <c r="D605" s="14" t="s">
        <v>1934</v>
      </c>
      <c r="E605" s="16" t="s">
        <v>1396</v>
      </c>
      <c r="F605" s="16" t="s">
        <v>1383</v>
      </c>
      <c r="G605" s="81" t="s">
        <v>115</v>
      </c>
      <c r="H605" s="82" t="s">
        <v>182</v>
      </c>
      <c r="I605" s="17" t="s">
        <v>31</v>
      </c>
      <c r="J605" s="17" t="s">
        <v>1953</v>
      </c>
      <c r="K605" s="15"/>
      <c r="L605" s="18">
        <v>44022</v>
      </c>
      <c r="M605" s="83">
        <v>2158.2069999985401</v>
      </c>
      <c r="N605" s="84">
        <v>2158.2069999985401</v>
      </c>
      <c r="O605" s="84">
        <v>2289.2349999993999</v>
      </c>
      <c r="P605" s="85">
        <f t="shared" si="9"/>
        <v>0.94276341223120641</v>
      </c>
      <c r="Q605" s="18">
        <v>43847</v>
      </c>
      <c r="R605" s="86">
        <v>2727764.71</v>
      </c>
      <c r="S605" s="86">
        <v>2604637.6814570301</v>
      </c>
      <c r="T605" s="15"/>
      <c r="U605" s="19">
        <v>4.7547623271384501E-3</v>
      </c>
      <c r="V605" s="51">
        <v>0.51738914808083802</v>
      </c>
      <c r="W605" s="19">
        <v>2.2638611337242799E-2</v>
      </c>
      <c r="X605" s="51">
        <v>3.0527783847901402</v>
      </c>
      <c r="Y605" s="19">
        <v>-5.0457575716791297E-2</v>
      </c>
      <c r="Z605" s="51">
        <v>14.2859158865758</v>
      </c>
      <c r="AA605" s="19">
        <v>1.43447395130352E-2</v>
      </c>
      <c r="AB605" s="51">
        <v>22.011140854476299</v>
      </c>
      <c r="AC605" s="19">
        <v>5.6423358206302503E-2</v>
      </c>
      <c r="AD605" s="51">
        <v>29.9281913188752</v>
      </c>
      <c r="AE605" s="19">
        <v>0.10815397816812</v>
      </c>
      <c r="AF605" s="87">
        <v>28.592629865423099</v>
      </c>
      <c r="AG605" s="19">
        <v>5.2968191866966698E-3</v>
      </c>
      <c r="AH605" s="51">
        <v>-1.2691390731561101</v>
      </c>
      <c r="AI605" s="19">
        <v>-3.0632706613687301E-2</v>
      </c>
      <c r="AJ605" s="51">
        <v>10.6636465456249</v>
      </c>
      <c r="AK605" s="19">
        <v>1.15820699999691</v>
      </c>
      <c r="AL605" s="19">
        <v>5.2608765843615402E-2</v>
      </c>
      <c r="AM605" s="51">
        <v>20.287827221793101</v>
      </c>
      <c r="AN605" s="15"/>
      <c r="AO605" s="22">
        <v>1.6142109971042401E-2</v>
      </c>
      <c r="AP605" s="22">
        <v>-3.4559331023047E-2</v>
      </c>
      <c r="AQ605" s="22">
        <v>4.9019377498552799E-2</v>
      </c>
      <c r="AR605" s="22">
        <v>-8.9318784961505998E-2</v>
      </c>
      <c r="AS605" s="20">
        <v>9</v>
      </c>
      <c r="AT605" s="20">
        <v>3</v>
      </c>
      <c r="AU605" s="20">
        <v>7</v>
      </c>
      <c r="AV605" s="21">
        <v>5</v>
      </c>
      <c r="AW605" s="15"/>
      <c r="AX605" s="25">
        <v>8.6742735214356798E-2</v>
      </c>
      <c r="AY605" s="26">
        <v>-2.42290801157878E-2</v>
      </c>
      <c r="AZ605" s="26">
        <v>0.59860206640496505</v>
      </c>
      <c r="BA605" s="26">
        <v>-3.1376596351151399E-2</v>
      </c>
      <c r="BB605" s="85">
        <v>8.9195377919804707E-3</v>
      </c>
      <c r="BC605" s="88">
        <v>-16.587047638138799</v>
      </c>
      <c r="BD605" s="18">
        <v>43847</v>
      </c>
      <c r="BE605" s="18">
        <v>43913</v>
      </c>
      <c r="BF605" s="20"/>
      <c r="BG605" s="18"/>
      <c r="BH605" s="15"/>
    </row>
    <row r="606" spans="1:60" x14ac:dyDescent="0.25">
      <c r="A606" s="15"/>
      <c r="B606" s="14" t="s">
        <v>1954</v>
      </c>
      <c r="C606" s="14" t="s">
        <v>1955</v>
      </c>
      <c r="D606" s="14" t="s">
        <v>1934</v>
      </c>
      <c r="E606" s="16" t="s">
        <v>715</v>
      </c>
      <c r="F606" s="16" t="s">
        <v>1383</v>
      </c>
      <c r="G606" s="81" t="s">
        <v>115</v>
      </c>
      <c r="H606" s="82" t="s">
        <v>182</v>
      </c>
      <c r="I606" s="17" t="s">
        <v>31</v>
      </c>
      <c r="J606" s="17" t="s">
        <v>1956</v>
      </c>
      <c r="K606" s="15"/>
      <c r="L606" s="18">
        <v>44022</v>
      </c>
      <c r="M606" s="83">
        <v>1566.2661000005901</v>
      </c>
      <c r="N606" s="84">
        <v>1566.2661000005901</v>
      </c>
      <c r="O606" s="84">
        <v>1672.7559999991199</v>
      </c>
      <c r="P606" s="85">
        <f t="shared" si="9"/>
        <v>0.93633865309788999</v>
      </c>
      <c r="Q606" s="18">
        <v>43847</v>
      </c>
      <c r="R606" s="86">
        <v>18513673.102000002</v>
      </c>
      <c r="S606" s="86">
        <v>19066789.716531299</v>
      </c>
      <c r="T606" s="15"/>
      <c r="U606" s="19">
        <v>4.7155232969089403E-3</v>
      </c>
      <c r="V606" s="51">
        <v>0.51346524505788704</v>
      </c>
      <c r="W606" s="19">
        <v>2.14408751744486E-2</v>
      </c>
      <c r="X606" s="51">
        <v>2.9330047685107301</v>
      </c>
      <c r="Y606" s="19">
        <v>-5.7186378115147797E-2</v>
      </c>
      <c r="Z606" s="51">
        <v>13.6130356467329</v>
      </c>
      <c r="AA606" s="19">
        <v>-7.6800972237833803E-5</v>
      </c>
      <c r="AB606" s="51">
        <v>20.568986805941702</v>
      </c>
      <c r="AC606" s="19">
        <v>2.6616441358783001E-2</v>
      </c>
      <c r="AD606" s="51">
        <v>26.9474996341451</v>
      </c>
      <c r="AE606" s="19">
        <v>6.1596212195581798E-2</v>
      </c>
      <c r="AF606" s="87">
        <v>23.936853268154699</v>
      </c>
      <c r="AG606" s="19">
        <v>4.9041384245356303E-3</v>
      </c>
      <c r="AH606" s="51">
        <v>-1.30840714937221</v>
      </c>
      <c r="AI606" s="19">
        <v>-3.78780670325796E-2</v>
      </c>
      <c r="AJ606" s="51">
        <v>9.9391105037357192</v>
      </c>
      <c r="AK606" s="19">
        <v>0.56626610000035704</v>
      </c>
      <c r="AL606" s="19">
        <v>3.5041341470787302E-2</v>
      </c>
      <c r="AM606" s="51">
        <v>29.309847228578299</v>
      </c>
      <c r="AN606" s="15"/>
      <c r="AO606" s="22">
        <v>1.6102404102639401E-2</v>
      </c>
      <c r="AP606" s="22">
        <v>-3.4597079088598499E-2</v>
      </c>
      <c r="AQ606" s="22">
        <v>4.7790321306820302E-2</v>
      </c>
      <c r="AR606" s="22">
        <v>-9.0421259826107395E-2</v>
      </c>
      <c r="AS606" s="20">
        <v>8</v>
      </c>
      <c r="AT606" s="20">
        <v>4</v>
      </c>
      <c r="AU606" s="20">
        <v>7</v>
      </c>
      <c r="AV606" s="21">
        <v>5</v>
      </c>
      <c r="AW606" s="15"/>
      <c r="AX606" s="25">
        <v>8.6742939684918405E-2</v>
      </c>
      <c r="AY606" s="26">
        <v>-0.179326773324647</v>
      </c>
      <c r="AZ606" s="26">
        <v>0.54434460872926105</v>
      </c>
      <c r="BA606" s="26">
        <v>-0.231050791318239</v>
      </c>
      <c r="BB606" s="85">
        <v>8.9190471878191607E-3</v>
      </c>
      <c r="BC606" s="88">
        <v>-16.8019125323626</v>
      </c>
      <c r="BD606" s="18">
        <v>43847</v>
      </c>
      <c r="BE606" s="18">
        <v>43913</v>
      </c>
      <c r="BF606" s="20"/>
      <c r="BG606" s="18"/>
      <c r="BH606" s="15"/>
    </row>
    <row r="607" spans="1:60" x14ac:dyDescent="0.25">
      <c r="A607" s="15"/>
      <c r="B607" s="14" t="s">
        <v>1957</v>
      </c>
      <c r="C607" s="14" t="s">
        <v>1958</v>
      </c>
      <c r="D607" s="14" t="s">
        <v>1959</v>
      </c>
      <c r="E607" s="16" t="s">
        <v>77</v>
      </c>
      <c r="F607" s="16" t="s">
        <v>1383</v>
      </c>
      <c r="G607" s="81" t="s">
        <v>115</v>
      </c>
      <c r="H607" s="82" t="s">
        <v>190</v>
      </c>
      <c r="I607" s="17" t="s">
        <v>31</v>
      </c>
      <c r="J607" s="17" t="s">
        <v>1960</v>
      </c>
      <c r="K607" s="15"/>
      <c r="L607" s="18">
        <v>44022</v>
      </c>
      <c r="M607" s="83">
        <v>1151.27170000039</v>
      </c>
      <c r="N607" s="84">
        <v>1151.27170000039</v>
      </c>
      <c r="O607" s="84">
        <v>1431.5194000005699</v>
      </c>
      <c r="P607" s="85">
        <f t="shared" si="9"/>
        <v>0.80423059582701539</v>
      </c>
      <c r="Q607" s="18">
        <v>43880</v>
      </c>
      <c r="R607" s="86">
        <v>292809.00900000002</v>
      </c>
      <c r="S607" s="86">
        <v>336908.59948681598</v>
      </c>
      <c r="T607" s="15"/>
      <c r="U607" s="19">
        <v>-7.8602544817840694E-5</v>
      </c>
      <c r="V607" s="51">
        <v>3.4052660885208801E-2</v>
      </c>
      <c r="W607" s="19">
        <v>1.14815155175165E-2</v>
      </c>
      <c r="X607" s="51">
        <v>1.93706880281752</v>
      </c>
      <c r="Y607" s="19">
        <v>-0.172312485490693</v>
      </c>
      <c r="Z607" s="51">
        <v>2.1004249091784</v>
      </c>
      <c r="AA607" s="19">
        <v>-0.18065560976450801</v>
      </c>
      <c r="AB607" s="51">
        <v>2.5111059267073901</v>
      </c>
      <c r="AC607" s="19">
        <v>-0.155002843026596</v>
      </c>
      <c r="AD607" s="51">
        <v>8.7855711955926399</v>
      </c>
      <c r="AE607" s="19">
        <v>-9.7852957936993307E-2</v>
      </c>
      <c r="AF607" s="87">
        <v>7.9919362548971504</v>
      </c>
      <c r="AG607" s="19">
        <v>2.2075572123867499E-3</v>
      </c>
      <c r="AH607" s="51">
        <v>-1.5780652705871001</v>
      </c>
      <c r="AI607" s="19">
        <v>-0.16928891027870099</v>
      </c>
      <c r="AJ607" s="51">
        <v>-3.2019738208764501</v>
      </c>
      <c r="AK607" s="19">
        <v>0.15127170000050699</v>
      </c>
      <c r="AL607" s="19">
        <v>1.7280095000387501E-2</v>
      </c>
      <c r="AM607" s="51">
        <v>18.544539465336101</v>
      </c>
      <c r="AN607" s="15"/>
      <c r="AO607" s="22">
        <v>1.6424972394815999E-2</v>
      </c>
      <c r="AP607" s="22">
        <v>-3.0499910008984402E-2</v>
      </c>
      <c r="AQ607" s="22">
        <v>1.41723481301597E-2</v>
      </c>
      <c r="AR607" s="22">
        <v>-9.9246161889896004E-2</v>
      </c>
      <c r="AS607" s="20">
        <v>6</v>
      </c>
      <c r="AT607" s="20">
        <v>6</v>
      </c>
      <c r="AU607" s="20">
        <v>7</v>
      </c>
      <c r="AV607" s="21">
        <v>5</v>
      </c>
      <c r="AW607" s="15"/>
      <c r="AX607" s="25">
        <v>9.4896255325729706E-2</v>
      </c>
      <c r="AY607" s="26">
        <v>-2.1019798297747898</v>
      </c>
      <c r="AZ607" s="26">
        <v>-0.15469852253022501</v>
      </c>
      <c r="BA607" s="26">
        <v>-2.3920628552659799</v>
      </c>
      <c r="BB607" s="85">
        <v>9.7345500136998397E-3</v>
      </c>
      <c r="BC607" s="88">
        <v>-22.763407886785</v>
      </c>
      <c r="BD607" s="18">
        <v>43880</v>
      </c>
      <c r="BE607" s="18">
        <v>43910</v>
      </c>
      <c r="BF607" s="20"/>
      <c r="BG607" s="18"/>
      <c r="BH607" s="15"/>
    </row>
    <row r="608" spans="1:60" x14ac:dyDescent="0.25">
      <c r="A608" s="15"/>
      <c r="B608" s="14" t="s">
        <v>1961</v>
      </c>
      <c r="C608" s="14" t="s">
        <v>1962</v>
      </c>
      <c r="D608" s="14" t="s">
        <v>1959</v>
      </c>
      <c r="E608" s="16" t="s">
        <v>708</v>
      </c>
      <c r="F608" s="16" t="s">
        <v>1383</v>
      </c>
      <c r="G608" s="81" t="s">
        <v>115</v>
      </c>
      <c r="H608" s="82" t="s">
        <v>190</v>
      </c>
      <c r="I608" s="17" t="s">
        <v>31</v>
      </c>
      <c r="J608" s="17" t="s">
        <v>1963</v>
      </c>
      <c r="K608" s="15"/>
      <c r="L608" s="18">
        <v>44022</v>
      </c>
      <c r="M608" s="83">
        <v>940.14639999996905</v>
      </c>
      <c r="N608" s="84">
        <v>940.14639999996905</v>
      </c>
      <c r="O608" s="84">
        <v>1180.67029999942</v>
      </c>
      <c r="P608" s="85">
        <f t="shared" si="9"/>
        <v>0.79628190867546256</v>
      </c>
      <c r="Q608" s="18">
        <v>43880</v>
      </c>
      <c r="R608" s="86">
        <v>592452.57900000003</v>
      </c>
      <c r="S608" s="86">
        <v>728222.25011914095</v>
      </c>
      <c r="T608" s="15"/>
      <c r="U608" s="19">
        <v>-1.4857180212857199E-4</v>
      </c>
      <c r="V608" s="51">
        <v>2.7055735154135601E-2</v>
      </c>
      <c r="W608" s="19">
        <v>9.3609013438253896E-3</v>
      </c>
      <c r="X608" s="51">
        <v>1.72500738544841</v>
      </c>
      <c r="Y608" s="19">
        <v>-0.18278290887974399</v>
      </c>
      <c r="Z608" s="51">
        <v>1.05338257027324</v>
      </c>
      <c r="AA608" s="19">
        <v>-0.201392758014554</v>
      </c>
      <c r="AB608" s="51">
        <v>0.43739110170281498</v>
      </c>
      <c r="AC608" s="19">
        <v>-0.197207742664323</v>
      </c>
      <c r="AD608" s="51">
        <v>4.5650812318199296</v>
      </c>
      <c r="AE608" s="19">
        <v>-0.164576745402883</v>
      </c>
      <c r="AF608" s="87">
        <v>1.3195575083082101</v>
      </c>
      <c r="AG608" s="19">
        <v>1.50649993702245E-3</v>
      </c>
      <c r="AH608" s="51">
        <v>-1.64817099812353</v>
      </c>
      <c r="AI608" s="19">
        <v>-0.18037109633034601</v>
      </c>
      <c r="AJ608" s="51">
        <v>-4.3101924260408904</v>
      </c>
      <c r="AK608" s="19">
        <v>-5.98535999997694E-2</v>
      </c>
      <c r="AL608" s="19">
        <v>-7.4783434856726698E-3</v>
      </c>
      <c r="AM608" s="51">
        <v>-2.5679905346805798</v>
      </c>
      <c r="AN608" s="15"/>
      <c r="AO608" s="22">
        <v>1.6353909697500099E-2</v>
      </c>
      <c r="AP608" s="22">
        <v>-3.0567707615773501E-2</v>
      </c>
      <c r="AQ608" s="22">
        <v>1.19695953653718E-2</v>
      </c>
      <c r="AR608" s="22">
        <v>-0.101196983116097</v>
      </c>
      <c r="AS608" s="20">
        <v>4</v>
      </c>
      <c r="AT608" s="20">
        <v>8</v>
      </c>
      <c r="AU608" s="20">
        <v>7</v>
      </c>
      <c r="AV608" s="21">
        <v>5</v>
      </c>
      <c r="AW608" s="15"/>
      <c r="AX608" s="25">
        <v>9.4897560568206293E-2</v>
      </c>
      <c r="AY608" s="26">
        <v>-2.3027815465284198</v>
      </c>
      <c r="AZ608" s="26">
        <v>-0.225162533893808</v>
      </c>
      <c r="BA608" s="26">
        <v>-2.6027096432444501</v>
      </c>
      <c r="BB608" s="85">
        <v>9.7338168080659693E-3</v>
      </c>
      <c r="BC608" s="88">
        <v>-22.9252992981346</v>
      </c>
      <c r="BD608" s="18">
        <v>43880</v>
      </c>
      <c r="BE608" s="18">
        <v>43910</v>
      </c>
      <c r="BF608" s="20"/>
      <c r="BG608" s="18"/>
      <c r="BH608" s="15"/>
    </row>
    <row r="609" spans="1:60" x14ac:dyDescent="0.25">
      <c r="A609" s="15"/>
      <c r="B609" s="14" t="s">
        <v>1964</v>
      </c>
      <c r="C609" s="14" t="s">
        <v>1965</v>
      </c>
      <c r="D609" s="14" t="s">
        <v>1959</v>
      </c>
      <c r="E609" s="16" t="s">
        <v>47</v>
      </c>
      <c r="F609" s="16" t="s">
        <v>1383</v>
      </c>
      <c r="G609" s="81" t="s">
        <v>115</v>
      </c>
      <c r="H609" s="82" t="s">
        <v>190</v>
      </c>
      <c r="I609" s="17" t="s">
        <v>31</v>
      </c>
      <c r="J609" s="17" t="s">
        <v>1966</v>
      </c>
      <c r="K609" s="15"/>
      <c r="L609" s="18">
        <v>44022</v>
      </c>
      <c r="M609" s="83">
        <v>856.94990000035602</v>
      </c>
      <c r="N609" s="84">
        <v>856.94990000035602</v>
      </c>
      <c r="O609" s="84">
        <v>1073.4365999996701</v>
      </c>
      <c r="P609" s="85">
        <f t="shared" si="9"/>
        <v>0.79832372028363796</v>
      </c>
      <c r="Q609" s="18">
        <v>43880</v>
      </c>
      <c r="R609" s="86">
        <v>313229.67300000001</v>
      </c>
      <c r="S609" s="86">
        <v>345830.57368212898</v>
      </c>
      <c r="T609" s="15"/>
      <c r="U609" s="19">
        <v>-1.3056234638497699E-4</v>
      </c>
      <c r="V609" s="51">
        <v>2.88566807284951E-2</v>
      </c>
      <c r="W609" s="19">
        <v>9.9070960786775703E-3</v>
      </c>
      <c r="X609" s="51">
        <v>1.7796268589336299</v>
      </c>
      <c r="Y609" s="19">
        <v>-0.180095986999804</v>
      </c>
      <c r="Z609" s="51">
        <v>1.3220747582672601</v>
      </c>
      <c r="AA609" s="19">
        <v>-0.19609662864240801</v>
      </c>
      <c r="AB609" s="51">
        <v>0.96700403891736597</v>
      </c>
      <c r="AC609" s="19">
        <v>-0.186532384453167</v>
      </c>
      <c r="AD609" s="51">
        <v>5.6326170529355304</v>
      </c>
      <c r="AE609" s="19">
        <v>-0.147861190504045</v>
      </c>
      <c r="AF609" s="87">
        <v>2.9911129981919702</v>
      </c>
      <c r="AG609" s="19">
        <v>1.68730473524192E-3</v>
      </c>
      <c r="AH609" s="51">
        <v>-1.6300905183015899</v>
      </c>
      <c r="AI609" s="19">
        <v>-0.177527805408463</v>
      </c>
      <c r="AJ609" s="51">
        <v>-4.0258633338526097</v>
      </c>
      <c r="AK609" s="19">
        <v>-0.143050099999527</v>
      </c>
      <c r="AL609" s="19">
        <v>-1.8600277210680399E-2</v>
      </c>
      <c r="AM609" s="51">
        <v>-10.8876405346527</v>
      </c>
      <c r="AN609" s="15"/>
      <c r="AO609" s="22">
        <v>1.6372241387216501E-2</v>
      </c>
      <c r="AP609" s="22">
        <v>-3.0550201394362399E-2</v>
      </c>
      <c r="AQ609" s="22">
        <v>1.25369915513147E-2</v>
      </c>
      <c r="AR609" s="22">
        <v>-0.100694393065205</v>
      </c>
      <c r="AS609" s="20">
        <v>4</v>
      </c>
      <c r="AT609" s="20">
        <v>8</v>
      </c>
      <c r="AU609" s="20">
        <v>7</v>
      </c>
      <c r="AV609" s="21">
        <v>5</v>
      </c>
      <c r="AW609" s="15"/>
      <c r="AX609" s="25">
        <v>9.4896382087463302E-2</v>
      </c>
      <c r="AY609" s="26">
        <v>-2.2514981368403801</v>
      </c>
      <c r="AZ609" s="26">
        <v>-0.20715674747475499</v>
      </c>
      <c r="BA609" s="26">
        <v>-2.5492468655065701</v>
      </c>
      <c r="BB609" s="85">
        <v>9.7339185998043792E-3</v>
      </c>
      <c r="BC609" s="88">
        <v>-22.8835964788159</v>
      </c>
      <c r="BD609" s="18">
        <v>43880</v>
      </c>
      <c r="BE609" s="18">
        <v>43910</v>
      </c>
      <c r="BF609" s="20"/>
      <c r="BG609" s="18"/>
      <c r="BH609" s="15"/>
    </row>
    <row r="610" spans="1:60" x14ac:dyDescent="0.25">
      <c r="A610" s="15"/>
      <c r="B610" s="14" t="s">
        <v>1967</v>
      </c>
      <c r="C610" s="14" t="s">
        <v>1968</v>
      </c>
      <c r="D610" s="14" t="s">
        <v>1959</v>
      </c>
      <c r="E610" s="16" t="s">
        <v>51</v>
      </c>
      <c r="F610" s="16" t="s">
        <v>1383</v>
      </c>
      <c r="G610" s="81" t="s">
        <v>115</v>
      </c>
      <c r="H610" s="82" t="s">
        <v>190</v>
      </c>
      <c r="I610" s="17" t="s">
        <v>31</v>
      </c>
      <c r="J610" s="17" t="s">
        <v>1969</v>
      </c>
      <c r="K610" s="15"/>
      <c r="L610" s="18">
        <v>44022</v>
      </c>
      <c r="M610" s="83">
        <v>1000</v>
      </c>
      <c r="N610" s="84">
        <v>1000</v>
      </c>
      <c r="O610" s="84">
        <v>1000</v>
      </c>
      <c r="P610" s="85">
        <f t="shared" si="9"/>
        <v>1</v>
      </c>
      <c r="Q610" s="18">
        <v>44022</v>
      </c>
      <c r="R610" s="86">
        <v>0</v>
      </c>
      <c r="S610" s="86">
        <v>0</v>
      </c>
      <c r="T610" s="15"/>
      <c r="U610" s="19">
        <v>0</v>
      </c>
      <c r="V610" s="51">
        <v>4.1912915366992799E-2</v>
      </c>
      <c r="W610" s="19">
        <v>0</v>
      </c>
      <c r="X610" s="51">
        <v>0.78891725106586796</v>
      </c>
      <c r="Y610" s="19">
        <v>0</v>
      </c>
      <c r="Z610" s="51">
        <v>19.3316734582477</v>
      </c>
      <c r="AA610" s="19">
        <v>0</v>
      </c>
      <c r="AB610" s="51">
        <v>20.576666903158198</v>
      </c>
      <c r="AC610" s="19">
        <v>0</v>
      </c>
      <c r="AD610" s="51">
        <v>24.2858554982522</v>
      </c>
      <c r="AE610" s="19">
        <v>0</v>
      </c>
      <c r="AF610" s="87">
        <v>17.777232048596499</v>
      </c>
      <c r="AG610" s="19">
        <v>0</v>
      </c>
      <c r="AH610" s="51">
        <v>-1.79882099182578</v>
      </c>
      <c r="AI610" s="19">
        <v>0</v>
      </c>
      <c r="AJ610" s="51">
        <v>13.726917206993701</v>
      </c>
      <c r="AK610" s="19">
        <v>0</v>
      </c>
      <c r="AL610" s="19">
        <v>0</v>
      </c>
      <c r="AM610" s="51">
        <v>3.41736946529636</v>
      </c>
      <c r="AN610" s="15"/>
      <c r="AO610" s="22">
        <v>0</v>
      </c>
      <c r="AP610" s="22">
        <v>0</v>
      </c>
      <c r="AQ610" s="22">
        <v>0</v>
      </c>
      <c r="AR610" s="22">
        <v>0</v>
      </c>
      <c r="AS610" s="20">
        <v>0</v>
      </c>
      <c r="AT610" s="20">
        <v>0</v>
      </c>
      <c r="AU610" s="20">
        <v>7</v>
      </c>
      <c r="AV610" s="21">
        <v>5</v>
      </c>
      <c r="AW610" s="15"/>
      <c r="AX610" s="25">
        <v>0</v>
      </c>
      <c r="AY610" s="26">
        <v>-114.80232688307299</v>
      </c>
      <c r="AZ610" s="26">
        <v>0.44046649470419702</v>
      </c>
      <c r="BA610" s="26">
        <v>-15.963005696292401</v>
      </c>
      <c r="BB610" s="85">
        <v>0</v>
      </c>
      <c r="BC610" s="88">
        <v>0</v>
      </c>
      <c r="BD610" s="18">
        <v>43657</v>
      </c>
      <c r="BE610" s="18"/>
      <c r="BF610" s="20"/>
      <c r="BG610" s="18"/>
      <c r="BH610" s="15"/>
    </row>
    <row r="611" spans="1:60" x14ac:dyDescent="0.25">
      <c r="A611" s="15"/>
      <c r="B611" s="14" t="s">
        <v>1970</v>
      </c>
      <c r="C611" s="14" t="s">
        <v>1971</v>
      </c>
      <c r="D611" s="14" t="s">
        <v>1959</v>
      </c>
      <c r="E611" s="16" t="s">
        <v>83</v>
      </c>
      <c r="F611" s="16" t="s">
        <v>1383</v>
      </c>
      <c r="G611" s="81" t="s">
        <v>115</v>
      </c>
      <c r="H611" s="82" t="s">
        <v>190</v>
      </c>
      <c r="I611" s="17" t="s">
        <v>31</v>
      </c>
      <c r="J611" s="17" t="s">
        <v>1972</v>
      </c>
      <c r="K611" s="15"/>
      <c r="L611" s="18">
        <v>44022</v>
      </c>
      <c r="M611" s="83">
        <v>967.63860000017996</v>
      </c>
      <c r="N611" s="84">
        <v>967.63860000017996</v>
      </c>
      <c r="O611" s="84">
        <v>1203.1851000003501</v>
      </c>
      <c r="P611" s="85">
        <f t="shared" si="9"/>
        <v>0.80423087021265338</v>
      </c>
      <c r="Q611" s="18">
        <v>43880</v>
      </c>
      <c r="R611" s="86">
        <v>197012.65599999999</v>
      </c>
      <c r="S611" s="86">
        <v>184856.45483911099</v>
      </c>
      <c r="T611" s="15"/>
      <c r="U611" s="19">
        <v>-7.8638880040671197E-5</v>
      </c>
      <c r="V611" s="51">
        <v>3.4049027362925699E-2</v>
      </c>
      <c r="W611" s="19">
        <v>1.14811492676381E-2</v>
      </c>
      <c r="X611" s="51">
        <v>1.93703217782968</v>
      </c>
      <c r="Y611" s="19">
        <v>-0.17231222839385699</v>
      </c>
      <c r="Z611" s="51">
        <v>2.1004506188619398</v>
      </c>
      <c r="AA611" s="19">
        <v>-0.18065546810627001</v>
      </c>
      <c r="AB611" s="51">
        <v>2.5111200925312001</v>
      </c>
      <c r="AC611" s="19">
        <v>-0.15500299745326601</v>
      </c>
      <c r="AD611" s="51">
        <v>8.7855557529255695</v>
      </c>
      <c r="AE611" s="19">
        <v>-9.7853366370109093E-2</v>
      </c>
      <c r="AF611" s="87">
        <v>7.9918954115855696</v>
      </c>
      <c r="AG611" s="19">
        <v>2.2074405860621499E-3</v>
      </c>
      <c r="AH611" s="51">
        <v>-1.5780769332195601</v>
      </c>
      <c r="AI611" s="19">
        <v>-0.16928856301179601</v>
      </c>
      <c r="AJ611" s="51">
        <v>-3.20193909418595</v>
      </c>
      <c r="AK611" s="19">
        <v>-3.2361399999899697E-2</v>
      </c>
      <c r="AL611" s="19">
        <v>-4.6752692760492201E-3</v>
      </c>
      <c r="AM611" s="51">
        <v>-8.6398313415848005</v>
      </c>
      <c r="AN611" s="15"/>
      <c r="AO611" s="22">
        <v>1.6424977549832E-2</v>
      </c>
      <c r="AP611" s="22">
        <v>-3.0499905286888E-2</v>
      </c>
      <c r="AQ611" s="22">
        <v>1.41724363875255E-2</v>
      </c>
      <c r="AR611" s="22">
        <v>-9.9245671321114101E-2</v>
      </c>
      <c r="AS611" s="20">
        <v>6</v>
      </c>
      <c r="AT611" s="20">
        <v>6</v>
      </c>
      <c r="AU611" s="20">
        <v>7</v>
      </c>
      <c r="AV611" s="21">
        <v>5</v>
      </c>
      <c r="AW611" s="15"/>
      <c r="AX611" s="25">
        <v>9.4896295811340695E-2</v>
      </c>
      <c r="AY611" s="26">
        <v>-2.1019742772550698</v>
      </c>
      <c r="AZ611" s="26">
        <v>-0.154697336455456</v>
      </c>
      <c r="BA611" s="26">
        <v>-2.3920575352094602</v>
      </c>
      <c r="BB611" s="85">
        <v>9.7345542974926497E-3</v>
      </c>
      <c r="BC611" s="88">
        <v>-22.763396920403501</v>
      </c>
      <c r="BD611" s="18">
        <v>43880</v>
      </c>
      <c r="BE611" s="18">
        <v>43910</v>
      </c>
      <c r="BF611" s="20"/>
      <c r="BG611" s="18"/>
      <c r="BH611" s="15"/>
    </row>
    <row r="612" spans="1:60" x14ac:dyDescent="0.25">
      <c r="A612" s="15"/>
      <c r="B612" s="14" t="s">
        <v>1973</v>
      </c>
      <c r="C612" s="14" t="s">
        <v>1974</v>
      </c>
      <c r="D612" s="14" t="s">
        <v>1959</v>
      </c>
      <c r="E612" s="16" t="s">
        <v>1389</v>
      </c>
      <c r="F612" s="16" t="s">
        <v>1383</v>
      </c>
      <c r="G612" s="81" t="s">
        <v>115</v>
      </c>
      <c r="H612" s="82" t="s">
        <v>190</v>
      </c>
      <c r="I612" s="17" t="s">
        <v>31</v>
      </c>
      <c r="J612" s="17" t="s">
        <v>1975</v>
      </c>
      <c r="K612" s="15"/>
      <c r="L612" s="18">
        <v>44022</v>
      </c>
      <c r="M612" s="83">
        <v>993.65689999982703</v>
      </c>
      <c r="N612" s="84">
        <v>993.65689999982703</v>
      </c>
      <c r="O612" s="84">
        <v>1240.7262999992799</v>
      </c>
      <c r="P612" s="85">
        <f t="shared" si="9"/>
        <v>0.80086712113735614</v>
      </c>
      <c r="Q612" s="18">
        <v>43880</v>
      </c>
      <c r="R612" s="86">
        <v>121624.432</v>
      </c>
      <c r="S612" s="86">
        <v>283129.79171240202</v>
      </c>
      <c r="T612" s="15"/>
      <c r="U612" s="19">
        <v>-1.08174533124838E-4</v>
      </c>
      <c r="V612" s="51">
        <v>3.1095462054508999E-2</v>
      </c>
      <c r="W612" s="19">
        <v>1.05860351432057E-2</v>
      </c>
      <c r="X612" s="51">
        <v>1.8475207653864301</v>
      </c>
      <c r="Y612" s="19">
        <v>-0.176746116279974</v>
      </c>
      <c r="Z612" s="51">
        <v>1.65706183025031</v>
      </c>
      <c r="AA612" s="19">
        <v>-0.189468506626436</v>
      </c>
      <c r="AB612" s="51">
        <v>1.6298162405146299</v>
      </c>
      <c r="AC612" s="19">
        <v>-0.173071761792817</v>
      </c>
      <c r="AD612" s="51">
        <v>6.9786793189705296</v>
      </c>
      <c r="AE612" s="19">
        <v>-0.12662692238154699</v>
      </c>
      <c r="AF612" s="87">
        <v>5.1145398104417801</v>
      </c>
      <c r="AG612" s="19">
        <v>1.91154906133306E-3</v>
      </c>
      <c r="AH612" s="51">
        <v>-1.60766608569247</v>
      </c>
      <c r="AI612" s="19">
        <v>-0.173982383955154</v>
      </c>
      <c r="AJ612" s="51">
        <v>-3.6713211885216901</v>
      </c>
      <c r="AK612" s="19">
        <v>-6.3430999998672598E-3</v>
      </c>
      <c r="AL612" s="19">
        <v>-7.7361582680168805E-4</v>
      </c>
      <c r="AM612" s="51">
        <v>2.7830594653096301</v>
      </c>
      <c r="AN612" s="15"/>
      <c r="AO612" s="22">
        <v>1.6395008362451301E-2</v>
      </c>
      <c r="AP612" s="22">
        <v>-3.0528461968970098E-2</v>
      </c>
      <c r="AQ612" s="22">
        <v>1.32428816232277E-2</v>
      </c>
      <c r="AR612" s="22">
        <v>-0.10006983334649699</v>
      </c>
      <c r="AS612" s="20">
        <v>6</v>
      </c>
      <c r="AT612" s="20">
        <v>6</v>
      </c>
      <c r="AU612" s="20">
        <v>7</v>
      </c>
      <c r="AV612" s="21">
        <v>5</v>
      </c>
      <c r="AW612" s="15"/>
      <c r="AX612" s="25">
        <v>9.4895843314152406E-2</v>
      </c>
      <c r="AY612" s="26">
        <v>-2.1873136017202301</v>
      </c>
      <c r="AZ612" s="26">
        <v>-0.18463174380508501</v>
      </c>
      <c r="BA612" s="26">
        <v>-2.4820087571570202</v>
      </c>
      <c r="BB612" s="85">
        <v>9.7341406794112101E-3</v>
      </c>
      <c r="BC612" s="88">
        <v>-22.8317720032064</v>
      </c>
      <c r="BD612" s="18">
        <v>43880</v>
      </c>
      <c r="BE612" s="18">
        <v>43910</v>
      </c>
      <c r="BF612" s="20"/>
      <c r="BG612" s="18"/>
      <c r="BH612" s="15"/>
    </row>
    <row r="613" spans="1:60" x14ac:dyDescent="0.25">
      <c r="A613" s="15"/>
      <c r="B613" s="14" t="s">
        <v>1976</v>
      </c>
      <c r="C613" s="14" t="s">
        <v>1977</v>
      </c>
      <c r="D613" s="14" t="s">
        <v>1959</v>
      </c>
      <c r="E613" s="16" t="s">
        <v>1396</v>
      </c>
      <c r="F613" s="16" t="s">
        <v>1383</v>
      </c>
      <c r="G613" s="81" t="s">
        <v>115</v>
      </c>
      <c r="H613" s="82" t="s">
        <v>190</v>
      </c>
      <c r="I613" s="17" t="s">
        <v>31</v>
      </c>
      <c r="J613" s="17" t="s">
        <v>1978</v>
      </c>
      <c r="K613" s="15"/>
      <c r="L613" s="18">
        <v>44022</v>
      </c>
      <c r="M613" s="83">
        <v>1010.0230999998701</v>
      </c>
      <c r="N613" s="84">
        <v>1010.0230999998701</v>
      </c>
      <c r="O613" s="84">
        <v>1264.05240000039</v>
      </c>
      <c r="P613" s="85">
        <f t="shared" si="9"/>
        <v>0.79903578364279715</v>
      </c>
      <c r="Q613" s="18">
        <v>43880</v>
      </c>
      <c r="R613" s="86">
        <v>26064.73</v>
      </c>
      <c r="S613" s="86">
        <v>25733.644444458001</v>
      </c>
      <c r="T613" s="15"/>
      <c r="U613" s="19">
        <v>-1.2423914631653999E-4</v>
      </c>
      <c r="V613" s="51">
        <v>2.9489000735338802E-2</v>
      </c>
      <c r="W613" s="19">
        <v>1.0097342154040199E-2</v>
      </c>
      <c r="X613" s="51">
        <v>1.79865146646989</v>
      </c>
      <c r="Y613" s="19">
        <v>-0.17915833145438201</v>
      </c>
      <c r="Z613" s="51">
        <v>1.4158403128094501</v>
      </c>
      <c r="AA613" s="19">
        <v>-0.19424376121605699</v>
      </c>
      <c r="AB613" s="51">
        <v>1.1522907815524399</v>
      </c>
      <c r="AC613" s="19">
        <v>-0.18278047809231801</v>
      </c>
      <c r="AD613" s="51">
        <v>6.0078076890204102</v>
      </c>
      <c r="AE613" s="19">
        <v>-0.141959619163536</v>
      </c>
      <c r="AF613" s="87">
        <v>3.5812701322429299</v>
      </c>
      <c r="AG613" s="19">
        <v>1.7502457703813001E-3</v>
      </c>
      <c r="AH613" s="51">
        <v>-1.62379641478765</v>
      </c>
      <c r="AI613" s="19">
        <v>-0.17653543278895101</v>
      </c>
      <c r="AJ613" s="51">
        <v>-3.9266260719014099</v>
      </c>
      <c r="AK613" s="19">
        <v>1.00230999996711E-2</v>
      </c>
      <c r="AL613" s="19">
        <v>1.21369291446172E-3</v>
      </c>
      <c r="AM613" s="51">
        <v>4.4196794652671096</v>
      </c>
      <c r="AN613" s="15"/>
      <c r="AO613" s="22">
        <v>1.6378525933760098E-2</v>
      </c>
      <c r="AP613" s="22">
        <v>-3.0544129132977101E-2</v>
      </c>
      <c r="AQ613" s="22">
        <v>1.27347209199797E-2</v>
      </c>
      <c r="AR613" s="22">
        <v>-0.10051930548434</v>
      </c>
      <c r="AS613" s="20">
        <v>5</v>
      </c>
      <c r="AT613" s="20">
        <v>7</v>
      </c>
      <c r="AU613" s="20">
        <v>7</v>
      </c>
      <c r="AV613" s="21">
        <v>5</v>
      </c>
      <c r="AW613" s="15"/>
      <c r="AX613" s="25">
        <v>9.4896130798006198E-2</v>
      </c>
      <c r="AY613" s="26">
        <v>-2.2335578872480299</v>
      </c>
      <c r="AZ613" s="26">
        <v>-0.200859222129566</v>
      </c>
      <c r="BA613" s="26">
        <v>-2.5304881981937801</v>
      </c>
      <c r="BB613" s="85">
        <v>9.7339702445515298E-3</v>
      </c>
      <c r="BC613" s="88">
        <v>-22.869075680733701</v>
      </c>
      <c r="BD613" s="18">
        <v>43880</v>
      </c>
      <c r="BE613" s="18">
        <v>43910</v>
      </c>
      <c r="BF613" s="20"/>
      <c r="BG613" s="18"/>
      <c r="BH613" s="15"/>
    </row>
    <row r="614" spans="1:60" x14ac:dyDescent="0.25">
      <c r="A614" s="15"/>
      <c r="B614" s="14" t="s">
        <v>1979</v>
      </c>
      <c r="C614" s="14" t="s">
        <v>1980</v>
      </c>
      <c r="D614" s="14" t="s">
        <v>1959</v>
      </c>
      <c r="E614" s="16" t="s">
        <v>715</v>
      </c>
      <c r="F614" s="16" t="s">
        <v>1383</v>
      </c>
      <c r="G614" s="81" t="s">
        <v>115</v>
      </c>
      <c r="H614" s="82" t="s">
        <v>190</v>
      </c>
      <c r="I614" s="17" t="s">
        <v>31</v>
      </c>
      <c r="J614" s="17" t="s">
        <v>1981</v>
      </c>
      <c r="K614" s="15"/>
      <c r="L614" s="18">
        <v>44022</v>
      </c>
      <c r="M614" s="83">
        <v>858.19979999959503</v>
      </c>
      <c r="N614" s="84">
        <v>858.19979999959503</v>
      </c>
      <c r="O614" s="84">
        <v>1085.8717000000199</v>
      </c>
      <c r="P614" s="85">
        <f t="shared" si="9"/>
        <v>0.79033259638277642</v>
      </c>
      <c r="Q614" s="18">
        <v>43672</v>
      </c>
      <c r="R614" s="86">
        <v>344501.52</v>
      </c>
      <c r="S614" s="86">
        <v>397138.37111865199</v>
      </c>
      <c r="T614" s="15"/>
      <c r="U614" s="19">
        <v>-1.74287999470835E-4</v>
      </c>
      <c r="V614" s="51">
        <v>2.44841154199094E-2</v>
      </c>
      <c r="W614" s="19">
        <v>8.5834206329309399E-3</v>
      </c>
      <c r="X614" s="51">
        <v>1.64725931435896</v>
      </c>
      <c r="Y614" s="19">
        <v>-0.18659490653954</v>
      </c>
      <c r="Z614" s="51">
        <v>0.67218280429369803</v>
      </c>
      <c r="AA614" s="19">
        <v>-0.20887545703852101</v>
      </c>
      <c r="AB614" s="51">
        <v>-0.310878800693899</v>
      </c>
      <c r="AC614" s="19">
        <v>-0.213616298360575</v>
      </c>
      <c r="AD614" s="51">
        <v>2.9242256621946598</v>
      </c>
      <c r="AE614" s="19">
        <v>-0.19133436645090099</v>
      </c>
      <c r="AF614" s="87">
        <v>-1.35620459649363</v>
      </c>
      <c r="AG614" s="19">
        <v>1.24940367823001E-3</v>
      </c>
      <c r="AH614" s="51">
        <v>-1.6738806240027799</v>
      </c>
      <c r="AI614" s="19">
        <v>-0.184403843927721</v>
      </c>
      <c r="AJ614" s="51">
        <v>-4.7134671857784296</v>
      </c>
      <c r="AK614" s="19">
        <v>-0.14180019999999799</v>
      </c>
      <c r="AL614" s="19">
        <v>-1.8426297532641901E-2</v>
      </c>
      <c r="AM614" s="51">
        <v>-10.7626505346998</v>
      </c>
      <c r="AN614" s="15"/>
      <c r="AO614" s="22">
        <v>1.6327720399203799E-2</v>
      </c>
      <c r="AP614" s="22">
        <v>-3.0592623431402899E-2</v>
      </c>
      <c r="AQ614" s="22">
        <v>1.1162088165292501E-2</v>
      </c>
      <c r="AR614" s="22">
        <v>-0.101912650347076</v>
      </c>
      <c r="AS614" s="20">
        <v>3</v>
      </c>
      <c r="AT614" s="20">
        <v>9</v>
      </c>
      <c r="AU614" s="20">
        <v>7</v>
      </c>
      <c r="AV614" s="21">
        <v>5</v>
      </c>
      <c r="AW614" s="15"/>
      <c r="AX614" s="25">
        <v>9.4900148226006398E-2</v>
      </c>
      <c r="AY614" s="26">
        <v>-2.3752293284123902</v>
      </c>
      <c r="AZ614" s="26">
        <v>-0.25061109601711001</v>
      </c>
      <c r="BA614" s="26">
        <v>-2.6778379323950499</v>
      </c>
      <c r="BB614" s="85">
        <v>9.7337664166934693E-3</v>
      </c>
      <c r="BC614" s="88">
        <v>-23.2807430195971</v>
      </c>
      <c r="BD614" s="18">
        <v>43672</v>
      </c>
      <c r="BE614" s="18">
        <v>43910</v>
      </c>
      <c r="BF614" s="20"/>
      <c r="BG614" s="18"/>
      <c r="BH614" s="15"/>
    </row>
    <row r="615" spans="1:60" x14ac:dyDescent="0.25">
      <c r="A615" s="15"/>
      <c r="B615" s="14" t="s">
        <v>1982</v>
      </c>
      <c r="C615" s="14" t="s">
        <v>1983</v>
      </c>
      <c r="D615" s="14" t="s">
        <v>1984</v>
      </c>
      <c r="E615" s="16" t="s">
        <v>77</v>
      </c>
      <c r="F615" s="16" t="s">
        <v>1383</v>
      </c>
      <c r="G615" s="81" t="s">
        <v>224</v>
      </c>
      <c r="H615" s="82" t="s">
        <v>225</v>
      </c>
      <c r="I615" s="17" t="s">
        <v>31</v>
      </c>
      <c r="J615" s="17" t="s">
        <v>1985</v>
      </c>
      <c r="K615" s="15"/>
      <c r="L615" s="18">
        <v>44022</v>
      </c>
      <c r="M615" s="83">
        <v>1441.9458000008001</v>
      </c>
      <c r="N615" s="84">
        <v>1441.9458000008001</v>
      </c>
      <c r="O615" s="84">
        <v>1444.1543000005199</v>
      </c>
      <c r="P615" s="85">
        <f t="shared" si="9"/>
        <v>0.99847073127870134</v>
      </c>
      <c r="Q615" s="18">
        <v>43984</v>
      </c>
      <c r="R615" s="86">
        <v>629518.99199999997</v>
      </c>
      <c r="S615" s="86">
        <v>587672.61289648397</v>
      </c>
      <c r="T615" s="15"/>
      <c r="U615" s="19">
        <v>-1.01796513263253E-4</v>
      </c>
      <c r="V615" s="51">
        <v>3.1733264040667598E-2</v>
      </c>
      <c r="W615" s="19">
        <v>2.8503964131232398E-5</v>
      </c>
      <c r="X615" s="51">
        <v>0.79176764747899098</v>
      </c>
      <c r="Y615" s="19">
        <v>1.4980392616053001E-2</v>
      </c>
      <c r="Z615" s="51">
        <v>20.8297127198603</v>
      </c>
      <c r="AA615" s="19">
        <v>2.8835666007580599E-2</v>
      </c>
      <c r="AB615" s="51">
        <v>23.460233503923501</v>
      </c>
      <c r="AC615" s="19">
        <v>6.6941635212060605E-2</v>
      </c>
      <c r="AD615" s="51">
        <v>30.980019019450999</v>
      </c>
      <c r="AE615" s="19">
        <v>9.4622680311731502E-2</v>
      </c>
      <c r="AF615" s="87">
        <v>27.239500079769599</v>
      </c>
      <c r="AG615" s="19">
        <v>-6.3802262957324299E-6</v>
      </c>
      <c r="AH615" s="51">
        <v>-1.7994590144553499</v>
      </c>
      <c r="AI615" s="19">
        <v>1.6857550886925299E-2</v>
      </c>
      <c r="AJ615" s="51">
        <v>15.4126722956862</v>
      </c>
      <c r="AK615" s="19">
        <v>0.44194580000126699</v>
      </c>
      <c r="AL615" s="19">
        <v>4.1767221524423803E-2</v>
      </c>
      <c r="AM615" s="51">
        <v>47.861659422982498</v>
      </c>
      <c r="AN615" s="15"/>
      <c r="AO615" s="22">
        <v>4.4281320297159298E-3</v>
      </c>
      <c r="AP615" s="22">
        <v>-5.09151297228527E-3</v>
      </c>
      <c r="AQ615" s="22">
        <v>5.3129747047933103E-3</v>
      </c>
      <c r="AR615" s="22">
        <v>-2.4046346488830698E-3</v>
      </c>
      <c r="AS615" s="20">
        <v>8</v>
      </c>
      <c r="AT615" s="20">
        <v>4</v>
      </c>
      <c r="AU615" s="20">
        <v>7</v>
      </c>
      <c r="AV615" s="21">
        <v>5</v>
      </c>
      <c r="AW615" s="15"/>
      <c r="AX615" s="25">
        <v>9.1731695687758495E-3</v>
      </c>
      <c r="AY615" s="26">
        <v>-3.4093902954111903E-2</v>
      </c>
      <c r="AZ615" s="26">
        <v>0.53808175637368505</v>
      </c>
      <c r="BA615" s="26">
        <v>-4.66483623974909E-2</v>
      </c>
      <c r="BB615" s="85">
        <v>9.4744576603261505E-4</v>
      </c>
      <c r="BC615" s="88">
        <v>-1.15256984311782</v>
      </c>
      <c r="BD615" s="18">
        <v>43753</v>
      </c>
      <c r="BE615" s="18">
        <v>43783</v>
      </c>
      <c r="BF615" s="20">
        <v>57</v>
      </c>
      <c r="BG615" s="18">
        <v>43832</v>
      </c>
      <c r="BH615" s="15"/>
    </row>
    <row r="616" spans="1:60" x14ac:dyDescent="0.25">
      <c r="A616" s="15"/>
      <c r="B616" s="14" t="s">
        <v>1986</v>
      </c>
      <c r="C616" s="14" t="s">
        <v>1987</v>
      </c>
      <c r="D616" s="14" t="s">
        <v>1984</v>
      </c>
      <c r="E616" s="16" t="s">
        <v>708</v>
      </c>
      <c r="F616" s="16" t="s">
        <v>1383</v>
      </c>
      <c r="G616" s="81" t="s">
        <v>224</v>
      </c>
      <c r="H616" s="82" t="s">
        <v>225</v>
      </c>
      <c r="I616" s="17" t="s">
        <v>31</v>
      </c>
      <c r="J616" s="17" t="s">
        <v>1988</v>
      </c>
      <c r="K616" s="15"/>
      <c r="L616" s="18">
        <v>44022</v>
      </c>
      <c r="M616" s="83">
        <v>1390.87989999913</v>
      </c>
      <c r="N616" s="84">
        <v>1390.87989999913</v>
      </c>
      <c r="O616" s="84">
        <v>1393.6179000008899</v>
      </c>
      <c r="P616" s="85">
        <f t="shared" si="9"/>
        <v>0.99803532948180551</v>
      </c>
      <c r="Q616" s="18">
        <v>43984</v>
      </c>
      <c r="R616" s="86">
        <v>17157653.008000001</v>
      </c>
      <c r="S616" s="86">
        <v>12907392.7886094</v>
      </c>
      <c r="T616" s="15"/>
      <c r="U616" s="19">
        <v>-1.13296729978174E-4</v>
      </c>
      <c r="V616" s="51">
        <v>3.0583242369175399E-2</v>
      </c>
      <c r="W616" s="19">
        <v>-3.1567165387968998E-4</v>
      </c>
      <c r="X616" s="51">
        <v>0.75735008567789897</v>
      </c>
      <c r="Y616" s="19">
        <v>1.2862793302701901E-2</v>
      </c>
      <c r="Z616" s="51">
        <v>20.6179527885106</v>
      </c>
      <c r="AA616" s="19">
        <v>2.4517623040083002E-2</v>
      </c>
      <c r="AB616" s="51">
        <v>23.028429207159199</v>
      </c>
      <c r="AC616" s="19">
        <v>5.8010450637084397E-2</v>
      </c>
      <c r="AD616" s="51">
        <v>30.086900561960601</v>
      </c>
      <c r="AE616" s="19">
        <v>8.0909528296615504E-2</v>
      </c>
      <c r="AF616" s="87">
        <v>25.868184878257999</v>
      </c>
      <c r="AG616" s="19">
        <v>-1.21131659398088E-4</v>
      </c>
      <c r="AH616" s="51">
        <v>-1.81093415776559</v>
      </c>
      <c r="AI616" s="19">
        <v>1.4619367071645699E-2</v>
      </c>
      <c r="AJ616" s="51">
        <v>15.188853914165501</v>
      </c>
      <c r="AK616" s="19">
        <v>0.390879899998545</v>
      </c>
      <c r="AL616" s="19">
        <v>3.7576098320641897E-2</v>
      </c>
      <c r="AM616" s="51">
        <v>42.7550694227102</v>
      </c>
      <c r="AN616" s="15"/>
      <c r="AO616" s="22">
        <v>4.4165601084387197E-3</v>
      </c>
      <c r="AP616" s="22">
        <v>-5.1029560172537501E-3</v>
      </c>
      <c r="AQ616" s="22">
        <v>4.9544719040568496E-3</v>
      </c>
      <c r="AR616" s="22">
        <v>-2.7604125507423301E-3</v>
      </c>
      <c r="AS616" s="20">
        <v>7</v>
      </c>
      <c r="AT616" s="20">
        <v>5</v>
      </c>
      <c r="AU616" s="20">
        <v>7</v>
      </c>
      <c r="AV616" s="21">
        <v>5</v>
      </c>
      <c r="AW616" s="15"/>
      <c r="AX616" s="25">
        <v>9.1596333156849109E-3</v>
      </c>
      <c r="AY616" s="26">
        <v>-0.46407518626483601</v>
      </c>
      <c r="AZ616" s="26">
        <v>0.52412098601416801</v>
      </c>
      <c r="BA616" s="26">
        <v>-0.62740074633620702</v>
      </c>
      <c r="BB616" s="85">
        <v>9.4603542153663504E-4</v>
      </c>
      <c r="BC616" s="88">
        <v>-1.18666099564507</v>
      </c>
      <c r="BD616" s="18">
        <v>43753</v>
      </c>
      <c r="BE616" s="18">
        <v>43783</v>
      </c>
      <c r="BF616" s="20">
        <v>58</v>
      </c>
      <c r="BG616" s="18">
        <v>43833</v>
      </c>
      <c r="BH616" s="15"/>
    </row>
    <row r="617" spans="1:60" x14ac:dyDescent="0.25">
      <c r="A617" s="15"/>
      <c r="B617" s="14" t="s">
        <v>1989</v>
      </c>
      <c r="C617" s="14" t="s">
        <v>1990</v>
      </c>
      <c r="D617" s="14" t="s">
        <v>1984</v>
      </c>
      <c r="E617" s="16" t="s">
        <v>47</v>
      </c>
      <c r="F617" s="16" t="s">
        <v>1383</v>
      </c>
      <c r="G617" s="81" t="s">
        <v>224</v>
      </c>
      <c r="H617" s="82" t="s">
        <v>225</v>
      </c>
      <c r="I617" s="17" t="s">
        <v>31</v>
      </c>
      <c r="J617" s="17" t="s">
        <v>1991</v>
      </c>
      <c r="K617" s="15"/>
      <c r="L617" s="18">
        <v>44022</v>
      </c>
      <c r="M617" s="83">
        <v>1000</v>
      </c>
      <c r="N617" s="84">
        <v>1000</v>
      </c>
      <c r="O617" s="84">
        <v>1000</v>
      </c>
      <c r="P617" s="85">
        <f t="shared" si="9"/>
        <v>1</v>
      </c>
      <c r="Q617" s="18">
        <v>44022</v>
      </c>
      <c r="R617" s="86">
        <v>0</v>
      </c>
      <c r="S617" s="86">
        <v>0</v>
      </c>
      <c r="T617" s="15"/>
      <c r="U617" s="19">
        <v>0</v>
      </c>
      <c r="V617" s="51">
        <v>4.1912915366992799E-2</v>
      </c>
      <c r="W617" s="19">
        <v>0</v>
      </c>
      <c r="X617" s="51">
        <v>0.78891725106586796</v>
      </c>
      <c r="Y617" s="19">
        <v>0</v>
      </c>
      <c r="Z617" s="51">
        <v>19.3316734582477</v>
      </c>
      <c r="AA617" s="19">
        <v>0</v>
      </c>
      <c r="AB617" s="51">
        <v>20.576666903158198</v>
      </c>
      <c r="AC617" s="19">
        <v>0</v>
      </c>
      <c r="AD617" s="51">
        <v>24.2858554982522</v>
      </c>
      <c r="AE617" s="19">
        <v>0</v>
      </c>
      <c r="AF617" s="87">
        <v>17.777232048596499</v>
      </c>
      <c r="AG617" s="19">
        <v>0</v>
      </c>
      <c r="AH617" s="51">
        <v>-1.79882099182578</v>
      </c>
      <c r="AI617" s="19">
        <v>0</v>
      </c>
      <c r="AJ617" s="51">
        <v>13.726917206993701</v>
      </c>
      <c r="AK617" s="19">
        <v>0</v>
      </c>
      <c r="AL617" s="19">
        <v>0</v>
      </c>
      <c r="AM617" s="51">
        <v>3.6670794228484702</v>
      </c>
      <c r="AN617" s="15"/>
      <c r="AO617" s="22">
        <v>0</v>
      </c>
      <c r="AP617" s="22">
        <v>0</v>
      </c>
      <c r="AQ617" s="22">
        <v>0</v>
      </c>
      <c r="AR617" s="22">
        <v>0</v>
      </c>
      <c r="AS617" s="20">
        <v>0</v>
      </c>
      <c r="AT617" s="20">
        <v>0</v>
      </c>
      <c r="AU617" s="20">
        <v>7</v>
      </c>
      <c r="AV617" s="21">
        <v>5</v>
      </c>
      <c r="AW617" s="15"/>
      <c r="AX617" s="25">
        <v>0</v>
      </c>
      <c r="AY617" s="26">
        <v>-114.80232688307299</v>
      </c>
      <c r="AZ617" s="26">
        <v>0.44046649470419702</v>
      </c>
      <c r="BA617" s="26">
        <v>-15.963005696292401</v>
      </c>
      <c r="BB617" s="85">
        <v>0</v>
      </c>
      <c r="BC617" s="88">
        <v>0</v>
      </c>
      <c r="BD617" s="18">
        <v>43657</v>
      </c>
      <c r="BE617" s="18"/>
      <c r="BF617" s="20"/>
      <c r="BG617" s="18"/>
      <c r="BH617" s="15"/>
    </row>
    <row r="618" spans="1:60" x14ac:dyDescent="0.25">
      <c r="A618" s="15"/>
      <c r="B618" s="14" t="s">
        <v>1992</v>
      </c>
      <c r="C618" s="14" t="s">
        <v>1993</v>
      </c>
      <c r="D618" s="14" t="s">
        <v>1984</v>
      </c>
      <c r="E618" s="16" t="s">
        <v>51</v>
      </c>
      <c r="F618" s="16" t="s">
        <v>1383</v>
      </c>
      <c r="G618" s="81" t="s">
        <v>224</v>
      </c>
      <c r="H618" s="82" t="s">
        <v>225</v>
      </c>
      <c r="I618" s="17" t="s">
        <v>31</v>
      </c>
      <c r="J618" s="17" t="s">
        <v>1994</v>
      </c>
      <c r="K618" s="15"/>
      <c r="L618" s="18">
        <v>44022</v>
      </c>
      <c r="M618" s="83">
        <v>1000</v>
      </c>
      <c r="N618" s="84">
        <v>1000</v>
      </c>
      <c r="O618" s="84">
        <v>1000</v>
      </c>
      <c r="P618" s="85">
        <f t="shared" si="9"/>
        <v>1</v>
      </c>
      <c r="Q618" s="18">
        <v>44022</v>
      </c>
      <c r="R618" s="86">
        <v>0</v>
      </c>
      <c r="S618" s="86">
        <v>0</v>
      </c>
      <c r="T618" s="15"/>
      <c r="U618" s="19">
        <v>0</v>
      </c>
      <c r="V618" s="51">
        <v>4.1912915366992799E-2</v>
      </c>
      <c r="W618" s="19">
        <v>0</v>
      </c>
      <c r="X618" s="51">
        <v>0.78891725106586796</v>
      </c>
      <c r="Y618" s="19">
        <v>0</v>
      </c>
      <c r="Z618" s="51">
        <v>19.3316734582477</v>
      </c>
      <c r="AA618" s="19">
        <v>0</v>
      </c>
      <c r="AB618" s="51">
        <v>20.576666903158198</v>
      </c>
      <c r="AC618" s="19">
        <v>0</v>
      </c>
      <c r="AD618" s="51">
        <v>24.2858554982522</v>
      </c>
      <c r="AE618" s="19">
        <v>0</v>
      </c>
      <c r="AF618" s="87">
        <v>17.777232048596499</v>
      </c>
      <c r="AG618" s="19">
        <v>0</v>
      </c>
      <c r="AH618" s="51">
        <v>-1.79882099182578</v>
      </c>
      <c r="AI618" s="19">
        <v>0</v>
      </c>
      <c r="AJ618" s="51">
        <v>13.726917206993701</v>
      </c>
      <c r="AK618" s="19">
        <v>0</v>
      </c>
      <c r="AL618" s="19">
        <v>0</v>
      </c>
      <c r="AM618" s="51">
        <v>3.6670794228484702</v>
      </c>
      <c r="AN618" s="15"/>
      <c r="AO618" s="22">
        <v>0</v>
      </c>
      <c r="AP618" s="22">
        <v>0</v>
      </c>
      <c r="AQ618" s="22">
        <v>0</v>
      </c>
      <c r="AR618" s="22">
        <v>0</v>
      </c>
      <c r="AS618" s="20">
        <v>0</v>
      </c>
      <c r="AT618" s="20">
        <v>0</v>
      </c>
      <c r="AU618" s="20">
        <v>7</v>
      </c>
      <c r="AV618" s="21">
        <v>5</v>
      </c>
      <c r="AW618" s="15"/>
      <c r="AX618" s="25">
        <v>0</v>
      </c>
      <c r="AY618" s="26">
        <v>-114.80232688307299</v>
      </c>
      <c r="AZ618" s="26">
        <v>0.44046649470419702</v>
      </c>
      <c r="BA618" s="26">
        <v>-15.963005696292401</v>
      </c>
      <c r="BB618" s="85">
        <v>0</v>
      </c>
      <c r="BC618" s="88">
        <v>0</v>
      </c>
      <c r="BD618" s="18">
        <v>43657</v>
      </c>
      <c r="BE618" s="18"/>
      <c r="BF618" s="20"/>
      <c r="BG618" s="18"/>
      <c r="BH618" s="15"/>
    </row>
    <row r="619" spans="1:60" x14ac:dyDescent="0.25">
      <c r="A619" s="15"/>
      <c r="B619" s="14" t="s">
        <v>1995</v>
      </c>
      <c r="C619" s="14" t="s">
        <v>1996</v>
      </c>
      <c r="D619" s="14" t="s">
        <v>1984</v>
      </c>
      <c r="E619" s="16" t="s">
        <v>1389</v>
      </c>
      <c r="F619" s="16" t="s">
        <v>1383</v>
      </c>
      <c r="G619" s="81" t="s">
        <v>224</v>
      </c>
      <c r="H619" s="82" t="s">
        <v>225</v>
      </c>
      <c r="I619" s="17" t="s">
        <v>31</v>
      </c>
      <c r="J619" s="17" t="s">
        <v>1997</v>
      </c>
      <c r="K619" s="15"/>
      <c r="L619" s="18">
        <v>44022</v>
      </c>
      <c r="M619" s="83">
        <v>1418.7818</v>
      </c>
      <c r="N619" s="84">
        <v>1418.7818</v>
      </c>
      <c r="O619" s="84">
        <v>1421.23520000093</v>
      </c>
      <c r="P619" s="85">
        <f t="shared" si="9"/>
        <v>0.99827375511039385</v>
      </c>
      <c r="Q619" s="18">
        <v>43984</v>
      </c>
      <c r="R619" s="86">
        <v>14303743.033</v>
      </c>
      <c r="S619" s="86">
        <v>12217598.5333906</v>
      </c>
      <c r="T619" s="15"/>
      <c r="U619" s="19">
        <v>-1.06981749922852E-4</v>
      </c>
      <c r="V619" s="51">
        <v>3.12147403747076E-2</v>
      </c>
      <c r="W619" s="19">
        <v>-1.2720563518087101E-4</v>
      </c>
      <c r="X619" s="51">
        <v>0.77619668754778104</v>
      </c>
      <c r="Y619" s="19">
        <v>1.4022391400430901E-2</v>
      </c>
      <c r="Z619" s="51">
        <v>20.733912598283499</v>
      </c>
      <c r="AA619" s="19">
        <v>2.6880765512032698E-2</v>
      </c>
      <c r="AB619" s="51">
        <v>23.264743454375999</v>
      </c>
      <c r="AC619" s="19">
        <v>6.2893172696931302E-2</v>
      </c>
      <c r="AD619" s="51">
        <v>30.5751727679453</v>
      </c>
      <c r="AE619" s="19">
        <v>8.8398617375787594E-2</v>
      </c>
      <c r="AF619" s="87">
        <v>26.617093786189798</v>
      </c>
      <c r="AG619" s="19">
        <v>-5.8215569879393998E-5</v>
      </c>
      <c r="AH619" s="51">
        <v>-1.8046425488137201</v>
      </c>
      <c r="AI619" s="19">
        <v>1.58449646605732E-2</v>
      </c>
      <c r="AJ619" s="51">
        <v>15.311413673058301</v>
      </c>
      <c r="AK619" s="19">
        <v>0.41878179999941501</v>
      </c>
      <c r="AL619" s="19">
        <v>3.9882701539681903E-2</v>
      </c>
      <c r="AM619" s="51">
        <v>45.545259422797201</v>
      </c>
      <c r="AN619" s="15"/>
      <c r="AO619" s="22">
        <v>4.4228809674677896E-3</v>
      </c>
      <c r="AP619" s="22">
        <v>-5.0967402457899897E-3</v>
      </c>
      <c r="AQ619" s="22">
        <v>5.1506478866940597E-3</v>
      </c>
      <c r="AR619" s="22">
        <v>-2.5654884293544499E-3</v>
      </c>
      <c r="AS619" s="20">
        <v>8</v>
      </c>
      <c r="AT619" s="20">
        <v>4</v>
      </c>
      <c r="AU619" s="20">
        <v>7</v>
      </c>
      <c r="AV619" s="21">
        <v>5</v>
      </c>
      <c r="AW619" s="15"/>
      <c r="AX619" s="25">
        <v>9.1667857765423792E-3</v>
      </c>
      <c r="AY619" s="26">
        <v>-0.228607894055813</v>
      </c>
      <c r="AZ619" s="26">
        <v>0.53176157145298897</v>
      </c>
      <c r="BA619" s="26">
        <v>-0.31110451383619903</v>
      </c>
      <c r="BB619" s="85">
        <v>9.46780818559319E-4</v>
      </c>
      <c r="BC619" s="88">
        <v>-1.16799191249447</v>
      </c>
      <c r="BD619" s="18">
        <v>43753</v>
      </c>
      <c r="BE619" s="18">
        <v>43783</v>
      </c>
      <c r="BF619" s="20">
        <v>58</v>
      </c>
      <c r="BG619" s="18">
        <v>43833</v>
      </c>
      <c r="BH619" s="15"/>
    </row>
    <row r="620" spans="1:60" x14ac:dyDescent="0.25">
      <c r="A620" s="15"/>
      <c r="B620" s="14" t="s">
        <v>1998</v>
      </c>
      <c r="C620" s="14" t="s">
        <v>1999</v>
      </c>
      <c r="D620" s="14" t="s">
        <v>1984</v>
      </c>
      <c r="E620" s="16" t="s">
        <v>1393</v>
      </c>
      <c r="F620" s="16" t="s">
        <v>1383</v>
      </c>
      <c r="G620" s="81" t="s">
        <v>224</v>
      </c>
      <c r="H620" s="82" t="s">
        <v>225</v>
      </c>
      <c r="I620" s="17" t="s">
        <v>31</v>
      </c>
      <c r="J620" s="17" t="s">
        <v>64</v>
      </c>
      <c r="K620" s="15"/>
      <c r="L620" s="18">
        <v>44022</v>
      </c>
      <c r="M620" s="83">
        <v>1142.13319999911</v>
      </c>
      <c r="N620" s="84">
        <v>1142.13319999911</v>
      </c>
      <c r="O620" s="84">
        <v>1143.3725000005199</v>
      </c>
      <c r="P620" s="85">
        <f t="shared" si="9"/>
        <v>0.99891610126935071</v>
      </c>
      <c r="Q620" s="18">
        <v>43984</v>
      </c>
      <c r="R620" s="86">
        <v>124747.67600000001</v>
      </c>
      <c r="S620" s="86">
        <v>122822.224766235</v>
      </c>
      <c r="T620" s="15"/>
      <c r="U620" s="19">
        <v>-9.0086454292759299E-5</v>
      </c>
      <c r="V620" s="51">
        <v>3.2904269937716897E-2</v>
      </c>
      <c r="W620" s="19">
        <v>3.8066088563937201E-4</v>
      </c>
      <c r="X620" s="51">
        <v>0.82698333962980497</v>
      </c>
      <c r="Y620" s="19">
        <v>1.71527888105629E-2</v>
      </c>
      <c r="Z620" s="51">
        <v>21.046952339296698</v>
      </c>
      <c r="AA620" s="19">
        <v>3.3274058183451402E-2</v>
      </c>
      <c r="AB620" s="51">
        <v>23.904072721517899</v>
      </c>
      <c r="AC620" s="19">
        <v>7.61621973597357E-2</v>
      </c>
      <c r="AD620" s="51">
        <v>31.902075234218501</v>
      </c>
      <c r="AE620" s="19">
        <v>0.108840163215064</v>
      </c>
      <c r="AF620" s="87">
        <v>28.6612483701028</v>
      </c>
      <c r="AG620" s="19">
        <v>1.11032652057474E-4</v>
      </c>
      <c r="AH620" s="51">
        <v>-1.7877177266200299</v>
      </c>
      <c r="AI620" s="19">
        <v>1.9153569421178001E-2</v>
      </c>
      <c r="AJ620" s="51">
        <v>15.6422741491115</v>
      </c>
      <c r="AK620" s="19">
        <v>0.14213319999908</v>
      </c>
      <c r="AL620" s="19">
        <v>3.5501299964380499E-2</v>
      </c>
      <c r="AM620" s="51">
        <v>18.549553047981998</v>
      </c>
      <c r="AN620" s="15"/>
      <c r="AO620" s="22">
        <v>4.4399048347258897E-3</v>
      </c>
      <c r="AP620" s="22">
        <v>-5.0797696339941502E-3</v>
      </c>
      <c r="AQ620" s="22">
        <v>5.6801396494847696E-3</v>
      </c>
      <c r="AR620" s="22">
        <v>-2.0403938951858401E-3</v>
      </c>
      <c r="AS620" s="20">
        <v>9</v>
      </c>
      <c r="AT620" s="20">
        <v>3</v>
      </c>
      <c r="AU620" s="20">
        <v>7</v>
      </c>
      <c r="AV620" s="21">
        <v>5</v>
      </c>
      <c r="AW620" s="15"/>
      <c r="AX620" s="25">
        <v>9.18934392095252E-3</v>
      </c>
      <c r="AY620" s="26">
        <v>0.40651113093554198</v>
      </c>
      <c r="AZ620" s="26">
        <v>0.55242927267499897</v>
      </c>
      <c r="BA620" s="26">
        <v>0.56299198600754596</v>
      </c>
      <c r="BB620" s="85">
        <v>9.4912916873454397E-4</v>
      </c>
      <c r="BC620" s="88">
        <v>-1.11762168379209</v>
      </c>
      <c r="BD620" s="18">
        <v>43753</v>
      </c>
      <c r="BE620" s="18">
        <v>43783</v>
      </c>
      <c r="BF620" s="20">
        <v>53</v>
      </c>
      <c r="BG620" s="18">
        <v>43826</v>
      </c>
      <c r="BH620" s="15"/>
    </row>
    <row r="621" spans="1:60" x14ac:dyDescent="0.25">
      <c r="A621" s="15"/>
      <c r="B621" s="14" t="s">
        <v>2000</v>
      </c>
      <c r="C621" s="14" t="s">
        <v>2001</v>
      </c>
      <c r="D621" s="14" t="s">
        <v>1984</v>
      </c>
      <c r="E621" s="16" t="s">
        <v>1396</v>
      </c>
      <c r="F621" s="16" t="s">
        <v>1383</v>
      </c>
      <c r="G621" s="81" t="s">
        <v>224</v>
      </c>
      <c r="H621" s="82" t="s">
        <v>225</v>
      </c>
      <c r="I621" s="17" t="s">
        <v>31</v>
      </c>
      <c r="J621" s="17" t="s">
        <v>2002</v>
      </c>
      <c r="K621" s="15"/>
      <c r="L621" s="18">
        <v>44022</v>
      </c>
      <c r="M621" s="83">
        <v>1397.42909999937</v>
      </c>
      <c r="N621" s="84">
        <v>1397.42909999937</v>
      </c>
      <c r="O621" s="84">
        <v>1400.0932999998299</v>
      </c>
      <c r="P621" s="85">
        <f t="shared" si="9"/>
        <v>0.99809712681257723</v>
      </c>
      <c r="Q621" s="18">
        <v>43984</v>
      </c>
      <c r="R621" s="86">
        <v>138490.736</v>
      </c>
      <c r="S621" s="86">
        <v>170059.631268311</v>
      </c>
      <c r="T621" s="15"/>
      <c r="U621" s="19">
        <v>-1.11692655082152E-4</v>
      </c>
      <c r="V621" s="51">
        <v>3.0743649858777599E-2</v>
      </c>
      <c r="W621" s="19">
        <v>-2.6691902530728801E-4</v>
      </c>
      <c r="X621" s="51">
        <v>0.76222534853513901</v>
      </c>
      <c r="Y621" s="19">
        <v>1.31642634660238E-2</v>
      </c>
      <c r="Z621" s="51">
        <v>20.648099804850101</v>
      </c>
      <c r="AA621" s="19">
        <v>2.51329879502009E-2</v>
      </c>
      <c r="AB621" s="51">
        <v>23.089965698192799</v>
      </c>
      <c r="AC621" s="19">
        <v>5.928178036811E-2</v>
      </c>
      <c r="AD621" s="51">
        <v>30.214033535070499</v>
      </c>
      <c r="AE621" s="19">
        <v>8.2858491614460905E-2</v>
      </c>
      <c r="AF621" s="87">
        <v>26.063081210042601</v>
      </c>
      <c r="AG621" s="19">
        <v>-1.0496747290744699E-4</v>
      </c>
      <c r="AH621" s="51">
        <v>-1.8093177391165201</v>
      </c>
      <c r="AI621" s="19">
        <v>1.49381048795476E-2</v>
      </c>
      <c r="AJ621" s="51">
        <v>15.220727694948399</v>
      </c>
      <c r="AK621" s="19">
        <v>0.39742909999971698</v>
      </c>
      <c r="AL621" s="19">
        <v>3.81211764852196E-2</v>
      </c>
      <c r="AM621" s="51">
        <v>43.409989422827501</v>
      </c>
      <c r="AN621" s="15"/>
      <c r="AO621" s="22">
        <v>4.4182137044117597E-3</v>
      </c>
      <c r="AP621" s="22">
        <v>-5.1013438524023496E-3</v>
      </c>
      <c r="AQ621" s="22">
        <v>5.0055335632350796E-3</v>
      </c>
      <c r="AR621" s="22">
        <v>-2.7094436336483302E-3</v>
      </c>
      <c r="AS621" s="20">
        <v>7</v>
      </c>
      <c r="AT621" s="20">
        <v>5</v>
      </c>
      <c r="AU621" s="20">
        <v>7</v>
      </c>
      <c r="AV621" s="21">
        <v>5</v>
      </c>
      <c r="AW621" s="15"/>
      <c r="AX621" s="25">
        <v>9.1614219077928299E-3</v>
      </c>
      <c r="AY621" s="26">
        <v>-0.402743026510052</v>
      </c>
      <c r="AZ621" s="26">
        <v>0.52611011997942103</v>
      </c>
      <c r="BA621" s="26">
        <v>-0.54542014965954899</v>
      </c>
      <c r="BB621" s="85">
        <v>9.4622187776621997E-4</v>
      </c>
      <c r="BC621" s="88">
        <v>-1.1817868303605801</v>
      </c>
      <c r="BD621" s="18">
        <v>43753</v>
      </c>
      <c r="BE621" s="18">
        <v>43783</v>
      </c>
      <c r="BF621" s="20">
        <v>58</v>
      </c>
      <c r="BG621" s="18">
        <v>43833</v>
      </c>
      <c r="BH621" s="15"/>
    </row>
    <row r="622" spans="1:60" x14ac:dyDescent="0.25">
      <c r="A622" s="15"/>
      <c r="B622" s="14" t="s">
        <v>2003</v>
      </c>
      <c r="C622" s="14" t="s">
        <v>2004</v>
      </c>
      <c r="D622" s="14" t="s">
        <v>1984</v>
      </c>
      <c r="E622" s="16" t="s">
        <v>715</v>
      </c>
      <c r="F622" s="16" t="s">
        <v>1383</v>
      </c>
      <c r="G622" s="81" t="s">
        <v>224</v>
      </c>
      <c r="H622" s="82" t="s">
        <v>225</v>
      </c>
      <c r="I622" s="17" t="s">
        <v>31</v>
      </c>
      <c r="J622" s="17" t="s">
        <v>2005</v>
      </c>
      <c r="K622" s="15"/>
      <c r="L622" s="18">
        <v>44022</v>
      </c>
      <c r="M622" s="83">
        <v>1330.96380000003</v>
      </c>
      <c r="N622" s="84">
        <v>1330.96380000003</v>
      </c>
      <c r="O622" s="84">
        <v>1334.29040000029</v>
      </c>
      <c r="P622" s="85">
        <f t="shared" si="9"/>
        <v>0.99750683959034758</v>
      </c>
      <c r="Q622" s="18">
        <v>43984</v>
      </c>
      <c r="R622" s="86">
        <v>56496473.505999997</v>
      </c>
      <c r="S622" s="86">
        <v>36809160.948375002</v>
      </c>
      <c r="T622" s="15"/>
      <c r="U622" s="19">
        <v>-1.2725999113172301E-4</v>
      </c>
      <c r="V622" s="51">
        <v>2.91869162538205E-2</v>
      </c>
      <c r="W622" s="19">
        <v>-7.3374115345359303E-4</v>
      </c>
      <c r="X622" s="51">
        <v>0.71554313572050898</v>
      </c>
      <c r="Y622" s="19">
        <v>1.0297419610651601E-2</v>
      </c>
      <c r="Z622" s="51">
        <v>20.3614154193201</v>
      </c>
      <c r="AA622" s="19">
        <v>1.9299361583762199E-2</v>
      </c>
      <c r="AB622" s="51">
        <v>22.5066030615417</v>
      </c>
      <c r="AC622" s="19">
        <v>4.7266936639061903E-2</v>
      </c>
      <c r="AD622" s="51">
        <v>29.012549162172899</v>
      </c>
      <c r="AE622" s="19">
        <v>6.4491547100260505E-2</v>
      </c>
      <c r="AF622" s="87">
        <v>24.226386758615298</v>
      </c>
      <c r="AG622" s="19">
        <v>-2.60420089944091E-4</v>
      </c>
      <c r="AH622" s="51">
        <v>-1.82486300082019</v>
      </c>
      <c r="AI622" s="19">
        <v>1.1908687316463299E-2</v>
      </c>
      <c r="AJ622" s="51">
        <v>14.91778593864</v>
      </c>
      <c r="AK622" s="19">
        <v>0.33096379999944497</v>
      </c>
      <c r="AL622" s="19">
        <v>3.2480695404956399E-2</v>
      </c>
      <c r="AM622" s="51">
        <v>36.763459422800203</v>
      </c>
      <c r="AN622" s="15"/>
      <c r="AO622" s="22">
        <v>4.4024837934557599E-3</v>
      </c>
      <c r="AP622" s="22">
        <v>-5.1168776808481198E-3</v>
      </c>
      <c r="AQ622" s="22">
        <v>4.5191513872850902E-3</v>
      </c>
      <c r="AR622" s="22">
        <v>-3.1922824373396001E-3</v>
      </c>
      <c r="AS622" s="20">
        <v>7</v>
      </c>
      <c r="AT622" s="20">
        <v>5</v>
      </c>
      <c r="AU622" s="20">
        <v>7</v>
      </c>
      <c r="AV622" s="21">
        <v>5</v>
      </c>
      <c r="AW622" s="15"/>
      <c r="AX622" s="25">
        <v>9.1463287834449205E-3</v>
      </c>
      <c r="AY622" s="26">
        <v>-0.98509866100448595</v>
      </c>
      <c r="AZ622" s="26">
        <v>0.50724435568008597</v>
      </c>
      <c r="BA622" s="26">
        <v>-1.31220965786088</v>
      </c>
      <c r="BB622" s="85">
        <v>9.4464672602612198E-4</v>
      </c>
      <c r="BC622" s="88">
        <v>-1.2280940520577099</v>
      </c>
      <c r="BD622" s="18">
        <v>43753</v>
      </c>
      <c r="BE622" s="18">
        <v>43783</v>
      </c>
      <c r="BF622" s="20">
        <v>67</v>
      </c>
      <c r="BG622" s="18">
        <v>43846</v>
      </c>
      <c r="BH622" s="15"/>
    </row>
    <row r="623" spans="1:60" x14ac:dyDescent="0.25">
      <c r="A623" s="15"/>
      <c r="B623" s="14" t="s">
        <v>2006</v>
      </c>
      <c r="C623" s="14" t="s">
        <v>2007</v>
      </c>
      <c r="D623" s="14" t="s">
        <v>2008</v>
      </c>
      <c r="E623" s="16" t="s">
        <v>77</v>
      </c>
      <c r="F623" s="16" t="s">
        <v>1383</v>
      </c>
      <c r="G623" s="81" t="s">
        <v>38</v>
      </c>
      <c r="H623" s="82" t="s">
        <v>39</v>
      </c>
      <c r="I623" s="17" t="s">
        <v>31</v>
      </c>
      <c r="J623" s="17" t="s">
        <v>2009</v>
      </c>
      <c r="K623" s="15"/>
      <c r="L623" s="18">
        <v>44022</v>
      </c>
      <c r="M623" s="83">
        <v>2621.3251999989202</v>
      </c>
      <c r="N623" s="84">
        <v>2621.3251999989202</v>
      </c>
      <c r="O623" s="84">
        <v>3474.31549999863</v>
      </c>
      <c r="P623" s="85">
        <f t="shared" si="9"/>
        <v>0.75448680466697793</v>
      </c>
      <c r="Q623" s="18">
        <v>43756</v>
      </c>
      <c r="R623" s="86">
        <v>656979.81400000001</v>
      </c>
      <c r="S623" s="86">
        <v>1040759.2045752</v>
      </c>
      <c r="T623" s="15"/>
      <c r="U623" s="19">
        <v>-8.4850637449562804E-4</v>
      </c>
      <c r="V623" s="51">
        <v>-4.2937722082569997E-2</v>
      </c>
      <c r="W623" s="19">
        <v>-8.8028262216539605E-3</v>
      </c>
      <c r="X623" s="51">
        <v>-9.1365371099527706E-2</v>
      </c>
      <c r="Y623" s="19">
        <v>-0.206073147361167</v>
      </c>
      <c r="Z623" s="51">
        <v>-1.2756412778690001</v>
      </c>
      <c r="AA623" s="19">
        <v>-0.229403875709104</v>
      </c>
      <c r="AB623" s="51">
        <v>-2.3637206677522</v>
      </c>
      <c r="AC623" s="19">
        <v>-0.29160491386399401</v>
      </c>
      <c r="AD623" s="51">
        <v>-4.8746358881471696</v>
      </c>
      <c r="AE623" s="19">
        <v>-0.25503687905700601</v>
      </c>
      <c r="AF623" s="87">
        <v>-7.7264558571041597</v>
      </c>
      <c r="AG623" s="19">
        <v>1.66358152164321E-2</v>
      </c>
      <c r="AH623" s="51">
        <v>-0.13523947018256899</v>
      </c>
      <c r="AI623" s="19">
        <v>-0.151535808029585</v>
      </c>
      <c r="AJ623" s="51">
        <v>-1.42666359596478</v>
      </c>
      <c r="AK623" s="19">
        <v>0.47994625203893498</v>
      </c>
      <c r="AL623" s="19">
        <v>2.4697548346011899E-2</v>
      </c>
      <c r="AM623" s="51">
        <v>-76.433874155161902</v>
      </c>
      <c r="AN623" s="15"/>
      <c r="AO623" s="22">
        <v>8.2667813416337596E-2</v>
      </c>
      <c r="AP623" s="22">
        <v>-0.134903185795411</v>
      </c>
      <c r="AQ623" s="22">
        <v>0.13008673408155999</v>
      </c>
      <c r="AR623" s="22">
        <v>-0.14079049987689399</v>
      </c>
      <c r="AS623" s="20">
        <v>5</v>
      </c>
      <c r="AT623" s="20">
        <v>7</v>
      </c>
      <c r="AU623" s="20">
        <v>4</v>
      </c>
      <c r="AV623" s="21">
        <v>8</v>
      </c>
      <c r="AW623" s="15"/>
      <c r="AX623" s="25">
        <v>0.33331704824580799</v>
      </c>
      <c r="AY623" s="26">
        <v>-0.41004196886297001</v>
      </c>
      <c r="AZ623" s="26">
        <v>-1.1801468259036501</v>
      </c>
      <c r="BA623" s="26">
        <v>-0.55120021375569195</v>
      </c>
      <c r="BB623" s="85">
        <v>3.3920790052761697E-2</v>
      </c>
      <c r="BC623" s="88">
        <v>-44.206509167037403</v>
      </c>
      <c r="BD623" s="18">
        <v>43756</v>
      </c>
      <c r="BE623" s="18">
        <v>43908</v>
      </c>
      <c r="BF623" s="20"/>
      <c r="BG623" s="18"/>
      <c r="BH623" s="15"/>
    </row>
    <row r="624" spans="1:60" x14ac:dyDescent="0.25">
      <c r="A624" s="15"/>
      <c r="B624" s="14" t="s">
        <v>2010</v>
      </c>
      <c r="C624" s="14" t="s">
        <v>2011</v>
      </c>
      <c r="D624" s="14" t="s">
        <v>2008</v>
      </c>
      <c r="E624" s="16" t="s">
        <v>708</v>
      </c>
      <c r="F624" s="16" t="s">
        <v>1383</v>
      </c>
      <c r="G624" s="81" t="s">
        <v>38</v>
      </c>
      <c r="H624" s="82" t="s">
        <v>39</v>
      </c>
      <c r="I624" s="17" t="s">
        <v>31</v>
      </c>
      <c r="J624" s="17" t="s">
        <v>2012</v>
      </c>
      <c r="K624" s="15"/>
      <c r="L624" s="18">
        <v>44022</v>
      </c>
      <c r="M624" s="83">
        <v>860.91029999963905</v>
      </c>
      <c r="N624" s="84">
        <v>860.91029999963905</v>
      </c>
      <c r="O624" s="84">
        <v>1151.39189999923</v>
      </c>
      <c r="P624" s="85">
        <f t="shared" si="9"/>
        <v>0.74771265978179524</v>
      </c>
      <c r="Q624" s="18">
        <v>43756</v>
      </c>
      <c r="R624" s="86">
        <v>2171868.9350000001</v>
      </c>
      <c r="S624" s="86">
        <v>2574309.5076015601</v>
      </c>
      <c r="T624" s="15"/>
      <c r="U624" s="19">
        <v>-8.8235574003192596E-4</v>
      </c>
      <c r="V624" s="51">
        <v>-4.6322658636199797E-2</v>
      </c>
      <c r="W624" s="19">
        <v>-9.8098843918705807E-3</v>
      </c>
      <c r="X624" s="51">
        <v>-0.19207118812119001</v>
      </c>
      <c r="Y624" s="19">
        <v>-0.210953600062639</v>
      </c>
      <c r="Z624" s="51">
        <v>-1.76368654801627</v>
      </c>
      <c r="AA624" s="19">
        <v>-0.238912693393941</v>
      </c>
      <c r="AB624" s="51">
        <v>-3.3146024362358699</v>
      </c>
      <c r="AC624" s="19">
        <v>-0.30896880178799602</v>
      </c>
      <c r="AD624" s="51">
        <v>-6.6110246805474198</v>
      </c>
      <c r="AE624" s="19">
        <v>-0.28225272072100799</v>
      </c>
      <c r="AF624" s="87">
        <v>-10.4480400235043</v>
      </c>
      <c r="AG624" s="19">
        <v>1.62915164692095E-2</v>
      </c>
      <c r="AH624" s="51">
        <v>-0.16966934490483301</v>
      </c>
      <c r="AI624" s="19">
        <v>-0.15703722053789501</v>
      </c>
      <c r="AJ624" s="51">
        <v>-1.9768048467958601</v>
      </c>
      <c r="AK624" s="19">
        <v>-0.50481985298392795</v>
      </c>
      <c r="AL624" s="19">
        <v>-4.27997599545051E-2</v>
      </c>
      <c r="AM624" s="51">
        <v>-174.91048465738999</v>
      </c>
      <c r="AN624" s="15"/>
      <c r="AO624" s="22">
        <v>8.2631034920341295E-2</v>
      </c>
      <c r="AP624" s="22">
        <v>-0.13499110859091201</v>
      </c>
      <c r="AQ624" s="22">
        <v>0.12893896826426501</v>
      </c>
      <c r="AR624" s="22">
        <v>-0.14169242148462199</v>
      </c>
      <c r="AS624" s="20">
        <v>5</v>
      </c>
      <c r="AT624" s="20">
        <v>7</v>
      </c>
      <c r="AU624" s="20">
        <v>4</v>
      </c>
      <c r="AV624" s="21">
        <v>8</v>
      </c>
      <c r="AW624" s="15"/>
      <c r="AX624" s="25">
        <v>0.333367952334229</v>
      </c>
      <c r="AY624" s="26">
        <v>-0.44056850809329301</v>
      </c>
      <c r="AZ624" s="26">
        <v>-1.5760135204054699</v>
      </c>
      <c r="BA624" s="26">
        <v>-0.59144338471924096</v>
      </c>
      <c r="BB624" s="85">
        <v>3.3924027235589203E-2</v>
      </c>
      <c r="BC624" s="88">
        <v>-44.493477850570301</v>
      </c>
      <c r="BD624" s="18">
        <v>43756</v>
      </c>
      <c r="BE624" s="18">
        <v>43908</v>
      </c>
      <c r="BF624" s="20"/>
      <c r="BG624" s="18"/>
      <c r="BH624" s="15"/>
    </row>
    <row r="625" spans="1:60" x14ac:dyDescent="0.25">
      <c r="A625" s="15"/>
      <c r="B625" s="14" t="s">
        <v>2013</v>
      </c>
      <c r="C625" s="14" t="s">
        <v>2014</v>
      </c>
      <c r="D625" s="14" t="s">
        <v>2008</v>
      </c>
      <c r="E625" s="16" t="s">
        <v>47</v>
      </c>
      <c r="F625" s="16" t="s">
        <v>1383</v>
      </c>
      <c r="G625" s="81" t="s">
        <v>38</v>
      </c>
      <c r="H625" s="82" t="s">
        <v>39</v>
      </c>
      <c r="I625" s="17" t="s">
        <v>31</v>
      </c>
      <c r="J625" s="17" t="s">
        <v>2015</v>
      </c>
      <c r="K625" s="15"/>
      <c r="L625" s="18">
        <v>44022</v>
      </c>
      <c r="M625" s="83">
        <v>700.54030000045896</v>
      </c>
      <c r="N625" s="84">
        <v>700.54030000045896</v>
      </c>
      <c r="O625" s="84">
        <v>938.68510000035201</v>
      </c>
      <c r="P625" s="85">
        <f t="shared" si="9"/>
        <v>0.7462995843869219</v>
      </c>
      <c r="Q625" s="18">
        <v>43756</v>
      </c>
      <c r="R625" s="86">
        <v>2351877.5440000002</v>
      </c>
      <c r="S625" s="86">
        <v>2925285.0213281298</v>
      </c>
      <c r="T625" s="15"/>
      <c r="U625" s="19">
        <v>-8.8937835971592005E-4</v>
      </c>
      <c r="V625" s="51">
        <v>-4.7024920604599202E-2</v>
      </c>
      <c r="W625" s="19">
        <v>-1.0020895058914899E-2</v>
      </c>
      <c r="X625" s="51">
        <v>-0.21317225482562199</v>
      </c>
      <c r="Y625" s="19">
        <v>-0.211973555780714</v>
      </c>
      <c r="Z625" s="51">
        <v>-1.8656821198237601</v>
      </c>
      <c r="AA625" s="19">
        <v>-0.24089193155115901</v>
      </c>
      <c r="AB625" s="51">
        <v>-3.51252625195775</v>
      </c>
      <c r="AC625" s="19">
        <v>-0.31255558485194301</v>
      </c>
      <c r="AD625" s="51">
        <v>-6.9697029869421403</v>
      </c>
      <c r="AE625" s="19">
        <v>-0.28783249726635401</v>
      </c>
      <c r="AF625" s="87">
        <v>-11.0060176780389</v>
      </c>
      <c r="AG625" s="19">
        <v>1.62194083713985E-2</v>
      </c>
      <c r="AH625" s="51">
        <v>-0.17688015468593199</v>
      </c>
      <c r="AI625" s="19">
        <v>-0.15818657021198301</v>
      </c>
      <c r="AJ625" s="51">
        <v>-2.09173981420463</v>
      </c>
      <c r="AK625" s="19">
        <v>-0.47794506256119401</v>
      </c>
      <c r="AL625" s="19">
        <v>-6.3813199099095094E-2</v>
      </c>
      <c r="AM625" s="51">
        <v>-28.931351325445601</v>
      </c>
      <c r="AN625" s="15"/>
      <c r="AO625" s="22">
        <v>8.2623317897814602E-2</v>
      </c>
      <c r="AP625" s="22">
        <v>-0.13500955873227199</v>
      </c>
      <c r="AQ625" s="22">
        <v>0.128698703638365</v>
      </c>
      <c r="AR625" s="22">
        <v>-0.141881498362636</v>
      </c>
      <c r="AS625" s="20">
        <v>5</v>
      </c>
      <c r="AT625" s="20">
        <v>7</v>
      </c>
      <c r="AU625" s="20">
        <v>4</v>
      </c>
      <c r="AV625" s="21">
        <v>8</v>
      </c>
      <c r="AW625" s="15"/>
      <c r="AX625" s="25">
        <v>0.33337881419225601</v>
      </c>
      <c r="AY625" s="26">
        <v>-0.44692209067807198</v>
      </c>
      <c r="AZ625" s="26">
        <v>-1.65851056797146</v>
      </c>
      <c r="BA625" s="26">
        <v>-0.59980429204551899</v>
      </c>
      <c r="BB625" s="85">
        <v>3.3924724531570999E-2</v>
      </c>
      <c r="BC625" s="88">
        <v>-44.5534823126509</v>
      </c>
      <c r="BD625" s="18">
        <v>43756</v>
      </c>
      <c r="BE625" s="18">
        <v>43908</v>
      </c>
      <c r="BF625" s="20"/>
      <c r="BG625" s="18"/>
      <c r="BH625" s="15"/>
    </row>
    <row r="626" spans="1:60" x14ac:dyDescent="0.25">
      <c r="A626" s="15"/>
      <c r="B626" s="14" t="s">
        <v>2016</v>
      </c>
      <c r="C626" s="14" t="s">
        <v>2017</v>
      </c>
      <c r="D626" s="14" t="s">
        <v>2008</v>
      </c>
      <c r="E626" s="16" t="s">
        <v>83</v>
      </c>
      <c r="F626" s="16" t="s">
        <v>1383</v>
      </c>
      <c r="G626" s="81" t="s">
        <v>38</v>
      </c>
      <c r="H626" s="82" t="s">
        <v>39</v>
      </c>
      <c r="I626" s="17" t="s">
        <v>31</v>
      </c>
      <c r="J626" s="17" t="s">
        <v>2018</v>
      </c>
      <c r="K626" s="15"/>
      <c r="L626" s="18">
        <v>44022</v>
      </c>
      <c r="M626" s="83">
        <v>729.56269999966003</v>
      </c>
      <c r="N626" s="84">
        <v>729.56269999966003</v>
      </c>
      <c r="O626" s="84">
        <v>966.96530000027303</v>
      </c>
      <c r="P626" s="85">
        <f t="shared" si="9"/>
        <v>0.75448695004821165</v>
      </c>
      <c r="Q626" s="18">
        <v>43756</v>
      </c>
      <c r="R626" s="86">
        <v>246399.97099999999</v>
      </c>
      <c r="S626" s="86">
        <v>371206.95670507802</v>
      </c>
      <c r="T626" s="15"/>
      <c r="U626" s="19">
        <v>-8.4855521799909195E-4</v>
      </c>
      <c r="V626" s="51">
        <v>-4.2942606432916398E-2</v>
      </c>
      <c r="W626" s="19">
        <v>-8.8030290662573004E-3</v>
      </c>
      <c r="X626" s="51">
        <v>-9.1385655559861306E-2</v>
      </c>
      <c r="Y626" s="19">
        <v>-0.206073348818754</v>
      </c>
      <c r="Z626" s="51">
        <v>-1.2756614236277499</v>
      </c>
      <c r="AA626" s="19">
        <v>-0.22940349866170401</v>
      </c>
      <c r="AB626" s="51">
        <v>-2.3636829630122498</v>
      </c>
      <c r="AC626" s="19">
        <v>-0.29160499288729602</v>
      </c>
      <c r="AD626" s="51">
        <v>-4.8746437904774202</v>
      </c>
      <c r="AE626" s="19">
        <v>-0.25503697741980402</v>
      </c>
      <c r="AF626" s="87">
        <v>-7.7264656933839397</v>
      </c>
      <c r="AG626" s="19">
        <v>1.6635577989291099E-2</v>
      </c>
      <c r="AH626" s="51">
        <v>-0.13526319289667299</v>
      </c>
      <c r="AI626" s="19">
        <v>-0.15153591945185299</v>
      </c>
      <c r="AJ626" s="51">
        <v>-1.42667473819165</v>
      </c>
      <c r="AK626" s="19">
        <v>-0.27043730000063099</v>
      </c>
      <c r="AL626" s="19">
        <v>-3.8274851206551802E-2</v>
      </c>
      <c r="AM626" s="51">
        <v>-22.7761701713607</v>
      </c>
      <c r="AN626" s="15"/>
      <c r="AO626" s="22">
        <v>8.2667847198608799E-2</v>
      </c>
      <c r="AP626" s="22">
        <v>-0.134903132323379</v>
      </c>
      <c r="AQ626" s="22">
        <v>0.13008671421819601</v>
      </c>
      <c r="AR626" s="22">
        <v>-0.14079026733539601</v>
      </c>
      <c r="AS626" s="20">
        <v>5</v>
      </c>
      <c r="AT626" s="20">
        <v>7</v>
      </c>
      <c r="AU626" s="20">
        <v>4</v>
      </c>
      <c r="AV626" s="21">
        <v>8</v>
      </c>
      <c r="AW626" s="15"/>
      <c r="AX626" s="25">
        <v>0.33331706018187102</v>
      </c>
      <c r="AY626" s="26">
        <v>-0.41004126605093899</v>
      </c>
      <c r="AZ626" s="26">
        <v>-1.1801387869491</v>
      </c>
      <c r="BA626" s="26">
        <v>-0.55119940169333903</v>
      </c>
      <c r="BB626" s="85">
        <v>3.3920792512799398E-2</v>
      </c>
      <c r="BC626" s="88">
        <v>-44.2064880715334</v>
      </c>
      <c r="BD626" s="18">
        <v>43756</v>
      </c>
      <c r="BE626" s="18">
        <v>43908</v>
      </c>
      <c r="BF626" s="20"/>
      <c r="BG626" s="18"/>
      <c r="BH626" s="15"/>
    </row>
    <row r="627" spans="1:60" x14ac:dyDescent="0.25">
      <c r="A627" s="15"/>
      <c r="B627" s="14" t="s">
        <v>2019</v>
      </c>
      <c r="C627" s="14" t="s">
        <v>2020</v>
      </c>
      <c r="D627" s="14" t="s">
        <v>2008</v>
      </c>
      <c r="E627" s="16" t="s">
        <v>1389</v>
      </c>
      <c r="F627" s="16" t="s">
        <v>1383</v>
      </c>
      <c r="G627" s="81" t="s">
        <v>38</v>
      </c>
      <c r="H627" s="82" t="s">
        <v>39</v>
      </c>
      <c r="I627" s="17" t="s">
        <v>31</v>
      </c>
      <c r="J627" s="17" t="s">
        <v>2021</v>
      </c>
      <c r="K627" s="15"/>
      <c r="L627" s="18">
        <v>44022</v>
      </c>
      <c r="M627" s="83">
        <v>2477.6158999986901</v>
      </c>
      <c r="N627" s="84">
        <v>2477.6158999986901</v>
      </c>
      <c r="O627" s="84">
        <v>3290.77560000122</v>
      </c>
      <c r="P627" s="85">
        <f t="shared" si="9"/>
        <v>0.75289725011871722</v>
      </c>
      <c r="Q627" s="18">
        <v>43756</v>
      </c>
      <c r="R627" s="86">
        <v>2978478.551</v>
      </c>
      <c r="S627" s="86">
        <v>4406080.2800703105</v>
      </c>
      <c r="T627" s="15"/>
      <c r="U627" s="19">
        <v>-8.5642056910728603E-4</v>
      </c>
      <c r="V627" s="51">
        <v>-4.3729141543735799E-2</v>
      </c>
      <c r="W627" s="19">
        <v>-9.0383474025657103E-3</v>
      </c>
      <c r="X627" s="51">
        <v>-0.11491748919070199</v>
      </c>
      <c r="Y627" s="19">
        <v>-0.207217201766907</v>
      </c>
      <c r="Z627" s="51">
        <v>-1.3900467184430501</v>
      </c>
      <c r="AA627" s="19">
        <v>-0.23163807904900799</v>
      </c>
      <c r="AB627" s="51">
        <v>-2.58714100174257</v>
      </c>
      <c r="AC627" s="19">
        <v>-0.29570434713328703</v>
      </c>
      <c r="AD627" s="51">
        <v>-5.2845792150765201</v>
      </c>
      <c r="AE627" s="19">
        <v>-0.26149277356482298</v>
      </c>
      <c r="AF627" s="87">
        <v>-8.3720453078858608</v>
      </c>
      <c r="AG627" s="19">
        <v>1.65552276102972E-2</v>
      </c>
      <c r="AH627" s="51">
        <v>-0.14329823079606299</v>
      </c>
      <c r="AI627" s="19">
        <v>-0.15282557834958399</v>
      </c>
      <c r="AJ627" s="51">
        <v>-1.5556406279647499</v>
      </c>
      <c r="AK627" s="19">
        <v>1.2797192506695899E-2</v>
      </c>
      <c r="AL627" s="19">
        <v>9.8253327450947793E-4</v>
      </c>
      <c r="AM627" s="51">
        <v>-41.499281529453597</v>
      </c>
      <c r="AN627" s="15"/>
      <c r="AO627" s="22">
        <v>8.2659222276561195E-2</v>
      </c>
      <c r="AP627" s="22">
        <v>-0.13492374093766599</v>
      </c>
      <c r="AQ627" s="22">
        <v>0.12981815045539399</v>
      </c>
      <c r="AR627" s="22">
        <v>-0.14100142466035301</v>
      </c>
      <c r="AS627" s="20">
        <v>5</v>
      </c>
      <c r="AT627" s="20">
        <v>7</v>
      </c>
      <c r="AU627" s="20">
        <v>4</v>
      </c>
      <c r="AV627" s="21">
        <v>8</v>
      </c>
      <c r="AW627" s="15"/>
      <c r="AX627" s="25">
        <v>0.33332891254278402</v>
      </c>
      <c r="AY627" s="26">
        <v>-0.41721430540474103</v>
      </c>
      <c r="AZ627" s="26">
        <v>-1.2730830676318901</v>
      </c>
      <c r="BA627" s="26">
        <v>-0.56066615684903798</v>
      </c>
      <c r="BB627" s="85">
        <v>3.3921543157703099E-2</v>
      </c>
      <c r="BC627" s="88">
        <v>-44.273751148546602</v>
      </c>
      <c r="BD627" s="18">
        <v>43756</v>
      </c>
      <c r="BE627" s="18">
        <v>43908</v>
      </c>
      <c r="BF627" s="20"/>
      <c r="BG627" s="18"/>
      <c r="BH627" s="15"/>
    </row>
    <row r="628" spans="1:60" x14ac:dyDescent="0.25">
      <c r="A628" s="15"/>
      <c r="B628" s="14" t="s">
        <v>2022</v>
      </c>
      <c r="C628" s="14" t="s">
        <v>2023</v>
      </c>
      <c r="D628" s="14" t="s">
        <v>2008</v>
      </c>
      <c r="E628" s="16" t="s">
        <v>1393</v>
      </c>
      <c r="F628" s="16" t="s">
        <v>1383</v>
      </c>
      <c r="G628" s="81" t="s">
        <v>38</v>
      </c>
      <c r="H628" s="82" t="s">
        <v>39</v>
      </c>
      <c r="I628" s="17" t="s">
        <v>31</v>
      </c>
      <c r="J628" s="17" t="s">
        <v>64</v>
      </c>
      <c r="K628" s="15"/>
      <c r="L628" s="18">
        <v>44022</v>
      </c>
      <c r="M628" s="83">
        <v>887.983000000007</v>
      </c>
      <c r="N628" s="84">
        <v>887.983000000007</v>
      </c>
      <c r="O628" s="84">
        <v>1164.1656999997799</v>
      </c>
      <c r="P628" s="85">
        <f t="shared" si="9"/>
        <v>0.76276341074142184</v>
      </c>
      <c r="Q628" s="18">
        <v>43756</v>
      </c>
      <c r="R628" s="86">
        <v>446772.78</v>
      </c>
      <c r="S628" s="86">
        <v>2930306.5133750001</v>
      </c>
      <c r="T628" s="15"/>
      <c r="U628" s="19">
        <v>-8.0758347576193002E-4</v>
      </c>
      <c r="V628" s="51">
        <v>-3.8845432209200198E-2</v>
      </c>
      <c r="W628" s="19">
        <v>-7.5835257948710898E-3</v>
      </c>
      <c r="X628" s="51">
        <v>3.05646715787589E-2</v>
      </c>
      <c r="Y628" s="19">
        <v>-0.20012931490229699</v>
      </c>
      <c r="Z628" s="51">
        <v>-0.68125803198199697</v>
      </c>
      <c r="AA628" s="19">
        <v>-0.217741710986884</v>
      </c>
      <c r="AB628" s="51">
        <v>-1.1975041955301999</v>
      </c>
      <c r="AC628" s="19">
        <v>-0.27001628190744698</v>
      </c>
      <c r="AD628" s="51">
        <v>-2.7157726924924601</v>
      </c>
      <c r="AE628" s="19">
        <v>-0.22073177495447499</v>
      </c>
      <c r="AF628" s="87">
        <v>-4.2959454468509604</v>
      </c>
      <c r="AG628" s="19">
        <v>1.7052447696187301E-2</v>
      </c>
      <c r="AH628" s="51">
        <v>-9.3576222207048004E-2</v>
      </c>
      <c r="AI628" s="19">
        <v>-0.14483341893181201</v>
      </c>
      <c r="AJ628" s="51">
        <v>-0.75642468618752901</v>
      </c>
      <c r="AK628" s="19">
        <v>-0.112017000000342</v>
      </c>
      <c r="AL628" s="19">
        <v>-3.1119315441174002E-2</v>
      </c>
      <c r="AM628" s="51">
        <v>-6.6680412387504502</v>
      </c>
      <c r="AN628" s="15"/>
      <c r="AO628" s="22">
        <v>8.2712331639486394E-2</v>
      </c>
      <c r="AP628" s="22">
        <v>-0.13479676376213301</v>
      </c>
      <c r="AQ628" s="22">
        <v>0.13147709735858401</v>
      </c>
      <c r="AR628" s="22">
        <v>-0.139697989729029</v>
      </c>
      <c r="AS628" s="20">
        <v>5</v>
      </c>
      <c r="AT628" s="20">
        <v>7</v>
      </c>
      <c r="AU628" s="20">
        <v>4</v>
      </c>
      <c r="AV628" s="21">
        <v>8</v>
      </c>
      <c r="AW628" s="15"/>
      <c r="AX628" s="25">
        <v>0.33325619703566201</v>
      </c>
      <c r="AY628" s="26">
        <v>-0.37260650783309801</v>
      </c>
      <c r="AZ628" s="26">
        <v>-0.69598348348336003</v>
      </c>
      <c r="BA628" s="26">
        <v>-0.50168909067087997</v>
      </c>
      <c r="BB628" s="85">
        <v>3.3916950404382099E-2</v>
      </c>
      <c r="BC628" s="88">
        <v>-43.857364978175603</v>
      </c>
      <c r="BD628" s="18">
        <v>43756</v>
      </c>
      <c r="BE628" s="18">
        <v>43908</v>
      </c>
      <c r="BF628" s="20"/>
      <c r="BG628" s="18"/>
      <c r="BH628" s="15"/>
    </row>
    <row r="629" spans="1:60" x14ac:dyDescent="0.25">
      <c r="A629" s="15"/>
      <c r="B629" s="14" t="s">
        <v>2024</v>
      </c>
      <c r="C629" s="14" t="s">
        <v>2025</v>
      </c>
      <c r="D629" s="14" t="s">
        <v>2008</v>
      </c>
      <c r="E629" s="16" t="s">
        <v>1396</v>
      </c>
      <c r="F629" s="16" t="s">
        <v>1383</v>
      </c>
      <c r="G629" s="81" t="s">
        <v>38</v>
      </c>
      <c r="H629" s="82" t="s">
        <v>39</v>
      </c>
      <c r="I629" s="17" t="s">
        <v>31</v>
      </c>
      <c r="J629" s="17" t="s">
        <v>2026</v>
      </c>
      <c r="K629" s="15"/>
      <c r="L629" s="18">
        <v>44022</v>
      </c>
      <c r="M629" s="83">
        <v>948.52049999963504</v>
      </c>
      <c r="N629" s="84">
        <v>948.52049999963504</v>
      </c>
      <c r="O629" s="84">
        <v>1267.4563999995601</v>
      </c>
      <c r="P629" s="85">
        <f t="shared" si="9"/>
        <v>0.74836538755886539</v>
      </c>
      <c r="Q629" s="18">
        <v>43756</v>
      </c>
      <c r="R629" s="86">
        <v>219507.761</v>
      </c>
      <c r="S629" s="86">
        <v>278771.28976269503</v>
      </c>
      <c r="T629" s="15"/>
      <c r="U629" s="19">
        <v>-8.7901785991562097E-4</v>
      </c>
      <c r="V629" s="51">
        <v>-4.5988870624569203E-2</v>
      </c>
      <c r="W629" s="19">
        <v>-9.7122318311448907E-3</v>
      </c>
      <c r="X629" s="51">
        <v>-0.182305932048621</v>
      </c>
      <c r="Y629" s="19">
        <v>-0.210482616509544</v>
      </c>
      <c r="Z629" s="51">
        <v>-1.7165881927066899</v>
      </c>
      <c r="AA629" s="19">
        <v>-0.237997698859544</v>
      </c>
      <c r="AB629" s="51">
        <v>-3.2231029827962598</v>
      </c>
      <c r="AC629" s="19">
        <v>-0.30730767669127101</v>
      </c>
      <c r="AD629" s="51">
        <v>-6.4449121708748898</v>
      </c>
      <c r="AE629" s="19">
        <v>-0.279663951701077</v>
      </c>
      <c r="AF629" s="87">
        <v>-10.1891631215112</v>
      </c>
      <c r="AG629" s="19">
        <v>1.6324813175742699E-2</v>
      </c>
      <c r="AH629" s="51">
        <v>-0.16633967425150301</v>
      </c>
      <c r="AI629" s="19">
        <v>-0.156506427398272</v>
      </c>
      <c r="AJ629" s="51">
        <v>-1.9237255328334899</v>
      </c>
      <c r="AK629" s="19">
        <v>-5.1479499999913997E-2</v>
      </c>
      <c r="AL629" s="19">
        <v>-4.0734073863859504E-3</v>
      </c>
      <c r="AM629" s="51">
        <v>-47.926950780150896</v>
      </c>
      <c r="AN629" s="15"/>
      <c r="AO629" s="22">
        <v>8.2634613838308696E-2</v>
      </c>
      <c r="AP629" s="22">
        <v>-0.13498259176136301</v>
      </c>
      <c r="AQ629" s="22">
        <v>0.12904982785039501</v>
      </c>
      <c r="AR629" s="22">
        <v>-0.141604972495843</v>
      </c>
      <c r="AS629" s="20">
        <v>5</v>
      </c>
      <c r="AT629" s="20">
        <v>7</v>
      </c>
      <c r="AU629" s="20">
        <v>4</v>
      </c>
      <c r="AV629" s="21">
        <v>8</v>
      </c>
      <c r="AW629" s="15"/>
      <c r="AX629" s="25">
        <v>0.33336303693533398</v>
      </c>
      <c r="AY629" s="26">
        <v>-0.43763046935828198</v>
      </c>
      <c r="AZ629" s="26">
        <v>-1.5378845106697601</v>
      </c>
      <c r="BA629" s="26">
        <v>-0.58757530084494602</v>
      </c>
      <c r="BB629" s="85">
        <v>3.3923714868615201E-2</v>
      </c>
      <c r="BC629" s="88">
        <v>-44.465805687650601</v>
      </c>
      <c r="BD629" s="18">
        <v>43756</v>
      </c>
      <c r="BE629" s="18">
        <v>43908</v>
      </c>
      <c r="BF629" s="20"/>
      <c r="BG629" s="18"/>
      <c r="BH629" s="15"/>
    </row>
    <row r="630" spans="1:60" x14ac:dyDescent="0.25">
      <c r="A630" s="15"/>
      <c r="B630" s="14" t="s">
        <v>2027</v>
      </c>
      <c r="C630" s="14" t="s">
        <v>2028</v>
      </c>
      <c r="D630" s="14" t="s">
        <v>2008</v>
      </c>
      <c r="E630" s="16" t="s">
        <v>715</v>
      </c>
      <c r="F630" s="16" t="s">
        <v>1383</v>
      </c>
      <c r="G630" s="81" t="s">
        <v>38</v>
      </c>
      <c r="H630" s="82" t="s">
        <v>39</v>
      </c>
      <c r="I630" s="17" t="s">
        <v>31</v>
      </c>
      <c r="J630" s="17" t="s">
        <v>2029</v>
      </c>
      <c r="K630" s="15"/>
      <c r="L630" s="18">
        <v>44022</v>
      </c>
      <c r="M630" s="83">
        <v>899.42239999957405</v>
      </c>
      <c r="N630" s="84">
        <v>899.42239999957405</v>
      </c>
      <c r="O630" s="84">
        <v>1214.4156999997799</v>
      </c>
      <c r="P630" s="85">
        <f t="shared" si="9"/>
        <v>0.74062151864451109</v>
      </c>
      <c r="Q630" s="18">
        <v>43756</v>
      </c>
      <c r="R630" s="86">
        <v>889351.73600000003</v>
      </c>
      <c r="S630" s="86">
        <v>1229705.1462871099</v>
      </c>
      <c r="T630" s="15"/>
      <c r="U630" s="19">
        <v>-9.1807943408639403E-4</v>
      </c>
      <c r="V630" s="51">
        <v>-4.9895028041646597E-2</v>
      </c>
      <c r="W630" s="19">
        <v>-1.08723253169956E-2</v>
      </c>
      <c r="X630" s="51">
        <v>-0.29831528063368801</v>
      </c>
      <c r="Y630" s="19">
        <v>-0.21607766024419101</v>
      </c>
      <c r="Z630" s="51">
        <v>-2.27609256617143</v>
      </c>
      <c r="AA630" s="19">
        <v>-0.24883189336658701</v>
      </c>
      <c r="AB630" s="51">
        <v>-4.3065224335004997</v>
      </c>
      <c r="AC630" s="19">
        <v>-0.32685209481220201</v>
      </c>
      <c r="AD630" s="51">
        <v>-8.3993539829680195</v>
      </c>
      <c r="AE630" s="19">
        <v>-0.3099279362979</v>
      </c>
      <c r="AF630" s="87">
        <v>-13.2155615811935</v>
      </c>
      <c r="AG630" s="19">
        <v>1.5927893280604601E-2</v>
      </c>
      <c r="AH630" s="51">
        <v>-0.20603166376531601</v>
      </c>
      <c r="AI630" s="19">
        <v>-0.16281104555673701</v>
      </c>
      <c r="AJ630" s="51">
        <v>-2.55418734867999</v>
      </c>
      <c r="AK630" s="19">
        <v>-0.100577600000252</v>
      </c>
      <c r="AL630" s="19">
        <v>-8.1531062915018992E-3</v>
      </c>
      <c r="AM630" s="51">
        <v>-52.836760780192002</v>
      </c>
      <c r="AN630" s="15"/>
      <c r="AO630" s="22">
        <v>8.2592210385046202E-2</v>
      </c>
      <c r="AP630" s="22">
        <v>-0.13508405009822999</v>
      </c>
      <c r="AQ630" s="22">
        <v>0.12772677412795</v>
      </c>
      <c r="AR630" s="22">
        <v>-0.142644460006559</v>
      </c>
      <c r="AS630" s="20">
        <v>5</v>
      </c>
      <c r="AT630" s="20">
        <v>7</v>
      </c>
      <c r="AU630" s="20">
        <v>3</v>
      </c>
      <c r="AV630" s="21">
        <v>9</v>
      </c>
      <c r="AW630" s="15"/>
      <c r="AX630" s="25">
        <v>0.33342243658262299</v>
      </c>
      <c r="AY630" s="26">
        <v>-0.47241430386202399</v>
      </c>
      <c r="AZ630" s="26">
        <v>-1.9897318550374601</v>
      </c>
      <c r="BA630" s="26">
        <v>-0.63329842221719401</v>
      </c>
      <c r="BB630" s="85">
        <v>3.3927518844466299E-2</v>
      </c>
      <c r="BC630" s="88">
        <v>-44.795081288902999</v>
      </c>
      <c r="BD630" s="18">
        <v>43756</v>
      </c>
      <c r="BE630" s="18">
        <v>43908</v>
      </c>
      <c r="BF630" s="20"/>
      <c r="BG630" s="18"/>
      <c r="BH630" s="15"/>
    </row>
    <row r="631" spans="1:60" x14ac:dyDescent="0.25">
      <c r="A631" s="15"/>
      <c r="B631" s="14" t="s">
        <v>2030</v>
      </c>
      <c r="C631" s="14" t="s">
        <v>2031</v>
      </c>
      <c r="D631" s="14" t="s">
        <v>2008</v>
      </c>
      <c r="E631" s="16" t="s">
        <v>1402</v>
      </c>
      <c r="F631" s="16" t="s">
        <v>1383</v>
      </c>
      <c r="G631" s="81" t="s">
        <v>38</v>
      </c>
      <c r="H631" s="82" t="s">
        <v>39</v>
      </c>
      <c r="I631" s="17" t="s">
        <v>31</v>
      </c>
      <c r="J631" s="17" t="s">
        <v>64</v>
      </c>
      <c r="K631" s="15"/>
      <c r="L631" s="18">
        <v>43817</v>
      </c>
      <c r="M631" s="83"/>
      <c r="N631" s="84"/>
      <c r="O631" s="84"/>
      <c r="P631" s="85" t="str">
        <f t="shared" si="9"/>
        <v/>
      </c>
      <c r="Q631" s="18"/>
      <c r="R631" s="86"/>
      <c r="S631" s="86"/>
      <c r="T631" s="15"/>
      <c r="U631" s="19"/>
      <c r="V631" s="51"/>
      <c r="W631" s="19"/>
      <c r="X631" s="51"/>
      <c r="Y631" s="19"/>
      <c r="Z631" s="51"/>
      <c r="AA631" s="19"/>
      <c r="AB631" s="51"/>
      <c r="AC631" s="19"/>
      <c r="AD631" s="51"/>
      <c r="AE631" s="19"/>
      <c r="AF631" s="87"/>
      <c r="AG631" s="19"/>
      <c r="AH631" s="51"/>
      <c r="AI631" s="19"/>
      <c r="AJ631" s="51"/>
      <c r="AK631" s="19"/>
      <c r="AL631" s="19"/>
      <c r="AM631" s="51"/>
      <c r="AN631" s="15"/>
      <c r="AO631" s="22">
        <v>0</v>
      </c>
      <c r="AP631" s="22">
        <v>0</v>
      </c>
      <c r="AQ631" s="22"/>
      <c r="AR631" s="22"/>
      <c r="AS631" s="20"/>
      <c r="AT631" s="20"/>
      <c r="AU631" s="20"/>
      <c r="AV631" s="21"/>
      <c r="AW631" s="15"/>
      <c r="AX631" s="25"/>
      <c r="AY631" s="26"/>
      <c r="AZ631" s="26"/>
      <c r="BA631" s="26"/>
      <c r="BB631" s="85"/>
      <c r="BC631" s="88">
        <v>0</v>
      </c>
      <c r="BD631" s="18">
        <v>43811</v>
      </c>
      <c r="BE631" s="18"/>
      <c r="BF631" s="20"/>
      <c r="BG631" s="18"/>
      <c r="BH631" s="15"/>
    </row>
    <row r="632" spans="1:60" x14ac:dyDescent="0.25">
      <c r="A632" s="15"/>
      <c r="B632" s="14" t="s">
        <v>2032</v>
      </c>
      <c r="C632" s="14" t="s">
        <v>2033</v>
      </c>
      <c r="D632" s="14" t="s">
        <v>2034</v>
      </c>
      <c r="E632" s="16" t="s">
        <v>77</v>
      </c>
      <c r="F632" s="16" t="s">
        <v>245</v>
      </c>
      <c r="G632" s="81" t="s">
        <v>38</v>
      </c>
      <c r="H632" s="82" t="s">
        <v>2035</v>
      </c>
      <c r="I632" s="17" t="s">
        <v>31</v>
      </c>
      <c r="J632" s="17" t="s">
        <v>2036</v>
      </c>
      <c r="K632" s="15"/>
      <c r="L632" s="18">
        <v>44022</v>
      </c>
      <c r="M632" s="83">
        <v>2820.1735000014301</v>
      </c>
      <c r="N632" s="84">
        <v>2820.1735000014301</v>
      </c>
      <c r="O632" s="84">
        <v>3171.0342000015098</v>
      </c>
      <c r="P632" s="85">
        <f t="shared" si="9"/>
        <v>0.88935448882894019</v>
      </c>
      <c r="Q632" s="18">
        <v>43881</v>
      </c>
      <c r="R632" s="86">
        <v>260821.458570068</v>
      </c>
      <c r="S632" s="86">
        <v>262001.158456787</v>
      </c>
      <c r="T632" s="15"/>
      <c r="U632" s="19">
        <v>1.27614456105221E-2</v>
      </c>
      <c r="V632" s="51">
        <v>1.3180574764191999</v>
      </c>
      <c r="W632" s="19">
        <v>2.3994974455490599E-2</v>
      </c>
      <c r="X632" s="51">
        <v>3.18841469661493</v>
      </c>
      <c r="Y632" s="19">
        <v>-5.3020122553789399E-2</v>
      </c>
      <c r="Z632" s="51">
        <v>14.029661202875999</v>
      </c>
      <c r="AA632" s="19">
        <v>0.12041414792664</v>
      </c>
      <c r="AB632" s="51">
        <v>32.618081695807597</v>
      </c>
      <c r="AC632" s="19">
        <v>0.20069849956955299</v>
      </c>
      <c r="AD632" s="51">
        <v>44.355705455236603</v>
      </c>
      <c r="AE632" s="19">
        <v>0.31622994634759399</v>
      </c>
      <c r="AF632" s="87">
        <v>49.400226683355903</v>
      </c>
      <c r="AG632" s="19">
        <v>-1.39188677176207E-2</v>
      </c>
      <c r="AH632" s="51">
        <v>-3.19070776358785</v>
      </c>
      <c r="AI632" s="19">
        <v>-1.89932442699501E-2</v>
      </c>
      <c r="AJ632" s="51">
        <v>11.8275927799987</v>
      </c>
      <c r="AK632" s="19">
        <v>1.71617130089318</v>
      </c>
      <c r="AL632" s="19">
        <v>0.106686568355217</v>
      </c>
      <c r="AM632" s="51">
        <v>190.48028502007901</v>
      </c>
      <c r="AN632" s="15"/>
      <c r="AO632" s="22">
        <v>3.4806989999196999E-2</v>
      </c>
      <c r="AP632" s="22">
        <v>-5.3219344169556301E-2</v>
      </c>
      <c r="AQ632" s="22">
        <v>0.118744582880026</v>
      </c>
      <c r="AR632" s="22">
        <v>-0.100038936053315</v>
      </c>
      <c r="AS632" s="20">
        <v>8</v>
      </c>
      <c r="AT632" s="20">
        <v>4</v>
      </c>
      <c r="AU632" s="20">
        <v>7</v>
      </c>
      <c r="AV632" s="21">
        <v>5</v>
      </c>
      <c r="AW632" s="15"/>
      <c r="AX632" s="25">
        <v>0.16606212294689601</v>
      </c>
      <c r="AY632" s="26">
        <v>0.66550116352300404</v>
      </c>
      <c r="AZ632" s="26">
        <v>1.0557053251723101</v>
      </c>
      <c r="BA632" s="26">
        <v>0.95733672266305803</v>
      </c>
      <c r="BB632" s="85">
        <v>1.7111754794332201E-2</v>
      </c>
      <c r="BC632" s="88">
        <v>-27.528015938791199</v>
      </c>
      <c r="BD632" s="18">
        <v>43881</v>
      </c>
      <c r="BE632" s="18">
        <v>43913</v>
      </c>
      <c r="BF632" s="20"/>
      <c r="BG632" s="18"/>
      <c r="BH632" s="15"/>
    </row>
    <row r="633" spans="1:60" x14ac:dyDescent="0.25">
      <c r="A633" s="15"/>
      <c r="B633" s="14" t="s">
        <v>2037</v>
      </c>
      <c r="C633" s="14" t="s">
        <v>2038</v>
      </c>
      <c r="D633" s="14" t="s">
        <v>2034</v>
      </c>
      <c r="E633" s="16" t="s">
        <v>254</v>
      </c>
      <c r="F633" s="16" t="s">
        <v>245</v>
      </c>
      <c r="G633" s="81" t="s">
        <v>38</v>
      </c>
      <c r="H633" s="82" t="s">
        <v>2035</v>
      </c>
      <c r="I633" s="17" t="s">
        <v>31</v>
      </c>
      <c r="J633" s="17" t="s">
        <v>64</v>
      </c>
      <c r="K633" s="15"/>
      <c r="L633" s="18">
        <v>44022</v>
      </c>
      <c r="M633" s="83">
        <v>1131.1844999995101</v>
      </c>
      <c r="N633" s="84">
        <v>1131.1844999995101</v>
      </c>
      <c r="O633" s="84"/>
      <c r="P633" s="85" t="str">
        <f t="shared" si="9"/>
        <v/>
      </c>
      <c r="Q633" s="18"/>
      <c r="R633" s="86">
        <v>211270.557</v>
      </c>
      <c r="S633" s="86"/>
      <c r="T633" s="15"/>
      <c r="U633" s="19">
        <v>1.28030191117432E-2</v>
      </c>
      <c r="V633" s="51">
        <v>1.3222148265413101</v>
      </c>
      <c r="W633" s="19">
        <v>2.5258205552745501E-2</v>
      </c>
      <c r="X633" s="51">
        <v>3.3147378063404198</v>
      </c>
      <c r="Y633" s="19">
        <v>-4.5910614129752503E-2</v>
      </c>
      <c r="Z633" s="51">
        <v>14.7406120452797</v>
      </c>
      <c r="AA633" s="19"/>
      <c r="AB633" s="51"/>
      <c r="AC633" s="19"/>
      <c r="AD633" s="51"/>
      <c r="AE633" s="19"/>
      <c r="AF633" s="87"/>
      <c r="AG633" s="19">
        <v>-1.35136183989744E-2</v>
      </c>
      <c r="AH633" s="51">
        <v>-3.1501828317232099</v>
      </c>
      <c r="AI633" s="19">
        <v>-1.12219801239917E-2</v>
      </c>
      <c r="AJ633" s="51">
        <v>12.604719194598101</v>
      </c>
      <c r="AK633" s="19">
        <v>0.13118450000008999</v>
      </c>
      <c r="AL633" s="19">
        <v>0.14326892140525199</v>
      </c>
      <c r="AM633" s="51">
        <v>28.874392888072201</v>
      </c>
      <c r="AN633" s="15"/>
      <c r="AO633" s="22">
        <v>3.4849440531615997E-2</v>
      </c>
      <c r="AP633" s="22">
        <v>-5.3180463420212598E-2</v>
      </c>
      <c r="AQ633" s="22">
        <v>0.120124732331606</v>
      </c>
      <c r="AR633" s="22">
        <v>-9.8891627183620601E-2</v>
      </c>
      <c r="AS633" s="20"/>
      <c r="AT633" s="20"/>
      <c r="AU633" s="20"/>
      <c r="AV633" s="21"/>
      <c r="AW633" s="15"/>
      <c r="AX633" s="25"/>
      <c r="AY633" s="26"/>
      <c r="AZ633" s="26"/>
      <c r="BA633" s="26"/>
      <c r="BB633" s="85"/>
      <c r="BC633" s="88">
        <v>-27.435308708547399</v>
      </c>
      <c r="BD633" s="18">
        <v>43882</v>
      </c>
      <c r="BE633" s="18">
        <v>43913</v>
      </c>
      <c r="BF633" s="20"/>
      <c r="BG633" s="18"/>
      <c r="BH633" s="15"/>
    </row>
    <row r="634" spans="1:60" x14ac:dyDescent="0.25">
      <c r="A634" s="15"/>
      <c r="B634" s="14" t="s">
        <v>2039</v>
      </c>
      <c r="C634" s="14" t="s">
        <v>2040</v>
      </c>
      <c r="D634" s="14" t="s">
        <v>2034</v>
      </c>
      <c r="E634" s="16" t="s">
        <v>341</v>
      </c>
      <c r="F634" s="16" t="s">
        <v>245</v>
      </c>
      <c r="G634" s="81" t="s">
        <v>38</v>
      </c>
      <c r="H634" s="82" t="s">
        <v>2035</v>
      </c>
      <c r="I634" s="17" t="s">
        <v>31</v>
      </c>
      <c r="J634" s="17" t="s">
        <v>2041</v>
      </c>
      <c r="K634" s="15"/>
      <c r="L634" s="18">
        <v>44022</v>
      </c>
      <c r="M634" s="83">
        <v>2169.1138000003998</v>
      </c>
      <c r="N634" s="84">
        <v>2169.1138000003998</v>
      </c>
      <c r="O634" s="84">
        <v>2460.9329999983302</v>
      </c>
      <c r="P634" s="85">
        <f t="shared" si="9"/>
        <v>0.88141928284998883</v>
      </c>
      <c r="Q634" s="18">
        <v>43881</v>
      </c>
      <c r="R634" s="86">
        <v>756385.48600000003</v>
      </c>
      <c r="S634" s="86">
        <v>702358.80432812497</v>
      </c>
      <c r="T634" s="15"/>
      <c r="U634" s="19">
        <v>1.2697079817371599E-2</v>
      </c>
      <c r="V634" s="51">
        <v>1.3116208971041501</v>
      </c>
      <c r="W634" s="19">
        <v>2.20441809015028E-2</v>
      </c>
      <c r="X634" s="51">
        <v>2.9933353412161501</v>
      </c>
      <c r="Y634" s="19">
        <v>-6.3912235911630005E-2</v>
      </c>
      <c r="Z634" s="51">
        <v>12.940449867091999</v>
      </c>
      <c r="AA634" s="19">
        <v>9.4649348058737801E-2</v>
      </c>
      <c r="AB634" s="51">
        <v>30.041601709032001</v>
      </c>
      <c r="AC634" s="19">
        <v>0.14618430744128999</v>
      </c>
      <c r="AD634" s="51">
        <v>38.904286242381197</v>
      </c>
      <c r="AE634" s="19">
        <v>0.22765514604921899</v>
      </c>
      <c r="AF634" s="87">
        <v>40.542746653547503</v>
      </c>
      <c r="AG634" s="19">
        <v>-1.45454367029743E-2</v>
      </c>
      <c r="AH634" s="51">
        <v>-3.2533646621232002</v>
      </c>
      <c r="AI634" s="19">
        <v>-3.08929229950081E-2</v>
      </c>
      <c r="AJ634" s="51">
        <v>10.6376249074965</v>
      </c>
      <c r="AK634" s="19">
        <v>1.09564063918893</v>
      </c>
      <c r="AL634" s="19">
        <v>7.7946874740519007E-2</v>
      </c>
      <c r="AM634" s="51">
        <v>128.42721884953801</v>
      </c>
      <c r="AN634" s="15"/>
      <c r="AO634" s="22">
        <v>3.4741238643618999E-2</v>
      </c>
      <c r="AP634" s="22">
        <v>-5.3279516667316798E-2</v>
      </c>
      <c r="AQ634" s="22">
        <v>0.11661318744882</v>
      </c>
      <c r="AR634" s="22">
        <v>-0.101810519221617</v>
      </c>
      <c r="AS634" s="20">
        <v>8</v>
      </c>
      <c r="AT634" s="20">
        <v>4</v>
      </c>
      <c r="AU634" s="20">
        <v>7</v>
      </c>
      <c r="AV634" s="21">
        <v>5</v>
      </c>
      <c r="AW634" s="15"/>
      <c r="AX634" s="25">
        <v>0.16604429386177799</v>
      </c>
      <c r="AY634" s="26">
        <v>0.51992358015831996</v>
      </c>
      <c r="AZ634" s="26">
        <v>0.96576931290746904</v>
      </c>
      <c r="BA634" s="26">
        <v>0.74382968906229496</v>
      </c>
      <c r="BB634" s="85">
        <v>1.7108300478030299E-2</v>
      </c>
      <c r="BC634" s="88">
        <v>-27.675276002992199</v>
      </c>
      <c r="BD634" s="18">
        <v>43881</v>
      </c>
      <c r="BE634" s="18">
        <v>43913</v>
      </c>
      <c r="BF634" s="20"/>
      <c r="BG634" s="18"/>
      <c r="BH634" s="15"/>
    </row>
    <row r="635" spans="1:60" x14ac:dyDescent="0.25">
      <c r="A635" s="15"/>
      <c r="B635" s="14" t="s">
        <v>2042</v>
      </c>
      <c r="C635" s="14" t="s">
        <v>2043</v>
      </c>
      <c r="D635" s="14" t="s">
        <v>2034</v>
      </c>
      <c r="E635" s="16" t="s">
        <v>608</v>
      </c>
      <c r="F635" s="16" t="s">
        <v>245</v>
      </c>
      <c r="G635" s="81" t="s">
        <v>38</v>
      </c>
      <c r="H635" s="82" t="s">
        <v>2035</v>
      </c>
      <c r="I635" s="17" t="s">
        <v>31</v>
      </c>
      <c r="J635" s="17" t="s">
        <v>2044</v>
      </c>
      <c r="K635" s="15"/>
      <c r="L635" s="18">
        <v>44022</v>
      </c>
      <c r="M635" s="83">
        <v>2311.1136999987102</v>
      </c>
      <c r="N635" s="84">
        <v>2311.1136999987102</v>
      </c>
      <c r="O635" s="84">
        <v>2613.4439000002999</v>
      </c>
      <c r="P635" s="85">
        <f t="shared" si="9"/>
        <v>0.88431731784961787</v>
      </c>
      <c r="Q635" s="18">
        <v>43881</v>
      </c>
      <c r="R635" s="86">
        <v>683237.38100000005</v>
      </c>
      <c r="S635" s="86">
        <v>624856.09797753894</v>
      </c>
      <c r="T635" s="15"/>
      <c r="U635" s="19">
        <v>1.2720653019641801E-2</v>
      </c>
      <c r="V635" s="51">
        <v>1.31397821733117</v>
      </c>
      <c r="W635" s="19">
        <v>2.2758238397727799E-2</v>
      </c>
      <c r="X635" s="51">
        <v>3.0647410908386501</v>
      </c>
      <c r="Y635" s="19">
        <v>-5.9937563563871699E-2</v>
      </c>
      <c r="Z635" s="51">
        <v>13.3379171018605</v>
      </c>
      <c r="AA635" s="19">
        <v>0.104016343795665</v>
      </c>
      <c r="AB635" s="51">
        <v>30.978301282739299</v>
      </c>
      <c r="AC635" s="19">
        <v>0.16585708072117999</v>
      </c>
      <c r="AD635" s="51">
        <v>40.871563570399303</v>
      </c>
      <c r="AE635" s="19">
        <v>0.25938234558096201</v>
      </c>
      <c r="AF635" s="87">
        <v>43.715466606721698</v>
      </c>
      <c r="AG635" s="19">
        <v>-1.4315982808511801E-2</v>
      </c>
      <c r="AH635" s="51">
        <v>-3.2304192726769498</v>
      </c>
      <c r="AI635" s="19">
        <v>-2.65514305165198E-2</v>
      </c>
      <c r="AJ635" s="51">
        <v>11.071774155338099</v>
      </c>
      <c r="AK635" s="19">
        <v>1.2916575275897</v>
      </c>
      <c r="AL635" s="19">
        <v>8.7769625830405901E-2</v>
      </c>
      <c r="AM635" s="51">
        <v>148.02890768973199</v>
      </c>
      <c r="AN635" s="15"/>
      <c r="AO635" s="22">
        <v>3.4765281714498997E-2</v>
      </c>
      <c r="AP635" s="22">
        <v>-5.3257486562870299E-2</v>
      </c>
      <c r="AQ635" s="22">
        <v>0.117393319938856</v>
      </c>
      <c r="AR635" s="22">
        <v>-0.101162066245743</v>
      </c>
      <c r="AS635" s="20">
        <v>8</v>
      </c>
      <c r="AT635" s="20">
        <v>4</v>
      </c>
      <c r="AU635" s="20">
        <v>7</v>
      </c>
      <c r="AV635" s="21">
        <v>5</v>
      </c>
      <c r="AW635" s="15"/>
      <c r="AX635" s="25">
        <v>0.16605034605017899</v>
      </c>
      <c r="AY635" s="26">
        <v>0.57286825110986705</v>
      </c>
      <c r="AZ635" s="26">
        <v>0.99847950993262202</v>
      </c>
      <c r="BA635" s="26">
        <v>0.82122257004266397</v>
      </c>
      <c r="BB635" s="85">
        <v>1.7109515909378401E-2</v>
      </c>
      <c r="BC635" s="88">
        <v>-27.621377294563001</v>
      </c>
      <c r="BD635" s="18">
        <v>43881</v>
      </c>
      <c r="BE635" s="18">
        <v>43913</v>
      </c>
      <c r="BF635" s="20"/>
      <c r="BG635" s="18"/>
      <c r="BH635" s="15"/>
    </row>
    <row r="636" spans="1:60" x14ac:dyDescent="0.25">
      <c r="A636" s="15"/>
      <c r="B636" s="14" t="s">
        <v>2045</v>
      </c>
      <c r="C636" s="14" t="s">
        <v>2046</v>
      </c>
      <c r="D636" s="14" t="s">
        <v>2034</v>
      </c>
      <c r="E636" s="16" t="s">
        <v>163</v>
      </c>
      <c r="F636" s="16" t="s">
        <v>245</v>
      </c>
      <c r="G636" s="81" t="s">
        <v>38</v>
      </c>
      <c r="H636" s="82" t="s">
        <v>2035</v>
      </c>
      <c r="I636" s="17" t="s">
        <v>31</v>
      </c>
      <c r="J636" s="17" t="s">
        <v>2047</v>
      </c>
      <c r="K636" s="15"/>
      <c r="L636" s="18">
        <v>44022</v>
      </c>
      <c r="M636" s="83">
        <v>2505.8104999996699</v>
      </c>
      <c r="N636" s="84">
        <v>2505.8104999996699</v>
      </c>
      <c r="O636" s="84">
        <v>2828.45609999821</v>
      </c>
      <c r="P636" s="85">
        <f t="shared" si="9"/>
        <v>0.8859287227407403</v>
      </c>
      <c r="Q636" s="18">
        <v>43881</v>
      </c>
      <c r="R636" s="86">
        <v>2162383.2349999999</v>
      </c>
      <c r="S636" s="86">
        <v>1727148.17553906</v>
      </c>
      <c r="T636" s="15"/>
      <c r="U636" s="19">
        <v>1.2733725379803201E-2</v>
      </c>
      <c r="V636" s="51">
        <v>1.31528545334731</v>
      </c>
      <c r="W636" s="19">
        <v>2.3154479264121602E-2</v>
      </c>
      <c r="X636" s="51">
        <v>3.1043651774780301</v>
      </c>
      <c r="Y636" s="19">
        <v>-5.7725910092849497E-2</v>
      </c>
      <c r="Z636" s="51">
        <v>13.5590824489627</v>
      </c>
      <c r="AA636" s="19">
        <v>0.10924592310228</v>
      </c>
      <c r="AB636" s="51">
        <v>31.5012592134008</v>
      </c>
      <c r="AC636" s="19">
        <v>0.17691303457832</v>
      </c>
      <c r="AD636" s="51">
        <v>41.9771589561133</v>
      </c>
      <c r="AE636" s="19">
        <v>0.27733081694721501</v>
      </c>
      <c r="AF636" s="87">
        <v>45.510313743318001</v>
      </c>
      <c r="AG636" s="19">
        <v>-1.41887302552277E-2</v>
      </c>
      <c r="AH636" s="51">
        <v>-3.21769401734855</v>
      </c>
      <c r="AI636" s="19">
        <v>-2.4135240939358499E-2</v>
      </c>
      <c r="AJ636" s="51">
        <v>11.313393113057799</v>
      </c>
      <c r="AK636" s="19">
        <v>1.4696547543979299</v>
      </c>
      <c r="AL636" s="19">
        <v>9.6055794951098505E-2</v>
      </c>
      <c r="AM636" s="51">
        <v>165.82863037055401</v>
      </c>
      <c r="AN636" s="15"/>
      <c r="AO636" s="22">
        <v>3.4778699196977E-2</v>
      </c>
      <c r="AP636" s="22">
        <v>-5.3245312849903699E-2</v>
      </c>
      <c r="AQ636" s="22">
        <v>0.117826229186903</v>
      </c>
      <c r="AR636" s="22">
        <v>-0.10080222908713</v>
      </c>
      <c r="AS636" s="20">
        <v>8</v>
      </c>
      <c r="AT636" s="20">
        <v>4</v>
      </c>
      <c r="AU636" s="20">
        <v>7</v>
      </c>
      <c r="AV636" s="21">
        <v>5</v>
      </c>
      <c r="AW636" s="15"/>
      <c r="AX636" s="25">
        <v>0.166053955981042</v>
      </c>
      <c r="AY636" s="26">
        <v>0.60241828104153705</v>
      </c>
      <c r="AZ636" s="26">
        <v>1.01673515699622</v>
      </c>
      <c r="BA636" s="26">
        <v>0.86454587194930399</v>
      </c>
      <c r="BB636" s="85">
        <v>1.7110216171331599E-2</v>
      </c>
      <c r="BC636" s="88">
        <v>-27.591465888341201</v>
      </c>
      <c r="BD636" s="18">
        <v>43881</v>
      </c>
      <c r="BE636" s="18">
        <v>43913</v>
      </c>
      <c r="BF636" s="20"/>
      <c r="BG636" s="18"/>
      <c r="BH636" s="15"/>
    </row>
    <row r="637" spans="1:60" x14ac:dyDescent="0.25">
      <c r="A637" s="15"/>
      <c r="B637" s="14" t="s">
        <v>2048</v>
      </c>
      <c r="C637" s="14" t="s">
        <v>2049</v>
      </c>
      <c r="D637" s="14" t="s">
        <v>2050</v>
      </c>
      <c r="E637" s="16" t="s">
        <v>36</v>
      </c>
      <c r="F637" s="16" t="s">
        <v>114</v>
      </c>
      <c r="G637" s="81" t="s">
        <v>115</v>
      </c>
      <c r="H637" s="82" t="s">
        <v>2051</v>
      </c>
      <c r="I637" s="17" t="s">
        <v>411</v>
      </c>
      <c r="J637" s="17" t="s">
        <v>2052</v>
      </c>
      <c r="K637" s="15"/>
      <c r="L637" s="18">
        <v>44022</v>
      </c>
      <c r="M637" s="83">
        <v>2716.5465000011</v>
      </c>
      <c r="N637" s="84">
        <v>2716.5465000011</v>
      </c>
      <c r="O637" s="84">
        <v>2953.0086300000498</v>
      </c>
      <c r="P637" s="85">
        <f t="shared" si="9"/>
        <v>0.91992501220731415</v>
      </c>
      <c r="Q637" s="18">
        <v>43885</v>
      </c>
      <c r="R637" s="86">
        <v>8365508.9803437497</v>
      </c>
      <c r="S637" s="86">
        <v>9116385.5055937506</v>
      </c>
      <c r="T637" s="15"/>
      <c r="U637" s="19">
        <v>-7.1903449752426197E-3</v>
      </c>
      <c r="V637" s="51">
        <v>-0.67712158215727003</v>
      </c>
      <c r="W637" s="19">
        <v>4.8328001721529299E-3</v>
      </c>
      <c r="X637" s="51">
        <v>1.27219726828116</v>
      </c>
      <c r="Y637" s="19">
        <v>-2.0032345636536799E-2</v>
      </c>
      <c r="Z637" s="51">
        <v>17.328438894590398</v>
      </c>
      <c r="AA637" s="19">
        <v>0.121055502193485</v>
      </c>
      <c r="AB637" s="51">
        <v>32.682217122521301</v>
      </c>
      <c r="AC637" s="19">
        <v>0.23933887532068199</v>
      </c>
      <c r="AD637" s="51">
        <v>48.219743030320402</v>
      </c>
      <c r="AE637" s="19">
        <v>0.222488717301458</v>
      </c>
      <c r="AF637" s="87">
        <v>40.026103778742304</v>
      </c>
      <c r="AG637" s="19">
        <v>-3.3591894534765701E-2</v>
      </c>
      <c r="AH637" s="51">
        <v>-5.1580104453023496</v>
      </c>
      <c r="AI637" s="19">
        <v>9.94712069950765E-3</v>
      </c>
      <c r="AJ637" s="51">
        <v>14.7216292769444</v>
      </c>
      <c r="AK637" s="19">
        <v>1.3742715179687399</v>
      </c>
      <c r="AL637" s="19">
        <v>5.5290687803790199E-2</v>
      </c>
      <c r="AM637" s="51">
        <v>12.998652437818199</v>
      </c>
      <c r="AN637" s="15"/>
      <c r="AO637" s="22">
        <v>3.6235746183592703E-2</v>
      </c>
      <c r="AP637" s="22">
        <v>-2.85446560510536E-2</v>
      </c>
      <c r="AQ637" s="22">
        <v>0.14136547949427</v>
      </c>
      <c r="AR637" s="22">
        <v>-8.76467003990547E-2</v>
      </c>
      <c r="AS637" s="20">
        <v>9</v>
      </c>
      <c r="AT637" s="20">
        <v>3</v>
      </c>
      <c r="AU637" s="20">
        <v>7</v>
      </c>
      <c r="AV637" s="21">
        <v>5</v>
      </c>
      <c r="AW637" s="15"/>
      <c r="AX637" s="25">
        <v>0.13457196962495799</v>
      </c>
      <c r="AY637" s="26">
        <v>0.96568535450387605</v>
      </c>
      <c r="AZ637" s="26">
        <v>0.98505135200684901</v>
      </c>
      <c r="BA637" s="26">
        <v>1.52532511142272</v>
      </c>
      <c r="BB637" s="85">
        <v>1.39250978134623E-2</v>
      </c>
      <c r="BC637" s="88">
        <v>-14.639384714595501</v>
      </c>
      <c r="BD637" s="18">
        <v>43885</v>
      </c>
      <c r="BE637" s="18">
        <v>43915</v>
      </c>
      <c r="BF637" s="20"/>
      <c r="BG637" s="18"/>
      <c r="BH637" s="15"/>
    </row>
    <row r="638" spans="1:60" x14ac:dyDescent="0.25">
      <c r="A638" s="15"/>
      <c r="B638" s="14" t="s">
        <v>2053</v>
      </c>
      <c r="C638" s="14" t="s">
        <v>2054</v>
      </c>
      <c r="D638" s="14" t="s">
        <v>2050</v>
      </c>
      <c r="E638" s="16" t="s">
        <v>77</v>
      </c>
      <c r="F638" s="16" t="s">
        <v>114</v>
      </c>
      <c r="G638" s="81" t="s">
        <v>115</v>
      </c>
      <c r="H638" s="82" t="s">
        <v>2051</v>
      </c>
      <c r="I638" s="17" t="s">
        <v>411</v>
      </c>
      <c r="J638" s="17" t="s">
        <v>2055</v>
      </c>
      <c r="K638" s="15"/>
      <c r="L638" s="18">
        <v>44022</v>
      </c>
      <c r="M638" s="83">
        <v>2939.0297040007999</v>
      </c>
      <c r="N638" s="84">
        <v>2939.0297040007999</v>
      </c>
      <c r="O638" s="84">
        <v>3188.8282140009101</v>
      </c>
      <c r="P638" s="85">
        <f t="shared" si="9"/>
        <v>0.92166448198641071</v>
      </c>
      <c r="Q638" s="18">
        <v>43885</v>
      </c>
      <c r="R638" s="86">
        <v>10948371.3737344</v>
      </c>
      <c r="S638" s="86">
        <v>11042542.0266406</v>
      </c>
      <c r="T638" s="15"/>
      <c r="U638" s="19">
        <v>-7.1792034550526296E-3</v>
      </c>
      <c r="V638" s="51">
        <v>-0.67600743013827003</v>
      </c>
      <c r="W638" s="19">
        <v>5.2624722538894301E-3</v>
      </c>
      <c r="X638" s="51">
        <v>1.31516447645481</v>
      </c>
      <c r="Y638" s="19">
        <v>-1.7579274830495699E-2</v>
      </c>
      <c r="Z638" s="51">
        <v>17.573745975212699</v>
      </c>
      <c r="AA638" s="19">
        <v>0.12667718368727901</v>
      </c>
      <c r="AB638" s="51">
        <v>33.244385271915199</v>
      </c>
      <c r="AC638" s="19">
        <v>0.25184258440829599</v>
      </c>
      <c r="AD638" s="51">
        <v>49.470113939081799</v>
      </c>
      <c r="AE638" s="19">
        <v>0.24100523943518101</v>
      </c>
      <c r="AF638" s="87">
        <v>41.877755992114501</v>
      </c>
      <c r="AG638" s="19">
        <v>-3.3461184308180202E-2</v>
      </c>
      <c r="AH638" s="51">
        <v>-5.1449394226437999</v>
      </c>
      <c r="AI638" s="19">
        <v>1.2601544156495901E-2</v>
      </c>
      <c r="AJ638" s="51">
        <v>14.987071622643301</v>
      </c>
      <c r="AK638" s="19">
        <v>1.2189394678827401</v>
      </c>
      <c r="AL638" s="19">
        <v>8.7517774103616802E-2</v>
      </c>
      <c r="AM638" s="51">
        <v>138.302894702647</v>
      </c>
      <c r="AN638" s="15"/>
      <c r="AO638" s="22">
        <v>3.6259077985960203E-2</v>
      </c>
      <c r="AP638" s="22">
        <v>-2.8505052089713E-2</v>
      </c>
      <c r="AQ638" s="22">
        <v>0.14185438909043999</v>
      </c>
      <c r="AR638" s="22">
        <v>-8.7263218916632496E-2</v>
      </c>
      <c r="AS638" s="20">
        <v>9</v>
      </c>
      <c r="AT638" s="20">
        <v>3</v>
      </c>
      <c r="AU638" s="20">
        <v>7</v>
      </c>
      <c r="AV638" s="21">
        <v>5</v>
      </c>
      <c r="AW638" s="15"/>
      <c r="AX638" s="25">
        <v>0.13455789979983801</v>
      </c>
      <c r="AY638" s="26">
        <v>1.00509208890435</v>
      </c>
      <c r="AZ638" s="26">
        <v>1.0032494182123599</v>
      </c>
      <c r="BA638" s="26">
        <v>1.5904306599059099</v>
      </c>
      <c r="BB638" s="85">
        <v>1.39239479853859E-2</v>
      </c>
      <c r="BC638" s="88">
        <v>-14.6034620477585</v>
      </c>
      <c r="BD638" s="18">
        <v>43885</v>
      </c>
      <c r="BE638" s="18">
        <v>43915</v>
      </c>
      <c r="BF638" s="20"/>
      <c r="BG638" s="18"/>
      <c r="BH638" s="15"/>
    </row>
    <row r="639" spans="1:60" x14ac:dyDescent="0.25">
      <c r="A639" s="15"/>
      <c r="B639" s="14" t="s">
        <v>2056</v>
      </c>
      <c r="C639" s="14" t="s">
        <v>2057</v>
      </c>
      <c r="D639" s="14" t="s">
        <v>2050</v>
      </c>
      <c r="E639" s="16" t="s">
        <v>55</v>
      </c>
      <c r="F639" s="16" t="s">
        <v>114</v>
      </c>
      <c r="G639" s="81" t="s">
        <v>115</v>
      </c>
      <c r="H639" s="82" t="s">
        <v>2051</v>
      </c>
      <c r="I639" s="17" t="s">
        <v>411</v>
      </c>
      <c r="J639" s="17" t="s">
        <v>2058</v>
      </c>
      <c r="K639" s="15"/>
      <c r="L639" s="18">
        <v>44022</v>
      </c>
      <c r="M639" s="83">
        <v>1067.3877959996501</v>
      </c>
      <c r="N639" s="84">
        <v>1067.3877959996501</v>
      </c>
      <c r="O639" s="84">
        <v>1158.5284919999499</v>
      </c>
      <c r="P639" s="85">
        <f t="shared" si="9"/>
        <v>0.92133063914296565</v>
      </c>
      <c r="Q639" s="18">
        <v>43885</v>
      </c>
      <c r="R639" s="86">
        <v>7847476.3129765596</v>
      </c>
      <c r="S639" s="86">
        <v>7228126.1041093701</v>
      </c>
      <c r="T639" s="15"/>
      <c r="U639" s="19">
        <v>-7.1745379500498504E-3</v>
      </c>
      <c r="V639" s="51">
        <v>-0.67554087963799203</v>
      </c>
      <c r="W639" s="19">
        <v>5.2332396626297902E-3</v>
      </c>
      <c r="X639" s="51">
        <v>1.31224121732885</v>
      </c>
      <c r="Y639" s="19">
        <v>-1.8048680440188002E-2</v>
      </c>
      <c r="Z639" s="51">
        <v>17.5268054142362</v>
      </c>
      <c r="AA639" s="19">
        <v>0.12556580733144099</v>
      </c>
      <c r="AB639" s="51">
        <v>33.133247636316803</v>
      </c>
      <c r="AC639" s="19">
        <v>0.249333234793157</v>
      </c>
      <c r="AD639" s="51">
        <v>49.219178977596997</v>
      </c>
      <c r="AE639" s="19">
        <v>0.237321534279617</v>
      </c>
      <c r="AF639" s="87">
        <v>41.509385476587298</v>
      </c>
      <c r="AG639" s="19">
        <v>-3.34887324470401E-2</v>
      </c>
      <c r="AH639" s="51">
        <v>-5.1476942365334297</v>
      </c>
      <c r="AI639" s="19">
        <v>1.21206388084829E-2</v>
      </c>
      <c r="AJ639" s="51">
        <v>14.9389810878492</v>
      </c>
      <c r="AK639" s="19">
        <v>1.2845507384091599</v>
      </c>
      <c r="AL639" s="19">
        <v>9.0858716213988402E-2</v>
      </c>
      <c r="AM639" s="51">
        <v>144.864021755289</v>
      </c>
      <c r="AN639" s="15"/>
      <c r="AO639" s="22">
        <v>3.62588813313778E-2</v>
      </c>
      <c r="AP639" s="22">
        <v>-2.8522266490654102E-2</v>
      </c>
      <c r="AQ639" s="22">
        <v>0.141780832498625</v>
      </c>
      <c r="AR639" s="22">
        <v>-8.7303975623362895E-2</v>
      </c>
      <c r="AS639" s="20">
        <v>9</v>
      </c>
      <c r="AT639" s="20">
        <v>3</v>
      </c>
      <c r="AU639" s="20">
        <v>7</v>
      </c>
      <c r="AV639" s="21">
        <v>5</v>
      </c>
      <c r="AW639" s="15"/>
      <c r="AX639" s="25">
        <v>0.13454690603859501</v>
      </c>
      <c r="AY639" s="26">
        <v>0.99687381414787501</v>
      </c>
      <c r="AZ639" s="26">
        <v>0.99984136474358798</v>
      </c>
      <c r="BA639" s="26">
        <v>1.5765714870012699</v>
      </c>
      <c r="BB639" s="85">
        <v>1.39227252816454E-2</v>
      </c>
      <c r="BC639" s="88">
        <v>-14.610816839573101</v>
      </c>
      <c r="BD639" s="18">
        <v>43885</v>
      </c>
      <c r="BE639" s="18">
        <v>43915</v>
      </c>
      <c r="BF639" s="20"/>
      <c r="BG639" s="18"/>
      <c r="BH639" s="15"/>
    </row>
    <row r="640" spans="1:60" x14ac:dyDescent="0.25">
      <c r="A640" s="15"/>
      <c r="B640" s="14" t="s">
        <v>2059</v>
      </c>
      <c r="C640" s="14" t="s">
        <v>2060</v>
      </c>
      <c r="D640" s="14" t="s">
        <v>2050</v>
      </c>
      <c r="E640" s="16" t="s">
        <v>59</v>
      </c>
      <c r="F640" s="16" t="s">
        <v>114</v>
      </c>
      <c r="G640" s="81" t="s">
        <v>115</v>
      </c>
      <c r="H640" s="82" t="s">
        <v>2051</v>
      </c>
      <c r="I640" s="17" t="s">
        <v>411</v>
      </c>
      <c r="J640" s="17" t="s">
        <v>2061</v>
      </c>
      <c r="K640" s="15"/>
      <c r="L640" s="18">
        <v>44022</v>
      </c>
      <c r="M640" s="83">
        <v>1907.36742600054</v>
      </c>
      <c r="N640" s="84">
        <v>1907.36742600054</v>
      </c>
      <c r="O640" s="84">
        <v>2065.6078739985801</v>
      </c>
      <c r="P640" s="85">
        <f t="shared" si="9"/>
        <v>0.92339279396155671</v>
      </c>
      <c r="Q640" s="18">
        <v>43885</v>
      </c>
      <c r="R640" s="86">
        <v>2015833.38195508</v>
      </c>
      <c r="S640" s="86">
        <v>2014313.51792578</v>
      </c>
      <c r="T640" s="15"/>
      <c r="U640" s="19">
        <v>-7.1937985894692203E-3</v>
      </c>
      <c r="V640" s="51">
        <v>-0.67746694357992998</v>
      </c>
      <c r="W640" s="19">
        <v>5.6621008625370502E-3</v>
      </c>
      <c r="X640" s="51">
        <v>1.35512733731957</v>
      </c>
      <c r="Y640" s="19">
        <v>-1.5161086726948301E-2</v>
      </c>
      <c r="Z640" s="51">
        <v>17.815564785560099</v>
      </c>
      <c r="AA640" s="19">
        <v>0.13233882429267399</v>
      </c>
      <c r="AB640" s="51">
        <v>33.810549332411</v>
      </c>
      <c r="AC640" s="19">
        <v>0.264398687706562</v>
      </c>
      <c r="AD640" s="51">
        <v>50.725724268937498</v>
      </c>
      <c r="AE640" s="19">
        <v>0.259705181395402</v>
      </c>
      <c r="AF640" s="87">
        <v>43.747750188165803</v>
      </c>
      <c r="AG640" s="19">
        <v>-3.3335000724036903E-2</v>
      </c>
      <c r="AH640" s="51">
        <v>-5.1323210642294699</v>
      </c>
      <c r="AI640" s="19">
        <v>1.5272011794877499E-2</v>
      </c>
      <c r="AJ640" s="51">
        <v>15.2541183864814</v>
      </c>
      <c r="AK640" s="19">
        <v>0.907367425999837</v>
      </c>
      <c r="AL640" s="19">
        <v>5.0467425638999003E-2</v>
      </c>
      <c r="AM640" s="51">
        <v>66.372939659748198</v>
      </c>
      <c r="AN640" s="15"/>
      <c r="AO640" s="22">
        <v>3.6263905198211398E-2</v>
      </c>
      <c r="AP640" s="22">
        <v>-2.84835514357837E-2</v>
      </c>
      <c r="AQ640" s="22">
        <v>0.142331766872376</v>
      </c>
      <c r="AR640" s="22">
        <v>-8.6858605906891206E-2</v>
      </c>
      <c r="AS640" s="20">
        <v>9</v>
      </c>
      <c r="AT640" s="20">
        <v>3</v>
      </c>
      <c r="AU640" s="20">
        <v>7</v>
      </c>
      <c r="AV640" s="21">
        <v>5</v>
      </c>
      <c r="AW640" s="15"/>
      <c r="AX640" s="25">
        <v>0.13457124138061799</v>
      </c>
      <c r="AY640" s="26">
        <v>1.04519132737914</v>
      </c>
      <c r="AZ640" s="26">
        <v>1.0221547168512199</v>
      </c>
      <c r="BA640" s="26">
        <v>1.6564788863142901</v>
      </c>
      <c r="BB640" s="85">
        <v>1.39255212891476E-2</v>
      </c>
      <c r="BC640" s="88">
        <v>-14.570502261704</v>
      </c>
      <c r="BD640" s="18">
        <v>43885</v>
      </c>
      <c r="BE640" s="18">
        <v>43915</v>
      </c>
      <c r="BF640" s="20"/>
      <c r="BG640" s="18"/>
      <c r="BH640" s="15"/>
    </row>
    <row r="641" spans="1:60" x14ac:dyDescent="0.25">
      <c r="A641" s="15"/>
      <c r="B641" s="14" t="s">
        <v>2062</v>
      </c>
      <c r="C641" s="14" t="s">
        <v>2063</v>
      </c>
      <c r="D641" s="14" t="s">
        <v>2050</v>
      </c>
      <c r="E641" s="16" t="s">
        <v>128</v>
      </c>
      <c r="F641" s="16" t="s">
        <v>114</v>
      </c>
      <c r="G641" s="81" t="s">
        <v>115</v>
      </c>
      <c r="H641" s="82" t="s">
        <v>2051</v>
      </c>
      <c r="I641" s="17" t="s">
        <v>411</v>
      </c>
      <c r="J641" s="17" t="s">
        <v>2064</v>
      </c>
      <c r="K641" s="15"/>
      <c r="L641" s="18">
        <v>44022</v>
      </c>
      <c r="M641" s="83">
        <v>913.54136400017899</v>
      </c>
      <c r="N641" s="84">
        <v>913.54136400017899</v>
      </c>
      <c r="O641" s="84">
        <v>985.38897600024904</v>
      </c>
      <c r="P641" s="85">
        <f t="shared" si="9"/>
        <v>0.92708705521376578</v>
      </c>
      <c r="Q641" s="18">
        <v>43885</v>
      </c>
      <c r="R641" s="86">
        <v>29648540.533781201</v>
      </c>
      <c r="S641" s="86">
        <v>26047235.512562498</v>
      </c>
      <c r="T641" s="15"/>
      <c r="U641" s="19">
        <v>-7.0919768577368796E-3</v>
      </c>
      <c r="V641" s="51">
        <v>-0.66728477040669498</v>
      </c>
      <c r="W641" s="19">
        <v>6.5535868634469798E-3</v>
      </c>
      <c r="X641" s="51">
        <v>1.44427593741057</v>
      </c>
      <c r="Y641" s="19">
        <v>-9.9810834972231498E-3</v>
      </c>
      <c r="Z641" s="51">
        <v>18.333565108536298</v>
      </c>
      <c r="AA641" s="19">
        <v>0.144296783942991</v>
      </c>
      <c r="AB641" s="51">
        <v>35.006345297442699</v>
      </c>
      <c r="AC641" s="19">
        <v>0.29093389195448299</v>
      </c>
      <c r="AD641" s="51">
        <v>53.379244693729603</v>
      </c>
      <c r="AE641" s="19">
        <v>0.29898439092532503</v>
      </c>
      <c r="AF641" s="87">
        <v>47.675671141129001</v>
      </c>
      <c r="AG641" s="19">
        <v>-3.2974170268062201E-2</v>
      </c>
      <c r="AH641" s="51">
        <v>-5.0962380186319898</v>
      </c>
      <c r="AI641" s="19">
        <v>2.0933508852977002E-2</v>
      </c>
      <c r="AJ641" s="51">
        <v>15.820268092298599</v>
      </c>
      <c r="AK641" s="19">
        <v>0.36316904022882202</v>
      </c>
      <c r="AL641" s="19">
        <v>8.7671821185795099E-2</v>
      </c>
      <c r="AM641" s="51">
        <v>40.4133881261805</v>
      </c>
      <c r="AN641" s="15"/>
      <c r="AO641" s="22">
        <v>3.6292909573603503E-2</v>
      </c>
      <c r="AP641" s="22">
        <v>-2.8316959136645899E-2</v>
      </c>
      <c r="AQ641" s="22">
        <v>0.143307762869954</v>
      </c>
      <c r="AR641" s="22">
        <v>-8.6058299532014604E-2</v>
      </c>
      <c r="AS641" s="20">
        <v>9</v>
      </c>
      <c r="AT641" s="20">
        <v>3</v>
      </c>
      <c r="AU641" s="20">
        <v>7</v>
      </c>
      <c r="AV641" s="21">
        <v>5</v>
      </c>
      <c r="AW641" s="15"/>
      <c r="AX641" s="25">
        <v>0.13446601065443201</v>
      </c>
      <c r="AY641" s="26">
        <v>1.1302148514969299</v>
      </c>
      <c r="AZ641" s="26">
        <v>1.06137663215668</v>
      </c>
      <c r="BA641" s="26">
        <v>1.7982044647797</v>
      </c>
      <c r="BB641" s="85">
        <v>1.3915287506970299E-2</v>
      </c>
      <c r="BC641" s="88">
        <v>-14.4956247206719</v>
      </c>
      <c r="BD641" s="18">
        <v>43885</v>
      </c>
      <c r="BE641" s="18">
        <v>43915</v>
      </c>
      <c r="BF641" s="20"/>
      <c r="BG641" s="18"/>
      <c r="BH641" s="15"/>
    </row>
    <row r="642" spans="1:60" x14ac:dyDescent="0.25">
      <c r="A642" s="15"/>
      <c r="B642" s="14" t="s">
        <v>2065</v>
      </c>
      <c r="C642" s="14" t="s">
        <v>2066</v>
      </c>
      <c r="D642" s="14" t="s">
        <v>2050</v>
      </c>
      <c r="E642" s="16" t="s">
        <v>132</v>
      </c>
      <c r="F642" s="16" t="s">
        <v>114</v>
      </c>
      <c r="G642" s="81" t="s">
        <v>115</v>
      </c>
      <c r="H642" s="82" t="s">
        <v>2051</v>
      </c>
      <c r="I642" s="17" t="s">
        <v>411</v>
      </c>
      <c r="J642" s="17" t="s">
        <v>2067</v>
      </c>
      <c r="K642" s="15"/>
      <c r="L642" s="18">
        <v>44022</v>
      </c>
      <c r="M642" s="83">
        <v>859.601304000244</v>
      </c>
      <c r="N642" s="84">
        <v>859.601304000244</v>
      </c>
      <c r="O642" s="84">
        <v>931.77889200020604</v>
      </c>
      <c r="P642" s="85">
        <f t="shared" si="9"/>
        <v>0.92253785890661055</v>
      </c>
      <c r="Q642" s="18">
        <v>43885</v>
      </c>
      <c r="R642" s="86">
        <v>185564.83675146499</v>
      </c>
      <c r="S642" s="86">
        <v>179260.212205811</v>
      </c>
      <c r="T642" s="15"/>
      <c r="U642" s="19">
        <v>-7.1824741353339102E-3</v>
      </c>
      <c r="V642" s="51">
        <v>-0.67633449816639801</v>
      </c>
      <c r="W642" s="19">
        <v>5.4454967139463397E-3</v>
      </c>
      <c r="X642" s="51">
        <v>1.3334669224605</v>
      </c>
      <c r="Y642" s="19">
        <v>-1.6348127427591001E-2</v>
      </c>
      <c r="Z642" s="51">
        <v>17.696860715484899</v>
      </c>
      <c r="AA642" s="19">
        <v>0.129457318498753</v>
      </c>
      <c r="AB642" s="51">
        <v>33.522398753033499</v>
      </c>
      <c r="AC642" s="19">
        <v>0.258043554749747</v>
      </c>
      <c r="AD642" s="51">
        <v>50.090210973226903</v>
      </c>
      <c r="AE642" s="19">
        <v>0.25061736444884403</v>
      </c>
      <c r="AF642" s="87">
        <v>42.838968493510002</v>
      </c>
      <c r="AG642" s="19">
        <v>-3.3441871034483497E-2</v>
      </c>
      <c r="AH642" s="51">
        <v>-5.1430080952777599</v>
      </c>
      <c r="AI642" s="19">
        <v>1.38908162407461E-2</v>
      </c>
      <c r="AJ642" s="51">
        <v>15.1159988310683</v>
      </c>
      <c r="AK642" s="19"/>
      <c r="AL642" s="19"/>
      <c r="AM642" s="51"/>
      <c r="AN642" s="15"/>
      <c r="AO642" s="22">
        <v>3.6186017381623997E-2</v>
      </c>
      <c r="AP642" s="22">
        <v>-2.85387536341659E-2</v>
      </c>
      <c r="AQ642" s="22">
        <v>0.14203964572516301</v>
      </c>
      <c r="AR642" s="22">
        <v>-8.7000737384223606E-2</v>
      </c>
      <c r="AS642" s="20">
        <v>9</v>
      </c>
      <c r="AT642" s="20">
        <v>3</v>
      </c>
      <c r="AU642" s="20">
        <v>7</v>
      </c>
      <c r="AV642" s="21">
        <v>5</v>
      </c>
      <c r="AW642" s="15"/>
      <c r="AX642" s="25">
        <v>0.13452275100920799</v>
      </c>
      <c r="AY642" s="26">
        <v>1.02327912820692</v>
      </c>
      <c r="AZ642" s="26">
        <v>1.0118890722114899</v>
      </c>
      <c r="BA642" s="26">
        <v>1.62005744853741</v>
      </c>
      <c r="BB642" s="85">
        <v>1.39202481699613E-2</v>
      </c>
      <c r="BC642" s="88">
        <v>-14.5850168067846</v>
      </c>
      <c r="BD642" s="18">
        <v>43885</v>
      </c>
      <c r="BE642" s="18">
        <v>43915</v>
      </c>
      <c r="BF642" s="20"/>
      <c r="BG642" s="18"/>
      <c r="BH642" s="15"/>
    </row>
    <row r="643" spans="1:60" x14ac:dyDescent="0.25">
      <c r="A643" s="15"/>
      <c r="B643" s="14" t="s">
        <v>2068</v>
      </c>
      <c r="C643" s="14" t="s">
        <v>2069</v>
      </c>
      <c r="D643" s="14" t="s">
        <v>2050</v>
      </c>
      <c r="E643" s="16" t="s">
        <v>135</v>
      </c>
      <c r="F643" s="16" t="s">
        <v>114</v>
      </c>
      <c r="G643" s="81" t="s">
        <v>115</v>
      </c>
      <c r="H643" s="82" t="s">
        <v>2051</v>
      </c>
      <c r="I643" s="17" t="s">
        <v>411</v>
      </c>
      <c r="J643" s="17" t="s">
        <v>2070</v>
      </c>
      <c r="K643" s="15"/>
      <c r="L643" s="18">
        <v>44022</v>
      </c>
      <c r="M643" s="83">
        <v>2911.9033260010201</v>
      </c>
      <c r="N643" s="84">
        <v>2911.9033260010201</v>
      </c>
      <c r="O643" s="84">
        <v>3157.65014399961</v>
      </c>
      <c r="P643" s="85">
        <f t="shared" si="9"/>
        <v>0.92217414634563766</v>
      </c>
      <c r="Q643" s="18">
        <v>43885</v>
      </c>
      <c r="R643" s="86">
        <v>1394571.7834199199</v>
      </c>
      <c r="S643" s="86">
        <v>1251792.22316211</v>
      </c>
      <c r="T643" s="15"/>
      <c r="U643" s="19">
        <v>-7.1668370510451504E-3</v>
      </c>
      <c r="V643" s="51">
        <v>-0.67477078973752203</v>
      </c>
      <c r="W643" s="19">
        <v>5.3815253959328402E-3</v>
      </c>
      <c r="X643" s="51">
        <v>1.32706979065915</v>
      </c>
      <c r="Y643" s="19">
        <v>-1.6845846224896401E-2</v>
      </c>
      <c r="Z643" s="51">
        <v>17.6470888357726</v>
      </c>
      <c r="AA643" s="19">
        <v>0.12837644031067599</v>
      </c>
      <c r="AB643" s="51">
        <v>33.4143109342549</v>
      </c>
      <c r="AC643" s="19">
        <v>0.25558989154174899</v>
      </c>
      <c r="AD643" s="51">
        <v>49.844844652456203</v>
      </c>
      <c r="AE643" s="19">
        <v>0.24656877125555199</v>
      </c>
      <c r="AF643" s="87">
        <v>42.434109174180797</v>
      </c>
      <c r="AG643" s="19">
        <v>-3.34294420508741E-2</v>
      </c>
      <c r="AH643" s="51">
        <v>-5.1417651969168201</v>
      </c>
      <c r="AI643" s="19">
        <v>1.3421201325399999E-2</v>
      </c>
      <c r="AJ643" s="51">
        <v>15.069037339533701</v>
      </c>
      <c r="AK643" s="19">
        <v>1.2528884086932499</v>
      </c>
      <c r="AL643" s="19">
        <v>8.9257333886052906E-2</v>
      </c>
      <c r="AM643" s="51">
        <v>141.69778878358201</v>
      </c>
      <c r="AN643" s="15"/>
      <c r="AO643" s="22">
        <v>3.6228650693374199E-2</v>
      </c>
      <c r="AP643" s="22">
        <v>-2.84697040551691E-2</v>
      </c>
      <c r="AQ643" s="22">
        <v>0.141990766696836</v>
      </c>
      <c r="AR643" s="22">
        <v>-8.7133998730714701E-2</v>
      </c>
      <c r="AS643" s="20">
        <v>9</v>
      </c>
      <c r="AT643" s="20">
        <v>3</v>
      </c>
      <c r="AU643" s="20">
        <v>7</v>
      </c>
      <c r="AV643" s="21">
        <v>5</v>
      </c>
      <c r="AW643" s="15"/>
      <c r="AX643" s="25">
        <v>0.13453583558788501</v>
      </c>
      <c r="AY643" s="26">
        <v>1.01724006736185</v>
      </c>
      <c r="AZ643" s="26">
        <v>1.00894600053471</v>
      </c>
      <c r="BA643" s="26">
        <v>1.61041975502121</v>
      </c>
      <c r="BB643" s="85">
        <v>1.3921712664941899E-2</v>
      </c>
      <c r="BC643" s="88">
        <v>-14.5945298238366</v>
      </c>
      <c r="BD643" s="18">
        <v>43885</v>
      </c>
      <c r="BE643" s="18">
        <v>43915</v>
      </c>
      <c r="BF643" s="20"/>
      <c r="BG643" s="18"/>
      <c r="BH643" s="15"/>
    </row>
    <row r="644" spans="1:60" x14ac:dyDescent="0.25">
      <c r="A644" s="15"/>
      <c r="B644" s="14" t="s">
        <v>2071</v>
      </c>
      <c r="C644" s="14" t="s">
        <v>2072</v>
      </c>
      <c r="D644" s="14" t="s">
        <v>2073</v>
      </c>
      <c r="E644" s="16" t="s">
        <v>36</v>
      </c>
      <c r="F644" s="16" t="s">
        <v>114</v>
      </c>
      <c r="G644" s="81" t="s">
        <v>115</v>
      </c>
      <c r="H644" s="82" t="s">
        <v>621</v>
      </c>
      <c r="I644" s="17" t="s">
        <v>411</v>
      </c>
      <c r="J644" s="17" t="s">
        <v>2074</v>
      </c>
      <c r="K644" s="15"/>
      <c r="L644" s="18">
        <v>44022</v>
      </c>
      <c r="M644" s="83">
        <v>1458.57049199939</v>
      </c>
      <c r="N644" s="84">
        <v>1458.57049199939</v>
      </c>
      <c r="O644" s="84">
        <v>1628.2831839993601</v>
      </c>
      <c r="P644" s="85">
        <f t="shared" si="9"/>
        <v>0.89577200473008345</v>
      </c>
      <c r="Q644" s="18">
        <v>43896</v>
      </c>
      <c r="R644" s="86">
        <v>5784019.5178359402</v>
      </c>
      <c r="S644" s="86">
        <v>6316675.5827187505</v>
      </c>
      <c r="T644" s="15"/>
      <c r="U644" s="19">
        <v>-7.56243740488571E-3</v>
      </c>
      <c r="V644" s="51">
        <v>-0.71433082512157897</v>
      </c>
      <c r="W644" s="19">
        <v>1.47902217522642E-2</v>
      </c>
      <c r="X644" s="51">
        <v>2.2679394262922901</v>
      </c>
      <c r="Y644" s="19">
        <v>-1.7411380657904402E-2</v>
      </c>
      <c r="Z644" s="51">
        <v>17.5905353924609</v>
      </c>
      <c r="AA644" s="19">
        <v>0.13528529037110301</v>
      </c>
      <c r="AB644" s="51">
        <v>34.105195940297598</v>
      </c>
      <c r="AC644" s="19">
        <v>0.30752731145010298</v>
      </c>
      <c r="AD644" s="51">
        <v>55.038586643291602</v>
      </c>
      <c r="AE644" s="19">
        <v>0.26447163750883201</v>
      </c>
      <c r="AF644" s="87">
        <v>44.224395799508798</v>
      </c>
      <c r="AG644" s="19">
        <v>-4.0865579235323801E-2</v>
      </c>
      <c r="AH644" s="51">
        <v>-5.8853789153581602</v>
      </c>
      <c r="AI644" s="19">
        <v>1.78289771120035E-2</v>
      </c>
      <c r="AJ644" s="51">
        <v>15.5098149182013</v>
      </c>
      <c r="AK644" s="19">
        <v>1.5330320099997301</v>
      </c>
      <c r="AL644" s="19">
        <v>6.9577759699313901E-2</v>
      </c>
      <c r="AM644" s="51">
        <v>111.06547730043501</v>
      </c>
      <c r="AN644" s="15"/>
      <c r="AO644" s="22">
        <v>3.4815505778169602E-2</v>
      </c>
      <c r="AP644" s="22">
        <v>-4.1299219889915501E-2</v>
      </c>
      <c r="AQ644" s="22">
        <v>0.13261350893299101</v>
      </c>
      <c r="AR644" s="22">
        <v>-0.12900204909965399</v>
      </c>
      <c r="AS644" s="20">
        <v>9</v>
      </c>
      <c r="AT644" s="20">
        <v>3</v>
      </c>
      <c r="AU644" s="20">
        <v>7</v>
      </c>
      <c r="AV644" s="21">
        <v>5</v>
      </c>
      <c r="AW644" s="15"/>
      <c r="AX644" s="25">
        <v>0.151647386288532</v>
      </c>
      <c r="AY644" s="26">
        <v>0.95296610637615198</v>
      </c>
      <c r="AZ644" s="26">
        <v>1.04916735168081</v>
      </c>
      <c r="BA644" s="26">
        <v>1.4013447431989301</v>
      </c>
      <c r="BB644" s="85">
        <v>1.5648117046748702E-2</v>
      </c>
      <c r="BC644" s="88">
        <v>-16.782909673434901</v>
      </c>
      <c r="BD644" s="18">
        <v>43896</v>
      </c>
      <c r="BE644" s="18">
        <v>43915</v>
      </c>
      <c r="BF644" s="20"/>
      <c r="BG644" s="18"/>
      <c r="BH644" s="15"/>
    </row>
    <row r="645" spans="1:60" x14ac:dyDescent="0.25">
      <c r="A645" s="15"/>
      <c r="B645" s="14" t="s">
        <v>2075</v>
      </c>
      <c r="C645" s="14" t="s">
        <v>2076</v>
      </c>
      <c r="D645" s="14" t="s">
        <v>2073</v>
      </c>
      <c r="E645" s="16" t="s">
        <v>77</v>
      </c>
      <c r="F645" s="16" t="s">
        <v>114</v>
      </c>
      <c r="G645" s="81" t="s">
        <v>115</v>
      </c>
      <c r="H645" s="82" t="s">
        <v>621</v>
      </c>
      <c r="I645" s="17" t="s">
        <v>411</v>
      </c>
      <c r="J645" s="17" t="s">
        <v>2077</v>
      </c>
      <c r="K645" s="15"/>
      <c r="L645" s="18">
        <v>44022</v>
      </c>
      <c r="M645" s="83">
        <v>1532.9139660000801</v>
      </c>
      <c r="N645" s="84">
        <v>1532.9139660000801</v>
      </c>
      <c r="O645" s="84">
        <v>1708.30599999987</v>
      </c>
      <c r="P645" s="85">
        <f t="shared" si="9"/>
        <v>0.89732984957039119</v>
      </c>
      <c r="Q645" s="18">
        <v>43896</v>
      </c>
      <c r="R645" s="86">
        <v>3066282.7405156302</v>
      </c>
      <c r="S645" s="86">
        <v>2856739.3606757801</v>
      </c>
      <c r="T645" s="15"/>
      <c r="U645" s="19">
        <v>-7.57077599337208E-3</v>
      </c>
      <c r="V645" s="51">
        <v>-0.71516468397021504</v>
      </c>
      <c r="W645" s="19">
        <v>1.52059000793088E-2</v>
      </c>
      <c r="X645" s="51">
        <v>2.3095072589967498</v>
      </c>
      <c r="Y645" s="19">
        <v>-1.49764453162788E-2</v>
      </c>
      <c r="Z645" s="51">
        <v>17.834028926619801</v>
      </c>
      <c r="AA645" s="19">
        <v>0.14102471807025699</v>
      </c>
      <c r="AB645" s="51">
        <v>34.679138710198501</v>
      </c>
      <c r="AC645" s="19">
        <v>0.32069906627817502</v>
      </c>
      <c r="AD645" s="51">
        <v>56.355762126098902</v>
      </c>
      <c r="AE645" s="19">
        <v>0.28374164692824699</v>
      </c>
      <c r="AF645" s="87">
        <v>46.151396741450299</v>
      </c>
      <c r="AG645" s="19">
        <v>-4.0744510394724799E-2</v>
      </c>
      <c r="AH645" s="51">
        <v>-5.87327203129826</v>
      </c>
      <c r="AI645" s="19">
        <v>2.04990283855295E-2</v>
      </c>
      <c r="AJ645" s="51">
        <v>15.7768200455466</v>
      </c>
      <c r="AK645" s="19">
        <v>1.4096737656230101</v>
      </c>
      <c r="AL645" s="19">
        <v>9.6998747007164599E-2</v>
      </c>
      <c r="AM645" s="51">
        <v>157.376324476674</v>
      </c>
      <c r="AN645" s="15"/>
      <c r="AO645" s="22">
        <v>3.4842544442653903E-2</v>
      </c>
      <c r="AP645" s="22">
        <v>-4.12773646394635E-2</v>
      </c>
      <c r="AQ645" s="22">
        <v>0.13307537151922599</v>
      </c>
      <c r="AR645" s="22">
        <v>-0.128626434509933</v>
      </c>
      <c r="AS645" s="20">
        <v>9</v>
      </c>
      <c r="AT645" s="20">
        <v>3</v>
      </c>
      <c r="AU645" s="20">
        <v>7</v>
      </c>
      <c r="AV645" s="21">
        <v>5</v>
      </c>
      <c r="AW645" s="15"/>
      <c r="AX645" s="25">
        <v>0.15158822044206299</v>
      </c>
      <c r="AY645" s="26">
        <v>0.98940748822405999</v>
      </c>
      <c r="AZ645" s="26">
        <v>1.0682549193770701</v>
      </c>
      <c r="BA645" s="26">
        <v>1.4567307453962699</v>
      </c>
      <c r="BB645" s="85">
        <v>1.56422833121906E-2</v>
      </c>
      <c r="BC645" s="88">
        <v>-16.759014368610199</v>
      </c>
      <c r="BD645" s="18">
        <v>43896</v>
      </c>
      <c r="BE645" s="18">
        <v>43915</v>
      </c>
      <c r="BF645" s="20"/>
      <c r="BG645" s="18"/>
      <c r="BH645" s="15"/>
    </row>
    <row r="646" spans="1:60" x14ac:dyDescent="0.25">
      <c r="A646" s="15"/>
      <c r="B646" s="14" t="s">
        <v>2078</v>
      </c>
      <c r="C646" s="14" t="s">
        <v>2079</v>
      </c>
      <c r="D646" s="14" t="s">
        <v>2073</v>
      </c>
      <c r="E646" s="16" t="s">
        <v>55</v>
      </c>
      <c r="F646" s="16" t="s">
        <v>114</v>
      </c>
      <c r="G646" s="81" t="s">
        <v>115</v>
      </c>
      <c r="H646" s="82" t="s">
        <v>621</v>
      </c>
      <c r="I646" s="17" t="s">
        <v>411</v>
      </c>
      <c r="J646" s="17" t="s">
        <v>2080</v>
      </c>
      <c r="K646" s="15"/>
      <c r="L646" s="18">
        <v>44022</v>
      </c>
      <c r="M646" s="83">
        <v>1130.63056199998</v>
      </c>
      <c r="N646" s="84">
        <v>1130.63056199998</v>
      </c>
      <c r="O646" s="84">
        <v>1260.0300399996299</v>
      </c>
      <c r="P646" s="85">
        <f t="shared" si="9"/>
        <v>0.8973044499798688</v>
      </c>
      <c r="Q646" s="18">
        <v>43896</v>
      </c>
      <c r="R646" s="86">
        <v>9098564.1127812508</v>
      </c>
      <c r="S646" s="86">
        <v>8466641.5873750001</v>
      </c>
      <c r="T646" s="15"/>
      <c r="U646" s="19">
        <v>-7.5688830174840396E-3</v>
      </c>
      <c r="V646" s="51">
        <v>-0.714975386381411</v>
      </c>
      <c r="W646" s="19">
        <v>1.5195984831734699E-2</v>
      </c>
      <c r="X646" s="51">
        <v>2.3085157342393399</v>
      </c>
      <c r="Y646" s="19">
        <v>-1.49582964259025E-2</v>
      </c>
      <c r="Z646" s="51">
        <v>17.835843815672</v>
      </c>
      <c r="AA646" s="19">
        <v>0.14103106932641801</v>
      </c>
      <c r="AB646" s="51">
        <v>34.679773835814601</v>
      </c>
      <c r="AC646" s="19">
        <v>0.320736764757312</v>
      </c>
      <c r="AD646" s="51">
        <v>56.359531974012498</v>
      </c>
      <c r="AE646" s="19">
        <v>0.28316690168692699</v>
      </c>
      <c r="AF646" s="87">
        <v>46.093922217318301</v>
      </c>
      <c r="AG646" s="19">
        <v>-4.07496503276343E-2</v>
      </c>
      <c r="AH646" s="51">
        <v>-5.8737860245892097</v>
      </c>
      <c r="AI646" s="19">
        <v>2.04982868726802E-2</v>
      </c>
      <c r="AJ646" s="51">
        <v>15.776745894269</v>
      </c>
      <c r="AK646" s="19">
        <v>1.4201694500912001</v>
      </c>
      <c r="AL646" s="19">
        <v>9.7500731480977307E-2</v>
      </c>
      <c r="AM646" s="51">
        <v>158.425892923493</v>
      </c>
      <c r="AN646" s="15"/>
      <c r="AO646" s="22">
        <v>3.4796042757079697E-2</v>
      </c>
      <c r="AP646" s="22">
        <v>-4.1323272962472402E-2</v>
      </c>
      <c r="AQ646" s="22">
        <v>0.133049979442148</v>
      </c>
      <c r="AR646" s="22">
        <v>-0.12861254061776001</v>
      </c>
      <c r="AS646" s="20">
        <v>9</v>
      </c>
      <c r="AT646" s="20">
        <v>3</v>
      </c>
      <c r="AU646" s="20">
        <v>7</v>
      </c>
      <c r="AV646" s="21">
        <v>5</v>
      </c>
      <c r="AW646" s="15"/>
      <c r="AX646" s="25">
        <v>0.151672831890901</v>
      </c>
      <c r="AY646" s="26">
        <v>0.98902695346623704</v>
      </c>
      <c r="AZ646" s="26">
        <v>1.0683430617282299</v>
      </c>
      <c r="BA646" s="26">
        <v>1.4557548749162399</v>
      </c>
      <c r="BB646" s="85">
        <v>1.5650835506621701E-2</v>
      </c>
      <c r="BC646" s="88">
        <v>-16.763498114742099</v>
      </c>
      <c r="BD646" s="18">
        <v>43896</v>
      </c>
      <c r="BE646" s="18">
        <v>43915</v>
      </c>
      <c r="BF646" s="20"/>
      <c r="BG646" s="18"/>
      <c r="BH646" s="15"/>
    </row>
    <row r="647" spans="1:60" x14ac:dyDescent="0.25">
      <c r="A647" s="15"/>
      <c r="B647" s="14" t="s">
        <v>2081</v>
      </c>
      <c r="C647" s="14" t="s">
        <v>2082</v>
      </c>
      <c r="D647" s="14" t="s">
        <v>2073</v>
      </c>
      <c r="E647" s="16" t="s">
        <v>59</v>
      </c>
      <c r="F647" s="16" t="s">
        <v>114</v>
      </c>
      <c r="G647" s="81" t="s">
        <v>115</v>
      </c>
      <c r="H647" s="82" t="s">
        <v>621</v>
      </c>
      <c r="I647" s="17" t="s">
        <v>411</v>
      </c>
      <c r="J647" s="17" t="s">
        <v>2083</v>
      </c>
      <c r="K647" s="15"/>
      <c r="L647" s="18">
        <v>44022</v>
      </c>
      <c r="M647" s="83">
        <v>944.02922399993997</v>
      </c>
      <c r="N647" s="84">
        <v>944.02922399993997</v>
      </c>
      <c r="O647" s="84">
        <v>1050.1759680006701</v>
      </c>
      <c r="P647" s="85">
        <f t="shared" ref="P647:P710" si="10">IFERROR(N647/O647,"")</f>
        <v>0.89892480190456769</v>
      </c>
      <c r="Q647" s="18">
        <v>43896</v>
      </c>
      <c r="R647" s="86">
        <v>3540174.2633515601</v>
      </c>
      <c r="S647" s="86">
        <v>2968980.3142499998</v>
      </c>
      <c r="T647" s="15"/>
      <c r="U647" s="19">
        <v>-7.5378092578830503E-3</v>
      </c>
      <c r="V647" s="51">
        <v>-0.71186801042131298</v>
      </c>
      <c r="W647" s="19">
        <v>1.5696964313974601E-2</v>
      </c>
      <c r="X647" s="51">
        <v>2.3586136824633299</v>
      </c>
      <c r="Y647" s="19">
        <v>-1.2458687621801801E-2</v>
      </c>
      <c r="Z647" s="51">
        <v>18.085804696078402</v>
      </c>
      <c r="AA647" s="19">
        <v>0.146763753085979</v>
      </c>
      <c r="AB647" s="51">
        <v>35.253042211756103</v>
      </c>
      <c r="AC647" s="19">
        <v>0.33401657361362602</v>
      </c>
      <c r="AD647" s="51">
        <v>57.687512859643903</v>
      </c>
      <c r="AE647" s="19">
        <v>0.30317862331692602</v>
      </c>
      <c r="AF647" s="87">
        <v>48.095094380318201</v>
      </c>
      <c r="AG647" s="19">
        <v>-4.0580446797321201E-2</v>
      </c>
      <c r="AH647" s="51">
        <v>-5.8568656715578999</v>
      </c>
      <c r="AI647" s="19">
        <v>2.3244539050210698E-2</v>
      </c>
      <c r="AJ647" s="51">
        <v>16.051371112029301</v>
      </c>
      <c r="AK647" s="19">
        <v>1.0207402530137899</v>
      </c>
      <c r="AL647" s="19">
        <v>7.6859389655510299E-2</v>
      </c>
      <c r="AM647" s="51">
        <v>118.48297321563599</v>
      </c>
      <c r="AN647" s="15"/>
      <c r="AO647" s="22">
        <v>3.4864087392634198E-2</v>
      </c>
      <c r="AP647" s="22">
        <v>-4.1248096378694803E-2</v>
      </c>
      <c r="AQ647" s="22">
        <v>0.13353356621155399</v>
      </c>
      <c r="AR647" s="22">
        <v>-0.12826628807306401</v>
      </c>
      <c r="AS647" s="20">
        <v>9</v>
      </c>
      <c r="AT647" s="20">
        <v>3</v>
      </c>
      <c r="AU647" s="20">
        <v>7</v>
      </c>
      <c r="AV647" s="21">
        <v>5</v>
      </c>
      <c r="AW647" s="15"/>
      <c r="AX647" s="25">
        <v>0.15155557221718499</v>
      </c>
      <c r="AY647" s="26">
        <v>1.0240006005315101</v>
      </c>
      <c r="AZ647" s="26">
        <v>1.0871670285177999</v>
      </c>
      <c r="BA647" s="26">
        <v>1.50960074562863</v>
      </c>
      <c r="BB647" s="85">
        <v>1.5639208904231101E-2</v>
      </c>
      <c r="BC647" s="88">
        <v>-16.737821218179299</v>
      </c>
      <c r="BD647" s="18">
        <v>43896</v>
      </c>
      <c r="BE647" s="18">
        <v>43915</v>
      </c>
      <c r="BF647" s="20"/>
      <c r="BG647" s="18"/>
      <c r="BH647" s="15"/>
    </row>
    <row r="648" spans="1:60" x14ac:dyDescent="0.25">
      <c r="A648" s="15"/>
      <c r="B648" s="14" t="s">
        <v>2084</v>
      </c>
      <c r="C648" s="14" t="s">
        <v>2085</v>
      </c>
      <c r="D648" s="14" t="s">
        <v>2073</v>
      </c>
      <c r="E648" s="16" t="s">
        <v>128</v>
      </c>
      <c r="F648" s="16" t="s">
        <v>114</v>
      </c>
      <c r="G648" s="81" t="s">
        <v>115</v>
      </c>
      <c r="H648" s="82" t="s">
        <v>621</v>
      </c>
      <c r="I648" s="17" t="s">
        <v>411</v>
      </c>
      <c r="J648" s="17" t="s">
        <v>2086</v>
      </c>
      <c r="K648" s="15"/>
      <c r="L648" s="18">
        <v>44022</v>
      </c>
      <c r="M648" s="83">
        <v>980.61465600039799</v>
      </c>
      <c r="N648" s="84">
        <v>980.61465600039799</v>
      </c>
      <c r="O648" s="84">
        <v>1086.97658400051</v>
      </c>
      <c r="P648" s="85">
        <f t="shared" si="10"/>
        <v>0.90214883230634335</v>
      </c>
      <c r="Q648" s="18">
        <v>43896</v>
      </c>
      <c r="R648" s="86">
        <v>16052390.561124999</v>
      </c>
      <c r="S648" s="86">
        <v>12717554.0299219</v>
      </c>
      <c r="T648" s="15"/>
      <c r="U648" s="19">
        <v>-7.4674156958280903E-3</v>
      </c>
      <c r="V648" s="51">
        <v>-0.70482865421581697</v>
      </c>
      <c r="W648" s="19">
        <v>1.6558944129428699E-2</v>
      </c>
      <c r="X648" s="51">
        <v>2.4448116640087401</v>
      </c>
      <c r="Y648" s="19">
        <v>-7.3007615137612404E-3</v>
      </c>
      <c r="Z648" s="51">
        <v>18.6015973068716</v>
      </c>
      <c r="AA648" s="19">
        <v>0.15891171161099901</v>
      </c>
      <c r="AB648" s="51">
        <v>36.467838064243601</v>
      </c>
      <c r="AC648" s="19">
        <v>0.36200797186931599</v>
      </c>
      <c r="AD648" s="51">
        <v>60.486652685212903</v>
      </c>
      <c r="AE648" s="19">
        <v>0.32228945887240101</v>
      </c>
      <c r="AF648" s="87">
        <v>50.006177935865701</v>
      </c>
      <c r="AG648" s="19">
        <v>-4.0265496765641701E-2</v>
      </c>
      <c r="AH648" s="51">
        <v>-5.82537066838995</v>
      </c>
      <c r="AI648" s="19">
        <v>2.8853912062913899E-2</v>
      </c>
      <c r="AJ648" s="51">
        <v>16.612308413285099</v>
      </c>
      <c r="AK648" s="19">
        <v>0.43564110387349497</v>
      </c>
      <c r="AL648" s="19">
        <v>7.6448307630926096E-2</v>
      </c>
      <c r="AM648" s="51">
        <v>37.323452290380402</v>
      </c>
      <c r="AN648" s="15"/>
      <c r="AO648" s="22">
        <v>3.4915947499030202E-2</v>
      </c>
      <c r="AP648" s="22">
        <v>-4.1178929967864E-2</v>
      </c>
      <c r="AQ648" s="22">
        <v>0.13445846862858199</v>
      </c>
      <c r="AR648" s="22">
        <v>-0.12744776926323501</v>
      </c>
      <c r="AS648" s="20">
        <v>9</v>
      </c>
      <c r="AT648" s="20">
        <v>3</v>
      </c>
      <c r="AU648" s="20">
        <v>7</v>
      </c>
      <c r="AV648" s="21">
        <v>5</v>
      </c>
      <c r="AW648" s="15"/>
      <c r="AX648" s="25">
        <v>0.15161706361846899</v>
      </c>
      <c r="AY648" s="26">
        <v>1.10264618163637</v>
      </c>
      <c r="AZ648" s="26">
        <v>1.12823027857667</v>
      </c>
      <c r="BA648" s="26">
        <v>1.6300344886039999</v>
      </c>
      <c r="BB648" s="85">
        <v>1.5646195608096599E-2</v>
      </c>
      <c r="BC648" s="88">
        <v>-16.696847629675201</v>
      </c>
      <c r="BD648" s="18">
        <v>43896</v>
      </c>
      <c r="BE648" s="18">
        <v>43915</v>
      </c>
      <c r="BF648" s="20"/>
      <c r="BG648" s="18"/>
      <c r="BH648" s="15"/>
    </row>
    <row r="649" spans="1:60" x14ac:dyDescent="0.25">
      <c r="A649" s="15"/>
      <c r="B649" s="14" t="s">
        <v>2087</v>
      </c>
      <c r="C649" s="14" t="s">
        <v>2088</v>
      </c>
      <c r="D649" s="14" t="s">
        <v>2073</v>
      </c>
      <c r="E649" s="16" t="s">
        <v>135</v>
      </c>
      <c r="F649" s="16" t="s">
        <v>114</v>
      </c>
      <c r="G649" s="81" t="s">
        <v>115</v>
      </c>
      <c r="H649" s="82" t="s">
        <v>621</v>
      </c>
      <c r="I649" s="17" t="s">
        <v>411</v>
      </c>
      <c r="J649" s="17" t="s">
        <v>2089</v>
      </c>
      <c r="K649" s="15"/>
      <c r="L649" s="18">
        <v>44022</v>
      </c>
      <c r="M649" s="83">
        <v>1084.5079020001001</v>
      </c>
      <c r="N649" s="84">
        <v>1084.5079020001001</v>
      </c>
      <c r="O649" s="84">
        <v>1207.9987439997501</v>
      </c>
      <c r="P649" s="85">
        <f t="shared" si="10"/>
        <v>0.8977723754986987</v>
      </c>
      <c r="Q649" s="18">
        <v>43896</v>
      </c>
      <c r="R649" s="86">
        <v>903466.16598437505</v>
      </c>
      <c r="S649" s="86">
        <v>917044.78673339798</v>
      </c>
      <c r="T649" s="15"/>
      <c r="U649" s="19">
        <v>-7.5790375867654802E-3</v>
      </c>
      <c r="V649" s="51">
        <v>-0.71599084330955498</v>
      </c>
      <c r="W649" s="19">
        <v>1.53037315576512E-2</v>
      </c>
      <c r="X649" s="51">
        <v>2.3192904068309899</v>
      </c>
      <c r="Y649" s="19">
        <v>-1.42266652765102E-2</v>
      </c>
      <c r="Z649" s="51">
        <v>17.9090069305967</v>
      </c>
      <c r="AA649" s="19">
        <v>0.14270594310801199</v>
      </c>
      <c r="AB649" s="51">
        <v>34.847261213988503</v>
      </c>
      <c r="AC649" s="19">
        <v>0.32464515512576297</v>
      </c>
      <c r="AD649" s="51">
        <v>56.750371010857599</v>
      </c>
      <c r="AE649" s="19">
        <v>0.28914432607969498</v>
      </c>
      <c r="AF649" s="87">
        <v>46.691664656565997</v>
      </c>
      <c r="AG649" s="19">
        <v>-4.0748275851001402E-2</v>
      </c>
      <c r="AH649" s="51">
        <v>-5.8736485769259197</v>
      </c>
      <c r="AI649" s="19">
        <v>2.1287564777594501E-2</v>
      </c>
      <c r="AJ649" s="51">
        <v>15.8556736847531</v>
      </c>
      <c r="AK649" s="19">
        <v>1.32144166363636</v>
      </c>
      <c r="AL649" s="19">
        <v>9.2699686254491098E-2</v>
      </c>
      <c r="AM649" s="51">
        <v>148.55311427800899</v>
      </c>
      <c r="AN649" s="15"/>
      <c r="AO649" s="22">
        <v>3.4792876022038399E-2</v>
      </c>
      <c r="AP649" s="22">
        <v>-4.1315977659032797E-2</v>
      </c>
      <c r="AQ649" s="22">
        <v>0.133216539947171</v>
      </c>
      <c r="AR649" s="22">
        <v>-0.12849556634872</v>
      </c>
      <c r="AS649" s="20">
        <v>9</v>
      </c>
      <c r="AT649" s="20">
        <v>3</v>
      </c>
      <c r="AU649" s="20">
        <v>7</v>
      </c>
      <c r="AV649" s="21">
        <v>5</v>
      </c>
      <c r="AW649" s="15"/>
      <c r="AX649" s="25">
        <v>0.151619551479234</v>
      </c>
      <c r="AY649" s="26">
        <v>0.99986743866884398</v>
      </c>
      <c r="AZ649" s="26">
        <v>1.0738664297059599</v>
      </c>
      <c r="BA649" s="26">
        <v>1.47241350412514</v>
      </c>
      <c r="BB649" s="85">
        <v>1.5645468206166701E-2</v>
      </c>
      <c r="BC649" s="88">
        <v>-16.754392916831399</v>
      </c>
      <c r="BD649" s="18">
        <v>43896</v>
      </c>
      <c r="BE649" s="18">
        <v>43915</v>
      </c>
      <c r="BF649" s="20"/>
      <c r="BG649" s="18"/>
      <c r="BH649" s="15"/>
    </row>
    <row r="650" spans="1:60" x14ac:dyDescent="0.25">
      <c r="A650" s="15"/>
      <c r="B650" s="14" t="s">
        <v>2090</v>
      </c>
      <c r="C650" s="14" t="s">
        <v>2091</v>
      </c>
      <c r="D650" s="14" t="s">
        <v>2073</v>
      </c>
      <c r="E650" s="16" t="s">
        <v>2092</v>
      </c>
      <c r="F650" s="16" t="s">
        <v>114</v>
      </c>
      <c r="G650" s="81" t="s">
        <v>115</v>
      </c>
      <c r="H650" s="82" t="s">
        <v>621</v>
      </c>
      <c r="I650" s="17" t="s">
        <v>411</v>
      </c>
      <c r="J650" s="17" t="s">
        <v>64</v>
      </c>
      <c r="K650" s="15"/>
      <c r="L650" s="18">
        <v>44022</v>
      </c>
      <c r="M650" s="83">
        <v>936.60269400011703</v>
      </c>
      <c r="N650" s="84">
        <v>936.60269400011703</v>
      </c>
      <c r="O650" s="84">
        <v>1039.74712299928</v>
      </c>
      <c r="P650" s="85">
        <f t="shared" si="10"/>
        <v>0.90079854349427768</v>
      </c>
      <c r="Q650" s="18">
        <v>43910</v>
      </c>
      <c r="R650" s="86">
        <v>0</v>
      </c>
      <c r="S650" s="86">
        <v>7921.1781453399699</v>
      </c>
      <c r="T650" s="15"/>
      <c r="U650" s="19">
        <v>-5.6475616265743199E-3</v>
      </c>
      <c r="V650" s="51">
        <v>-0.52284324729043896</v>
      </c>
      <c r="W650" s="19">
        <v>1.2669050209296999E-2</v>
      </c>
      <c r="X650" s="51">
        <v>2.0558222719955701</v>
      </c>
      <c r="Y650" s="19">
        <v>3.4470926304493298E-2</v>
      </c>
      <c r="Z650" s="51">
        <v>22.778766088711599</v>
      </c>
      <c r="AA650" s="19">
        <v>0.20500053094117901</v>
      </c>
      <c r="AB650" s="51">
        <v>41.076719997276101</v>
      </c>
      <c r="AC650" s="19">
        <v>0.42581631928274899</v>
      </c>
      <c r="AD650" s="51">
        <v>66.867487426498002</v>
      </c>
      <c r="AE650" s="19">
        <v>0.400821004979662</v>
      </c>
      <c r="AF650" s="87">
        <v>57.859332546591801</v>
      </c>
      <c r="AG650" s="19">
        <v>-4.2407761281574502E-2</v>
      </c>
      <c r="AH650" s="51">
        <v>-6.0395971199832301</v>
      </c>
      <c r="AI650" s="19">
        <v>7.2041592127789003E-2</v>
      </c>
      <c r="AJ650" s="51">
        <v>20.931076419772602</v>
      </c>
      <c r="AK650" s="19">
        <v>0.38692258962721099</v>
      </c>
      <c r="AL650" s="19">
        <v>0.106840832384478</v>
      </c>
      <c r="AM650" s="51">
        <v>55.688023285299998</v>
      </c>
      <c r="AN650" s="15"/>
      <c r="AO650" s="22">
        <v>3.4857264401580303E-2</v>
      </c>
      <c r="AP650" s="22">
        <v>-2.4214642718106898E-2</v>
      </c>
      <c r="AQ650" s="22">
        <v>0.13402945782218001</v>
      </c>
      <c r="AR650" s="22">
        <v>-8.7754357882659006E-2</v>
      </c>
      <c r="AS650" s="20">
        <v>8</v>
      </c>
      <c r="AT650" s="20">
        <v>4</v>
      </c>
      <c r="AU650" s="20">
        <v>7</v>
      </c>
      <c r="AV650" s="21">
        <v>5</v>
      </c>
      <c r="AW650" s="15"/>
      <c r="AX650" s="25">
        <v>0.13625158079215899</v>
      </c>
      <c r="AY650" s="26">
        <v>1.5523044995297799</v>
      </c>
      <c r="AZ650" s="26">
        <v>1.20533418023297</v>
      </c>
      <c r="BA650" s="26">
        <v>2.4702174679878199</v>
      </c>
      <c r="BB650" s="85">
        <v>1.40996552397519E-2</v>
      </c>
      <c r="BC650" s="88">
        <v>-11.852551767034999</v>
      </c>
      <c r="BD650" s="18">
        <v>43910</v>
      </c>
      <c r="BE650" s="18">
        <v>43990</v>
      </c>
      <c r="BF650" s="20"/>
      <c r="BG650" s="18"/>
      <c r="BH650" s="15"/>
    </row>
    <row r="651" spans="1:60" x14ac:dyDescent="0.25">
      <c r="A651" s="15"/>
      <c r="B651" s="14" t="s">
        <v>2093</v>
      </c>
      <c r="C651" s="14" t="s">
        <v>2094</v>
      </c>
      <c r="D651" s="14" t="s">
        <v>2095</v>
      </c>
      <c r="E651" s="16" t="s">
        <v>43</v>
      </c>
      <c r="F651" s="16" t="s">
        <v>28</v>
      </c>
      <c r="G651" s="81" t="s">
        <v>205</v>
      </c>
      <c r="H651" s="82" t="s">
        <v>288</v>
      </c>
      <c r="I651" s="17" t="s">
        <v>31</v>
      </c>
      <c r="J651" s="17" t="s">
        <v>2096</v>
      </c>
      <c r="K651" s="15"/>
      <c r="L651" s="18">
        <v>44022</v>
      </c>
      <c r="M651" s="83">
        <v>1505.1918000001499</v>
      </c>
      <c r="N651" s="84">
        <v>1505.1918000001499</v>
      </c>
      <c r="O651" s="84">
        <v>1526.4366999995</v>
      </c>
      <c r="P651" s="85">
        <f t="shared" si="10"/>
        <v>0.98608203012980689</v>
      </c>
      <c r="Q651" s="18">
        <v>43976</v>
      </c>
      <c r="R651" s="86">
        <v>78404.323999999993</v>
      </c>
      <c r="S651" s="86">
        <v>75603.299380737299</v>
      </c>
      <c r="T651" s="15"/>
      <c r="U651" s="19">
        <v>-1.1819057926914E-3</v>
      </c>
      <c r="V651" s="51">
        <v>-7.62776639021467E-2</v>
      </c>
      <c r="W651" s="19">
        <v>7.7375679611577696E-3</v>
      </c>
      <c r="X651" s="51">
        <v>1.56267404718164</v>
      </c>
      <c r="Y651" s="19">
        <v>5.5946085001778598E-2</v>
      </c>
      <c r="Z651" s="51">
        <v>24.9262819584401</v>
      </c>
      <c r="AA651" s="19">
        <v>6.5068677562521798E-2</v>
      </c>
      <c r="AB651" s="51">
        <v>27.0835346594104</v>
      </c>
      <c r="AC651" s="19">
        <v>0.131454926511651</v>
      </c>
      <c r="AD651" s="51">
        <v>37.431348149431898</v>
      </c>
      <c r="AE651" s="19">
        <v>0.165936196792172</v>
      </c>
      <c r="AF651" s="87">
        <v>34.370851727842798</v>
      </c>
      <c r="AG651" s="19">
        <v>-3.4750784989228101E-3</v>
      </c>
      <c r="AH651" s="51">
        <v>-2.1463288417180602</v>
      </c>
      <c r="AI651" s="19">
        <v>4.4582876256754403E-2</v>
      </c>
      <c r="AJ651" s="51">
        <v>18.1852048326691</v>
      </c>
      <c r="AK651" s="19">
        <v>0.50519180000061203</v>
      </c>
      <c r="AL651" s="19">
        <v>5.00015396646631E-2</v>
      </c>
      <c r="AM651" s="51">
        <v>56.1353358029737</v>
      </c>
      <c r="AN651" s="15"/>
      <c r="AO651" s="22">
        <v>1.35394308326795E-2</v>
      </c>
      <c r="AP651" s="22">
        <v>-1.77536446453814E-2</v>
      </c>
      <c r="AQ651" s="22">
        <v>3.1527913803074598E-2</v>
      </c>
      <c r="AR651" s="22">
        <v>-1.7772835134564999E-2</v>
      </c>
      <c r="AS651" s="20">
        <v>6</v>
      </c>
      <c r="AT651" s="20">
        <v>6</v>
      </c>
      <c r="AU651" s="20">
        <v>7</v>
      </c>
      <c r="AV651" s="21">
        <v>5</v>
      </c>
      <c r="AW651" s="15"/>
      <c r="AX651" s="25">
        <v>5.9276682678755598E-2</v>
      </c>
      <c r="AY651" s="26">
        <v>0.75445707212384105</v>
      </c>
      <c r="AZ651" s="26">
        <v>0.79290648162441402</v>
      </c>
      <c r="BA651" s="26">
        <v>1.07751671738697</v>
      </c>
      <c r="BB651" s="85">
        <v>6.1183819962934696E-3</v>
      </c>
      <c r="BC651" s="88">
        <v>-4.84058066941361</v>
      </c>
      <c r="BD651" s="18">
        <v>43747</v>
      </c>
      <c r="BE651" s="18">
        <v>43783</v>
      </c>
      <c r="BF651" s="20">
        <v>143</v>
      </c>
      <c r="BG651" s="18">
        <v>43948</v>
      </c>
      <c r="BH651" s="15"/>
    </row>
    <row r="652" spans="1:60" x14ac:dyDescent="0.25">
      <c r="A652" s="15"/>
      <c r="B652" s="14" t="s">
        <v>2097</v>
      </c>
      <c r="C652" s="14" t="s">
        <v>2098</v>
      </c>
      <c r="D652" s="14" t="s">
        <v>2095</v>
      </c>
      <c r="E652" s="16" t="s">
        <v>213</v>
      </c>
      <c r="F652" s="16" t="s">
        <v>28</v>
      </c>
      <c r="G652" s="81" t="s">
        <v>205</v>
      </c>
      <c r="H652" s="82" t="s">
        <v>288</v>
      </c>
      <c r="I652" s="17" t="s">
        <v>31</v>
      </c>
      <c r="J652" s="17" t="s">
        <v>2099</v>
      </c>
      <c r="K652" s="15"/>
      <c r="L652" s="18">
        <v>44022</v>
      </c>
      <c r="M652" s="83">
        <v>1199.8500999994601</v>
      </c>
      <c r="N652" s="84">
        <v>1199.8500999994601</v>
      </c>
      <c r="O652" s="84">
        <v>1215.25290000066</v>
      </c>
      <c r="P652" s="85">
        <f t="shared" si="10"/>
        <v>0.98732543653984162</v>
      </c>
      <c r="Q652" s="18">
        <v>43976</v>
      </c>
      <c r="R652" s="86">
        <v>282470430.14700001</v>
      </c>
      <c r="S652" s="86">
        <v>142075449.05325001</v>
      </c>
      <c r="T652" s="15"/>
      <c r="U652" s="19">
        <v>-1.1544766903170999E-3</v>
      </c>
      <c r="V652" s="51">
        <v>-7.3534753664716804E-2</v>
      </c>
      <c r="W652" s="19">
        <v>8.5661499888374203E-3</v>
      </c>
      <c r="X652" s="51">
        <v>1.6455322499496099</v>
      </c>
      <c r="Y652" s="19">
        <v>6.1224751525514903E-2</v>
      </c>
      <c r="Z652" s="51">
        <v>25.454148610791901</v>
      </c>
      <c r="AA652" s="19">
        <v>7.5803212086611907E-2</v>
      </c>
      <c r="AB652" s="51">
        <v>28.156988111819398</v>
      </c>
      <c r="AC652" s="19">
        <v>0.15434434526294399</v>
      </c>
      <c r="AD652" s="51">
        <v>39.720290024531998</v>
      </c>
      <c r="AE652" s="19"/>
      <c r="AF652" s="87"/>
      <c r="AG652" s="19">
        <v>-3.2021148062995101E-3</v>
      </c>
      <c r="AH652" s="51">
        <v>-2.1190324724557299</v>
      </c>
      <c r="AI652" s="19">
        <v>5.00922446244658E-2</v>
      </c>
      <c r="AJ652" s="51">
        <v>18.736141669447498</v>
      </c>
      <c r="AK652" s="19">
        <v>0.19985009999974901</v>
      </c>
      <c r="AL652" s="19">
        <v>6.5470523166368394E-2</v>
      </c>
      <c r="AM652" s="51">
        <v>44.9494603240164</v>
      </c>
      <c r="AN652" s="15"/>
      <c r="AO652" s="22">
        <v>1.3622810054585001E-2</v>
      </c>
      <c r="AP652" s="22">
        <v>-1.77267830085839E-2</v>
      </c>
      <c r="AQ652" s="22">
        <v>3.24042830397957E-2</v>
      </c>
      <c r="AR652" s="22">
        <v>-1.6937950459578101E-2</v>
      </c>
      <c r="AS652" s="20">
        <v>6</v>
      </c>
      <c r="AT652" s="20">
        <v>6</v>
      </c>
      <c r="AU652" s="20">
        <v>7</v>
      </c>
      <c r="AV652" s="21">
        <v>5</v>
      </c>
      <c r="AW652" s="15"/>
      <c r="AX652" s="25">
        <v>5.9308682938935799E-2</v>
      </c>
      <c r="AY652" s="26">
        <v>0.92228608199002304</v>
      </c>
      <c r="AZ652" s="26">
        <v>0.82834774846378401</v>
      </c>
      <c r="BA652" s="26">
        <v>1.3247656183320899</v>
      </c>
      <c r="BB652" s="85">
        <v>6.1219186272410296E-3</v>
      </c>
      <c r="BC652" s="88">
        <v>-4.7466343890337201</v>
      </c>
      <c r="BD652" s="18">
        <v>43747</v>
      </c>
      <c r="BE652" s="18">
        <v>43783</v>
      </c>
      <c r="BF652" s="20">
        <v>108</v>
      </c>
      <c r="BG652" s="18">
        <v>43899</v>
      </c>
      <c r="BH652" s="15"/>
    </row>
    <row r="653" spans="1:60" x14ac:dyDescent="0.25">
      <c r="A653" s="15"/>
      <c r="B653" s="14" t="s">
        <v>2100</v>
      </c>
      <c r="C653" s="14" t="s">
        <v>2101</v>
      </c>
      <c r="D653" s="14" t="s">
        <v>2095</v>
      </c>
      <c r="E653" s="16" t="s">
        <v>516</v>
      </c>
      <c r="F653" s="16" t="s">
        <v>28</v>
      </c>
      <c r="G653" s="81" t="s">
        <v>205</v>
      </c>
      <c r="H653" s="82" t="s">
        <v>288</v>
      </c>
      <c r="I653" s="17" t="s">
        <v>31</v>
      </c>
      <c r="J653" s="17" t="s">
        <v>2102</v>
      </c>
      <c r="K653" s="15"/>
      <c r="L653" s="18">
        <v>44022</v>
      </c>
      <c r="M653" s="83">
        <v>2115.6510999984998</v>
      </c>
      <c r="N653" s="84">
        <v>2115.6510999984998</v>
      </c>
      <c r="O653" s="84"/>
      <c r="P653" s="85" t="str">
        <f t="shared" si="10"/>
        <v/>
      </c>
      <c r="Q653" s="18"/>
      <c r="R653" s="86">
        <v>220997.08199999999</v>
      </c>
      <c r="S653" s="86"/>
      <c r="T653" s="15"/>
      <c r="U653" s="19">
        <v>-1.17093779772404E-3</v>
      </c>
      <c r="V653" s="51">
        <v>-7.5180864405410802E-2</v>
      </c>
      <c r="W653" s="19">
        <v>8.0687867866799899E-3</v>
      </c>
      <c r="X653" s="51">
        <v>1.59579592973387</v>
      </c>
      <c r="Y653" s="19">
        <v>5.8054671739228098E-2</v>
      </c>
      <c r="Z653" s="51">
        <v>25.1371406321705</v>
      </c>
      <c r="AA653" s="19"/>
      <c r="AB653" s="51"/>
      <c r="AC653" s="19"/>
      <c r="AD653" s="51"/>
      <c r="AE653" s="19"/>
      <c r="AF653" s="87"/>
      <c r="AG653" s="19">
        <v>-3.3658907068456799E-3</v>
      </c>
      <c r="AH653" s="51">
        <v>-2.13541006251035</v>
      </c>
      <c r="AI653" s="19">
        <v>4.6783346511801903E-2</v>
      </c>
      <c r="AJ653" s="51">
        <v>18.405251858173902</v>
      </c>
      <c r="AK653" s="19">
        <v>5.7825549998597098E-2</v>
      </c>
      <c r="AL653" s="19">
        <v>9.7680449282051995E-2</v>
      </c>
      <c r="AM653" s="51">
        <v>21.511900694255001</v>
      </c>
      <c r="AN653" s="15"/>
      <c r="AO653" s="22">
        <v>1.35727996494097E-2</v>
      </c>
      <c r="AP653" s="22">
        <v>-1.7742878650096799E-2</v>
      </c>
      <c r="AQ653" s="22">
        <v>3.1878503685220501E-2</v>
      </c>
      <c r="AR653" s="22">
        <v>-1.4793649551393199E-2</v>
      </c>
      <c r="AS653" s="20"/>
      <c r="AT653" s="20"/>
      <c r="AU653" s="20"/>
      <c r="AV653" s="21"/>
      <c r="AW653" s="15"/>
      <c r="AX653" s="25"/>
      <c r="AY653" s="26"/>
      <c r="AZ653" s="26"/>
      <c r="BA653" s="26"/>
      <c r="BB653" s="85"/>
      <c r="BC653" s="88">
        <v>-4.1134740343695704</v>
      </c>
      <c r="BD653" s="18">
        <v>43907</v>
      </c>
      <c r="BE653" s="18">
        <v>43913</v>
      </c>
      <c r="BF653" s="20">
        <v>29</v>
      </c>
      <c r="BG653" s="18">
        <v>43948</v>
      </c>
      <c r="BH653" s="15"/>
    </row>
    <row r="654" spans="1:60" x14ac:dyDescent="0.25">
      <c r="A654" s="15"/>
      <c r="B654" s="14" t="s">
        <v>2103</v>
      </c>
      <c r="C654" s="14" t="s">
        <v>2104</v>
      </c>
      <c r="D654" s="14" t="s">
        <v>2095</v>
      </c>
      <c r="E654" s="16" t="s">
        <v>47</v>
      </c>
      <c r="F654" s="16" t="s">
        <v>28</v>
      </c>
      <c r="G654" s="81" t="s">
        <v>205</v>
      </c>
      <c r="H654" s="82" t="s">
        <v>288</v>
      </c>
      <c r="I654" s="17" t="s">
        <v>31</v>
      </c>
      <c r="J654" s="17" t="s">
        <v>2105</v>
      </c>
      <c r="K654" s="15"/>
      <c r="L654" s="18">
        <v>43866</v>
      </c>
      <c r="M654" s="83"/>
      <c r="N654" s="84"/>
      <c r="O654" s="84">
        <v>1384.8035000003899</v>
      </c>
      <c r="P654" s="85">
        <f t="shared" si="10"/>
        <v>0</v>
      </c>
      <c r="Q654" s="18">
        <v>43747</v>
      </c>
      <c r="R654" s="86"/>
      <c r="S654" s="86">
        <v>533249.61718115199</v>
      </c>
      <c r="T654" s="15"/>
      <c r="U654" s="19"/>
      <c r="V654" s="51"/>
      <c r="W654" s="19"/>
      <c r="X654" s="51"/>
      <c r="Y654" s="19"/>
      <c r="Z654" s="51"/>
      <c r="AA654" s="19"/>
      <c r="AB654" s="51"/>
      <c r="AC654" s="19"/>
      <c r="AD654" s="51"/>
      <c r="AE654" s="19"/>
      <c r="AF654" s="87"/>
      <c r="AG654" s="19"/>
      <c r="AH654" s="51"/>
      <c r="AI654" s="19"/>
      <c r="AJ654" s="51"/>
      <c r="AK654" s="19"/>
      <c r="AL654" s="19"/>
      <c r="AM654" s="51"/>
      <c r="AN654" s="15"/>
      <c r="AO654" s="22">
        <v>1.11929826616688E-2</v>
      </c>
      <c r="AP654" s="22">
        <v>-1.6067464533080101E-2</v>
      </c>
      <c r="AQ654" s="22">
        <v>1.1195685325219499E-2</v>
      </c>
      <c r="AR654" s="22">
        <v>-1.8523232018196702E-2</v>
      </c>
      <c r="AS654" s="20"/>
      <c r="AT654" s="20"/>
      <c r="AU654" s="20"/>
      <c r="AV654" s="21"/>
      <c r="AW654" s="15"/>
      <c r="AX654" s="25"/>
      <c r="AY654" s="26"/>
      <c r="AZ654" s="26"/>
      <c r="BA654" s="26"/>
      <c r="BB654" s="85"/>
      <c r="BC654" s="88">
        <v>-4.9250164373443104</v>
      </c>
      <c r="BD654" s="18">
        <v>43747</v>
      </c>
      <c r="BE654" s="18">
        <v>43783</v>
      </c>
      <c r="BF654" s="20"/>
      <c r="BG654" s="18"/>
      <c r="BH654" s="15"/>
    </row>
    <row r="655" spans="1:60" x14ac:dyDescent="0.25">
      <c r="A655" s="15"/>
      <c r="B655" s="14" t="s">
        <v>2106</v>
      </c>
      <c r="C655" s="14" t="s">
        <v>2107</v>
      </c>
      <c r="D655" s="14" t="s">
        <v>2095</v>
      </c>
      <c r="E655" s="16" t="s">
        <v>51</v>
      </c>
      <c r="F655" s="16" t="s">
        <v>28</v>
      </c>
      <c r="G655" s="81" t="s">
        <v>205</v>
      </c>
      <c r="H655" s="82" t="s">
        <v>288</v>
      </c>
      <c r="I655" s="17" t="s">
        <v>31</v>
      </c>
      <c r="J655" s="17" t="s">
        <v>2108</v>
      </c>
      <c r="K655" s="15"/>
      <c r="L655" s="18">
        <v>43866</v>
      </c>
      <c r="M655" s="83"/>
      <c r="N655" s="84"/>
      <c r="O655" s="84">
        <v>1233.6973000001201</v>
      </c>
      <c r="P655" s="85">
        <f t="shared" si="10"/>
        <v>0</v>
      </c>
      <c r="Q655" s="18">
        <v>43747</v>
      </c>
      <c r="R655" s="86"/>
      <c r="S655" s="86">
        <v>1855125.0869531201</v>
      </c>
      <c r="T655" s="15"/>
      <c r="U655" s="19"/>
      <c r="V655" s="51"/>
      <c r="W655" s="19"/>
      <c r="X655" s="51"/>
      <c r="Y655" s="19"/>
      <c r="Z655" s="51"/>
      <c r="AA655" s="19"/>
      <c r="AB655" s="51"/>
      <c r="AC655" s="19"/>
      <c r="AD655" s="51"/>
      <c r="AE655" s="19"/>
      <c r="AF655" s="87"/>
      <c r="AG655" s="19"/>
      <c r="AH655" s="51"/>
      <c r="AI655" s="19"/>
      <c r="AJ655" s="51"/>
      <c r="AK655" s="19"/>
      <c r="AL655" s="19"/>
      <c r="AM655" s="51"/>
      <c r="AN655" s="15"/>
      <c r="AO655" s="22">
        <v>1.1201057010112E-2</v>
      </c>
      <c r="AP655" s="22">
        <v>-1.60596519817773E-2</v>
      </c>
      <c r="AQ655" s="22">
        <v>1.14447649975773E-2</v>
      </c>
      <c r="AR655" s="22">
        <v>-1.82813183400867E-2</v>
      </c>
      <c r="AS655" s="20"/>
      <c r="AT655" s="20"/>
      <c r="AU655" s="20"/>
      <c r="AV655" s="21"/>
      <c r="AW655" s="15"/>
      <c r="AX655" s="25"/>
      <c r="AY655" s="26"/>
      <c r="AZ655" s="26"/>
      <c r="BA655" s="26"/>
      <c r="BB655" s="85"/>
      <c r="BC655" s="88">
        <v>-4.8978059691289699</v>
      </c>
      <c r="BD655" s="18">
        <v>43747</v>
      </c>
      <c r="BE655" s="18">
        <v>43783</v>
      </c>
      <c r="BF655" s="20"/>
      <c r="BG655" s="18"/>
      <c r="BH655" s="15"/>
    </row>
    <row r="656" spans="1:60" x14ac:dyDescent="0.25">
      <c r="A656" s="15"/>
      <c r="B656" s="14" t="s">
        <v>2109</v>
      </c>
      <c r="C656" s="14" t="s">
        <v>2110</v>
      </c>
      <c r="D656" s="14" t="s">
        <v>2095</v>
      </c>
      <c r="E656" s="16" t="s">
        <v>317</v>
      </c>
      <c r="F656" s="16" t="s">
        <v>28</v>
      </c>
      <c r="G656" s="81" t="s">
        <v>205</v>
      </c>
      <c r="H656" s="82" t="s">
        <v>288</v>
      </c>
      <c r="I656" s="17" t="s">
        <v>31</v>
      </c>
      <c r="J656" s="17" t="s">
        <v>64</v>
      </c>
      <c r="K656" s="15"/>
      <c r="L656" s="18">
        <v>44022</v>
      </c>
      <c r="M656" s="83">
        <v>1409.8803000003099</v>
      </c>
      <c r="N656" s="84">
        <v>1409.8803000003099</v>
      </c>
      <c r="O656" s="84"/>
      <c r="P656" s="85" t="str">
        <f t="shared" si="10"/>
        <v/>
      </c>
      <c r="Q656" s="18"/>
      <c r="R656" s="86">
        <v>3170086.2039999999</v>
      </c>
      <c r="S656" s="86"/>
      <c r="T656" s="15"/>
      <c r="U656" s="19">
        <v>-1.2065174469171301E-3</v>
      </c>
      <c r="V656" s="51">
        <v>-7.87388293247204E-2</v>
      </c>
      <c r="W656" s="19">
        <v>6.99226228607586E-3</v>
      </c>
      <c r="X656" s="51">
        <v>1.4881434796734501</v>
      </c>
      <c r="Y656" s="19"/>
      <c r="Z656" s="51"/>
      <c r="AA656" s="19"/>
      <c r="AB656" s="51"/>
      <c r="AC656" s="19"/>
      <c r="AD656" s="51"/>
      <c r="AE656" s="19"/>
      <c r="AF656" s="87"/>
      <c r="AG656" s="19">
        <v>-3.7208884250503598E-3</v>
      </c>
      <c r="AH656" s="51">
        <v>-2.1709098343308102</v>
      </c>
      <c r="AI656" s="19"/>
      <c r="AJ656" s="51"/>
      <c r="AK656" s="19">
        <v>4.3479486892465502E-2</v>
      </c>
      <c r="AL656" s="19">
        <v>0.101446696946368</v>
      </c>
      <c r="AM656" s="51">
        <v>18.579733626131201</v>
      </c>
      <c r="AN656" s="15"/>
      <c r="AO656" s="22">
        <v>1.34645235157222E-2</v>
      </c>
      <c r="AP656" s="22">
        <v>-1.7777867091354E-2</v>
      </c>
      <c r="AQ656" s="22">
        <v>3.07398621716857E-2</v>
      </c>
      <c r="AR656" s="22">
        <v>-7.3140434933520702E-3</v>
      </c>
      <c r="AS656" s="20"/>
      <c r="AT656" s="20"/>
      <c r="AU656" s="20"/>
      <c r="AV656" s="21"/>
      <c r="AW656" s="15"/>
      <c r="AX656" s="25"/>
      <c r="AY656" s="26"/>
      <c r="AZ656" s="26"/>
      <c r="BA656" s="26"/>
      <c r="BB656" s="85"/>
      <c r="BC656" s="88">
        <v>-4.1339546067974897</v>
      </c>
      <c r="BD656" s="18">
        <v>43907</v>
      </c>
      <c r="BE656" s="18">
        <v>43913</v>
      </c>
      <c r="BF656" s="20">
        <v>29</v>
      </c>
      <c r="BG656" s="18">
        <v>43948</v>
      </c>
      <c r="BH656" s="15"/>
    </row>
    <row r="657" spans="1:60" x14ac:dyDescent="0.25">
      <c r="A657" s="15"/>
      <c r="B657" s="14" t="s">
        <v>2111</v>
      </c>
      <c r="C657" s="14" t="s">
        <v>2112</v>
      </c>
      <c r="D657" s="14" t="s">
        <v>2095</v>
      </c>
      <c r="E657" s="16" t="s">
        <v>320</v>
      </c>
      <c r="F657" s="16" t="s">
        <v>28</v>
      </c>
      <c r="G657" s="81" t="s">
        <v>205</v>
      </c>
      <c r="H657" s="82" t="s">
        <v>288</v>
      </c>
      <c r="I657" s="17" t="s">
        <v>31</v>
      </c>
      <c r="J657" s="17" t="s">
        <v>2113</v>
      </c>
      <c r="K657" s="15"/>
      <c r="L657" s="18">
        <v>44022</v>
      </c>
      <c r="M657" s="83">
        <v>1436.9451999999601</v>
      </c>
      <c r="N657" s="84">
        <v>1436.9451999999601</v>
      </c>
      <c r="O657" s="84">
        <v>1458.45030000061</v>
      </c>
      <c r="P657" s="85">
        <f t="shared" si="10"/>
        <v>0.98525482836086986</v>
      </c>
      <c r="Q657" s="18">
        <v>43976</v>
      </c>
      <c r="R657" s="86">
        <v>1502825.6189999999</v>
      </c>
      <c r="S657" s="86">
        <v>1294725.5514765601</v>
      </c>
      <c r="T657" s="15"/>
      <c r="U657" s="19">
        <v>-1.2000653105133101E-3</v>
      </c>
      <c r="V657" s="51">
        <v>-7.8093615684338105E-2</v>
      </c>
      <c r="W657" s="19">
        <v>7.1862712393340198E-3</v>
      </c>
      <c r="X657" s="51">
        <v>1.5075443749992701</v>
      </c>
      <c r="Y657" s="19">
        <v>5.244549834606E-2</v>
      </c>
      <c r="Z657" s="51">
        <v>24.576223292853701</v>
      </c>
      <c r="AA657" s="19">
        <v>5.7980110099379097E-2</v>
      </c>
      <c r="AB657" s="51">
        <v>26.374677913088799</v>
      </c>
      <c r="AC657" s="19">
        <v>0.116463728501985</v>
      </c>
      <c r="AD657" s="51">
        <v>35.9322283484507</v>
      </c>
      <c r="AE657" s="19">
        <v>0.14285118921543499</v>
      </c>
      <c r="AF657" s="87">
        <v>32.062350970169099</v>
      </c>
      <c r="AG657" s="19">
        <v>-3.6567952820405502E-3</v>
      </c>
      <c r="AH657" s="51">
        <v>-2.1645005200298302</v>
      </c>
      <c r="AI657" s="19">
        <v>4.0930031476818798E-2</v>
      </c>
      <c r="AJ657" s="51">
        <v>17.819920354668302</v>
      </c>
      <c r="AK657" s="19">
        <v>0.43694519999902698</v>
      </c>
      <c r="AL657" s="19">
        <v>4.4204304413142402E-2</v>
      </c>
      <c r="AM657" s="51">
        <v>49.310675802815197</v>
      </c>
      <c r="AN657" s="15"/>
      <c r="AO657" s="22">
        <v>1.34839744623605E-2</v>
      </c>
      <c r="AP657" s="22">
        <v>-1.7771594426449201E-2</v>
      </c>
      <c r="AQ657" s="22">
        <v>3.0944680775064601E-2</v>
      </c>
      <c r="AR657" s="22">
        <v>-1.8328021117668E-2</v>
      </c>
      <c r="AS657" s="20">
        <v>6</v>
      </c>
      <c r="AT657" s="20">
        <v>6</v>
      </c>
      <c r="AU657" s="20">
        <v>7</v>
      </c>
      <c r="AV657" s="21">
        <v>5</v>
      </c>
      <c r="AW657" s="15"/>
      <c r="AX657" s="25">
        <v>5.9256517821704602E-2</v>
      </c>
      <c r="AY657" s="26">
        <v>0.64348065780723096</v>
      </c>
      <c r="AZ657" s="26">
        <v>0.76949055178465597</v>
      </c>
      <c r="BA657" s="26">
        <v>0.91551663700465702</v>
      </c>
      <c r="BB657" s="85">
        <v>6.1161455866022198E-3</v>
      </c>
      <c r="BC657" s="88">
        <v>-4.9030712315143301</v>
      </c>
      <c r="BD657" s="18">
        <v>43747</v>
      </c>
      <c r="BE657" s="18">
        <v>43783</v>
      </c>
      <c r="BF657" s="20">
        <v>146</v>
      </c>
      <c r="BG657" s="18">
        <v>43951</v>
      </c>
      <c r="BH657" s="15"/>
    </row>
    <row r="658" spans="1:60" x14ac:dyDescent="0.25">
      <c r="A658" s="15"/>
      <c r="B658" s="14" t="s">
        <v>2114</v>
      </c>
      <c r="C658" s="14" t="s">
        <v>2115</v>
      </c>
      <c r="D658" s="14" t="s">
        <v>2116</v>
      </c>
      <c r="E658" s="16" t="s">
        <v>27</v>
      </c>
      <c r="F658" s="16" t="s">
        <v>28</v>
      </c>
      <c r="G658" s="81" t="s">
        <v>2117</v>
      </c>
      <c r="H658" s="82" t="s">
        <v>2118</v>
      </c>
      <c r="I658" s="17" t="s">
        <v>31</v>
      </c>
      <c r="J658" s="17" t="s">
        <v>2119</v>
      </c>
      <c r="K658" s="15"/>
      <c r="L658" s="18">
        <v>43647</v>
      </c>
      <c r="M658" s="83"/>
      <c r="N658" s="84"/>
      <c r="O658" s="84"/>
      <c r="P658" s="85" t="str">
        <f t="shared" si="10"/>
        <v/>
      </c>
      <c r="Q658" s="18"/>
      <c r="R658" s="86"/>
      <c r="S658" s="86"/>
      <c r="T658" s="15"/>
      <c r="U658" s="19"/>
      <c r="V658" s="51"/>
      <c r="W658" s="19"/>
      <c r="X658" s="51"/>
      <c r="Y658" s="19"/>
      <c r="Z658" s="51"/>
      <c r="AA658" s="19"/>
      <c r="AB658" s="51"/>
      <c r="AC658" s="19"/>
      <c r="AD658" s="51"/>
      <c r="AE658" s="19"/>
      <c r="AF658" s="87"/>
      <c r="AG658" s="19"/>
      <c r="AH658" s="51"/>
      <c r="AI658" s="19"/>
      <c r="AJ658" s="51"/>
      <c r="AK658" s="19"/>
      <c r="AL658" s="19"/>
      <c r="AM658" s="51"/>
      <c r="AN658" s="15"/>
      <c r="AO658" s="22"/>
      <c r="AP658" s="22"/>
      <c r="AQ658" s="22"/>
      <c r="AR658" s="22"/>
      <c r="AS658" s="20"/>
      <c r="AT658" s="20"/>
      <c r="AU658" s="20"/>
      <c r="AV658" s="21"/>
      <c r="AW658" s="15"/>
      <c r="AX658" s="25"/>
      <c r="AY658" s="26"/>
      <c r="AZ658" s="26"/>
      <c r="BA658" s="26"/>
      <c r="BB658" s="85"/>
      <c r="BC658" s="88"/>
      <c r="BD658" s="18"/>
      <c r="BE658" s="18"/>
      <c r="BF658" s="20"/>
      <c r="BG658" s="18"/>
      <c r="BH658" s="15"/>
    </row>
    <row r="659" spans="1:60" x14ac:dyDescent="0.25">
      <c r="A659" s="15"/>
      <c r="B659" s="14" t="s">
        <v>2120</v>
      </c>
      <c r="C659" s="14" t="s">
        <v>2121</v>
      </c>
      <c r="D659" s="14" t="s">
        <v>2122</v>
      </c>
      <c r="E659" s="16" t="s">
        <v>36</v>
      </c>
      <c r="F659" s="16" t="s">
        <v>28</v>
      </c>
      <c r="G659" s="81" t="s">
        <v>2117</v>
      </c>
      <c r="H659" s="82" t="s">
        <v>64</v>
      </c>
      <c r="I659" s="17" t="s">
        <v>31</v>
      </c>
      <c r="J659" s="17" t="s">
        <v>64</v>
      </c>
      <c r="K659" s="15"/>
      <c r="L659" s="18">
        <v>44022</v>
      </c>
      <c r="M659" s="83">
        <v>1054.6679999995999</v>
      </c>
      <c r="N659" s="84">
        <v>1054.6679999995999</v>
      </c>
      <c r="O659" s="84">
        <v>1061.9727999996401</v>
      </c>
      <c r="P659" s="85">
        <f t="shared" si="10"/>
        <v>0.99312148107744136</v>
      </c>
      <c r="Q659" s="18">
        <v>43984</v>
      </c>
      <c r="R659" s="86">
        <v>7894582.6500000004</v>
      </c>
      <c r="S659" s="86">
        <v>8632365.1970000006</v>
      </c>
      <c r="T659" s="15"/>
      <c r="U659" s="19">
        <v>-9.8599508419283706E-5</v>
      </c>
      <c r="V659" s="51">
        <v>3.2052964525064502E-2</v>
      </c>
      <c r="W659" s="19">
        <v>-3.9861594550529801E-3</v>
      </c>
      <c r="X659" s="51">
        <v>0.39030130556057002</v>
      </c>
      <c r="Y659" s="19">
        <v>1.19192681322602E-2</v>
      </c>
      <c r="Z659" s="51">
        <v>20.5236002714664</v>
      </c>
      <c r="AA659" s="19">
        <v>2.90605485915876E-2</v>
      </c>
      <c r="AB659" s="51">
        <v>23.4827217623242</v>
      </c>
      <c r="AC659" s="19"/>
      <c r="AD659" s="51"/>
      <c r="AE659" s="19"/>
      <c r="AF659" s="87"/>
      <c r="AG659" s="19">
        <v>-7.6524736778083003E-4</v>
      </c>
      <c r="AH659" s="51">
        <v>-1.87534572860386</v>
      </c>
      <c r="AI659" s="19">
        <v>1.55772143280046E-2</v>
      </c>
      <c r="AJ659" s="51">
        <v>15.2846386398014</v>
      </c>
      <c r="AK659" s="19">
        <v>5.46679999988555E-2</v>
      </c>
      <c r="AL659" s="19">
        <v>4.1227678604627699E-2</v>
      </c>
      <c r="AM659" s="51">
        <v>28.2781988048519</v>
      </c>
      <c r="AN659" s="15"/>
      <c r="AO659" s="22">
        <v>1.10908031492727E-2</v>
      </c>
      <c r="AP659" s="22">
        <v>-1.48698009315922E-2</v>
      </c>
      <c r="AQ659" s="22">
        <v>1.02025976775622E-2</v>
      </c>
      <c r="AR659" s="22">
        <v>-8.5883635701975401E-3</v>
      </c>
      <c r="AS659" s="20">
        <v>7</v>
      </c>
      <c r="AT659" s="20">
        <v>5</v>
      </c>
      <c r="AU659" s="20">
        <v>7</v>
      </c>
      <c r="AV659" s="21">
        <v>5</v>
      </c>
      <c r="AW659" s="15"/>
      <c r="AX659" s="25">
        <v>2.5451344178618499E-2</v>
      </c>
      <c r="AY659" s="26">
        <v>-6.5983083852984195E-2</v>
      </c>
      <c r="AZ659" s="26">
        <v>0.67106238808810303</v>
      </c>
      <c r="BA659" s="26">
        <v>-8.5797485164675905E-2</v>
      </c>
      <c r="BB659" s="85">
        <v>2.6242479707207201E-3</v>
      </c>
      <c r="BC659" s="88">
        <v>-4.1354795976221803</v>
      </c>
      <c r="BD659" s="18">
        <v>43745</v>
      </c>
      <c r="BE659" s="18">
        <v>43783</v>
      </c>
      <c r="BF659" s="20">
        <v>89</v>
      </c>
      <c r="BG659" s="18">
        <v>43868</v>
      </c>
      <c r="BH659" s="15"/>
    </row>
    <row r="660" spans="1:60" x14ac:dyDescent="0.25">
      <c r="A660" s="15"/>
      <c r="B660" s="14" t="s">
        <v>2123</v>
      </c>
      <c r="C660" s="14" t="s">
        <v>2124</v>
      </c>
      <c r="D660" s="14" t="s">
        <v>2122</v>
      </c>
      <c r="E660" s="16" t="s">
        <v>213</v>
      </c>
      <c r="F660" s="16" t="s">
        <v>28</v>
      </c>
      <c r="G660" s="81" t="s">
        <v>2117</v>
      </c>
      <c r="H660" s="82" t="s">
        <v>64</v>
      </c>
      <c r="I660" s="17" t="s">
        <v>31</v>
      </c>
      <c r="J660" s="17" t="s">
        <v>64</v>
      </c>
      <c r="K660" s="15"/>
      <c r="L660" s="18">
        <v>44022</v>
      </c>
      <c r="M660" s="83">
        <v>1000.7350000003401</v>
      </c>
      <c r="N660" s="84">
        <v>1000.7350000003401</v>
      </c>
      <c r="O660" s="84">
        <v>1000.7350000003401</v>
      </c>
      <c r="P660" s="85">
        <f t="shared" si="10"/>
        <v>1</v>
      </c>
      <c r="Q660" s="18">
        <v>44022</v>
      </c>
      <c r="R660" s="86">
        <v>0</v>
      </c>
      <c r="S660" s="86">
        <v>0</v>
      </c>
      <c r="T660" s="15"/>
      <c r="U660" s="19">
        <v>0</v>
      </c>
      <c r="V660" s="51">
        <v>4.1912915366992799E-2</v>
      </c>
      <c r="W660" s="19">
        <v>0</v>
      </c>
      <c r="X660" s="51">
        <v>0.78891725106586796</v>
      </c>
      <c r="Y660" s="19">
        <v>0</v>
      </c>
      <c r="Z660" s="51">
        <v>19.3316734582477</v>
      </c>
      <c r="AA660" s="19">
        <v>0</v>
      </c>
      <c r="AB660" s="51">
        <v>20.576666903158198</v>
      </c>
      <c r="AC660" s="19"/>
      <c r="AD660" s="51"/>
      <c r="AE660" s="19"/>
      <c r="AF660" s="87"/>
      <c r="AG660" s="19">
        <v>0</v>
      </c>
      <c r="AH660" s="51">
        <v>-1.79882099182578</v>
      </c>
      <c r="AI660" s="19">
        <v>0</v>
      </c>
      <c r="AJ660" s="51">
        <v>13.726917206993701</v>
      </c>
      <c r="AK660" s="19">
        <v>7.3499999962223196E-4</v>
      </c>
      <c r="AL660" s="19">
        <v>5.5784217693144499E-4</v>
      </c>
      <c r="AM660" s="51">
        <v>22.884898804943099</v>
      </c>
      <c r="AN660" s="15"/>
      <c r="AO660" s="22">
        <v>0</v>
      </c>
      <c r="AP660" s="22">
        <v>0</v>
      </c>
      <c r="AQ660" s="22">
        <v>0</v>
      </c>
      <c r="AR660" s="22">
        <v>0</v>
      </c>
      <c r="AS660" s="20">
        <v>0</v>
      </c>
      <c r="AT660" s="20">
        <v>0</v>
      </c>
      <c r="AU660" s="20">
        <v>7</v>
      </c>
      <c r="AV660" s="21">
        <v>5</v>
      </c>
      <c r="AW660" s="15"/>
      <c r="AX660" s="25">
        <v>0</v>
      </c>
      <c r="AY660" s="26">
        <v>-115.78275921754501</v>
      </c>
      <c r="AZ660" s="26">
        <v>0.56992962906679201</v>
      </c>
      <c r="BA660" s="26">
        <v>-15.9658481369261</v>
      </c>
      <c r="BB660" s="85">
        <v>0</v>
      </c>
      <c r="BC660" s="88">
        <v>0</v>
      </c>
      <c r="BD660" s="18">
        <v>43657</v>
      </c>
      <c r="BE660" s="18"/>
      <c r="BF660" s="20"/>
      <c r="BG660" s="18"/>
      <c r="BH660" s="15"/>
    </row>
    <row r="661" spans="1:60" x14ac:dyDescent="0.25">
      <c r="A661" s="15"/>
      <c r="B661" s="14" t="s">
        <v>2125</v>
      </c>
      <c r="C661" s="14" t="s">
        <v>2126</v>
      </c>
      <c r="D661" s="14" t="s">
        <v>2127</v>
      </c>
      <c r="E661" s="16" t="s">
        <v>27</v>
      </c>
      <c r="F661" s="16" t="s">
        <v>28</v>
      </c>
      <c r="G661" s="81" t="s">
        <v>29</v>
      </c>
      <c r="H661" s="82" t="s">
        <v>30</v>
      </c>
      <c r="I661" s="17" t="s">
        <v>31</v>
      </c>
      <c r="J661" s="17" t="s">
        <v>2128</v>
      </c>
      <c r="K661" s="15"/>
      <c r="L661" s="18">
        <v>44022</v>
      </c>
      <c r="M661" s="83">
        <v>1102.0091999992701</v>
      </c>
      <c r="N661" s="84">
        <v>1102.0091999992701</v>
      </c>
      <c r="O661" s="84">
        <v>1179.88230000064</v>
      </c>
      <c r="P661" s="85">
        <f t="shared" si="10"/>
        <v>0.93399926416276635</v>
      </c>
      <c r="Q661" s="18">
        <v>43843</v>
      </c>
      <c r="R661" s="86">
        <v>3626857.0649999999</v>
      </c>
      <c r="S661" s="86">
        <v>3500597.32506641</v>
      </c>
      <c r="T661" s="15"/>
      <c r="U661" s="19">
        <v>-7.4977425729230197E-3</v>
      </c>
      <c r="V661" s="51">
        <v>-0.70786134192530903</v>
      </c>
      <c r="W661" s="19">
        <v>6.1946831019667997E-2</v>
      </c>
      <c r="X661" s="51">
        <v>6.9836003530363104</v>
      </c>
      <c r="Y661" s="19">
        <v>-5.4551899948855898E-2</v>
      </c>
      <c r="Z661" s="51">
        <v>13.876483463362099</v>
      </c>
      <c r="AA661" s="19">
        <v>1.89691262312408E-2</v>
      </c>
      <c r="AB661" s="51">
        <v>22.473579526296799</v>
      </c>
      <c r="AC661" s="19"/>
      <c r="AD661" s="51"/>
      <c r="AE661" s="19"/>
      <c r="AF661" s="87"/>
      <c r="AG661" s="19">
        <v>9.5274684546893695E-2</v>
      </c>
      <c r="AH661" s="51">
        <v>7.7286474628635897</v>
      </c>
      <c r="AI661" s="19">
        <v>-3.9037594593537499E-2</v>
      </c>
      <c r="AJ661" s="51">
        <v>9.8231577476399305</v>
      </c>
      <c r="AK661" s="19">
        <v>0.102009199999884</v>
      </c>
      <c r="AL661" s="19">
        <v>5.6417520430841299E-2</v>
      </c>
      <c r="AM661" s="51">
        <v>31.8123808678356</v>
      </c>
      <c r="AN661" s="15"/>
      <c r="AO661" s="22">
        <v>6.9280647012419594E-2</v>
      </c>
      <c r="AP661" s="22">
        <v>-8.7942567483842105E-2</v>
      </c>
      <c r="AQ661" s="22">
        <v>9.5274684546893695E-2</v>
      </c>
      <c r="AR661" s="22">
        <v>-0.148478993463941</v>
      </c>
      <c r="AS661" s="20">
        <v>7</v>
      </c>
      <c r="AT661" s="20">
        <v>5</v>
      </c>
      <c r="AU661" s="20">
        <v>8</v>
      </c>
      <c r="AV661" s="21">
        <v>4</v>
      </c>
      <c r="AW661" s="15"/>
      <c r="AX661" s="25">
        <v>0.29252472925203599</v>
      </c>
      <c r="AY661" s="26">
        <v>2.6729338350861599E-2</v>
      </c>
      <c r="AZ661" s="26">
        <v>0.87915867767424105</v>
      </c>
      <c r="BA661" s="26">
        <v>3.6395918195751199E-2</v>
      </c>
      <c r="BB661" s="85">
        <v>2.9980844784440699E-2</v>
      </c>
      <c r="BC661" s="88">
        <v>-31.801485622796498</v>
      </c>
      <c r="BD661" s="18">
        <v>43843</v>
      </c>
      <c r="BE661" s="18">
        <v>43913</v>
      </c>
      <c r="BF661" s="20"/>
      <c r="BG661" s="18"/>
      <c r="BH661" s="15"/>
    </row>
    <row r="662" spans="1:60" x14ac:dyDescent="0.25">
      <c r="A662" s="15"/>
      <c r="B662" s="14" t="s">
        <v>2129</v>
      </c>
      <c r="C662" s="14" t="s">
        <v>2130</v>
      </c>
      <c r="D662" s="14" t="s">
        <v>2131</v>
      </c>
      <c r="E662" s="16" t="s">
        <v>27</v>
      </c>
      <c r="F662" s="16" t="s">
        <v>28</v>
      </c>
      <c r="G662" s="81" t="s">
        <v>29</v>
      </c>
      <c r="H662" s="82" t="s">
        <v>30</v>
      </c>
      <c r="I662" s="17" t="s">
        <v>31</v>
      </c>
      <c r="J662" s="17" t="s">
        <v>2132</v>
      </c>
      <c r="K662" s="15"/>
      <c r="L662" s="18">
        <v>44022</v>
      </c>
      <c r="M662" s="83">
        <v>1163.07530000061</v>
      </c>
      <c r="N662" s="84">
        <v>1163.07530000061</v>
      </c>
      <c r="O662" s="84">
        <v>1250.91459999979</v>
      </c>
      <c r="P662" s="85">
        <f t="shared" si="10"/>
        <v>0.92977993861515829</v>
      </c>
      <c r="Q662" s="18">
        <v>43880</v>
      </c>
      <c r="R662" s="86">
        <v>2096223.8060000001</v>
      </c>
      <c r="S662" s="86">
        <v>2225359.6364648398</v>
      </c>
      <c r="T662" s="15"/>
      <c r="U662" s="19">
        <v>8.4099237428745307E-3</v>
      </c>
      <c r="V662" s="51">
        <v>0.88290528965444504</v>
      </c>
      <c r="W662" s="19">
        <v>6.5123972581204699E-3</v>
      </c>
      <c r="X662" s="51">
        <v>1.4401569768779201</v>
      </c>
      <c r="Y662" s="19">
        <v>-5.9780735336971702E-2</v>
      </c>
      <c r="Z662" s="51">
        <v>13.353599924550499</v>
      </c>
      <c r="AA662" s="19">
        <v>9.6247555429727107E-3</v>
      </c>
      <c r="AB662" s="51">
        <v>21.5391424574482</v>
      </c>
      <c r="AC662" s="19"/>
      <c r="AD662" s="51"/>
      <c r="AE662" s="19"/>
      <c r="AF662" s="87"/>
      <c r="AG662" s="19">
        <v>1.9472504907753301E-2</v>
      </c>
      <c r="AH662" s="51">
        <v>0.14842949894955401</v>
      </c>
      <c r="AI662" s="19">
        <v>-5.3373422773802297E-2</v>
      </c>
      <c r="AJ662" s="51">
        <v>8.3895749296207196</v>
      </c>
      <c r="AK662" s="19">
        <v>0.16307530000078299</v>
      </c>
      <c r="AL662" s="19">
        <v>9.1678785191179502E-2</v>
      </c>
      <c r="AM662" s="51">
        <v>38.091345253342297</v>
      </c>
      <c r="AN662" s="15"/>
      <c r="AO662" s="22">
        <v>5.4605497289230698E-2</v>
      </c>
      <c r="AP662" s="22">
        <v>-9.9890417290298503E-2</v>
      </c>
      <c r="AQ662" s="22">
        <v>5.9817362032845302E-2</v>
      </c>
      <c r="AR662" s="22">
        <v>-0.13200747094204399</v>
      </c>
      <c r="AS662" s="20">
        <v>8</v>
      </c>
      <c r="AT662" s="20">
        <v>4</v>
      </c>
      <c r="AU662" s="20">
        <v>7</v>
      </c>
      <c r="AV662" s="21">
        <v>5</v>
      </c>
      <c r="AW662" s="15"/>
      <c r="AX662" s="25">
        <v>0.252873888044851</v>
      </c>
      <c r="AY662" s="26">
        <v>5.79332466339793E-2</v>
      </c>
      <c r="AZ662" s="26">
        <v>0.85547074306668902</v>
      </c>
      <c r="BA662" s="26">
        <v>7.6917516713251602E-2</v>
      </c>
      <c r="BB662" s="85">
        <v>2.5821276062706601E-2</v>
      </c>
      <c r="BC662" s="88">
        <v>-32.6639404480811</v>
      </c>
      <c r="BD662" s="18">
        <v>43880</v>
      </c>
      <c r="BE662" s="18">
        <v>43908</v>
      </c>
      <c r="BF662" s="20"/>
      <c r="BG662" s="18"/>
      <c r="BH662" s="15"/>
    </row>
    <row r="663" spans="1:60" x14ac:dyDescent="0.25">
      <c r="A663" s="15"/>
      <c r="B663" s="14" t="s">
        <v>2133</v>
      </c>
      <c r="C663" s="14" t="s">
        <v>2134</v>
      </c>
      <c r="D663" s="14" t="s">
        <v>2135</v>
      </c>
      <c r="E663" s="16" t="s">
        <v>27</v>
      </c>
      <c r="F663" s="16" t="s">
        <v>28</v>
      </c>
      <c r="G663" s="81" t="s">
        <v>29</v>
      </c>
      <c r="H663" s="82" t="s">
        <v>30</v>
      </c>
      <c r="I663" s="17" t="s">
        <v>31</v>
      </c>
      <c r="J663" s="17" t="s">
        <v>64</v>
      </c>
      <c r="K663" s="15"/>
      <c r="L663" s="18">
        <v>43885</v>
      </c>
      <c r="M663" s="83"/>
      <c r="N663" s="84"/>
      <c r="O663" s="84">
        <v>1141.1065999995899</v>
      </c>
      <c r="P663" s="85">
        <f t="shared" si="10"/>
        <v>0</v>
      </c>
      <c r="Q663" s="18">
        <v>43836</v>
      </c>
      <c r="R663" s="86"/>
      <c r="S663" s="86">
        <v>6351099.6276796898</v>
      </c>
      <c r="T663" s="15"/>
      <c r="U663" s="19"/>
      <c r="V663" s="51"/>
      <c r="W663" s="19"/>
      <c r="X663" s="51"/>
      <c r="Y663" s="19"/>
      <c r="Z663" s="51"/>
      <c r="AA663" s="19"/>
      <c r="AB663" s="51"/>
      <c r="AC663" s="19"/>
      <c r="AD663" s="51"/>
      <c r="AE663" s="19"/>
      <c r="AF663" s="87"/>
      <c r="AG663" s="19"/>
      <c r="AH663" s="51"/>
      <c r="AI663" s="19"/>
      <c r="AJ663" s="51"/>
      <c r="AK663" s="19"/>
      <c r="AL663" s="19"/>
      <c r="AM663" s="51"/>
      <c r="AN663" s="15"/>
      <c r="AO663" s="22">
        <v>3.1698670145488002E-2</v>
      </c>
      <c r="AP663" s="22">
        <v>-4.2266340409696602E-2</v>
      </c>
      <c r="AQ663" s="22">
        <v>0.10394415727030699</v>
      </c>
      <c r="AR663" s="22">
        <v>-6.7454384607117404E-2</v>
      </c>
      <c r="AS663" s="20"/>
      <c r="AT663" s="20"/>
      <c r="AU663" s="20"/>
      <c r="AV663" s="21"/>
      <c r="AW663" s="15"/>
      <c r="AX663" s="25"/>
      <c r="AY663" s="26"/>
      <c r="AZ663" s="26"/>
      <c r="BA663" s="26"/>
      <c r="BB663" s="85"/>
      <c r="BC663" s="88">
        <v>-12.9197307245049</v>
      </c>
      <c r="BD663" s="18">
        <v>43836</v>
      </c>
      <c r="BE663" s="18">
        <v>43871</v>
      </c>
      <c r="BF663" s="20"/>
      <c r="BG663" s="18"/>
      <c r="BH663" s="15"/>
    </row>
    <row r="664" spans="1:60" x14ac:dyDescent="0.25">
      <c r="A664" s="15"/>
      <c r="B664" s="14" t="s">
        <v>2136</v>
      </c>
      <c r="C664" s="14" t="s">
        <v>2137</v>
      </c>
      <c r="D664" s="14" t="s">
        <v>2138</v>
      </c>
      <c r="E664" s="16" t="s">
        <v>27</v>
      </c>
      <c r="F664" s="16" t="s">
        <v>28</v>
      </c>
      <c r="G664" s="81" t="s">
        <v>29</v>
      </c>
      <c r="H664" s="82" t="s">
        <v>64</v>
      </c>
      <c r="I664" s="17" t="s">
        <v>31</v>
      </c>
      <c r="J664" s="17" t="s">
        <v>64</v>
      </c>
      <c r="K664" s="15"/>
      <c r="L664" s="18">
        <v>44022</v>
      </c>
      <c r="M664" s="83">
        <v>735.92509999964398</v>
      </c>
      <c r="N664" s="84">
        <v>735.92509999964398</v>
      </c>
      <c r="O664" s="84"/>
      <c r="P664" s="85" t="str">
        <f t="shared" si="10"/>
        <v/>
      </c>
      <c r="Q664" s="18"/>
      <c r="R664" s="86">
        <v>4112013.6209999998</v>
      </c>
      <c r="S664" s="86"/>
      <c r="T664" s="15"/>
      <c r="U664" s="19">
        <v>8.2233365246793307E-3</v>
      </c>
      <c r="V664" s="51">
        <v>0.86424656783492504</v>
      </c>
      <c r="W664" s="19">
        <v>-1.7581605760824501E-2</v>
      </c>
      <c r="X664" s="51">
        <v>-0.96924332501657795</v>
      </c>
      <c r="Y664" s="19">
        <v>-0.25362036038859498</v>
      </c>
      <c r="Z664" s="51">
        <v>-6.0303625806118397</v>
      </c>
      <c r="AA664" s="19"/>
      <c r="AB664" s="51"/>
      <c r="AC664" s="19"/>
      <c r="AD664" s="51"/>
      <c r="AE664" s="19"/>
      <c r="AF664" s="87"/>
      <c r="AG664" s="19">
        <v>6.12022742025147E-2</v>
      </c>
      <c r="AH664" s="51">
        <v>4.3214064284256901</v>
      </c>
      <c r="AI664" s="19">
        <v>-0.26602587661735</v>
      </c>
      <c r="AJ664" s="51">
        <v>-12.8756704547413</v>
      </c>
      <c r="AK664" s="19">
        <v>-0.26407490000012301</v>
      </c>
      <c r="AL664" s="19">
        <v>-0.37572135017602698</v>
      </c>
      <c r="AM664" s="51">
        <v>-13.0900716719188</v>
      </c>
      <c r="AN664" s="15"/>
      <c r="AO664" s="22">
        <v>0.156843367516558</v>
      </c>
      <c r="AP664" s="22">
        <v>-0.200271175288362</v>
      </c>
      <c r="AQ664" s="22">
        <v>7.5282110168700497E-2</v>
      </c>
      <c r="AR664" s="22">
        <v>-0.336742167380289</v>
      </c>
      <c r="AS664" s="20"/>
      <c r="AT664" s="20"/>
      <c r="AU664" s="20"/>
      <c r="AV664" s="21"/>
      <c r="AW664" s="15"/>
      <c r="AX664" s="25"/>
      <c r="AY664" s="26"/>
      <c r="AZ664" s="26"/>
      <c r="BA664" s="26"/>
      <c r="BB664" s="85"/>
      <c r="BC664" s="88">
        <v>-50.6734520257451</v>
      </c>
      <c r="BD664" s="18">
        <v>43832</v>
      </c>
      <c r="BE664" s="18">
        <v>43908</v>
      </c>
      <c r="BF664" s="20"/>
      <c r="BG664" s="18"/>
      <c r="BH664" s="15"/>
    </row>
    <row r="665" spans="1:60" x14ac:dyDescent="0.25">
      <c r="A665" s="15"/>
      <c r="B665" s="14" t="s">
        <v>2139</v>
      </c>
      <c r="C665" s="14" t="s">
        <v>2140</v>
      </c>
      <c r="D665" s="14" t="s">
        <v>2141</v>
      </c>
      <c r="E665" s="16" t="s">
        <v>36</v>
      </c>
      <c r="F665" s="16" t="s">
        <v>2142</v>
      </c>
      <c r="G665" s="81" t="s">
        <v>64</v>
      </c>
      <c r="H665" s="82" t="s">
        <v>621</v>
      </c>
      <c r="I665" s="17" t="s">
        <v>411</v>
      </c>
      <c r="J665" s="17" t="s">
        <v>2143</v>
      </c>
      <c r="K665" s="15"/>
      <c r="L665" s="18">
        <v>44022</v>
      </c>
      <c r="M665" s="83">
        <v>875767.60902595497</v>
      </c>
      <c r="N665" s="84">
        <v>875767.60902595497</v>
      </c>
      <c r="O665" s="84">
        <v>939268.46142387402</v>
      </c>
      <c r="P665" s="85">
        <f t="shared" si="10"/>
        <v>0.93239328796193621</v>
      </c>
      <c r="Q665" s="18">
        <v>43896</v>
      </c>
      <c r="R665" s="86">
        <v>927109.31379687495</v>
      </c>
      <c r="S665" s="86">
        <v>406780.49534081999</v>
      </c>
      <c r="T665" s="15"/>
      <c r="U665" s="19">
        <v>-6.4154460696954603E-3</v>
      </c>
      <c r="V665" s="51">
        <v>-0.59963169160255303</v>
      </c>
      <c r="W665" s="19">
        <v>1.51023312137113E-2</v>
      </c>
      <c r="X665" s="51">
        <v>2.2991503724369999</v>
      </c>
      <c r="Y665" s="19">
        <v>1.57867784728296E-2</v>
      </c>
      <c r="Z665" s="51">
        <v>20.9103513055306</v>
      </c>
      <c r="AA665" s="19">
        <v>0.16789710062235799</v>
      </c>
      <c r="AB665" s="51">
        <v>37.3663769654231</v>
      </c>
      <c r="AC665" s="19">
        <v>0.360554700981011</v>
      </c>
      <c r="AD665" s="51">
        <v>60.341325596382397</v>
      </c>
      <c r="AE665" s="19"/>
      <c r="AF665" s="87"/>
      <c r="AG665" s="19">
        <v>-3.9768641941009299E-2</v>
      </c>
      <c r="AH665" s="51">
        <v>-5.7756851859303397</v>
      </c>
      <c r="AI665" s="19">
        <v>5.1244138008769403E-2</v>
      </c>
      <c r="AJ665" s="51">
        <v>18.851331007870598</v>
      </c>
      <c r="AK665" s="19">
        <v>0.34727211273275299</v>
      </c>
      <c r="AL665" s="19">
        <v>0.102192461165105</v>
      </c>
      <c r="AM665" s="51">
        <v>54.790473963425001</v>
      </c>
      <c r="AN665" s="15"/>
      <c r="AO665" s="22">
        <v>5.3403806718051797E-2</v>
      </c>
      <c r="AP665" s="22">
        <v>-3.4587683017889503E-2</v>
      </c>
      <c r="AQ665" s="22">
        <v>0.130179675177787</v>
      </c>
      <c r="AR665" s="22">
        <v>-9.7334907301119503E-2</v>
      </c>
      <c r="AS665" s="20">
        <v>9</v>
      </c>
      <c r="AT665" s="20">
        <v>3</v>
      </c>
      <c r="AU665" s="20">
        <v>7</v>
      </c>
      <c r="AV665" s="21">
        <v>5</v>
      </c>
      <c r="AW665" s="15"/>
      <c r="AX665" s="25">
        <v>0.15597723048355</v>
      </c>
      <c r="AY665" s="26">
        <v>1.13055319965497</v>
      </c>
      <c r="AZ665" s="26">
        <v>1.0868540784613301</v>
      </c>
      <c r="BA665" s="26">
        <v>1.77848722252384</v>
      </c>
      <c r="BB665" s="85">
        <v>1.6153945257210599E-2</v>
      </c>
      <c r="BC665" s="88">
        <v>-13.9339234528888</v>
      </c>
      <c r="BD665" s="18">
        <v>43896</v>
      </c>
      <c r="BE665" s="18">
        <v>43915</v>
      </c>
      <c r="BF665" s="20"/>
      <c r="BG665" s="18"/>
      <c r="BH665" s="15"/>
    </row>
    <row r="666" spans="1:60" x14ac:dyDescent="0.25">
      <c r="A666" s="15"/>
      <c r="B666" s="14" t="s">
        <v>2144</v>
      </c>
      <c r="C666" s="14" t="s">
        <v>2145</v>
      </c>
      <c r="D666" s="14" t="s">
        <v>2141</v>
      </c>
      <c r="E666" s="16" t="s">
        <v>2146</v>
      </c>
      <c r="F666" s="16" t="s">
        <v>2142</v>
      </c>
      <c r="G666" s="81" t="s">
        <v>64</v>
      </c>
      <c r="H666" s="82" t="s">
        <v>621</v>
      </c>
      <c r="I666" s="17" t="s">
        <v>411</v>
      </c>
      <c r="J666" s="17" t="s">
        <v>2147</v>
      </c>
      <c r="K666" s="15"/>
      <c r="L666" s="18">
        <v>44022</v>
      </c>
      <c r="M666" s="83">
        <v>891784.28901576996</v>
      </c>
      <c r="N666" s="84">
        <v>891784.28901576996</v>
      </c>
      <c r="O666" s="84">
        <v>954488.85042381298</v>
      </c>
      <c r="P666" s="85">
        <f t="shared" si="10"/>
        <v>0.93430561144826274</v>
      </c>
      <c r="Q666" s="18">
        <v>43896</v>
      </c>
      <c r="R666" s="86">
        <v>3166723.4239882799</v>
      </c>
      <c r="S666" s="86">
        <v>4503289.4313671896</v>
      </c>
      <c r="T666" s="15"/>
      <c r="U666" s="19">
        <v>-6.3993152270995796E-3</v>
      </c>
      <c r="V666" s="51">
        <v>-0.59801860734296497</v>
      </c>
      <c r="W666" s="19">
        <v>1.55977884569438E-2</v>
      </c>
      <c r="X666" s="51">
        <v>2.3486960967602499</v>
      </c>
      <c r="Y666" s="19">
        <v>1.8797084181642301E-2</v>
      </c>
      <c r="Z666" s="51">
        <v>21.211381876404602</v>
      </c>
      <c r="AA666" s="19">
        <v>0.174875888424285</v>
      </c>
      <c r="AB666" s="51">
        <v>38.064255745615803</v>
      </c>
      <c r="AC666" s="19">
        <v>0.37685261367936601</v>
      </c>
      <c r="AD666" s="51">
        <v>61.971116866217898</v>
      </c>
      <c r="AE666" s="19">
        <v>0.33779014568601301</v>
      </c>
      <c r="AF666" s="87">
        <v>51.556246617226897</v>
      </c>
      <c r="AG666" s="19">
        <v>-3.9612559046872803E-2</v>
      </c>
      <c r="AH666" s="51">
        <v>-5.76007689651306</v>
      </c>
      <c r="AI666" s="19">
        <v>5.4530725274162299E-2</v>
      </c>
      <c r="AJ666" s="51">
        <v>19.1799897344026</v>
      </c>
      <c r="AK666" s="19">
        <v>0.33779014568601301</v>
      </c>
      <c r="AL666" s="19">
        <v>9.8056562655983698E-2</v>
      </c>
      <c r="AM666" s="51">
        <v>51.556246617226897</v>
      </c>
      <c r="AN666" s="15"/>
      <c r="AO666" s="22">
        <v>5.3421023287228302E-2</v>
      </c>
      <c r="AP666" s="22">
        <v>-3.4572023790133202E-2</v>
      </c>
      <c r="AQ666" s="22">
        <v>0.13073215540498501</v>
      </c>
      <c r="AR666" s="22">
        <v>-9.68799159236369E-2</v>
      </c>
      <c r="AS666" s="20">
        <v>9</v>
      </c>
      <c r="AT666" s="20">
        <v>3</v>
      </c>
      <c r="AU666" s="20">
        <v>7</v>
      </c>
      <c r="AV666" s="21">
        <v>5</v>
      </c>
      <c r="AW666" s="15"/>
      <c r="AX666" s="25">
        <v>0.15595191512300499</v>
      </c>
      <c r="AY666" s="26">
        <v>1.1731950085159</v>
      </c>
      <c r="AZ666" s="26">
        <v>1.1086151477447901</v>
      </c>
      <c r="BA666" s="26">
        <v>1.8487300240940401</v>
      </c>
      <c r="BB666" s="85">
        <v>1.6151691349805299E-2</v>
      </c>
      <c r="BC666" s="88">
        <v>-13.9073307331855</v>
      </c>
      <c r="BD666" s="18">
        <v>43896</v>
      </c>
      <c r="BE666" s="18">
        <v>43915</v>
      </c>
      <c r="BF666" s="20"/>
      <c r="BG666" s="18"/>
      <c r="BH666" s="15"/>
    </row>
    <row r="667" spans="1:60" x14ac:dyDescent="0.25">
      <c r="A667" s="15"/>
      <c r="B667" s="14" t="s">
        <v>2148</v>
      </c>
      <c r="C667" s="14" t="s">
        <v>2149</v>
      </c>
      <c r="D667" s="14" t="s">
        <v>2141</v>
      </c>
      <c r="E667" s="16" t="s">
        <v>59</v>
      </c>
      <c r="F667" s="16" t="s">
        <v>2142</v>
      </c>
      <c r="G667" s="81" t="s">
        <v>64</v>
      </c>
      <c r="H667" s="82" t="s">
        <v>621</v>
      </c>
      <c r="I667" s="17" t="s">
        <v>411</v>
      </c>
      <c r="J667" s="17" t="s">
        <v>2150</v>
      </c>
      <c r="K667" s="15"/>
      <c r="L667" s="18">
        <v>44022</v>
      </c>
      <c r="M667" s="83">
        <v>786013.61623191799</v>
      </c>
      <c r="N667" s="84">
        <v>786013.61623191799</v>
      </c>
      <c r="O667" s="84">
        <v>872574.25304412795</v>
      </c>
      <c r="P667" s="85">
        <f t="shared" si="10"/>
        <v>0.90079854349331523</v>
      </c>
      <c r="Q667" s="18">
        <v>43910</v>
      </c>
      <c r="R667" s="86">
        <v>0</v>
      </c>
      <c r="S667" s="86">
        <v>0</v>
      </c>
      <c r="T667" s="15"/>
      <c r="U667" s="19">
        <v>-5.6475616274838103E-3</v>
      </c>
      <c r="V667" s="51">
        <v>-0.52284324738138799</v>
      </c>
      <c r="W667" s="19">
        <v>1.2669050211116001E-2</v>
      </c>
      <c r="X667" s="51">
        <v>2.0558222721774699</v>
      </c>
      <c r="Y667" s="19">
        <v>2.2296616929452302E-2</v>
      </c>
      <c r="Z667" s="51">
        <v>21.5613351512002</v>
      </c>
      <c r="AA667" s="19">
        <v>0.134798513528949</v>
      </c>
      <c r="AB667" s="51">
        <v>34.0565182560822</v>
      </c>
      <c r="AC667" s="19">
        <v>0.22268902621901401</v>
      </c>
      <c r="AD667" s="51">
        <v>46.5547581201536</v>
      </c>
      <c r="AE667" s="19"/>
      <c r="AF667" s="87"/>
      <c r="AG667" s="19">
        <v>-4.2407761282447602E-2</v>
      </c>
      <c r="AH667" s="51">
        <v>-6.0395971200705398</v>
      </c>
      <c r="AI667" s="19">
        <v>4.9850930676257101E-2</v>
      </c>
      <c r="AJ667" s="51">
        <v>18.712010274612101</v>
      </c>
      <c r="AK667" s="19">
        <v>0.20432443136640399</v>
      </c>
      <c r="AL667" s="19">
        <v>6.2903800360800205E-2</v>
      </c>
      <c r="AM667" s="51">
        <v>41.051343447819796</v>
      </c>
      <c r="AN667" s="15"/>
      <c r="AO667" s="22">
        <v>3.6556978096996297E-2</v>
      </c>
      <c r="AP667" s="22">
        <v>-2.37082673384066E-2</v>
      </c>
      <c r="AQ667" s="22">
        <v>0.140306192692224</v>
      </c>
      <c r="AR667" s="22">
        <v>-0.100971928765794</v>
      </c>
      <c r="AS667" s="20">
        <v>8</v>
      </c>
      <c r="AT667" s="20">
        <v>4</v>
      </c>
      <c r="AU667" s="20">
        <v>7</v>
      </c>
      <c r="AV667" s="21">
        <v>5</v>
      </c>
      <c r="AW667" s="15"/>
      <c r="AX667" s="25">
        <v>0.135845679264021</v>
      </c>
      <c r="AY667" s="26">
        <v>1.04086030863982</v>
      </c>
      <c r="AZ667" s="26">
        <v>0.97768953527065605</v>
      </c>
      <c r="BA667" s="26">
        <v>1.6328569049892401</v>
      </c>
      <c r="BB667" s="85">
        <v>1.4058507825047899E-2</v>
      </c>
      <c r="BC667" s="88">
        <v>-11.852551767078699</v>
      </c>
      <c r="BD667" s="18">
        <v>43910</v>
      </c>
      <c r="BE667" s="18">
        <v>43990</v>
      </c>
      <c r="BF667" s="20"/>
      <c r="BG667" s="18"/>
      <c r="BH667" s="15"/>
    </row>
    <row r="668" spans="1:60" x14ac:dyDescent="0.25">
      <c r="A668" s="15"/>
      <c r="B668" s="14" t="s">
        <v>2151</v>
      </c>
      <c r="C668" s="14" t="s">
        <v>2152</v>
      </c>
      <c r="D668" s="14" t="s">
        <v>2153</v>
      </c>
      <c r="E668" s="16" t="s">
        <v>36</v>
      </c>
      <c r="F668" s="16" t="s">
        <v>28</v>
      </c>
      <c r="G668" s="81" t="s">
        <v>703</v>
      </c>
      <c r="H668" s="82" t="s">
        <v>704</v>
      </c>
      <c r="I668" s="17" t="s">
        <v>31</v>
      </c>
      <c r="J668" s="17" t="s">
        <v>2154</v>
      </c>
      <c r="K668" s="15"/>
      <c r="L668" s="18">
        <v>44022</v>
      </c>
      <c r="M668" s="83">
        <v>1291.2377000004101</v>
      </c>
      <c r="N668" s="84">
        <v>1291.2377000004101</v>
      </c>
      <c r="O668" s="84">
        <v>1291.2377000004101</v>
      </c>
      <c r="P668" s="85">
        <f t="shared" si="10"/>
        <v>1</v>
      </c>
      <c r="Q668" s="18">
        <v>44022</v>
      </c>
      <c r="R668" s="86">
        <v>172139991.70500001</v>
      </c>
      <c r="S668" s="86">
        <v>147658915.61000001</v>
      </c>
      <c r="T668" s="15"/>
      <c r="U668" s="19">
        <v>3.40759470418561E-6</v>
      </c>
      <c r="V668" s="51">
        <v>4.2253674837411402E-2</v>
      </c>
      <c r="W668" s="19">
        <v>1.03090022093966E-4</v>
      </c>
      <c r="X668" s="51">
        <v>0.79922625327526498</v>
      </c>
      <c r="Y668" s="19">
        <v>3.8210476905078399E-3</v>
      </c>
      <c r="Z668" s="51">
        <v>19.713778227305699</v>
      </c>
      <c r="AA668" s="19">
        <v>1.0401067902421301E-2</v>
      </c>
      <c r="AB668" s="51">
        <v>21.616773693414899</v>
      </c>
      <c r="AC668" s="19">
        <v>3.0720595706952701E-2</v>
      </c>
      <c r="AD668" s="51">
        <v>27.357915068947499</v>
      </c>
      <c r="AE668" s="19">
        <v>5.4618960601146703E-2</v>
      </c>
      <c r="AF668" s="87">
        <v>23.239128108718401</v>
      </c>
      <c r="AG668" s="19">
        <v>3.4076992960763198E-5</v>
      </c>
      <c r="AH668" s="51">
        <v>-1.7954132925296999</v>
      </c>
      <c r="AI668" s="19">
        <v>4.1260349789808996E-3</v>
      </c>
      <c r="AJ668" s="51">
        <v>14.139520704891799</v>
      </c>
      <c r="AK668" s="19">
        <v>0.29104404339334</v>
      </c>
      <c r="AL668" s="19">
        <v>3.0581701530536499E-2</v>
      </c>
      <c r="AM668" s="51">
        <v>40.607717673527098</v>
      </c>
      <c r="AN668" s="15"/>
      <c r="AO668" s="22">
        <v>4.8818141840456498E-4</v>
      </c>
      <c r="AP668" s="22">
        <v>-6.4315572672057897E-6</v>
      </c>
      <c r="AQ668" s="22">
        <v>1.2368865372991401E-3</v>
      </c>
      <c r="AR668" s="22">
        <v>3.4076992960763198E-5</v>
      </c>
      <c r="AS668" s="20">
        <v>12</v>
      </c>
      <c r="AT668" s="20">
        <v>0</v>
      </c>
      <c r="AU668" s="20">
        <v>7</v>
      </c>
      <c r="AV668" s="21">
        <v>5</v>
      </c>
      <c r="AW668" s="15"/>
      <c r="AX668" s="25">
        <v>7.7706974705620295E-4</v>
      </c>
      <c r="AY668" s="26">
        <v>-24.605549969506701</v>
      </c>
      <c r="AZ668" s="26">
        <v>0.60493668417348101</v>
      </c>
      <c r="BA668" s="26">
        <v>-14.4990062736761</v>
      </c>
      <c r="BB668" s="85">
        <v>8.0293084013476404E-5</v>
      </c>
      <c r="BC668" s="88">
        <v>-6.4315575173434802E-4</v>
      </c>
      <c r="BD668" s="18">
        <v>43924</v>
      </c>
      <c r="BE668" s="18">
        <v>43927</v>
      </c>
      <c r="BF668" s="20">
        <v>2</v>
      </c>
      <c r="BG668" s="18">
        <v>43928</v>
      </c>
      <c r="BH668" s="15"/>
    </row>
    <row r="669" spans="1:60" x14ac:dyDescent="0.25">
      <c r="A669" s="15"/>
      <c r="B669" s="14" t="s">
        <v>2155</v>
      </c>
      <c r="C669" s="14" t="s">
        <v>2156</v>
      </c>
      <c r="D669" s="14" t="s">
        <v>2153</v>
      </c>
      <c r="E669" s="16" t="s">
        <v>300</v>
      </c>
      <c r="F669" s="16" t="s">
        <v>28</v>
      </c>
      <c r="G669" s="81" t="s">
        <v>703</v>
      </c>
      <c r="H669" s="82" t="s">
        <v>704</v>
      </c>
      <c r="I669" s="17" t="s">
        <v>31</v>
      </c>
      <c r="J669" s="17" t="s">
        <v>2157</v>
      </c>
      <c r="K669" s="15"/>
      <c r="L669" s="18">
        <v>44022</v>
      </c>
      <c r="M669" s="83">
        <v>1116.3860999997701</v>
      </c>
      <c r="N669" s="84">
        <v>1116.3860999997701</v>
      </c>
      <c r="O669" s="84">
        <v>1116.3860999997701</v>
      </c>
      <c r="P669" s="85">
        <f t="shared" si="10"/>
        <v>1</v>
      </c>
      <c r="Q669" s="18">
        <v>44022</v>
      </c>
      <c r="R669" s="86">
        <v>236059848.72400001</v>
      </c>
      <c r="S669" s="86">
        <v>115328988.284375</v>
      </c>
      <c r="T669" s="15"/>
      <c r="U669" s="19">
        <v>8.0617919593350996E-6</v>
      </c>
      <c r="V669" s="51">
        <v>4.2719094562926302E-2</v>
      </c>
      <c r="W669" s="19">
        <v>2.8035795367031802E-4</v>
      </c>
      <c r="X669" s="51">
        <v>0.81695304643290001</v>
      </c>
      <c r="Y669" s="19">
        <v>7.38911611006188E-3</v>
      </c>
      <c r="Z669" s="51">
        <v>20.070585069246601</v>
      </c>
      <c r="AA669" s="19">
        <v>1.9764066553761901E-2</v>
      </c>
      <c r="AB669" s="51">
        <v>22.553073558548899</v>
      </c>
      <c r="AC669" s="19">
        <v>5.0335835987425498E-2</v>
      </c>
      <c r="AD669" s="51">
        <v>29.319439096987502</v>
      </c>
      <c r="AE669" s="19">
        <v>7.9545842443622006E-2</v>
      </c>
      <c r="AF669" s="87">
        <v>25.7318162929732</v>
      </c>
      <c r="AG669" s="19">
        <v>8.5819969172007404E-5</v>
      </c>
      <c r="AH669" s="51">
        <v>-1.79023899490858</v>
      </c>
      <c r="AI669" s="19">
        <v>7.9478453626506997E-3</v>
      </c>
      <c r="AJ669" s="51">
        <v>14.521701743258699</v>
      </c>
      <c r="AK669" s="19">
        <v>0.11627000791850201</v>
      </c>
      <c r="AL669" s="19">
        <v>2.6931712083751301E-2</v>
      </c>
      <c r="AM669" s="51">
        <v>12.3508764721046</v>
      </c>
      <c r="AN669" s="15"/>
      <c r="AO669" s="22">
        <v>5.2601360039261603E-4</v>
      </c>
      <c r="AP669" s="22">
        <v>8.0617919593350996E-6</v>
      </c>
      <c r="AQ669" s="22">
        <v>2.3425385988957701E-3</v>
      </c>
      <c r="AR669" s="22">
        <v>8.5819969172007404E-5</v>
      </c>
      <c r="AS669" s="20">
        <v>12</v>
      </c>
      <c r="AT669" s="20">
        <v>0</v>
      </c>
      <c r="AU669" s="20">
        <v>7</v>
      </c>
      <c r="AV669" s="21">
        <v>5</v>
      </c>
      <c r="AW669" s="15"/>
      <c r="AX669" s="25">
        <v>1.04739412665594E-3</v>
      </c>
      <c r="AY669" s="26">
        <v>-9.9638206430536194</v>
      </c>
      <c r="AZ669" s="26">
        <v>0.63613910862386502</v>
      </c>
      <c r="BA669" s="26">
        <v>-10.6536273739039</v>
      </c>
      <c r="BB669" s="85">
        <v>1.08224605842224E-4</v>
      </c>
      <c r="BC669" s="88">
        <v>0</v>
      </c>
      <c r="BD669" s="18">
        <v>44022</v>
      </c>
      <c r="BE669" s="18"/>
      <c r="BF669" s="20"/>
      <c r="BG669" s="18"/>
      <c r="BH669" s="15"/>
    </row>
    <row r="670" spans="1:60" x14ac:dyDescent="0.25">
      <c r="A670" s="15"/>
      <c r="B670" s="14" t="s">
        <v>2158</v>
      </c>
      <c r="C670" s="14" t="s">
        <v>2159</v>
      </c>
      <c r="D670" s="14" t="s">
        <v>2153</v>
      </c>
      <c r="E670" s="16" t="s">
        <v>135</v>
      </c>
      <c r="F670" s="16" t="s">
        <v>28</v>
      </c>
      <c r="G670" s="81" t="s">
        <v>703</v>
      </c>
      <c r="H670" s="82" t="s">
        <v>704</v>
      </c>
      <c r="I670" s="17" t="s">
        <v>31</v>
      </c>
      <c r="J670" s="17" t="s">
        <v>2160</v>
      </c>
      <c r="K670" s="15"/>
      <c r="L670" s="18">
        <v>44022</v>
      </c>
      <c r="M670" s="83">
        <v>1153.40990000032</v>
      </c>
      <c r="N670" s="84">
        <v>1153.40990000032</v>
      </c>
      <c r="O670" s="84">
        <v>1153.40990000032</v>
      </c>
      <c r="P670" s="85">
        <f t="shared" si="10"/>
        <v>1</v>
      </c>
      <c r="Q670" s="18">
        <v>44022</v>
      </c>
      <c r="R670" s="86">
        <v>168239664.35499999</v>
      </c>
      <c r="S670" s="86">
        <v>136443830.666125</v>
      </c>
      <c r="T670" s="15"/>
      <c r="U670" s="19">
        <v>5.1152946980437298E-6</v>
      </c>
      <c r="V670" s="51">
        <v>4.24244448367972E-2</v>
      </c>
      <c r="W670" s="19">
        <v>1.9823422553599801E-4</v>
      </c>
      <c r="X670" s="51">
        <v>0.808740673619468</v>
      </c>
      <c r="Y670" s="19">
        <v>6.9025572174723502E-3</v>
      </c>
      <c r="Z670" s="51">
        <v>20.021929179987598</v>
      </c>
      <c r="AA670" s="19">
        <v>1.88379164173966E-2</v>
      </c>
      <c r="AB670" s="51">
        <v>22.460458544897801</v>
      </c>
      <c r="AC670" s="19">
        <v>4.7592288647137999E-2</v>
      </c>
      <c r="AD670" s="51">
        <v>29.045084362966001</v>
      </c>
      <c r="AE670" s="19">
        <v>7.6530848915353999E-2</v>
      </c>
      <c r="AF670" s="87">
        <v>25.430316940124602</v>
      </c>
      <c r="AG670" s="19">
        <v>6.25142092758324E-5</v>
      </c>
      <c r="AH670" s="51">
        <v>-1.7925695708981899</v>
      </c>
      <c r="AI670" s="19">
        <v>7.45777889460442E-3</v>
      </c>
      <c r="AJ670" s="51">
        <v>14.4726950964541</v>
      </c>
      <c r="AK670" s="19">
        <v>0.15330206625731099</v>
      </c>
      <c r="AL670" s="19">
        <v>2.8614105149244999E-2</v>
      </c>
      <c r="AM670" s="51">
        <v>3.8674874191201498</v>
      </c>
      <c r="AN670" s="15"/>
      <c r="AO670" s="22">
        <v>5.1950358829344601E-4</v>
      </c>
      <c r="AP670" s="22">
        <v>5.1152946980437298E-6</v>
      </c>
      <c r="AQ670" s="22">
        <v>2.23773604193411E-3</v>
      </c>
      <c r="AR670" s="22">
        <v>6.25142092758324E-5</v>
      </c>
      <c r="AS670" s="20">
        <v>12</v>
      </c>
      <c r="AT670" s="20">
        <v>0</v>
      </c>
      <c r="AU670" s="20">
        <v>7</v>
      </c>
      <c r="AV670" s="21">
        <v>5</v>
      </c>
      <c r="AW670" s="15"/>
      <c r="AX670" s="25">
        <v>1.03440971880445E-3</v>
      </c>
      <c r="AY670" s="26">
        <v>-11.0386795507366</v>
      </c>
      <c r="AZ670" s="26">
        <v>0.63305754630800903</v>
      </c>
      <c r="BA670" s="26">
        <v>-11.118876454289399</v>
      </c>
      <c r="BB670" s="85">
        <v>1.06882377292123E-4</v>
      </c>
      <c r="BC670" s="88">
        <v>0</v>
      </c>
      <c r="BD670" s="18">
        <v>44022</v>
      </c>
      <c r="BE670" s="18"/>
      <c r="BF670" s="20"/>
      <c r="BG670" s="18"/>
      <c r="BH670" s="15"/>
    </row>
    <row r="671" spans="1:60" x14ac:dyDescent="0.25">
      <c r="A671" s="15"/>
      <c r="B671" s="14" t="s">
        <v>2161</v>
      </c>
      <c r="C671" s="14" t="s">
        <v>2162</v>
      </c>
      <c r="D671" s="14" t="s">
        <v>2163</v>
      </c>
      <c r="E671" s="16" t="s">
        <v>36</v>
      </c>
      <c r="F671" s="16" t="s">
        <v>28</v>
      </c>
      <c r="G671" s="81" t="s">
        <v>703</v>
      </c>
      <c r="H671" s="82" t="s">
        <v>704</v>
      </c>
      <c r="I671" s="17" t="s">
        <v>31</v>
      </c>
      <c r="J671" s="17" t="s">
        <v>2164</v>
      </c>
      <c r="K671" s="15"/>
      <c r="L671" s="18">
        <v>44022</v>
      </c>
      <c r="M671" s="83">
        <v>1217.93329999968</v>
      </c>
      <c r="N671" s="84">
        <v>1217.93329999968</v>
      </c>
      <c r="O671" s="84">
        <v>1217.93329999968</v>
      </c>
      <c r="P671" s="85">
        <f t="shared" si="10"/>
        <v>1</v>
      </c>
      <c r="Q671" s="18">
        <v>44022</v>
      </c>
      <c r="R671" s="86">
        <v>1441490919.4460001</v>
      </c>
      <c r="S671" s="86">
        <v>1121565237.632</v>
      </c>
      <c r="T671" s="15"/>
      <c r="U671" s="19">
        <v>4.2695464799180601E-6</v>
      </c>
      <c r="V671" s="51">
        <v>4.2339870014984599E-2</v>
      </c>
      <c r="W671" s="19">
        <v>1.1775430175475801E-4</v>
      </c>
      <c r="X671" s="51">
        <v>0.80069268124134396</v>
      </c>
      <c r="Y671" s="19">
        <v>4.6008785866433798E-3</v>
      </c>
      <c r="Z671" s="51">
        <v>19.791761316912002</v>
      </c>
      <c r="AA671" s="19">
        <v>1.3338949989702101E-2</v>
      </c>
      <c r="AB671" s="51">
        <v>21.9105619021284</v>
      </c>
      <c r="AC671" s="19">
        <v>3.81931075025932E-2</v>
      </c>
      <c r="AD671" s="51">
        <v>28.105166248511502</v>
      </c>
      <c r="AE671" s="19"/>
      <c r="AF671" s="87"/>
      <c r="AG671" s="19">
        <v>3.9248352550203001E-5</v>
      </c>
      <c r="AH671" s="51">
        <v>-1.79489615657076</v>
      </c>
      <c r="AI671" s="19">
        <v>4.9862590713019E-3</v>
      </c>
      <c r="AJ671" s="51">
        <v>14.2255431141239</v>
      </c>
      <c r="AK671" s="19">
        <v>4.1944854658140698E-2</v>
      </c>
      <c r="AL671" s="19">
        <v>1.8628484658620399E-2</v>
      </c>
      <c r="AM671" s="51">
        <v>33.353247522900297</v>
      </c>
      <c r="AN671" s="15"/>
      <c r="AO671" s="22">
        <v>7.8190244676079601E-4</v>
      </c>
      <c r="AP671" s="22">
        <v>2.7102250896859901E-6</v>
      </c>
      <c r="AQ671" s="22">
        <v>1.7404939608241E-3</v>
      </c>
      <c r="AR671" s="22">
        <v>3.9248352550203001E-5</v>
      </c>
      <c r="AS671" s="20">
        <v>12</v>
      </c>
      <c r="AT671" s="20">
        <v>0</v>
      </c>
      <c r="AU671" s="20">
        <v>7</v>
      </c>
      <c r="AV671" s="21">
        <v>5</v>
      </c>
      <c r="AW671" s="15"/>
      <c r="AX671" s="25">
        <v>1.0188577138171701E-3</v>
      </c>
      <c r="AY671" s="26">
        <v>-15.954962182920999</v>
      </c>
      <c r="AZ671" s="26">
        <v>0.61468813842748204</v>
      </c>
      <c r="BA671" s="26">
        <v>-13.378865642356701</v>
      </c>
      <c r="BB671" s="85">
        <v>1.05285955301184E-4</v>
      </c>
      <c r="BC671" s="88">
        <v>0</v>
      </c>
      <c r="BD671" s="18">
        <v>44022</v>
      </c>
      <c r="BE671" s="18"/>
      <c r="BF671" s="20"/>
      <c r="BG671" s="18"/>
      <c r="BH671" s="15"/>
    </row>
    <row r="672" spans="1:60" x14ac:dyDescent="0.25">
      <c r="A672" s="15"/>
      <c r="B672" s="14" t="s">
        <v>2165</v>
      </c>
      <c r="C672" s="14" t="s">
        <v>2166</v>
      </c>
      <c r="D672" s="14" t="s">
        <v>2163</v>
      </c>
      <c r="E672" s="16" t="s">
        <v>135</v>
      </c>
      <c r="F672" s="16" t="s">
        <v>28</v>
      </c>
      <c r="G672" s="81" t="s">
        <v>703</v>
      </c>
      <c r="H672" s="82" t="s">
        <v>704</v>
      </c>
      <c r="I672" s="17" t="s">
        <v>31</v>
      </c>
      <c r="J672" s="17" t="s">
        <v>2167</v>
      </c>
      <c r="K672" s="15"/>
      <c r="L672" s="18">
        <v>44022</v>
      </c>
      <c r="M672" s="83">
        <v>1055.5388999991101</v>
      </c>
      <c r="N672" s="84">
        <v>1055.5388999991101</v>
      </c>
      <c r="O672" s="84">
        <v>1055.5388999991101</v>
      </c>
      <c r="P672" s="85">
        <f t="shared" si="10"/>
        <v>1</v>
      </c>
      <c r="Q672" s="18">
        <v>44022</v>
      </c>
      <c r="R672" s="86">
        <v>988491264.92200005</v>
      </c>
      <c r="S672" s="86">
        <v>596563548.58000004</v>
      </c>
      <c r="T672" s="15"/>
      <c r="U672" s="19">
        <v>9.0002213255502301E-6</v>
      </c>
      <c r="V672" s="51">
        <v>4.2812937499547801E-2</v>
      </c>
      <c r="W672" s="19">
        <v>2.9140527840354502E-4</v>
      </c>
      <c r="X672" s="51">
        <v>0.818057778906223</v>
      </c>
      <c r="Y672" s="19">
        <v>7.7127520162321196E-3</v>
      </c>
      <c r="Z672" s="51">
        <v>20.102948659885399</v>
      </c>
      <c r="AA672" s="19">
        <v>2.0422192703335899E-2</v>
      </c>
      <c r="AB672" s="51">
        <v>22.618886173499</v>
      </c>
      <c r="AC672" s="19">
        <v>5.1190649875934503E-2</v>
      </c>
      <c r="AD672" s="51">
        <v>29.404920485860199</v>
      </c>
      <c r="AE672" s="19"/>
      <c r="AF672" s="87"/>
      <c r="AG672" s="19">
        <v>9.06728091649711E-5</v>
      </c>
      <c r="AH672" s="51">
        <v>-1.78975371090928</v>
      </c>
      <c r="AI672" s="19">
        <v>8.2897371157741907E-3</v>
      </c>
      <c r="AJ672" s="51">
        <v>14.555890918578401</v>
      </c>
      <c r="AK672" s="19">
        <v>5.54598460566922E-2</v>
      </c>
      <c r="AL672" s="19">
        <v>2.4542476507122001E-2</v>
      </c>
      <c r="AM672" s="51">
        <v>34.704746662755497</v>
      </c>
      <c r="AN672" s="15"/>
      <c r="AO672" s="22">
        <v>8.1328063060937005E-4</v>
      </c>
      <c r="AP672" s="22">
        <v>8.7160824477905408E-6</v>
      </c>
      <c r="AQ672" s="22">
        <v>2.4149881610355801E-3</v>
      </c>
      <c r="AR672" s="22">
        <v>9.06728091649711E-5</v>
      </c>
      <c r="AS672" s="20">
        <v>12</v>
      </c>
      <c r="AT672" s="20">
        <v>0</v>
      </c>
      <c r="AU672" s="20">
        <v>7</v>
      </c>
      <c r="AV672" s="21">
        <v>5</v>
      </c>
      <c r="AW672" s="15"/>
      <c r="AX672" s="25">
        <v>1.19607088901034E-3</v>
      </c>
      <c r="AY672" s="26">
        <v>-8.1379581107466894</v>
      </c>
      <c r="AZ672" s="26">
        <v>0.63834665468311902</v>
      </c>
      <c r="BA672" s="26">
        <v>-10.0887358203909</v>
      </c>
      <c r="BB672" s="85">
        <v>1.2359659738535799E-4</v>
      </c>
      <c r="BC672" s="88">
        <v>0</v>
      </c>
      <c r="BD672" s="18">
        <v>44022</v>
      </c>
      <c r="BE672" s="18"/>
      <c r="BF672" s="20"/>
      <c r="BG672" s="18"/>
      <c r="BH672" s="15"/>
    </row>
    <row r="673" spans="1:60" x14ac:dyDescent="0.25">
      <c r="A673" s="15"/>
      <c r="B673" s="14" t="s">
        <v>2168</v>
      </c>
      <c r="C673" s="14" t="s">
        <v>2169</v>
      </c>
      <c r="D673" s="14" t="s">
        <v>2170</v>
      </c>
      <c r="E673" s="16" t="s">
        <v>36</v>
      </c>
      <c r="F673" s="16" t="s">
        <v>28</v>
      </c>
      <c r="G673" s="81" t="s">
        <v>703</v>
      </c>
      <c r="H673" s="82" t="s">
        <v>704</v>
      </c>
      <c r="I673" s="17" t="s">
        <v>31</v>
      </c>
      <c r="J673" s="17" t="s">
        <v>2171</v>
      </c>
      <c r="K673" s="15"/>
      <c r="L673" s="18">
        <v>44022</v>
      </c>
      <c r="M673" s="83">
        <v>21390.914799988299</v>
      </c>
      <c r="N673" s="84">
        <v>21390.914799988299</v>
      </c>
      <c r="O673" s="84">
        <v>21390.914799988299</v>
      </c>
      <c r="P673" s="85">
        <f t="shared" si="10"/>
        <v>1</v>
      </c>
      <c r="Q673" s="18">
        <v>44022</v>
      </c>
      <c r="R673" s="86">
        <v>327476918.37599999</v>
      </c>
      <c r="S673" s="86">
        <v>293496153.79949999</v>
      </c>
      <c r="T673" s="15"/>
      <c r="U673" s="19">
        <v>3.42669954989105E-6</v>
      </c>
      <c r="V673" s="51">
        <v>4.2255585321981898E-2</v>
      </c>
      <c r="W673" s="19">
        <v>1.03718335594749E-4</v>
      </c>
      <c r="X673" s="51">
        <v>0.79928908462534298</v>
      </c>
      <c r="Y673" s="19">
        <v>3.5040355651290199E-3</v>
      </c>
      <c r="Z673" s="51">
        <v>19.682077014760601</v>
      </c>
      <c r="AA673" s="19">
        <v>9.6965237880794995E-3</v>
      </c>
      <c r="AB673" s="51">
        <v>21.5463192819734</v>
      </c>
      <c r="AC673" s="19">
        <v>2.7705989570676999E-2</v>
      </c>
      <c r="AD673" s="51">
        <v>27.056454455334499</v>
      </c>
      <c r="AE673" s="19">
        <v>5.1021295232203598E-2</v>
      </c>
      <c r="AF673" s="87">
        <v>22.879361571831399</v>
      </c>
      <c r="AG673" s="19">
        <v>3.43896135746036E-5</v>
      </c>
      <c r="AH673" s="51">
        <v>-1.7953820304683199</v>
      </c>
      <c r="AI673" s="19">
        <v>3.7769822665723002E-3</v>
      </c>
      <c r="AJ673" s="51">
        <v>14.104615433650901</v>
      </c>
      <c r="AK673" s="19">
        <v>0.67397638745605903</v>
      </c>
      <c r="AL673" s="19">
        <v>3.2815124399348902E-2</v>
      </c>
      <c r="AM673" s="51">
        <v>-53.077765584574102</v>
      </c>
      <c r="AN673" s="15"/>
      <c r="AO673" s="22">
        <v>5.2108397721894995E-4</v>
      </c>
      <c r="AP673" s="22">
        <v>3.3986634662141998E-6</v>
      </c>
      <c r="AQ673" s="22">
        <v>1.3595199779956599E-3</v>
      </c>
      <c r="AR673" s="22">
        <v>3.43896135746036E-5</v>
      </c>
      <c r="AS673" s="20">
        <v>12</v>
      </c>
      <c r="AT673" s="20">
        <v>0</v>
      </c>
      <c r="AU673" s="20">
        <v>7</v>
      </c>
      <c r="AV673" s="21">
        <v>5</v>
      </c>
      <c r="AW673" s="15"/>
      <c r="AX673" s="25">
        <v>7.5136340526910301E-4</v>
      </c>
      <c r="AY673" s="26">
        <v>-25.751873835193699</v>
      </c>
      <c r="AZ673" s="26">
        <v>0.602556200195977</v>
      </c>
      <c r="BA673" s="26">
        <v>-14.6052036672481</v>
      </c>
      <c r="BB673" s="85">
        <v>7.7636943211700801E-5</v>
      </c>
      <c r="BC673" s="88">
        <v>0</v>
      </c>
      <c r="BD673" s="18">
        <v>44022</v>
      </c>
      <c r="BE673" s="18"/>
      <c r="BF673" s="20"/>
      <c r="BG673" s="18"/>
      <c r="BH673" s="15"/>
    </row>
    <row r="674" spans="1:60" x14ac:dyDescent="0.25">
      <c r="A674" s="15"/>
      <c r="B674" s="14" t="s">
        <v>2172</v>
      </c>
      <c r="C674" s="14" t="s">
        <v>2173</v>
      </c>
      <c r="D674" s="14" t="s">
        <v>2170</v>
      </c>
      <c r="E674" s="16" t="s">
        <v>43</v>
      </c>
      <c r="F674" s="16" t="s">
        <v>28</v>
      </c>
      <c r="G674" s="81" t="s">
        <v>703</v>
      </c>
      <c r="H674" s="82" t="s">
        <v>704</v>
      </c>
      <c r="I674" s="17" t="s">
        <v>31</v>
      </c>
      <c r="J674" s="17" t="s">
        <v>2174</v>
      </c>
      <c r="K674" s="15"/>
      <c r="L674" s="18">
        <v>44022</v>
      </c>
      <c r="M674" s="83">
        <v>1782.35960000008</v>
      </c>
      <c r="N674" s="84">
        <v>1782.35960000008</v>
      </c>
      <c r="O674" s="84">
        <v>1782.35960000008</v>
      </c>
      <c r="P674" s="85">
        <f t="shared" si="10"/>
        <v>1</v>
      </c>
      <c r="Q674" s="18">
        <v>44022</v>
      </c>
      <c r="R674" s="86">
        <v>7950693.9809999997</v>
      </c>
      <c r="S674" s="86">
        <v>5725594.1716171904</v>
      </c>
      <c r="T674" s="15"/>
      <c r="U674" s="19">
        <v>5.4422544053522904E-6</v>
      </c>
      <c r="V674" s="51">
        <v>4.2457140807528E-2</v>
      </c>
      <c r="W674" s="19">
        <v>2.1279695283738E-4</v>
      </c>
      <c r="X674" s="51">
        <v>0.81019694634960604</v>
      </c>
      <c r="Y674" s="19">
        <v>5.9079241545987298E-3</v>
      </c>
      <c r="Z674" s="51">
        <v>19.922465873707601</v>
      </c>
      <c r="AA674" s="19">
        <v>1.5684544388932398E-2</v>
      </c>
      <c r="AB674" s="51">
        <v>22.145121342065998</v>
      </c>
      <c r="AC674" s="19">
        <v>4.26735401379119E-2</v>
      </c>
      <c r="AD674" s="51">
        <v>28.553209512057901</v>
      </c>
      <c r="AE674" s="19">
        <v>7.0020835382820196E-2</v>
      </c>
      <c r="AF674" s="87">
        <v>24.779315586871199</v>
      </c>
      <c r="AG674" s="19">
        <v>6.1831975472159697E-5</v>
      </c>
      <c r="AH674" s="51">
        <v>-1.7926377942785601</v>
      </c>
      <c r="AI674" s="19">
        <v>6.31950679780857E-3</v>
      </c>
      <c r="AJ674" s="51">
        <v>14.3588678867818</v>
      </c>
      <c r="AK674" s="19">
        <v>0.36130726342147701</v>
      </c>
      <c r="AL674" s="19">
        <v>3.5181347588149899E-2</v>
      </c>
      <c r="AM674" s="51">
        <v>36.804528742039103</v>
      </c>
      <c r="AN674" s="15"/>
      <c r="AO674" s="22">
        <v>5.4573153829551302E-4</v>
      </c>
      <c r="AP674" s="22">
        <v>5.4422544053522904E-6</v>
      </c>
      <c r="AQ674" s="22">
        <v>1.9676183128467502E-3</v>
      </c>
      <c r="AR674" s="22">
        <v>6.1831975472159697E-5</v>
      </c>
      <c r="AS674" s="20">
        <v>12</v>
      </c>
      <c r="AT674" s="20">
        <v>0</v>
      </c>
      <c r="AU674" s="20">
        <v>7</v>
      </c>
      <c r="AV674" s="21">
        <v>5</v>
      </c>
      <c r="AW674" s="15"/>
      <c r="AX674" s="25">
        <v>9.0585899756433696E-4</v>
      </c>
      <c r="AY674" s="26">
        <v>-15.5578267954261</v>
      </c>
      <c r="AZ674" s="26">
        <v>0.62258348773320904</v>
      </c>
      <c r="BA674" s="26">
        <v>-12.7521672478615</v>
      </c>
      <c r="BB674" s="85">
        <v>9.3599874495993194E-5</v>
      </c>
      <c r="BC674" s="88">
        <v>0</v>
      </c>
      <c r="BD674" s="18">
        <v>44022</v>
      </c>
      <c r="BE674" s="18"/>
      <c r="BF674" s="20"/>
      <c r="BG674" s="18"/>
      <c r="BH674" s="15"/>
    </row>
    <row r="675" spans="1:60" x14ac:dyDescent="0.25">
      <c r="A675" s="15"/>
      <c r="B675" s="14" t="s">
        <v>2175</v>
      </c>
      <c r="C675" s="14" t="s">
        <v>2176</v>
      </c>
      <c r="D675" s="14" t="s">
        <v>2170</v>
      </c>
      <c r="E675" s="16" t="s">
        <v>213</v>
      </c>
      <c r="F675" s="16" t="s">
        <v>28</v>
      </c>
      <c r="G675" s="81" t="s">
        <v>703</v>
      </c>
      <c r="H675" s="82" t="s">
        <v>704</v>
      </c>
      <c r="I675" s="17" t="s">
        <v>31</v>
      </c>
      <c r="J675" s="17" t="s">
        <v>2177</v>
      </c>
      <c r="K675" s="15"/>
      <c r="L675" s="18">
        <v>44022</v>
      </c>
      <c r="M675" s="83">
        <v>1012.88460000046</v>
      </c>
      <c r="N675" s="84">
        <v>1012.88460000046</v>
      </c>
      <c r="O675" s="84">
        <v>1012.88460000046</v>
      </c>
      <c r="P675" s="85">
        <f t="shared" si="10"/>
        <v>1</v>
      </c>
      <c r="Q675" s="18">
        <v>44022</v>
      </c>
      <c r="R675" s="86">
        <v>0</v>
      </c>
      <c r="S675" s="86">
        <v>510312.56668456999</v>
      </c>
      <c r="T675" s="15"/>
      <c r="U675" s="19">
        <v>0</v>
      </c>
      <c r="V675" s="51">
        <v>4.1912915366992799E-2</v>
      </c>
      <c r="W675" s="19">
        <v>0</v>
      </c>
      <c r="X675" s="51">
        <v>0.78891725106586796</v>
      </c>
      <c r="Y675" s="19">
        <v>2.2325715599436102E-3</v>
      </c>
      <c r="Z675" s="51">
        <v>19.554930614249301</v>
      </c>
      <c r="AA675" s="19">
        <v>2.2325715599436102E-3</v>
      </c>
      <c r="AB675" s="51">
        <v>20.7999240591598</v>
      </c>
      <c r="AC675" s="19"/>
      <c r="AD675" s="51"/>
      <c r="AE675" s="19"/>
      <c r="AF675" s="87"/>
      <c r="AG675" s="19">
        <v>0</v>
      </c>
      <c r="AH675" s="51">
        <v>-1.79882099182578</v>
      </c>
      <c r="AI675" s="19">
        <v>2.2325715599436102E-3</v>
      </c>
      <c r="AJ675" s="51">
        <v>13.9501743629953</v>
      </c>
      <c r="AK675" s="19">
        <v>1.2808132985810501E-2</v>
      </c>
      <c r="AL675" s="19">
        <v>6.9359131630335503E-3</v>
      </c>
      <c r="AM675" s="51">
        <v>25.2107692474092</v>
      </c>
      <c r="AN675" s="15"/>
      <c r="AO675" s="22">
        <v>1.6972207595245E-4</v>
      </c>
      <c r="AP675" s="22">
        <v>0</v>
      </c>
      <c r="AQ675" s="22">
        <v>1.5127972019399699E-3</v>
      </c>
      <c r="AR675" s="22">
        <v>0</v>
      </c>
      <c r="AS675" s="20">
        <v>5</v>
      </c>
      <c r="AT675" s="20">
        <v>0</v>
      </c>
      <c r="AU675" s="20">
        <v>7</v>
      </c>
      <c r="AV675" s="21">
        <v>5</v>
      </c>
      <c r="AW675" s="15"/>
      <c r="AX675" s="25">
        <v>4.1956538687259098E-4</v>
      </c>
      <c r="AY675" s="26">
        <v>-65.053697675932199</v>
      </c>
      <c r="AZ675" s="26">
        <v>0.57777213088411405</v>
      </c>
      <c r="BA675" s="26">
        <v>-15.687530002804101</v>
      </c>
      <c r="BB675" s="85">
        <v>4.3348142390087201E-5</v>
      </c>
      <c r="BC675" s="88">
        <v>0</v>
      </c>
      <c r="BD675" s="18">
        <v>43990</v>
      </c>
      <c r="BE675" s="18"/>
      <c r="BF675" s="20"/>
      <c r="BG675" s="18"/>
      <c r="BH675" s="15"/>
    </row>
    <row r="676" spans="1:60" x14ac:dyDescent="0.25">
      <c r="A676" s="15"/>
      <c r="B676" s="14" t="s">
        <v>2178</v>
      </c>
      <c r="C676" s="14" t="s">
        <v>2179</v>
      </c>
      <c r="D676" s="14" t="s">
        <v>2170</v>
      </c>
      <c r="E676" s="16" t="s">
        <v>516</v>
      </c>
      <c r="F676" s="16" t="s">
        <v>28</v>
      </c>
      <c r="G676" s="81" t="s">
        <v>703</v>
      </c>
      <c r="H676" s="82" t="s">
        <v>704</v>
      </c>
      <c r="I676" s="17" t="s">
        <v>31</v>
      </c>
      <c r="J676" s="17" t="s">
        <v>2180</v>
      </c>
      <c r="K676" s="15"/>
      <c r="L676" s="18">
        <v>44022</v>
      </c>
      <c r="M676" s="83">
        <v>2018.48310000077</v>
      </c>
      <c r="N676" s="84">
        <v>2018.48310000077</v>
      </c>
      <c r="O676" s="84"/>
      <c r="P676" s="85" t="str">
        <f t="shared" si="10"/>
        <v/>
      </c>
      <c r="Q676" s="18"/>
      <c r="R676" s="86">
        <v>2830631.7570000002</v>
      </c>
      <c r="S676" s="86"/>
      <c r="T676" s="15"/>
      <c r="U676" s="19">
        <v>5.4496667871717397E-6</v>
      </c>
      <c r="V676" s="51">
        <v>4.2457882045710001E-2</v>
      </c>
      <c r="W676" s="19">
        <v>2.1292796373018099E-4</v>
      </c>
      <c r="X676" s="51">
        <v>0.81021004743888603</v>
      </c>
      <c r="Y676" s="19">
        <v>5.9073694337712403E-3</v>
      </c>
      <c r="Z676" s="51">
        <v>19.922410401632099</v>
      </c>
      <c r="AA676" s="19"/>
      <c r="AB676" s="51"/>
      <c r="AC676" s="19"/>
      <c r="AD676" s="51"/>
      <c r="AE676" s="19"/>
      <c r="AF676" s="87"/>
      <c r="AG676" s="19">
        <v>6.18819794908632E-5</v>
      </c>
      <c r="AH676" s="51">
        <v>-1.7926327938766899</v>
      </c>
      <c r="AI676" s="19">
        <v>6.3189983648044299E-3</v>
      </c>
      <c r="AJ676" s="51">
        <v>14.3588170434814</v>
      </c>
      <c r="AK676" s="19">
        <v>9.1918977595923899E-3</v>
      </c>
      <c r="AL676" s="19">
        <v>1.2274601247554501E-2</v>
      </c>
      <c r="AM676" s="51">
        <v>19.210443724121401</v>
      </c>
      <c r="AN676" s="15"/>
      <c r="AO676" s="22">
        <v>5.4576617912971404E-4</v>
      </c>
      <c r="AP676" s="22">
        <v>0</v>
      </c>
      <c r="AQ676" s="22">
        <v>1.8171013743994999E-3</v>
      </c>
      <c r="AR676" s="22">
        <v>6.18819794908632E-5</v>
      </c>
      <c r="AS676" s="20"/>
      <c r="AT676" s="20"/>
      <c r="AU676" s="20"/>
      <c r="AV676" s="21"/>
      <c r="AW676" s="15"/>
      <c r="AX676" s="25"/>
      <c r="AY676" s="26"/>
      <c r="AZ676" s="26"/>
      <c r="BA676" s="26"/>
      <c r="BB676" s="85"/>
      <c r="BC676" s="88">
        <v>0</v>
      </c>
      <c r="BD676" s="18">
        <v>44022</v>
      </c>
      <c r="BE676" s="18"/>
      <c r="BF676" s="20"/>
      <c r="BG676" s="18"/>
      <c r="BH676" s="15"/>
    </row>
    <row r="677" spans="1:60" x14ac:dyDescent="0.25">
      <c r="A677" s="15"/>
      <c r="B677" s="14" t="s">
        <v>2181</v>
      </c>
      <c r="C677" s="14" t="s">
        <v>2182</v>
      </c>
      <c r="D677" s="14" t="s">
        <v>2170</v>
      </c>
      <c r="E677" s="16" t="s">
        <v>300</v>
      </c>
      <c r="F677" s="16" t="s">
        <v>28</v>
      </c>
      <c r="G677" s="81" t="s">
        <v>703</v>
      </c>
      <c r="H677" s="82" t="s">
        <v>704</v>
      </c>
      <c r="I677" s="17" t="s">
        <v>31</v>
      </c>
      <c r="J677" s="17" t="s">
        <v>2183</v>
      </c>
      <c r="K677" s="15"/>
      <c r="L677" s="18">
        <v>44022</v>
      </c>
      <c r="M677" s="83">
        <v>22235.323300004002</v>
      </c>
      <c r="N677" s="84">
        <v>22235.323300004002</v>
      </c>
      <c r="O677" s="84">
        <v>22235.323300004002</v>
      </c>
      <c r="P677" s="85">
        <f t="shared" si="10"/>
        <v>1</v>
      </c>
      <c r="Q677" s="18">
        <v>44022</v>
      </c>
      <c r="R677" s="86">
        <v>460346865.48400003</v>
      </c>
      <c r="S677" s="86">
        <v>222323343.82475001</v>
      </c>
      <c r="T677" s="15"/>
      <c r="U677" s="19">
        <v>8.1087855505757E-6</v>
      </c>
      <c r="V677" s="51">
        <v>4.2723793922050397E-2</v>
      </c>
      <c r="W677" s="19">
        <v>2.8348526029731098E-4</v>
      </c>
      <c r="X677" s="51">
        <v>0.817265777095599</v>
      </c>
      <c r="Y677" s="19">
        <v>7.31717513372132E-3</v>
      </c>
      <c r="Z677" s="51">
        <v>20.063390971627101</v>
      </c>
      <c r="AA677" s="19">
        <v>1.9862612307406401E-2</v>
      </c>
      <c r="AB677" s="51">
        <v>22.562928133906102</v>
      </c>
      <c r="AC677" s="19">
        <v>4.97930049332354E-2</v>
      </c>
      <c r="AD677" s="51">
        <v>29.265155991568498</v>
      </c>
      <c r="AE677" s="19">
        <v>7.8800398192470297E-2</v>
      </c>
      <c r="AF677" s="87">
        <v>25.657271867850799</v>
      </c>
      <c r="AG677" s="19">
        <v>8.6280082541634302E-5</v>
      </c>
      <c r="AH677" s="51">
        <v>-1.7901929835716099</v>
      </c>
      <c r="AI677" s="19">
        <v>7.8774209341645508E-3</v>
      </c>
      <c r="AJ677" s="51">
        <v>14.514659300417399</v>
      </c>
      <c r="AK677" s="19">
        <v>21.2330244052783</v>
      </c>
      <c r="AL677" s="19">
        <v>1.1582316855643899</v>
      </c>
      <c r="AM677" s="51">
        <v>2126.0372904539099</v>
      </c>
      <c r="AN677" s="15"/>
      <c r="AO677" s="22">
        <v>5.5891503143357102E-4</v>
      </c>
      <c r="AP677" s="22">
        <v>8.1087855505757E-6</v>
      </c>
      <c r="AQ677" s="22">
        <v>2.4467831535730498E-3</v>
      </c>
      <c r="AR677" s="22">
        <v>8.6280082541634302E-5</v>
      </c>
      <c r="AS677" s="20">
        <v>12</v>
      </c>
      <c r="AT677" s="20">
        <v>0</v>
      </c>
      <c r="AU677" s="20">
        <v>7</v>
      </c>
      <c r="AV677" s="21">
        <v>5</v>
      </c>
      <c r="AW677" s="15"/>
      <c r="AX677" s="25">
        <v>1.0388720960907E-3</v>
      </c>
      <c r="AY677" s="26">
        <v>-9.9145090604579291</v>
      </c>
      <c r="AZ677" s="26">
        <v>0.63647059575214404</v>
      </c>
      <c r="BA677" s="26">
        <v>-10.572537091386</v>
      </c>
      <c r="BB677" s="85">
        <v>1.0734368262873801E-4</v>
      </c>
      <c r="BC677" s="88">
        <v>0</v>
      </c>
      <c r="BD677" s="18">
        <v>44022</v>
      </c>
      <c r="BE677" s="18"/>
      <c r="BF677" s="20"/>
      <c r="BG677" s="18"/>
      <c r="BH677" s="15"/>
    </row>
    <row r="678" spans="1:60" x14ac:dyDescent="0.25">
      <c r="A678" s="15"/>
      <c r="B678" s="14" t="s">
        <v>2184</v>
      </c>
      <c r="C678" s="14" t="s">
        <v>2185</v>
      </c>
      <c r="D678" s="14" t="s">
        <v>2170</v>
      </c>
      <c r="E678" s="16" t="s">
        <v>135</v>
      </c>
      <c r="F678" s="16" t="s">
        <v>28</v>
      </c>
      <c r="G678" s="81" t="s">
        <v>703</v>
      </c>
      <c r="H678" s="82" t="s">
        <v>704</v>
      </c>
      <c r="I678" s="17" t="s">
        <v>31</v>
      </c>
      <c r="J678" s="17" t="s">
        <v>2186</v>
      </c>
      <c r="K678" s="15"/>
      <c r="L678" s="18">
        <v>44022</v>
      </c>
      <c r="M678" s="83">
        <v>1040.70229999907</v>
      </c>
      <c r="N678" s="84">
        <v>1040.70229999907</v>
      </c>
      <c r="O678" s="84">
        <v>1040.70229999907</v>
      </c>
      <c r="P678" s="85">
        <f t="shared" si="10"/>
        <v>1</v>
      </c>
      <c r="Q678" s="18">
        <v>44022</v>
      </c>
      <c r="R678" s="86">
        <v>796795198.35899997</v>
      </c>
      <c r="S678" s="86">
        <v>547951053.86549997</v>
      </c>
      <c r="T678" s="15"/>
      <c r="U678" s="19">
        <v>3.4592139854794402E-6</v>
      </c>
      <c r="V678" s="51">
        <v>4.2258836765540798E-2</v>
      </c>
      <c r="W678" s="19">
        <v>1.4761442616873001E-4</v>
      </c>
      <c r="X678" s="51">
        <v>0.80367869368274103</v>
      </c>
      <c r="Y678" s="19">
        <v>6.6285282937315103E-3</v>
      </c>
      <c r="Z678" s="51">
        <v>19.994526287628101</v>
      </c>
      <c r="AA678" s="19">
        <v>1.84338367853343E-2</v>
      </c>
      <c r="AB678" s="51">
        <v>22.420050581684301</v>
      </c>
      <c r="AC678" s="19"/>
      <c r="AD678" s="51"/>
      <c r="AE678" s="19"/>
      <c r="AF678" s="87"/>
      <c r="AG678" s="19">
        <v>4.4587264710571603E-5</v>
      </c>
      <c r="AH678" s="51">
        <v>-1.79436226535472</v>
      </c>
      <c r="AI678" s="19">
        <v>7.1729095361661201E-3</v>
      </c>
      <c r="AJ678" s="51">
        <v>14.4442081606103</v>
      </c>
      <c r="AK678" s="19">
        <v>4.0264868621307001E-2</v>
      </c>
      <c r="AL678" s="19">
        <v>2.1670676262146998E-2</v>
      </c>
      <c r="AM678" s="51">
        <v>27.956442810944299</v>
      </c>
      <c r="AN678" s="15"/>
      <c r="AO678" s="22">
        <v>5.5242058260773796E-4</v>
      </c>
      <c r="AP678" s="22">
        <v>3.3631367841735499E-6</v>
      </c>
      <c r="AQ678" s="22">
        <v>2.3192319458758002E-3</v>
      </c>
      <c r="AR678" s="22">
        <v>4.4587264710571603E-5</v>
      </c>
      <c r="AS678" s="20">
        <v>12</v>
      </c>
      <c r="AT678" s="20">
        <v>0</v>
      </c>
      <c r="AU678" s="20">
        <v>7</v>
      </c>
      <c r="AV678" s="21">
        <v>5</v>
      </c>
      <c r="AW678" s="15"/>
      <c r="AX678" s="25">
        <v>1.0168638444588401E-3</v>
      </c>
      <c r="AY678" s="26">
        <v>-11.5767283913156</v>
      </c>
      <c r="AZ678" s="26">
        <v>0.63173391920281596</v>
      </c>
      <c r="BA678" s="26">
        <v>-11.2964720372547</v>
      </c>
      <c r="BB678" s="85">
        <v>1.05068974575175E-4</v>
      </c>
      <c r="BC678" s="88">
        <v>0</v>
      </c>
      <c r="BD678" s="18">
        <v>44022</v>
      </c>
      <c r="BE678" s="18"/>
      <c r="BF678" s="20"/>
      <c r="BG678" s="18"/>
      <c r="BH678" s="15"/>
    </row>
    <row r="679" spans="1:60" x14ac:dyDescent="0.25">
      <c r="A679" s="15"/>
      <c r="B679" s="14" t="s">
        <v>2187</v>
      </c>
      <c r="C679" s="14" t="s">
        <v>2188</v>
      </c>
      <c r="D679" s="14" t="s">
        <v>2189</v>
      </c>
      <c r="E679" s="16" t="s">
        <v>36</v>
      </c>
      <c r="F679" s="16" t="s">
        <v>350</v>
      </c>
      <c r="G679" s="81" t="s">
        <v>38</v>
      </c>
      <c r="H679" s="82" t="s">
        <v>39</v>
      </c>
      <c r="I679" s="17" t="s">
        <v>31</v>
      </c>
      <c r="J679" s="17" t="s">
        <v>2190</v>
      </c>
      <c r="K679" s="15"/>
      <c r="L679" s="18">
        <v>44022</v>
      </c>
      <c r="M679" s="83">
        <v>7373.9293000027501</v>
      </c>
      <c r="N679" s="84">
        <v>7373.9293000027501</v>
      </c>
      <c r="O679" s="84">
        <v>10024.9493999928</v>
      </c>
      <c r="P679" s="85">
        <f t="shared" si="10"/>
        <v>0.73555775752923458</v>
      </c>
      <c r="Q679" s="18">
        <v>43756</v>
      </c>
      <c r="R679" s="86">
        <v>929865.495</v>
      </c>
      <c r="S679" s="86">
        <v>1052232.2906718799</v>
      </c>
      <c r="T679" s="15"/>
      <c r="U679" s="19">
        <v>-1.91977307076741E-3</v>
      </c>
      <c r="V679" s="51">
        <v>-0.150064391709748</v>
      </c>
      <c r="W679" s="19">
        <v>-7.4193891023241997E-3</v>
      </c>
      <c r="X679" s="51">
        <v>4.6978340833447901E-2</v>
      </c>
      <c r="Y679" s="19">
        <v>-0.22403939122799801</v>
      </c>
      <c r="Z679" s="51">
        <v>-3.07226566455211</v>
      </c>
      <c r="AA679" s="19">
        <v>-0.25319661548739503</v>
      </c>
      <c r="AB679" s="51">
        <v>-4.7429946455813496</v>
      </c>
      <c r="AC679" s="19">
        <v>-0.35760016040760101</v>
      </c>
      <c r="AD679" s="51">
        <v>-11.474160542507899</v>
      </c>
      <c r="AE679" s="19">
        <v>-0.342600669583771</v>
      </c>
      <c r="AF679" s="87">
        <v>-16.4828349097806</v>
      </c>
      <c r="AG679" s="19">
        <v>1.7098648770115701E-2</v>
      </c>
      <c r="AH679" s="51">
        <v>-8.89561148142093E-2</v>
      </c>
      <c r="AI679" s="19">
        <v>-0.17597004364244601</v>
      </c>
      <c r="AJ679" s="51">
        <v>-3.8700871572509601</v>
      </c>
      <c r="AK679" s="19">
        <v>-0.27199541710084302</v>
      </c>
      <c r="AL679" s="19">
        <v>-1.9563299985748E-2</v>
      </c>
      <c r="AM679" s="51">
        <v>-151.628041069256</v>
      </c>
      <c r="AN679" s="15"/>
      <c r="AO679" s="22">
        <v>7.5406207863125005E-2</v>
      </c>
      <c r="AP679" s="22">
        <v>-0.13203474519294101</v>
      </c>
      <c r="AQ679" s="22">
        <v>0.123089417262236</v>
      </c>
      <c r="AR679" s="22">
        <v>-0.155261381055461</v>
      </c>
      <c r="AS679" s="20">
        <v>5</v>
      </c>
      <c r="AT679" s="20">
        <v>7</v>
      </c>
      <c r="AU679" s="20">
        <v>3</v>
      </c>
      <c r="AV679" s="21">
        <v>9</v>
      </c>
      <c r="AW679" s="15"/>
      <c r="AX679" s="25">
        <v>0.31843681906641003</v>
      </c>
      <c r="AY679" s="26">
        <v>-0.60054531707282899</v>
      </c>
      <c r="AZ679" s="26">
        <v>-1.6679356433105601</v>
      </c>
      <c r="BA679" s="26">
        <v>-0.79043410977192297</v>
      </c>
      <c r="BB679" s="85">
        <v>3.2347141852478702E-2</v>
      </c>
      <c r="BC679" s="88">
        <v>-44.2405644460814</v>
      </c>
      <c r="BD679" s="18">
        <v>43756</v>
      </c>
      <c r="BE679" s="18">
        <v>43908</v>
      </c>
      <c r="BF679" s="20"/>
      <c r="BG679" s="18"/>
      <c r="BH679" s="15"/>
    </row>
    <row r="680" spans="1:60" x14ac:dyDescent="0.25">
      <c r="A680" s="15"/>
      <c r="B680" s="14" t="s">
        <v>2191</v>
      </c>
      <c r="C680" s="14" t="s">
        <v>2192</v>
      </c>
      <c r="D680" s="14" t="s">
        <v>2189</v>
      </c>
      <c r="E680" s="16" t="s">
        <v>43</v>
      </c>
      <c r="F680" s="16" t="s">
        <v>350</v>
      </c>
      <c r="G680" s="81" t="s">
        <v>38</v>
      </c>
      <c r="H680" s="82" t="s">
        <v>39</v>
      </c>
      <c r="I680" s="17" t="s">
        <v>31</v>
      </c>
      <c r="J680" s="17" t="s">
        <v>2193</v>
      </c>
      <c r="K680" s="15"/>
      <c r="L680" s="18">
        <v>44022</v>
      </c>
      <c r="M680" s="83">
        <v>2867.79390000179</v>
      </c>
      <c r="N680" s="84">
        <v>2867.79390000179</v>
      </c>
      <c r="O680" s="84">
        <v>3693.0989999994599</v>
      </c>
      <c r="P680" s="85">
        <f t="shared" si="10"/>
        <v>0.77652776164468085</v>
      </c>
      <c r="Q680" s="18">
        <v>43756</v>
      </c>
      <c r="R680" s="86">
        <v>2273531.5299999998</v>
      </c>
      <c r="S680" s="86">
        <v>2767503.8287499999</v>
      </c>
      <c r="T680" s="15"/>
      <c r="U680" s="19">
        <v>-1.8478280035196799E-3</v>
      </c>
      <c r="V680" s="51">
        <v>-0.14286988498497499</v>
      </c>
      <c r="W680" s="19">
        <v>-5.2704682912008104E-3</v>
      </c>
      <c r="X680" s="51">
        <v>0.26187042194578702</v>
      </c>
      <c r="Y680" s="19">
        <v>-0.188396111310867</v>
      </c>
      <c r="Z680" s="51">
        <v>0.49206232716096598</v>
      </c>
      <c r="AA680" s="19">
        <v>-0.20546614852733899</v>
      </c>
      <c r="AB680" s="51">
        <v>3.0052050424274099E-2</v>
      </c>
      <c r="AC680" s="19">
        <v>-0.27733755954890499</v>
      </c>
      <c r="AD680" s="51">
        <v>-3.44790045663831</v>
      </c>
      <c r="AE680" s="19">
        <v>-0.22419842210365501</v>
      </c>
      <c r="AF680" s="87">
        <v>-4.6426101617689701</v>
      </c>
      <c r="AG680" s="19">
        <v>1.78321534494899E-2</v>
      </c>
      <c r="AH680" s="51">
        <v>-1.5605646876792899E-2</v>
      </c>
      <c r="AI680" s="19">
        <v>-0.13738814905635099</v>
      </c>
      <c r="AJ680" s="51">
        <v>-1.1897698641405399E-2</v>
      </c>
      <c r="AK680" s="19">
        <v>-0.32893241573474402</v>
      </c>
      <c r="AL680" s="19">
        <v>-3.9658796502408201E-2</v>
      </c>
      <c r="AM680" s="51">
        <v>-14.030086642800599</v>
      </c>
      <c r="AN680" s="15"/>
      <c r="AO680" s="22">
        <v>7.5483749275008394E-2</v>
      </c>
      <c r="AP680" s="22">
        <v>-0.13184703904334999</v>
      </c>
      <c r="AQ680" s="22">
        <v>0.131578303138667</v>
      </c>
      <c r="AR680" s="22">
        <v>-0.148451651026408</v>
      </c>
      <c r="AS680" s="20">
        <v>5</v>
      </c>
      <c r="AT680" s="20">
        <v>7</v>
      </c>
      <c r="AU680" s="20">
        <v>5</v>
      </c>
      <c r="AV680" s="21">
        <v>7</v>
      </c>
      <c r="AW680" s="15"/>
      <c r="AX680" s="25">
        <v>0.31802478765195702</v>
      </c>
      <c r="AY680" s="26">
        <v>-0.440281965599297</v>
      </c>
      <c r="AZ680" s="26">
        <v>-0.19352379491465399</v>
      </c>
      <c r="BA680" s="26">
        <v>-0.58416000046054295</v>
      </c>
      <c r="BB680" s="85">
        <v>3.2317066865652999E-2</v>
      </c>
      <c r="BC680" s="88">
        <v>-43.327116332366103</v>
      </c>
      <c r="BD680" s="18">
        <v>43756</v>
      </c>
      <c r="BE680" s="18">
        <v>43908</v>
      </c>
      <c r="BF680" s="20"/>
      <c r="BG680" s="18"/>
      <c r="BH680" s="15"/>
    </row>
    <row r="681" spans="1:60" x14ac:dyDescent="0.25">
      <c r="A681" s="15"/>
      <c r="B681" s="14" t="s">
        <v>2194</v>
      </c>
      <c r="C681" s="14" t="s">
        <v>2195</v>
      </c>
      <c r="D681" s="14" t="s">
        <v>2189</v>
      </c>
      <c r="E681" s="16" t="s">
        <v>257</v>
      </c>
      <c r="F681" s="16" t="s">
        <v>350</v>
      </c>
      <c r="G681" s="81" t="s">
        <v>38</v>
      </c>
      <c r="H681" s="82" t="s">
        <v>39</v>
      </c>
      <c r="I681" s="17" t="s">
        <v>31</v>
      </c>
      <c r="J681" s="17" t="s">
        <v>2196</v>
      </c>
      <c r="K681" s="15"/>
      <c r="L681" s="18">
        <v>44022</v>
      </c>
      <c r="M681" s="83">
        <v>2918.0351999998102</v>
      </c>
      <c r="N681" s="84">
        <v>2918.0351999998102</v>
      </c>
      <c r="O681" s="84">
        <v>3748.0800999999001</v>
      </c>
      <c r="P681" s="85">
        <f t="shared" si="10"/>
        <v>0.77854131239081259</v>
      </c>
      <c r="Q681" s="18">
        <v>43756</v>
      </c>
      <c r="R681" s="86">
        <v>8914959.1050000004</v>
      </c>
      <c r="S681" s="86">
        <v>13667855.081937499</v>
      </c>
      <c r="T681" s="15"/>
      <c r="U681" s="19">
        <v>-1.83826472220971E-3</v>
      </c>
      <c r="V681" s="51">
        <v>-0.14191355685397899</v>
      </c>
      <c r="W681" s="19">
        <v>-4.9842933985928496E-3</v>
      </c>
      <c r="X681" s="51">
        <v>0.29048791120658302</v>
      </c>
      <c r="Y681" s="19">
        <v>-0.18694661037094201</v>
      </c>
      <c r="Z681" s="51">
        <v>0.637012421153486</v>
      </c>
      <c r="AA681" s="19">
        <v>-0.20264164532825801</v>
      </c>
      <c r="AB681" s="51">
        <v>0.312502370332368</v>
      </c>
      <c r="AC681" s="19">
        <v>-0.272209313668136</v>
      </c>
      <c r="AD681" s="51">
        <v>-2.9350758685614</v>
      </c>
      <c r="AE681" s="19">
        <v>-0.21596227808448001</v>
      </c>
      <c r="AF681" s="87">
        <v>-3.8189957598515298</v>
      </c>
      <c r="AG681" s="19">
        <v>1.7929683675902201E-2</v>
      </c>
      <c r="AH681" s="51">
        <v>-5.8526242355583201E-3</v>
      </c>
      <c r="AI681" s="19">
        <v>-0.135764693896781</v>
      </c>
      <c r="AJ681" s="51">
        <v>0.15044781731557999</v>
      </c>
      <c r="AK681" s="19">
        <v>-0.30619278477766798</v>
      </c>
      <c r="AL681" s="19">
        <v>-3.6406653646736203E-2</v>
      </c>
      <c r="AM681" s="51">
        <v>-11.756123547093001</v>
      </c>
      <c r="AN681" s="15"/>
      <c r="AO681" s="22">
        <v>7.5494049311601003E-2</v>
      </c>
      <c r="AP681" s="22">
        <v>-0.13182207473524599</v>
      </c>
      <c r="AQ681" s="22">
        <v>0.131893272677262</v>
      </c>
      <c r="AR681" s="22">
        <v>-0.14815290213489801</v>
      </c>
      <c r="AS681" s="20">
        <v>5</v>
      </c>
      <c r="AT681" s="20">
        <v>7</v>
      </c>
      <c r="AU681" s="20">
        <v>5</v>
      </c>
      <c r="AV681" s="21">
        <v>7</v>
      </c>
      <c r="AW681" s="15"/>
      <c r="AX681" s="25">
        <v>0.31802078612207002</v>
      </c>
      <c r="AY681" s="26">
        <v>-0.43107117332920097</v>
      </c>
      <c r="AZ681" s="26">
        <v>-0.106505796127976</v>
      </c>
      <c r="BA681" s="26">
        <v>-0.57217981543817598</v>
      </c>
      <c r="BB681" s="85">
        <v>3.2317330583355203E-2</v>
      </c>
      <c r="BC681" s="88">
        <v>-43.244470682460801</v>
      </c>
      <c r="BD681" s="18">
        <v>43756</v>
      </c>
      <c r="BE681" s="18">
        <v>43908</v>
      </c>
      <c r="BF681" s="20"/>
      <c r="BG681" s="18"/>
      <c r="BH681" s="15"/>
    </row>
    <row r="682" spans="1:60" x14ac:dyDescent="0.25">
      <c r="A682" s="15"/>
      <c r="B682" s="14" t="s">
        <v>2197</v>
      </c>
      <c r="C682" s="14" t="s">
        <v>2198</v>
      </c>
      <c r="D682" s="14" t="s">
        <v>2189</v>
      </c>
      <c r="E682" s="16" t="s">
        <v>83</v>
      </c>
      <c r="F682" s="16" t="s">
        <v>350</v>
      </c>
      <c r="G682" s="81" t="s">
        <v>38</v>
      </c>
      <c r="H682" s="82" t="s">
        <v>39</v>
      </c>
      <c r="I682" s="17" t="s">
        <v>31</v>
      </c>
      <c r="J682" s="17" t="s">
        <v>2199</v>
      </c>
      <c r="K682" s="15"/>
      <c r="L682" s="18">
        <v>44022</v>
      </c>
      <c r="M682" s="83">
        <v>793.21439999993902</v>
      </c>
      <c r="N682" s="84">
        <v>793.21439999993902</v>
      </c>
      <c r="O682" s="84">
        <v>1076.5713999997799</v>
      </c>
      <c r="P682" s="85">
        <f t="shared" si="10"/>
        <v>0.7367968348407743</v>
      </c>
      <c r="Q682" s="18">
        <v>43756</v>
      </c>
      <c r="R682" s="86">
        <v>1880549.1089999999</v>
      </c>
      <c r="S682" s="86">
        <v>2244408.4275624999</v>
      </c>
      <c r="T682" s="15"/>
      <c r="U682" s="19">
        <v>-1.9134677704641899E-3</v>
      </c>
      <c r="V682" s="51">
        <v>-0.14943386167942699</v>
      </c>
      <c r="W682" s="19">
        <v>-7.2309869474338501E-3</v>
      </c>
      <c r="X682" s="51">
        <v>6.5818556322483304E-2</v>
      </c>
      <c r="Y682" s="19">
        <v>-0.22314515316335001</v>
      </c>
      <c r="Z682" s="51">
        <v>-2.9828418580873399</v>
      </c>
      <c r="AA682" s="19">
        <v>-0.25146505220618598</v>
      </c>
      <c r="AB682" s="51">
        <v>-4.5698383174603796</v>
      </c>
      <c r="AC682" s="19">
        <v>-0.356127144235652</v>
      </c>
      <c r="AD682" s="51">
        <v>-11.326858925312999</v>
      </c>
      <c r="AE682" s="19">
        <v>-0.33956906914769203</v>
      </c>
      <c r="AF682" s="87">
        <v>-16.1796748661727</v>
      </c>
      <c r="AG682" s="19">
        <v>1.7163097449156301E-2</v>
      </c>
      <c r="AH682" s="51">
        <v>-8.2511246910144095E-2</v>
      </c>
      <c r="AI682" s="19">
        <v>-0.17496816477068899</v>
      </c>
      <c r="AJ682" s="51">
        <v>-3.76989927007526</v>
      </c>
      <c r="AK682" s="19">
        <v>-0.58046522451972105</v>
      </c>
      <c r="AL682" s="19">
        <v>-8.4348769300995594E-2</v>
      </c>
      <c r="AM682" s="51">
        <v>-39.183367521327497</v>
      </c>
      <c r="AN682" s="15"/>
      <c r="AO682" s="22">
        <v>7.5413046419271296E-2</v>
      </c>
      <c r="AP682" s="22">
        <v>-0.13201827010561801</v>
      </c>
      <c r="AQ682" s="22">
        <v>0.123302546320774</v>
      </c>
      <c r="AR682" s="22">
        <v>-0.15509556294913601</v>
      </c>
      <c r="AS682" s="20">
        <v>5</v>
      </c>
      <c r="AT682" s="20">
        <v>7</v>
      </c>
      <c r="AU682" s="20">
        <v>3</v>
      </c>
      <c r="AV682" s="21">
        <v>9</v>
      </c>
      <c r="AW682" s="15"/>
      <c r="AX682" s="25">
        <v>0.31842671183781901</v>
      </c>
      <c r="AY682" s="26">
        <v>-0.59493156666667302</v>
      </c>
      <c r="AZ682" s="26">
        <v>-1.61567441626539</v>
      </c>
      <c r="BA682" s="26">
        <v>-0.78324210587288701</v>
      </c>
      <c r="BB682" s="85">
        <v>3.2346457630010303E-2</v>
      </c>
      <c r="BC682" s="88">
        <v>-44.186915981583297</v>
      </c>
      <c r="BD682" s="18">
        <v>43756</v>
      </c>
      <c r="BE682" s="18">
        <v>43908</v>
      </c>
      <c r="BF682" s="20"/>
      <c r="BG682" s="18"/>
      <c r="BH682" s="15"/>
    </row>
    <row r="683" spans="1:60" x14ac:dyDescent="0.25">
      <c r="A683" s="15"/>
      <c r="B683" s="14" t="s">
        <v>2200</v>
      </c>
      <c r="C683" s="14" t="s">
        <v>2201</v>
      </c>
      <c r="D683" s="14" t="s">
        <v>2189</v>
      </c>
      <c r="E683" s="16" t="s">
        <v>363</v>
      </c>
      <c r="F683" s="16" t="s">
        <v>350</v>
      </c>
      <c r="G683" s="81" t="s">
        <v>38</v>
      </c>
      <c r="H683" s="82" t="s">
        <v>39</v>
      </c>
      <c r="I683" s="17" t="s">
        <v>31</v>
      </c>
      <c r="J683" s="17" t="s">
        <v>2202</v>
      </c>
      <c r="K683" s="15"/>
      <c r="L683" s="18">
        <v>44022</v>
      </c>
      <c r="M683" s="83">
        <v>1155.1456000004</v>
      </c>
      <c r="N683" s="84">
        <v>1155.1456000004</v>
      </c>
      <c r="O683" s="84">
        <v>1559.2585000004599</v>
      </c>
      <c r="P683" s="85">
        <f t="shared" si="10"/>
        <v>0.74083008045173993</v>
      </c>
      <c r="Q683" s="18">
        <v>43756</v>
      </c>
      <c r="R683" s="86">
        <v>4480200.1210000003</v>
      </c>
      <c r="S683" s="86">
        <v>6578495.1892968798</v>
      </c>
      <c r="T683" s="15"/>
      <c r="U683" s="19">
        <v>-1.8929673342427101E-3</v>
      </c>
      <c r="V683" s="51">
        <v>-0.14738381805727799</v>
      </c>
      <c r="W683" s="19">
        <v>-6.6194662567795604E-3</v>
      </c>
      <c r="X683" s="51">
        <v>0.12697062538791201</v>
      </c>
      <c r="Y683" s="19">
        <v>-0.22023809644277201</v>
      </c>
      <c r="Z683" s="51">
        <v>-2.6921361860295301</v>
      </c>
      <c r="AA683" s="19">
        <v>-0.245821479914302</v>
      </c>
      <c r="AB683" s="51">
        <v>-4.0054810882720604</v>
      </c>
      <c r="AC683" s="19">
        <v>-0.34632501863583498</v>
      </c>
      <c r="AD683" s="51">
        <v>-10.346646365331299</v>
      </c>
      <c r="AE683" s="19">
        <v>-0.32447361051046802</v>
      </c>
      <c r="AF683" s="87">
        <v>-14.670129002450301</v>
      </c>
      <c r="AG683" s="19">
        <v>1.7371789661410699E-2</v>
      </c>
      <c r="AH683" s="51">
        <v>-6.1642025684704997E-2</v>
      </c>
      <c r="AI683" s="19">
        <v>-0.171710932718415</v>
      </c>
      <c r="AJ683" s="51">
        <v>-3.4441760648478499</v>
      </c>
      <c r="AK683" s="19">
        <v>-0.564240704973345</v>
      </c>
      <c r="AL683" s="19">
        <v>-8.0817314462328801E-2</v>
      </c>
      <c r="AM683" s="51">
        <v>-37.5609155666898</v>
      </c>
      <c r="AN683" s="15"/>
      <c r="AO683" s="22">
        <v>7.5435075990753803E-2</v>
      </c>
      <c r="AP683" s="22">
        <v>-0.13196480151964399</v>
      </c>
      <c r="AQ683" s="22">
        <v>0.123994268347888</v>
      </c>
      <c r="AR683" s="22">
        <v>-0.154557701853337</v>
      </c>
      <c r="AS683" s="20">
        <v>5</v>
      </c>
      <c r="AT683" s="20">
        <v>7</v>
      </c>
      <c r="AU683" s="20">
        <v>3</v>
      </c>
      <c r="AV683" s="21">
        <v>9</v>
      </c>
      <c r="AW683" s="15"/>
      <c r="AX683" s="25">
        <v>0.318393715668644</v>
      </c>
      <c r="AY683" s="26">
        <v>-0.57663559386946905</v>
      </c>
      <c r="AZ683" s="26">
        <v>-1.4453099741895099</v>
      </c>
      <c r="BA683" s="26">
        <v>-0.75977370121654497</v>
      </c>
      <c r="BB683" s="85">
        <v>3.23442165118831E-2</v>
      </c>
      <c r="BC683" s="88">
        <v>-44.012522618926603</v>
      </c>
      <c r="BD683" s="18">
        <v>43756</v>
      </c>
      <c r="BE683" s="18">
        <v>43908</v>
      </c>
      <c r="BF683" s="20"/>
      <c r="BG683" s="18"/>
      <c r="BH683" s="15"/>
    </row>
    <row r="684" spans="1:60" x14ac:dyDescent="0.25">
      <c r="A684" s="15"/>
      <c r="B684" s="14" t="s">
        <v>2203</v>
      </c>
      <c r="C684" s="14" t="s">
        <v>2204</v>
      </c>
      <c r="D684" s="14" t="s">
        <v>2189</v>
      </c>
      <c r="E684" s="16" t="s">
        <v>367</v>
      </c>
      <c r="F684" s="16" t="s">
        <v>350</v>
      </c>
      <c r="G684" s="81" t="s">
        <v>38</v>
      </c>
      <c r="H684" s="82" t="s">
        <v>39</v>
      </c>
      <c r="I684" s="17" t="s">
        <v>31</v>
      </c>
      <c r="J684" s="17" t="s">
        <v>2205</v>
      </c>
      <c r="K684" s="15"/>
      <c r="L684" s="18">
        <v>44022</v>
      </c>
      <c r="M684" s="83">
        <v>1408.2635999992499</v>
      </c>
      <c r="N684" s="84">
        <v>1408.2635999992499</v>
      </c>
      <c r="O684" s="84">
        <v>1884.5110999997701</v>
      </c>
      <c r="P684" s="85">
        <f t="shared" si="10"/>
        <v>0.74728326089425623</v>
      </c>
      <c r="Q684" s="18">
        <v>43756</v>
      </c>
      <c r="R684" s="86">
        <v>514089.11599999998</v>
      </c>
      <c r="S684" s="86">
        <v>881457.42069042998</v>
      </c>
      <c r="T684" s="15"/>
      <c r="U684" s="19">
        <v>-1.86045885311614E-3</v>
      </c>
      <c r="V684" s="51">
        <v>-0.14413296994462099</v>
      </c>
      <c r="W684" s="19">
        <v>-5.6474021976100604E-3</v>
      </c>
      <c r="X684" s="51">
        <v>0.224177031304862</v>
      </c>
      <c r="Y684" s="19">
        <v>-0.21559698411234399</v>
      </c>
      <c r="Z684" s="51">
        <v>-2.2280249529867402</v>
      </c>
      <c r="AA684" s="19">
        <v>-0.23676752203929899</v>
      </c>
      <c r="AB684" s="51">
        <v>-3.1000853007717502</v>
      </c>
      <c r="AC684" s="19">
        <v>-0.33062929032428701</v>
      </c>
      <c r="AD684" s="51">
        <v>-8.7770735341764503</v>
      </c>
      <c r="AE684" s="19">
        <v>-0.29997169591573802</v>
      </c>
      <c r="AF684" s="87">
        <v>-12.2199375429773</v>
      </c>
      <c r="AG684" s="19">
        <v>1.7703497722322901E-2</v>
      </c>
      <c r="AH684" s="51">
        <v>-2.84712195934844E-2</v>
      </c>
      <c r="AI684" s="19">
        <v>-0.16650922282133301</v>
      </c>
      <c r="AJ684" s="51">
        <v>-2.9240050751395801</v>
      </c>
      <c r="AK684" s="19">
        <v>-0.51199897428159602</v>
      </c>
      <c r="AL684" s="19">
        <v>-7.0197928668712897E-2</v>
      </c>
      <c r="AM684" s="51">
        <v>-32.336742497514898</v>
      </c>
      <c r="AN684" s="15"/>
      <c r="AO684" s="22">
        <v>7.5470153065907694E-2</v>
      </c>
      <c r="AP684" s="22">
        <v>-0.13187989151905599</v>
      </c>
      <c r="AQ684" s="22">
        <v>0.12509431866783399</v>
      </c>
      <c r="AR684" s="22">
        <v>-0.153702898093761</v>
      </c>
      <c r="AS684" s="20">
        <v>5</v>
      </c>
      <c r="AT684" s="20">
        <v>7</v>
      </c>
      <c r="AU684" s="20">
        <v>4</v>
      </c>
      <c r="AV684" s="21">
        <v>8</v>
      </c>
      <c r="AW684" s="15"/>
      <c r="AX684" s="25">
        <v>0.31834186457213898</v>
      </c>
      <c r="AY684" s="26">
        <v>-0.54728534869991596</v>
      </c>
      <c r="AZ684" s="26">
        <v>-1.17195848691154</v>
      </c>
      <c r="BA684" s="26">
        <v>-0.72203536540928304</v>
      </c>
      <c r="BB684" s="85">
        <v>3.2340713996454697E-2</v>
      </c>
      <c r="BC684" s="88">
        <v>-43.734361660142902</v>
      </c>
      <c r="BD684" s="18">
        <v>43756</v>
      </c>
      <c r="BE684" s="18">
        <v>43908</v>
      </c>
      <c r="BF684" s="20"/>
      <c r="BG684" s="18"/>
      <c r="BH684" s="15"/>
    </row>
    <row r="685" spans="1:60" x14ac:dyDescent="0.25">
      <c r="A685" s="15"/>
      <c r="B685" s="14" t="s">
        <v>2206</v>
      </c>
      <c r="C685" s="14" t="s">
        <v>2207</v>
      </c>
      <c r="D685" s="14" t="s">
        <v>2189</v>
      </c>
      <c r="E685" s="16" t="s">
        <v>371</v>
      </c>
      <c r="F685" s="16" t="s">
        <v>350</v>
      </c>
      <c r="G685" s="81" t="s">
        <v>38</v>
      </c>
      <c r="H685" s="82" t="s">
        <v>39</v>
      </c>
      <c r="I685" s="17" t="s">
        <v>31</v>
      </c>
      <c r="J685" s="17" t="s">
        <v>2208</v>
      </c>
      <c r="K685" s="15"/>
      <c r="L685" s="18">
        <v>44022</v>
      </c>
      <c r="M685" s="83">
        <v>820.06749999988801</v>
      </c>
      <c r="N685" s="84">
        <v>820.06749999988801</v>
      </c>
      <c r="O685" s="84">
        <v>1089.7385000009101</v>
      </c>
      <c r="P685" s="85">
        <f t="shared" si="10"/>
        <v>0.75253604419702813</v>
      </c>
      <c r="Q685" s="18">
        <v>43756</v>
      </c>
      <c r="R685" s="86">
        <v>34326.800999999999</v>
      </c>
      <c r="S685" s="86">
        <v>61251.280927490203</v>
      </c>
      <c r="T685" s="15"/>
      <c r="U685" s="19">
        <v>-1.83416133768333E-3</v>
      </c>
      <c r="V685" s="51">
        <v>-0.14150321840134</v>
      </c>
      <c r="W685" s="19">
        <v>-4.8620621782902197E-3</v>
      </c>
      <c r="X685" s="51">
        <v>0.302711033236847</v>
      </c>
      <c r="Y685" s="19">
        <v>-0.21182861374487399</v>
      </c>
      <c r="Z685" s="51">
        <v>-1.85118791623972</v>
      </c>
      <c r="AA685" s="19">
        <v>-0.22937596901465401</v>
      </c>
      <c r="AB685" s="51">
        <v>-2.36092999830726</v>
      </c>
      <c r="AC685" s="19">
        <v>-0.31761999787966499</v>
      </c>
      <c r="AD685" s="51">
        <v>-7.4761442897142798</v>
      </c>
      <c r="AE685" s="19">
        <v>-0.279475863594562</v>
      </c>
      <c r="AF685" s="87">
        <v>-10.1703543108597</v>
      </c>
      <c r="AG685" s="19">
        <v>1.7971426901567601E-2</v>
      </c>
      <c r="AH685" s="51">
        <v>-1.67830166901695E-3</v>
      </c>
      <c r="AI685" s="19">
        <v>-0.16228434428107</v>
      </c>
      <c r="AJ685" s="51">
        <v>-2.5015172211133199</v>
      </c>
      <c r="AK685" s="19">
        <v>-0.18919866201118599</v>
      </c>
      <c r="AL685" s="19">
        <v>-5.2817381555578302E-2</v>
      </c>
      <c r="AM685" s="51">
        <v>-15.998022007072001</v>
      </c>
      <c r="AN685" s="15"/>
      <c r="AO685" s="22">
        <v>7.5498502777918503E-2</v>
      </c>
      <c r="AP685" s="22">
        <v>-0.13181123143120199</v>
      </c>
      <c r="AQ685" s="22">
        <v>0.12598383776639799</v>
      </c>
      <c r="AR685" s="22">
        <v>-0.153011965854676</v>
      </c>
      <c r="AS685" s="20">
        <v>5</v>
      </c>
      <c r="AT685" s="20">
        <v>7</v>
      </c>
      <c r="AU685" s="20">
        <v>4</v>
      </c>
      <c r="AV685" s="21">
        <v>8</v>
      </c>
      <c r="AW685" s="15"/>
      <c r="AX685" s="25">
        <v>0.318300359008717</v>
      </c>
      <c r="AY685" s="26">
        <v>-0.52332539683902701</v>
      </c>
      <c r="AZ685" s="26">
        <v>-0.94880971374732304</v>
      </c>
      <c r="BA685" s="26">
        <v>-0.69114636885660696</v>
      </c>
      <c r="BB685" s="85">
        <v>3.2337923662162198E-2</v>
      </c>
      <c r="BC685" s="88">
        <v>-43.508704152482103</v>
      </c>
      <c r="BD685" s="18">
        <v>43756</v>
      </c>
      <c r="BE685" s="18">
        <v>43908</v>
      </c>
      <c r="BF685" s="20"/>
      <c r="BG685" s="18"/>
      <c r="BH685" s="15"/>
    </row>
    <row r="686" spans="1:60" x14ac:dyDescent="0.25">
      <c r="A686" s="15"/>
      <c r="B686" s="14" t="s">
        <v>2209</v>
      </c>
      <c r="C686" s="14" t="s">
        <v>2210</v>
      </c>
      <c r="D686" s="14" t="s">
        <v>2189</v>
      </c>
      <c r="E686" s="16" t="s">
        <v>132</v>
      </c>
      <c r="F686" s="16" t="s">
        <v>350</v>
      </c>
      <c r="G686" s="81" t="s">
        <v>38</v>
      </c>
      <c r="H686" s="82" t="s">
        <v>39</v>
      </c>
      <c r="I686" s="17" t="s">
        <v>31</v>
      </c>
      <c r="J686" s="17" t="s">
        <v>2211</v>
      </c>
      <c r="K686" s="15"/>
      <c r="L686" s="18">
        <v>44022</v>
      </c>
      <c r="M686" s="83">
        <v>658.18190000020002</v>
      </c>
      <c r="N686" s="84">
        <v>658.18190000020002</v>
      </c>
      <c r="O686" s="84">
        <v>866.37160000018798</v>
      </c>
      <c r="P686" s="85">
        <f t="shared" si="10"/>
        <v>0.7596993022394285</v>
      </c>
      <c r="Q686" s="18">
        <v>43756</v>
      </c>
      <c r="R686" s="86">
        <v>4625375.4409999996</v>
      </c>
      <c r="S686" s="86">
        <v>4263721.19583984</v>
      </c>
      <c r="T686" s="15"/>
      <c r="U686" s="19">
        <v>-1.79854096586496E-3</v>
      </c>
      <c r="V686" s="51">
        <v>-0.137941181219503</v>
      </c>
      <c r="W686" s="19">
        <v>-3.79753981724207E-3</v>
      </c>
      <c r="X686" s="51">
        <v>0.40916326934166097</v>
      </c>
      <c r="Y686" s="19">
        <v>-0.206703145022329</v>
      </c>
      <c r="Z686" s="51">
        <v>-1.3386410439852601</v>
      </c>
      <c r="AA686" s="19">
        <v>-0.21926513296610201</v>
      </c>
      <c r="AB686" s="51">
        <v>-1.3498463934520299</v>
      </c>
      <c r="AC686" s="19">
        <v>-0.29962118700961599</v>
      </c>
      <c r="AD686" s="51">
        <v>-5.6762632027093796</v>
      </c>
      <c r="AE686" s="19"/>
      <c r="AF686" s="87"/>
      <c r="AG686" s="19">
        <v>1.83342335421912E-2</v>
      </c>
      <c r="AH686" s="51">
        <v>3.4602362393343397E-2</v>
      </c>
      <c r="AI686" s="19">
        <v>-0.156536388407403</v>
      </c>
      <c r="AJ686" s="51">
        <v>-1.92672163374664</v>
      </c>
      <c r="AK686" s="19">
        <v>-0.34159595447534202</v>
      </c>
      <c r="AL686" s="19">
        <v>-0.16424583811021901</v>
      </c>
      <c r="AM686" s="51">
        <v>-5.9553913370764304</v>
      </c>
      <c r="AN686" s="15"/>
      <c r="AO686" s="22">
        <v>7.5536797825407107E-2</v>
      </c>
      <c r="AP686" s="22">
        <v>-0.131718516231631</v>
      </c>
      <c r="AQ686" s="22">
        <v>0.12718700056037099</v>
      </c>
      <c r="AR686" s="22">
        <v>-0.15207620259301599</v>
      </c>
      <c r="AS686" s="20">
        <v>5</v>
      </c>
      <c r="AT686" s="20">
        <v>7</v>
      </c>
      <c r="AU686" s="20">
        <v>5</v>
      </c>
      <c r="AV686" s="21">
        <v>7</v>
      </c>
      <c r="AW686" s="15"/>
      <c r="AX686" s="25">
        <v>0.31824486327968798</v>
      </c>
      <c r="AY686" s="26">
        <v>-0.49055278674131803</v>
      </c>
      <c r="AZ686" s="26">
        <v>-0.64367490947461203</v>
      </c>
      <c r="BA686" s="26">
        <v>-0.64877967403845105</v>
      </c>
      <c r="BB686" s="85">
        <v>3.2334216157578297E-2</v>
      </c>
      <c r="BC686" s="88">
        <v>-43.202050944382798</v>
      </c>
      <c r="BD686" s="18">
        <v>43756</v>
      </c>
      <c r="BE686" s="18">
        <v>43908</v>
      </c>
      <c r="BF686" s="20"/>
      <c r="BG686" s="18"/>
      <c r="BH686" s="15"/>
    </row>
    <row r="687" spans="1:60" x14ac:dyDescent="0.25">
      <c r="A687" s="15"/>
      <c r="B687" s="14" t="s">
        <v>2212</v>
      </c>
      <c r="C687" s="14" t="s">
        <v>2213</v>
      </c>
      <c r="D687" s="14" t="s">
        <v>2189</v>
      </c>
      <c r="E687" s="16" t="s">
        <v>378</v>
      </c>
      <c r="F687" s="16" t="s">
        <v>350</v>
      </c>
      <c r="G687" s="81" t="s">
        <v>38</v>
      </c>
      <c r="H687" s="82" t="s">
        <v>39</v>
      </c>
      <c r="I687" s="17" t="s">
        <v>31</v>
      </c>
      <c r="J687" s="17" t="s">
        <v>2214</v>
      </c>
      <c r="K687" s="15"/>
      <c r="L687" s="18">
        <v>44022</v>
      </c>
      <c r="M687" s="83">
        <v>1044.05260000005</v>
      </c>
      <c r="N687" s="84">
        <v>1044.05260000005</v>
      </c>
      <c r="O687" s="84">
        <v>1341.0846999995399</v>
      </c>
      <c r="P687" s="85">
        <f t="shared" si="10"/>
        <v>0.77851354206069778</v>
      </c>
      <c r="Q687" s="18">
        <v>43756</v>
      </c>
      <c r="R687" s="86">
        <v>62067.498</v>
      </c>
      <c r="S687" s="86">
        <v>74079.680167968705</v>
      </c>
      <c r="T687" s="15"/>
      <c r="U687" s="19">
        <v>-1.8382841517450301E-3</v>
      </c>
      <c r="V687" s="51">
        <v>-0.14191549980751</v>
      </c>
      <c r="W687" s="19">
        <v>-4.9845475405163597E-3</v>
      </c>
      <c r="X687" s="51">
        <v>0.29046249701423199</v>
      </c>
      <c r="Y687" s="19">
        <v>-0.18697427082312101</v>
      </c>
      <c r="Z687" s="51">
        <v>0.63424637593561795</v>
      </c>
      <c r="AA687" s="19">
        <v>-0.20266963914415101</v>
      </c>
      <c r="AB687" s="51">
        <v>0.309702988743084</v>
      </c>
      <c r="AC687" s="19">
        <v>-0.27238082839641697</v>
      </c>
      <c r="AD687" s="51">
        <v>-2.9522273413895199</v>
      </c>
      <c r="AE687" s="19">
        <v>-0.216125704277947</v>
      </c>
      <c r="AF687" s="87">
        <v>-3.8353383791982201</v>
      </c>
      <c r="AG687" s="19">
        <v>1.79296743535815E-2</v>
      </c>
      <c r="AH687" s="51">
        <v>-5.8535564676276399E-3</v>
      </c>
      <c r="AI687" s="19">
        <v>-0.13579409361598699</v>
      </c>
      <c r="AJ687" s="51">
        <v>0.14750784539501199</v>
      </c>
      <c r="AK687" s="19">
        <v>-0.15708401285242901</v>
      </c>
      <c r="AL687" s="19">
        <v>-1.91854875483841E-2</v>
      </c>
      <c r="AM687" s="51">
        <v>-12.521494448534201</v>
      </c>
      <c r="AN687" s="15"/>
      <c r="AO687" s="22">
        <v>7.5494038424949395E-2</v>
      </c>
      <c r="AP687" s="22">
        <v>-0.13182205214252499</v>
      </c>
      <c r="AQ687" s="22">
        <v>0.131911150905653</v>
      </c>
      <c r="AR687" s="22">
        <v>-0.14820103704099899</v>
      </c>
      <c r="AS687" s="20">
        <v>5</v>
      </c>
      <c r="AT687" s="20">
        <v>7</v>
      </c>
      <c r="AU687" s="20">
        <v>5</v>
      </c>
      <c r="AV687" s="21">
        <v>7</v>
      </c>
      <c r="AW687" s="15"/>
      <c r="AX687" s="25">
        <v>0.31800982269254702</v>
      </c>
      <c r="AY687" s="26">
        <v>-0.43119517658851703</v>
      </c>
      <c r="AZ687" s="26">
        <v>-0.107491505981557</v>
      </c>
      <c r="BA687" s="26">
        <v>-0.57232178919184695</v>
      </c>
      <c r="BB687" s="85">
        <v>3.2316055201408699E-2</v>
      </c>
      <c r="BC687" s="88">
        <v>-43.244524376350498</v>
      </c>
      <c r="BD687" s="18">
        <v>43756</v>
      </c>
      <c r="BE687" s="18">
        <v>43908</v>
      </c>
      <c r="BF687" s="20"/>
      <c r="BG687" s="18"/>
      <c r="BH687" s="15"/>
    </row>
    <row r="688" spans="1:60" x14ac:dyDescent="0.25">
      <c r="A688" s="15"/>
      <c r="B688" s="14" t="s">
        <v>2215</v>
      </c>
      <c r="C688" s="14" t="s">
        <v>2216</v>
      </c>
      <c r="D688" s="14" t="s">
        <v>2189</v>
      </c>
      <c r="E688" s="16" t="s">
        <v>382</v>
      </c>
      <c r="F688" s="16" t="s">
        <v>350</v>
      </c>
      <c r="G688" s="81" t="s">
        <v>38</v>
      </c>
      <c r="H688" s="82" t="s">
        <v>39</v>
      </c>
      <c r="I688" s="17" t="s">
        <v>31</v>
      </c>
      <c r="J688" s="17" t="s">
        <v>2217</v>
      </c>
      <c r="K688" s="15"/>
      <c r="L688" s="18">
        <v>44022</v>
      </c>
      <c r="M688" s="83">
        <v>1421.3107999991601</v>
      </c>
      <c r="N688" s="84">
        <v>1421.3107999991601</v>
      </c>
      <c r="O688" s="84">
        <v>1823.0114999990899</v>
      </c>
      <c r="P688" s="85">
        <f t="shared" si="10"/>
        <v>0.77964993638266655</v>
      </c>
      <c r="Q688" s="18">
        <v>43756</v>
      </c>
      <c r="R688" s="86">
        <v>75625.880999999994</v>
      </c>
      <c r="S688" s="86">
        <v>81224.173362548798</v>
      </c>
      <c r="T688" s="15"/>
      <c r="U688" s="19">
        <v>-1.8327568150198199E-3</v>
      </c>
      <c r="V688" s="51">
        <v>-0.14136276613498899</v>
      </c>
      <c r="W688" s="19">
        <v>-4.8209069354925296E-3</v>
      </c>
      <c r="X688" s="51">
        <v>0.30682655751661497</v>
      </c>
      <c r="Y688" s="19">
        <v>-0.186163708628446</v>
      </c>
      <c r="Z688" s="51">
        <v>0.71530259540304497</v>
      </c>
      <c r="AA688" s="19">
        <v>-0.20106863635650399</v>
      </c>
      <c r="AB688" s="51">
        <v>0.46980326750781398</v>
      </c>
      <c r="AC688" s="19">
        <v>-0.26862376034201602</v>
      </c>
      <c r="AD688" s="51">
        <v>-2.5765205359493799</v>
      </c>
      <c r="AE688" s="19">
        <v>-0.21056419597880399</v>
      </c>
      <c r="AF688" s="87">
        <v>-3.2791875492839599</v>
      </c>
      <c r="AG688" s="19">
        <v>1.79854669768247E-2</v>
      </c>
      <c r="AH688" s="51">
        <v>-2.7429414330981699E-4</v>
      </c>
      <c r="AI688" s="19">
        <v>-0.13488502604101099</v>
      </c>
      <c r="AJ688" s="51">
        <v>0.23841460289259001</v>
      </c>
      <c r="AK688" s="19">
        <v>-0.14138351406116301</v>
      </c>
      <c r="AL688" s="19">
        <v>-1.7131405165855498E-2</v>
      </c>
      <c r="AM688" s="51">
        <v>-10.951444569407601</v>
      </c>
      <c r="AN688" s="15"/>
      <c r="AO688" s="22">
        <v>7.5499964032132993E-2</v>
      </c>
      <c r="AP688" s="22">
        <v>-0.131807766588317</v>
      </c>
      <c r="AQ688" s="22">
        <v>0.13209935849052301</v>
      </c>
      <c r="AR688" s="22">
        <v>-0.14805814309787799</v>
      </c>
      <c r="AS688" s="20">
        <v>5</v>
      </c>
      <c r="AT688" s="20">
        <v>7</v>
      </c>
      <c r="AU688" s="20">
        <v>5</v>
      </c>
      <c r="AV688" s="21">
        <v>7</v>
      </c>
      <c r="AW688" s="15"/>
      <c r="AX688" s="25">
        <v>0.31800162078667199</v>
      </c>
      <c r="AY688" s="26">
        <v>-0.425993713039588</v>
      </c>
      <c r="AZ688" s="26">
        <v>-5.8262654239229099E-2</v>
      </c>
      <c r="BA688" s="26">
        <v>-0.56554134193174799</v>
      </c>
      <c r="BB688" s="85">
        <v>3.2315514972142398E-2</v>
      </c>
      <c r="BC688" s="88">
        <v>-43.1971603031852</v>
      </c>
      <c r="BD688" s="18">
        <v>43756</v>
      </c>
      <c r="BE688" s="18">
        <v>43908</v>
      </c>
      <c r="BF688" s="20"/>
      <c r="BG688" s="18"/>
      <c r="BH688" s="15"/>
    </row>
    <row r="689" spans="1:60" x14ac:dyDescent="0.25">
      <c r="A689" s="15"/>
      <c r="B689" s="14" t="s">
        <v>2218</v>
      </c>
      <c r="C689" s="14" t="s">
        <v>2219</v>
      </c>
      <c r="D689" s="14" t="s">
        <v>2189</v>
      </c>
      <c r="E689" s="16" t="s">
        <v>386</v>
      </c>
      <c r="F689" s="16" t="s">
        <v>350</v>
      </c>
      <c r="G689" s="81" t="s">
        <v>38</v>
      </c>
      <c r="H689" s="82" t="s">
        <v>39</v>
      </c>
      <c r="I689" s="17" t="s">
        <v>31</v>
      </c>
      <c r="J689" s="17" t="s">
        <v>2220</v>
      </c>
      <c r="K689" s="15"/>
      <c r="L689" s="18">
        <v>44022</v>
      </c>
      <c r="M689" s="83">
        <v>1101.6257000006699</v>
      </c>
      <c r="N689" s="84">
        <v>1101.6257000006699</v>
      </c>
      <c r="O689" s="84">
        <v>1410.92129999958</v>
      </c>
      <c r="P689" s="85">
        <f t="shared" si="10"/>
        <v>0.78078465467988745</v>
      </c>
      <c r="Q689" s="18">
        <v>43756</v>
      </c>
      <c r="R689" s="86">
        <v>215100.22200000001</v>
      </c>
      <c r="S689" s="86">
        <v>317024.15038915997</v>
      </c>
      <c r="T689" s="15"/>
      <c r="U689" s="19">
        <v>-1.82731290442462E-3</v>
      </c>
      <c r="V689" s="51">
        <v>-0.14081837507546899</v>
      </c>
      <c r="W689" s="19">
        <v>-4.6572029386879902E-3</v>
      </c>
      <c r="X689" s="51">
        <v>0.32319695719706898</v>
      </c>
      <c r="Y689" s="19">
        <v>-0.18535439510829699</v>
      </c>
      <c r="Z689" s="51">
        <v>0.79623394741793196</v>
      </c>
      <c r="AA689" s="19">
        <v>-0.19946718138991901</v>
      </c>
      <c r="AB689" s="51">
        <v>0.62994876416632895</v>
      </c>
      <c r="AC689" s="19">
        <v>-0.266307901198161</v>
      </c>
      <c r="AD689" s="51">
        <v>-2.3449346215638802</v>
      </c>
      <c r="AE689" s="19">
        <v>-0.206546201255114</v>
      </c>
      <c r="AF689" s="87">
        <v>-2.87738807691494</v>
      </c>
      <c r="AG689" s="19">
        <v>1.8041255216303401E-2</v>
      </c>
      <c r="AH689" s="51">
        <v>5.3045298045617502E-3</v>
      </c>
      <c r="AI689" s="19">
        <v>-0.13397732702287601</v>
      </c>
      <c r="AJ689" s="51">
        <v>0.32918450470606297</v>
      </c>
      <c r="AK689" s="19">
        <v>-0.12801917109842201</v>
      </c>
      <c r="AL689" s="19">
        <v>-1.54090329860992E-2</v>
      </c>
      <c r="AM689" s="51">
        <v>-9.6150102731335192</v>
      </c>
      <c r="AN689" s="15"/>
      <c r="AO689" s="22">
        <v>7.5505846274609198E-2</v>
      </c>
      <c r="AP689" s="22">
        <v>-0.131793510791758</v>
      </c>
      <c r="AQ689" s="22">
        <v>0.13228482613165399</v>
      </c>
      <c r="AR689" s="22">
        <v>-0.14791210787734599</v>
      </c>
      <c r="AS689" s="20">
        <v>5</v>
      </c>
      <c r="AT689" s="20">
        <v>7</v>
      </c>
      <c r="AU689" s="20">
        <v>5</v>
      </c>
      <c r="AV689" s="21">
        <v>7</v>
      </c>
      <c r="AW689" s="15"/>
      <c r="AX689" s="25">
        <v>0.31799359651078701</v>
      </c>
      <c r="AY689" s="26">
        <v>-0.42079115324759198</v>
      </c>
      <c r="AZ689" s="26">
        <v>-9.0385239716539393E-3</v>
      </c>
      <c r="BA689" s="26">
        <v>-0.55875711367207304</v>
      </c>
      <c r="BB689" s="85">
        <v>3.2315000234812E-2</v>
      </c>
      <c r="BC689" s="88">
        <v>-43.1498199084308</v>
      </c>
      <c r="BD689" s="18">
        <v>43756</v>
      </c>
      <c r="BE689" s="18">
        <v>43908</v>
      </c>
      <c r="BF689" s="20"/>
      <c r="BG689" s="18"/>
      <c r="BH689" s="15"/>
    </row>
    <row r="690" spans="1:60" x14ac:dyDescent="0.25">
      <c r="A690" s="15"/>
      <c r="B690" s="14" t="s">
        <v>2221</v>
      </c>
      <c r="C690" s="14" t="s">
        <v>2222</v>
      </c>
      <c r="D690" s="14" t="s">
        <v>2189</v>
      </c>
      <c r="E690" s="16" t="s">
        <v>390</v>
      </c>
      <c r="F690" s="16" t="s">
        <v>350</v>
      </c>
      <c r="G690" s="81" t="s">
        <v>38</v>
      </c>
      <c r="H690" s="82" t="s">
        <v>39</v>
      </c>
      <c r="I690" s="17" t="s">
        <v>31</v>
      </c>
      <c r="J690" s="17" t="s">
        <v>2223</v>
      </c>
      <c r="K690" s="15"/>
      <c r="L690" s="18">
        <v>44022</v>
      </c>
      <c r="M690" s="83">
        <v>1199.49389999919</v>
      </c>
      <c r="N690" s="84">
        <v>1199.49389999919</v>
      </c>
      <c r="O690" s="84">
        <v>1535.74770000018</v>
      </c>
      <c r="P690" s="85">
        <f t="shared" si="10"/>
        <v>0.78104880117941866</v>
      </c>
      <c r="Q690" s="18">
        <v>43756</v>
      </c>
      <c r="R690" s="86">
        <v>544137.71</v>
      </c>
      <c r="S690" s="86">
        <v>802976.287580078</v>
      </c>
      <c r="T690" s="15"/>
      <c r="U690" s="19">
        <v>-1.82593137196818E-3</v>
      </c>
      <c r="V690" s="51">
        <v>-0.14068022182982501</v>
      </c>
      <c r="W690" s="19">
        <v>-4.6162969256329199E-3</v>
      </c>
      <c r="X690" s="51">
        <v>0.32728755850257601</v>
      </c>
      <c r="Y690" s="19">
        <v>-0.185172371395456</v>
      </c>
      <c r="Z690" s="51">
        <v>0.81443631870206401</v>
      </c>
      <c r="AA690" s="19">
        <v>-0.19908674725971701</v>
      </c>
      <c r="AB690" s="51">
        <v>0.66799217718653403</v>
      </c>
      <c r="AC690" s="19">
        <v>-0.26579860095254798</v>
      </c>
      <c r="AD690" s="51">
        <v>-2.2940045970026399</v>
      </c>
      <c r="AE690" s="19">
        <v>-0.20457410346716601</v>
      </c>
      <c r="AF690" s="87">
        <v>-2.6801782981201501</v>
      </c>
      <c r="AG690" s="19">
        <v>1.8055101714708099E-2</v>
      </c>
      <c r="AH690" s="51">
        <v>6.6891796450363498E-3</v>
      </c>
      <c r="AI690" s="19">
        <v>-0.13377186821977399</v>
      </c>
      <c r="AJ690" s="51">
        <v>0.34973038501630099</v>
      </c>
      <c r="AK690" s="19">
        <v>-0.11612796498418899</v>
      </c>
      <c r="AL690" s="19">
        <v>-1.3896082175051601E-2</v>
      </c>
      <c r="AM690" s="51">
        <v>-8.4258896617102401</v>
      </c>
      <c r="AN690" s="15"/>
      <c r="AO690" s="22">
        <v>7.5507273264520294E-2</v>
      </c>
      <c r="AP690" s="22">
        <v>-0.13178990713189701</v>
      </c>
      <c r="AQ690" s="22">
        <v>0.132300955216197</v>
      </c>
      <c r="AR690" s="22">
        <v>-0.14787874345624</v>
      </c>
      <c r="AS690" s="20">
        <v>5</v>
      </c>
      <c r="AT690" s="20">
        <v>7</v>
      </c>
      <c r="AU690" s="20">
        <v>5</v>
      </c>
      <c r="AV690" s="21">
        <v>7</v>
      </c>
      <c r="AW690" s="15"/>
      <c r="AX690" s="25">
        <v>0.31798983991553498</v>
      </c>
      <c r="AY690" s="26">
        <v>-0.41956285267951898</v>
      </c>
      <c r="AZ690" s="26">
        <v>2.61417095796901E-3</v>
      </c>
      <c r="BA690" s="26">
        <v>-0.55715327182315399</v>
      </c>
      <c r="BB690" s="85">
        <v>3.2314678454786201E-2</v>
      </c>
      <c r="BC690" s="88">
        <v>-43.138010234397399</v>
      </c>
      <c r="BD690" s="18">
        <v>43756</v>
      </c>
      <c r="BE690" s="18">
        <v>43908</v>
      </c>
      <c r="BF690" s="20"/>
      <c r="BG690" s="18"/>
      <c r="BH690" s="15"/>
    </row>
    <row r="691" spans="1:60" x14ac:dyDescent="0.25">
      <c r="A691" s="15"/>
      <c r="B691" s="14" t="s">
        <v>2224</v>
      </c>
      <c r="C691" s="14" t="s">
        <v>2225</v>
      </c>
      <c r="D691" s="14" t="s">
        <v>2226</v>
      </c>
      <c r="E691" s="16" t="s">
        <v>36</v>
      </c>
      <c r="F691" s="16" t="s">
        <v>350</v>
      </c>
      <c r="G691" s="81" t="s">
        <v>115</v>
      </c>
      <c r="H691" s="82" t="s">
        <v>182</v>
      </c>
      <c r="I691" s="17" t="s">
        <v>31</v>
      </c>
      <c r="J691" s="17" t="s">
        <v>2227</v>
      </c>
      <c r="K691" s="15"/>
      <c r="L691" s="18">
        <v>44022</v>
      </c>
      <c r="M691" s="83">
        <v>1082.2302999999399</v>
      </c>
      <c r="N691" s="84">
        <v>1082.2302999999399</v>
      </c>
      <c r="O691" s="84">
        <v>1140.3254000004399</v>
      </c>
      <c r="P691" s="85">
        <f t="shared" si="10"/>
        <v>0.94905392793979892</v>
      </c>
      <c r="Q691" s="18">
        <v>43874</v>
      </c>
      <c r="R691" s="86">
        <v>567614.63399999996</v>
      </c>
      <c r="S691" s="86">
        <v>383236.46568310499</v>
      </c>
      <c r="T691" s="15"/>
      <c r="U691" s="19">
        <v>5.5344658139801998E-3</v>
      </c>
      <c r="V691" s="51">
        <v>0.59535949676501299</v>
      </c>
      <c r="W691" s="19">
        <v>2.68692135268793E-2</v>
      </c>
      <c r="X691" s="51">
        <v>3.4758386037537998</v>
      </c>
      <c r="Y691" s="19">
        <v>-3.5116857968205302E-2</v>
      </c>
      <c r="Z691" s="51">
        <v>15.8199876614235</v>
      </c>
      <c r="AA691" s="19">
        <v>3.1878744770438103E-2</v>
      </c>
      <c r="AB691" s="51">
        <v>23.7645413801947</v>
      </c>
      <c r="AC691" s="19">
        <v>7.21109662226809E-2</v>
      </c>
      <c r="AD691" s="51">
        <v>31.4969521205348</v>
      </c>
      <c r="AE691" s="19"/>
      <c r="AF691" s="87"/>
      <c r="AG691" s="19">
        <v>4.2441163532203098E-3</v>
      </c>
      <c r="AH691" s="51">
        <v>-1.3744093565037501</v>
      </c>
      <c r="AI691" s="19">
        <v>-1.49266026182886E-2</v>
      </c>
      <c r="AJ691" s="51">
        <v>12.234256945172101</v>
      </c>
      <c r="AK691" s="19">
        <v>8.2230300000519493E-2</v>
      </c>
      <c r="AL691" s="19">
        <v>3.4447461392119301E-2</v>
      </c>
      <c r="AM691" s="51">
        <v>36.3253816490178</v>
      </c>
      <c r="AN691" s="15"/>
      <c r="AO691" s="22">
        <v>2.0648850066209E-2</v>
      </c>
      <c r="AP691" s="22">
        <v>-3.1847377509620897E-2</v>
      </c>
      <c r="AQ691" s="22">
        <v>5.0175467673398103E-2</v>
      </c>
      <c r="AR691" s="22">
        <v>-9.1154853934276595E-2</v>
      </c>
      <c r="AS691" s="20">
        <v>8</v>
      </c>
      <c r="AT691" s="20">
        <v>4</v>
      </c>
      <c r="AU691" s="20">
        <v>7</v>
      </c>
      <c r="AV691" s="21">
        <v>5</v>
      </c>
      <c r="AW691" s="15"/>
      <c r="AX691" s="25">
        <v>9.1521096588694506E-2</v>
      </c>
      <c r="AY691" s="26">
        <v>0.10105205144884601</v>
      </c>
      <c r="AZ691" s="26">
        <v>0.75611353258955205</v>
      </c>
      <c r="BA691" s="26">
        <v>0.135981966812324</v>
      </c>
      <c r="BB691" s="85">
        <v>9.42813921190464E-3</v>
      </c>
      <c r="BC691" s="88">
        <v>-18.5399360569136</v>
      </c>
      <c r="BD691" s="18">
        <v>43874</v>
      </c>
      <c r="BE691" s="18">
        <v>43913</v>
      </c>
      <c r="BF691" s="20"/>
      <c r="BG691" s="18"/>
      <c r="BH691" s="15"/>
    </row>
    <row r="692" spans="1:60" x14ac:dyDescent="0.25">
      <c r="A692" s="15"/>
      <c r="B692" s="14" t="s">
        <v>2228</v>
      </c>
      <c r="C692" s="14" t="s">
        <v>2229</v>
      </c>
      <c r="D692" s="14" t="s">
        <v>2226</v>
      </c>
      <c r="E692" s="16" t="s">
        <v>43</v>
      </c>
      <c r="F692" s="16" t="s">
        <v>350</v>
      </c>
      <c r="G692" s="81" t="s">
        <v>115</v>
      </c>
      <c r="H692" s="82" t="s">
        <v>182</v>
      </c>
      <c r="I692" s="17" t="s">
        <v>31</v>
      </c>
      <c r="J692" s="17" t="s">
        <v>64</v>
      </c>
      <c r="K692" s="15"/>
      <c r="L692" s="18">
        <v>44022</v>
      </c>
      <c r="M692" s="83">
        <v>1114.8403999991699</v>
      </c>
      <c r="N692" s="84">
        <v>1114.8403999991699</v>
      </c>
      <c r="O692" s="84">
        <v>1169.8696999996901</v>
      </c>
      <c r="P692" s="85">
        <f t="shared" si="10"/>
        <v>0.9529611716582328</v>
      </c>
      <c r="Q692" s="18">
        <v>43874</v>
      </c>
      <c r="R692" s="86">
        <v>5699688.2379999999</v>
      </c>
      <c r="S692" s="86">
        <v>4757267.8379531298</v>
      </c>
      <c r="T692" s="15"/>
      <c r="U692" s="19">
        <v>5.5625037985009796E-3</v>
      </c>
      <c r="V692" s="51">
        <v>0.598163295217091</v>
      </c>
      <c r="W692" s="19">
        <v>2.77287731405522E-2</v>
      </c>
      <c r="X692" s="51">
        <v>3.5617945651210898</v>
      </c>
      <c r="Y692" s="19">
        <v>-3.0225458322092901E-2</v>
      </c>
      <c r="Z692" s="51">
        <v>16.3091276260384</v>
      </c>
      <c r="AA692" s="19">
        <v>4.0299410236912102E-2</v>
      </c>
      <c r="AB692" s="51">
        <v>24.606607926863902</v>
      </c>
      <c r="AC692" s="19">
        <v>9.6167407447937905E-2</v>
      </c>
      <c r="AD692" s="51">
        <v>33.902596243075102</v>
      </c>
      <c r="AE692" s="19"/>
      <c r="AF692" s="87"/>
      <c r="AG692" s="19">
        <v>4.5242500291351496E-3</v>
      </c>
      <c r="AH692" s="51">
        <v>-1.3463959889122601</v>
      </c>
      <c r="AI692" s="19">
        <v>-9.6566525508023898E-3</v>
      </c>
      <c r="AJ692" s="51">
        <v>12.761251951917099</v>
      </c>
      <c r="AK692" s="19">
        <v>0.114840399999666</v>
      </c>
      <c r="AL692" s="19">
        <v>4.8623913400661002E-2</v>
      </c>
      <c r="AM692" s="51">
        <v>40.339148052968099</v>
      </c>
      <c r="AN692" s="15"/>
      <c r="AO692" s="22">
        <v>2.0677321903349401E-2</v>
      </c>
      <c r="AP692" s="22">
        <v>-3.1820293818782402E-2</v>
      </c>
      <c r="AQ692" s="22">
        <v>5.1054647343335098E-2</v>
      </c>
      <c r="AR692" s="22">
        <v>-9.0386500730382999E-2</v>
      </c>
      <c r="AS692" s="20">
        <v>8</v>
      </c>
      <c r="AT692" s="20">
        <v>4</v>
      </c>
      <c r="AU692" s="20">
        <v>7</v>
      </c>
      <c r="AV692" s="21">
        <v>5</v>
      </c>
      <c r="AW692" s="15"/>
      <c r="AX692" s="25">
        <v>9.1531073294463597E-2</v>
      </c>
      <c r="AY692" s="26">
        <v>0.18546682841883899</v>
      </c>
      <c r="AZ692" s="26">
        <v>0.78776309387740195</v>
      </c>
      <c r="BA692" s="26">
        <v>0.25036266305187399</v>
      </c>
      <c r="BB692" s="85">
        <v>9.4295146096464999E-3</v>
      </c>
      <c r="BC692" s="88">
        <v>-18.4528841117572</v>
      </c>
      <c r="BD692" s="18">
        <v>43874</v>
      </c>
      <c r="BE692" s="18">
        <v>43913</v>
      </c>
      <c r="BF692" s="20"/>
      <c r="BG692" s="18"/>
      <c r="BH692" s="15"/>
    </row>
    <row r="693" spans="1:60" x14ac:dyDescent="0.25">
      <c r="A693" s="15"/>
      <c r="B693" s="14" t="s">
        <v>2230</v>
      </c>
      <c r="C693" s="14" t="s">
        <v>2231</v>
      </c>
      <c r="D693" s="14" t="s">
        <v>2226</v>
      </c>
      <c r="E693" s="16" t="s">
        <v>257</v>
      </c>
      <c r="F693" s="16" t="s">
        <v>350</v>
      </c>
      <c r="G693" s="81" t="s">
        <v>115</v>
      </c>
      <c r="H693" s="82" t="s">
        <v>182</v>
      </c>
      <c r="I693" s="17" t="s">
        <v>31</v>
      </c>
      <c r="J693" s="17" t="s">
        <v>2232</v>
      </c>
      <c r="K693" s="15"/>
      <c r="L693" s="18">
        <v>44022</v>
      </c>
      <c r="M693" s="83">
        <v>1121.0470000002499</v>
      </c>
      <c r="N693" s="84">
        <v>1121.0470000002499</v>
      </c>
      <c r="O693" s="84">
        <v>1174.95450000092</v>
      </c>
      <c r="P693" s="85">
        <f t="shared" si="10"/>
        <v>0.95411949994605927</v>
      </c>
      <c r="Q693" s="18">
        <v>43874</v>
      </c>
      <c r="R693" s="86">
        <v>22438917.105</v>
      </c>
      <c r="S693" s="86">
        <v>16883625.658718701</v>
      </c>
      <c r="T693" s="15"/>
      <c r="U693" s="19">
        <v>5.5707720366626702E-3</v>
      </c>
      <c r="V693" s="51">
        <v>0.59899011903326005</v>
      </c>
      <c r="W693" s="19">
        <v>2.7982132751276399E-2</v>
      </c>
      <c r="X693" s="51">
        <v>3.5871305261935</v>
      </c>
      <c r="Y693" s="19">
        <v>-2.8775121050784901E-2</v>
      </c>
      <c r="Z693" s="51">
        <v>16.454161353176499</v>
      </c>
      <c r="AA693" s="19">
        <v>4.3431358404632199E-2</v>
      </c>
      <c r="AB693" s="51">
        <v>24.9198027436214</v>
      </c>
      <c r="AC693" s="19">
        <v>0.102771647700138</v>
      </c>
      <c r="AD693" s="51">
        <v>34.563020268280503</v>
      </c>
      <c r="AE693" s="19"/>
      <c r="AF693" s="87"/>
      <c r="AG693" s="19">
        <v>4.6067487910477203E-3</v>
      </c>
      <c r="AH693" s="51">
        <v>-1.3381461127210099</v>
      </c>
      <c r="AI693" s="19">
        <v>-8.0939151466736803E-3</v>
      </c>
      <c r="AJ693" s="51">
        <v>12.9175256923336</v>
      </c>
      <c r="AK693" s="19">
        <v>0.121047000000544</v>
      </c>
      <c r="AL693" s="19">
        <v>5.1078854397928801E-2</v>
      </c>
      <c r="AM693" s="51">
        <v>41.074929223221297</v>
      </c>
      <c r="AN693" s="15"/>
      <c r="AO693" s="22">
        <v>2.06856829572644E-2</v>
      </c>
      <c r="AP693" s="22">
        <v>-3.1812401484785403E-2</v>
      </c>
      <c r="AQ693" s="22">
        <v>5.1313598569322501E-2</v>
      </c>
      <c r="AR693" s="22">
        <v>-9.0155867493158404E-2</v>
      </c>
      <c r="AS693" s="20">
        <v>8</v>
      </c>
      <c r="AT693" s="20">
        <v>4</v>
      </c>
      <c r="AU693" s="20">
        <v>7</v>
      </c>
      <c r="AV693" s="21">
        <v>5</v>
      </c>
      <c r="AW693" s="15"/>
      <c r="AX693" s="25">
        <v>9.15349075832637E-2</v>
      </c>
      <c r="AY693" s="26">
        <v>0.216994305313847</v>
      </c>
      <c r="AZ693" s="26">
        <v>0.79952204469464005</v>
      </c>
      <c r="BA693" s="26">
        <v>0.29324299466270498</v>
      </c>
      <c r="BB693" s="85">
        <v>9.4300190904141306E-3</v>
      </c>
      <c r="BC693" s="88">
        <v>-18.426832698722102</v>
      </c>
      <c r="BD693" s="18">
        <v>43874</v>
      </c>
      <c r="BE693" s="18">
        <v>43913</v>
      </c>
      <c r="BF693" s="20"/>
      <c r="BG693" s="18"/>
      <c r="BH693" s="15"/>
    </row>
    <row r="694" spans="1:60" x14ac:dyDescent="0.25">
      <c r="A694" s="15"/>
      <c r="B694" s="14" t="s">
        <v>2233</v>
      </c>
      <c r="C694" s="14" t="s">
        <v>2234</v>
      </c>
      <c r="D694" s="14" t="s">
        <v>2226</v>
      </c>
      <c r="E694" s="16" t="s">
        <v>83</v>
      </c>
      <c r="F694" s="16" t="s">
        <v>350</v>
      </c>
      <c r="G694" s="81" t="s">
        <v>115</v>
      </c>
      <c r="H694" s="82" t="s">
        <v>182</v>
      </c>
      <c r="I694" s="17" t="s">
        <v>31</v>
      </c>
      <c r="J694" s="17" t="s">
        <v>2235</v>
      </c>
      <c r="K694" s="15"/>
      <c r="L694" s="18">
        <v>44022</v>
      </c>
      <c r="M694" s="83">
        <v>1082.52649999969</v>
      </c>
      <c r="N694" s="84">
        <v>1082.52649999969</v>
      </c>
      <c r="O694" s="84">
        <v>1141.2678999994</v>
      </c>
      <c r="P694" s="85">
        <f t="shared" si="10"/>
        <v>0.94852970104587986</v>
      </c>
      <c r="Q694" s="18">
        <v>43874</v>
      </c>
      <c r="R694" s="86">
        <v>361070.69300000003</v>
      </c>
      <c r="S694" s="86">
        <v>259368.029591553</v>
      </c>
      <c r="T694" s="15"/>
      <c r="U694" s="19">
        <v>5.5307948678091599E-3</v>
      </c>
      <c r="V694" s="51">
        <v>0.59499240214790905</v>
      </c>
      <c r="W694" s="19">
        <v>2.6757937284855898E-2</v>
      </c>
      <c r="X694" s="51">
        <v>3.4647109795514601</v>
      </c>
      <c r="Y694" s="19">
        <v>-3.57684194232206E-2</v>
      </c>
      <c r="Z694" s="51">
        <v>15.754831515922</v>
      </c>
      <c r="AA694" s="19">
        <v>2.83731904874003E-2</v>
      </c>
      <c r="AB694" s="51">
        <v>23.413985951890901</v>
      </c>
      <c r="AC694" s="19"/>
      <c r="AD694" s="51"/>
      <c r="AE694" s="19"/>
      <c r="AF694" s="87"/>
      <c r="AG694" s="19">
        <v>4.2079224458575499E-3</v>
      </c>
      <c r="AH694" s="51">
        <v>-1.3780287472400199</v>
      </c>
      <c r="AI694" s="19">
        <v>-1.56272733220248E-2</v>
      </c>
      <c r="AJ694" s="51">
        <v>12.1641898747912</v>
      </c>
      <c r="AK694" s="19">
        <v>8.2526500000385597E-2</v>
      </c>
      <c r="AL694" s="19">
        <v>4.7231630373062203E-2</v>
      </c>
      <c r="AM694" s="51">
        <v>29.6854820967419</v>
      </c>
      <c r="AN694" s="15"/>
      <c r="AO694" s="22">
        <v>2.0645198841521099E-2</v>
      </c>
      <c r="AP694" s="22">
        <v>-3.1850873594521503E-2</v>
      </c>
      <c r="AQ694" s="22">
        <v>5.0061835532687803E-2</v>
      </c>
      <c r="AR694" s="22">
        <v>-9.12726549804211E-2</v>
      </c>
      <c r="AS694" s="20">
        <v>8</v>
      </c>
      <c r="AT694" s="20">
        <v>4</v>
      </c>
      <c r="AU694" s="20">
        <v>7</v>
      </c>
      <c r="AV694" s="21">
        <v>5</v>
      </c>
      <c r="AW694" s="15"/>
      <c r="AX694" s="25">
        <v>9.1518380440393204E-2</v>
      </c>
      <c r="AY694" s="26">
        <v>6.5342005290403904E-2</v>
      </c>
      <c r="AZ694" s="26">
        <v>0.74296428177240204</v>
      </c>
      <c r="BA694" s="26">
        <v>8.7834427319080505E-2</v>
      </c>
      <c r="BB694" s="85">
        <v>9.4277839704409398E-3</v>
      </c>
      <c r="BC694" s="88">
        <v>-18.552848108636699</v>
      </c>
      <c r="BD694" s="18">
        <v>43874</v>
      </c>
      <c r="BE694" s="18">
        <v>43913</v>
      </c>
      <c r="BF694" s="20"/>
      <c r="BG694" s="18"/>
      <c r="BH694" s="15"/>
    </row>
    <row r="695" spans="1:60" x14ac:dyDescent="0.25">
      <c r="A695" s="15"/>
      <c r="B695" s="14" t="s">
        <v>2236</v>
      </c>
      <c r="C695" s="14" t="s">
        <v>2237</v>
      </c>
      <c r="D695" s="14" t="s">
        <v>2226</v>
      </c>
      <c r="E695" s="16" t="s">
        <v>1393</v>
      </c>
      <c r="F695" s="16" t="s">
        <v>350</v>
      </c>
      <c r="G695" s="81" t="s">
        <v>115</v>
      </c>
      <c r="H695" s="82" t="s">
        <v>182</v>
      </c>
      <c r="I695" s="17" t="s">
        <v>31</v>
      </c>
      <c r="J695" s="17" t="s">
        <v>64</v>
      </c>
      <c r="K695" s="15"/>
      <c r="L695" s="18">
        <v>44022</v>
      </c>
      <c r="M695" s="83">
        <v>1098.99200000055</v>
      </c>
      <c r="N695" s="84">
        <v>1098.99200000055</v>
      </c>
      <c r="O695" s="84">
        <v>1148.57850000076</v>
      </c>
      <c r="P695" s="85">
        <f t="shared" si="10"/>
        <v>0.95682793992733006</v>
      </c>
      <c r="Q695" s="18">
        <v>43874</v>
      </c>
      <c r="R695" s="86">
        <v>3313652.736</v>
      </c>
      <c r="S695" s="86">
        <v>2428328.6175000002</v>
      </c>
      <c r="T695" s="15"/>
      <c r="U695" s="19">
        <v>5.5900784227560498E-3</v>
      </c>
      <c r="V695" s="51">
        <v>0.600920757642598</v>
      </c>
      <c r="W695" s="19">
        <v>2.85739742885198E-2</v>
      </c>
      <c r="X695" s="51">
        <v>3.6463146799178499</v>
      </c>
      <c r="Y695" s="19">
        <v>-2.5383058728039001E-2</v>
      </c>
      <c r="Z695" s="51">
        <v>16.793367585458299</v>
      </c>
      <c r="AA695" s="19">
        <v>5.07771935517667E-2</v>
      </c>
      <c r="AB695" s="51">
        <v>25.654386258334899</v>
      </c>
      <c r="AC695" s="19"/>
      <c r="AD695" s="51"/>
      <c r="AE695" s="19"/>
      <c r="AF695" s="87"/>
      <c r="AG695" s="19">
        <v>4.79957576862944E-3</v>
      </c>
      <c r="AH695" s="51">
        <v>-1.31886341496283</v>
      </c>
      <c r="AI695" s="19">
        <v>-4.4388400319803597E-3</v>
      </c>
      <c r="AJ695" s="51">
        <v>13.283033203799301</v>
      </c>
      <c r="AK695" s="19">
        <v>0.11119570685157699</v>
      </c>
      <c r="AL695" s="19">
        <v>5.8934281543770298E-2</v>
      </c>
      <c r="AM695" s="51">
        <v>35.049526633985799</v>
      </c>
      <c r="AN695" s="15"/>
      <c r="AO695" s="22">
        <v>2.0705263801573899E-2</v>
      </c>
      <c r="AP695" s="22">
        <v>-3.1793830657988999E-2</v>
      </c>
      <c r="AQ695" s="22">
        <v>5.1918901353929001E-2</v>
      </c>
      <c r="AR695" s="22">
        <v>-8.9618520575604599E-2</v>
      </c>
      <c r="AS695" s="20">
        <v>8</v>
      </c>
      <c r="AT695" s="20">
        <v>4</v>
      </c>
      <c r="AU695" s="20">
        <v>7</v>
      </c>
      <c r="AV695" s="21">
        <v>5</v>
      </c>
      <c r="AW695" s="15"/>
      <c r="AX695" s="25">
        <v>9.1544573049177402E-2</v>
      </c>
      <c r="AY695" s="26">
        <v>0.29091970374110998</v>
      </c>
      <c r="AZ695" s="26">
        <v>0.82709639352196995</v>
      </c>
      <c r="BA695" s="26">
        <v>0.394151246179263</v>
      </c>
      <c r="BB695" s="85">
        <v>9.4312704661570004E-3</v>
      </c>
      <c r="BC695" s="88">
        <v>-18.366136924974899</v>
      </c>
      <c r="BD695" s="18">
        <v>43874</v>
      </c>
      <c r="BE695" s="18">
        <v>43913</v>
      </c>
      <c r="BF695" s="20"/>
      <c r="BG695" s="18"/>
      <c r="BH695" s="15"/>
    </row>
    <row r="696" spans="1:60" x14ac:dyDescent="0.25">
      <c r="A696" s="15"/>
      <c r="B696" s="14" t="s">
        <v>2238</v>
      </c>
      <c r="C696" s="14" t="s">
        <v>2239</v>
      </c>
      <c r="D696" s="14" t="s">
        <v>2226</v>
      </c>
      <c r="E696" s="16" t="s">
        <v>363</v>
      </c>
      <c r="F696" s="16" t="s">
        <v>350</v>
      </c>
      <c r="G696" s="81" t="s">
        <v>115</v>
      </c>
      <c r="H696" s="82" t="s">
        <v>182</v>
      </c>
      <c r="I696" s="17" t="s">
        <v>31</v>
      </c>
      <c r="J696" s="17" t="s">
        <v>2240</v>
      </c>
      <c r="K696" s="15"/>
      <c r="L696" s="18">
        <v>44022</v>
      </c>
      <c r="M696" s="83">
        <v>1092.05660000071</v>
      </c>
      <c r="N696" s="84">
        <v>1092.05660000071</v>
      </c>
      <c r="O696" s="84">
        <v>1149.45229999907</v>
      </c>
      <c r="P696" s="85">
        <f t="shared" si="10"/>
        <v>0.95006691447882929</v>
      </c>
      <c r="Q696" s="18">
        <v>43874</v>
      </c>
      <c r="R696" s="86">
        <v>33097316.532000002</v>
      </c>
      <c r="S696" s="86">
        <v>22702365.615062501</v>
      </c>
      <c r="T696" s="15"/>
      <c r="U696" s="19">
        <v>5.54188762725971E-3</v>
      </c>
      <c r="V696" s="51">
        <v>0.59610167809296399</v>
      </c>
      <c r="W696" s="19">
        <v>2.7095288060081699E-2</v>
      </c>
      <c r="X696" s="51">
        <v>3.4984460570740299</v>
      </c>
      <c r="Y696" s="19">
        <v>-3.3846102668576399E-2</v>
      </c>
      <c r="Z696" s="51">
        <v>15.9470631913864</v>
      </c>
      <c r="AA696" s="19">
        <v>3.25040385650937E-2</v>
      </c>
      <c r="AB696" s="51">
        <v>23.8270707596675</v>
      </c>
      <c r="AC696" s="19">
        <v>7.9823815902273096E-2</v>
      </c>
      <c r="AD696" s="51">
        <v>32.268237088457703</v>
      </c>
      <c r="AE696" s="19"/>
      <c r="AF696" s="87"/>
      <c r="AG696" s="19">
        <v>4.3178832438570697E-3</v>
      </c>
      <c r="AH696" s="51">
        <v>-1.3670326674400699</v>
      </c>
      <c r="AI696" s="19">
        <v>-1.35566602375548E-2</v>
      </c>
      <c r="AJ696" s="51">
        <v>12.3712511832418</v>
      </c>
      <c r="AK696" s="19">
        <v>9.2056600000505598E-2</v>
      </c>
      <c r="AL696" s="19">
        <v>3.84624028429243E-2</v>
      </c>
      <c r="AM696" s="51">
        <v>37.308011649001898</v>
      </c>
      <c r="AN696" s="15"/>
      <c r="AO696" s="22">
        <v>2.0656397611674E-2</v>
      </c>
      <c r="AP696" s="22">
        <v>-3.18402116317884E-2</v>
      </c>
      <c r="AQ696" s="22">
        <v>5.0407029724738102E-2</v>
      </c>
      <c r="AR696" s="22">
        <v>-9.0966097199270707E-2</v>
      </c>
      <c r="AS696" s="20">
        <v>8</v>
      </c>
      <c r="AT696" s="20">
        <v>4</v>
      </c>
      <c r="AU696" s="20">
        <v>7</v>
      </c>
      <c r="AV696" s="21">
        <v>5</v>
      </c>
      <c r="AW696" s="15"/>
      <c r="AX696" s="25">
        <v>9.1523159743810506E-2</v>
      </c>
      <c r="AY696" s="26">
        <v>0.10695424802725</v>
      </c>
      <c r="AZ696" s="26">
        <v>0.75848506793863602</v>
      </c>
      <c r="BA696" s="26">
        <v>0.143981198082656</v>
      </c>
      <c r="BB696" s="85">
        <v>9.4284216286814604E-3</v>
      </c>
      <c r="BC696" s="88">
        <v>-18.518219503253899</v>
      </c>
      <c r="BD696" s="18">
        <v>43874</v>
      </c>
      <c r="BE696" s="18">
        <v>43913</v>
      </c>
      <c r="BF696" s="20"/>
      <c r="BG696" s="18"/>
      <c r="BH696" s="15"/>
    </row>
    <row r="697" spans="1:60" x14ac:dyDescent="0.25">
      <c r="A697" s="15"/>
      <c r="B697" s="14" t="s">
        <v>2241</v>
      </c>
      <c r="C697" s="14" t="s">
        <v>2242</v>
      </c>
      <c r="D697" s="14" t="s">
        <v>2226</v>
      </c>
      <c r="E697" s="16" t="s">
        <v>367</v>
      </c>
      <c r="F697" s="16" t="s">
        <v>350</v>
      </c>
      <c r="G697" s="81" t="s">
        <v>115</v>
      </c>
      <c r="H697" s="82" t="s">
        <v>182</v>
      </c>
      <c r="I697" s="17" t="s">
        <v>31</v>
      </c>
      <c r="J697" s="17" t="s">
        <v>2243</v>
      </c>
      <c r="K697" s="15"/>
      <c r="L697" s="18">
        <v>44022</v>
      </c>
      <c r="M697" s="83">
        <v>1116.0500000007501</v>
      </c>
      <c r="N697" s="84">
        <v>1116.0500000007501</v>
      </c>
      <c r="O697" s="84">
        <v>1170.1934999991199</v>
      </c>
      <c r="P697" s="85">
        <f t="shared" si="10"/>
        <v>0.95373115642976092</v>
      </c>
      <c r="Q697" s="18">
        <v>43874</v>
      </c>
      <c r="R697" s="86">
        <v>3749643.3</v>
      </c>
      <c r="S697" s="86">
        <v>3029232.10098047</v>
      </c>
      <c r="T697" s="15"/>
      <c r="U697" s="19">
        <v>5.5680384975857998E-3</v>
      </c>
      <c r="V697" s="51">
        <v>0.59871676512557304</v>
      </c>
      <c r="W697" s="19">
        <v>2.7897888261577498E-2</v>
      </c>
      <c r="X697" s="51">
        <v>3.5787060772236101</v>
      </c>
      <c r="Y697" s="19">
        <v>-2.9261243495057002E-2</v>
      </c>
      <c r="Z697" s="51">
        <v>16.405549108749302</v>
      </c>
      <c r="AA697" s="19">
        <v>4.2383312005767899E-2</v>
      </c>
      <c r="AB697" s="51">
        <v>24.814998103742301</v>
      </c>
      <c r="AC697" s="19">
        <v>0.10056233651994299</v>
      </c>
      <c r="AD697" s="51">
        <v>34.342089150275598</v>
      </c>
      <c r="AE697" s="19"/>
      <c r="AF697" s="87"/>
      <c r="AG697" s="19">
        <v>4.5792720666213401E-3</v>
      </c>
      <c r="AH697" s="51">
        <v>-1.34089378516364</v>
      </c>
      <c r="AI697" s="19">
        <v>-8.6175346732488799E-3</v>
      </c>
      <c r="AJ697" s="51">
        <v>12.8651637396688</v>
      </c>
      <c r="AK697" s="19">
        <v>0.116050000000541</v>
      </c>
      <c r="AL697" s="19">
        <v>4.82639843885408E-2</v>
      </c>
      <c r="AM697" s="51">
        <v>39.809204110526501</v>
      </c>
      <c r="AN697" s="15"/>
      <c r="AO697" s="22">
        <v>2.0682970965936E-2</v>
      </c>
      <c r="AP697" s="22">
        <v>-3.1814990847124101E-2</v>
      </c>
      <c r="AQ697" s="22">
        <v>5.1227567344540099E-2</v>
      </c>
      <c r="AR697" s="22">
        <v>-9.0234850951674203E-2</v>
      </c>
      <c r="AS697" s="20">
        <v>8</v>
      </c>
      <c r="AT697" s="20">
        <v>4</v>
      </c>
      <c r="AU697" s="20">
        <v>7</v>
      </c>
      <c r="AV697" s="21">
        <v>5</v>
      </c>
      <c r="AW697" s="15"/>
      <c r="AX697" s="25">
        <v>9.1534290924901104E-2</v>
      </c>
      <c r="AY697" s="26">
        <v>0.206439527812563</v>
      </c>
      <c r="AZ697" s="26">
        <v>0.79558821163209403</v>
      </c>
      <c r="BA697" s="26">
        <v>0.27887620377168798</v>
      </c>
      <c r="BB697" s="85">
        <v>9.4299170167960293E-3</v>
      </c>
      <c r="BC697" s="88">
        <v>-18.4357031550317</v>
      </c>
      <c r="BD697" s="18">
        <v>43874</v>
      </c>
      <c r="BE697" s="18">
        <v>43913</v>
      </c>
      <c r="BF697" s="20"/>
      <c r="BG697" s="18"/>
      <c r="BH697" s="15"/>
    </row>
    <row r="698" spans="1:60" x14ac:dyDescent="0.25">
      <c r="A698" s="15"/>
      <c r="B698" s="14" t="s">
        <v>2244</v>
      </c>
      <c r="C698" s="14" t="s">
        <v>2245</v>
      </c>
      <c r="D698" s="14" t="s">
        <v>2226</v>
      </c>
      <c r="E698" s="16" t="s">
        <v>371</v>
      </c>
      <c r="F698" s="16" t="s">
        <v>350</v>
      </c>
      <c r="G698" s="81" t="s">
        <v>115</v>
      </c>
      <c r="H698" s="82" t="s">
        <v>182</v>
      </c>
      <c r="I698" s="17" t="s">
        <v>31</v>
      </c>
      <c r="J698" s="17" t="s">
        <v>2246</v>
      </c>
      <c r="K698" s="15"/>
      <c r="L698" s="18">
        <v>44022</v>
      </c>
      <c r="M698" s="83">
        <v>1120.7526999991401</v>
      </c>
      <c r="N698" s="84">
        <v>1120.7526999991401</v>
      </c>
      <c r="O698" s="84">
        <v>1173.05470000021</v>
      </c>
      <c r="P698" s="85">
        <f t="shared" si="10"/>
        <v>0.95541384387184969</v>
      </c>
      <c r="Q698" s="18">
        <v>43874</v>
      </c>
      <c r="R698" s="86">
        <v>372832.89899999998</v>
      </c>
      <c r="S698" s="86">
        <v>307369.74522509798</v>
      </c>
      <c r="T698" s="15"/>
      <c r="U698" s="19">
        <v>5.5790097867429696E-3</v>
      </c>
      <c r="V698" s="51">
        <v>0.59981389404129004</v>
      </c>
      <c r="W698" s="19">
        <v>2.82355602848838E-2</v>
      </c>
      <c r="X698" s="51">
        <v>3.61247327955425</v>
      </c>
      <c r="Y698" s="19">
        <v>-2.7185868810192901E-2</v>
      </c>
      <c r="Z698" s="51">
        <v>16.6130865772429</v>
      </c>
      <c r="AA698" s="19">
        <v>4.6720757616640199E-2</v>
      </c>
      <c r="AB698" s="51">
        <v>25.248742664814898</v>
      </c>
      <c r="AC698" s="19">
        <v>0.109571767216112</v>
      </c>
      <c r="AD698" s="51">
        <v>35.243032219877897</v>
      </c>
      <c r="AE698" s="19"/>
      <c r="AF698" s="87"/>
      <c r="AG698" s="19">
        <v>4.68937580262718E-3</v>
      </c>
      <c r="AH698" s="51">
        <v>-1.32988341156306</v>
      </c>
      <c r="AI698" s="19">
        <v>-6.3891484041960203E-3</v>
      </c>
      <c r="AJ698" s="51">
        <v>13.0880023665813</v>
      </c>
      <c r="AK698" s="19">
        <v>0.120752699998848</v>
      </c>
      <c r="AL698" s="19">
        <v>5.5165300896987901E-2</v>
      </c>
      <c r="AM698" s="51">
        <v>37.091238952183602</v>
      </c>
      <c r="AN698" s="15"/>
      <c r="AO698" s="22">
        <v>2.0694121985798099E-2</v>
      </c>
      <c r="AP698" s="22">
        <v>-3.1804429852854803E-2</v>
      </c>
      <c r="AQ698" s="22">
        <v>5.15731630348455E-2</v>
      </c>
      <c r="AR698" s="22">
        <v>-8.9797372208559004E-2</v>
      </c>
      <c r="AS698" s="20">
        <v>8</v>
      </c>
      <c r="AT698" s="20">
        <v>4</v>
      </c>
      <c r="AU698" s="20">
        <v>7</v>
      </c>
      <c r="AV698" s="21">
        <v>5</v>
      </c>
      <c r="AW698" s="15"/>
      <c r="AX698" s="25">
        <v>9.1499423866334806E-2</v>
      </c>
      <c r="AY698" s="26">
        <v>0.25026322680105301</v>
      </c>
      <c r="AZ698" s="26">
        <v>0.81177167386340399</v>
      </c>
      <c r="BA698" s="26">
        <v>0.33867582200218699</v>
      </c>
      <c r="BB698" s="85">
        <v>9.4266073608196208E-3</v>
      </c>
      <c r="BC698" s="88">
        <v>-18.389338536391701</v>
      </c>
      <c r="BD698" s="18">
        <v>43874</v>
      </c>
      <c r="BE698" s="18">
        <v>43913</v>
      </c>
      <c r="BF698" s="20"/>
      <c r="BG698" s="18"/>
      <c r="BH698" s="15"/>
    </row>
    <row r="699" spans="1:60" x14ac:dyDescent="0.25">
      <c r="A699" s="15"/>
      <c r="B699" s="14" t="s">
        <v>2247</v>
      </c>
      <c r="C699" s="14" t="s">
        <v>2248</v>
      </c>
      <c r="D699" s="14" t="s">
        <v>2226</v>
      </c>
      <c r="E699" s="16" t="s">
        <v>378</v>
      </c>
      <c r="F699" s="16" t="s">
        <v>350</v>
      </c>
      <c r="G699" s="81" t="s">
        <v>115</v>
      </c>
      <c r="H699" s="82" t="s">
        <v>182</v>
      </c>
      <c r="I699" s="17" t="s">
        <v>31</v>
      </c>
      <c r="J699" s="17" t="s">
        <v>64</v>
      </c>
      <c r="K699" s="15"/>
      <c r="L699" s="18">
        <v>44022</v>
      </c>
      <c r="M699" s="83">
        <v>1127.9847999997401</v>
      </c>
      <c r="N699" s="84">
        <v>1127.9847999997401</v>
      </c>
      <c r="O699" s="84">
        <v>1182.2301000002799</v>
      </c>
      <c r="P699" s="85">
        <f t="shared" si="10"/>
        <v>0.95411612341749119</v>
      </c>
      <c r="Q699" s="18">
        <v>43874</v>
      </c>
      <c r="R699" s="86">
        <v>533428.01399999997</v>
      </c>
      <c r="S699" s="86">
        <v>363285.77162206999</v>
      </c>
      <c r="T699" s="15"/>
      <c r="U699" s="19">
        <v>5.5707408482703596E-3</v>
      </c>
      <c r="V699" s="51">
        <v>0.59898700019402895</v>
      </c>
      <c r="W699" s="19">
        <v>2.7982085894109301E-2</v>
      </c>
      <c r="X699" s="51">
        <v>3.5871258404768001</v>
      </c>
      <c r="Y699" s="19">
        <v>-2.87785908240039E-2</v>
      </c>
      <c r="Z699" s="51">
        <v>16.453814375854598</v>
      </c>
      <c r="AA699" s="19">
        <v>4.3427037982837598E-2</v>
      </c>
      <c r="AB699" s="51">
        <v>24.9193707014492</v>
      </c>
      <c r="AC699" s="19"/>
      <c r="AD699" s="51"/>
      <c r="AE699" s="19"/>
      <c r="AF699" s="87"/>
      <c r="AG699" s="19">
        <v>4.60682561060821E-3</v>
      </c>
      <c r="AH699" s="51">
        <v>-1.33813843076496</v>
      </c>
      <c r="AI699" s="19">
        <v>-8.0973934855137503E-3</v>
      </c>
      <c r="AJ699" s="51">
        <v>12.917177858442299</v>
      </c>
      <c r="AK699" s="19">
        <v>0.12798479999953999</v>
      </c>
      <c r="AL699" s="19">
        <v>7.3661772139530499E-2</v>
      </c>
      <c r="AM699" s="51">
        <v>34.2078727015178</v>
      </c>
      <c r="AN699" s="15"/>
      <c r="AO699" s="22">
        <v>2.0685710231191499E-2</v>
      </c>
      <c r="AP699" s="22">
        <v>-3.1812414654268699E-2</v>
      </c>
      <c r="AQ699" s="22">
        <v>5.1313748472239198E-2</v>
      </c>
      <c r="AR699" s="22">
        <v>-9.0159296375495607E-2</v>
      </c>
      <c r="AS699" s="20">
        <v>8</v>
      </c>
      <c r="AT699" s="20">
        <v>4</v>
      </c>
      <c r="AU699" s="20">
        <v>7</v>
      </c>
      <c r="AV699" s="21">
        <v>5</v>
      </c>
      <c r="AW699" s="15"/>
      <c r="AX699" s="25">
        <v>9.1536006603128106E-2</v>
      </c>
      <c r="AY699" s="26">
        <v>0.216946993768033</v>
      </c>
      <c r="AZ699" s="26">
        <v>0.79950867934712699</v>
      </c>
      <c r="BA699" s="26">
        <v>0.29317668210615</v>
      </c>
      <c r="BB699" s="85">
        <v>9.4301286917925602E-3</v>
      </c>
      <c r="BC699" s="88">
        <v>-18.427140368061401</v>
      </c>
      <c r="BD699" s="18">
        <v>43874</v>
      </c>
      <c r="BE699" s="18">
        <v>43913</v>
      </c>
      <c r="BF699" s="20"/>
      <c r="BG699" s="18"/>
      <c r="BH699" s="15"/>
    </row>
    <row r="700" spans="1:60" x14ac:dyDescent="0.25">
      <c r="A700" s="15"/>
      <c r="B700" s="14" t="s">
        <v>2249</v>
      </c>
      <c r="C700" s="14" t="s">
        <v>2250</v>
      </c>
      <c r="D700" s="14" t="s">
        <v>2226</v>
      </c>
      <c r="E700" s="16" t="s">
        <v>382</v>
      </c>
      <c r="F700" s="16" t="s">
        <v>350</v>
      </c>
      <c r="G700" s="81" t="s">
        <v>115</v>
      </c>
      <c r="H700" s="82" t="s">
        <v>182</v>
      </c>
      <c r="I700" s="17" t="s">
        <v>31</v>
      </c>
      <c r="J700" s="17" t="s">
        <v>64</v>
      </c>
      <c r="K700" s="15"/>
      <c r="L700" s="18">
        <v>44022</v>
      </c>
      <c r="M700" s="83">
        <v>1107.7625999990901</v>
      </c>
      <c r="N700" s="84">
        <v>1107.7625999990901</v>
      </c>
      <c r="O700" s="84">
        <v>1160.0943</v>
      </c>
      <c r="P700" s="85">
        <f t="shared" si="10"/>
        <v>0.95489013263757105</v>
      </c>
      <c r="Q700" s="18">
        <v>43874</v>
      </c>
      <c r="R700" s="86">
        <v>296309.42200000002</v>
      </c>
      <c r="S700" s="86">
        <v>118002.81930529801</v>
      </c>
      <c r="T700" s="15"/>
      <c r="U700" s="19">
        <v>5.5763350610504902E-3</v>
      </c>
      <c r="V700" s="51">
        <v>0.59954642147204096</v>
      </c>
      <c r="W700" s="19">
        <v>2.8151206997790699E-2</v>
      </c>
      <c r="X700" s="51">
        <v>3.6040379508449401</v>
      </c>
      <c r="Y700" s="19">
        <v>-2.7809893646008301E-2</v>
      </c>
      <c r="Z700" s="51">
        <v>16.550684093643198</v>
      </c>
      <c r="AA700" s="19">
        <v>4.5521946649387197E-2</v>
      </c>
      <c r="AB700" s="51">
        <v>25.1288615681115</v>
      </c>
      <c r="AC700" s="19"/>
      <c r="AD700" s="51"/>
      <c r="AE700" s="19"/>
      <c r="AF700" s="87"/>
      <c r="AG700" s="19">
        <v>4.6618864853371599E-3</v>
      </c>
      <c r="AH700" s="51">
        <v>-1.3326323432920599</v>
      </c>
      <c r="AI700" s="19">
        <v>-7.0535816566916799E-3</v>
      </c>
      <c r="AJ700" s="51">
        <v>13.0215590413281</v>
      </c>
      <c r="AK700" s="19">
        <v>0.107762599998823</v>
      </c>
      <c r="AL700" s="19">
        <v>5.2825567789113799E-2</v>
      </c>
      <c r="AM700" s="51">
        <v>34.647449526702999</v>
      </c>
      <c r="AN700" s="15"/>
      <c r="AO700" s="22">
        <v>2.06913644942688E-2</v>
      </c>
      <c r="AP700" s="22">
        <v>-3.1807110630325E-2</v>
      </c>
      <c r="AQ700" s="22">
        <v>5.1486801416103803E-2</v>
      </c>
      <c r="AR700" s="22">
        <v>-9.0005184032634106E-2</v>
      </c>
      <c r="AS700" s="20">
        <v>8</v>
      </c>
      <c r="AT700" s="20">
        <v>4</v>
      </c>
      <c r="AU700" s="20">
        <v>7</v>
      </c>
      <c r="AV700" s="21">
        <v>5</v>
      </c>
      <c r="AW700" s="15"/>
      <c r="AX700" s="25">
        <v>9.15384516917402E-2</v>
      </c>
      <c r="AY700" s="26">
        <v>0.23803196103062901</v>
      </c>
      <c r="AZ700" s="26">
        <v>0.807373100662517</v>
      </c>
      <c r="BA700" s="26">
        <v>0.321906098915406</v>
      </c>
      <c r="BB700" s="85">
        <v>9.4304543469479508E-3</v>
      </c>
      <c r="BC700" s="88">
        <v>-18.409736174013201</v>
      </c>
      <c r="BD700" s="18">
        <v>43874</v>
      </c>
      <c r="BE700" s="18">
        <v>43913</v>
      </c>
      <c r="BF700" s="20"/>
      <c r="BG700" s="18"/>
      <c r="BH700" s="15"/>
    </row>
    <row r="701" spans="1:60" x14ac:dyDescent="0.25">
      <c r="A701" s="15"/>
      <c r="B701" s="14" t="s">
        <v>2251</v>
      </c>
      <c r="C701" s="14" t="s">
        <v>2252</v>
      </c>
      <c r="D701" s="14" t="s">
        <v>2226</v>
      </c>
      <c r="E701" s="16" t="s">
        <v>386</v>
      </c>
      <c r="F701" s="16" t="s">
        <v>350</v>
      </c>
      <c r="G701" s="81" t="s">
        <v>115</v>
      </c>
      <c r="H701" s="82" t="s">
        <v>182</v>
      </c>
      <c r="I701" s="17" t="s">
        <v>31</v>
      </c>
      <c r="J701" s="17" t="s">
        <v>64</v>
      </c>
      <c r="K701" s="15"/>
      <c r="L701" s="18">
        <v>44022</v>
      </c>
      <c r="M701" s="83">
        <v>1112.06509999931</v>
      </c>
      <c r="N701" s="84">
        <v>1112.06509999931</v>
      </c>
      <c r="O701" s="84">
        <v>1164.1017000004599</v>
      </c>
      <c r="P701" s="85">
        <f t="shared" si="10"/>
        <v>0.9552989227649703</v>
      </c>
      <c r="Q701" s="18">
        <v>43874</v>
      </c>
      <c r="R701" s="86">
        <v>735720.26199999999</v>
      </c>
      <c r="S701" s="86">
        <v>364444.83843115199</v>
      </c>
      <c r="T701" s="15"/>
      <c r="U701" s="19">
        <v>5.5790091500966801E-3</v>
      </c>
      <c r="V701" s="51">
        <v>0.59981383037666103</v>
      </c>
      <c r="W701" s="19">
        <v>2.8235525380296202E-2</v>
      </c>
      <c r="X701" s="51">
        <v>3.61246978909548</v>
      </c>
      <c r="Y701" s="19">
        <v>-2.7302765254717101E-2</v>
      </c>
      <c r="Z701" s="51">
        <v>16.6013969327905</v>
      </c>
      <c r="AA701" s="19">
        <v>4.6595033689300201E-2</v>
      </c>
      <c r="AB701" s="51">
        <v>25.236170272080901</v>
      </c>
      <c r="AC701" s="19">
        <v>0.10943861502164499</v>
      </c>
      <c r="AD701" s="51">
        <v>35.229717000445802</v>
      </c>
      <c r="AE701" s="19"/>
      <c r="AF701" s="87"/>
      <c r="AG701" s="19">
        <v>4.6893297567294203E-3</v>
      </c>
      <c r="AH701" s="51">
        <v>-1.3298880161528399</v>
      </c>
      <c r="AI701" s="19">
        <v>-6.5085958340205304E-3</v>
      </c>
      <c r="AJ701" s="51">
        <v>13.0760576235916</v>
      </c>
      <c r="AK701" s="19">
        <v>0.11206510000018199</v>
      </c>
      <c r="AL701" s="19">
        <v>4.9964277017352302E-2</v>
      </c>
      <c r="AM701" s="51">
        <v>38.696299106639302</v>
      </c>
      <c r="AN701" s="15"/>
      <c r="AO701" s="22">
        <v>2.0694153272415899E-2</v>
      </c>
      <c r="AP701" s="22">
        <v>-3.1804453836230102E-2</v>
      </c>
      <c r="AQ701" s="22">
        <v>5.1573441864093197E-2</v>
      </c>
      <c r="AR701" s="22">
        <v>-8.9907180034933906E-2</v>
      </c>
      <c r="AS701" s="20">
        <v>8</v>
      </c>
      <c r="AT701" s="20">
        <v>4</v>
      </c>
      <c r="AU701" s="20">
        <v>7</v>
      </c>
      <c r="AV701" s="21">
        <v>5</v>
      </c>
      <c r="AW701" s="15"/>
      <c r="AX701" s="25">
        <v>9.15333588427166E-2</v>
      </c>
      <c r="AY701" s="26">
        <v>0.248862873677581</v>
      </c>
      <c r="AZ701" s="26">
        <v>0.81138575324530404</v>
      </c>
      <c r="BA701" s="26">
        <v>0.33669332078898201</v>
      </c>
      <c r="BB701" s="85">
        <v>9.4299883885651092E-3</v>
      </c>
      <c r="BC701" s="88">
        <v>-18.399191410833701</v>
      </c>
      <c r="BD701" s="18">
        <v>43874</v>
      </c>
      <c r="BE701" s="18">
        <v>43913</v>
      </c>
      <c r="BF701" s="20"/>
      <c r="BG701" s="18"/>
      <c r="BH701" s="15"/>
    </row>
    <row r="702" spans="1:60" x14ac:dyDescent="0.25">
      <c r="A702" s="15"/>
      <c r="B702" s="14" t="s">
        <v>2253</v>
      </c>
      <c r="C702" s="14" t="s">
        <v>2254</v>
      </c>
      <c r="D702" s="14" t="s">
        <v>2226</v>
      </c>
      <c r="E702" s="16" t="s">
        <v>390</v>
      </c>
      <c r="F702" s="16" t="s">
        <v>350</v>
      </c>
      <c r="G702" s="81" t="s">
        <v>115</v>
      </c>
      <c r="H702" s="82" t="s">
        <v>182</v>
      </c>
      <c r="I702" s="17" t="s">
        <v>31</v>
      </c>
      <c r="J702" s="17" t="s">
        <v>64</v>
      </c>
      <c r="K702" s="15"/>
      <c r="L702" s="18">
        <v>44022</v>
      </c>
      <c r="M702" s="83">
        <v>1132.5557000003801</v>
      </c>
      <c r="N702" s="84">
        <v>1132.5557000003801</v>
      </c>
      <c r="O702" s="84">
        <v>1184.84640000015</v>
      </c>
      <c r="P702" s="85">
        <f t="shared" si="10"/>
        <v>0.95586710648758921</v>
      </c>
      <c r="Q702" s="18">
        <v>43874</v>
      </c>
      <c r="R702" s="86">
        <v>1756002.159</v>
      </c>
      <c r="S702" s="86">
        <v>1166124.62978711</v>
      </c>
      <c r="T702" s="15"/>
      <c r="U702" s="19">
        <v>5.58322068354755E-3</v>
      </c>
      <c r="V702" s="51">
        <v>0.60023498372174799</v>
      </c>
      <c r="W702" s="19">
        <v>2.8362429944536399E-2</v>
      </c>
      <c r="X702" s="51">
        <v>3.6251602455195102</v>
      </c>
      <c r="Y702" s="19">
        <v>-2.65885122289546E-2</v>
      </c>
      <c r="Z702" s="51">
        <v>16.672822235355898</v>
      </c>
      <c r="AA702" s="19">
        <v>4.8155397382288398E-2</v>
      </c>
      <c r="AB702" s="51">
        <v>25.392206641379701</v>
      </c>
      <c r="AC702" s="19">
        <v>0.112760360836546</v>
      </c>
      <c r="AD702" s="51">
        <v>35.561891581921401</v>
      </c>
      <c r="AE702" s="19"/>
      <c r="AF702" s="87"/>
      <c r="AG702" s="19">
        <v>4.7305622574640403E-3</v>
      </c>
      <c r="AH702" s="51">
        <v>-1.3257647660793701</v>
      </c>
      <c r="AI702" s="19">
        <v>-5.7381668902962701E-3</v>
      </c>
      <c r="AJ702" s="51">
        <v>13.1531005179713</v>
      </c>
      <c r="AK702" s="19">
        <v>0.13255570000008399</v>
      </c>
      <c r="AL702" s="19">
        <v>5.5084394294681302E-2</v>
      </c>
      <c r="AM702" s="51">
        <v>41.6776707579847</v>
      </c>
      <c r="AN702" s="15"/>
      <c r="AO702" s="22">
        <v>2.0698271238870799E-2</v>
      </c>
      <c r="AP702" s="22">
        <v>-3.1800444618966098E-2</v>
      </c>
      <c r="AQ702" s="22">
        <v>5.1702836737604202E-2</v>
      </c>
      <c r="AR702" s="22">
        <v>-8.9803410743188594E-2</v>
      </c>
      <c r="AS702" s="20">
        <v>8</v>
      </c>
      <c r="AT702" s="20">
        <v>4</v>
      </c>
      <c r="AU702" s="20">
        <v>7</v>
      </c>
      <c r="AV702" s="21">
        <v>5</v>
      </c>
      <c r="AW702" s="15"/>
      <c r="AX702" s="25">
        <v>9.1538807188335305E-2</v>
      </c>
      <c r="AY702" s="26">
        <v>0.264549372491729</v>
      </c>
      <c r="AZ702" s="26">
        <v>0.81725099664709</v>
      </c>
      <c r="BA702" s="26">
        <v>0.35810262705672402</v>
      </c>
      <c r="BB702" s="85">
        <v>9.4305928650828697E-3</v>
      </c>
      <c r="BC702" s="88">
        <v>-18.387185039377101</v>
      </c>
      <c r="BD702" s="18">
        <v>43874</v>
      </c>
      <c r="BE702" s="18">
        <v>43913</v>
      </c>
      <c r="BF702" s="20"/>
      <c r="BG702" s="18"/>
      <c r="BH702" s="15"/>
    </row>
    <row r="703" spans="1:60" x14ac:dyDescent="0.25">
      <c r="A703" s="15"/>
      <c r="B703" s="14" t="s">
        <v>2255</v>
      </c>
      <c r="C703" s="14" t="s">
        <v>2256</v>
      </c>
      <c r="D703" s="14" t="s">
        <v>2257</v>
      </c>
      <c r="E703" s="16" t="s">
        <v>36</v>
      </c>
      <c r="F703" s="16" t="s">
        <v>350</v>
      </c>
      <c r="G703" s="81" t="s">
        <v>115</v>
      </c>
      <c r="H703" s="82" t="s">
        <v>173</v>
      </c>
      <c r="I703" s="17" t="s">
        <v>31</v>
      </c>
      <c r="J703" s="17" t="s">
        <v>2258</v>
      </c>
      <c r="K703" s="15"/>
      <c r="L703" s="18">
        <v>44022</v>
      </c>
      <c r="M703" s="83">
        <v>1070.8510999996199</v>
      </c>
      <c r="N703" s="84">
        <v>1070.8510999996199</v>
      </c>
      <c r="O703" s="84">
        <v>1109.1344000008</v>
      </c>
      <c r="P703" s="85">
        <f t="shared" si="10"/>
        <v>0.96548362398537768</v>
      </c>
      <c r="Q703" s="18">
        <v>43874</v>
      </c>
      <c r="R703" s="86">
        <v>132858.924</v>
      </c>
      <c r="S703" s="86">
        <v>112676.92497705101</v>
      </c>
      <c r="T703" s="15"/>
      <c r="U703" s="19">
        <v>2.9317589396669098E-3</v>
      </c>
      <c r="V703" s="51">
        <v>0.33508880933368301</v>
      </c>
      <c r="W703" s="19">
        <v>1.6148570759469301E-2</v>
      </c>
      <c r="X703" s="51">
        <v>2.4037743270127998</v>
      </c>
      <c r="Y703" s="19">
        <v>-2.14512899174224E-2</v>
      </c>
      <c r="Z703" s="51">
        <v>17.1865444665018</v>
      </c>
      <c r="AA703" s="19">
        <v>1.2428316536897899E-2</v>
      </c>
      <c r="AB703" s="51">
        <v>21.819498556840699</v>
      </c>
      <c r="AC703" s="19">
        <v>6.0568779623281402E-2</v>
      </c>
      <c r="AD703" s="51">
        <v>30.3427334605949</v>
      </c>
      <c r="AE703" s="19"/>
      <c r="AF703" s="87"/>
      <c r="AG703" s="19">
        <v>3.3468283963884499E-3</v>
      </c>
      <c r="AH703" s="51">
        <v>-1.4641381521869301</v>
      </c>
      <c r="AI703" s="19">
        <v>-1.13291946800018E-2</v>
      </c>
      <c r="AJ703" s="51">
        <v>12.593997738993499</v>
      </c>
      <c r="AK703" s="19">
        <v>7.0851099999344996E-2</v>
      </c>
      <c r="AL703" s="19">
        <v>2.9771901283311301E-2</v>
      </c>
      <c r="AM703" s="51">
        <v>35.187461648893098</v>
      </c>
      <c r="AN703" s="15"/>
      <c r="AO703" s="22">
        <v>1.22046868309553E-2</v>
      </c>
      <c r="AP703" s="22">
        <v>-2.3253452834069301E-2</v>
      </c>
      <c r="AQ703" s="22">
        <v>3.86239940871747E-2</v>
      </c>
      <c r="AR703" s="22">
        <v>-6.7463474500982598E-2</v>
      </c>
      <c r="AS703" s="20">
        <v>9</v>
      </c>
      <c r="AT703" s="20">
        <v>3</v>
      </c>
      <c r="AU703" s="20">
        <v>7</v>
      </c>
      <c r="AV703" s="21">
        <v>5</v>
      </c>
      <c r="AW703" s="15"/>
      <c r="AX703" s="25">
        <v>6.6022283565689593E-2</v>
      </c>
      <c r="AY703" s="26">
        <v>-0.175898169939956</v>
      </c>
      <c r="AZ703" s="26">
        <v>0.64446921936996704</v>
      </c>
      <c r="BA703" s="26">
        <v>-0.22331115599376999</v>
      </c>
      <c r="BB703" s="85">
        <v>6.7959151316153996E-3</v>
      </c>
      <c r="BC703" s="88">
        <v>-13.7945500563947</v>
      </c>
      <c r="BD703" s="18">
        <v>43874</v>
      </c>
      <c r="BE703" s="18">
        <v>43913</v>
      </c>
      <c r="BF703" s="20"/>
      <c r="BG703" s="18"/>
      <c r="BH703" s="15"/>
    </row>
    <row r="704" spans="1:60" x14ac:dyDescent="0.25">
      <c r="A704" s="15"/>
      <c r="B704" s="14" t="s">
        <v>2259</v>
      </c>
      <c r="C704" s="14" t="s">
        <v>2260</v>
      </c>
      <c r="D704" s="14" t="s">
        <v>2257</v>
      </c>
      <c r="E704" s="16" t="s">
        <v>43</v>
      </c>
      <c r="F704" s="16" t="s">
        <v>350</v>
      </c>
      <c r="G704" s="81" t="s">
        <v>115</v>
      </c>
      <c r="H704" s="82" t="s">
        <v>173</v>
      </c>
      <c r="I704" s="17" t="s">
        <v>31</v>
      </c>
      <c r="J704" s="17" t="s">
        <v>64</v>
      </c>
      <c r="K704" s="15"/>
      <c r="L704" s="18">
        <v>44022</v>
      </c>
      <c r="M704" s="83">
        <v>1094.7029999997501</v>
      </c>
      <c r="N704" s="84">
        <v>1094.7029999997501</v>
      </c>
      <c r="O704" s="84">
        <v>1128.7094999998801</v>
      </c>
      <c r="P704" s="85">
        <f t="shared" si="10"/>
        <v>0.96987134422087029</v>
      </c>
      <c r="Q704" s="18">
        <v>43874</v>
      </c>
      <c r="R704" s="86">
        <v>3802460.1159999999</v>
      </c>
      <c r="S704" s="86">
        <v>3703666.8083593799</v>
      </c>
      <c r="T704" s="15"/>
      <c r="U704" s="19">
        <v>2.9625197948917E-3</v>
      </c>
      <c r="V704" s="51">
        <v>0.33816489485616302</v>
      </c>
      <c r="W704" s="19">
        <v>1.70828004575014E-2</v>
      </c>
      <c r="X704" s="51">
        <v>2.4971972968160099</v>
      </c>
      <c r="Y704" s="19">
        <v>-1.5979613117451701E-2</v>
      </c>
      <c r="Z704" s="51">
        <v>17.733712146495201</v>
      </c>
      <c r="AA704" s="19">
        <v>2.1734788355388401E-2</v>
      </c>
      <c r="AB704" s="51">
        <v>22.750145738711598</v>
      </c>
      <c r="AC704" s="19">
        <v>8.4813514557026806E-2</v>
      </c>
      <c r="AD704" s="51">
        <v>32.767206953954897</v>
      </c>
      <c r="AE704" s="19"/>
      <c r="AF704" s="87"/>
      <c r="AG704" s="19">
        <v>3.6542007728712599E-3</v>
      </c>
      <c r="AH704" s="51">
        <v>-1.4334009145386499</v>
      </c>
      <c r="AI704" s="19">
        <v>-5.4963279235380504E-3</v>
      </c>
      <c r="AJ704" s="51">
        <v>13.177284414647101</v>
      </c>
      <c r="AK704" s="19">
        <v>9.4702999998844503E-2</v>
      </c>
      <c r="AL704" s="19">
        <v>4.0668381345312803E-2</v>
      </c>
      <c r="AM704" s="51">
        <v>38.698315786779901</v>
      </c>
      <c r="AN704" s="15"/>
      <c r="AO704" s="22">
        <v>1.2235661775776001E-2</v>
      </c>
      <c r="AP704" s="22">
        <v>-2.3223583960316301E-2</v>
      </c>
      <c r="AQ704" s="22">
        <v>3.9578918114784797E-2</v>
      </c>
      <c r="AR704" s="22">
        <v>-6.6577309199638002E-2</v>
      </c>
      <c r="AS704" s="20">
        <v>9</v>
      </c>
      <c r="AT704" s="20">
        <v>3</v>
      </c>
      <c r="AU704" s="20">
        <v>7</v>
      </c>
      <c r="AV704" s="21">
        <v>5</v>
      </c>
      <c r="AW704" s="15"/>
      <c r="AX704" s="25">
        <v>6.6037240117657395E-2</v>
      </c>
      <c r="AY704" s="26">
        <v>-4.6809029885139401E-2</v>
      </c>
      <c r="AZ704" s="26">
        <v>0.67800966647428096</v>
      </c>
      <c r="BA704" s="26">
        <v>-5.9668153211532599E-2</v>
      </c>
      <c r="BB704" s="85">
        <v>6.7977032645831102E-3</v>
      </c>
      <c r="BC704" s="88">
        <v>-13.691485718896701</v>
      </c>
      <c r="BD704" s="18">
        <v>43874</v>
      </c>
      <c r="BE704" s="18">
        <v>43913</v>
      </c>
      <c r="BF704" s="20"/>
      <c r="BG704" s="18"/>
      <c r="BH704" s="15"/>
    </row>
    <row r="705" spans="1:60" x14ac:dyDescent="0.25">
      <c r="A705" s="15"/>
      <c r="B705" s="14" t="s">
        <v>2261</v>
      </c>
      <c r="C705" s="14" t="s">
        <v>2262</v>
      </c>
      <c r="D705" s="14" t="s">
        <v>2257</v>
      </c>
      <c r="E705" s="16" t="s">
        <v>257</v>
      </c>
      <c r="F705" s="16" t="s">
        <v>350</v>
      </c>
      <c r="G705" s="81" t="s">
        <v>115</v>
      </c>
      <c r="H705" s="82" t="s">
        <v>173</v>
      </c>
      <c r="I705" s="17" t="s">
        <v>31</v>
      </c>
      <c r="J705" s="17" t="s">
        <v>2263</v>
      </c>
      <c r="K705" s="15"/>
      <c r="L705" s="18">
        <v>44022</v>
      </c>
      <c r="M705" s="83">
        <v>1107.6265999991399</v>
      </c>
      <c r="N705" s="84">
        <v>1107.6265999991399</v>
      </c>
      <c r="O705" s="84">
        <v>1140.4151000008001</v>
      </c>
      <c r="P705" s="85">
        <f t="shared" si="10"/>
        <v>0.97124862692397074</v>
      </c>
      <c r="Q705" s="18">
        <v>43874</v>
      </c>
      <c r="R705" s="86">
        <v>14035387.692</v>
      </c>
      <c r="S705" s="86">
        <v>12269682.187093699</v>
      </c>
      <c r="T705" s="15"/>
      <c r="U705" s="19">
        <v>2.9720800866925899E-3</v>
      </c>
      <c r="V705" s="51">
        <v>0.33912092403625099</v>
      </c>
      <c r="W705" s="19">
        <v>1.7375242257912801E-2</v>
      </c>
      <c r="X705" s="51">
        <v>2.5264414768571402</v>
      </c>
      <c r="Y705" s="19">
        <v>-1.42605730161449E-2</v>
      </c>
      <c r="Z705" s="51">
        <v>17.905616156640502</v>
      </c>
      <c r="AA705" s="19">
        <v>2.5327271123387601E-2</v>
      </c>
      <c r="AB705" s="51">
        <v>23.109394015511501</v>
      </c>
      <c r="AC705" s="19">
        <v>9.2444031339255203E-2</v>
      </c>
      <c r="AD705" s="51">
        <v>33.530258632206802</v>
      </c>
      <c r="AE705" s="19"/>
      <c r="AF705" s="87"/>
      <c r="AG705" s="19">
        <v>3.7504712327063299E-3</v>
      </c>
      <c r="AH705" s="51">
        <v>-1.42377386855514</v>
      </c>
      <c r="AI705" s="19">
        <v>-3.6634906591643799E-3</v>
      </c>
      <c r="AJ705" s="51">
        <v>13.360568141084499</v>
      </c>
      <c r="AK705" s="19">
        <v>0.107626600000076</v>
      </c>
      <c r="AL705" s="19">
        <v>4.5493819363400703E-2</v>
      </c>
      <c r="AM705" s="51">
        <v>40.110742644988903</v>
      </c>
      <c r="AN705" s="15"/>
      <c r="AO705" s="22">
        <v>1.2245380312379E-2</v>
      </c>
      <c r="AP705" s="22">
        <v>-2.3214178944726899E-2</v>
      </c>
      <c r="AQ705" s="22">
        <v>3.9877960150988698E-2</v>
      </c>
      <c r="AR705" s="22">
        <v>-6.6299576262317694E-2</v>
      </c>
      <c r="AS705" s="20">
        <v>9</v>
      </c>
      <c r="AT705" s="20">
        <v>3</v>
      </c>
      <c r="AU705" s="20">
        <v>7</v>
      </c>
      <c r="AV705" s="21">
        <v>5</v>
      </c>
      <c r="AW705" s="15"/>
      <c r="AX705" s="25">
        <v>6.6042967294488303E-2</v>
      </c>
      <c r="AY705" s="26">
        <v>3.1905592777938798E-3</v>
      </c>
      <c r="AZ705" s="26">
        <v>0.69094966844386396</v>
      </c>
      <c r="BA705" s="26">
        <v>4.07316544712444E-3</v>
      </c>
      <c r="BB705" s="85">
        <v>6.7983784604075496E-3</v>
      </c>
      <c r="BC705" s="88">
        <v>-13.6591755055706</v>
      </c>
      <c r="BD705" s="18">
        <v>43874</v>
      </c>
      <c r="BE705" s="18">
        <v>43913</v>
      </c>
      <c r="BF705" s="20"/>
      <c r="BG705" s="18"/>
      <c r="BH705" s="15"/>
    </row>
    <row r="706" spans="1:60" x14ac:dyDescent="0.25">
      <c r="A706" s="15"/>
      <c r="B706" s="14" t="s">
        <v>2264</v>
      </c>
      <c r="C706" s="14" t="s">
        <v>2265</v>
      </c>
      <c r="D706" s="14" t="s">
        <v>2257</v>
      </c>
      <c r="E706" s="16" t="s">
        <v>83</v>
      </c>
      <c r="F706" s="16" t="s">
        <v>350</v>
      </c>
      <c r="G706" s="81" t="s">
        <v>115</v>
      </c>
      <c r="H706" s="82" t="s">
        <v>173</v>
      </c>
      <c r="I706" s="17" t="s">
        <v>31</v>
      </c>
      <c r="J706" s="17" t="s">
        <v>2266</v>
      </c>
      <c r="K706" s="15"/>
      <c r="L706" s="18">
        <v>44022</v>
      </c>
      <c r="M706" s="83">
        <v>1067.5720000006299</v>
      </c>
      <c r="N706" s="84">
        <v>1067.5720000006299</v>
      </c>
      <c r="O706" s="84">
        <v>1105.4306000005499</v>
      </c>
      <c r="P706" s="85">
        <f t="shared" si="10"/>
        <v>0.96575216933573116</v>
      </c>
      <c r="Q706" s="18">
        <v>43874</v>
      </c>
      <c r="R706" s="86">
        <v>562234.67799999996</v>
      </c>
      <c r="S706" s="86">
        <v>463176.49822900398</v>
      </c>
      <c r="T706" s="15"/>
      <c r="U706" s="19">
        <v>2.9336296247493001E-3</v>
      </c>
      <c r="V706" s="51">
        <v>0.33527587784192298</v>
      </c>
      <c r="W706" s="19">
        <v>1.6205553049076098E-2</v>
      </c>
      <c r="X706" s="51">
        <v>2.4094725559734802</v>
      </c>
      <c r="Y706" s="19">
        <v>-2.1116957217600402E-2</v>
      </c>
      <c r="Z706" s="51">
        <v>17.219977736502202</v>
      </c>
      <c r="AA706" s="19">
        <v>1.3040822934272001E-2</v>
      </c>
      <c r="AB706" s="51">
        <v>21.880749196599901</v>
      </c>
      <c r="AC706" s="19">
        <v>6.4348089637860498E-2</v>
      </c>
      <c r="AD706" s="51">
        <v>30.720664462045502</v>
      </c>
      <c r="AE706" s="19"/>
      <c r="AF706" s="87"/>
      <c r="AG706" s="19">
        <v>3.36562997290457E-3</v>
      </c>
      <c r="AH706" s="51">
        <v>-1.46225799453532</v>
      </c>
      <c r="AI706" s="19">
        <v>-1.09729665027771E-2</v>
      </c>
      <c r="AJ706" s="51">
        <v>12.629620556719599</v>
      </c>
      <c r="AK706" s="19">
        <v>6.7571999999927398E-2</v>
      </c>
      <c r="AL706" s="19">
        <v>3.05817033004132E-2</v>
      </c>
      <c r="AM706" s="51">
        <v>33.440156028373202</v>
      </c>
      <c r="AN706" s="15"/>
      <c r="AO706" s="22">
        <v>1.22066078838543E-2</v>
      </c>
      <c r="AP706" s="22">
        <v>-2.32516788846624E-2</v>
      </c>
      <c r="AQ706" s="22">
        <v>3.8682240145135403E-2</v>
      </c>
      <c r="AR706" s="22">
        <v>-6.7408068277509295E-2</v>
      </c>
      <c r="AS706" s="20">
        <v>9</v>
      </c>
      <c r="AT706" s="20">
        <v>3</v>
      </c>
      <c r="AU706" s="20">
        <v>7</v>
      </c>
      <c r="AV706" s="21">
        <v>5</v>
      </c>
      <c r="AW706" s="15"/>
      <c r="AX706" s="25">
        <v>6.6023214933447899E-2</v>
      </c>
      <c r="AY706" s="26">
        <v>-0.16739737021089199</v>
      </c>
      <c r="AZ706" s="26">
        <v>0.64667249411013505</v>
      </c>
      <c r="BA706" s="26">
        <v>-0.212576854648205</v>
      </c>
      <c r="BB706" s="85">
        <v>6.7960286970810604E-3</v>
      </c>
      <c r="BC706" s="88">
        <v>-13.7881563981064</v>
      </c>
      <c r="BD706" s="18">
        <v>43874</v>
      </c>
      <c r="BE706" s="18">
        <v>43913</v>
      </c>
      <c r="BF706" s="20"/>
      <c r="BG706" s="18"/>
      <c r="BH706" s="15"/>
    </row>
    <row r="707" spans="1:60" x14ac:dyDescent="0.25">
      <c r="A707" s="15"/>
      <c r="B707" s="14" t="s">
        <v>2267</v>
      </c>
      <c r="C707" s="14" t="s">
        <v>2268</v>
      </c>
      <c r="D707" s="14" t="s">
        <v>2257</v>
      </c>
      <c r="E707" s="16" t="s">
        <v>1393</v>
      </c>
      <c r="F707" s="16" t="s">
        <v>350</v>
      </c>
      <c r="G707" s="81" t="s">
        <v>115</v>
      </c>
      <c r="H707" s="82" t="s">
        <v>173</v>
      </c>
      <c r="I707" s="17" t="s">
        <v>31</v>
      </c>
      <c r="J707" s="17" t="s">
        <v>64</v>
      </c>
      <c r="K707" s="15"/>
      <c r="L707" s="18">
        <v>44022</v>
      </c>
      <c r="M707" s="83">
        <v>1085.90320000052</v>
      </c>
      <c r="N707" s="84">
        <v>1085.90320000052</v>
      </c>
      <c r="O707" s="84">
        <v>1115.3313999995601</v>
      </c>
      <c r="P707" s="85">
        <f t="shared" si="10"/>
        <v>0.973614837707383</v>
      </c>
      <c r="Q707" s="18">
        <v>43874</v>
      </c>
      <c r="R707" s="86">
        <v>1133458.1159999999</v>
      </c>
      <c r="S707" s="86">
        <v>799623.75424023403</v>
      </c>
      <c r="T707" s="15"/>
      <c r="U707" s="19">
        <v>2.9885442218073898E-3</v>
      </c>
      <c r="V707" s="51">
        <v>0.34076733754773197</v>
      </c>
      <c r="W707" s="19">
        <v>1.7877242435133701E-2</v>
      </c>
      <c r="X707" s="51">
        <v>2.57664149457923</v>
      </c>
      <c r="Y707" s="19">
        <v>-1.13072466347148E-2</v>
      </c>
      <c r="Z707" s="51">
        <v>18.200948794779801</v>
      </c>
      <c r="AA707" s="19">
        <v>3.1515023132669698E-2</v>
      </c>
      <c r="AB707" s="51">
        <v>23.728169216425201</v>
      </c>
      <c r="AC707" s="19"/>
      <c r="AD707" s="51"/>
      <c r="AE707" s="19"/>
      <c r="AF707" s="87"/>
      <c r="AG707" s="19">
        <v>3.9154343121481404E-3</v>
      </c>
      <c r="AH707" s="51">
        <v>-1.40727756061096</v>
      </c>
      <c r="AI707" s="19">
        <v>-5.1405401518422899E-4</v>
      </c>
      <c r="AJ707" s="51">
        <v>13.675511805471601</v>
      </c>
      <c r="AK707" s="19">
        <v>9.4425491301080897E-2</v>
      </c>
      <c r="AL707" s="19">
        <v>5.0224536116729702E-2</v>
      </c>
      <c r="AM707" s="51">
        <v>33.372505078907103</v>
      </c>
      <c r="AN707" s="15"/>
      <c r="AO707" s="22">
        <v>1.22620541587821E-2</v>
      </c>
      <c r="AP707" s="22">
        <v>-2.31981072302005E-2</v>
      </c>
      <c r="AQ707" s="22">
        <v>4.03911949852045E-2</v>
      </c>
      <c r="AR707" s="22">
        <v>-6.5823888608065304E-2</v>
      </c>
      <c r="AS707" s="20">
        <v>9</v>
      </c>
      <c r="AT707" s="20">
        <v>3</v>
      </c>
      <c r="AU707" s="20">
        <v>7</v>
      </c>
      <c r="AV707" s="21">
        <v>5</v>
      </c>
      <c r="AW707" s="15"/>
      <c r="AX707" s="25">
        <v>6.6053737521142505E-2</v>
      </c>
      <c r="AY707" s="26">
        <v>8.9279246484011296E-2</v>
      </c>
      <c r="AZ707" s="26">
        <v>0.71323231939459197</v>
      </c>
      <c r="BA707" s="26">
        <v>0.114270169704923</v>
      </c>
      <c r="BB707" s="85">
        <v>6.7996340665194997E-3</v>
      </c>
      <c r="BC707" s="88">
        <v>-13.6038400783291</v>
      </c>
      <c r="BD707" s="18">
        <v>43874</v>
      </c>
      <c r="BE707" s="18">
        <v>43913</v>
      </c>
      <c r="BF707" s="20"/>
      <c r="BG707" s="18"/>
      <c r="BH707" s="15"/>
    </row>
    <row r="708" spans="1:60" x14ac:dyDescent="0.25">
      <c r="A708" s="15"/>
      <c r="B708" s="14" t="s">
        <v>2269</v>
      </c>
      <c r="C708" s="14" t="s">
        <v>2270</v>
      </c>
      <c r="D708" s="14" t="s">
        <v>2257</v>
      </c>
      <c r="E708" s="16" t="s">
        <v>363</v>
      </c>
      <c r="F708" s="16" t="s">
        <v>350</v>
      </c>
      <c r="G708" s="81" t="s">
        <v>115</v>
      </c>
      <c r="H708" s="82" t="s">
        <v>173</v>
      </c>
      <c r="I708" s="17" t="s">
        <v>31</v>
      </c>
      <c r="J708" s="17" t="s">
        <v>2271</v>
      </c>
      <c r="K708" s="15"/>
      <c r="L708" s="18">
        <v>44022</v>
      </c>
      <c r="M708" s="83">
        <v>1083.1890999991399</v>
      </c>
      <c r="N708" s="84">
        <v>1083.1890999991399</v>
      </c>
      <c r="O708" s="84">
        <v>1119.7848000004899</v>
      </c>
      <c r="P708" s="85">
        <f t="shared" si="10"/>
        <v>0.967318988433015</v>
      </c>
      <c r="Q708" s="18">
        <v>43874</v>
      </c>
      <c r="R708" s="86">
        <v>33930663.402000003</v>
      </c>
      <c r="S708" s="86">
        <v>29305350.591281299</v>
      </c>
      <c r="T708" s="15"/>
      <c r="U708" s="19">
        <v>2.9446053631545501E-3</v>
      </c>
      <c r="V708" s="51">
        <v>0.33637345168244798</v>
      </c>
      <c r="W708" s="19">
        <v>1.6539866932362202E-2</v>
      </c>
      <c r="X708" s="51">
        <v>2.4429039443020901</v>
      </c>
      <c r="Y708" s="19">
        <v>-1.9163094662871999E-2</v>
      </c>
      <c r="Z708" s="51">
        <v>17.4153639919532</v>
      </c>
      <c r="AA708" s="19">
        <v>1.50980485686887E-2</v>
      </c>
      <c r="AB708" s="51">
        <v>22.0864717600343</v>
      </c>
      <c r="AC708" s="19">
        <v>7.0783643179311198E-2</v>
      </c>
      <c r="AD708" s="51">
        <v>31.364219816197899</v>
      </c>
      <c r="AE708" s="19"/>
      <c r="AF708" s="87"/>
      <c r="AG708" s="19">
        <v>3.47560682894255E-3</v>
      </c>
      <c r="AH708" s="51">
        <v>-1.4512603089315199</v>
      </c>
      <c r="AI708" s="19">
        <v>-8.8901580866149708E-3</v>
      </c>
      <c r="AJ708" s="51">
        <v>12.8379013983358</v>
      </c>
      <c r="AK708" s="19">
        <v>8.3189099999872299E-2</v>
      </c>
      <c r="AL708" s="19">
        <v>3.48401335359085E-2</v>
      </c>
      <c r="AM708" s="51">
        <v>36.421261648938497</v>
      </c>
      <c r="AN708" s="15"/>
      <c r="AO708" s="22">
        <v>1.22177183202439E-2</v>
      </c>
      <c r="AP708" s="22">
        <v>-2.3240982039169501E-2</v>
      </c>
      <c r="AQ708" s="22">
        <v>3.90236242146784E-2</v>
      </c>
      <c r="AR708" s="22">
        <v>-6.7092084745163497E-2</v>
      </c>
      <c r="AS708" s="20">
        <v>9</v>
      </c>
      <c r="AT708" s="20">
        <v>3</v>
      </c>
      <c r="AU708" s="20">
        <v>7</v>
      </c>
      <c r="AV708" s="21">
        <v>5</v>
      </c>
      <c r="AW708" s="15"/>
      <c r="AX708" s="25">
        <v>6.6026702367307705E-2</v>
      </c>
      <c r="AY708" s="26">
        <v>-0.139220454998394</v>
      </c>
      <c r="AZ708" s="26">
        <v>0.65409605815511895</v>
      </c>
      <c r="BA708" s="26">
        <v>-0.17697178302751099</v>
      </c>
      <c r="BB708" s="85">
        <v>6.7964607144676802E-3</v>
      </c>
      <c r="BC708" s="88">
        <v>-13.751365440926699</v>
      </c>
      <c r="BD708" s="18">
        <v>43874</v>
      </c>
      <c r="BE708" s="18">
        <v>43913</v>
      </c>
      <c r="BF708" s="20"/>
      <c r="BG708" s="18"/>
      <c r="BH708" s="15"/>
    </row>
    <row r="709" spans="1:60" x14ac:dyDescent="0.25">
      <c r="A709" s="15"/>
      <c r="B709" s="14" t="s">
        <v>2272</v>
      </c>
      <c r="C709" s="14" t="s">
        <v>2273</v>
      </c>
      <c r="D709" s="14" t="s">
        <v>2257</v>
      </c>
      <c r="E709" s="16" t="s">
        <v>367</v>
      </c>
      <c r="F709" s="16" t="s">
        <v>350</v>
      </c>
      <c r="G709" s="81" t="s">
        <v>115</v>
      </c>
      <c r="H709" s="82" t="s">
        <v>173</v>
      </c>
      <c r="I709" s="17" t="s">
        <v>31</v>
      </c>
      <c r="J709" s="17" t="s">
        <v>2274</v>
      </c>
      <c r="K709" s="15"/>
      <c r="L709" s="18">
        <v>44022</v>
      </c>
      <c r="M709" s="83">
        <v>1104.3860999997701</v>
      </c>
      <c r="N709" s="84">
        <v>1104.3860999997701</v>
      </c>
      <c r="O709" s="84">
        <v>1137.77040000074</v>
      </c>
      <c r="P709" s="85">
        <f t="shared" si="10"/>
        <v>0.970658139813667</v>
      </c>
      <c r="Q709" s="18">
        <v>43874</v>
      </c>
      <c r="R709" s="86">
        <v>3895946.665</v>
      </c>
      <c r="S709" s="86">
        <v>3090432.7976015601</v>
      </c>
      <c r="T709" s="15"/>
      <c r="U709" s="19">
        <v>2.9679834478884E-3</v>
      </c>
      <c r="V709" s="51">
        <v>0.33871126015583303</v>
      </c>
      <c r="W709" s="19">
        <v>1.7250366390726399E-2</v>
      </c>
      <c r="X709" s="51">
        <v>2.5139538901385099</v>
      </c>
      <c r="Y709" s="19">
        <v>-1.49979245488794E-2</v>
      </c>
      <c r="Z709" s="51">
        <v>17.831881003366998</v>
      </c>
      <c r="AA709" s="19">
        <v>2.3786652931448798E-2</v>
      </c>
      <c r="AB709" s="51">
        <v>22.955332196317599</v>
      </c>
      <c r="AC709" s="19">
        <v>8.9167274587525797E-2</v>
      </c>
      <c r="AD709" s="51">
        <v>33.202582956990199</v>
      </c>
      <c r="AE709" s="19"/>
      <c r="AF709" s="87"/>
      <c r="AG709" s="19">
        <v>3.7093361497682101E-3</v>
      </c>
      <c r="AH709" s="51">
        <v>-1.4278873768489599</v>
      </c>
      <c r="AI709" s="19">
        <v>-4.44956428873411E-3</v>
      </c>
      <c r="AJ709" s="51">
        <v>13.2819607781275</v>
      </c>
      <c r="AK709" s="19">
        <v>0.10438609999982899</v>
      </c>
      <c r="AL709" s="19">
        <v>4.3546683484237299E-2</v>
      </c>
      <c r="AM709" s="51">
        <v>38.642814110440703</v>
      </c>
      <c r="AN709" s="15"/>
      <c r="AO709" s="22">
        <v>1.22412385571806E-2</v>
      </c>
      <c r="AP709" s="22">
        <v>-2.3218190293846402E-2</v>
      </c>
      <c r="AQ709" s="22">
        <v>3.9749710467731299E-2</v>
      </c>
      <c r="AR709" s="22">
        <v>-6.6418810674804304E-2</v>
      </c>
      <c r="AS709" s="20">
        <v>9</v>
      </c>
      <c r="AT709" s="20">
        <v>3</v>
      </c>
      <c r="AU709" s="20">
        <v>7</v>
      </c>
      <c r="AV709" s="21">
        <v>5</v>
      </c>
      <c r="AW709" s="15"/>
      <c r="AX709" s="25">
        <v>6.6040555292856906E-2</v>
      </c>
      <c r="AY709" s="26">
        <v>-1.8252584915586598E-2</v>
      </c>
      <c r="AZ709" s="26">
        <v>0.68539999163112997</v>
      </c>
      <c r="BA709" s="26">
        <v>-2.32868102943939E-2</v>
      </c>
      <c r="BB709" s="85">
        <v>6.7980932779846603E-3</v>
      </c>
      <c r="BC709" s="88">
        <v>-13.673057411302601</v>
      </c>
      <c r="BD709" s="18">
        <v>43874</v>
      </c>
      <c r="BE709" s="18">
        <v>43913</v>
      </c>
      <c r="BF709" s="20"/>
      <c r="BG709" s="18"/>
      <c r="BH709" s="15"/>
    </row>
    <row r="710" spans="1:60" x14ac:dyDescent="0.25">
      <c r="A710" s="15"/>
      <c r="B710" s="14" t="s">
        <v>2275</v>
      </c>
      <c r="C710" s="14" t="s">
        <v>2276</v>
      </c>
      <c r="D710" s="14" t="s">
        <v>2257</v>
      </c>
      <c r="E710" s="16" t="s">
        <v>371</v>
      </c>
      <c r="F710" s="16" t="s">
        <v>350</v>
      </c>
      <c r="G710" s="81" t="s">
        <v>115</v>
      </c>
      <c r="H710" s="82" t="s">
        <v>173</v>
      </c>
      <c r="I710" s="17" t="s">
        <v>31</v>
      </c>
      <c r="J710" s="17" t="s">
        <v>2277</v>
      </c>
      <c r="K710" s="15"/>
      <c r="L710" s="18">
        <v>44022</v>
      </c>
      <c r="M710" s="83">
        <v>1084.3986000008899</v>
      </c>
      <c r="N710" s="84">
        <v>1084.3986000008899</v>
      </c>
      <c r="O710" s="84">
        <v>1115.59449999966</v>
      </c>
      <c r="P710" s="85">
        <f t="shared" si="10"/>
        <v>0.97203652402483198</v>
      </c>
      <c r="Q710" s="18">
        <v>43874</v>
      </c>
      <c r="R710" s="86">
        <v>1005100.22</v>
      </c>
      <c r="S710" s="86">
        <v>949603.52382421901</v>
      </c>
      <c r="T710" s="15"/>
      <c r="U710" s="19">
        <v>2.9775819784845199E-3</v>
      </c>
      <c r="V710" s="51">
        <v>0.33967111321544502</v>
      </c>
      <c r="W710" s="19">
        <v>1.75426875393896E-2</v>
      </c>
      <c r="X710" s="51">
        <v>2.5431860050048298</v>
      </c>
      <c r="Y710" s="19">
        <v>-1.32773692348565E-2</v>
      </c>
      <c r="Z710" s="51">
        <v>18.003936534776599</v>
      </c>
      <c r="AA710" s="19">
        <v>2.7385388921175001E-2</v>
      </c>
      <c r="AB710" s="51">
        <v>23.315205795282999</v>
      </c>
      <c r="AC710" s="19"/>
      <c r="AD710" s="51"/>
      <c r="AE710" s="19"/>
      <c r="AF710" s="87"/>
      <c r="AG710" s="19">
        <v>3.8053751814004499E-3</v>
      </c>
      <c r="AH710" s="51">
        <v>-1.4182834736857299</v>
      </c>
      <c r="AI710" s="19">
        <v>-2.6150576622967501E-3</v>
      </c>
      <c r="AJ710" s="51">
        <v>13.4654114407604</v>
      </c>
      <c r="AK710" s="19">
        <v>8.6710903460771094E-2</v>
      </c>
      <c r="AL710" s="19">
        <v>4.6197435842259403E-2</v>
      </c>
      <c r="AM710" s="51">
        <v>32.601046294905203</v>
      </c>
      <c r="AN710" s="15"/>
      <c r="AO710" s="22">
        <v>1.22509817374521E-2</v>
      </c>
      <c r="AP710" s="22">
        <v>-2.3208841756968499E-2</v>
      </c>
      <c r="AQ710" s="22">
        <v>4.0049147364698001E-2</v>
      </c>
      <c r="AR710" s="22">
        <v>-6.6141295827037497E-2</v>
      </c>
      <c r="AS710" s="20">
        <v>9</v>
      </c>
      <c r="AT710" s="20">
        <v>3</v>
      </c>
      <c r="AU710" s="20">
        <v>7</v>
      </c>
      <c r="AV710" s="21">
        <v>5</v>
      </c>
      <c r="AW710" s="15"/>
      <c r="AX710" s="25">
        <v>6.6046632781581099E-2</v>
      </c>
      <c r="AY710" s="26">
        <v>3.1829817198342901E-2</v>
      </c>
      <c r="AZ710" s="26">
        <v>0.69836185496478698</v>
      </c>
      <c r="BA710" s="26">
        <v>4.0669771297984901E-2</v>
      </c>
      <c r="BB710" s="85">
        <v>6.7988045350284698E-3</v>
      </c>
      <c r="BC710" s="88">
        <v>-13.640780767513199</v>
      </c>
      <c r="BD710" s="18">
        <v>43874</v>
      </c>
      <c r="BE710" s="18">
        <v>43913</v>
      </c>
      <c r="BF710" s="20"/>
      <c r="BG710" s="18"/>
      <c r="BH710" s="15"/>
    </row>
    <row r="711" spans="1:60" x14ac:dyDescent="0.25">
      <c r="A711" s="15"/>
      <c r="B711" s="14" t="s">
        <v>2278</v>
      </c>
      <c r="C711" s="14" t="s">
        <v>2279</v>
      </c>
      <c r="D711" s="14" t="s">
        <v>2257</v>
      </c>
      <c r="E711" s="16" t="s">
        <v>378</v>
      </c>
      <c r="F711" s="16" t="s">
        <v>350</v>
      </c>
      <c r="G711" s="81" t="s">
        <v>115</v>
      </c>
      <c r="H711" s="82" t="s">
        <v>173</v>
      </c>
      <c r="I711" s="17" t="s">
        <v>31</v>
      </c>
      <c r="J711" s="17" t="s">
        <v>64</v>
      </c>
      <c r="K711" s="15"/>
      <c r="L711" s="18">
        <v>44022</v>
      </c>
      <c r="M711" s="83">
        <v>1101.08269999921</v>
      </c>
      <c r="N711" s="84">
        <v>1101.08269999921</v>
      </c>
      <c r="O711" s="84">
        <v>1133.67760000005</v>
      </c>
      <c r="P711" s="85">
        <f t="shared" ref="P711:P774" si="11">IFERROR(N711/O711,"")</f>
        <v>0.97124852779940385</v>
      </c>
      <c r="Q711" s="18">
        <v>43874</v>
      </c>
      <c r="R711" s="86">
        <v>62791.815000000002</v>
      </c>
      <c r="S711" s="86">
        <v>48443.271500000003</v>
      </c>
      <c r="T711" s="15"/>
      <c r="U711" s="19">
        <v>2.9720721940975602E-3</v>
      </c>
      <c r="V711" s="51">
        <v>0.33912013477674902</v>
      </c>
      <c r="W711" s="19">
        <v>1.7375580660882399E-2</v>
      </c>
      <c r="X711" s="51">
        <v>2.5264753171541101</v>
      </c>
      <c r="Y711" s="19">
        <v>-1.42612523577554E-2</v>
      </c>
      <c r="Z711" s="51">
        <v>17.9055482224794</v>
      </c>
      <c r="AA711" s="19">
        <v>2.5327027749881399E-2</v>
      </c>
      <c r="AB711" s="51">
        <v>23.109369678160899</v>
      </c>
      <c r="AC711" s="19">
        <v>9.2445606544060893E-2</v>
      </c>
      <c r="AD711" s="51">
        <v>33.5304161526728</v>
      </c>
      <c r="AE711" s="19"/>
      <c r="AF711" s="87"/>
      <c r="AG711" s="19">
        <v>3.7504264018934901E-3</v>
      </c>
      <c r="AH711" s="51">
        <v>-1.42377835163643</v>
      </c>
      <c r="AI711" s="19">
        <v>-3.6640871858253398E-3</v>
      </c>
      <c r="AJ711" s="51">
        <v>13.3605084884184</v>
      </c>
      <c r="AK711" s="19">
        <v>0.101082699999097</v>
      </c>
      <c r="AL711" s="19">
        <v>4.6669200830365298E-2</v>
      </c>
      <c r="AM711" s="51">
        <v>33.721857793454497</v>
      </c>
      <c r="AN711" s="15"/>
      <c r="AO711" s="22">
        <v>1.2245447218447199E-2</v>
      </c>
      <c r="AP711" s="22">
        <v>-2.3214220740555899E-2</v>
      </c>
      <c r="AQ711" s="22">
        <v>3.9877939028883702E-2</v>
      </c>
      <c r="AR711" s="22">
        <v>-6.6299825108217206E-2</v>
      </c>
      <c r="AS711" s="20">
        <v>9</v>
      </c>
      <c r="AT711" s="20">
        <v>3</v>
      </c>
      <c r="AU711" s="20">
        <v>7</v>
      </c>
      <c r="AV711" s="21">
        <v>5</v>
      </c>
      <c r="AW711" s="15"/>
      <c r="AX711" s="25">
        <v>6.6043128303790596E-2</v>
      </c>
      <c r="AY711" s="26">
        <v>3.1861764357508102E-3</v>
      </c>
      <c r="AZ711" s="26">
        <v>0.69094799601407397</v>
      </c>
      <c r="BA711" s="26">
        <v>4.0675680015098701E-3</v>
      </c>
      <c r="BB711" s="85">
        <v>6.79839474594701E-3</v>
      </c>
      <c r="BC711" s="88">
        <v>-13.6592361003277</v>
      </c>
      <c r="BD711" s="18">
        <v>43874</v>
      </c>
      <c r="BE711" s="18">
        <v>43913</v>
      </c>
      <c r="BF711" s="20"/>
      <c r="BG711" s="18"/>
      <c r="BH711" s="15"/>
    </row>
    <row r="712" spans="1:60" x14ac:dyDescent="0.25">
      <c r="A712" s="15"/>
      <c r="B712" s="14" t="s">
        <v>2280</v>
      </c>
      <c r="C712" s="14" t="s">
        <v>2281</v>
      </c>
      <c r="D712" s="14" t="s">
        <v>2257</v>
      </c>
      <c r="E712" s="16" t="s">
        <v>382</v>
      </c>
      <c r="F712" s="16" t="s">
        <v>350</v>
      </c>
      <c r="G712" s="81" t="s">
        <v>115</v>
      </c>
      <c r="H712" s="82" t="s">
        <v>173</v>
      </c>
      <c r="I712" s="17" t="s">
        <v>31</v>
      </c>
      <c r="J712" s="17" t="s">
        <v>64</v>
      </c>
      <c r="K712" s="15"/>
      <c r="L712" s="18">
        <v>44022</v>
      </c>
      <c r="M712" s="83">
        <v>1103.4531999994099</v>
      </c>
      <c r="N712" s="84">
        <v>1103.4531999994099</v>
      </c>
      <c r="O712" s="84">
        <v>1135.39310000092</v>
      </c>
      <c r="P712" s="85">
        <f t="shared" si="11"/>
        <v>0.97186886198138411</v>
      </c>
      <c r="Q712" s="18">
        <v>43874</v>
      </c>
      <c r="R712" s="86">
        <v>3728.297</v>
      </c>
      <c r="S712" s="86">
        <v>2030.0936679382301</v>
      </c>
      <c r="T712" s="15"/>
      <c r="U712" s="19">
        <v>2.9762434969598001E-3</v>
      </c>
      <c r="V712" s="51">
        <v>0.33953726506297199</v>
      </c>
      <c r="W712" s="19">
        <v>1.7500928330264301E-2</v>
      </c>
      <c r="X712" s="51">
        <v>2.5390100840923</v>
      </c>
      <c r="Y712" s="19">
        <v>-1.34934959778548E-2</v>
      </c>
      <c r="Z712" s="51">
        <v>17.9823238604586</v>
      </c>
      <c r="AA712" s="19">
        <v>2.6901588782493501E-2</v>
      </c>
      <c r="AB712" s="51">
        <v>23.266825781407501</v>
      </c>
      <c r="AC712" s="19">
        <v>9.5764984140259898E-2</v>
      </c>
      <c r="AD712" s="51">
        <v>33.8623539122636</v>
      </c>
      <c r="AE712" s="19"/>
      <c r="AF712" s="87"/>
      <c r="AG712" s="19">
        <v>3.79182866890915E-3</v>
      </c>
      <c r="AH712" s="51">
        <v>-1.41963812493486</v>
      </c>
      <c r="AI712" s="19">
        <v>-2.84726966583548E-3</v>
      </c>
      <c r="AJ712" s="51">
        <v>13.442190240413799</v>
      </c>
      <c r="AK712" s="19">
        <v>0.103453199999494</v>
      </c>
      <c r="AL712" s="19">
        <v>4.6138217667248703E-2</v>
      </c>
      <c r="AM712" s="51">
        <v>36.679801568156101</v>
      </c>
      <c r="AN712" s="15"/>
      <c r="AO712" s="22">
        <v>1.22496099120326E-2</v>
      </c>
      <c r="AP712" s="22">
        <v>-2.3210212983940399E-2</v>
      </c>
      <c r="AQ712" s="22">
        <v>4.0006036497288698E-2</v>
      </c>
      <c r="AR712" s="22">
        <v>-6.6152297843509594E-2</v>
      </c>
      <c r="AS712" s="20">
        <v>9</v>
      </c>
      <c r="AT712" s="20">
        <v>3</v>
      </c>
      <c r="AU712" s="20">
        <v>7</v>
      </c>
      <c r="AV712" s="21">
        <v>5</v>
      </c>
      <c r="AW712" s="15"/>
      <c r="AX712" s="25">
        <v>6.6035771871902404E-2</v>
      </c>
      <c r="AY712" s="26">
        <v>2.51198861288628E-2</v>
      </c>
      <c r="AZ712" s="26">
        <v>0.69660228312477601</v>
      </c>
      <c r="BA712" s="26">
        <v>3.2091985588067501E-2</v>
      </c>
      <c r="BB712" s="85">
        <v>6.7977002329189396E-3</v>
      </c>
      <c r="BC712" s="88">
        <v>-13.6427462876454</v>
      </c>
      <c r="BD712" s="18">
        <v>43874</v>
      </c>
      <c r="BE712" s="18">
        <v>43913</v>
      </c>
      <c r="BF712" s="20"/>
      <c r="BG712" s="18"/>
      <c r="BH712" s="15"/>
    </row>
    <row r="713" spans="1:60" x14ac:dyDescent="0.25">
      <c r="A713" s="15"/>
      <c r="B713" s="14" t="s">
        <v>2282</v>
      </c>
      <c r="C713" s="14" t="s">
        <v>2283</v>
      </c>
      <c r="D713" s="14" t="s">
        <v>2257</v>
      </c>
      <c r="E713" s="16" t="s">
        <v>386</v>
      </c>
      <c r="F713" s="16" t="s">
        <v>350</v>
      </c>
      <c r="G713" s="81" t="s">
        <v>115</v>
      </c>
      <c r="H713" s="82" t="s">
        <v>173</v>
      </c>
      <c r="I713" s="17" t="s">
        <v>31</v>
      </c>
      <c r="J713" s="17" t="s">
        <v>64</v>
      </c>
      <c r="K713" s="15"/>
      <c r="L713" s="18">
        <v>44022</v>
      </c>
      <c r="M713" s="83">
        <v>1116.85480000079</v>
      </c>
      <c r="N713" s="84">
        <v>1116.85480000079</v>
      </c>
      <c r="O713" s="84">
        <v>1148.7510999999899</v>
      </c>
      <c r="P713" s="85">
        <f t="shared" si="11"/>
        <v>0.97223393300846439</v>
      </c>
      <c r="Q713" s="18">
        <v>43874</v>
      </c>
      <c r="R713" s="86">
        <v>1011674.263</v>
      </c>
      <c r="S713" s="86">
        <v>923878.08596972702</v>
      </c>
      <c r="T713" s="15"/>
      <c r="U713" s="19">
        <v>2.9789743985020301E-3</v>
      </c>
      <c r="V713" s="51">
        <v>0.33981035521719599</v>
      </c>
      <c r="W713" s="19">
        <v>1.7584728815563701E-2</v>
      </c>
      <c r="X713" s="51">
        <v>2.5473901326222399</v>
      </c>
      <c r="Y713" s="19">
        <v>-1.30312716219123E-2</v>
      </c>
      <c r="Z713" s="51">
        <v>18.0285462960601</v>
      </c>
      <c r="AA713" s="19">
        <v>2.7900969620532099E-2</v>
      </c>
      <c r="AB713" s="51">
        <v>23.366763865225899</v>
      </c>
      <c r="AC713" s="19">
        <v>9.79281653235375E-2</v>
      </c>
      <c r="AD713" s="51">
        <v>34.078672030591399</v>
      </c>
      <c r="AE713" s="19"/>
      <c r="AF713" s="87"/>
      <c r="AG713" s="19">
        <v>3.8192333231563702E-3</v>
      </c>
      <c r="AH713" s="51">
        <v>-1.4168976595101399</v>
      </c>
      <c r="AI713" s="19">
        <v>-2.3524140433437402E-3</v>
      </c>
      <c r="AJ713" s="51">
        <v>13.491675802666601</v>
      </c>
      <c r="AK713" s="19">
        <v>0.116854800000583</v>
      </c>
      <c r="AL713" s="19">
        <v>4.95389555180736E-2</v>
      </c>
      <c r="AM713" s="51">
        <v>40.721926079713697</v>
      </c>
      <c r="AN713" s="15"/>
      <c r="AO713" s="22">
        <v>1.2252340788109E-2</v>
      </c>
      <c r="AP713" s="22">
        <v>-2.3207507098959499E-2</v>
      </c>
      <c r="AQ713" s="22">
        <v>4.0091900013067103E-2</v>
      </c>
      <c r="AR713" s="22">
        <v>-6.6101796287548503E-2</v>
      </c>
      <c r="AS713" s="20">
        <v>9</v>
      </c>
      <c r="AT713" s="20">
        <v>3</v>
      </c>
      <c r="AU713" s="20">
        <v>7</v>
      </c>
      <c r="AV713" s="21">
        <v>5</v>
      </c>
      <c r="AW713" s="15"/>
      <c r="AX713" s="25">
        <v>6.6047465498704702E-2</v>
      </c>
      <c r="AY713" s="26">
        <v>3.9002169839648097E-2</v>
      </c>
      <c r="AZ713" s="26">
        <v>0.70021839358742</v>
      </c>
      <c r="BA713" s="26">
        <v>4.9844754582466101E-2</v>
      </c>
      <c r="BB713" s="85">
        <v>6.7989024570488301E-3</v>
      </c>
      <c r="BC713" s="88">
        <v>-13.6361653974018</v>
      </c>
      <c r="BD713" s="18">
        <v>43874</v>
      </c>
      <c r="BE713" s="18">
        <v>43913</v>
      </c>
      <c r="BF713" s="20"/>
      <c r="BG713" s="18"/>
      <c r="BH713" s="15"/>
    </row>
    <row r="714" spans="1:60" x14ac:dyDescent="0.25">
      <c r="A714" s="15"/>
      <c r="B714" s="14" t="s">
        <v>2284</v>
      </c>
      <c r="C714" s="14" t="s">
        <v>2285</v>
      </c>
      <c r="D714" s="14" t="s">
        <v>2257</v>
      </c>
      <c r="E714" s="16" t="s">
        <v>390</v>
      </c>
      <c r="F714" s="16" t="s">
        <v>350</v>
      </c>
      <c r="G714" s="81" t="s">
        <v>115</v>
      </c>
      <c r="H714" s="82" t="s">
        <v>173</v>
      </c>
      <c r="I714" s="17" t="s">
        <v>31</v>
      </c>
      <c r="J714" s="17" t="s">
        <v>64</v>
      </c>
      <c r="K714" s="15"/>
      <c r="L714" s="18">
        <v>44022</v>
      </c>
      <c r="M714" s="83">
        <v>1118.38069999963</v>
      </c>
      <c r="N714" s="84">
        <v>1118.38069999963</v>
      </c>
      <c r="O714" s="84">
        <v>1149.8543999996</v>
      </c>
      <c r="P714" s="85">
        <f t="shared" si="11"/>
        <v>0.97262809969681296</v>
      </c>
      <c r="Q714" s="18">
        <v>43874</v>
      </c>
      <c r="R714" s="86">
        <v>967169.78300000005</v>
      </c>
      <c r="S714" s="86">
        <v>966283.65340039099</v>
      </c>
      <c r="T714" s="15"/>
      <c r="U714" s="19">
        <v>2.9817339200235399E-3</v>
      </c>
      <c r="V714" s="51">
        <v>0.34008630736934697</v>
      </c>
      <c r="W714" s="19">
        <v>1.7668370877799999E-2</v>
      </c>
      <c r="X714" s="51">
        <v>2.5557543388458699</v>
      </c>
      <c r="Y714" s="19">
        <v>-1.2538871358629E-2</v>
      </c>
      <c r="Z714" s="51">
        <v>18.0777863223921</v>
      </c>
      <c r="AA714" s="19">
        <v>2.8932510098457001E-2</v>
      </c>
      <c r="AB714" s="51">
        <v>23.4699179129966</v>
      </c>
      <c r="AC714" s="19">
        <v>0.100130524711858</v>
      </c>
      <c r="AD714" s="51">
        <v>34.298907969437998</v>
      </c>
      <c r="AE714" s="19"/>
      <c r="AF714" s="87"/>
      <c r="AG714" s="19">
        <v>3.84679941998911E-3</v>
      </c>
      <c r="AH714" s="51">
        <v>-1.4141410498268701</v>
      </c>
      <c r="AI714" s="19">
        <v>-1.82751542524784E-3</v>
      </c>
      <c r="AJ714" s="51">
        <v>13.544165664468901</v>
      </c>
      <c r="AK714" s="19">
        <v>0.118380699999834</v>
      </c>
      <c r="AL714" s="19">
        <v>4.9375528244127102E-2</v>
      </c>
      <c r="AM714" s="51">
        <v>40.260170757945197</v>
      </c>
      <c r="AN714" s="15"/>
      <c r="AO714" s="22">
        <v>1.22551648237277E-2</v>
      </c>
      <c r="AP714" s="22">
        <v>-2.3204835782962601E-2</v>
      </c>
      <c r="AQ714" s="22">
        <v>4.0177276294343797E-2</v>
      </c>
      <c r="AR714" s="22">
        <v>-6.6022256074575097E-2</v>
      </c>
      <c r="AS714" s="20">
        <v>9</v>
      </c>
      <c r="AT714" s="20">
        <v>3</v>
      </c>
      <c r="AU714" s="20">
        <v>7</v>
      </c>
      <c r="AV714" s="21">
        <v>5</v>
      </c>
      <c r="AW714" s="15"/>
      <c r="AX714" s="25">
        <v>6.6049231756260304E-2</v>
      </c>
      <c r="AY714" s="26">
        <v>5.3354605877359497E-2</v>
      </c>
      <c r="AZ714" s="26">
        <v>0.703933092321677</v>
      </c>
      <c r="BA714" s="26">
        <v>6.8216398366871503E-2</v>
      </c>
      <c r="BB714" s="85">
        <v>6.7991087790869598E-3</v>
      </c>
      <c r="BC714" s="88">
        <v>-13.6269165904814</v>
      </c>
      <c r="BD714" s="18">
        <v>43874</v>
      </c>
      <c r="BE714" s="18">
        <v>43913</v>
      </c>
      <c r="BF714" s="20"/>
      <c r="BG714" s="18"/>
      <c r="BH714" s="15"/>
    </row>
    <row r="715" spans="1:60" x14ac:dyDescent="0.25">
      <c r="A715" s="15"/>
      <c r="B715" s="14" t="s">
        <v>2286</v>
      </c>
      <c r="C715" s="14" t="s">
        <v>2287</v>
      </c>
      <c r="D715" s="14" t="s">
        <v>2288</v>
      </c>
      <c r="E715" s="16" t="s">
        <v>36</v>
      </c>
      <c r="F715" s="16" t="s">
        <v>114</v>
      </c>
      <c r="G715" s="81" t="s">
        <v>703</v>
      </c>
      <c r="H715" s="82" t="s">
        <v>704</v>
      </c>
      <c r="I715" s="17" t="s">
        <v>31</v>
      </c>
      <c r="J715" s="17" t="s">
        <v>2289</v>
      </c>
      <c r="K715" s="15"/>
      <c r="L715" s="18">
        <v>44022</v>
      </c>
      <c r="M715" s="83">
        <v>2011.7947000004399</v>
      </c>
      <c r="N715" s="84">
        <v>2011.7947000004399</v>
      </c>
      <c r="O715" s="84">
        <v>2011.7947000004399</v>
      </c>
      <c r="P715" s="85">
        <f t="shared" si="11"/>
        <v>1</v>
      </c>
      <c r="Q715" s="18">
        <v>44022</v>
      </c>
      <c r="R715" s="86">
        <v>66229685.388999999</v>
      </c>
      <c r="S715" s="86">
        <v>58127002.154062502</v>
      </c>
      <c r="T715" s="15"/>
      <c r="U715" s="19">
        <v>5.4677548178005995E-7</v>
      </c>
      <c r="V715" s="51">
        <v>4.1967592915170798E-2</v>
      </c>
      <c r="W715" s="19">
        <v>3.4398331990814802E-5</v>
      </c>
      <c r="X715" s="51">
        <v>0.79235708426495</v>
      </c>
      <c r="Y715" s="19">
        <v>3.36090380369569E-3</v>
      </c>
      <c r="Z715" s="51">
        <v>19.667763838631799</v>
      </c>
      <c r="AA715" s="19">
        <v>9.3422350473702006E-3</v>
      </c>
      <c r="AB715" s="51">
        <v>21.5108904078952</v>
      </c>
      <c r="AC715" s="19">
        <v>2.82572144315054E-2</v>
      </c>
      <c r="AD715" s="51">
        <v>27.111576941417301</v>
      </c>
      <c r="AE715" s="19">
        <v>4.6305239840876297E-2</v>
      </c>
      <c r="AF715" s="87">
        <v>22.407756032684102</v>
      </c>
      <c r="AG715" s="19">
        <v>7.8537468652939407E-6</v>
      </c>
      <c r="AH715" s="51">
        <v>-1.79803561713925</v>
      </c>
      <c r="AI715" s="19">
        <v>3.5721736312552799E-3</v>
      </c>
      <c r="AJ715" s="51">
        <v>14.0841345701192</v>
      </c>
      <c r="AK715" s="19">
        <v>0.68547071489039801</v>
      </c>
      <c r="AL715" s="19">
        <v>3.3024404778188902E-2</v>
      </c>
      <c r="AM715" s="51">
        <v>-55.8814278700156</v>
      </c>
      <c r="AN715" s="15"/>
      <c r="AO715" s="22">
        <v>3.7788189729326399E-4</v>
      </c>
      <c r="AP715" s="22">
        <v>-1.9084502218902301E-4</v>
      </c>
      <c r="AQ715" s="22">
        <v>1.3725193257414501E-3</v>
      </c>
      <c r="AR715" s="22">
        <v>7.8537468652939407E-6</v>
      </c>
      <c r="AS715" s="20">
        <v>12</v>
      </c>
      <c r="AT715" s="20">
        <v>0</v>
      </c>
      <c r="AU715" s="20">
        <v>7</v>
      </c>
      <c r="AV715" s="21">
        <v>5</v>
      </c>
      <c r="AW715" s="15"/>
      <c r="AX715" s="25">
        <v>7.2361096164741E-4</v>
      </c>
      <c r="AY715" s="26">
        <v>-26.608050795999599</v>
      </c>
      <c r="AZ715" s="26">
        <v>0.57280983108375905</v>
      </c>
      <c r="BA715" s="26">
        <v>-14.369477152344199</v>
      </c>
      <c r="BB715" s="85">
        <v>7.4764270265461599E-5</v>
      </c>
      <c r="BC715" s="88">
        <v>-1.9084502191219599E-2</v>
      </c>
      <c r="BD715" s="18">
        <v>43782</v>
      </c>
      <c r="BE715" s="18">
        <v>43783</v>
      </c>
      <c r="BF715" s="20">
        <v>6</v>
      </c>
      <c r="BG715" s="18">
        <v>43790</v>
      </c>
      <c r="BH715" s="15"/>
    </row>
    <row r="716" spans="1:60" x14ac:dyDescent="0.25">
      <c r="A716" s="15"/>
      <c r="B716" s="14" t="s">
        <v>2290</v>
      </c>
      <c r="C716" s="14" t="s">
        <v>2291</v>
      </c>
      <c r="D716" s="14" t="s">
        <v>2288</v>
      </c>
      <c r="E716" s="16" t="s">
        <v>77</v>
      </c>
      <c r="F716" s="16" t="s">
        <v>114</v>
      </c>
      <c r="G716" s="81" t="s">
        <v>703</v>
      </c>
      <c r="H716" s="82" t="s">
        <v>704</v>
      </c>
      <c r="I716" s="17" t="s">
        <v>31</v>
      </c>
      <c r="J716" s="17" t="s">
        <v>2292</v>
      </c>
      <c r="K716" s="15"/>
      <c r="L716" s="18">
        <v>44022</v>
      </c>
      <c r="M716" s="83">
        <v>1390.46089999937</v>
      </c>
      <c r="N716" s="84">
        <v>1390.46089999937</v>
      </c>
      <c r="O716" s="84">
        <v>1390.46089999937</v>
      </c>
      <c r="P716" s="85">
        <f t="shared" si="11"/>
        <v>1</v>
      </c>
      <c r="Q716" s="18">
        <v>44022</v>
      </c>
      <c r="R716" s="86">
        <v>6839564.8640000001</v>
      </c>
      <c r="S716" s="86">
        <v>6766240.9092421904</v>
      </c>
      <c r="T716" s="15"/>
      <c r="U716" s="19">
        <v>1.1506981536513201E-6</v>
      </c>
      <c r="V716" s="51">
        <v>4.2027985182358001E-2</v>
      </c>
      <c r="W716" s="19">
        <v>5.1352517402847297E-5</v>
      </c>
      <c r="X716" s="51">
        <v>0.79405250280615303</v>
      </c>
      <c r="Y716" s="19">
        <v>4.2746250110212696E-3</v>
      </c>
      <c r="Z716" s="51">
        <v>19.759135959349798</v>
      </c>
      <c r="AA716" s="19">
        <v>1.1791025986895E-2</v>
      </c>
      <c r="AB716" s="51">
        <v>21.755769501847698</v>
      </c>
      <c r="AC716" s="19">
        <v>3.4046713006318903E-2</v>
      </c>
      <c r="AD716" s="51">
        <v>27.690526798891401</v>
      </c>
      <c r="AE716" s="19">
        <v>5.5942770772162503E-2</v>
      </c>
      <c r="AF716" s="87">
        <v>23.371509125805499</v>
      </c>
      <c r="AG716" s="19">
        <v>1.33051180455368E-5</v>
      </c>
      <c r="AH716" s="51">
        <v>-1.7974904800212199</v>
      </c>
      <c r="AI716" s="19">
        <v>4.5686944904446102E-3</v>
      </c>
      <c r="AJ716" s="51">
        <v>14.1837866560381</v>
      </c>
      <c r="AK716" s="19">
        <v>0.343142007088172</v>
      </c>
      <c r="AL716" s="19">
        <v>3.1541059091978199E-2</v>
      </c>
      <c r="AM716" s="51">
        <v>50.723148623073897</v>
      </c>
      <c r="AN716" s="15"/>
      <c r="AO716" s="22">
        <v>3.8600367042818101E-4</v>
      </c>
      <c r="AP716" s="22">
        <v>-1.82602601853432E-4</v>
      </c>
      <c r="AQ716" s="22">
        <v>1.6281001971947299E-3</v>
      </c>
      <c r="AR716" s="22">
        <v>1.33051180455368E-5</v>
      </c>
      <c r="AS716" s="20">
        <v>12</v>
      </c>
      <c r="AT716" s="20">
        <v>0</v>
      </c>
      <c r="AU716" s="20">
        <v>7</v>
      </c>
      <c r="AV716" s="21">
        <v>5</v>
      </c>
      <c r="AW716" s="15"/>
      <c r="AX716" s="25">
        <v>7.8768470964746501E-4</v>
      </c>
      <c r="AY716" s="26">
        <v>-22.078472218563501</v>
      </c>
      <c r="AZ716" s="26">
        <v>0.58097204038949701</v>
      </c>
      <c r="BA716" s="26">
        <v>-13.756310771656</v>
      </c>
      <c r="BB716" s="85">
        <v>8.1384557542065798E-5</v>
      </c>
      <c r="BC716" s="88">
        <v>-1.8260260193386599E-2</v>
      </c>
      <c r="BD716" s="18">
        <v>43782</v>
      </c>
      <c r="BE716" s="18">
        <v>43783</v>
      </c>
      <c r="BF716" s="20">
        <v>4</v>
      </c>
      <c r="BG716" s="18">
        <v>43788</v>
      </c>
      <c r="BH716" s="15"/>
    </row>
    <row r="717" spans="1:60" x14ac:dyDescent="0.25">
      <c r="A717" s="15"/>
      <c r="B717" s="14" t="s">
        <v>2293</v>
      </c>
      <c r="C717" s="14" t="s">
        <v>2294</v>
      </c>
      <c r="D717" s="14" t="s">
        <v>2288</v>
      </c>
      <c r="E717" s="16" t="s">
        <v>55</v>
      </c>
      <c r="F717" s="16" t="s">
        <v>114</v>
      </c>
      <c r="G717" s="81" t="s">
        <v>703</v>
      </c>
      <c r="H717" s="82" t="s">
        <v>704</v>
      </c>
      <c r="I717" s="17" t="s">
        <v>31</v>
      </c>
      <c r="J717" s="17" t="s">
        <v>2295</v>
      </c>
      <c r="K717" s="15"/>
      <c r="L717" s="18">
        <v>44022</v>
      </c>
      <c r="M717" s="83">
        <v>1384.45519999973</v>
      </c>
      <c r="N717" s="84">
        <v>1384.45519999973</v>
      </c>
      <c r="O717" s="84">
        <v>1384.45519999973</v>
      </c>
      <c r="P717" s="85">
        <f t="shared" si="11"/>
        <v>1</v>
      </c>
      <c r="Q717" s="18">
        <v>44022</v>
      </c>
      <c r="R717" s="86">
        <v>96810017.077000007</v>
      </c>
      <c r="S717" s="86">
        <v>91387871.039375007</v>
      </c>
      <c r="T717" s="15"/>
      <c r="U717" s="19">
        <v>9.3899870989844203E-7</v>
      </c>
      <c r="V717" s="51">
        <v>4.2006815237982699E-2</v>
      </c>
      <c r="W717" s="19">
        <v>4.2906804083031602E-5</v>
      </c>
      <c r="X717" s="51">
        <v>0.79320793147417101</v>
      </c>
      <c r="Y717" s="19">
        <v>5.2558903753379101E-3</v>
      </c>
      <c r="Z717" s="51">
        <v>19.857262495788699</v>
      </c>
      <c r="AA717" s="19">
        <v>1.42398163952748E-2</v>
      </c>
      <c r="AB717" s="51">
        <v>22.000648542685699</v>
      </c>
      <c r="AC717" s="19">
        <v>3.9427601843272E-2</v>
      </c>
      <c r="AD717" s="51">
        <v>28.228615682572102</v>
      </c>
      <c r="AE717" s="19">
        <v>6.3936793423636104E-2</v>
      </c>
      <c r="AF717" s="87">
        <v>24.170911390974702</v>
      </c>
      <c r="AG717" s="19">
        <v>1.06902389234165E-5</v>
      </c>
      <c r="AH717" s="51">
        <v>-1.7977519679334399</v>
      </c>
      <c r="AI717" s="19">
        <v>5.6285058308276296E-3</v>
      </c>
      <c r="AJ717" s="51">
        <v>14.2897677900764</v>
      </c>
      <c r="AK717" s="19">
        <v>0.38428908531030198</v>
      </c>
      <c r="AL717" s="19">
        <v>3.4822775045540801E-2</v>
      </c>
      <c r="AM717" s="51">
        <v>54.837856445286903</v>
      </c>
      <c r="AN717" s="15"/>
      <c r="AO717" s="22">
        <v>3.9381910210067899E-4</v>
      </c>
      <c r="AP717" s="22">
        <v>-1.7477996425441201E-4</v>
      </c>
      <c r="AQ717" s="22">
        <v>1.8710189633566201E-3</v>
      </c>
      <c r="AR717" s="22">
        <v>1.06902389234165E-5</v>
      </c>
      <c r="AS717" s="20">
        <v>12</v>
      </c>
      <c r="AT717" s="20">
        <v>0</v>
      </c>
      <c r="AU717" s="20">
        <v>7</v>
      </c>
      <c r="AV717" s="21">
        <v>5</v>
      </c>
      <c r="AW717" s="15"/>
      <c r="AX717" s="25">
        <v>8.5419965385540302E-4</v>
      </c>
      <c r="AY717" s="26">
        <v>-17.960134773107701</v>
      </c>
      <c r="AZ717" s="26">
        <v>0.58912735357898804</v>
      </c>
      <c r="BA717" s="26">
        <v>-12.9441460456583</v>
      </c>
      <c r="BB717" s="85">
        <v>8.8257294415825506E-5</v>
      </c>
      <c r="BC717" s="88">
        <v>-1.7477996416488398E-2</v>
      </c>
      <c r="BD717" s="18">
        <v>43782</v>
      </c>
      <c r="BE717" s="18">
        <v>43783</v>
      </c>
      <c r="BF717" s="20">
        <v>3</v>
      </c>
      <c r="BG717" s="18">
        <v>43787</v>
      </c>
      <c r="BH717" s="15"/>
    </row>
    <row r="718" spans="1:60" x14ac:dyDescent="0.25">
      <c r="A718" s="15"/>
      <c r="B718" s="14" t="s">
        <v>2296</v>
      </c>
      <c r="C718" s="14" t="s">
        <v>2297</v>
      </c>
      <c r="D718" s="14" t="s">
        <v>2288</v>
      </c>
      <c r="E718" s="16" t="s">
        <v>59</v>
      </c>
      <c r="F718" s="16" t="s">
        <v>114</v>
      </c>
      <c r="G718" s="81" t="s">
        <v>703</v>
      </c>
      <c r="H718" s="82" t="s">
        <v>704</v>
      </c>
      <c r="I718" s="17" t="s">
        <v>31</v>
      </c>
      <c r="J718" s="17" t="s">
        <v>2298</v>
      </c>
      <c r="K718" s="15"/>
      <c r="L718" s="18">
        <v>44022</v>
      </c>
      <c r="M718" s="83">
        <v>1434.52080000006</v>
      </c>
      <c r="N718" s="84">
        <v>1434.52080000006</v>
      </c>
      <c r="O718" s="84">
        <v>1434.52080000006</v>
      </c>
      <c r="P718" s="85">
        <f t="shared" si="11"/>
        <v>1</v>
      </c>
      <c r="Q718" s="18">
        <v>44022</v>
      </c>
      <c r="R718" s="86">
        <v>245941835.94499999</v>
      </c>
      <c r="S718" s="86">
        <v>223144932.8215</v>
      </c>
      <c r="T718" s="15"/>
      <c r="U718" s="19">
        <v>1.19902106234804E-5</v>
      </c>
      <c r="V718" s="51">
        <v>4.31119364293409E-2</v>
      </c>
      <c r="W718" s="19">
        <v>3.9513117008027599E-4</v>
      </c>
      <c r="X718" s="51">
        <v>0.82843036807389603</v>
      </c>
      <c r="Y718" s="19">
        <v>7.8037089588178796E-3</v>
      </c>
      <c r="Z718" s="51">
        <v>20.112044354144</v>
      </c>
      <c r="AA718" s="19">
        <v>1.9693482237926201E-2</v>
      </c>
      <c r="AB718" s="51">
        <v>22.546015126950799</v>
      </c>
      <c r="AC718" s="19">
        <v>5.0782801692548701E-2</v>
      </c>
      <c r="AD718" s="51">
        <v>29.364135667507099</v>
      </c>
      <c r="AE718" s="19">
        <v>8.1225420284754393E-2</v>
      </c>
      <c r="AF718" s="87">
        <v>25.899774077086501</v>
      </c>
      <c r="AG718" s="19">
        <v>1.25074826428317E-4</v>
      </c>
      <c r="AH718" s="51">
        <v>-1.7863135091829501</v>
      </c>
      <c r="AI718" s="19">
        <v>8.3547782815003302E-3</v>
      </c>
      <c r="AJ718" s="51">
        <v>14.5623950351437</v>
      </c>
      <c r="AK718" s="19">
        <v>0.43452079999959098</v>
      </c>
      <c r="AL718" s="19">
        <v>3.7284280284438899E-2</v>
      </c>
      <c r="AM718" s="51">
        <v>62.315234930662001</v>
      </c>
      <c r="AN718" s="15"/>
      <c r="AO718" s="22">
        <v>3.9972607373783798E-4</v>
      </c>
      <c r="AP718" s="22">
        <v>-1.5855408946663401E-4</v>
      </c>
      <c r="AQ718" s="22">
        <v>2.3018638112262098E-3</v>
      </c>
      <c r="AR718" s="22">
        <v>1.25074826428317E-4</v>
      </c>
      <c r="AS718" s="20">
        <v>12</v>
      </c>
      <c r="AT718" s="20">
        <v>0</v>
      </c>
      <c r="AU718" s="20">
        <v>7</v>
      </c>
      <c r="AV718" s="21">
        <v>5</v>
      </c>
      <c r="AW718" s="15"/>
      <c r="AX718" s="25">
        <v>9.6484810832862399E-4</v>
      </c>
      <c r="AY718" s="26">
        <v>-10.6770562186575</v>
      </c>
      <c r="AZ718" s="26">
        <v>0.60714865724548905</v>
      </c>
      <c r="BA718" s="26">
        <v>-10.505877112475</v>
      </c>
      <c r="BB718" s="85">
        <v>9.9691240182551194E-5</v>
      </c>
      <c r="BC718" s="88">
        <v>-1.58554089240397E-2</v>
      </c>
      <c r="BD718" s="18">
        <v>43782</v>
      </c>
      <c r="BE718" s="18">
        <v>43783</v>
      </c>
      <c r="BF718" s="20">
        <v>3</v>
      </c>
      <c r="BG718" s="18">
        <v>43787</v>
      </c>
      <c r="BH718" s="15"/>
    </row>
    <row r="719" spans="1:60" x14ac:dyDescent="0.25">
      <c r="A719" s="15"/>
      <c r="B719" s="14" t="s">
        <v>2299</v>
      </c>
      <c r="C719" s="14" t="s">
        <v>2300</v>
      </c>
      <c r="D719" s="14" t="s">
        <v>2288</v>
      </c>
      <c r="E719" s="16" t="s">
        <v>128</v>
      </c>
      <c r="F719" s="16" t="s">
        <v>114</v>
      </c>
      <c r="G719" s="81" t="s">
        <v>703</v>
      </c>
      <c r="H719" s="82" t="s">
        <v>704</v>
      </c>
      <c r="I719" s="17" t="s">
        <v>31</v>
      </c>
      <c r="J719" s="17" t="s">
        <v>2301</v>
      </c>
      <c r="K719" s="15"/>
      <c r="L719" s="18">
        <v>44022</v>
      </c>
      <c r="M719" s="83">
        <v>1108.64729999937</v>
      </c>
      <c r="N719" s="84">
        <v>1108.64729999937</v>
      </c>
      <c r="O719" s="84">
        <v>1108.64729999937</v>
      </c>
      <c r="P719" s="85">
        <f t="shared" si="11"/>
        <v>1</v>
      </c>
      <c r="Q719" s="18">
        <v>44022</v>
      </c>
      <c r="R719" s="86">
        <v>19466059.030000001</v>
      </c>
      <c r="S719" s="86">
        <v>26799936.113249999</v>
      </c>
      <c r="T719" s="15"/>
      <c r="U719" s="19">
        <v>1.7048092558980002E-5</v>
      </c>
      <c r="V719" s="51">
        <v>4.3617724622890798E-2</v>
      </c>
      <c r="W719" s="19">
        <v>4.9824238885776096E-4</v>
      </c>
      <c r="X719" s="51">
        <v>0.83874148995164399</v>
      </c>
      <c r="Y719" s="19">
        <v>8.5839697658229904E-3</v>
      </c>
      <c r="Z719" s="51">
        <v>20.190070434822701</v>
      </c>
      <c r="AA719" s="19">
        <v>2.12591737599723E-2</v>
      </c>
      <c r="AB719" s="51">
        <v>22.702584279148098</v>
      </c>
      <c r="AC719" s="19">
        <v>5.3702108900324702E-2</v>
      </c>
      <c r="AD719" s="51">
        <v>29.656066388299202</v>
      </c>
      <c r="AE719" s="19">
        <v>6.8824605323243304E-2</v>
      </c>
      <c r="AF719" s="87">
        <v>24.659692580928098</v>
      </c>
      <c r="AG719" s="19">
        <v>1.5823585636098899E-4</v>
      </c>
      <c r="AH719" s="51">
        <v>-1.7829974061896801</v>
      </c>
      <c r="AI719" s="19">
        <v>9.1528975262917794E-3</v>
      </c>
      <c r="AJ719" s="51">
        <v>14.6422069596301</v>
      </c>
      <c r="AK719" s="19">
        <v>0.108534007824346</v>
      </c>
      <c r="AL719" s="19">
        <v>2.0316472049671599E-2</v>
      </c>
      <c r="AM719" s="51">
        <v>4.45316448058293</v>
      </c>
      <c r="AN719" s="15"/>
      <c r="AO719" s="22">
        <v>4.1342170152347502E-4</v>
      </c>
      <c r="AP719" s="22">
        <v>-1.55250732859713E-4</v>
      </c>
      <c r="AQ719" s="22">
        <v>2.4780265412118799E-3</v>
      </c>
      <c r="AR719" s="22">
        <v>1.5823585636098899E-4</v>
      </c>
      <c r="AS719" s="20">
        <v>12</v>
      </c>
      <c r="AT719" s="20">
        <v>0</v>
      </c>
      <c r="AU719" s="20">
        <v>7</v>
      </c>
      <c r="AV719" s="21">
        <v>5</v>
      </c>
      <c r="AW719" s="15"/>
      <c r="AX719" s="25">
        <v>1.0052158368444E-3</v>
      </c>
      <c r="AY719" s="26">
        <v>-8.7522699270339199</v>
      </c>
      <c r="AZ719" s="26">
        <v>0.61241578663611995</v>
      </c>
      <c r="BA719" s="26">
        <v>-9.5060531193885307</v>
      </c>
      <c r="BB719" s="85">
        <v>1.0386291139454299E-4</v>
      </c>
      <c r="BC719" s="88">
        <v>-1.5525073290547199E-2</v>
      </c>
      <c r="BD719" s="18">
        <v>43782</v>
      </c>
      <c r="BE719" s="18">
        <v>43783</v>
      </c>
      <c r="BF719" s="20">
        <v>3</v>
      </c>
      <c r="BG719" s="18">
        <v>43787</v>
      </c>
      <c r="BH719" s="15"/>
    </row>
    <row r="720" spans="1:60" x14ac:dyDescent="0.25">
      <c r="A720" s="15"/>
      <c r="B720" s="14" t="s">
        <v>2302</v>
      </c>
      <c r="C720" s="14" t="s">
        <v>2303</v>
      </c>
      <c r="D720" s="14" t="s">
        <v>2288</v>
      </c>
      <c r="E720" s="16" t="s">
        <v>135</v>
      </c>
      <c r="F720" s="16" t="s">
        <v>114</v>
      </c>
      <c r="G720" s="81" t="s">
        <v>703</v>
      </c>
      <c r="H720" s="82" t="s">
        <v>704</v>
      </c>
      <c r="I720" s="17" t="s">
        <v>31</v>
      </c>
      <c r="J720" s="17" t="s">
        <v>2304</v>
      </c>
      <c r="K720" s="15"/>
      <c r="L720" s="18">
        <v>44022</v>
      </c>
      <c r="M720" s="83">
        <v>1670.2938000001</v>
      </c>
      <c r="N720" s="84">
        <v>1670.2938000001</v>
      </c>
      <c r="O720" s="84">
        <v>1670.2938000001</v>
      </c>
      <c r="P720" s="85">
        <f t="shared" si="11"/>
        <v>1</v>
      </c>
      <c r="Q720" s="18">
        <v>44022</v>
      </c>
      <c r="R720" s="86">
        <v>35039.392</v>
      </c>
      <c r="S720" s="86">
        <v>34936.960148864702</v>
      </c>
      <c r="T720" s="15"/>
      <c r="U720" s="19">
        <v>7.2442871896782898E-6</v>
      </c>
      <c r="V720" s="51">
        <v>4.26373440859606E-2</v>
      </c>
      <c r="W720" s="19">
        <v>2.3444485304935399E-4</v>
      </c>
      <c r="X720" s="51">
        <v>0.812361736370804</v>
      </c>
      <c r="Y720" s="19">
        <v>4.5439499081112401E-3</v>
      </c>
      <c r="Z720" s="51">
        <v>19.786068449058799</v>
      </c>
      <c r="AA720" s="19">
        <v>1.17050033404666E-2</v>
      </c>
      <c r="AB720" s="51">
        <v>21.747167237219401</v>
      </c>
      <c r="AC720" s="19">
        <v>3.3077146403229597E-2</v>
      </c>
      <c r="AD720" s="51">
        <v>27.593570138589701</v>
      </c>
      <c r="AE720" s="19">
        <v>5.3619350132066798E-2</v>
      </c>
      <c r="AF720" s="87">
        <v>23.139167061803199</v>
      </c>
      <c r="AG720" s="19">
        <v>7.44834633223945E-5</v>
      </c>
      <c r="AH720" s="51">
        <v>-1.7913726454935399</v>
      </c>
      <c r="AI720" s="19">
        <v>4.8195784802373999E-3</v>
      </c>
      <c r="AJ720" s="51">
        <v>14.208875055017399</v>
      </c>
      <c r="AK720" s="19">
        <v>0.335497845190112</v>
      </c>
      <c r="AL720" s="19">
        <v>3.0921505063815899E-2</v>
      </c>
      <c r="AM720" s="51">
        <v>49.958732433267897</v>
      </c>
      <c r="AN720" s="15"/>
      <c r="AO720" s="22">
        <v>3.8410814704548102E-4</v>
      </c>
      <c r="AP720" s="22">
        <v>-1.8456144607625899E-4</v>
      </c>
      <c r="AQ720" s="22">
        <v>1.5685097896494E-3</v>
      </c>
      <c r="AR720" s="22">
        <v>7.44834633223945E-5</v>
      </c>
      <c r="AS720" s="20">
        <v>12</v>
      </c>
      <c r="AT720" s="20">
        <v>0</v>
      </c>
      <c r="AU720" s="20">
        <v>7</v>
      </c>
      <c r="AV720" s="21">
        <v>5</v>
      </c>
      <c r="AW720" s="15"/>
      <c r="AX720" s="25">
        <v>7.5253136016726805E-4</v>
      </c>
      <c r="AY720" s="26">
        <v>-22.791815625736501</v>
      </c>
      <c r="AZ720" s="26">
        <v>0.58063889103596</v>
      </c>
      <c r="BA720" s="26">
        <v>-13.879563262817101</v>
      </c>
      <c r="BB720" s="85">
        <v>7.7752708413996203E-5</v>
      </c>
      <c r="BC720" s="88">
        <v>-1.8456144651509E-2</v>
      </c>
      <c r="BD720" s="18">
        <v>43782</v>
      </c>
      <c r="BE720" s="18">
        <v>43783</v>
      </c>
      <c r="BF720" s="20">
        <v>5</v>
      </c>
      <c r="BG720" s="18">
        <v>43789</v>
      </c>
      <c r="BH720" s="15"/>
    </row>
    <row r="721" spans="1:60" x14ac:dyDescent="0.25">
      <c r="A721" s="15"/>
      <c r="B721" s="14" t="s">
        <v>2305</v>
      </c>
      <c r="C721" s="14" t="s">
        <v>2306</v>
      </c>
      <c r="D721" s="14" t="s">
        <v>2307</v>
      </c>
      <c r="E721" s="16" t="s">
        <v>36</v>
      </c>
      <c r="F721" s="16" t="s">
        <v>2142</v>
      </c>
      <c r="G721" s="81" t="s">
        <v>38</v>
      </c>
      <c r="H721" s="82" t="s">
        <v>395</v>
      </c>
      <c r="I721" s="17" t="s">
        <v>31</v>
      </c>
      <c r="J721" s="17" t="s">
        <v>2308</v>
      </c>
      <c r="K721" s="15"/>
      <c r="L721" s="18">
        <v>44022</v>
      </c>
      <c r="M721" s="83">
        <v>1483.3348999991999</v>
      </c>
      <c r="N721" s="84">
        <v>1483.3348999991999</v>
      </c>
      <c r="O721" s="84">
        <v>1518.7730999998701</v>
      </c>
      <c r="P721" s="85">
        <f t="shared" si="11"/>
        <v>0.97666656065960533</v>
      </c>
      <c r="Q721" s="18">
        <v>43843</v>
      </c>
      <c r="R721" s="86">
        <v>2255234.517</v>
      </c>
      <c r="S721" s="86">
        <v>1771044.8839042999</v>
      </c>
      <c r="T721" s="15"/>
      <c r="U721" s="19">
        <v>5.6981667930813299E-3</v>
      </c>
      <c r="V721" s="51">
        <v>0.611729594675126</v>
      </c>
      <c r="W721" s="19">
        <v>9.9768440910411302E-2</v>
      </c>
      <c r="X721" s="51">
        <v>10.765761342103399</v>
      </c>
      <c r="Y721" s="19">
        <v>-5.9963819203403502E-3</v>
      </c>
      <c r="Z721" s="51">
        <v>18.732035266206399</v>
      </c>
      <c r="AA721" s="19">
        <v>0.20350729783065599</v>
      </c>
      <c r="AB721" s="51">
        <v>40.927396686223801</v>
      </c>
      <c r="AC721" s="19">
        <v>0.18116294473293201</v>
      </c>
      <c r="AD721" s="51">
        <v>42.402149971574502</v>
      </c>
      <c r="AE721" s="19">
        <v>0.229797305020911</v>
      </c>
      <c r="AF721" s="87">
        <v>40.756962550687597</v>
      </c>
      <c r="AG721" s="19">
        <v>3.63654910215701E-2</v>
      </c>
      <c r="AH721" s="51">
        <v>1.83772811033123</v>
      </c>
      <c r="AI721" s="19">
        <v>4.1179640780683299E-2</v>
      </c>
      <c r="AJ721" s="51">
        <v>17.844881285069299</v>
      </c>
      <c r="AK721" s="19">
        <v>0.48333489999989998</v>
      </c>
      <c r="AL721" s="19">
        <v>2.5585445604519901E-2</v>
      </c>
      <c r="AM721" s="51">
        <v>-50.704525190289097</v>
      </c>
      <c r="AN721" s="15"/>
      <c r="AO721" s="22">
        <v>4.4666794239674297E-2</v>
      </c>
      <c r="AP721" s="22">
        <v>-5.1092077091234402E-2</v>
      </c>
      <c r="AQ721" s="22">
        <v>0.115308016100316</v>
      </c>
      <c r="AR721" s="22">
        <v>-0.104082785529463</v>
      </c>
      <c r="AS721" s="20">
        <v>7</v>
      </c>
      <c r="AT721" s="20">
        <v>5</v>
      </c>
      <c r="AU721" s="20">
        <v>8</v>
      </c>
      <c r="AV721" s="21">
        <v>4</v>
      </c>
      <c r="AW721" s="15"/>
      <c r="AX721" s="25">
        <v>0.17669814684690199</v>
      </c>
      <c r="AY721" s="26">
        <v>1.0095257420689401</v>
      </c>
      <c r="AZ721" s="26">
        <v>1.22046680228232</v>
      </c>
      <c r="BA721" s="26">
        <v>1.4323032975207799</v>
      </c>
      <c r="BB721" s="85">
        <v>1.8199039061892099E-2</v>
      </c>
      <c r="BC721" s="88">
        <v>-22.136697048408699</v>
      </c>
      <c r="BD721" s="18">
        <v>43843</v>
      </c>
      <c r="BE721" s="18">
        <v>43910</v>
      </c>
      <c r="BF721" s="20"/>
      <c r="BG721" s="18"/>
      <c r="BH721" s="15"/>
    </row>
    <row r="722" spans="1:60" x14ac:dyDescent="0.25">
      <c r="A722" s="15"/>
      <c r="B722" s="14" t="s">
        <v>2309</v>
      </c>
      <c r="C722" s="14" t="s">
        <v>2310</v>
      </c>
      <c r="D722" s="14" t="s">
        <v>2307</v>
      </c>
      <c r="E722" s="16" t="s">
        <v>565</v>
      </c>
      <c r="F722" s="16" t="s">
        <v>2142</v>
      </c>
      <c r="G722" s="81" t="s">
        <v>38</v>
      </c>
      <c r="H722" s="82" t="s">
        <v>395</v>
      </c>
      <c r="I722" s="17" t="s">
        <v>31</v>
      </c>
      <c r="J722" s="17" t="s">
        <v>2311</v>
      </c>
      <c r="K722" s="15"/>
      <c r="L722" s="18">
        <v>44022</v>
      </c>
      <c r="M722" s="83">
        <v>1013.38929999992</v>
      </c>
      <c r="N722" s="84">
        <v>1013.38929999992</v>
      </c>
      <c r="O722" s="84">
        <v>1277.3052999991901</v>
      </c>
      <c r="P722" s="85">
        <f t="shared" si="11"/>
        <v>0.79338064282717891</v>
      </c>
      <c r="Q722" s="18">
        <v>43843</v>
      </c>
      <c r="R722" s="86">
        <v>0</v>
      </c>
      <c r="S722" s="86">
        <v>190045.84592358401</v>
      </c>
      <c r="T722" s="15"/>
      <c r="U722" s="19">
        <v>0</v>
      </c>
      <c r="V722" s="51">
        <v>4.1912915366992799E-2</v>
      </c>
      <c r="W722" s="19">
        <v>0</v>
      </c>
      <c r="X722" s="51">
        <v>0.78891725106586796</v>
      </c>
      <c r="Y722" s="19">
        <v>-0.192338934313739</v>
      </c>
      <c r="Z722" s="51">
        <v>9.7780026873806505E-2</v>
      </c>
      <c r="AA722" s="19">
        <v>-7.3344788188478604E-3</v>
      </c>
      <c r="AB722" s="51">
        <v>19.843219021277001</v>
      </c>
      <c r="AC722" s="19">
        <v>3.6571378313965401E-3</v>
      </c>
      <c r="AD722" s="51">
        <v>24.651569281384599</v>
      </c>
      <c r="AE722" s="19"/>
      <c r="AF722" s="87"/>
      <c r="AG722" s="19">
        <v>0</v>
      </c>
      <c r="AH722" s="51">
        <v>-1.79882099182578</v>
      </c>
      <c r="AI722" s="19">
        <v>-0.153318905459018</v>
      </c>
      <c r="AJ722" s="51">
        <v>-1.60497333890817</v>
      </c>
      <c r="AK722" s="19">
        <v>9.9269673773960693E-3</v>
      </c>
      <c r="AL722" s="19">
        <v>4.6900253964849998E-3</v>
      </c>
      <c r="AM722" s="51">
        <v>24.606284531299</v>
      </c>
      <c r="AN722" s="15"/>
      <c r="AO722" s="22">
        <v>3.43097160111938E-2</v>
      </c>
      <c r="AP722" s="22">
        <v>-5.1014956501603599E-2</v>
      </c>
      <c r="AQ722" s="22">
        <v>0.118039238628699</v>
      </c>
      <c r="AR722" s="22">
        <v>-0.15847536114597499</v>
      </c>
      <c r="AS722" s="20">
        <v>4</v>
      </c>
      <c r="AT722" s="20">
        <v>4</v>
      </c>
      <c r="AU722" s="20">
        <v>6</v>
      </c>
      <c r="AV722" s="21">
        <v>6</v>
      </c>
      <c r="AW722" s="15"/>
      <c r="AX722" s="25">
        <v>0.145293802465603</v>
      </c>
      <c r="AY722" s="26">
        <v>-0.16561847773437</v>
      </c>
      <c r="AZ722" s="26">
        <v>0.49480794880810203</v>
      </c>
      <c r="BA722" s="26">
        <v>-0.21467794140039601</v>
      </c>
      <c r="BB722" s="85">
        <v>1.49101917242842E-2</v>
      </c>
      <c r="BC722" s="88">
        <v>-21.711473364994202</v>
      </c>
      <c r="BD722" s="18">
        <v>43843</v>
      </c>
      <c r="BE722" s="18">
        <v>43910</v>
      </c>
      <c r="BF722" s="20"/>
      <c r="BG722" s="18"/>
      <c r="BH722" s="15"/>
    </row>
    <row r="723" spans="1:60" x14ac:dyDescent="0.25">
      <c r="A723" s="15"/>
      <c r="B723" s="14" t="s">
        <v>2312</v>
      </c>
      <c r="C723" s="14" t="s">
        <v>2313</v>
      </c>
      <c r="D723" s="14" t="s">
        <v>2307</v>
      </c>
      <c r="E723" s="16" t="s">
        <v>43</v>
      </c>
      <c r="F723" s="16" t="s">
        <v>2142</v>
      </c>
      <c r="G723" s="81" t="s">
        <v>38</v>
      </c>
      <c r="H723" s="82" t="s">
        <v>395</v>
      </c>
      <c r="I723" s="17" t="s">
        <v>31</v>
      </c>
      <c r="J723" s="17" t="s">
        <v>2314</v>
      </c>
      <c r="K723" s="15"/>
      <c r="L723" s="18">
        <v>44022</v>
      </c>
      <c r="M723" s="83">
        <v>1633.56020000018</v>
      </c>
      <c r="N723" s="84">
        <v>1633.56020000018</v>
      </c>
      <c r="O723" s="84">
        <v>1667.7260999996199</v>
      </c>
      <c r="P723" s="85">
        <f t="shared" si="11"/>
        <v>0.97951348246007075</v>
      </c>
      <c r="Q723" s="18">
        <v>43843</v>
      </c>
      <c r="R723" s="86">
        <v>142417.24299999999</v>
      </c>
      <c r="S723" s="86">
        <v>128822.53553430201</v>
      </c>
      <c r="T723" s="15"/>
      <c r="U723" s="19">
        <v>5.7145383088936796E-3</v>
      </c>
      <c r="V723" s="51">
        <v>0.61336674625636101</v>
      </c>
      <c r="W723" s="19">
        <v>0.100304982388479</v>
      </c>
      <c r="X723" s="51">
        <v>10.819415489910201</v>
      </c>
      <c r="Y723" s="19">
        <v>-3.0503034276989599E-3</v>
      </c>
      <c r="Z723" s="51">
        <v>19.026643115474101</v>
      </c>
      <c r="AA723" s="19">
        <v>0.21070070269168401</v>
      </c>
      <c r="AB723" s="51">
        <v>41.646737172326503</v>
      </c>
      <c r="AC723" s="19">
        <v>0.19531468545406799</v>
      </c>
      <c r="AD723" s="51">
        <v>43.817324043658999</v>
      </c>
      <c r="AE723" s="19">
        <v>0.251958301783889</v>
      </c>
      <c r="AF723" s="87">
        <v>42.973062227014502</v>
      </c>
      <c r="AG723" s="19">
        <v>3.6533953119942501E-2</v>
      </c>
      <c r="AH723" s="51">
        <v>1.8545743201684699</v>
      </c>
      <c r="AI723" s="19">
        <v>4.44354294486402E-2</v>
      </c>
      <c r="AJ723" s="51">
        <v>18.1704601518577</v>
      </c>
      <c r="AK723" s="19">
        <v>0.63356020000006497</v>
      </c>
      <c r="AL723" s="19">
        <v>3.1944299547831199E-2</v>
      </c>
      <c r="AM723" s="51">
        <v>-35.681995190272602</v>
      </c>
      <c r="AN723" s="15"/>
      <c r="AO723" s="22">
        <v>4.4683769940093002E-2</v>
      </c>
      <c r="AP723" s="22">
        <v>-5.1076655149736298E-2</v>
      </c>
      <c r="AQ723" s="22">
        <v>0.115853860441421</v>
      </c>
      <c r="AR723" s="22">
        <v>-0.103630998461158</v>
      </c>
      <c r="AS723" s="20">
        <v>7</v>
      </c>
      <c r="AT723" s="20">
        <v>5</v>
      </c>
      <c r="AU723" s="20">
        <v>8</v>
      </c>
      <c r="AV723" s="21">
        <v>4</v>
      </c>
      <c r="AW723" s="15"/>
      <c r="AX723" s="25">
        <v>0.17670613592199499</v>
      </c>
      <c r="AY723" s="26">
        <v>1.04715500109523</v>
      </c>
      <c r="AZ723" s="26">
        <v>1.24284724720201</v>
      </c>
      <c r="BA723" s="26">
        <v>1.48746877885424</v>
      </c>
      <c r="BB723" s="85">
        <v>1.8200241605191E-2</v>
      </c>
      <c r="BC723" s="88">
        <v>-22.051822538516699</v>
      </c>
      <c r="BD723" s="18">
        <v>43843</v>
      </c>
      <c r="BE723" s="18">
        <v>43910</v>
      </c>
      <c r="BF723" s="20"/>
      <c r="BG723" s="18"/>
      <c r="BH723" s="15"/>
    </row>
    <row r="724" spans="1:60" x14ac:dyDescent="0.25">
      <c r="A724" s="15"/>
      <c r="B724" s="14" t="s">
        <v>2315</v>
      </c>
      <c r="C724" s="14" t="s">
        <v>2316</v>
      </c>
      <c r="D724" s="14" t="s">
        <v>2307</v>
      </c>
      <c r="E724" s="16" t="s">
        <v>2317</v>
      </c>
      <c r="F724" s="16" t="s">
        <v>2142</v>
      </c>
      <c r="G724" s="81" t="s">
        <v>38</v>
      </c>
      <c r="H724" s="82" t="s">
        <v>395</v>
      </c>
      <c r="I724" s="17" t="s">
        <v>31</v>
      </c>
      <c r="J724" s="17" t="s">
        <v>2318</v>
      </c>
      <c r="K724" s="15"/>
      <c r="L724" s="18">
        <v>44022</v>
      </c>
      <c r="M724" s="83">
        <v>1853.61979999952</v>
      </c>
      <c r="N724" s="84">
        <v>1853.61979999952</v>
      </c>
      <c r="O724" s="84">
        <v>1881.58960000053</v>
      </c>
      <c r="P724" s="85">
        <f t="shared" si="11"/>
        <v>0.9851350156266796</v>
      </c>
      <c r="Q724" s="18">
        <v>43843</v>
      </c>
      <c r="R724" s="86">
        <v>1436303.2560000001</v>
      </c>
      <c r="S724" s="86">
        <v>1251762.1352480501</v>
      </c>
      <c r="T724" s="15"/>
      <c r="U724" s="19">
        <v>5.7466827020107303E-3</v>
      </c>
      <c r="V724" s="51">
        <v>0.61658118556806596</v>
      </c>
      <c r="W724" s="19">
        <v>0.101360964823543</v>
      </c>
      <c r="X724" s="51">
        <v>10.9250137334166</v>
      </c>
      <c r="Y724" s="19">
        <v>2.7675352612277502E-3</v>
      </c>
      <c r="Z724" s="51">
        <v>19.608426984370499</v>
      </c>
      <c r="AA724" s="19">
        <v>0.22496828240953601</v>
      </c>
      <c r="AB724" s="51">
        <v>43.0734951441409</v>
      </c>
      <c r="AC724" s="19">
        <v>0.22363636735652101</v>
      </c>
      <c r="AD724" s="51">
        <v>46.649492233933401</v>
      </c>
      <c r="AE724" s="19">
        <v>0.29670724802970699</v>
      </c>
      <c r="AF724" s="87">
        <v>47.447956851567099</v>
      </c>
      <c r="AG724" s="19">
        <v>3.68654420235544E-2</v>
      </c>
      <c r="AH724" s="51">
        <v>1.88772321052966</v>
      </c>
      <c r="AI724" s="19">
        <v>5.0866116234828999E-2</v>
      </c>
      <c r="AJ724" s="51">
        <v>18.813528830476599</v>
      </c>
      <c r="AK724" s="19">
        <v>0.45849808404978798</v>
      </c>
      <c r="AL724" s="19">
        <v>2.8384369577906899E-2</v>
      </c>
      <c r="AM724" s="51">
        <v>30.676839636347701</v>
      </c>
      <c r="AN724" s="15"/>
      <c r="AO724" s="22">
        <v>4.4717183498505599E-2</v>
      </c>
      <c r="AP724" s="22">
        <v>-5.1046339452150299E-2</v>
      </c>
      <c r="AQ724" s="22">
        <v>0.116927568797109</v>
      </c>
      <c r="AR724" s="22">
        <v>-0.10274224890599699</v>
      </c>
      <c r="AS724" s="20">
        <v>7</v>
      </c>
      <c r="AT724" s="20">
        <v>5</v>
      </c>
      <c r="AU724" s="20">
        <v>8</v>
      </c>
      <c r="AV724" s="21">
        <v>4</v>
      </c>
      <c r="AW724" s="15"/>
      <c r="AX724" s="25">
        <v>0.17672259744343999</v>
      </c>
      <c r="AY724" s="26">
        <v>1.12174800596949</v>
      </c>
      <c r="AZ724" s="26">
        <v>1.2872150301063801</v>
      </c>
      <c r="BA724" s="26">
        <v>1.59717776235266</v>
      </c>
      <c r="BB724" s="85">
        <v>1.8202684876287099E-2</v>
      </c>
      <c r="BC724" s="88">
        <v>-21.884692602529</v>
      </c>
      <c r="BD724" s="18">
        <v>43843</v>
      </c>
      <c r="BE724" s="18">
        <v>43910</v>
      </c>
      <c r="BF724" s="20"/>
      <c r="BG724" s="18"/>
      <c r="BH724" s="15"/>
    </row>
    <row r="725" spans="1:60" x14ac:dyDescent="0.25">
      <c r="A725" s="15"/>
      <c r="B725" s="14" t="s">
        <v>2319</v>
      </c>
      <c r="C725" s="14" t="s">
        <v>2320</v>
      </c>
      <c r="D725" s="14" t="s">
        <v>2307</v>
      </c>
      <c r="E725" s="16" t="s">
        <v>257</v>
      </c>
      <c r="F725" s="16" t="s">
        <v>2142</v>
      </c>
      <c r="G725" s="81" t="s">
        <v>38</v>
      </c>
      <c r="H725" s="82" t="s">
        <v>395</v>
      </c>
      <c r="I725" s="17" t="s">
        <v>31</v>
      </c>
      <c r="J725" s="17" t="s">
        <v>2321</v>
      </c>
      <c r="K725" s="15"/>
      <c r="L725" s="18">
        <v>44022</v>
      </c>
      <c r="M725" s="83">
        <v>1266.9697999991499</v>
      </c>
      <c r="N725" s="84">
        <v>1266.9697999991499</v>
      </c>
      <c r="O725" s="84">
        <v>1304.8107999991601</v>
      </c>
      <c r="P725" s="85">
        <f t="shared" si="11"/>
        <v>0.97099886052442663</v>
      </c>
      <c r="Q725" s="18">
        <v>43843</v>
      </c>
      <c r="R725" s="86">
        <v>729698.16200000001</v>
      </c>
      <c r="S725" s="86">
        <v>802973.32670605497</v>
      </c>
      <c r="T725" s="15"/>
      <c r="U725" s="19">
        <v>5.6655164062249198E-3</v>
      </c>
      <c r="V725" s="51">
        <v>0.60846455598948501</v>
      </c>
      <c r="W725" s="19">
        <v>9.8696231865760597E-2</v>
      </c>
      <c r="X725" s="51">
        <v>10.658540437638299</v>
      </c>
      <c r="Y725" s="19">
        <v>-1.18610695026291E-2</v>
      </c>
      <c r="Z725" s="51">
        <v>18.145566507999298</v>
      </c>
      <c r="AA725" s="19">
        <v>0.18925105434755099</v>
      </c>
      <c r="AB725" s="51">
        <v>39.501772337942398</v>
      </c>
      <c r="AC725" s="19">
        <v>0.153362655719393</v>
      </c>
      <c r="AD725" s="51">
        <v>39.622121070220601</v>
      </c>
      <c r="AE725" s="19">
        <v>0.18664319298666701</v>
      </c>
      <c r="AF725" s="87">
        <v>36.4415513472632</v>
      </c>
      <c r="AG725" s="19">
        <v>3.6028652966706397E-2</v>
      </c>
      <c r="AH725" s="51">
        <v>1.80404430484487</v>
      </c>
      <c r="AI725" s="19">
        <v>3.4700196432822801E-2</v>
      </c>
      <c r="AJ725" s="51">
        <v>17.196936850290498</v>
      </c>
      <c r="AK725" s="19">
        <v>0.266969799999206</v>
      </c>
      <c r="AL725" s="19">
        <v>1.5277042604793701E-2</v>
      </c>
      <c r="AM725" s="51">
        <v>-72.341035190387601</v>
      </c>
      <c r="AN725" s="15"/>
      <c r="AO725" s="22">
        <v>4.4632769135205301E-2</v>
      </c>
      <c r="AP725" s="22">
        <v>-5.1122920256602797E-2</v>
      </c>
      <c r="AQ725" s="22">
        <v>0.11421758029609901</v>
      </c>
      <c r="AR725" s="22">
        <v>-0.104985388196801</v>
      </c>
      <c r="AS725" s="20">
        <v>7</v>
      </c>
      <c r="AT725" s="20">
        <v>5</v>
      </c>
      <c r="AU725" s="20">
        <v>8</v>
      </c>
      <c r="AV725" s="21">
        <v>4</v>
      </c>
      <c r="AW725" s="15"/>
      <c r="AX725" s="25">
        <v>0.17668282246915601</v>
      </c>
      <c r="AY725" s="26">
        <v>0.93491748011183495</v>
      </c>
      <c r="AZ725" s="26">
        <v>1.1760932571342</v>
      </c>
      <c r="BA725" s="26">
        <v>1.3232811741436299</v>
      </c>
      <c r="BB725" s="85">
        <v>1.8196701732231299E-2</v>
      </c>
      <c r="BC725" s="88">
        <v>-22.306122849316999</v>
      </c>
      <c r="BD725" s="18">
        <v>43843</v>
      </c>
      <c r="BE725" s="18">
        <v>43910</v>
      </c>
      <c r="BF725" s="20"/>
      <c r="BG725" s="18"/>
      <c r="BH725" s="15"/>
    </row>
    <row r="726" spans="1:60" x14ac:dyDescent="0.25">
      <c r="A726" s="15"/>
      <c r="B726" s="14" t="s">
        <v>2322</v>
      </c>
      <c r="C726" s="14" t="s">
        <v>2323</v>
      </c>
      <c r="D726" s="14" t="s">
        <v>2307</v>
      </c>
      <c r="E726" s="16" t="s">
        <v>55</v>
      </c>
      <c r="F726" s="16" t="s">
        <v>2142</v>
      </c>
      <c r="G726" s="81" t="s">
        <v>38</v>
      </c>
      <c r="H726" s="82" t="s">
        <v>395</v>
      </c>
      <c r="I726" s="17" t="s">
        <v>31</v>
      </c>
      <c r="J726" s="17" t="s">
        <v>64</v>
      </c>
      <c r="K726" s="15"/>
      <c r="L726" s="18">
        <v>44022</v>
      </c>
      <c r="M726" s="83">
        <v>1546.7473000008599</v>
      </c>
      <c r="N726" s="84">
        <v>1546.7473000008599</v>
      </c>
      <c r="O726" s="84">
        <v>1557.6457000002299</v>
      </c>
      <c r="P726" s="85">
        <f t="shared" si="11"/>
        <v>0.99300328694813689</v>
      </c>
      <c r="Q726" s="18">
        <v>43843</v>
      </c>
      <c r="R726" s="86">
        <v>1433535.48</v>
      </c>
      <c r="S726" s="86">
        <v>1279037.4950918001</v>
      </c>
      <c r="T726" s="15"/>
      <c r="U726" s="19">
        <v>5.7914309745683602E-3</v>
      </c>
      <c r="V726" s="51">
        <v>0.62105601282382805</v>
      </c>
      <c r="W726" s="19">
        <v>0.102830230585823</v>
      </c>
      <c r="X726" s="51">
        <v>11.071940309644599</v>
      </c>
      <c r="Y726" s="19">
        <v>1.09113917224022E-2</v>
      </c>
      <c r="Z726" s="51">
        <v>20.4228126304806</v>
      </c>
      <c r="AA726" s="19">
        <v>0.245083591600705</v>
      </c>
      <c r="AB726" s="51">
        <v>45.0850260632578</v>
      </c>
      <c r="AC726" s="19">
        <v>0.26412518829252801</v>
      </c>
      <c r="AD726" s="51">
        <v>50.698374327505</v>
      </c>
      <c r="AE726" s="19">
        <v>0.36158123806119002</v>
      </c>
      <c r="AF726" s="87">
        <v>53.9353558547446</v>
      </c>
      <c r="AG726" s="19">
        <v>3.7326308318370097E-2</v>
      </c>
      <c r="AH726" s="51">
        <v>1.93380984001124</v>
      </c>
      <c r="AI726" s="19">
        <v>5.9871631112400799E-2</v>
      </c>
      <c r="AJ726" s="51">
        <v>19.7140803182265</v>
      </c>
      <c r="AK726" s="19">
        <v>0.54674730000086103</v>
      </c>
      <c r="AL726" s="19">
        <v>8.7105751879862497E-2</v>
      </c>
      <c r="AM726" s="51">
        <v>50.2671163016348</v>
      </c>
      <c r="AN726" s="15"/>
      <c r="AO726" s="22">
        <v>4.4763562613297801E-2</v>
      </c>
      <c r="AP726" s="22">
        <v>-5.10041418483888E-2</v>
      </c>
      <c r="AQ726" s="22">
        <v>0.11842178687948</v>
      </c>
      <c r="AR726" s="22">
        <v>-0.10150513387910901</v>
      </c>
      <c r="AS726" s="20">
        <v>7</v>
      </c>
      <c r="AT726" s="20">
        <v>5</v>
      </c>
      <c r="AU726" s="20">
        <v>8</v>
      </c>
      <c r="AV726" s="21">
        <v>4</v>
      </c>
      <c r="AW726" s="15"/>
      <c r="AX726" s="25">
        <v>0.17674695620778899</v>
      </c>
      <c r="AY726" s="26">
        <v>1.22683422879527</v>
      </c>
      <c r="AZ726" s="26">
        <v>1.3497232886238599</v>
      </c>
      <c r="BA726" s="26">
        <v>1.75251948575715</v>
      </c>
      <c r="BB726" s="85">
        <v>1.8206235010930001E-2</v>
      </c>
      <c r="BC726" s="88">
        <v>-21.651746607094498</v>
      </c>
      <c r="BD726" s="18">
        <v>43843</v>
      </c>
      <c r="BE726" s="18">
        <v>43910</v>
      </c>
      <c r="BF726" s="20"/>
      <c r="BG726" s="18"/>
      <c r="BH726" s="15"/>
    </row>
    <row r="727" spans="1:60" x14ac:dyDescent="0.25">
      <c r="A727" s="15"/>
      <c r="B727" s="14" t="s">
        <v>2324</v>
      </c>
      <c r="C727" s="14" t="s">
        <v>2325</v>
      </c>
      <c r="D727" s="14" t="s">
        <v>2307</v>
      </c>
      <c r="E727" s="16" t="s">
        <v>2326</v>
      </c>
      <c r="F727" s="16" t="s">
        <v>2142</v>
      </c>
      <c r="G727" s="81" t="s">
        <v>38</v>
      </c>
      <c r="H727" s="82" t="s">
        <v>395</v>
      </c>
      <c r="I727" s="17" t="s">
        <v>31</v>
      </c>
      <c r="J727" s="17" t="s">
        <v>64</v>
      </c>
      <c r="K727" s="15"/>
      <c r="L727" s="18">
        <v>44022</v>
      </c>
      <c r="M727" s="83">
        <v>1000</v>
      </c>
      <c r="N727" s="84">
        <v>1000</v>
      </c>
      <c r="O727" s="84">
        <v>1000</v>
      </c>
      <c r="P727" s="85">
        <f t="shared" si="11"/>
        <v>1</v>
      </c>
      <c r="Q727" s="18">
        <v>44022</v>
      </c>
      <c r="R727" s="86">
        <v>0</v>
      </c>
      <c r="S727" s="86">
        <v>0</v>
      </c>
      <c r="T727" s="15"/>
      <c r="U727" s="19">
        <v>0</v>
      </c>
      <c r="V727" s="51">
        <v>4.1912915366992799E-2</v>
      </c>
      <c r="W727" s="19">
        <v>0</v>
      </c>
      <c r="X727" s="51">
        <v>0.78891725106586796</v>
      </c>
      <c r="Y727" s="19">
        <v>0</v>
      </c>
      <c r="Z727" s="51">
        <v>19.3316734582477</v>
      </c>
      <c r="AA727" s="19">
        <v>0</v>
      </c>
      <c r="AB727" s="51">
        <v>20.576666903158198</v>
      </c>
      <c r="AC727" s="19">
        <v>0</v>
      </c>
      <c r="AD727" s="51">
        <v>24.2858554982522</v>
      </c>
      <c r="AE727" s="19">
        <v>0</v>
      </c>
      <c r="AF727" s="87">
        <v>17.777232048596499</v>
      </c>
      <c r="AG727" s="19">
        <v>0</v>
      </c>
      <c r="AH727" s="51">
        <v>-1.79882099182578</v>
      </c>
      <c r="AI727" s="19">
        <v>0</v>
      </c>
      <c r="AJ727" s="51">
        <v>13.726917206993701</v>
      </c>
      <c r="AK727" s="19">
        <v>0</v>
      </c>
      <c r="AL727" s="19">
        <v>0</v>
      </c>
      <c r="AM727" s="51">
        <v>-4.4076136984585901</v>
      </c>
      <c r="AN727" s="15"/>
      <c r="AO727" s="22">
        <v>0</v>
      </c>
      <c r="AP727" s="22">
        <v>0</v>
      </c>
      <c r="AQ727" s="22">
        <v>0</v>
      </c>
      <c r="AR727" s="22">
        <v>0</v>
      </c>
      <c r="AS727" s="20">
        <v>0</v>
      </c>
      <c r="AT727" s="20">
        <v>0</v>
      </c>
      <c r="AU727" s="20">
        <v>7</v>
      </c>
      <c r="AV727" s="21">
        <v>5</v>
      </c>
      <c r="AW727" s="15"/>
      <c r="AX727" s="25">
        <v>0</v>
      </c>
      <c r="AY727" s="26">
        <v>-115.173126170179</v>
      </c>
      <c r="AZ727" s="26">
        <v>0.54146558877982898</v>
      </c>
      <c r="BA727" s="26">
        <v>-15.964106449086101</v>
      </c>
      <c r="BB727" s="85">
        <v>0</v>
      </c>
      <c r="BC727" s="88">
        <v>0</v>
      </c>
      <c r="BD727" s="18">
        <v>43657</v>
      </c>
      <c r="BE727" s="18"/>
      <c r="BF727" s="20"/>
      <c r="BG727" s="18"/>
      <c r="BH727" s="15"/>
    </row>
    <row r="728" spans="1:60" x14ac:dyDescent="0.25">
      <c r="A728" s="15"/>
      <c r="B728" s="14" t="s">
        <v>2327</v>
      </c>
      <c r="C728" s="14" t="s">
        <v>2328</v>
      </c>
      <c r="D728" s="14" t="s">
        <v>2307</v>
      </c>
      <c r="E728" s="16" t="s">
        <v>59</v>
      </c>
      <c r="F728" s="16" t="s">
        <v>2142</v>
      </c>
      <c r="G728" s="81" t="s">
        <v>38</v>
      </c>
      <c r="H728" s="82" t="s">
        <v>395</v>
      </c>
      <c r="I728" s="17" t="s">
        <v>31</v>
      </c>
      <c r="J728" s="17" t="s">
        <v>2329</v>
      </c>
      <c r="K728" s="15"/>
      <c r="L728" s="18">
        <v>44022</v>
      </c>
      <c r="M728" s="83">
        <v>902.225700000301</v>
      </c>
      <c r="N728" s="84">
        <v>902.225700000301</v>
      </c>
      <c r="O728" s="84">
        <v>905.97219999972697</v>
      </c>
      <c r="P728" s="85">
        <f t="shared" si="11"/>
        <v>0.99586466339758872</v>
      </c>
      <c r="Q728" s="18">
        <v>43847</v>
      </c>
      <c r="R728" s="86">
        <v>456916.84100000001</v>
      </c>
      <c r="S728" s="86">
        <v>278227.23011084</v>
      </c>
      <c r="T728" s="15"/>
      <c r="U728" s="19">
        <v>5.7800046561169403E-3</v>
      </c>
      <c r="V728" s="51">
        <v>0.61991338097868698</v>
      </c>
      <c r="W728" s="19">
        <v>0.102453665456851</v>
      </c>
      <c r="X728" s="51">
        <v>11.0342837967473</v>
      </c>
      <c r="Y728" s="19">
        <v>-3.1882263328952801E-3</v>
      </c>
      <c r="Z728" s="51">
        <v>19.012850824947201</v>
      </c>
      <c r="AA728" s="19">
        <v>-3.1882263328952801E-3</v>
      </c>
      <c r="AB728" s="51">
        <v>20.257844269857699</v>
      </c>
      <c r="AC728" s="19">
        <v>-8.4160994267294897E-2</v>
      </c>
      <c r="AD728" s="51">
        <v>15.8697560715227</v>
      </c>
      <c r="AE728" s="19">
        <v>-0.11336253918940201</v>
      </c>
      <c r="AF728" s="87">
        <v>6.4409781296562896</v>
      </c>
      <c r="AG728" s="19">
        <v>3.7208299223493703E-2</v>
      </c>
      <c r="AH728" s="51">
        <v>1.9220089305235899</v>
      </c>
      <c r="AI728" s="19">
        <v>-3.1882263328952801E-3</v>
      </c>
      <c r="AJ728" s="51">
        <v>13.4080945737078</v>
      </c>
      <c r="AK728" s="19">
        <v>-9.7774299999437098E-2</v>
      </c>
      <c r="AL728" s="19">
        <v>-6.5708476486179297E-3</v>
      </c>
      <c r="AM728" s="51">
        <v>-108.81544519017901</v>
      </c>
      <c r="AN728" s="15"/>
      <c r="AO728" s="22">
        <v>4.4751680763511097E-2</v>
      </c>
      <c r="AP728" s="22">
        <v>-5.1014973457349698E-2</v>
      </c>
      <c r="AQ728" s="22">
        <v>0.10204938230890501</v>
      </c>
      <c r="AR728" s="22">
        <v>-0.101822311944561</v>
      </c>
      <c r="AS728" s="20">
        <v>3</v>
      </c>
      <c r="AT728" s="20">
        <v>4</v>
      </c>
      <c r="AU728" s="20">
        <v>7</v>
      </c>
      <c r="AV728" s="21">
        <v>5</v>
      </c>
      <c r="AW728" s="15"/>
      <c r="AX728" s="25">
        <v>0.146460180355934</v>
      </c>
      <c r="AY728" s="26">
        <v>-0.21680297534794599</v>
      </c>
      <c r="AZ728" s="26">
        <v>0.55443700087016601</v>
      </c>
      <c r="BA728" s="26">
        <v>-0.28866414589265299</v>
      </c>
      <c r="BB728" s="85">
        <v>1.50526000756145E-2</v>
      </c>
      <c r="BC728" s="88">
        <v>-21.325764742039599</v>
      </c>
      <c r="BD728" s="18">
        <v>43847</v>
      </c>
      <c r="BE728" s="18">
        <v>43910</v>
      </c>
      <c r="BF728" s="20"/>
      <c r="BG728" s="18"/>
      <c r="BH728" s="15"/>
    </row>
    <row r="729" spans="1:60" x14ac:dyDescent="0.25">
      <c r="A729" s="15"/>
      <c r="B729" s="14" t="s">
        <v>2330</v>
      </c>
      <c r="C729" s="14" t="s">
        <v>2331</v>
      </c>
      <c r="D729" s="14" t="s">
        <v>2307</v>
      </c>
      <c r="E729" s="16" t="s">
        <v>2332</v>
      </c>
      <c r="F729" s="16" t="s">
        <v>2142</v>
      </c>
      <c r="G729" s="81" t="s">
        <v>38</v>
      </c>
      <c r="H729" s="82" t="s">
        <v>395</v>
      </c>
      <c r="I729" s="17" t="s">
        <v>31</v>
      </c>
      <c r="J729" s="17" t="s">
        <v>2333</v>
      </c>
      <c r="K729" s="15"/>
      <c r="L729" s="18">
        <v>44022</v>
      </c>
      <c r="M729" s="83">
        <v>1406.85270000063</v>
      </c>
      <c r="N729" s="84">
        <v>1406.85270000063</v>
      </c>
      <c r="O729" s="84">
        <v>1418.3357999995401</v>
      </c>
      <c r="P729" s="85">
        <f t="shared" si="11"/>
        <v>0.99190382136662292</v>
      </c>
      <c r="Q729" s="18">
        <v>43843</v>
      </c>
      <c r="R729" s="86">
        <v>8042.942</v>
      </c>
      <c r="S729" s="86">
        <v>4028.8010267181398</v>
      </c>
      <c r="T729" s="15"/>
      <c r="U729" s="19">
        <v>5.7851210713124601E-3</v>
      </c>
      <c r="V729" s="51">
        <v>0.62042502249823905</v>
      </c>
      <c r="W729" s="19">
        <v>0.102625267465628</v>
      </c>
      <c r="X729" s="51">
        <v>11.051443997625</v>
      </c>
      <c r="Y729" s="19">
        <v>9.7732889807957708E-3</v>
      </c>
      <c r="Z729" s="51">
        <v>20.3090023563418</v>
      </c>
      <c r="AA729" s="19">
        <v>6.0175757413162501E-2</v>
      </c>
      <c r="AB729" s="51">
        <v>26.594242644467201</v>
      </c>
      <c r="AC729" s="19">
        <v>6.0175757413162501E-2</v>
      </c>
      <c r="AD729" s="51">
        <v>30.303431239561199</v>
      </c>
      <c r="AE729" s="19">
        <v>6.0175757413162501E-2</v>
      </c>
      <c r="AF729" s="87">
        <v>23.794807789905501</v>
      </c>
      <c r="AG729" s="19">
        <v>3.7261799259795197E-2</v>
      </c>
      <c r="AH729" s="51">
        <v>1.92735893415374</v>
      </c>
      <c r="AI729" s="19">
        <v>5.8613205441361102E-2</v>
      </c>
      <c r="AJ729" s="51">
        <v>19.5882377511298</v>
      </c>
      <c r="AK729" s="19">
        <v>7.5008367146438104E-2</v>
      </c>
      <c r="AL729" s="19">
        <v>5.37838127092982E-3</v>
      </c>
      <c r="AM729" s="51">
        <v>-7.6721320540018496</v>
      </c>
      <c r="AN729" s="15"/>
      <c r="AO729" s="22">
        <v>4.4757146637493903E-2</v>
      </c>
      <c r="AP729" s="22">
        <v>-5.1009893407390303E-2</v>
      </c>
      <c r="AQ729" s="22">
        <v>0.10222089162751199</v>
      </c>
      <c r="AR729" s="22">
        <v>-0.101677406215458</v>
      </c>
      <c r="AS729" s="20">
        <v>5</v>
      </c>
      <c r="AT729" s="20">
        <v>3</v>
      </c>
      <c r="AU729" s="20">
        <v>8</v>
      </c>
      <c r="AV729" s="21">
        <v>4</v>
      </c>
      <c r="AW729" s="15"/>
      <c r="AX729" s="25">
        <v>0.150018726342241</v>
      </c>
      <c r="AY729" s="26">
        <v>0.204248062800161</v>
      </c>
      <c r="AZ729" s="26">
        <v>0.775479786326287</v>
      </c>
      <c r="BA729" s="26">
        <v>0.27743053749782098</v>
      </c>
      <c r="BB729" s="85">
        <v>1.5424793218753599E-2</v>
      </c>
      <c r="BC729" s="88">
        <v>-21.684272511513001</v>
      </c>
      <c r="BD729" s="18">
        <v>43843</v>
      </c>
      <c r="BE729" s="18">
        <v>43910</v>
      </c>
      <c r="BF729" s="20"/>
      <c r="BG729" s="18"/>
      <c r="BH729" s="15"/>
    </row>
    <row r="730" spans="1:60" x14ac:dyDescent="0.25">
      <c r="A730" s="15"/>
      <c r="B730" s="14" t="s">
        <v>2334</v>
      </c>
      <c r="C730" s="14" t="s">
        <v>2335</v>
      </c>
      <c r="D730" s="14" t="s">
        <v>2336</v>
      </c>
      <c r="E730" s="16" t="s">
        <v>36</v>
      </c>
      <c r="F730" s="16" t="s">
        <v>2142</v>
      </c>
      <c r="G730" s="81" t="s">
        <v>38</v>
      </c>
      <c r="H730" s="82" t="s">
        <v>39</v>
      </c>
      <c r="I730" s="17" t="s">
        <v>31</v>
      </c>
      <c r="J730" s="17" t="s">
        <v>2337</v>
      </c>
      <c r="K730" s="15"/>
      <c r="L730" s="18">
        <v>44022</v>
      </c>
      <c r="M730" s="83">
        <v>2314.1779999993701</v>
      </c>
      <c r="N730" s="84">
        <v>2314.1779999993701</v>
      </c>
      <c r="O730" s="84">
        <v>3258.8418000005199</v>
      </c>
      <c r="P730" s="85">
        <f t="shared" si="11"/>
        <v>0.71012284180195584</v>
      </c>
      <c r="Q730" s="18">
        <v>43756</v>
      </c>
      <c r="R730" s="86">
        <v>3859553.8650000002</v>
      </c>
      <c r="S730" s="86">
        <v>4928275.8061796902</v>
      </c>
      <c r="T730" s="15"/>
      <c r="U730" s="19">
        <v>-1.26631761759199E-3</v>
      </c>
      <c r="V730" s="51">
        <v>-8.4718846392206601E-2</v>
      </c>
      <c r="W730" s="19">
        <v>1.0409164588054401E-2</v>
      </c>
      <c r="X730" s="51">
        <v>1.82983370987131</v>
      </c>
      <c r="Y730" s="19">
        <v>-0.22816607587912599</v>
      </c>
      <c r="Z730" s="51">
        <v>-3.4849341296649099</v>
      </c>
      <c r="AA730" s="19">
        <v>-0.28518494494171998</v>
      </c>
      <c r="AB730" s="51">
        <v>-7.94182759101386</v>
      </c>
      <c r="AC730" s="19">
        <v>-0.33631686717039</v>
      </c>
      <c r="AD730" s="51">
        <v>-9.3458312187867705</v>
      </c>
      <c r="AE730" s="19">
        <v>-0.29543205645313703</v>
      </c>
      <c r="AF730" s="87">
        <v>-11.765973596717201</v>
      </c>
      <c r="AG730" s="19">
        <v>1.9773311341850799E-2</v>
      </c>
      <c r="AH730" s="51">
        <v>0.17851014235930099</v>
      </c>
      <c r="AI730" s="19">
        <v>-0.16522443887603</v>
      </c>
      <c r="AJ730" s="51">
        <v>-2.79552668060933</v>
      </c>
      <c r="AK730" s="19">
        <v>0.30788854979065899</v>
      </c>
      <c r="AL730" s="19">
        <v>1.6845759193529399E-2</v>
      </c>
      <c r="AM730" s="51">
        <v>-93.639644379960401</v>
      </c>
      <c r="AN730" s="15"/>
      <c r="AO730" s="22">
        <v>9.1494141515868294E-2</v>
      </c>
      <c r="AP730" s="22">
        <v>-0.14428505013260301</v>
      </c>
      <c r="AQ730" s="22">
        <v>0.14312369021907201</v>
      </c>
      <c r="AR730" s="22">
        <v>-0.18556164784880799</v>
      </c>
      <c r="AS730" s="20">
        <v>5</v>
      </c>
      <c r="AT730" s="20">
        <v>7</v>
      </c>
      <c r="AU730" s="20">
        <v>5</v>
      </c>
      <c r="AV730" s="21">
        <v>7</v>
      </c>
      <c r="AW730" s="15"/>
      <c r="AX730" s="25">
        <v>0.34968520558322802</v>
      </c>
      <c r="AY730" s="26">
        <v>-0.61461407738806895</v>
      </c>
      <c r="AZ730" s="26">
        <v>-1.6769206740336799</v>
      </c>
      <c r="BA730" s="26">
        <v>-0.81038397580778099</v>
      </c>
      <c r="BB730" s="85">
        <v>3.54579776997343E-2</v>
      </c>
      <c r="BC730" s="88">
        <v>-48.481037035933703</v>
      </c>
      <c r="BD730" s="18">
        <v>43756</v>
      </c>
      <c r="BE730" s="18">
        <v>43914</v>
      </c>
      <c r="BF730" s="20"/>
      <c r="BG730" s="18"/>
      <c r="BH730" s="15"/>
    </row>
    <row r="731" spans="1:60" x14ac:dyDescent="0.25">
      <c r="A731" s="15"/>
      <c r="B731" s="14" t="s">
        <v>2338</v>
      </c>
      <c r="C731" s="14" t="s">
        <v>2339</v>
      </c>
      <c r="D731" s="14" t="s">
        <v>2336</v>
      </c>
      <c r="E731" s="16" t="s">
        <v>43</v>
      </c>
      <c r="F731" s="16" t="s">
        <v>2142</v>
      </c>
      <c r="G731" s="81" t="s">
        <v>38</v>
      </c>
      <c r="H731" s="82" t="s">
        <v>39</v>
      </c>
      <c r="I731" s="17" t="s">
        <v>31</v>
      </c>
      <c r="J731" s="17" t="s">
        <v>2340</v>
      </c>
      <c r="K731" s="15"/>
      <c r="L731" s="18">
        <v>44022</v>
      </c>
      <c r="M731" s="83">
        <v>2963.3062999993599</v>
      </c>
      <c r="N731" s="84">
        <v>2963.3062999993599</v>
      </c>
      <c r="O731" s="84">
        <v>4153.1318999975902</v>
      </c>
      <c r="P731" s="85">
        <f t="shared" si="11"/>
        <v>0.71351124196201887</v>
      </c>
      <c r="Q731" s="18">
        <v>43756</v>
      </c>
      <c r="R731" s="86">
        <v>756553.179</v>
      </c>
      <c r="S731" s="86">
        <v>1156580.5730195299</v>
      </c>
      <c r="T731" s="15"/>
      <c r="U731" s="19">
        <v>-1.24842838522454E-3</v>
      </c>
      <c r="V731" s="51">
        <v>-8.2929923155461396E-2</v>
      </c>
      <c r="W731" s="19">
        <v>1.09513641746162E-2</v>
      </c>
      <c r="X731" s="51">
        <v>1.88405366852749</v>
      </c>
      <c r="Y731" s="19">
        <v>-0.22565003396535799</v>
      </c>
      <c r="Z731" s="51">
        <v>-3.23332993828808</v>
      </c>
      <c r="AA731" s="19">
        <v>-0.280485026797687</v>
      </c>
      <c r="AB731" s="51">
        <v>-7.4718357766105301</v>
      </c>
      <c r="AC731" s="19">
        <v>-0.327566104902071</v>
      </c>
      <c r="AD731" s="51">
        <v>-8.4707549919548892</v>
      </c>
      <c r="AE731" s="19">
        <v>-0.28145414865051899</v>
      </c>
      <c r="AF731" s="87">
        <v>-10.3681828164554</v>
      </c>
      <c r="AG731" s="19">
        <v>1.9955713094532299E-2</v>
      </c>
      <c r="AH731" s="51">
        <v>0.19675031762744799</v>
      </c>
      <c r="AI731" s="19">
        <v>-0.16235346375644399</v>
      </c>
      <c r="AJ731" s="51">
        <v>-2.50842916865076</v>
      </c>
      <c r="AK731" s="19">
        <v>0.52517398979922303</v>
      </c>
      <c r="AL731" s="19">
        <v>2.6619140229740899E-2</v>
      </c>
      <c r="AM731" s="51">
        <v>-71.911100379191296</v>
      </c>
      <c r="AN731" s="15"/>
      <c r="AO731" s="22">
        <v>9.1513713488966503E-2</v>
      </c>
      <c r="AP731" s="22">
        <v>-0.14423911836915099</v>
      </c>
      <c r="AQ731" s="22">
        <v>0.14373693350717101</v>
      </c>
      <c r="AR731" s="22">
        <v>-0.185110086039349</v>
      </c>
      <c r="AS731" s="20">
        <v>5</v>
      </c>
      <c r="AT731" s="20">
        <v>7</v>
      </c>
      <c r="AU731" s="20">
        <v>5</v>
      </c>
      <c r="AV731" s="21">
        <v>7</v>
      </c>
      <c r="AW731" s="15"/>
      <c r="AX731" s="25">
        <v>0.34966043088003101</v>
      </c>
      <c r="AY731" s="26">
        <v>-0.60050772846898304</v>
      </c>
      <c r="AZ731" s="26">
        <v>-1.5779987942823901</v>
      </c>
      <c r="BA731" s="26">
        <v>-0.79229960867724003</v>
      </c>
      <c r="BB731" s="85">
        <v>3.5456518512801301E-2</v>
      </c>
      <c r="BC731" s="88">
        <v>-48.335091404092999</v>
      </c>
      <c r="BD731" s="18">
        <v>43756</v>
      </c>
      <c r="BE731" s="18">
        <v>43914</v>
      </c>
      <c r="BF731" s="20"/>
      <c r="BG731" s="18"/>
      <c r="BH731" s="15"/>
    </row>
    <row r="732" spans="1:60" x14ac:dyDescent="0.25">
      <c r="A732" s="15"/>
      <c r="B732" s="14" t="s">
        <v>2341</v>
      </c>
      <c r="C732" s="14" t="s">
        <v>2342</v>
      </c>
      <c r="D732" s="14" t="s">
        <v>2336</v>
      </c>
      <c r="E732" s="16" t="s">
        <v>2317</v>
      </c>
      <c r="F732" s="16" t="s">
        <v>2142</v>
      </c>
      <c r="G732" s="81" t="s">
        <v>38</v>
      </c>
      <c r="H732" s="82" t="s">
        <v>39</v>
      </c>
      <c r="I732" s="17" t="s">
        <v>31</v>
      </c>
      <c r="J732" s="17" t="s">
        <v>2343</v>
      </c>
      <c r="K732" s="15"/>
      <c r="L732" s="18">
        <v>44022</v>
      </c>
      <c r="M732" s="83">
        <v>3816.44750000164</v>
      </c>
      <c r="N732" s="84">
        <v>3816.44750000164</v>
      </c>
      <c r="O732" s="84">
        <v>5304.5965000018496</v>
      </c>
      <c r="P732" s="85">
        <f t="shared" si="11"/>
        <v>0.71946047168720739</v>
      </c>
      <c r="Q732" s="18">
        <v>43756</v>
      </c>
      <c r="R732" s="86">
        <v>3679773.5950000002</v>
      </c>
      <c r="S732" s="86">
        <v>4927334.12598438</v>
      </c>
      <c r="T732" s="15"/>
      <c r="U732" s="19">
        <v>-1.2172937995273999E-3</v>
      </c>
      <c r="V732" s="51">
        <v>-7.9816464585746899E-2</v>
      </c>
      <c r="W732" s="19">
        <v>1.18978445589164E-2</v>
      </c>
      <c r="X732" s="51">
        <v>1.9787017069575099</v>
      </c>
      <c r="Y732" s="19">
        <v>-0.22124158550752299</v>
      </c>
      <c r="Z732" s="51">
        <v>-2.7924850925046498</v>
      </c>
      <c r="AA732" s="19">
        <v>-0.27221301185083602</v>
      </c>
      <c r="AB732" s="51">
        <v>-6.6446342819253896</v>
      </c>
      <c r="AC732" s="19">
        <v>-0.31202604923513699</v>
      </c>
      <c r="AD732" s="51">
        <v>-6.9167494252615098</v>
      </c>
      <c r="AE732" s="19">
        <v>-0.25640768053941398</v>
      </c>
      <c r="AF732" s="87">
        <v>-7.8635360053449403</v>
      </c>
      <c r="AG732" s="19">
        <v>2.0273908750823501E-2</v>
      </c>
      <c r="AH732" s="51">
        <v>0.22856988325656899</v>
      </c>
      <c r="AI732" s="19">
        <v>-0.15732189704067401</v>
      </c>
      <c r="AJ732" s="51">
        <v>-2.0052724970737499</v>
      </c>
      <c r="AK732" s="19">
        <v>-1.13829172696569E-2</v>
      </c>
      <c r="AL732" s="19">
        <v>-8.4865264852851396E-4</v>
      </c>
      <c r="AM732" s="51">
        <v>-16.311260495625898</v>
      </c>
      <c r="AN732" s="15"/>
      <c r="AO732" s="22">
        <v>9.1547868560155607E-2</v>
      </c>
      <c r="AP732" s="22">
        <v>-0.14415903317058101</v>
      </c>
      <c r="AQ732" s="22">
        <v>0.14480772035865799</v>
      </c>
      <c r="AR732" s="22">
        <v>-0.18432167205639399</v>
      </c>
      <c r="AS732" s="20">
        <v>5</v>
      </c>
      <c r="AT732" s="20">
        <v>7</v>
      </c>
      <c r="AU732" s="20">
        <v>5</v>
      </c>
      <c r="AV732" s="21">
        <v>7</v>
      </c>
      <c r="AW732" s="15"/>
      <c r="AX732" s="25">
        <v>0.34961754119140098</v>
      </c>
      <c r="AY732" s="26">
        <v>-0.57568277100017395</v>
      </c>
      <c r="AZ732" s="26">
        <v>-1.4040088881247399</v>
      </c>
      <c r="BA732" s="26">
        <v>-0.76040794210984997</v>
      </c>
      <c r="BB732" s="85">
        <v>3.5454006446707403E-2</v>
      </c>
      <c r="BC732" s="88">
        <v>-48.079508026654402</v>
      </c>
      <c r="BD732" s="18">
        <v>43756</v>
      </c>
      <c r="BE732" s="18">
        <v>43914</v>
      </c>
      <c r="BF732" s="20"/>
      <c r="BG732" s="18"/>
      <c r="BH732" s="15"/>
    </row>
    <row r="733" spans="1:60" x14ac:dyDescent="0.25">
      <c r="A733" s="15"/>
      <c r="B733" s="14" t="s">
        <v>2344</v>
      </c>
      <c r="C733" s="14" t="s">
        <v>2345</v>
      </c>
      <c r="D733" s="14" t="s">
        <v>2336</v>
      </c>
      <c r="E733" s="16" t="s">
        <v>257</v>
      </c>
      <c r="F733" s="16" t="s">
        <v>2142</v>
      </c>
      <c r="G733" s="81" t="s">
        <v>38</v>
      </c>
      <c r="H733" s="82" t="s">
        <v>39</v>
      </c>
      <c r="I733" s="17" t="s">
        <v>31</v>
      </c>
      <c r="J733" s="17" t="s">
        <v>2346</v>
      </c>
      <c r="K733" s="15"/>
      <c r="L733" s="18">
        <v>44022</v>
      </c>
      <c r="M733" s="83">
        <v>1964.9179999995999</v>
      </c>
      <c r="N733" s="84">
        <v>1964.9179999995999</v>
      </c>
      <c r="O733" s="84">
        <v>2787.4472999982499</v>
      </c>
      <c r="P733" s="85">
        <f t="shared" si="11"/>
        <v>0.70491664541992727</v>
      </c>
      <c r="Q733" s="18">
        <v>43756</v>
      </c>
      <c r="R733" s="86">
        <v>958352.90399999998</v>
      </c>
      <c r="S733" s="86">
        <v>1536540.1614043</v>
      </c>
      <c r="T733" s="15"/>
      <c r="U733" s="19">
        <v>-1.2938993486386601E-3</v>
      </c>
      <c r="V733" s="51">
        <v>-8.7477019496873296E-2</v>
      </c>
      <c r="W733" s="19">
        <v>9.5717562126083101E-3</v>
      </c>
      <c r="X733" s="51">
        <v>1.7460928723267</v>
      </c>
      <c r="Y733" s="19">
        <v>-0.232039177407278</v>
      </c>
      <c r="Z733" s="51">
        <v>-3.8722442824801</v>
      </c>
      <c r="AA733" s="19">
        <v>-0.29238950984377898</v>
      </c>
      <c r="AB733" s="51">
        <v>-8.6622840812197008</v>
      </c>
      <c r="AC733" s="19">
        <v>-0.34961904455849402</v>
      </c>
      <c r="AD733" s="51">
        <v>-10.6760489575972</v>
      </c>
      <c r="AE733" s="19">
        <v>-0.31650321251712699</v>
      </c>
      <c r="AF733" s="87">
        <v>-13.873089203116299</v>
      </c>
      <c r="AG733" s="19">
        <v>1.94915726042382E-2</v>
      </c>
      <c r="AH733" s="51">
        <v>0.150336268598039</v>
      </c>
      <c r="AI733" s="19">
        <v>-0.169642976374307</v>
      </c>
      <c r="AJ733" s="51">
        <v>-3.2373804304370402</v>
      </c>
      <c r="AK733" s="19">
        <v>5.5516580090625198E-2</v>
      </c>
      <c r="AL733" s="19">
        <v>3.36837568283954E-3</v>
      </c>
      <c r="AM733" s="51">
        <v>-118.876841349993</v>
      </c>
      <c r="AN733" s="15"/>
      <c r="AO733" s="22">
        <v>9.1463895601918893E-2</v>
      </c>
      <c r="AP733" s="22">
        <v>-0.14435600491284301</v>
      </c>
      <c r="AQ733" s="22">
        <v>0.14217607287355299</v>
      </c>
      <c r="AR733" s="22">
        <v>-0.18625936394790199</v>
      </c>
      <c r="AS733" s="20">
        <v>5</v>
      </c>
      <c r="AT733" s="20">
        <v>7</v>
      </c>
      <c r="AU733" s="20">
        <v>5</v>
      </c>
      <c r="AV733" s="21">
        <v>7</v>
      </c>
      <c r="AW733" s="15"/>
      <c r="AX733" s="25">
        <v>0.349723803839879</v>
      </c>
      <c r="AY733" s="26">
        <v>-0.63623990108953898</v>
      </c>
      <c r="AZ733" s="26">
        <v>-1.8286372763468499</v>
      </c>
      <c r="BA733" s="26">
        <v>-0.83805482253592301</v>
      </c>
      <c r="BB733" s="85">
        <v>3.5460265160654703E-2</v>
      </c>
      <c r="BC733" s="88">
        <v>-48.705853559949901</v>
      </c>
      <c r="BD733" s="18">
        <v>43756</v>
      </c>
      <c r="BE733" s="18">
        <v>43914</v>
      </c>
      <c r="BF733" s="20"/>
      <c r="BG733" s="18"/>
      <c r="BH733" s="15"/>
    </row>
    <row r="734" spans="1:60" x14ac:dyDescent="0.25">
      <c r="A734" s="15"/>
      <c r="B734" s="14" t="s">
        <v>2347</v>
      </c>
      <c r="C734" s="14" t="s">
        <v>2348</v>
      </c>
      <c r="D734" s="14" t="s">
        <v>2336</v>
      </c>
      <c r="E734" s="16" t="s">
        <v>47</v>
      </c>
      <c r="F734" s="16" t="s">
        <v>2142</v>
      </c>
      <c r="G734" s="81" t="s">
        <v>38</v>
      </c>
      <c r="H734" s="82" t="s">
        <v>39</v>
      </c>
      <c r="I734" s="17" t="s">
        <v>31</v>
      </c>
      <c r="J734" s="17" t="s">
        <v>2349</v>
      </c>
      <c r="K734" s="15"/>
      <c r="L734" s="18">
        <v>44022</v>
      </c>
      <c r="M734" s="83">
        <v>729.10369999986096</v>
      </c>
      <c r="N734" s="84">
        <v>729.10369999986096</v>
      </c>
      <c r="O734" s="84">
        <v>1016.55840000045</v>
      </c>
      <c r="P734" s="85">
        <f t="shared" si="11"/>
        <v>0.7172275591835533</v>
      </c>
      <c r="Q734" s="18">
        <v>43756</v>
      </c>
      <c r="R734" s="86">
        <v>4761.0839999999998</v>
      </c>
      <c r="S734" s="86">
        <v>21538.121614502001</v>
      </c>
      <c r="T734" s="15"/>
      <c r="U734" s="19">
        <v>-1.2289027627048199E-3</v>
      </c>
      <c r="V734" s="51">
        <v>-8.0977360903489198E-2</v>
      </c>
      <c r="W734" s="19">
        <v>1.15422896342352E-2</v>
      </c>
      <c r="X734" s="51">
        <v>1.9431462144893901</v>
      </c>
      <c r="Y734" s="19">
        <v>-0.222895569568209</v>
      </c>
      <c r="Z734" s="51">
        <v>-2.9578834985732101</v>
      </c>
      <c r="AA734" s="19">
        <v>-0.27532126084959602</v>
      </c>
      <c r="AB734" s="51">
        <v>-6.9554591818014204</v>
      </c>
      <c r="AC734" s="19">
        <v>-0.31788712422363502</v>
      </c>
      <c r="AD734" s="51">
        <v>-7.5028569241112599</v>
      </c>
      <c r="AE734" s="19">
        <v>-0.270896300000604</v>
      </c>
      <c r="AF734" s="87">
        <v>-9.3123979514639394</v>
      </c>
      <c r="AG734" s="19">
        <v>2.0154490146523998E-2</v>
      </c>
      <c r="AH734" s="51">
        <v>0.21662802282662599</v>
      </c>
      <c r="AI734" s="19">
        <v>-0.159209857318347</v>
      </c>
      <c r="AJ734" s="51">
        <v>-2.1940685248409899</v>
      </c>
      <c r="AK734" s="19">
        <v>-0.270896300000604</v>
      </c>
      <c r="AL734" s="19">
        <v>-5.5668685230557499E-2</v>
      </c>
      <c r="AM734" s="51">
        <v>-32.421445551153703</v>
      </c>
      <c r="AN734" s="15"/>
      <c r="AO734" s="22">
        <v>9.1535162253421704E-2</v>
      </c>
      <c r="AP734" s="22">
        <v>-0.14418897446012099</v>
      </c>
      <c r="AQ734" s="22">
        <v>0.14440660974112701</v>
      </c>
      <c r="AR734" s="22">
        <v>-0.18461718950507899</v>
      </c>
      <c r="AS734" s="20">
        <v>5</v>
      </c>
      <c r="AT734" s="20">
        <v>7</v>
      </c>
      <c r="AU734" s="20">
        <v>5</v>
      </c>
      <c r="AV734" s="21">
        <v>7</v>
      </c>
      <c r="AW734" s="15"/>
      <c r="AX734" s="25">
        <v>0.349633386394125</v>
      </c>
      <c r="AY734" s="26">
        <v>-0.585009836910103</v>
      </c>
      <c r="AZ734" s="26">
        <v>-1.4693592029707401</v>
      </c>
      <c r="BA734" s="26">
        <v>-0.77239971846120203</v>
      </c>
      <c r="BB734" s="85">
        <v>3.5454925119811402E-2</v>
      </c>
      <c r="BC734" s="88">
        <v>-48.175274534209201</v>
      </c>
      <c r="BD734" s="18">
        <v>43756</v>
      </c>
      <c r="BE734" s="18">
        <v>43914</v>
      </c>
      <c r="BF734" s="20"/>
      <c r="BG734" s="18"/>
      <c r="BH734" s="15"/>
    </row>
    <row r="735" spans="1:60" x14ac:dyDescent="0.25">
      <c r="A735" s="15"/>
      <c r="B735" s="14" t="s">
        <v>2350</v>
      </c>
      <c r="C735" s="14" t="s">
        <v>2351</v>
      </c>
      <c r="D735" s="14" t="s">
        <v>2336</v>
      </c>
      <c r="E735" s="16" t="s">
        <v>2352</v>
      </c>
      <c r="F735" s="16" t="s">
        <v>2142</v>
      </c>
      <c r="G735" s="81" t="s">
        <v>38</v>
      </c>
      <c r="H735" s="82" t="s">
        <v>39</v>
      </c>
      <c r="I735" s="17" t="s">
        <v>31</v>
      </c>
      <c r="J735" s="17" t="s">
        <v>2353</v>
      </c>
      <c r="K735" s="15"/>
      <c r="L735" s="18">
        <v>44022</v>
      </c>
      <c r="M735" s="83">
        <v>732.35080000013102</v>
      </c>
      <c r="N735" s="84">
        <v>732.35080000013102</v>
      </c>
      <c r="O735" s="84">
        <v>1017.9171000002</v>
      </c>
      <c r="P735" s="85">
        <f t="shared" si="11"/>
        <v>0.71946016036078686</v>
      </c>
      <c r="Q735" s="18">
        <v>43756</v>
      </c>
      <c r="R735" s="86">
        <v>38763.326999999997</v>
      </c>
      <c r="S735" s="86">
        <v>194958.90470239299</v>
      </c>
      <c r="T735" s="15"/>
      <c r="U735" s="19">
        <v>-1.21733110700006E-3</v>
      </c>
      <c r="V735" s="51">
        <v>-7.9820195333013502E-2</v>
      </c>
      <c r="W735" s="19">
        <v>1.1897782615051301E-2</v>
      </c>
      <c r="X735" s="51">
        <v>1.97869551257099</v>
      </c>
      <c r="Y735" s="19">
        <v>-0.221241998292389</v>
      </c>
      <c r="Z735" s="51">
        <v>-2.7925263709912498</v>
      </c>
      <c r="AA735" s="19">
        <v>-0.27221322365308898</v>
      </c>
      <c r="AB735" s="51">
        <v>-6.6446554621506904</v>
      </c>
      <c r="AC735" s="19">
        <v>-0.31202619361021799</v>
      </c>
      <c r="AD735" s="51">
        <v>-6.9167638627695904</v>
      </c>
      <c r="AE735" s="19">
        <v>-0.26764920000016001</v>
      </c>
      <c r="AF735" s="87">
        <v>-8.9876879514195007</v>
      </c>
      <c r="AG735" s="19">
        <v>2.0273801150324299E-2</v>
      </c>
      <c r="AH735" s="51">
        <v>0.228559123206651</v>
      </c>
      <c r="AI735" s="19">
        <v>-0.15732248963293399</v>
      </c>
      <c r="AJ735" s="51">
        <v>-2.0053317562997099</v>
      </c>
      <c r="AK735" s="19">
        <v>-0.26764920000016001</v>
      </c>
      <c r="AL735" s="19">
        <v>-5.4907612509850899E-2</v>
      </c>
      <c r="AM735" s="51">
        <v>-32.096735551138401</v>
      </c>
      <c r="AN735" s="15"/>
      <c r="AO735" s="22">
        <v>9.1547913280082896E-2</v>
      </c>
      <c r="AP735" s="22">
        <v>-0.14415913490389401</v>
      </c>
      <c r="AQ735" s="22">
        <v>0.14480773154544299</v>
      </c>
      <c r="AR735" s="22">
        <v>-0.184321751604439</v>
      </c>
      <c r="AS735" s="20">
        <v>5</v>
      </c>
      <c r="AT735" s="20">
        <v>7</v>
      </c>
      <c r="AU735" s="20">
        <v>5</v>
      </c>
      <c r="AV735" s="21">
        <v>7</v>
      </c>
      <c r="AW735" s="15"/>
      <c r="AX735" s="25">
        <v>0.34961762776190902</v>
      </c>
      <c r="AY735" s="26">
        <v>-0.57568358896878602</v>
      </c>
      <c r="AZ735" s="26">
        <v>-1.4040125543069699</v>
      </c>
      <c r="BA735" s="26">
        <v>-0.76040897122584306</v>
      </c>
      <c r="BB735" s="85">
        <v>3.54540142330734E-2</v>
      </c>
      <c r="BC735" s="88">
        <v>-48.079514530196299</v>
      </c>
      <c r="BD735" s="18">
        <v>43756</v>
      </c>
      <c r="BE735" s="18">
        <v>43914</v>
      </c>
      <c r="BF735" s="20"/>
      <c r="BG735" s="18"/>
      <c r="BH735" s="15"/>
    </row>
    <row r="736" spans="1:60" x14ac:dyDescent="0.25">
      <c r="A736" s="15"/>
      <c r="B736" s="14" t="s">
        <v>2354</v>
      </c>
      <c r="C736" s="14" t="s">
        <v>2355</v>
      </c>
      <c r="D736" s="14" t="s">
        <v>2336</v>
      </c>
      <c r="E736" s="16" t="s">
        <v>55</v>
      </c>
      <c r="F736" s="16" t="s">
        <v>2142</v>
      </c>
      <c r="G736" s="81" t="s">
        <v>38</v>
      </c>
      <c r="H736" s="82" t="s">
        <v>39</v>
      </c>
      <c r="I736" s="17" t="s">
        <v>31</v>
      </c>
      <c r="J736" s="17" t="s">
        <v>64</v>
      </c>
      <c r="K736" s="15"/>
      <c r="L736" s="18">
        <v>44022</v>
      </c>
      <c r="M736" s="83">
        <v>916.33779999986302</v>
      </c>
      <c r="N736" s="84">
        <v>916.33779999986302</v>
      </c>
      <c r="O736" s="84">
        <v>1260.0403000004601</v>
      </c>
      <c r="P736" s="85">
        <f t="shared" si="11"/>
        <v>0.72722896243836677</v>
      </c>
      <c r="Q736" s="18">
        <v>43756</v>
      </c>
      <c r="R736" s="86">
        <v>488424.93800000002</v>
      </c>
      <c r="S736" s="86">
        <v>742778.88438964798</v>
      </c>
      <c r="T736" s="15"/>
      <c r="U736" s="19">
        <v>-1.17699943893967E-3</v>
      </c>
      <c r="V736" s="51">
        <v>-7.5787028526974595E-2</v>
      </c>
      <c r="W736" s="19">
        <v>1.3123179662215999E-2</v>
      </c>
      <c r="X736" s="51">
        <v>2.1012352172874702</v>
      </c>
      <c r="Y736" s="19">
        <v>-0.21550229539396201</v>
      </c>
      <c r="Z736" s="51">
        <v>-2.2185560811485598</v>
      </c>
      <c r="AA736" s="19">
        <v>-0.261372563529294</v>
      </c>
      <c r="AB736" s="51">
        <v>-5.5605894497712098</v>
      </c>
      <c r="AC736" s="19">
        <v>-0.291392533705221</v>
      </c>
      <c r="AD736" s="51">
        <v>-4.8533978722698503</v>
      </c>
      <c r="AE736" s="19">
        <v>-0.23757080759707599</v>
      </c>
      <c r="AF736" s="87">
        <v>-5.9798487111111198</v>
      </c>
      <c r="AG736" s="19">
        <v>2.06856590502866E-2</v>
      </c>
      <c r="AH736" s="51">
        <v>0.26974491320288502</v>
      </c>
      <c r="AI736" s="19">
        <v>-0.15076902602508199</v>
      </c>
      <c r="AJ736" s="51">
        <v>-1.34998539551452</v>
      </c>
      <c r="AK736" s="19">
        <v>-8.3662199999671394E-2</v>
      </c>
      <c r="AL736" s="19">
        <v>-1.7473472571509802E-2</v>
      </c>
      <c r="AM736" s="51">
        <v>-18.704885140614401</v>
      </c>
      <c r="AN736" s="15"/>
      <c r="AO736" s="22">
        <v>9.1592008544539597E-2</v>
      </c>
      <c r="AP736" s="22">
        <v>-0.14405540326421001</v>
      </c>
      <c r="AQ736" s="22">
        <v>0.146194368620927</v>
      </c>
      <c r="AR736" s="22">
        <v>-0.18330104156135299</v>
      </c>
      <c r="AS736" s="20">
        <v>5</v>
      </c>
      <c r="AT736" s="20">
        <v>7</v>
      </c>
      <c r="AU736" s="20">
        <v>5</v>
      </c>
      <c r="AV736" s="21">
        <v>7</v>
      </c>
      <c r="AW736" s="15"/>
      <c r="AX736" s="25">
        <v>0.34956272954877898</v>
      </c>
      <c r="AY736" s="26">
        <v>-0.54315429061989595</v>
      </c>
      <c r="AZ736" s="26">
        <v>-1.1762446885895801</v>
      </c>
      <c r="BA736" s="26">
        <v>-0.71849450067475096</v>
      </c>
      <c r="BB736" s="85">
        <v>3.5450826498490601E-2</v>
      </c>
      <c r="BC736" s="88">
        <v>-47.747060153575099</v>
      </c>
      <c r="BD736" s="18">
        <v>43756</v>
      </c>
      <c r="BE736" s="18">
        <v>43914</v>
      </c>
      <c r="BF736" s="20"/>
      <c r="BG736" s="18"/>
      <c r="BH736" s="15"/>
    </row>
    <row r="737" spans="1:60" x14ac:dyDescent="0.25">
      <c r="A737" s="15"/>
      <c r="B737" s="14" t="s">
        <v>2356</v>
      </c>
      <c r="C737" s="14" t="s">
        <v>2357</v>
      </c>
      <c r="D737" s="14" t="s">
        <v>2336</v>
      </c>
      <c r="E737" s="16" t="s">
        <v>2326</v>
      </c>
      <c r="F737" s="16" t="s">
        <v>2142</v>
      </c>
      <c r="G737" s="81" t="s">
        <v>38</v>
      </c>
      <c r="H737" s="82" t="s">
        <v>39</v>
      </c>
      <c r="I737" s="17" t="s">
        <v>31</v>
      </c>
      <c r="J737" s="17" t="s">
        <v>64</v>
      </c>
      <c r="K737" s="15"/>
      <c r="L737" s="18">
        <v>44022</v>
      </c>
      <c r="M737" s="83">
        <v>1000</v>
      </c>
      <c r="N737" s="84">
        <v>1000</v>
      </c>
      <c r="O737" s="84">
        <v>1000</v>
      </c>
      <c r="P737" s="85">
        <f t="shared" si="11"/>
        <v>1</v>
      </c>
      <c r="Q737" s="18">
        <v>44022</v>
      </c>
      <c r="R737" s="86">
        <v>0</v>
      </c>
      <c r="S737" s="86">
        <v>0</v>
      </c>
      <c r="T737" s="15"/>
      <c r="U737" s="19">
        <v>0</v>
      </c>
      <c r="V737" s="51">
        <v>4.1912915366992799E-2</v>
      </c>
      <c r="W737" s="19">
        <v>0</v>
      </c>
      <c r="X737" s="51">
        <v>0.78891725106586796</v>
      </c>
      <c r="Y737" s="19">
        <v>0</v>
      </c>
      <c r="Z737" s="51">
        <v>19.3316734582477</v>
      </c>
      <c r="AA737" s="19">
        <v>0</v>
      </c>
      <c r="AB737" s="51">
        <v>20.576666903158198</v>
      </c>
      <c r="AC737" s="19">
        <v>0</v>
      </c>
      <c r="AD737" s="51">
        <v>24.2858554982522</v>
      </c>
      <c r="AE737" s="19">
        <v>0</v>
      </c>
      <c r="AF737" s="87">
        <v>17.777232048596499</v>
      </c>
      <c r="AG737" s="19">
        <v>0</v>
      </c>
      <c r="AH737" s="51">
        <v>-1.79882099182578</v>
      </c>
      <c r="AI737" s="19">
        <v>0</v>
      </c>
      <c r="AJ737" s="51">
        <v>13.726917206993701</v>
      </c>
      <c r="AK737" s="19">
        <v>0</v>
      </c>
      <c r="AL737" s="19">
        <v>0</v>
      </c>
      <c r="AM737" s="51">
        <v>-10.338665140632701</v>
      </c>
      <c r="AN737" s="15"/>
      <c r="AO737" s="22">
        <v>0</v>
      </c>
      <c r="AP737" s="22">
        <v>0</v>
      </c>
      <c r="AQ737" s="22">
        <v>0</v>
      </c>
      <c r="AR737" s="22">
        <v>0</v>
      </c>
      <c r="AS737" s="20">
        <v>0</v>
      </c>
      <c r="AT737" s="20">
        <v>0</v>
      </c>
      <c r="AU737" s="20">
        <v>7</v>
      </c>
      <c r="AV737" s="21">
        <v>5</v>
      </c>
      <c r="AW737" s="15"/>
      <c r="AX737" s="25">
        <v>0</v>
      </c>
      <c r="AY737" s="26">
        <v>-115.173126170179</v>
      </c>
      <c r="AZ737" s="26">
        <v>0.54146558877982898</v>
      </c>
      <c r="BA737" s="26">
        <v>-15.964106449086101</v>
      </c>
      <c r="BB737" s="85">
        <v>0</v>
      </c>
      <c r="BC737" s="88">
        <v>0</v>
      </c>
      <c r="BD737" s="18">
        <v>43657</v>
      </c>
      <c r="BE737" s="18"/>
      <c r="BF737" s="20"/>
      <c r="BG737" s="18"/>
      <c r="BH737" s="15"/>
    </row>
    <row r="738" spans="1:60" x14ac:dyDescent="0.25">
      <c r="A738" s="15"/>
      <c r="B738" s="14" t="s">
        <v>2358</v>
      </c>
      <c r="C738" s="14" t="s">
        <v>2359</v>
      </c>
      <c r="D738" s="14" t="s">
        <v>2336</v>
      </c>
      <c r="E738" s="16" t="s">
        <v>59</v>
      </c>
      <c r="F738" s="16" t="s">
        <v>2142</v>
      </c>
      <c r="G738" s="81" t="s">
        <v>38</v>
      </c>
      <c r="H738" s="82" t="s">
        <v>39</v>
      </c>
      <c r="I738" s="17" t="s">
        <v>31</v>
      </c>
      <c r="J738" s="17" t="s">
        <v>2360</v>
      </c>
      <c r="K738" s="15"/>
      <c r="L738" s="18">
        <v>44022</v>
      </c>
      <c r="M738" s="83">
        <v>3818.1741999983801</v>
      </c>
      <c r="N738" s="84">
        <v>3818.1741999983801</v>
      </c>
      <c r="O738" s="84">
        <v>5275.3598000034699</v>
      </c>
      <c r="P738" s="85">
        <f t="shared" si="11"/>
        <v>0.72377512525228493</v>
      </c>
      <c r="Q738" s="18">
        <v>43756</v>
      </c>
      <c r="R738" s="86">
        <v>678081.09499999997</v>
      </c>
      <c r="S738" s="86">
        <v>670333.24234765605</v>
      </c>
      <c r="T738" s="15"/>
      <c r="U738" s="19">
        <v>-1.1948492046940399E-3</v>
      </c>
      <c r="V738" s="51">
        <v>-7.7572005102410899E-2</v>
      </c>
      <c r="W738" s="19">
        <v>1.2579868962347999E-2</v>
      </c>
      <c r="X738" s="51">
        <v>2.0469041473006699</v>
      </c>
      <c r="Y738" s="19">
        <v>-0.21805156802671299</v>
      </c>
      <c r="Z738" s="51">
        <v>-2.4734833444235802</v>
      </c>
      <c r="AA738" s="19">
        <v>-0.26619757472682998</v>
      </c>
      <c r="AB738" s="51">
        <v>-6.0430905695247903</v>
      </c>
      <c r="AC738" s="19">
        <v>-0.30061399003898298</v>
      </c>
      <c r="AD738" s="51">
        <v>-5.77554350564606</v>
      </c>
      <c r="AE738" s="19">
        <v>-0.237833473813371</v>
      </c>
      <c r="AF738" s="87">
        <v>-6.0061153327405901</v>
      </c>
      <c r="AG738" s="19">
        <v>2.0503023028140901E-2</v>
      </c>
      <c r="AH738" s="51">
        <v>0.251481310988311</v>
      </c>
      <c r="AI738" s="19">
        <v>-0.15367996322951499</v>
      </c>
      <c r="AJ738" s="51">
        <v>-1.64107911595784</v>
      </c>
      <c r="AK738" s="19">
        <v>0.90612307861214503</v>
      </c>
      <c r="AL738" s="19">
        <v>4.0964500394693501E-2</v>
      </c>
      <c r="AM738" s="51">
        <v>-33.816191497840897</v>
      </c>
      <c r="AN738" s="15"/>
      <c r="AO738" s="22">
        <v>9.15724615534418E-2</v>
      </c>
      <c r="AP738" s="22">
        <v>-0.14410134530771801</v>
      </c>
      <c r="AQ738" s="22">
        <v>0.14557942735526</v>
      </c>
      <c r="AR738" s="22">
        <v>-0.183753503854095</v>
      </c>
      <c r="AS738" s="20">
        <v>5</v>
      </c>
      <c r="AT738" s="20">
        <v>7</v>
      </c>
      <c r="AU738" s="20">
        <v>5</v>
      </c>
      <c r="AV738" s="21">
        <v>7</v>
      </c>
      <c r="AW738" s="15"/>
      <c r="AX738" s="25">
        <v>0.34958696121699201</v>
      </c>
      <c r="AY738" s="26">
        <v>-0.55763191974165205</v>
      </c>
      <c r="AZ738" s="26">
        <v>-1.27758401261781</v>
      </c>
      <c r="BA738" s="26">
        <v>-0.73716655085900096</v>
      </c>
      <c r="BB738" s="85">
        <v>3.5452229263646599E-2</v>
      </c>
      <c r="BC738" s="88">
        <v>-47.894689571694499</v>
      </c>
      <c r="BD738" s="18">
        <v>43756</v>
      </c>
      <c r="BE738" s="18">
        <v>43914</v>
      </c>
      <c r="BF738" s="20"/>
      <c r="BG738" s="18"/>
      <c r="BH738" s="15"/>
    </row>
    <row r="739" spans="1:60" x14ac:dyDescent="0.25">
      <c r="A739" s="15"/>
      <c r="B739" s="14" t="s">
        <v>2361</v>
      </c>
      <c r="C739" s="14" t="s">
        <v>2362</v>
      </c>
      <c r="D739" s="14" t="s">
        <v>2336</v>
      </c>
      <c r="E739" s="16" t="s">
        <v>2332</v>
      </c>
      <c r="F739" s="16" t="s">
        <v>2142</v>
      </c>
      <c r="G739" s="81" t="s">
        <v>38</v>
      </c>
      <c r="H739" s="82" t="s">
        <v>39</v>
      </c>
      <c r="I739" s="17" t="s">
        <v>31</v>
      </c>
      <c r="J739" s="17" t="s">
        <v>2363</v>
      </c>
      <c r="K739" s="15"/>
      <c r="L739" s="18">
        <v>44022</v>
      </c>
      <c r="M739" s="83">
        <v>4525.6239999979698</v>
      </c>
      <c r="N739" s="84">
        <v>4525.6239999979698</v>
      </c>
      <c r="O739" s="84">
        <v>6242.4452000036799</v>
      </c>
      <c r="P739" s="85">
        <f t="shared" si="11"/>
        <v>0.72497616799187947</v>
      </c>
      <c r="Q739" s="18">
        <v>43756</v>
      </c>
      <c r="R739" s="86">
        <v>26949.81</v>
      </c>
      <c r="S739" s="86">
        <v>27958.8468931274</v>
      </c>
      <c r="T739" s="15"/>
      <c r="U739" s="19">
        <v>-1.1886533557117201E-3</v>
      </c>
      <c r="V739" s="51">
        <v>-7.6952420204179403E-2</v>
      </c>
      <c r="W739" s="19">
        <v>1.2769225477313699E-2</v>
      </c>
      <c r="X739" s="51">
        <v>2.0658397987972399</v>
      </c>
      <c r="Y739" s="19">
        <v>-0.21716479890979801</v>
      </c>
      <c r="Z739" s="51">
        <v>-2.3848064327321499</v>
      </c>
      <c r="AA739" s="19">
        <v>-0.26452071864972798</v>
      </c>
      <c r="AB739" s="51">
        <v>-5.87540496181464</v>
      </c>
      <c r="AC739" s="19">
        <v>-0.29741568610013902</v>
      </c>
      <c r="AD739" s="51">
        <v>-5.4557131117617201</v>
      </c>
      <c r="AE739" s="19">
        <v>-0.232600353216985</v>
      </c>
      <c r="AF739" s="87">
        <v>-5.4828032731020402</v>
      </c>
      <c r="AG739" s="19">
        <v>2.0566645111102799E-2</v>
      </c>
      <c r="AH739" s="51">
        <v>0.257843519284506</v>
      </c>
      <c r="AI739" s="19">
        <v>-0.15266744886408601</v>
      </c>
      <c r="AJ739" s="51">
        <v>-1.53982767941488</v>
      </c>
      <c r="AK739" s="19">
        <v>3.5256239999923902</v>
      </c>
      <c r="AL739" s="19">
        <v>0.118474143912026</v>
      </c>
      <c r="AM739" s="51">
        <v>337.38943123072403</v>
      </c>
      <c r="AN739" s="15"/>
      <c r="AO739" s="22">
        <v>9.1579274114337694E-2</v>
      </c>
      <c r="AP739" s="22">
        <v>-0.14408540262316799</v>
      </c>
      <c r="AQ739" s="22">
        <v>0.14579333719666501</v>
      </c>
      <c r="AR739" s="22">
        <v>-0.18359581962809901</v>
      </c>
      <c r="AS739" s="20">
        <v>5</v>
      </c>
      <c r="AT739" s="20">
        <v>7</v>
      </c>
      <c r="AU739" s="20">
        <v>5</v>
      </c>
      <c r="AV739" s="21">
        <v>7</v>
      </c>
      <c r="AW739" s="15"/>
      <c r="AX739" s="25">
        <v>0.34957852024992497</v>
      </c>
      <c r="AY739" s="26">
        <v>-0.55260006692151398</v>
      </c>
      <c r="AZ739" s="26">
        <v>-1.2423572161315</v>
      </c>
      <c r="BA739" s="26">
        <v>-0.73068001636602298</v>
      </c>
      <c r="BB739" s="85">
        <v>3.54517398491953E-2</v>
      </c>
      <c r="BC739" s="88">
        <v>-47.843311463948297</v>
      </c>
      <c r="BD739" s="18">
        <v>43756</v>
      </c>
      <c r="BE739" s="18">
        <v>43914</v>
      </c>
      <c r="BF739" s="20"/>
      <c r="BG739" s="18"/>
      <c r="BH739" s="15"/>
    </row>
    <row r="740" spans="1:60" x14ac:dyDescent="0.25">
      <c r="A740" s="15"/>
      <c r="B740" s="14" t="s">
        <v>2364</v>
      </c>
      <c r="C740" s="14" t="s">
        <v>2365</v>
      </c>
      <c r="D740" s="14" t="s">
        <v>2366</v>
      </c>
      <c r="E740" s="16" t="s">
        <v>43</v>
      </c>
      <c r="F740" s="16" t="s">
        <v>2142</v>
      </c>
      <c r="G740" s="81" t="s">
        <v>38</v>
      </c>
      <c r="H740" s="82" t="s">
        <v>327</v>
      </c>
      <c r="I740" s="17" t="s">
        <v>31</v>
      </c>
      <c r="J740" s="17" t="s">
        <v>2367</v>
      </c>
      <c r="K740" s="15"/>
      <c r="L740" s="18">
        <v>44022</v>
      </c>
      <c r="M740" s="83">
        <v>2960.6275000013402</v>
      </c>
      <c r="N740" s="84">
        <v>2960.6275000013402</v>
      </c>
      <c r="O740" s="84">
        <v>4021.7336999997501</v>
      </c>
      <c r="P740" s="85">
        <f t="shared" si="11"/>
        <v>0.73615702103834579</v>
      </c>
      <c r="Q740" s="18">
        <v>43853</v>
      </c>
      <c r="R740" s="86">
        <v>2905021.3220000002</v>
      </c>
      <c r="S740" s="86">
        <v>3528523.1302382802</v>
      </c>
      <c r="T740" s="15"/>
      <c r="U740" s="19">
        <v>1.9246525407652398E-2</v>
      </c>
      <c r="V740" s="51">
        <v>1.9665654561322301</v>
      </c>
      <c r="W740" s="19">
        <v>3.3099159827543198E-3</v>
      </c>
      <c r="X740" s="51">
        <v>1.1199088493413001</v>
      </c>
      <c r="Y740" s="19">
        <v>-0.25332478100608602</v>
      </c>
      <c r="Z740" s="51">
        <v>-6.0008046423608903</v>
      </c>
      <c r="AA740" s="19">
        <v>-0.138662324117904</v>
      </c>
      <c r="AB740" s="51">
        <v>6.7104344913677796</v>
      </c>
      <c r="AC740" s="19">
        <v>0.102709759476129</v>
      </c>
      <c r="AD740" s="51">
        <v>34.556831445894197</v>
      </c>
      <c r="AE740" s="19">
        <v>5.8061127961991602E-2</v>
      </c>
      <c r="AF740" s="87">
        <v>23.583344844810199</v>
      </c>
      <c r="AG740" s="19">
        <v>1.5466042827029E-2</v>
      </c>
      <c r="AH740" s="51">
        <v>-0.25221670912287703</v>
      </c>
      <c r="AI740" s="19">
        <v>-0.22877546279429201</v>
      </c>
      <c r="AJ740" s="51">
        <v>-9.1506290724355495</v>
      </c>
      <c r="AK740" s="19">
        <v>1.0803633540158599</v>
      </c>
      <c r="AL740" s="19">
        <v>4.66469606308237E-2</v>
      </c>
      <c r="AM740" s="51">
        <v>-16.392163957469201</v>
      </c>
      <c r="AN740" s="15"/>
      <c r="AO740" s="22">
        <v>8.5615680076443795E-2</v>
      </c>
      <c r="AP740" s="22">
        <v>-0.115911633690266</v>
      </c>
      <c r="AQ740" s="22">
        <v>8.2906740901380505E-2</v>
      </c>
      <c r="AR740" s="22">
        <v>-0.32342028488463298</v>
      </c>
      <c r="AS740" s="20">
        <v>9</v>
      </c>
      <c r="AT740" s="20">
        <v>3</v>
      </c>
      <c r="AU740" s="20">
        <v>6</v>
      </c>
      <c r="AV740" s="21">
        <v>6</v>
      </c>
      <c r="AW740" s="15"/>
      <c r="AX740" s="25">
        <v>0.32624777778866698</v>
      </c>
      <c r="AY740" s="26">
        <v>-0.389611779602546</v>
      </c>
      <c r="AZ740" s="26">
        <v>0.26159321716659201</v>
      </c>
      <c r="BA740" s="26">
        <v>-0.50696299810533696</v>
      </c>
      <c r="BB740" s="85">
        <v>3.3165238980436697E-2</v>
      </c>
      <c r="BC740" s="88">
        <v>-45.638121191412203</v>
      </c>
      <c r="BD740" s="18">
        <v>43853</v>
      </c>
      <c r="BE740" s="18">
        <v>43913</v>
      </c>
      <c r="BF740" s="20"/>
      <c r="BG740" s="18"/>
      <c r="BH740" s="15"/>
    </row>
    <row r="741" spans="1:60" x14ac:dyDescent="0.25">
      <c r="A741" s="15"/>
      <c r="B741" s="14" t="s">
        <v>2368</v>
      </c>
      <c r="C741" s="14" t="s">
        <v>2369</v>
      </c>
      <c r="D741" s="14" t="s">
        <v>2366</v>
      </c>
      <c r="E741" s="16" t="s">
        <v>2317</v>
      </c>
      <c r="F741" s="16" t="s">
        <v>2142</v>
      </c>
      <c r="G741" s="81" t="s">
        <v>38</v>
      </c>
      <c r="H741" s="82" t="s">
        <v>327</v>
      </c>
      <c r="I741" s="17" t="s">
        <v>31</v>
      </c>
      <c r="J741" s="17" t="s">
        <v>2370</v>
      </c>
      <c r="K741" s="15"/>
      <c r="L741" s="18">
        <v>44022</v>
      </c>
      <c r="M741" s="83">
        <v>3280.9332000017198</v>
      </c>
      <c r="N741" s="84">
        <v>3280.9332000017198</v>
      </c>
      <c r="O741" s="84">
        <v>4450.0005000010096</v>
      </c>
      <c r="P741" s="85">
        <f t="shared" si="11"/>
        <v>0.73728827670940156</v>
      </c>
      <c r="Q741" s="18">
        <v>43853</v>
      </c>
      <c r="R741" s="86">
        <v>1560071.037</v>
      </c>
      <c r="S741" s="86">
        <v>1864327.57987695</v>
      </c>
      <c r="T741" s="15"/>
      <c r="U741" s="19">
        <v>1.9255783361586499E-2</v>
      </c>
      <c r="V741" s="51">
        <v>1.96749125152564</v>
      </c>
      <c r="W741" s="19">
        <v>3.5835176367982101E-3</v>
      </c>
      <c r="X741" s="51">
        <v>1.1472690147456901</v>
      </c>
      <c r="Y741" s="19">
        <v>-0.25208903581369702</v>
      </c>
      <c r="Z741" s="51">
        <v>-5.8772301231219899</v>
      </c>
      <c r="AA741" s="19">
        <v>-0.13578976331700701</v>
      </c>
      <c r="AB741" s="51">
        <v>6.9976905714575004</v>
      </c>
      <c r="AC741" s="19">
        <v>0.110072060404491</v>
      </c>
      <c r="AD741" s="51">
        <v>35.293061538715797</v>
      </c>
      <c r="AE741" s="19">
        <v>7.0096324003316099E-2</v>
      </c>
      <c r="AF741" s="87">
        <v>24.786864448920799</v>
      </c>
      <c r="AG741" s="19">
        <v>1.55583864798245E-2</v>
      </c>
      <c r="AH741" s="51">
        <v>-0.24298234384332301</v>
      </c>
      <c r="AI741" s="19">
        <v>-0.22742890900204701</v>
      </c>
      <c r="AJ741" s="51">
        <v>-9.0159736932109809</v>
      </c>
      <c r="AK741" s="19">
        <v>7.8917180486314506E-2</v>
      </c>
      <c r="AL741" s="19">
        <v>5.6490324204787603E-3</v>
      </c>
      <c r="AM741" s="51">
        <v>-7.28125072001421</v>
      </c>
      <c r="AN741" s="15"/>
      <c r="AO741" s="22">
        <v>8.5625520456233103E-2</v>
      </c>
      <c r="AP741" s="22">
        <v>-0.11590359718597</v>
      </c>
      <c r="AQ741" s="22">
        <v>8.3201948258647504E-2</v>
      </c>
      <c r="AR741" s="22">
        <v>-0.32322976419527499</v>
      </c>
      <c r="AS741" s="20">
        <v>9</v>
      </c>
      <c r="AT741" s="20">
        <v>3</v>
      </c>
      <c r="AU741" s="20">
        <v>6</v>
      </c>
      <c r="AV741" s="21">
        <v>6</v>
      </c>
      <c r="AW741" s="15"/>
      <c r="AX741" s="25">
        <v>0.32624174714030202</v>
      </c>
      <c r="AY741" s="26">
        <v>-0.38112397372606199</v>
      </c>
      <c r="AZ741" s="26">
        <v>0.27295192388874101</v>
      </c>
      <c r="BA741" s="26">
        <v>-0.49608407941650501</v>
      </c>
      <c r="BB741" s="85">
        <v>3.31650817070476E-2</v>
      </c>
      <c r="BC741" s="88">
        <v>-45.608478021516902</v>
      </c>
      <c r="BD741" s="18">
        <v>43853</v>
      </c>
      <c r="BE741" s="18">
        <v>43913</v>
      </c>
      <c r="BF741" s="20"/>
      <c r="BG741" s="18"/>
      <c r="BH741" s="15"/>
    </row>
    <row r="742" spans="1:60" x14ac:dyDescent="0.25">
      <c r="A742" s="15"/>
      <c r="B742" s="14" t="s">
        <v>2371</v>
      </c>
      <c r="C742" s="14" t="s">
        <v>2372</v>
      </c>
      <c r="D742" s="14" t="s">
        <v>2366</v>
      </c>
      <c r="E742" s="16" t="s">
        <v>47</v>
      </c>
      <c r="F742" s="16" t="s">
        <v>2142</v>
      </c>
      <c r="G742" s="81" t="s">
        <v>38</v>
      </c>
      <c r="H742" s="82" t="s">
        <v>327</v>
      </c>
      <c r="I742" s="17" t="s">
        <v>31</v>
      </c>
      <c r="J742" s="17" t="s">
        <v>2373</v>
      </c>
      <c r="K742" s="15"/>
      <c r="L742" s="18">
        <v>44022</v>
      </c>
      <c r="M742" s="83">
        <v>1000</v>
      </c>
      <c r="N742" s="84">
        <v>1000</v>
      </c>
      <c r="O742" s="84">
        <v>1000</v>
      </c>
      <c r="P742" s="85">
        <f t="shared" si="11"/>
        <v>1</v>
      </c>
      <c r="Q742" s="18">
        <v>44022</v>
      </c>
      <c r="R742" s="86">
        <v>0</v>
      </c>
      <c r="S742" s="86">
        <v>0</v>
      </c>
      <c r="T742" s="15"/>
      <c r="U742" s="19">
        <v>0</v>
      </c>
      <c r="V742" s="51">
        <v>4.1912915366992799E-2</v>
      </c>
      <c r="W742" s="19">
        <v>0</v>
      </c>
      <c r="X742" s="51">
        <v>0.78891725106586796</v>
      </c>
      <c r="Y742" s="19">
        <v>0</v>
      </c>
      <c r="Z742" s="51">
        <v>19.3316734582477</v>
      </c>
      <c r="AA742" s="19">
        <v>0</v>
      </c>
      <c r="AB742" s="51">
        <v>20.576666903158198</v>
      </c>
      <c r="AC742" s="19">
        <v>0</v>
      </c>
      <c r="AD742" s="51">
        <v>24.2858554982522</v>
      </c>
      <c r="AE742" s="19">
        <v>0</v>
      </c>
      <c r="AF742" s="87">
        <v>17.777232048596499</v>
      </c>
      <c r="AG742" s="19">
        <v>0</v>
      </c>
      <c r="AH742" s="51">
        <v>-1.79882099182578</v>
      </c>
      <c r="AI742" s="19">
        <v>0</v>
      </c>
      <c r="AJ742" s="51">
        <v>13.726917206993701</v>
      </c>
      <c r="AK742" s="19">
        <v>0</v>
      </c>
      <c r="AL742" s="19">
        <v>0</v>
      </c>
      <c r="AM742" s="51">
        <v>-5.3318155511078702</v>
      </c>
      <c r="AN742" s="15"/>
      <c r="AO742" s="22">
        <v>0</v>
      </c>
      <c r="AP742" s="22">
        <v>0</v>
      </c>
      <c r="AQ742" s="22">
        <v>0</v>
      </c>
      <c r="AR742" s="22">
        <v>0</v>
      </c>
      <c r="AS742" s="20">
        <v>0</v>
      </c>
      <c r="AT742" s="20">
        <v>0</v>
      </c>
      <c r="AU742" s="20">
        <v>7</v>
      </c>
      <c r="AV742" s="21">
        <v>5</v>
      </c>
      <c r="AW742" s="15"/>
      <c r="AX742" s="25">
        <v>0</v>
      </c>
      <c r="AY742" s="26">
        <v>-115.173126170179</v>
      </c>
      <c r="AZ742" s="26">
        <v>0.54146558877982898</v>
      </c>
      <c r="BA742" s="26">
        <v>-15.964106449086101</v>
      </c>
      <c r="BB742" s="85">
        <v>0</v>
      </c>
      <c r="BC742" s="88">
        <v>0</v>
      </c>
      <c r="BD742" s="18">
        <v>43657</v>
      </c>
      <c r="BE742" s="18"/>
      <c r="BF742" s="20"/>
      <c r="BG742" s="18"/>
      <c r="BH742" s="15"/>
    </row>
    <row r="743" spans="1:60" x14ac:dyDescent="0.25">
      <c r="A743" s="15"/>
      <c r="B743" s="14" t="s">
        <v>2374</v>
      </c>
      <c r="C743" s="14" t="s">
        <v>2375</v>
      </c>
      <c r="D743" s="14" t="s">
        <v>2366</v>
      </c>
      <c r="E743" s="16" t="s">
        <v>2352</v>
      </c>
      <c r="F743" s="16" t="s">
        <v>2142</v>
      </c>
      <c r="G743" s="81" t="s">
        <v>38</v>
      </c>
      <c r="H743" s="82" t="s">
        <v>327</v>
      </c>
      <c r="I743" s="17" t="s">
        <v>31</v>
      </c>
      <c r="J743" s="17" t="s">
        <v>2376</v>
      </c>
      <c r="K743" s="15"/>
      <c r="L743" s="18">
        <v>44022</v>
      </c>
      <c r="M743" s="83">
        <v>1000</v>
      </c>
      <c r="N743" s="84">
        <v>1000</v>
      </c>
      <c r="O743" s="84">
        <v>1000</v>
      </c>
      <c r="P743" s="85">
        <f t="shared" si="11"/>
        <v>1</v>
      </c>
      <c r="Q743" s="18">
        <v>44022</v>
      </c>
      <c r="R743" s="86">
        <v>0</v>
      </c>
      <c r="S743" s="86">
        <v>0</v>
      </c>
      <c r="T743" s="15"/>
      <c r="U743" s="19">
        <v>0</v>
      </c>
      <c r="V743" s="51">
        <v>4.1912915366992799E-2</v>
      </c>
      <c r="W743" s="19">
        <v>0</v>
      </c>
      <c r="X743" s="51">
        <v>0.78891725106586796</v>
      </c>
      <c r="Y743" s="19">
        <v>0</v>
      </c>
      <c r="Z743" s="51">
        <v>19.3316734582477</v>
      </c>
      <c r="AA743" s="19">
        <v>0</v>
      </c>
      <c r="AB743" s="51">
        <v>20.576666903158198</v>
      </c>
      <c r="AC743" s="19">
        <v>0</v>
      </c>
      <c r="AD743" s="51">
        <v>24.2858554982522</v>
      </c>
      <c r="AE743" s="19">
        <v>0</v>
      </c>
      <c r="AF743" s="87">
        <v>17.777232048596499</v>
      </c>
      <c r="AG743" s="19">
        <v>0</v>
      </c>
      <c r="AH743" s="51">
        <v>-1.79882099182578</v>
      </c>
      <c r="AI743" s="19">
        <v>0</v>
      </c>
      <c r="AJ743" s="51">
        <v>13.726917206993701</v>
      </c>
      <c r="AK743" s="19">
        <v>0</v>
      </c>
      <c r="AL743" s="19">
        <v>0</v>
      </c>
      <c r="AM743" s="51">
        <v>-5.3318155511078702</v>
      </c>
      <c r="AN743" s="15"/>
      <c r="AO743" s="22">
        <v>0</v>
      </c>
      <c r="AP743" s="22">
        <v>0</v>
      </c>
      <c r="AQ743" s="22">
        <v>0</v>
      </c>
      <c r="AR743" s="22">
        <v>0</v>
      </c>
      <c r="AS743" s="20">
        <v>0</v>
      </c>
      <c r="AT743" s="20">
        <v>0</v>
      </c>
      <c r="AU743" s="20">
        <v>7</v>
      </c>
      <c r="AV743" s="21">
        <v>5</v>
      </c>
      <c r="AW743" s="15"/>
      <c r="AX743" s="25">
        <v>0</v>
      </c>
      <c r="AY743" s="26">
        <v>-115.173126170179</v>
      </c>
      <c r="AZ743" s="26">
        <v>0.54146558877982898</v>
      </c>
      <c r="BA743" s="26">
        <v>-15.964106449086101</v>
      </c>
      <c r="BB743" s="85">
        <v>0</v>
      </c>
      <c r="BC743" s="88">
        <v>0</v>
      </c>
      <c r="BD743" s="18">
        <v>43657</v>
      </c>
      <c r="BE743" s="18"/>
      <c r="BF743" s="20"/>
      <c r="BG743" s="18"/>
      <c r="BH743" s="15"/>
    </row>
    <row r="744" spans="1:60" x14ac:dyDescent="0.25">
      <c r="A744" s="15"/>
      <c r="B744" s="14" t="s">
        <v>2377</v>
      </c>
      <c r="C744" s="14" t="s">
        <v>2378</v>
      </c>
      <c r="D744" s="14" t="s">
        <v>2366</v>
      </c>
      <c r="E744" s="16" t="s">
        <v>59</v>
      </c>
      <c r="F744" s="16" t="s">
        <v>2142</v>
      </c>
      <c r="G744" s="81" t="s">
        <v>38</v>
      </c>
      <c r="H744" s="82" t="s">
        <v>327</v>
      </c>
      <c r="I744" s="17" t="s">
        <v>31</v>
      </c>
      <c r="J744" s="17" t="s">
        <v>2379</v>
      </c>
      <c r="K744" s="15"/>
      <c r="L744" s="18">
        <v>44022</v>
      </c>
      <c r="M744" s="83">
        <v>3918.4754999987799</v>
      </c>
      <c r="N744" s="84">
        <v>3918.4754999987799</v>
      </c>
      <c r="O744" s="84">
        <v>5306.8152000010004</v>
      </c>
      <c r="P744" s="85">
        <f t="shared" si="11"/>
        <v>0.73838551981196576</v>
      </c>
      <c r="Q744" s="18">
        <v>43853</v>
      </c>
      <c r="R744" s="86">
        <v>2443979.4369999999</v>
      </c>
      <c r="S744" s="86">
        <v>2633469.3000078099</v>
      </c>
      <c r="T744" s="15"/>
      <c r="U744" s="19">
        <v>1.9264757607743401E-2</v>
      </c>
      <c r="V744" s="51">
        <v>1.9683886761413301</v>
      </c>
      <c r="W744" s="19">
        <v>3.8483870757772798E-3</v>
      </c>
      <c r="X744" s="51">
        <v>1.1737559586435999</v>
      </c>
      <c r="Y744" s="19">
        <v>-0.250890305758803</v>
      </c>
      <c r="Z744" s="51">
        <v>-5.7573571176326404</v>
      </c>
      <c r="AA744" s="19">
        <v>-0.13299846826164899</v>
      </c>
      <c r="AB744" s="51">
        <v>7.27682007699332</v>
      </c>
      <c r="AC744" s="19">
        <v>0.117249838042044</v>
      </c>
      <c r="AD744" s="51">
        <v>36.010839302442001</v>
      </c>
      <c r="AE744" s="19">
        <v>8.16058722248999E-2</v>
      </c>
      <c r="AF744" s="87">
        <v>25.9378192710865</v>
      </c>
      <c r="AG744" s="19">
        <v>1.56476815518545E-2</v>
      </c>
      <c r="AH744" s="51">
        <v>-0.23405283664033</v>
      </c>
      <c r="AI744" s="19">
        <v>-0.226122541601362</v>
      </c>
      <c r="AJ744" s="51">
        <v>-8.8853369531425397</v>
      </c>
      <c r="AK744" s="19">
        <v>1.67962928770343</v>
      </c>
      <c r="AL744" s="19">
        <v>6.3267008112234194E-2</v>
      </c>
      <c r="AM744" s="51">
        <v>43.534429411287398</v>
      </c>
      <c r="AN744" s="15"/>
      <c r="AO744" s="22">
        <v>8.56350678642048E-2</v>
      </c>
      <c r="AP744" s="22">
        <v>-0.115895828759676</v>
      </c>
      <c r="AQ744" s="22">
        <v>8.3487972360744594E-2</v>
      </c>
      <c r="AR744" s="22">
        <v>-0.323045094058034</v>
      </c>
      <c r="AS744" s="20">
        <v>9</v>
      </c>
      <c r="AT744" s="20">
        <v>3</v>
      </c>
      <c r="AU744" s="20">
        <v>6</v>
      </c>
      <c r="AV744" s="21">
        <v>6</v>
      </c>
      <c r="AW744" s="15"/>
      <c r="AX744" s="25">
        <v>0.32623591939278401</v>
      </c>
      <c r="AY744" s="26">
        <v>-0.372877367512501</v>
      </c>
      <c r="AZ744" s="26">
        <v>0.28398703200127801</v>
      </c>
      <c r="BA744" s="26">
        <v>-0.48550681230244702</v>
      </c>
      <c r="BB744" s="85">
        <v>3.3164931107203303E-2</v>
      </c>
      <c r="BC744" s="88">
        <v>-45.579755631974002</v>
      </c>
      <c r="BD744" s="18">
        <v>43853</v>
      </c>
      <c r="BE744" s="18">
        <v>43913</v>
      </c>
      <c r="BF744" s="20"/>
      <c r="BG744" s="18"/>
      <c r="BH744" s="15"/>
    </row>
    <row r="745" spans="1:60" x14ac:dyDescent="0.25">
      <c r="A745" s="15"/>
      <c r="B745" s="14" t="s">
        <v>2380</v>
      </c>
      <c r="C745" s="14" t="s">
        <v>2381</v>
      </c>
      <c r="D745" s="14" t="s">
        <v>2366</v>
      </c>
      <c r="E745" s="16" t="s">
        <v>2332</v>
      </c>
      <c r="F745" s="16" t="s">
        <v>2142</v>
      </c>
      <c r="G745" s="81" t="s">
        <v>38</v>
      </c>
      <c r="H745" s="82" t="s">
        <v>327</v>
      </c>
      <c r="I745" s="17" t="s">
        <v>31</v>
      </c>
      <c r="J745" s="17" t="s">
        <v>2382</v>
      </c>
      <c r="K745" s="15"/>
      <c r="L745" s="18">
        <v>44022</v>
      </c>
      <c r="M745" s="83">
        <v>4032.3599000014401</v>
      </c>
      <c r="N745" s="84">
        <v>4032.3599000014401</v>
      </c>
      <c r="O745" s="84">
        <v>5455.2954000011096</v>
      </c>
      <c r="P745" s="85">
        <f t="shared" si="11"/>
        <v>0.73916435395975444</v>
      </c>
      <c r="Q745" s="18">
        <v>43853</v>
      </c>
      <c r="R745" s="86">
        <v>5843.384</v>
      </c>
      <c r="S745" s="86">
        <v>8877.4892862548804</v>
      </c>
      <c r="T745" s="15"/>
      <c r="U745" s="19">
        <v>1.9270995595434201E-2</v>
      </c>
      <c r="V745" s="51">
        <v>1.9690124749104101</v>
      </c>
      <c r="W745" s="19">
        <v>4.0357289290113797E-3</v>
      </c>
      <c r="X745" s="51">
        <v>1.1924901439670099</v>
      </c>
      <c r="Y745" s="19">
        <v>-0.25003928479971399</v>
      </c>
      <c r="Z745" s="51">
        <v>-5.6722550217236902</v>
      </c>
      <c r="AA745" s="19">
        <v>-0.13101579927475501</v>
      </c>
      <c r="AB745" s="51">
        <v>7.4750869756826397</v>
      </c>
      <c r="AC745" s="19">
        <v>0.12235984376820901</v>
      </c>
      <c r="AD745" s="51">
        <v>36.521839875087601</v>
      </c>
      <c r="AE745" s="19">
        <v>8.9034153703396401E-2</v>
      </c>
      <c r="AF745" s="87">
        <v>26.680647418950699</v>
      </c>
      <c r="AG745" s="19">
        <v>1.5711262889453799E-2</v>
      </c>
      <c r="AH745" s="51">
        <v>-0.227694702880399</v>
      </c>
      <c r="AI745" s="19">
        <v>-0.225195161529118</v>
      </c>
      <c r="AJ745" s="51">
        <v>-8.7925989459181402</v>
      </c>
      <c r="AK745" s="19">
        <v>0.245308859681245</v>
      </c>
      <c r="AL745" s="19">
        <v>1.6402838484282301E-2</v>
      </c>
      <c r="AM745" s="51">
        <v>9.3579171994788304</v>
      </c>
      <c r="AN745" s="15"/>
      <c r="AO745" s="22">
        <v>8.5641859464958503E-2</v>
      </c>
      <c r="AP745" s="22">
        <v>-0.115890329854738</v>
      </c>
      <c r="AQ745" s="22">
        <v>8.3689653258334107E-2</v>
      </c>
      <c r="AR745" s="22">
        <v>-0.32291439123335303</v>
      </c>
      <c r="AS745" s="20">
        <v>9</v>
      </c>
      <c r="AT745" s="20">
        <v>3</v>
      </c>
      <c r="AU745" s="20">
        <v>6</v>
      </c>
      <c r="AV745" s="21">
        <v>6</v>
      </c>
      <c r="AW745" s="15"/>
      <c r="AX745" s="25">
        <v>0.326231775131891</v>
      </c>
      <c r="AY745" s="26">
        <v>-0.36702058655464498</v>
      </c>
      <c r="AZ745" s="26">
        <v>0.29182432945162901</v>
      </c>
      <c r="BA745" s="26">
        <v>-0.47799035117532201</v>
      </c>
      <c r="BB745" s="85">
        <v>3.3164823206534501E-2</v>
      </c>
      <c r="BC745" s="88">
        <v>-45.559393538976998</v>
      </c>
      <c r="BD745" s="18">
        <v>43853</v>
      </c>
      <c r="BE745" s="18">
        <v>43913</v>
      </c>
      <c r="BF745" s="20"/>
      <c r="BG745" s="18"/>
      <c r="BH745" s="15"/>
    </row>
    <row r="746" spans="1:60" x14ac:dyDescent="0.25">
      <c r="A746" s="15"/>
      <c r="B746" s="14" t="s">
        <v>2383</v>
      </c>
      <c r="C746" s="14" t="s">
        <v>2384</v>
      </c>
      <c r="D746" s="14" t="s">
        <v>2366</v>
      </c>
      <c r="E746" s="16" t="s">
        <v>139</v>
      </c>
      <c r="F746" s="16" t="s">
        <v>2142</v>
      </c>
      <c r="G746" s="81" t="s">
        <v>38</v>
      </c>
      <c r="H746" s="82" t="s">
        <v>327</v>
      </c>
      <c r="I746" s="17" t="s">
        <v>31</v>
      </c>
      <c r="J746" s="17" t="s">
        <v>2385</v>
      </c>
      <c r="K746" s="15"/>
      <c r="L746" s="18">
        <v>44022</v>
      </c>
      <c r="M746" s="83">
        <v>1061.67989999987</v>
      </c>
      <c r="N746" s="84">
        <v>1061.67989999987</v>
      </c>
      <c r="O746" s="84">
        <v>1061.67989999987</v>
      </c>
      <c r="P746" s="85">
        <f t="shared" si="11"/>
        <v>1</v>
      </c>
      <c r="Q746" s="18">
        <v>44022</v>
      </c>
      <c r="R746" s="86">
        <v>0</v>
      </c>
      <c r="S746" s="86">
        <v>0</v>
      </c>
      <c r="T746" s="15"/>
      <c r="U746" s="19">
        <v>0</v>
      </c>
      <c r="V746" s="51">
        <v>4.1912915366992799E-2</v>
      </c>
      <c r="W746" s="19">
        <v>0</v>
      </c>
      <c r="X746" s="51">
        <v>0.78891725106586796</v>
      </c>
      <c r="Y746" s="19">
        <v>0</v>
      </c>
      <c r="Z746" s="51">
        <v>19.3316734582477</v>
      </c>
      <c r="AA746" s="19">
        <v>0</v>
      </c>
      <c r="AB746" s="51">
        <v>20.576666903158198</v>
      </c>
      <c r="AC746" s="19">
        <v>0.117328443107981</v>
      </c>
      <c r="AD746" s="51">
        <v>36.018699809035802</v>
      </c>
      <c r="AE746" s="19"/>
      <c r="AF746" s="87"/>
      <c r="AG746" s="19">
        <v>0</v>
      </c>
      <c r="AH746" s="51">
        <v>-1.79882099182578</v>
      </c>
      <c r="AI746" s="19">
        <v>0</v>
      </c>
      <c r="AJ746" s="51">
        <v>13.726917206993701</v>
      </c>
      <c r="AK746" s="19">
        <v>5.3768417476021603E-2</v>
      </c>
      <c r="AL746" s="19">
        <v>2.35078327496012E-2</v>
      </c>
      <c r="AM746" s="51">
        <v>33.975481095432798</v>
      </c>
      <c r="AN746" s="15"/>
      <c r="AO746" s="22">
        <v>0</v>
      </c>
      <c r="AP746" s="22">
        <v>0</v>
      </c>
      <c r="AQ746" s="22">
        <v>0</v>
      </c>
      <c r="AR746" s="22">
        <v>0</v>
      </c>
      <c r="AS746" s="20">
        <v>0</v>
      </c>
      <c r="AT746" s="20">
        <v>0</v>
      </c>
      <c r="AU746" s="20">
        <v>7</v>
      </c>
      <c r="AV746" s="21">
        <v>5</v>
      </c>
      <c r="AW746" s="15"/>
      <c r="AX746" s="25">
        <v>0</v>
      </c>
      <c r="AY746" s="26">
        <v>-115.173126170179</v>
      </c>
      <c r="AZ746" s="26">
        <v>0.54146558877982898</v>
      </c>
      <c r="BA746" s="26">
        <v>-15.964106449086101</v>
      </c>
      <c r="BB746" s="85">
        <v>0</v>
      </c>
      <c r="BC746" s="88">
        <v>0</v>
      </c>
      <c r="BD746" s="18">
        <v>43657</v>
      </c>
      <c r="BE746" s="18"/>
      <c r="BF746" s="20"/>
      <c r="BG746" s="18"/>
      <c r="BH746" s="15"/>
    </row>
    <row r="747" spans="1:60" x14ac:dyDescent="0.25">
      <c r="A747" s="15"/>
      <c r="B747" s="14" t="s">
        <v>2386</v>
      </c>
      <c r="C747" s="14" t="s">
        <v>2387</v>
      </c>
      <c r="D747" s="14" t="s">
        <v>2388</v>
      </c>
      <c r="E747" s="16" t="s">
        <v>36</v>
      </c>
      <c r="F747" s="16" t="s">
        <v>2142</v>
      </c>
      <c r="G747" s="81" t="s">
        <v>38</v>
      </c>
      <c r="H747" s="82" t="s">
        <v>1053</v>
      </c>
      <c r="I747" s="17" t="s">
        <v>31</v>
      </c>
      <c r="J747" s="17" t="s">
        <v>2389</v>
      </c>
      <c r="K747" s="15"/>
      <c r="L747" s="18">
        <v>44022</v>
      </c>
      <c r="M747" s="83">
        <v>2195.8143999986401</v>
      </c>
      <c r="N747" s="84">
        <v>2195.8143999986401</v>
      </c>
      <c r="O747" s="84">
        <v>2391.2047999985498</v>
      </c>
      <c r="P747" s="85">
        <f t="shared" si="11"/>
        <v>0.91828788567167974</v>
      </c>
      <c r="Q747" s="18">
        <v>43881</v>
      </c>
      <c r="R747" s="86">
        <v>3665529.2889999999</v>
      </c>
      <c r="S747" s="86">
        <v>3493205.84176953</v>
      </c>
      <c r="T747" s="15"/>
      <c r="U747" s="19">
        <v>1.8823283990059302E-2</v>
      </c>
      <c r="V747" s="51">
        <v>1.92424131437292</v>
      </c>
      <c r="W747" s="19">
        <v>2.89522721668618E-2</v>
      </c>
      <c r="X747" s="51">
        <v>3.6841444677520498</v>
      </c>
      <c r="Y747" s="19">
        <v>-1.6493886854732399E-2</v>
      </c>
      <c r="Z747" s="51">
        <v>17.682284772774398</v>
      </c>
      <c r="AA747" s="19">
        <v>0.184726889006852</v>
      </c>
      <c r="AB747" s="51">
        <v>39.049355803872501</v>
      </c>
      <c r="AC747" s="19">
        <v>0.28501931173756001</v>
      </c>
      <c r="AD747" s="51">
        <v>52.787786672008203</v>
      </c>
      <c r="AE747" s="19">
        <v>0.38026002248632701</v>
      </c>
      <c r="AF747" s="87">
        <v>55.8032342972583</v>
      </c>
      <c r="AG747" s="19">
        <v>-7.5410206991364196E-3</v>
      </c>
      <c r="AH747" s="51">
        <v>-2.5529230617394201</v>
      </c>
      <c r="AI747" s="19">
        <v>2.2572304324057799E-2</v>
      </c>
      <c r="AJ747" s="51">
        <v>15.9841476394067</v>
      </c>
      <c r="AK747" s="19">
        <v>1.1345112372620501</v>
      </c>
      <c r="AL747" s="19">
        <v>4.83221002323262E-2</v>
      </c>
      <c r="AM747" s="51">
        <v>-10.977375632850499</v>
      </c>
      <c r="AN747" s="15"/>
      <c r="AO747" s="22">
        <v>4.8959700785417198E-2</v>
      </c>
      <c r="AP747" s="22">
        <v>-6.9220061614032602E-2</v>
      </c>
      <c r="AQ747" s="22">
        <v>0.135634976251895</v>
      </c>
      <c r="AR747" s="22">
        <v>-8.7660247782914702E-2</v>
      </c>
      <c r="AS747" s="20">
        <v>8</v>
      </c>
      <c r="AT747" s="20">
        <v>4</v>
      </c>
      <c r="AU747" s="20">
        <v>7</v>
      </c>
      <c r="AV747" s="21">
        <v>5</v>
      </c>
      <c r="AW747" s="15"/>
      <c r="AX747" s="25">
        <v>0.226517386585183</v>
      </c>
      <c r="AY747" s="26">
        <v>0.80133329762247696</v>
      </c>
      <c r="AZ747" s="26">
        <v>1.3959370851753199</v>
      </c>
      <c r="BA747" s="26">
        <v>1.1396582088873399</v>
      </c>
      <c r="BB747" s="85">
        <v>2.3289036367677901E-2</v>
      </c>
      <c r="BC747" s="88">
        <v>-28.086803773505402</v>
      </c>
      <c r="BD747" s="18">
        <v>43881</v>
      </c>
      <c r="BE747" s="18">
        <v>43913</v>
      </c>
      <c r="BF747" s="20"/>
      <c r="BG747" s="18"/>
      <c r="BH747" s="15"/>
    </row>
    <row r="748" spans="1:60" x14ac:dyDescent="0.25">
      <c r="A748" s="15"/>
      <c r="B748" s="14" t="s">
        <v>2390</v>
      </c>
      <c r="C748" s="14" t="s">
        <v>2391</v>
      </c>
      <c r="D748" s="14" t="s">
        <v>2388</v>
      </c>
      <c r="E748" s="16" t="s">
        <v>565</v>
      </c>
      <c r="F748" s="16" t="s">
        <v>2142</v>
      </c>
      <c r="G748" s="81" t="s">
        <v>38</v>
      </c>
      <c r="H748" s="82" t="s">
        <v>1053</v>
      </c>
      <c r="I748" s="17" t="s">
        <v>31</v>
      </c>
      <c r="J748" s="17" t="s">
        <v>2392</v>
      </c>
      <c r="K748" s="15"/>
      <c r="L748" s="18">
        <v>44022</v>
      </c>
      <c r="M748" s="83">
        <v>1398.24010000005</v>
      </c>
      <c r="N748" s="84">
        <v>1398.24010000005</v>
      </c>
      <c r="O748" s="84">
        <v>1505.3073999993501</v>
      </c>
      <c r="P748" s="85">
        <f t="shared" si="11"/>
        <v>0.92887346464958165</v>
      </c>
      <c r="Q748" s="18">
        <v>43881</v>
      </c>
      <c r="R748" s="86">
        <v>27243.114000000001</v>
      </c>
      <c r="S748" s="86">
        <v>25361.4119847412</v>
      </c>
      <c r="T748" s="15"/>
      <c r="U748" s="19">
        <v>1.8906060606241198E-2</v>
      </c>
      <c r="V748" s="51">
        <v>1.9325189759911201</v>
      </c>
      <c r="W748" s="19">
        <v>3.1464291312659001E-2</v>
      </c>
      <c r="X748" s="51">
        <v>3.9353463823317698</v>
      </c>
      <c r="Y748" s="19">
        <v>-1.83529398327664E-3</v>
      </c>
      <c r="Z748" s="51">
        <v>19.1481440599309</v>
      </c>
      <c r="AA748" s="19">
        <v>0.22055105662555399</v>
      </c>
      <c r="AB748" s="51">
        <v>42.631772565713597</v>
      </c>
      <c r="AC748" s="19">
        <v>0.36385552909807301</v>
      </c>
      <c r="AD748" s="51">
        <v>60.671408408088602</v>
      </c>
      <c r="AE748" s="19"/>
      <c r="AF748" s="87"/>
      <c r="AG748" s="19">
        <v>-6.7339404804442901E-3</v>
      </c>
      <c r="AH748" s="51">
        <v>-2.4722150398702101</v>
      </c>
      <c r="AI748" s="19">
        <v>3.8657034616335302E-2</v>
      </c>
      <c r="AJ748" s="51">
        <v>17.5926206686418</v>
      </c>
      <c r="AK748" s="19">
        <v>0.39824009999923898</v>
      </c>
      <c r="AL748" s="19">
        <v>0.1706987443869</v>
      </c>
      <c r="AM748" s="51">
        <v>64.984234852716298</v>
      </c>
      <c r="AN748" s="15"/>
      <c r="AO748" s="22">
        <v>4.9044989926187603E-2</v>
      </c>
      <c r="AP748" s="22">
        <v>-6.9144400667937603E-2</v>
      </c>
      <c r="AQ748" s="22">
        <v>0.13841537317974101</v>
      </c>
      <c r="AR748" s="22">
        <v>-8.5358371088659596E-2</v>
      </c>
      <c r="AS748" s="20">
        <v>8</v>
      </c>
      <c r="AT748" s="20">
        <v>4</v>
      </c>
      <c r="AU748" s="20">
        <v>7</v>
      </c>
      <c r="AV748" s="21">
        <v>5</v>
      </c>
      <c r="AW748" s="15"/>
      <c r="AX748" s="25">
        <v>0.226539151396428</v>
      </c>
      <c r="AY748" s="26">
        <v>0.95083403200896999</v>
      </c>
      <c r="AZ748" s="26">
        <v>1.52675177510719</v>
      </c>
      <c r="BA748" s="26">
        <v>1.3589560243108301</v>
      </c>
      <c r="BB748" s="85">
        <v>2.32944582252094E-2</v>
      </c>
      <c r="BC748" s="88">
        <v>-27.8995041144954</v>
      </c>
      <c r="BD748" s="18">
        <v>43881</v>
      </c>
      <c r="BE748" s="18">
        <v>43913</v>
      </c>
      <c r="BF748" s="20"/>
      <c r="BG748" s="18"/>
      <c r="BH748" s="15"/>
    </row>
    <row r="749" spans="1:60" x14ac:dyDescent="0.25">
      <c r="A749" s="15"/>
      <c r="B749" s="14" t="s">
        <v>2393</v>
      </c>
      <c r="C749" s="14" t="s">
        <v>2394</v>
      </c>
      <c r="D749" s="14" t="s">
        <v>2388</v>
      </c>
      <c r="E749" s="16" t="s">
        <v>43</v>
      </c>
      <c r="F749" s="16" t="s">
        <v>2142</v>
      </c>
      <c r="G749" s="81" t="s">
        <v>38</v>
      </c>
      <c r="H749" s="82" t="s">
        <v>1053</v>
      </c>
      <c r="I749" s="17" t="s">
        <v>31</v>
      </c>
      <c r="J749" s="17" t="s">
        <v>2395</v>
      </c>
      <c r="K749" s="15"/>
      <c r="L749" s="18">
        <v>44022</v>
      </c>
      <c r="M749" s="83">
        <v>2591.06410000101</v>
      </c>
      <c r="N749" s="84">
        <v>2591.06410000101</v>
      </c>
      <c r="O749" s="84">
        <v>2815.1642999984301</v>
      </c>
      <c r="P749" s="85">
        <f t="shared" si="11"/>
        <v>0.92039533891590442</v>
      </c>
      <c r="Q749" s="18">
        <v>43881</v>
      </c>
      <c r="R749" s="86">
        <v>1514930.3330000001</v>
      </c>
      <c r="S749" s="86">
        <v>934143.66108398396</v>
      </c>
      <c r="T749" s="15"/>
      <c r="U749" s="19">
        <v>1.8839812773876499E-2</v>
      </c>
      <c r="V749" s="51">
        <v>1.92589419275464</v>
      </c>
      <c r="W749" s="19">
        <v>2.9454217219608801E-2</v>
      </c>
      <c r="X749" s="51">
        <v>3.73433897302675</v>
      </c>
      <c r="Y749" s="19">
        <v>-1.3579375296103501E-2</v>
      </c>
      <c r="Z749" s="51">
        <v>17.973735928651902</v>
      </c>
      <c r="AA749" s="19">
        <v>0.19180716549628399</v>
      </c>
      <c r="AB749" s="51">
        <v>39.757383452786598</v>
      </c>
      <c r="AC749" s="19">
        <v>0.300413672886789</v>
      </c>
      <c r="AD749" s="51">
        <v>54.327222786960199</v>
      </c>
      <c r="AE749" s="19">
        <v>0.40513092746899898</v>
      </c>
      <c r="AF749" s="87">
        <v>58.2903247955255</v>
      </c>
      <c r="AG749" s="19">
        <v>-7.3796490041786499E-3</v>
      </c>
      <c r="AH749" s="51">
        <v>-2.5367858922436399</v>
      </c>
      <c r="AI749" s="19">
        <v>2.5769413929083398E-2</v>
      </c>
      <c r="AJ749" s="51">
        <v>16.303858599916602</v>
      </c>
      <c r="AK749" s="19">
        <v>1.3579994357726499</v>
      </c>
      <c r="AL749" s="19">
        <v>5.4839105239807402E-2</v>
      </c>
      <c r="AM749" s="51">
        <v>11.3714442182099</v>
      </c>
      <c r="AN749" s="15"/>
      <c r="AO749" s="22">
        <v>4.8976760626828798E-2</v>
      </c>
      <c r="AP749" s="22">
        <v>-6.9204919802359696E-2</v>
      </c>
      <c r="AQ749" s="22">
        <v>0.136190377581515</v>
      </c>
      <c r="AR749" s="22">
        <v>-8.7200324961449999E-2</v>
      </c>
      <c r="AS749" s="20">
        <v>8</v>
      </c>
      <c r="AT749" s="20">
        <v>4</v>
      </c>
      <c r="AU749" s="20">
        <v>7</v>
      </c>
      <c r="AV749" s="21">
        <v>5</v>
      </c>
      <c r="AW749" s="15"/>
      <c r="AX749" s="25">
        <v>0.22652135984535601</v>
      </c>
      <c r="AY749" s="26">
        <v>0.83089694205864395</v>
      </c>
      <c r="AZ749" s="26">
        <v>1.4218093631370701</v>
      </c>
      <c r="BA749" s="26">
        <v>1.1828680794806099</v>
      </c>
      <c r="BB749" s="85">
        <v>2.32900810196588E-2</v>
      </c>
      <c r="BC749" s="88">
        <v>-28.0493859629496</v>
      </c>
      <c r="BD749" s="18">
        <v>43881</v>
      </c>
      <c r="BE749" s="18">
        <v>43913</v>
      </c>
      <c r="BF749" s="20"/>
      <c r="BG749" s="18"/>
      <c r="BH749" s="15"/>
    </row>
    <row r="750" spans="1:60" x14ac:dyDescent="0.25">
      <c r="A750" s="15"/>
      <c r="B750" s="14" t="s">
        <v>2396</v>
      </c>
      <c r="C750" s="14" t="s">
        <v>2397</v>
      </c>
      <c r="D750" s="14" t="s">
        <v>2388</v>
      </c>
      <c r="E750" s="16" t="s">
        <v>2317</v>
      </c>
      <c r="F750" s="16" t="s">
        <v>2142</v>
      </c>
      <c r="G750" s="81" t="s">
        <v>38</v>
      </c>
      <c r="H750" s="82" t="s">
        <v>1053</v>
      </c>
      <c r="I750" s="17" t="s">
        <v>31</v>
      </c>
      <c r="J750" s="17" t="s">
        <v>2398</v>
      </c>
      <c r="K750" s="15"/>
      <c r="L750" s="18">
        <v>44022</v>
      </c>
      <c r="M750" s="83">
        <v>2941.26029999927</v>
      </c>
      <c r="N750" s="84">
        <v>2941.26029999927</v>
      </c>
      <c r="O750" s="84">
        <v>3181.27589999884</v>
      </c>
      <c r="P750" s="85">
        <f t="shared" si="11"/>
        <v>0.92455366728812882</v>
      </c>
      <c r="Q750" s="18">
        <v>43881</v>
      </c>
      <c r="R750" s="86">
        <v>3689064.7259999998</v>
      </c>
      <c r="S750" s="86">
        <v>3341578.9289062498</v>
      </c>
      <c r="T750" s="15"/>
      <c r="U750" s="19">
        <v>1.8872412782002398E-2</v>
      </c>
      <c r="V750" s="51">
        <v>1.9291541935672301</v>
      </c>
      <c r="W750" s="19">
        <v>3.0442014545769801E-2</v>
      </c>
      <c r="X750" s="51">
        <v>3.8331187056428502</v>
      </c>
      <c r="Y750" s="19">
        <v>-7.8230328826975892E-3</v>
      </c>
      <c r="Z750" s="51">
        <v>18.549370169988801</v>
      </c>
      <c r="AA750" s="19">
        <v>0.20585289117851099</v>
      </c>
      <c r="AB750" s="51">
        <v>41.1619560210383</v>
      </c>
      <c r="AC750" s="19">
        <v>0.33122554242261698</v>
      </c>
      <c r="AD750" s="51">
        <v>57.408409740543</v>
      </c>
      <c r="AE750" s="19">
        <v>0.45535395444836502</v>
      </c>
      <c r="AF750" s="87">
        <v>63.312627493462102</v>
      </c>
      <c r="AG750" s="19">
        <v>-7.0622314342472202E-3</v>
      </c>
      <c r="AH750" s="51">
        <v>-2.5050441352505</v>
      </c>
      <c r="AI750" s="19">
        <v>3.2085219605505699E-2</v>
      </c>
      <c r="AJ750" s="51">
        <v>16.9354391675442</v>
      </c>
      <c r="AK750" s="19">
        <v>1.45988533817232</v>
      </c>
      <c r="AL750" s="19">
        <v>6.9032093253554194E-2</v>
      </c>
      <c r="AM750" s="51">
        <v>130.81556504848399</v>
      </c>
      <c r="AN750" s="15"/>
      <c r="AO750" s="22">
        <v>4.9010326318239102E-2</v>
      </c>
      <c r="AP750" s="22">
        <v>-6.9175174806368894E-2</v>
      </c>
      <c r="AQ750" s="22">
        <v>0.13728378774249</v>
      </c>
      <c r="AR750" s="22">
        <v>-8.6295185034105104E-2</v>
      </c>
      <c r="AS750" s="20">
        <v>8</v>
      </c>
      <c r="AT750" s="20">
        <v>4</v>
      </c>
      <c r="AU750" s="20">
        <v>7</v>
      </c>
      <c r="AV750" s="21">
        <v>5</v>
      </c>
      <c r="AW750" s="15"/>
      <c r="AX750" s="25">
        <v>0.22652975229604599</v>
      </c>
      <c r="AY750" s="26">
        <v>0.88952106380838802</v>
      </c>
      <c r="AZ750" s="26">
        <v>1.4731080597866799</v>
      </c>
      <c r="BA750" s="26">
        <v>1.2687810831539501</v>
      </c>
      <c r="BB750" s="85">
        <v>2.3292195930662299E-2</v>
      </c>
      <c r="BC750" s="88">
        <v>-27.975734515755899</v>
      </c>
      <c r="BD750" s="18">
        <v>43881</v>
      </c>
      <c r="BE750" s="18">
        <v>43913</v>
      </c>
      <c r="BF750" s="20"/>
      <c r="BG750" s="18"/>
      <c r="BH750" s="15"/>
    </row>
    <row r="751" spans="1:60" x14ac:dyDescent="0.25">
      <c r="A751" s="15"/>
      <c r="B751" s="14" t="s">
        <v>2399</v>
      </c>
      <c r="C751" s="14" t="s">
        <v>2400</v>
      </c>
      <c r="D751" s="14" t="s">
        <v>2388</v>
      </c>
      <c r="E751" s="16" t="s">
        <v>257</v>
      </c>
      <c r="F751" s="16" t="s">
        <v>2142</v>
      </c>
      <c r="G751" s="81" t="s">
        <v>38</v>
      </c>
      <c r="H751" s="82" t="s">
        <v>1053</v>
      </c>
      <c r="I751" s="17" t="s">
        <v>31</v>
      </c>
      <c r="J751" s="17" t="s">
        <v>2401</v>
      </c>
      <c r="K751" s="15"/>
      <c r="L751" s="18">
        <v>44022</v>
      </c>
      <c r="M751" s="83">
        <v>3479.4151000008001</v>
      </c>
      <c r="N751" s="84">
        <v>3479.4151000008001</v>
      </c>
      <c r="O751" s="84">
        <v>3806.43760000169</v>
      </c>
      <c r="P751" s="85">
        <f t="shared" si="11"/>
        <v>0.91408699304548047</v>
      </c>
      <c r="Q751" s="18">
        <v>43881</v>
      </c>
      <c r="R751" s="86">
        <v>640452.77500000002</v>
      </c>
      <c r="S751" s="86">
        <v>919229.15809179703</v>
      </c>
      <c r="T751" s="15"/>
      <c r="U751" s="19">
        <v>1.8790146128594601E-2</v>
      </c>
      <c r="V751" s="51">
        <v>1.92092752822646</v>
      </c>
      <c r="W751" s="19">
        <v>2.7948897506576E-2</v>
      </c>
      <c r="X751" s="51">
        <v>3.58380700172347</v>
      </c>
      <c r="Y751" s="19">
        <v>-2.2297444915238902E-2</v>
      </c>
      <c r="Z751" s="51">
        <v>17.101928966731101</v>
      </c>
      <c r="AA751" s="19">
        <v>0.170692000663548</v>
      </c>
      <c r="AB751" s="51">
        <v>37.645866969542098</v>
      </c>
      <c r="AC751" s="19">
        <v>0.25477253442833903</v>
      </c>
      <c r="AD751" s="51">
        <v>49.763108941086102</v>
      </c>
      <c r="AE751" s="19">
        <v>0.33182476272282702</v>
      </c>
      <c r="AF751" s="87">
        <v>50.959708320908199</v>
      </c>
      <c r="AG751" s="19">
        <v>-7.8636600601384998E-3</v>
      </c>
      <c r="AH751" s="51">
        <v>-2.5851869978396298</v>
      </c>
      <c r="AI751" s="19">
        <v>1.6207733291594199E-2</v>
      </c>
      <c r="AJ751" s="51">
        <v>15.3476905361604</v>
      </c>
      <c r="AK751" s="19">
        <v>2.2217701417603499</v>
      </c>
      <c r="AL751" s="19">
        <v>7.5530127347519696E-2</v>
      </c>
      <c r="AM751" s="51">
        <v>97.748514816979906</v>
      </c>
      <c r="AN751" s="15"/>
      <c r="AO751" s="22">
        <v>4.8925612616585602E-2</v>
      </c>
      <c r="AP751" s="22">
        <v>-6.9250340162398102E-2</v>
      </c>
      <c r="AQ751" s="22">
        <v>0.13452460664848301</v>
      </c>
      <c r="AR751" s="22">
        <v>-8.8579516079334994E-2</v>
      </c>
      <c r="AS751" s="20">
        <v>8</v>
      </c>
      <c r="AT751" s="20">
        <v>4</v>
      </c>
      <c r="AU751" s="20">
        <v>7</v>
      </c>
      <c r="AV751" s="21">
        <v>5</v>
      </c>
      <c r="AW751" s="15"/>
      <c r="AX751" s="25">
        <v>0.22650999815115899</v>
      </c>
      <c r="AY751" s="26">
        <v>0.74270714872636701</v>
      </c>
      <c r="AZ751" s="26">
        <v>1.3446256654606299</v>
      </c>
      <c r="BA751" s="26">
        <v>1.05420180357396</v>
      </c>
      <c r="BB751" s="85">
        <v>2.32870050591737E-2</v>
      </c>
      <c r="BC751" s="88">
        <v>-28.161599181388699</v>
      </c>
      <c r="BD751" s="18">
        <v>43881</v>
      </c>
      <c r="BE751" s="18">
        <v>43913</v>
      </c>
      <c r="BF751" s="20"/>
      <c r="BG751" s="18"/>
      <c r="BH751" s="15"/>
    </row>
    <row r="752" spans="1:60" x14ac:dyDescent="0.25">
      <c r="A752" s="15"/>
      <c r="B752" s="14" t="s">
        <v>2402</v>
      </c>
      <c r="C752" s="14" t="s">
        <v>2403</v>
      </c>
      <c r="D752" s="14" t="s">
        <v>2388</v>
      </c>
      <c r="E752" s="16" t="s">
        <v>55</v>
      </c>
      <c r="F752" s="16" t="s">
        <v>2142</v>
      </c>
      <c r="G752" s="81" t="s">
        <v>38</v>
      </c>
      <c r="H752" s="82" t="s">
        <v>1053</v>
      </c>
      <c r="I752" s="17" t="s">
        <v>31</v>
      </c>
      <c r="J752" s="17" t="s">
        <v>64</v>
      </c>
      <c r="K752" s="15"/>
      <c r="L752" s="18">
        <v>44022</v>
      </c>
      <c r="M752" s="83">
        <v>1802.1268000006701</v>
      </c>
      <c r="N752" s="84">
        <v>1802.1268000006701</v>
      </c>
      <c r="O752" s="84">
        <v>1937.0089999996101</v>
      </c>
      <c r="P752" s="85">
        <f t="shared" si="11"/>
        <v>0.93036573397492361</v>
      </c>
      <c r="Q752" s="18">
        <v>43881</v>
      </c>
      <c r="R752" s="86">
        <v>5168674.3370000003</v>
      </c>
      <c r="S752" s="86">
        <v>4801983.7446171902</v>
      </c>
      <c r="T752" s="15"/>
      <c r="U752" s="19">
        <v>1.8917685894848501E-2</v>
      </c>
      <c r="V752" s="51">
        <v>1.9336815048518501</v>
      </c>
      <c r="W752" s="19">
        <v>3.18168868034263E-2</v>
      </c>
      <c r="X752" s="51">
        <v>3.9706059314085</v>
      </c>
      <c r="Y752" s="19">
        <v>2.35166382481111E-4</v>
      </c>
      <c r="Z752" s="51">
        <v>19.355190096510299</v>
      </c>
      <c r="AA752" s="19">
        <v>0.22565369775664301</v>
      </c>
      <c r="AB752" s="51">
        <v>43.142036678851603</v>
      </c>
      <c r="AC752" s="19">
        <v>0.375272793486365</v>
      </c>
      <c r="AD752" s="51">
        <v>61.813134846917798</v>
      </c>
      <c r="AE752" s="19">
        <v>0.52816527581133399</v>
      </c>
      <c r="AF752" s="87">
        <v>70.593759629759006</v>
      </c>
      <c r="AG752" s="19">
        <v>-6.6208855114382502E-3</v>
      </c>
      <c r="AH752" s="51">
        <v>-2.4609095429696</v>
      </c>
      <c r="AI752" s="19">
        <v>4.0930107847088899E-2</v>
      </c>
      <c r="AJ752" s="51">
        <v>17.819927991717101</v>
      </c>
      <c r="AK752" s="19">
        <v>0.80212680000113301</v>
      </c>
      <c r="AL752" s="19">
        <v>0.119386777234467</v>
      </c>
      <c r="AM752" s="51">
        <v>75.805066301603802</v>
      </c>
      <c r="AN752" s="15"/>
      <c r="AO752" s="22">
        <v>4.9056904936151099E-2</v>
      </c>
      <c r="AP752" s="22">
        <v>-6.9133826259567294E-2</v>
      </c>
      <c r="AQ752" s="22">
        <v>0.13880530620008399</v>
      </c>
      <c r="AR752" s="22">
        <v>-8.5035547916922999E-2</v>
      </c>
      <c r="AS752" s="20">
        <v>8</v>
      </c>
      <c r="AT752" s="20">
        <v>4</v>
      </c>
      <c r="AU752" s="20">
        <v>7</v>
      </c>
      <c r="AV752" s="21">
        <v>5</v>
      </c>
      <c r="AW752" s="15"/>
      <c r="AX752" s="25">
        <v>0.22654259546543501</v>
      </c>
      <c r="AY752" s="26">
        <v>0.97211151370083804</v>
      </c>
      <c r="AZ752" s="26">
        <v>1.54536571521021</v>
      </c>
      <c r="BA752" s="26">
        <v>1.3903251557221701</v>
      </c>
      <c r="BB752" s="85">
        <v>2.3295258449870699E-2</v>
      </c>
      <c r="BC752" s="88">
        <v>-27.873231358244102</v>
      </c>
      <c r="BD752" s="18">
        <v>43881</v>
      </c>
      <c r="BE752" s="18">
        <v>43913</v>
      </c>
      <c r="BF752" s="20"/>
      <c r="BG752" s="18"/>
      <c r="BH752" s="15"/>
    </row>
    <row r="753" spans="1:60" x14ac:dyDescent="0.25">
      <c r="A753" s="15"/>
      <c r="B753" s="14" t="s">
        <v>2404</v>
      </c>
      <c r="C753" s="14" t="s">
        <v>2405</v>
      </c>
      <c r="D753" s="14" t="s">
        <v>2388</v>
      </c>
      <c r="E753" s="16" t="s">
        <v>2326</v>
      </c>
      <c r="F753" s="16" t="s">
        <v>2142</v>
      </c>
      <c r="G753" s="81" t="s">
        <v>38</v>
      </c>
      <c r="H753" s="82" t="s">
        <v>1053</v>
      </c>
      <c r="I753" s="17" t="s">
        <v>31</v>
      </c>
      <c r="J753" s="17" t="s">
        <v>64</v>
      </c>
      <c r="K753" s="15"/>
      <c r="L753" s="18">
        <v>44022</v>
      </c>
      <c r="M753" s="83">
        <v>1000</v>
      </c>
      <c r="N753" s="84">
        <v>1000</v>
      </c>
      <c r="O753" s="84">
        <v>1000</v>
      </c>
      <c r="P753" s="85">
        <f t="shared" si="11"/>
        <v>1</v>
      </c>
      <c r="Q753" s="18">
        <v>44022</v>
      </c>
      <c r="R753" s="86">
        <v>0</v>
      </c>
      <c r="S753" s="86">
        <v>0</v>
      </c>
      <c r="T753" s="15"/>
      <c r="U753" s="19">
        <v>0</v>
      </c>
      <c r="V753" s="51">
        <v>4.1912915366992799E-2</v>
      </c>
      <c r="W753" s="19">
        <v>0</v>
      </c>
      <c r="X753" s="51">
        <v>0.78891725106586796</v>
      </c>
      <c r="Y753" s="19">
        <v>0</v>
      </c>
      <c r="Z753" s="51">
        <v>19.3316734582477</v>
      </c>
      <c r="AA753" s="19">
        <v>0</v>
      </c>
      <c r="AB753" s="51">
        <v>20.576666903158198</v>
      </c>
      <c r="AC753" s="19">
        <v>0</v>
      </c>
      <c r="AD753" s="51">
        <v>24.2858554982522</v>
      </c>
      <c r="AE753" s="19">
        <v>0</v>
      </c>
      <c r="AF753" s="87">
        <v>17.777232048596499</v>
      </c>
      <c r="AG753" s="19">
        <v>0</v>
      </c>
      <c r="AH753" s="51">
        <v>-1.79882099182578</v>
      </c>
      <c r="AI753" s="19">
        <v>0</v>
      </c>
      <c r="AJ753" s="51">
        <v>13.726917206993701</v>
      </c>
      <c r="AK753" s="19">
        <v>0</v>
      </c>
      <c r="AL753" s="19">
        <v>0</v>
      </c>
      <c r="AM753" s="51">
        <v>-4.4076136984585901</v>
      </c>
      <c r="AN753" s="15"/>
      <c r="AO753" s="22">
        <v>0</v>
      </c>
      <c r="AP753" s="22">
        <v>0</v>
      </c>
      <c r="AQ753" s="22">
        <v>0</v>
      </c>
      <c r="AR753" s="22">
        <v>0</v>
      </c>
      <c r="AS753" s="20">
        <v>0</v>
      </c>
      <c r="AT753" s="20">
        <v>0</v>
      </c>
      <c r="AU753" s="20">
        <v>7</v>
      </c>
      <c r="AV753" s="21">
        <v>5</v>
      </c>
      <c r="AW753" s="15"/>
      <c r="AX753" s="25">
        <v>0</v>
      </c>
      <c r="AY753" s="26">
        <v>-115.173126170179</v>
      </c>
      <c r="AZ753" s="26">
        <v>0.54146558877982898</v>
      </c>
      <c r="BA753" s="26">
        <v>-15.964106449086101</v>
      </c>
      <c r="BB753" s="85">
        <v>0</v>
      </c>
      <c r="BC753" s="88">
        <v>0</v>
      </c>
      <c r="BD753" s="18">
        <v>43657</v>
      </c>
      <c r="BE753" s="18"/>
      <c r="BF753" s="20"/>
      <c r="BG753" s="18"/>
      <c r="BH753" s="15"/>
    </row>
    <row r="754" spans="1:60" x14ac:dyDescent="0.25">
      <c r="A754" s="15"/>
      <c r="B754" s="14" t="s">
        <v>2406</v>
      </c>
      <c r="C754" s="14" t="s">
        <v>2407</v>
      </c>
      <c r="D754" s="14" t="s">
        <v>2388</v>
      </c>
      <c r="E754" s="16" t="s">
        <v>59</v>
      </c>
      <c r="F754" s="16" t="s">
        <v>2142</v>
      </c>
      <c r="G754" s="81" t="s">
        <v>38</v>
      </c>
      <c r="H754" s="82" t="s">
        <v>1053</v>
      </c>
      <c r="I754" s="17" t="s">
        <v>31</v>
      </c>
      <c r="J754" s="17" t="s">
        <v>2408</v>
      </c>
      <c r="K754" s="15"/>
      <c r="L754" s="18">
        <v>44022</v>
      </c>
      <c r="M754" s="83">
        <v>3588.5945999994901</v>
      </c>
      <c r="N754" s="84">
        <v>3588.5945999994901</v>
      </c>
      <c r="O754" s="84">
        <v>3863.3815999999601</v>
      </c>
      <c r="P754" s="85">
        <f t="shared" si="11"/>
        <v>0.92887396885659113</v>
      </c>
      <c r="Q754" s="18">
        <v>43881</v>
      </c>
      <c r="R754" s="86">
        <v>1755659.6270000001</v>
      </c>
      <c r="S754" s="86">
        <v>1271320.0631601601</v>
      </c>
      <c r="T754" s="15"/>
      <c r="U754" s="19">
        <v>1.8906094230260399E-2</v>
      </c>
      <c r="V754" s="51">
        <v>1.9325223383930299</v>
      </c>
      <c r="W754" s="19">
        <v>3.1464633695577497E-2</v>
      </c>
      <c r="X754" s="51">
        <v>3.9353806206236199</v>
      </c>
      <c r="Y754" s="19">
        <v>-1.8346732440477399E-3</v>
      </c>
      <c r="Z754" s="51">
        <v>19.148206133832002</v>
      </c>
      <c r="AA754" s="19">
        <v>0.22055278478743301</v>
      </c>
      <c r="AB754" s="51">
        <v>42.631945381930599</v>
      </c>
      <c r="AC754" s="19">
        <v>0.36385788644838601</v>
      </c>
      <c r="AD754" s="51">
        <v>60.671644143119899</v>
      </c>
      <c r="AE754" s="19">
        <v>0.50918151991209004</v>
      </c>
      <c r="AF754" s="87">
        <v>68.6953840397764</v>
      </c>
      <c r="AG754" s="19">
        <v>-6.7339091610847399E-3</v>
      </c>
      <c r="AH754" s="51">
        <v>-2.4722119079342502</v>
      </c>
      <c r="AI754" s="19">
        <v>3.86578341731365E-2</v>
      </c>
      <c r="AJ754" s="51">
        <v>17.592700624314599</v>
      </c>
      <c r="AK754" s="19">
        <v>2.2071949737262901</v>
      </c>
      <c r="AL754" s="19">
        <v>7.52266562685691E-2</v>
      </c>
      <c r="AM754" s="51">
        <v>96.290998013573699</v>
      </c>
      <c r="AN754" s="15"/>
      <c r="AO754" s="22">
        <v>4.9044996161683202E-2</v>
      </c>
      <c r="AP754" s="22">
        <v>-6.9144396085030202E-2</v>
      </c>
      <c r="AQ754" s="22">
        <v>0.13841551896984999</v>
      </c>
      <c r="AR754" s="22">
        <v>-8.5358305420377298E-2</v>
      </c>
      <c r="AS754" s="20">
        <v>8</v>
      </c>
      <c r="AT754" s="20">
        <v>4</v>
      </c>
      <c r="AU754" s="20">
        <v>7</v>
      </c>
      <c r="AV754" s="21">
        <v>5</v>
      </c>
      <c r="AW754" s="15"/>
      <c r="AX754" s="25">
        <v>0.22653916552022599</v>
      </c>
      <c r="AY754" s="26">
        <v>0.95084140151357099</v>
      </c>
      <c r="AZ754" s="26">
        <v>1.5267579995579601</v>
      </c>
      <c r="BA754" s="26">
        <v>1.35896669892827</v>
      </c>
      <c r="BB754" s="85">
        <v>2.3294459643439E-2</v>
      </c>
      <c r="BC754" s="88">
        <v>-27.899496130528899</v>
      </c>
      <c r="BD754" s="18">
        <v>43881</v>
      </c>
      <c r="BE754" s="18">
        <v>43913</v>
      </c>
      <c r="BF754" s="20"/>
      <c r="BG754" s="18"/>
      <c r="BH754" s="15"/>
    </row>
    <row r="755" spans="1:60" x14ac:dyDescent="0.25">
      <c r="A755" s="15"/>
      <c r="B755" s="14" t="s">
        <v>2409</v>
      </c>
      <c r="C755" s="14" t="s">
        <v>2410</v>
      </c>
      <c r="D755" s="14" t="s">
        <v>2388</v>
      </c>
      <c r="E755" s="16" t="s">
        <v>2332</v>
      </c>
      <c r="F755" s="16" t="s">
        <v>2142</v>
      </c>
      <c r="G755" s="81" t="s">
        <v>38</v>
      </c>
      <c r="H755" s="82" t="s">
        <v>1053</v>
      </c>
      <c r="I755" s="17" t="s">
        <v>31</v>
      </c>
      <c r="J755" s="17" t="s">
        <v>2411</v>
      </c>
      <c r="K755" s="15"/>
      <c r="L755" s="18">
        <v>44022</v>
      </c>
      <c r="M755" s="83">
        <v>3683.2930999994301</v>
      </c>
      <c r="N755" s="84">
        <v>3683.2930999994301</v>
      </c>
      <c r="O755" s="84">
        <v>3962.4307999983398</v>
      </c>
      <c r="P755" s="85">
        <f t="shared" si="11"/>
        <v>0.92955392432366857</v>
      </c>
      <c r="Q755" s="18">
        <v>43881</v>
      </c>
      <c r="R755" s="86">
        <v>677370.81499999994</v>
      </c>
      <c r="S755" s="86">
        <v>629528.54953417997</v>
      </c>
      <c r="T755" s="15"/>
      <c r="U755" s="19">
        <v>1.89113769229152E-2</v>
      </c>
      <c r="V755" s="51">
        <v>1.9330506076585201</v>
      </c>
      <c r="W755" s="19">
        <v>3.16252709199034E-2</v>
      </c>
      <c r="X755" s="51">
        <v>3.9514443430562101</v>
      </c>
      <c r="Y755" s="19">
        <v>-8.9136834503733596E-4</v>
      </c>
      <c r="Z755" s="51">
        <v>19.2425366237585</v>
      </c>
      <c r="AA755" s="19">
        <v>0.22287648858036799</v>
      </c>
      <c r="AB755" s="51">
        <v>42.864315761195002</v>
      </c>
      <c r="AC755" s="19">
        <v>0.369053468341008</v>
      </c>
      <c r="AD755" s="51">
        <v>61.191202332382097</v>
      </c>
      <c r="AE755" s="19">
        <v>0.51781152044539303</v>
      </c>
      <c r="AF755" s="87">
        <v>69.558384093106696</v>
      </c>
      <c r="AG755" s="19">
        <v>-6.68234112072241E-3</v>
      </c>
      <c r="AH755" s="51">
        <v>-2.4670551038980202</v>
      </c>
      <c r="AI755" s="19">
        <v>3.9693308388450498E-2</v>
      </c>
      <c r="AJ755" s="51">
        <v>17.696248045831499</v>
      </c>
      <c r="AK755" s="19">
        <v>1.91928660310106</v>
      </c>
      <c r="AL755" s="19">
        <v>8.2693461747112507E-2</v>
      </c>
      <c r="AM755" s="51">
        <v>176.755691541359</v>
      </c>
      <c r="AN755" s="15"/>
      <c r="AO755" s="22">
        <v>4.9050445135435397E-2</v>
      </c>
      <c r="AP755" s="22">
        <v>-6.9139560805560898E-2</v>
      </c>
      <c r="AQ755" s="22">
        <v>0.13859323810538601</v>
      </c>
      <c r="AR755" s="22">
        <v>-8.5211052364757095E-2</v>
      </c>
      <c r="AS755" s="20">
        <v>8</v>
      </c>
      <c r="AT755" s="20">
        <v>4</v>
      </c>
      <c r="AU755" s="20">
        <v>7</v>
      </c>
      <c r="AV755" s="21">
        <v>5</v>
      </c>
      <c r="AW755" s="15"/>
      <c r="AX755" s="25">
        <v>0.226540705421066</v>
      </c>
      <c r="AY755" s="26">
        <v>0.96053125409161999</v>
      </c>
      <c r="AZ755" s="26">
        <v>1.5352353141406601</v>
      </c>
      <c r="BA755" s="26">
        <v>1.3732476308105099</v>
      </c>
      <c r="BB755" s="85">
        <v>2.3294821513991301E-2</v>
      </c>
      <c r="BC755" s="88">
        <v>-27.887515410984602</v>
      </c>
      <c r="BD755" s="18">
        <v>43881</v>
      </c>
      <c r="BE755" s="18">
        <v>43913</v>
      </c>
      <c r="BF755" s="20"/>
      <c r="BG755" s="18"/>
      <c r="BH755" s="15"/>
    </row>
    <row r="756" spans="1:60" x14ac:dyDescent="0.25">
      <c r="A756" s="15"/>
      <c r="B756" s="14" t="s">
        <v>2412</v>
      </c>
      <c r="C756" s="14" t="s">
        <v>2413</v>
      </c>
      <c r="D756" s="14" t="s">
        <v>2414</v>
      </c>
      <c r="E756" s="16" t="s">
        <v>36</v>
      </c>
      <c r="F756" s="16" t="s">
        <v>2142</v>
      </c>
      <c r="G756" s="81" t="s">
        <v>38</v>
      </c>
      <c r="H756" s="82" t="s">
        <v>1559</v>
      </c>
      <c r="I756" s="17" t="s">
        <v>31</v>
      </c>
      <c r="J756" s="17" t="s">
        <v>2415</v>
      </c>
      <c r="K756" s="15"/>
      <c r="L756" s="18">
        <v>44022</v>
      </c>
      <c r="M756" s="83">
        <v>1400.8611999992299</v>
      </c>
      <c r="N756" s="84">
        <v>1400.8611999992299</v>
      </c>
      <c r="O756" s="84">
        <v>2076.3460999988001</v>
      </c>
      <c r="P756" s="85">
        <f t="shared" si="11"/>
        <v>0.67467615346017673</v>
      </c>
      <c r="Q756" s="18">
        <v>43836</v>
      </c>
      <c r="R756" s="86">
        <v>565616.16200000001</v>
      </c>
      <c r="S756" s="86">
        <v>822302.14512988296</v>
      </c>
      <c r="T756" s="15"/>
      <c r="U756" s="19">
        <v>2.5126878423179701E-2</v>
      </c>
      <c r="V756" s="51">
        <v>2.5546007576849701</v>
      </c>
      <c r="W756" s="19">
        <v>7.1964522467169402E-3</v>
      </c>
      <c r="X756" s="51">
        <v>1.50856247573756</v>
      </c>
      <c r="Y756" s="19">
        <v>-0.31359233115013901</v>
      </c>
      <c r="Z756" s="51">
        <v>-12.027559656766201</v>
      </c>
      <c r="AA756" s="19">
        <v>-0.23078276404878101</v>
      </c>
      <c r="AB756" s="51">
        <v>-2.50160950171994</v>
      </c>
      <c r="AC756" s="19">
        <v>0.13207500816861301</v>
      </c>
      <c r="AD756" s="51">
        <v>37.493356315127997</v>
      </c>
      <c r="AE756" s="19">
        <v>2.0671260213930499E-2</v>
      </c>
      <c r="AF756" s="87">
        <v>19.844358069996801</v>
      </c>
      <c r="AG756" s="19">
        <v>2.7973406824457901E-2</v>
      </c>
      <c r="AH756" s="51">
        <v>0.998519690620014</v>
      </c>
      <c r="AI756" s="19">
        <v>-0.304673720684077</v>
      </c>
      <c r="AJ756" s="51">
        <v>-16.740454861428599</v>
      </c>
      <c r="AK756" s="19">
        <v>0.33174370187218299</v>
      </c>
      <c r="AL756" s="19">
        <v>2.24834787313739E-2</v>
      </c>
      <c r="AM756" s="51">
        <v>-11.052870521438299</v>
      </c>
      <c r="AN756" s="15"/>
      <c r="AO756" s="22">
        <v>0.127336877731141</v>
      </c>
      <c r="AP756" s="22">
        <v>-0.1659719898607</v>
      </c>
      <c r="AQ756" s="22">
        <v>8.0615625631326099E-2</v>
      </c>
      <c r="AR756" s="22">
        <v>-0.381151926583843</v>
      </c>
      <c r="AS756" s="20">
        <v>8</v>
      </c>
      <c r="AT756" s="20">
        <v>4</v>
      </c>
      <c r="AU756" s="20">
        <v>4</v>
      </c>
      <c r="AV756" s="21">
        <v>8</v>
      </c>
      <c r="AW756" s="15"/>
      <c r="AX756" s="25">
        <v>0.50616236753645305</v>
      </c>
      <c r="AY756" s="26">
        <v>-0.34600054674319802</v>
      </c>
      <c r="AZ756" s="26">
        <v>9.6810759197523993E-2</v>
      </c>
      <c r="BA756" s="26">
        <v>-0.45784012848116601</v>
      </c>
      <c r="BB756" s="85">
        <v>5.1111015514979999E-2</v>
      </c>
      <c r="BC756" s="88">
        <v>-51.737010510871201</v>
      </c>
      <c r="BD756" s="18">
        <v>43836</v>
      </c>
      <c r="BE756" s="18">
        <v>43913</v>
      </c>
      <c r="BF756" s="20"/>
      <c r="BG756" s="18"/>
      <c r="BH756" s="15"/>
    </row>
    <row r="757" spans="1:60" x14ac:dyDescent="0.25">
      <c r="A757" s="15"/>
      <c r="B757" s="14" t="s">
        <v>2416</v>
      </c>
      <c r="C757" s="14" t="s">
        <v>2417</v>
      </c>
      <c r="D757" s="14" t="s">
        <v>2414</v>
      </c>
      <c r="E757" s="16" t="s">
        <v>43</v>
      </c>
      <c r="F757" s="16" t="s">
        <v>2142</v>
      </c>
      <c r="G757" s="81" t="s">
        <v>38</v>
      </c>
      <c r="H757" s="82" t="s">
        <v>1559</v>
      </c>
      <c r="I757" s="17" t="s">
        <v>31</v>
      </c>
      <c r="J757" s="17" t="s">
        <v>2418</v>
      </c>
      <c r="K757" s="15"/>
      <c r="L757" s="18">
        <v>44022</v>
      </c>
      <c r="M757" s="83">
        <v>1437.3874999992499</v>
      </c>
      <c r="N757" s="84">
        <v>1437.3874999992499</v>
      </c>
      <c r="O757" s="84">
        <v>2124.0524000003902</v>
      </c>
      <c r="P757" s="85">
        <f t="shared" si="11"/>
        <v>0.67671941614951958</v>
      </c>
      <c r="Q757" s="18">
        <v>43836</v>
      </c>
      <c r="R757" s="86">
        <v>308759.02500000002</v>
      </c>
      <c r="S757" s="86">
        <v>385342.77299609402</v>
      </c>
      <c r="T757" s="15"/>
      <c r="U757" s="19">
        <v>2.5143550943539601E-2</v>
      </c>
      <c r="V757" s="51">
        <v>2.55626800972095</v>
      </c>
      <c r="W757" s="19">
        <v>7.6878403542650596E-3</v>
      </c>
      <c r="X757" s="51">
        <v>1.5577012864923701</v>
      </c>
      <c r="Y757" s="19">
        <v>-0.31155830568517601</v>
      </c>
      <c r="Z757" s="51">
        <v>-11.824157110269899</v>
      </c>
      <c r="AA757" s="19">
        <v>-0.226186384111352</v>
      </c>
      <c r="AB757" s="51">
        <v>-2.0419715079770002</v>
      </c>
      <c r="AC757" s="19">
        <v>0.14563595303669</v>
      </c>
      <c r="AD757" s="51">
        <v>38.849450801906599</v>
      </c>
      <c r="AE757" s="19">
        <v>3.90624819265213E-2</v>
      </c>
      <c r="AF757" s="87">
        <v>21.683480241248599</v>
      </c>
      <c r="AG757" s="19">
        <v>2.81404943943926E-2</v>
      </c>
      <c r="AH757" s="51">
        <v>1.0152284476134801</v>
      </c>
      <c r="AI757" s="19">
        <v>-0.30249992915283702</v>
      </c>
      <c r="AJ757" s="51">
        <v>-16.5230757083045</v>
      </c>
      <c r="AK757" s="19">
        <v>0.439229714032845</v>
      </c>
      <c r="AL757" s="19">
        <v>2.8661520740570299E-2</v>
      </c>
      <c r="AM757" s="51">
        <v>-0.30426930537214503</v>
      </c>
      <c r="AN757" s="15"/>
      <c r="AO757" s="22">
        <v>0.127355232687551</v>
      </c>
      <c r="AP757" s="22">
        <v>-0.16593130183726301</v>
      </c>
      <c r="AQ757" s="22">
        <v>8.1142834164056696E-2</v>
      </c>
      <c r="AR757" s="22">
        <v>-0.38084009055979601</v>
      </c>
      <c r="AS757" s="20">
        <v>8</v>
      </c>
      <c r="AT757" s="20">
        <v>4</v>
      </c>
      <c r="AU757" s="20">
        <v>4</v>
      </c>
      <c r="AV757" s="21">
        <v>8</v>
      </c>
      <c r="AW757" s="15"/>
      <c r="AX757" s="25">
        <v>0.50615090812672903</v>
      </c>
      <c r="AY757" s="26">
        <v>-0.33668133470610001</v>
      </c>
      <c r="AZ757" s="26">
        <v>0.11070447191900699</v>
      </c>
      <c r="BA757" s="26">
        <v>-0.44567929405775403</v>
      </c>
      <c r="BB757" s="85">
        <v>5.1111184182591397E-2</v>
      </c>
      <c r="BC757" s="88">
        <v>-51.676549975876704</v>
      </c>
      <c r="BD757" s="18">
        <v>43836</v>
      </c>
      <c r="BE757" s="18">
        <v>43913</v>
      </c>
      <c r="BF757" s="20"/>
      <c r="BG757" s="18"/>
      <c r="BH757" s="15"/>
    </row>
    <row r="758" spans="1:60" x14ac:dyDescent="0.25">
      <c r="A758" s="15"/>
      <c r="B758" s="14" t="s">
        <v>2419</v>
      </c>
      <c r="C758" s="14" t="s">
        <v>2420</v>
      </c>
      <c r="D758" s="14" t="s">
        <v>2414</v>
      </c>
      <c r="E758" s="16" t="s">
        <v>2317</v>
      </c>
      <c r="F758" s="16" t="s">
        <v>2142</v>
      </c>
      <c r="G758" s="81" t="s">
        <v>38</v>
      </c>
      <c r="H758" s="82" t="s">
        <v>1559</v>
      </c>
      <c r="I758" s="17" t="s">
        <v>31</v>
      </c>
      <c r="J758" s="17" t="s">
        <v>2421</v>
      </c>
      <c r="K758" s="15"/>
      <c r="L758" s="18">
        <v>44022</v>
      </c>
      <c r="M758" s="83">
        <v>1631.6888999994801</v>
      </c>
      <c r="N758" s="84">
        <v>1631.6888999994801</v>
      </c>
      <c r="O758" s="84">
        <v>2396.8790000006602</v>
      </c>
      <c r="P758" s="85">
        <f t="shared" si="11"/>
        <v>0.68075564098105523</v>
      </c>
      <c r="Q758" s="18">
        <v>43836</v>
      </c>
      <c r="R758" s="86">
        <v>1066169.25</v>
      </c>
      <c r="S758" s="86">
        <v>1354101.53036719</v>
      </c>
      <c r="T758" s="15"/>
      <c r="U758" s="19">
        <v>2.5176333163471998E-2</v>
      </c>
      <c r="V758" s="51">
        <v>2.5595462317141902</v>
      </c>
      <c r="W758" s="19">
        <v>8.6547580667684105E-3</v>
      </c>
      <c r="X758" s="51">
        <v>1.6543930577427099</v>
      </c>
      <c r="Y758" s="19">
        <v>-0.30754074458847802</v>
      </c>
      <c r="Z758" s="51">
        <v>-11.4224010006001</v>
      </c>
      <c r="AA758" s="19">
        <v>-0.21706632367102399</v>
      </c>
      <c r="AB758" s="51">
        <v>-1.12996546394425</v>
      </c>
      <c r="AC758" s="19">
        <v>0.172782337749668</v>
      </c>
      <c r="AD758" s="51">
        <v>41.564089273218997</v>
      </c>
      <c r="AE758" s="19">
        <v>7.6203254142456003E-2</v>
      </c>
      <c r="AF758" s="87">
        <v>25.3975574628566</v>
      </c>
      <c r="AG758" s="19">
        <v>2.84692589793849E-2</v>
      </c>
      <c r="AH758" s="51">
        <v>1.0481049061127099</v>
      </c>
      <c r="AI758" s="19">
        <v>-0.298205144328822</v>
      </c>
      <c r="AJ758" s="51">
        <v>-16.0935972259031</v>
      </c>
      <c r="AK758" s="19">
        <v>0.62942400063911896</v>
      </c>
      <c r="AL758" s="19">
        <v>3.8618343864072799E-2</v>
      </c>
      <c r="AM758" s="51">
        <v>18.715159355255299</v>
      </c>
      <c r="AN758" s="15"/>
      <c r="AO758" s="22">
        <v>0.127391281363089</v>
      </c>
      <c r="AP758" s="22">
        <v>-0.165851235613518</v>
      </c>
      <c r="AQ758" s="22">
        <v>8.2180245710333097E-2</v>
      </c>
      <c r="AR758" s="22">
        <v>-0.38022609516512601</v>
      </c>
      <c r="AS758" s="20">
        <v>8</v>
      </c>
      <c r="AT758" s="20">
        <v>4</v>
      </c>
      <c r="AU758" s="20">
        <v>5</v>
      </c>
      <c r="AV758" s="21">
        <v>7</v>
      </c>
      <c r="AW758" s="15"/>
      <c r="AX758" s="25">
        <v>0.50612851334211895</v>
      </c>
      <c r="AY758" s="26">
        <v>-0.31819476448436002</v>
      </c>
      <c r="AZ758" s="26">
        <v>0.13826258824156001</v>
      </c>
      <c r="BA758" s="26">
        <v>-0.42152514500048699</v>
      </c>
      <c r="BB758" s="85">
        <v>5.1111531212882297E-2</v>
      </c>
      <c r="BC758" s="88">
        <v>-51.557441990182298</v>
      </c>
      <c r="BD758" s="18">
        <v>43836</v>
      </c>
      <c r="BE758" s="18">
        <v>43913</v>
      </c>
      <c r="BF758" s="20"/>
      <c r="BG758" s="18"/>
      <c r="BH758" s="15"/>
    </row>
    <row r="759" spans="1:60" x14ac:dyDescent="0.25">
      <c r="A759" s="15"/>
      <c r="B759" s="14" t="s">
        <v>2422</v>
      </c>
      <c r="C759" s="14" t="s">
        <v>2423</v>
      </c>
      <c r="D759" s="14" t="s">
        <v>2414</v>
      </c>
      <c r="E759" s="16" t="s">
        <v>257</v>
      </c>
      <c r="F759" s="16" t="s">
        <v>2142</v>
      </c>
      <c r="G759" s="81" t="s">
        <v>38</v>
      </c>
      <c r="H759" s="82" t="s">
        <v>1559</v>
      </c>
      <c r="I759" s="17" t="s">
        <v>31</v>
      </c>
      <c r="J759" s="17" t="s">
        <v>2424</v>
      </c>
      <c r="K759" s="15"/>
      <c r="L759" s="18">
        <v>44022</v>
      </c>
      <c r="M759" s="83">
        <v>1354.4354999996699</v>
      </c>
      <c r="N759" s="84">
        <v>1354.4354999996699</v>
      </c>
      <c r="O759" s="84">
        <v>2019.7130999993501</v>
      </c>
      <c r="P759" s="85">
        <f t="shared" si="11"/>
        <v>0.67060786999901412</v>
      </c>
      <c r="Q759" s="18">
        <v>43836</v>
      </c>
      <c r="R759" s="86">
        <v>720760.13100000005</v>
      </c>
      <c r="S759" s="86">
        <v>646662.92458789097</v>
      </c>
      <c r="T759" s="15"/>
      <c r="U759" s="19">
        <v>2.5093547552387501E-2</v>
      </c>
      <c r="V759" s="51">
        <v>2.55126767060574</v>
      </c>
      <c r="W759" s="19">
        <v>6.2143847590050401E-3</v>
      </c>
      <c r="X759" s="51">
        <v>1.41035572696637</v>
      </c>
      <c r="Y759" s="19">
        <v>-0.31764259757357599</v>
      </c>
      <c r="Z759" s="51">
        <v>-12.43258629911</v>
      </c>
      <c r="AA759" s="19">
        <v>-0.23989543111936701</v>
      </c>
      <c r="AB759" s="51">
        <v>-3.4128762087784699</v>
      </c>
      <c r="AC759" s="19">
        <v>0.10542836470820501</v>
      </c>
      <c r="AD759" s="51">
        <v>34.828691969101797</v>
      </c>
      <c r="AE759" s="19">
        <v>-1.51449489185325E-2</v>
      </c>
      <c r="AF759" s="87">
        <v>16.262737156736002</v>
      </c>
      <c r="AG759" s="19">
        <v>2.7639157277008101E-2</v>
      </c>
      <c r="AH759" s="51">
        <v>0.96509473587502703</v>
      </c>
      <c r="AI759" s="19">
        <v>-0.309001423540467</v>
      </c>
      <c r="AJ759" s="51">
        <v>-17.173225147067601</v>
      </c>
      <c r="AK759" s="19">
        <v>0.354435499999672</v>
      </c>
      <c r="AL759" s="19">
        <v>2.3825111255064299E-2</v>
      </c>
      <c r="AM759" s="51">
        <v>-8.7836907086893898</v>
      </c>
      <c r="AN759" s="15"/>
      <c r="AO759" s="22">
        <v>0.12730025078781201</v>
      </c>
      <c r="AP759" s="22">
        <v>-0.16605329209414799</v>
      </c>
      <c r="AQ759" s="22">
        <v>7.9562080145478803E-2</v>
      </c>
      <c r="AR759" s="22">
        <v>-0.38177561685559303</v>
      </c>
      <c r="AS759" s="20">
        <v>8</v>
      </c>
      <c r="AT759" s="20">
        <v>4</v>
      </c>
      <c r="AU759" s="20">
        <v>4</v>
      </c>
      <c r="AV759" s="21">
        <v>8</v>
      </c>
      <c r="AW759" s="15"/>
      <c r="AX759" s="25">
        <v>0.50618557074514703</v>
      </c>
      <c r="AY759" s="26">
        <v>-0.364481903513934</v>
      </c>
      <c r="AZ759" s="26">
        <v>6.9255116241151896E-2</v>
      </c>
      <c r="BA759" s="26">
        <v>-0.48192585059223297</v>
      </c>
      <c r="BB759" s="85">
        <v>5.1110708092892303E-2</v>
      </c>
      <c r="BC759" s="88">
        <v>-51.8577019677032</v>
      </c>
      <c r="BD759" s="18">
        <v>43836</v>
      </c>
      <c r="BE759" s="18">
        <v>43913</v>
      </c>
      <c r="BF759" s="20"/>
      <c r="BG759" s="18"/>
      <c r="BH759" s="15"/>
    </row>
    <row r="760" spans="1:60" x14ac:dyDescent="0.25">
      <c r="A760" s="15"/>
      <c r="B760" s="14" t="s">
        <v>2425</v>
      </c>
      <c r="C760" s="14" t="s">
        <v>2426</v>
      </c>
      <c r="D760" s="14" t="s">
        <v>2414</v>
      </c>
      <c r="E760" s="16" t="s">
        <v>59</v>
      </c>
      <c r="F760" s="16" t="s">
        <v>2142</v>
      </c>
      <c r="G760" s="81" t="s">
        <v>38</v>
      </c>
      <c r="H760" s="82" t="s">
        <v>1559</v>
      </c>
      <c r="I760" s="17" t="s">
        <v>31</v>
      </c>
      <c r="J760" s="17" t="s">
        <v>2427</v>
      </c>
      <c r="K760" s="15"/>
      <c r="L760" s="18">
        <v>44022</v>
      </c>
      <c r="M760" s="83">
        <v>1877.10370000079</v>
      </c>
      <c r="N760" s="84">
        <v>1877.10370000079</v>
      </c>
      <c r="O760" s="84">
        <v>2743.79529999942</v>
      </c>
      <c r="P760" s="85">
        <f t="shared" si="11"/>
        <v>0.68412672767578064</v>
      </c>
      <c r="Q760" s="18">
        <v>43836</v>
      </c>
      <c r="R760" s="86">
        <v>161375.05100000001</v>
      </c>
      <c r="S760" s="86">
        <v>179759.585759521</v>
      </c>
      <c r="T760" s="15"/>
      <c r="U760" s="19">
        <v>2.5203539722497201E-2</v>
      </c>
      <c r="V760" s="51">
        <v>2.5622668876167198</v>
      </c>
      <c r="W760" s="19">
        <v>9.4587024323118402E-3</v>
      </c>
      <c r="X760" s="51">
        <v>1.73478749429705</v>
      </c>
      <c r="Y760" s="19">
        <v>-0.30418563524115599</v>
      </c>
      <c r="Z760" s="51">
        <v>-11.0868900658679</v>
      </c>
      <c r="AA760" s="19">
        <v>-0.19312474517850201</v>
      </c>
      <c r="AB760" s="51">
        <v>1.2641923853079799</v>
      </c>
      <c r="AC760" s="19">
        <v>0.107174465780263</v>
      </c>
      <c r="AD760" s="51">
        <v>35.003302076307598</v>
      </c>
      <c r="AE760" s="19">
        <v>2.5921982096406299E-2</v>
      </c>
      <c r="AF760" s="87">
        <v>20.369430258229801</v>
      </c>
      <c r="AG760" s="19">
        <v>2.8742417896864901E-2</v>
      </c>
      <c r="AH760" s="51">
        <v>1.07542079786072</v>
      </c>
      <c r="AI760" s="19">
        <v>-0.29461746196931898</v>
      </c>
      <c r="AJ760" s="51">
        <v>-15.7348289899383</v>
      </c>
      <c r="AK760" s="19">
        <v>0.71482939440640603</v>
      </c>
      <c r="AL760" s="19">
        <v>4.2744503673020497E-2</v>
      </c>
      <c r="AM760" s="51">
        <v>27.255698731984001</v>
      </c>
      <c r="AN760" s="15"/>
      <c r="AO760" s="22">
        <v>0.12742119332688201</v>
      </c>
      <c r="AP760" s="22">
        <v>-0.16578476951777699</v>
      </c>
      <c r="AQ760" s="22">
        <v>8.3042909760551994E-2</v>
      </c>
      <c r="AR760" s="22">
        <v>-0.37971562080841997</v>
      </c>
      <c r="AS760" s="20">
        <v>8</v>
      </c>
      <c r="AT760" s="20">
        <v>4</v>
      </c>
      <c r="AU760" s="20">
        <v>6</v>
      </c>
      <c r="AV760" s="21">
        <v>6</v>
      </c>
      <c r="AW760" s="15"/>
      <c r="AX760" s="25">
        <v>0.50460493032296605</v>
      </c>
      <c r="AY760" s="26">
        <v>-0.26989133233701101</v>
      </c>
      <c r="AZ760" s="26">
        <v>0.21173038196570801</v>
      </c>
      <c r="BA760" s="26">
        <v>-0.357692947564829</v>
      </c>
      <c r="BB760" s="85">
        <v>5.0950693492704903E-2</v>
      </c>
      <c r="BC760" s="88">
        <v>-51.458262939646403</v>
      </c>
      <c r="BD760" s="18">
        <v>43836</v>
      </c>
      <c r="BE760" s="18">
        <v>43913</v>
      </c>
      <c r="BF760" s="20"/>
      <c r="BG760" s="18"/>
      <c r="BH760" s="15"/>
    </row>
    <row r="761" spans="1:60" x14ac:dyDescent="0.25">
      <c r="A761" s="15"/>
      <c r="B761" s="14" t="s">
        <v>2428</v>
      </c>
      <c r="C761" s="14" t="s">
        <v>2429</v>
      </c>
      <c r="D761" s="14" t="s">
        <v>2414</v>
      </c>
      <c r="E761" s="16" t="s">
        <v>2332</v>
      </c>
      <c r="F761" s="16" t="s">
        <v>2142</v>
      </c>
      <c r="G761" s="81" t="s">
        <v>38</v>
      </c>
      <c r="H761" s="82" t="s">
        <v>1559</v>
      </c>
      <c r="I761" s="17" t="s">
        <v>31</v>
      </c>
      <c r="J761" s="17" t="s">
        <v>2430</v>
      </c>
      <c r="K761" s="15"/>
      <c r="L761" s="18">
        <v>44022</v>
      </c>
      <c r="M761" s="83">
        <v>984.59810000006098</v>
      </c>
      <c r="N761" s="84">
        <v>984.59810000006098</v>
      </c>
      <c r="O761" s="84">
        <v>984.59810000006098</v>
      </c>
      <c r="P761" s="85">
        <f t="shared" si="11"/>
        <v>1</v>
      </c>
      <c r="Q761" s="18">
        <v>44022</v>
      </c>
      <c r="R761" s="86">
        <v>0</v>
      </c>
      <c r="S761" s="86">
        <v>0</v>
      </c>
      <c r="T761" s="15"/>
      <c r="U761" s="19">
        <v>0</v>
      </c>
      <c r="V761" s="51">
        <v>4.1912915366992799E-2</v>
      </c>
      <c r="W761" s="19">
        <v>0</v>
      </c>
      <c r="X761" s="51">
        <v>0.78891725106586796</v>
      </c>
      <c r="Y761" s="19">
        <v>0</v>
      </c>
      <c r="Z761" s="51">
        <v>19.3316734582477</v>
      </c>
      <c r="AA761" s="19">
        <v>0</v>
      </c>
      <c r="AB761" s="51">
        <v>20.576666903158198</v>
      </c>
      <c r="AC761" s="19">
        <v>0</v>
      </c>
      <c r="AD761" s="51">
        <v>24.2858554982522</v>
      </c>
      <c r="AE761" s="19">
        <v>0</v>
      </c>
      <c r="AF761" s="87">
        <v>17.777232048596499</v>
      </c>
      <c r="AG761" s="19">
        <v>0</v>
      </c>
      <c r="AH761" s="51">
        <v>-1.79882099182578</v>
      </c>
      <c r="AI761" s="19">
        <v>0</v>
      </c>
      <c r="AJ761" s="51">
        <v>13.726917206993701</v>
      </c>
      <c r="AK761" s="19">
        <v>-0.24014439290942399</v>
      </c>
      <c r="AL761" s="19">
        <v>-2.10882838355246E-2</v>
      </c>
      <c r="AM761" s="51">
        <v>-68.241679999628104</v>
      </c>
      <c r="AN761" s="15"/>
      <c r="AO761" s="22">
        <v>0</v>
      </c>
      <c r="AP761" s="22">
        <v>0</v>
      </c>
      <c r="AQ761" s="22">
        <v>0</v>
      </c>
      <c r="AR761" s="22">
        <v>0</v>
      </c>
      <c r="AS761" s="20">
        <v>0</v>
      </c>
      <c r="AT761" s="20">
        <v>0</v>
      </c>
      <c r="AU761" s="20">
        <v>7</v>
      </c>
      <c r="AV761" s="21">
        <v>5</v>
      </c>
      <c r="AW761" s="15"/>
      <c r="AX761" s="25">
        <v>0</v>
      </c>
      <c r="AY761" s="26">
        <v>-115.173126170179</v>
      </c>
      <c r="AZ761" s="26">
        <v>0.54146558877982898</v>
      </c>
      <c r="BA761" s="26">
        <v>-15.964106449086101</v>
      </c>
      <c r="BB761" s="85">
        <v>0</v>
      </c>
      <c r="BC761" s="88">
        <v>0</v>
      </c>
      <c r="BD761" s="18">
        <v>43657</v>
      </c>
      <c r="BE761" s="18"/>
      <c r="BF761" s="20"/>
      <c r="BG761" s="18"/>
      <c r="BH761" s="15"/>
    </row>
    <row r="762" spans="1:60" x14ac:dyDescent="0.25">
      <c r="A762" s="15"/>
      <c r="B762" s="14" t="s">
        <v>2431</v>
      </c>
      <c r="C762" s="14" t="s">
        <v>2432</v>
      </c>
      <c r="D762" s="14" t="s">
        <v>2433</v>
      </c>
      <c r="E762" s="16" t="s">
        <v>36</v>
      </c>
      <c r="F762" s="16" t="s">
        <v>2142</v>
      </c>
      <c r="G762" s="81" t="s">
        <v>703</v>
      </c>
      <c r="H762" s="82" t="s">
        <v>704</v>
      </c>
      <c r="I762" s="17" t="s">
        <v>31</v>
      </c>
      <c r="J762" s="17" t="s">
        <v>2434</v>
      </c>
      <c r="K762" s="15"/>
      <c r="L762" s="18">
        <v>44022</v>
      </c>
      <c r="M762" s="83">
        <v>1838.5866000000401</v>
      </c>
      <c r="N762" s="84">
        <v>1838.5866000000401</v>
      </c>
      <c r="O762" s="84">
        <v>1838.5866000000401</v>
      </c>
      <c r="P762" s="85">
        <f t="shared" si="11"/>
        <v>1</v>
      </c>
      <c r="Q762" s="18">
        <v>44022</v>
      </c>
      <c r="R762" s="86">
        <v>118549396.802</v>
      </c>
      <c r="S762" s="86">
        <v>95617220.621374995</v>
      </c>
      <c r="T762" s="15"/>
      <c r="U762" s="19">
        <v>4.7863086365396199E-6</v>
      </c>
      <c r="V762" s="51">
        <v>4.2391546230646802E-2</v>
      </c>
      <c r="W762" s="19">
        <v>2.72620614850894E-4</v>
      </c>
      <c r="X762" s="51">
        <v>0.81617931255095799</v>
      </c>
      <c r="Y762" s="19">
        <v>6.0892757792316799E-3</v>
      </c>
      <c r="Z762" s="51">
        <v>19.940601036185399</v>
      </c>
      <c r="AA762" s="19">
        <v>1.4560870067725801E-2</v>
      </c>
      <c r="AB762" s="51">
        <v>22.032753909937998</v>
      </c>
      <c r="AC762" s="19">
        <v>3.8217537014134002E-2</v>
      </c>
      <c r="AD762" s="51">
        <v>28.107609199680201</v>
      </c>
      <c r="AE762" s="19">
        <v>5.9497078093045302E-2</v>
      </c>
      <c r="AF762" s="87">
        <v>23.726939857908299</v>
      </c>
      <c r="AG762" s="19">
        <v>7.0113117544678998E-5</v>
      </c>
      <c r="AH762" s="51">
        <v>-1.7918096800713099</v>
      </c>
      <c r="AI762" s="19">
        <v>6.4243359192914804E-3</v>
      </c>
      <c r="AJ762" s="51">
        <v>14.369350798922801</v>
      </c>
      <c r="AK762" s="19">
        <v>0.70840605835430304</v>
      </c>
      <c r="AL762" s="19">
        <v>3.3893749072376501E-2</v>
      </c>
      <c r="AM762" s="51">
        <v>-53.587893523625098</v>
      </c>
      <c r="AN762" s="15"/>
      <c r="AO762" s="22">
        <v>7.8640097126481102E-4</v>
      </c>
      <c r="AP762" s="22">
        <v>-3.3405450267309802E-5</v>
      </c>
      <c r="AQ762" s="22">
        <v>2.2770383584429501E-3</v>
      </c>
      <c r="AR762" s="22">
        <v>7.0113117544678998E-5</v>
      </c>
      <c r="AS762" s="20">
        <v>12</v>
      </c>
      <c r="AT762" s="20">
        <v>0</v>
      </c>
      <c r="AU762" s="20">
        <v>7</v>
      </c>
      <c r="AV762" s="21">
        <v>5</v>
      </c>
      <c r="AW762" s="15"/>
      <c r="AX762" s="25">
        <v>1.0891565741326301E-3</v>
      </c>
      <c r="AY762" s="26">
        <v>-13.6897892933048</v>
      </c>
      <c r="AZ762" s="26">
        <v>0.59061913838740998</v>
      </c>
      <c r="BA762" s="26">
        <v>-12.833579333120699</v>
      </c>
      <c r="BB762" s="85">
        <v>1.12551011917077E-4</v>
      </c>
      <c r="BC762" s="88">
        <v>-3.3405449993075798E-3</v>
      </c>
      <c r="BD762" s="18">
        <v>43909</v>
      </c>
      <c r="BE762" s="18">
        <v>43910</v>
      </c>
      <c r="BF762" s="20">
        <v>2</v>
      </c>
      <c r="BG762" s="18">
        <v>43913</v>
      </c>
      <c r="BH762" s="15"/>
    </row>
    <row r="763" spans="1:60" x14ac:dyDescent="0.25">
      <c r="A763" s="15"/>
      <c r="B763" s="14" t="s">
        <v>2435</v>
      </c>
      <c r="C763" s="14" t="s">
        <v>2436</v>
      </c>
      <c r="D763" s="14" t="s">
        <v>2433</v>
      </c>
      <c r="E763" s="16" t="s">
        <v>2437</v>
      </c>
      <c r="F763" s="16" t="s">
        <v>2142</v>
      </c>
      <c r="G763" s="81" t="s">
        <v>703</v>
      </c>
      <c r="H763" s="82" t="s">
        <v>704</v>
      </c>
      <c r="I763" s="17" t="s">
        <v>31</v>
      </c>
      <c r="J763" s="17" t="s">
        <v>2438</v>
      </c>
      <c r="K763" s="15"/>
      <c r="L763" s="18">
        <v>44022</v>
      </c>
      <c r="M763" s="83">
        <v>1402.4746000003099</v>
      </c>
      <c r="N763" s="84">
        <v>1402.4746000003099</v>
      </c>
      <c r="O763" s="84">
        <v>1402.4746000003099</v>
      </c>
      <c r="P763" s="85">
        <f t="shared" si="11"/>
        <v>1</v>
      </c>
      <c r="Q763" s="18">
        <v>44022</v>
      </c>
      <c r="R763" s="86">
        <v>5170490.6210000003</v>
      </c>
      <c r="S763" s="86">
        <v>4513171.5902031297</v>
      </c>
      <c r="T763" s="15"/>
      <c r="U763" s="19">
        <v>4.7772919060662397E-6</v>
      </c>
      <c r="V763" s="51">
        <v>4.2390644557599402E-2</v>
      </c>
      <c r="W763" s="19">
        <v>2.7266393226454998E-4</v>
      </c>
      <c r="X763" s="51">
        <v>0.81618364429232304</v>
      </c>
      <c r="Y763" s="19">
        <v>6.5337242995156001E-3</v>
      </c>
      <c r="Z763" s="51">
        <v>19.985045888199199</v>
      </c>
      <c r="AA763" s="19">
        <v>1.5786807947733902E-2</v>
      </c>
      <c r="AB763" s="51">
        <v>22.1553476979316</v>
      </c>
      <c r="AC763" s="19">
        <v>4.1052969363590798E-2</v>
      </c>
      <c r="AD763" s="51">
        <v>28.391152434603999</v>
      </c>
      <c r="AE763" s="19">
        <v>6.4007285604020595E-2</v>
      </c>
      <c r="AF763" s="87">
        <v>24.1779606089985</v>
      </c>
      <c r="AG763" s="19">
        <v>7.0166621298994896E-5</v>
      </c>
      <c r="AH763" s="51">
        <v>-1.7918043296958801</v>
      </c>
      <c r="AI763" s="19">
        <v>6.9107275812711998E-3</v>
      </c>
      <c r="AJ763" s="51">
        <v>14.4179899651208</v>
      </c>
      <c r="AK763" s="19">
        <v>0.40247459999984098</v>
      </c>
      <c r="AL763" s="19">
        <v>2.99326779604598E-2</v>
      </c>
      <c r="AM763" s="51">
        <v>16.327975320775298</v>
      </c>
      <c r="AN763" s="15"/>
      <c r="AO763" s="22">
        <v>7.9056076720007695E-4</v>
      </c>
      <c r="AP763" s="22">
        <v>-2.9271554922161199E-5</v>
      </c>
      <c r="AQ763" s="22">
        <v>2.40158226552012E-3</v>
      </c>
      <c r="AR763" s="22">
        <v>7.0166621298994896E-5</v>
      </c>
      <c r="AS763" s="20">
        <v>12</v>
      </c>
      <c r="AT763" s="20">
        <v>0</v>
      </c>
      <c r="AU763" s="20">
        <v>7</v>
      </c>
      <c r="AV763" s="21">
        <v>5</v>
      </c>
      <c r="AW763" s="15"/>
      <c r="AX763" s="25">
        <v>1.1155198478775201E-3</v>
      </c>
      <c r="AY763" s="26">
        <v>-12.4041017591517</v>
      </c>
      <c r="AZ763" s="26">
        <v>0.594689194830607</v>
      </c>
      <c r="BA763" s="26">
        <v>-12.3529041063739</v>
      </c>
      <c r="BB763" s="85">
        <v>1.15274821707629E-4</v>
      </c>
      <c r="BC763" s="88">
        <v>-2.9271555111662901E-3</v>
      </c>
      <c r="BD763" s="18">
        <v>43909</v>
      </c>
      <c r="BE763" s="18">
        <v>43910</v>
      </c>
      <c r="BF763" s="20">
        <v>2</v>
      </c>
      <c r="BG763" s="18">
        <v>43913</v>
      </c>
      <c r="BH763" s="15"/>
    </row>
    <row r="764" spans="1:60" x14ac:dyDescent="0.25">
      <c r="A764" s="15"/>
      <c r="B764" s="14" t="s">
        <v>2439</v>
      </c>
      <c r="C764" s="14" t="s">
        <v>2440</v>
      </c>
      <c r="D764" s="14" t="s">
        <v>2433</v>
      </c>
      <c r="E764" s="16" t="s">
        <v>47</v>
      </c>
      <c r="F764" s="16" t="s">
        <v>2142</v>
      </c>
      <c r="G764" s="81" t="s">
        <v>703</v>
      </c>
      <c r="H764" s="82" t="s">
        <v>704</v>
      </c>
      <c r="I764" s="17" t="s">
        <v>31</v>
      </c>
      <c r="J764" s="17" t="s">
        <v>2441</v>
      </c>
      <c r="K764" s="15"/>
      <c r="L764" s="18">
        <v>44022</v>
      </c>
      <c r="M764" s="83">
        <v>1005.3717999998501</v>
      </c>
      <c r="N764" s="84">
        <v>1005.3717999998501</v>
      </c>
      <c r="O764" s="84">
        <v>1005.3717999998501</v>
      </c>
      <c r="P764" s="85">
        <f t="shared" si="11"/>
        <v>1</v>
      </c>
      <c r="Q764" s="18">
        <v>44022</v>
      </c>
      <c r="R764" s="86">
        <v>0</v>
      </c>
      <c r="S764" s="86">
        <v>0</v>
      </c>
      <c r="T764" s="15"/>
      <c r="U764" s="19">
        <v>0</v>
      </c>
      <c r="V764" s="51">
        <v>4.1912915366992799E-2</v>
      </c>
      <c r="W764" s="19">
        <v>0</v>
      </c>
      <c r="X764" s="51">
        <v>0.78891725106586796</v>
      </c>
      <c r="Y764" s="19">
        <v>0</v>
      </c>
      <c r="Z764" s="51">
        <v>19.3316734582477</v>
      </c>
      <c r="AA764" s="19">
        <v>0</v>
      </c>
      <c r="AB764" s="51">
        <v>20.576666903158198</v>
      </c>
      <c r="AC764" s="19"/>
      <c r="AD764" s="51"/>
      <c r="AE764" s="19"/>
      <c r="AF764" s="87"/>
      <c r="AG764" s="19">
        <v>0</v>
      </c>
      <c r="AH764" s="51">
        <v>-1.79882099182578</v>
      </c>
      <c r="AI764" s="19">
        <v>0</v>
      </c>
      <c r="AJ764" s="51">
        <v>13.726917206993701</v>
      </c>
      <c r="AK764" s="19">
        <v>5.2644377574324599E-3</v>
      </c>
      <c r="AL764" s="19">
        <v>3.6316704281489399E-3</v>
      </c>
      <c r="AM764" s="51">
        <v>25.912658345361699</v>
      </c>
      <c r="AN764" s="15"/>
      <c r="AO764" s="22">
        <v>0</v>
      </c>
      <c r="AP764" s="22">
        <v>0</v>
      </c>
      <c r="AQ764" s="22">
        <v>0</v>
      </c>
      <c r="AR764" s="22">
        <v>0</v>
      </c>
      <c r="AS764" s="20">
        <v>0</v>
      </c>
      <c r="AT764" s="20">
        <v>0</v>
      </c>
      <c r="AU764" s="20">
        <v>7</v>
      </c>
      <c r="AV764" s="21">
        <v>5</v>
      </c>
      <c r="AW764" s="15"/>
      <c r="AX764" s="25">
        <v>0</v>
      </c>
      <c r="AY764" s="26">
        <v>-115.173126170179</v>
      </c>
      <c r="AZ764" s="26">
        <v>0.54146558877982898</v>
      </c>
      <c r="BA764" s="26">
        <v>-15.964106449086101</v>
      </c>
      <c r="BB764" s="85">
        <v>0</v>
      </c>
      <c r="BC764" s="88">
        <v>0</v>
      </c>
      <c r="BD764" s="18">
        <v>43657</v>
      </c>
      <c r="BE764" s="18"/>
      <c r="BF764" s="20"/>
      <c r="BG764" s="18"/>
      <c r="BH764" s="15"/>
    </row>
    <row r="765" spans="1:60" x14ac:dyDescent="0.25">
      <c r="A765" s="15"/>
      <c r="B765" s="14" t="s">
        <v>2442</v>
      </c>
      <c r="C765" s="14" t="s">
        <v>2443</v>
      </c>
      <c r="D765" s="14" t="s">
        <v>2433</v>
      </c>
      <c r="E765" s="16" t="s">
        <v>2352</v>
      </c>
      <c r="F765" s="16" t="s">
        <v>2142</v>
      </c>
      <c r="G765" s="81" t="s">
        <v>703</v>
      </c>
      <c r="H765" s="82" t="s">
        <v>704</v>
      </c>
      <c r="I765" s="17" t="s">
        <v>31</v>
      </c>
      <c r="J765" s="17" t="s">
        <v>2444</v>
      </c>
      <c r="K765" s="15"/>
      <c r="L765" s="18">
        <v>44022</v>
      </c>
      <c r="M765" s="83">
        <v>1006.27780000027</v>
      </c>
      <c r="N765" s="84">
        <v>1006.27780000027</v>
      </c>
      <c r="O765" s="84">
        <v>1006.27780000027</v>
      </c>
      <c r="P765" s="85">
        <f t="shared" si="11"/>
        <v>1</v>
      </c>
      <c r="Q765" s="18">
        <v>44022</v>
      </c>
      <c r="R765" s="86">
        <v>0</v>
      </c>
      <c r="S765" s="86">
        <v>0</v>
      </c>
      <c r="T765" s="15"/>
      <c r="U765" s="19">
        <v>0</v>
      </c>
      <c r="V765" s="51">
        <v>4.1912915366992799E-2</v>
      </c>
      <c r="W765" s="19">
        <v>0</v>
      </c>
      <c r="X765" s="51">
        <v>0.78891725106586796</v>
      </c>
      <c r="Y765" s="19">
        <v>0</v>
      </c>
      <c r="Z765" s="51">
        <v>19.3316734582477</v>
      </c>
      <c r="AA765" s="19">
        <v>0</v>
      </c>
      <c r="AB765" s="51">
        <v>20.576666903158198</v>
      </c>
      <c r="AC765" s="19"/>
      <c r="AD765" s="51"/>
      <c r="AE765" s="19"/>
      <c r="AF765" s="87"/>
      <c r="AG765" s="19">
        <v>0</v>
      </c>
      <c r="AH765" s="51">
        <v>-1.79882099182578</v>
      </c>
      <c r="AI765" s="19">
        <v>0</v>
      </c>
      <c r="AJ765" s="51">
        <v>13.726917206993701</v>
      </c>
      <c r="AK765" s="19">
        <v>6.1632986162294401E-3</v>
      </c>
      <c r="AL765" s="19">
        <v>4.1822646471700899E-3</v>
      </c>
      <c r="AM765" s="51">
        <v>26.277918264007901</v>
      </c>
      <c r="AN765" s="15"/>
      <c r="AO765" s="22">
        <v>0</v>
      </c>
      <c r="AP765" s="22">
        <v>0</v>
      </c>
      <c r="AQ765" s="22">
        <v>0</v>
      </c>
      <c r="AR765" s="22">
        <v>0</v>
      </c>
      <c r="AS765" s="20">
        <v>0</v>
      </c>
      <c r="AT765" s="20">
        <v>0</v>
      </c>
      <c r="AU765" s="20">
        <v>7</v>
      </c>
      <c r="AV765" s="21">
        <v>5</v>
      </c>
      <c r="AW765" s="15"/>
      <c r="AX765" s="25">
        <v>0</v>
      </c>
      <c r="AY765" s="26">
        <v>-115.173126170179</v>
      </c>
      <c r="AZ765" s="26">
        <v>0.54146558877982898</v>
      </c>
      <c r="BA765" s="26">
        <v>-15.964106449086101</v>
      </c>
      <c r="BB765" s="85">
        <v>0</v>
      </c>
      <c r="BC765" s="88">
        <v>0</v>
      </c>
      <c r="BD765" s="18">
        <v>43657</v>
      </c>
      <c r="BE765" s="18"/>
      <c r="BF765" s="20"/>
      <c r="BG765" s="18"/>
      <c r="BH765" s="15"/>
    </row>
    <row r="766" spans="1:60" x14ac:dyDescent="0.25">
      <c r="A766" s="15"/>
      <c r="B766" s="14" t="s">
        <v>2445</v>
      </c>
      <c r="C766" s="14" t="s">
        <v>2446</v>
      </c>
      <c r="D766" s="14" t="s">
        <v>2433</v>
      </c>
      <c r="E766" s="16" t="s">
        <v>55</v>
      </c>
      <c r="F766" s="16" t="s">
        <v>2142</v>
      </c>
      <c r="G766" s="81" t="s">
        <v>703</v>
      </c>
      <c r="H766" s="82" t="s">
        <v>704</v>
      </c>
      <c r="I766" s="17" t="s">
        <v>31</v>
      </c>
      <c r="J766" s="17" t="s">
        <v>2447</v>
      </c>
      <c r="K766" s="15"/>
      <c r="L766" s="18">
        <v>44022</v>
      </c>
      <c r="M766" s="83">
        <v>1256.3633999992201</v>
      </c>
      <c r="N766" s="84">
        <v>1256.3633999992201</v>
      </c>
      <c r="O766" s="84">
        <v>1256.3633999992201</v>
      </c>
      <c r="P766" s="85">
        <f t="shared" si="11"/>
        <v>1</v>
      </c>
      <c r="Q766" s="18">
        <v>44022</v>
      </c>
      <c r="R766" s="86">
        <v>306388797.32800001</v>
      </c>
      <c r="S766" s="86">
        <v>159409666.78</v>
      </c>
      <c r="T766" s="15"/>
      <c r="U766" s="19">
        <v>1.4566059689968801E-5</v>
      </c>
      <c r="V766" s="51">
        <v>4.3369521335989702E-2</v>
      </c>
      <c r="W766" s="19">
        <v>5.8488614013185703E-4</v>
      </c>
      <c r="X766" s="51">
        <v>0.84740586507905402</v>
      </c>
      <c r="Y766" s="19">
        <v>9.5529440113750804E-3</v>
      </c>
      <c r="Z766" s="51">
        <v>20.286967859399699</v>
      </c>
      <c r="AA766" s="19">
        <v>2.233672264083E-2</v>
      </c>
      <c r="AB766" s="51">
        <v>22.8103391672485</v>
      </c>
      <c r="AC766" s="19">
        <v>5.4925661426750601E-2</v>
      </c>
      <c r="AD766" s="51">
        <v>29.778421640920001</v>
      </c>
      <c r="AE766" s="19">
        <v>8.5553040324157295E-2</v>
      </c>
      <c r="AF766" s="87">
        <v>26.332536081026799</v>
      </c>
      <c r="AG766" s="19">
        <v>1.67575140949339E-4</v>
      </c>
      <c r="AH766" s="51">
        <v>-1.78206347773084</v>
      </c>
      <c r="AI766" s="19">
        <v>1.0118849202626699E-2</v>
      </c>
      <c r="AJ766" s="51">
        <v>14.7388021272636</v>
      </c>
      <c r="AK766" s="19">
        <v>0.25617020102246901</v>
      </c>
      <c r="AL766" s="19">
        <v>3.3406376647690202E-2</v>
      </c>
      <c r="AM766" s="51">
        <v>21.8732103347138</v>
      </c>
      <c r="AN766" s="15"/>
      <c r="AO766" s="22">
        <v>8.0920369691739303E-4</v>
      </c>
      <c r="AP766" s="22">
        <v>-1.06438055809122E-5</v>
      </c>
      <c r="AQ766" s="22">
        <v>2.9615623843710602E-3</v>
      </c>
      <c r="AR766" s="22">
        <v>1.67575140949339E-4</v>
      </c>
      <c r="AS766" s="20">
        <v>12</v>
      </c>
      <c r="AT766" s="20">
        <v>0</v>
      </c>
      <c r="AU766" s="20">
        <v>7</v>
      </c>
      <c r="AV766" s="21">
        <v>5</v>
      </c>
      <c r="AW766" s="15"/>
      <c r="AX766" s="25">
        <v>1.22153411534555E-3</v>
      </c>
      <c r="AY766" s="26">
        <v>-6.3218669204143199</v>
      </c>
      <c r="AZ766" s="26">
        <v>0.61643977684707396</v>
      </c>
      <c r="BA766" s="26">
        <v>-8.8267658781405807</v>
      </c>
      <c r="BB766" s="85">
        <v>1.26229334562709E-4</v>
      </c>
      <c r="BC766" s="88">
        <v>-1.0643805818944E-3</v>
      </c>
      <c r="BD766" s="18">
        <v>43909</v>
      </c>
      <c r="BE766" s="18">
        <v>43910</v>
      </c>
      <c r="BF766" s="20">
        <v>2</v>
      </c>
      <c r="BG766" s="18">
        <v>43913</v>
      </c>
      <c r="BH766" s="15"/>
    </row>
    <row r="767" spans="1:60" x14ac:dyDescent="0.25">
      <c r="A767" s="15"/>
      <c r="B767" s="14" t="s">
        <v>2448</v>
      </c>
      <c r="C767" s="14" t="s">
        <v>2449</v>
      </c>
      <c r="D767" s="14" t="s">
        <v>2433</v>
      </c>
      <c r="E767" s="16" t="s">
        <v>59</v>
      </c>
      <c r="F767" s="16" t="s">
        <v>2142</v>
      </c>
      <c r="G767" s="81" t="s">
        <v>703</v>
      </c>
      <c r="H767" s="82" t="s">
        <v>704</v>
      </c>
      <c r="I767" s="17" t="s">
        <v>31</v>
      </c>
      <c r="J767" s="17" t="s">
        <v>2450</v>
      </c>
      <c r="K767" s="15"/>
      <c r="L767" s="18">
        <v>44022</v>
      </c>
      <c r="M767" s="83">
        <v>2005.46440000087</v>
      </c>
      <c r="N767" s="84">
        <v>2005.46440000087</v>
      </c>
      <c r="O767" s="84">
        <v>2005.46440000087</v>
      </c>
      <c r="P767" s="85">
        <f t="shared" si="11"/>
        <v>1</v>
      </c>
      <c r="Q767" s="18">
        <v>44022</v>
      </c>
      <c r="R767" s="86">
        <v>90359559.902999997</v>
      </c>
      <c r="S767" s="86">
        <v>85839517.875499994</v>
      </c>
      <c r="T767" s="15"/>
      <c r="U767" s="19">
        <v>1.1319201803416899E-5</v>
      </c>
      <c r="V767" s="51">
        <v>4.3044835547334501E-2</v>
      </c>
      <c r="W767" s="19">
        <v>4.8730658090789802E-4</v>
      </c>
      <c r="X767" s="51">
        <v>0.83764790915665799</v>
      </c>
      <c r="Y767" s="19">
        <v>8.9553356156102399E-3</v>
      </c>
      <c r="Z767" s="51">
        <v>20.227207019808699</v>
      </c>
      <c r="AA767" s="19">
        <v>2.11186149481364E-2</v>
      </c>
      <c r="AB767" s="51">
        <v>22.6885283979645</v>
      </c>
      <c r="AC767" s="19">
        <v>5.2416023792829898E-2</v>
      </c>
      <c r="AD767" s="51">
        <v>29.527457877527901</v>
      </c>
      <c r="AE767" s="19">
        <v>8.1682122958300199E-2</v>
      </c>
      <c r="AF767" s="87">
        <v>25.945444344426502</v>
      </c>
      <c r="AG767" s="19">
        <v>1.35149059133255E-4</v>
      </c>
      <c r="AH767" s="51">
        <v>-1.7853060859124501</v>
      </c>
      <c r="AI767" s="19">
        <v>9.4881489621911896E-3</v>
      </c>
      <c r="AJ767" s="51">
        <v>14.675732103220099</v>
      </c>
      <c r="AK767" s="19">
        <v>0.90260933912708396</v>
      </c>
      <c r="AL767" s="19">
        <v>4.0844968731107698E-2</v>
      </c>
      <c r="AM767" s="51">
        <v>-34.167565446346998</v>
      </c>
      <c r="AN767" s="15"/>
      <c r="AO767" s="22">
        <v>8.0591263031237802E-4</v>
      </c>
      <c r="AP767" s="22">
        <v>-1.39325557029224E-5</v>
      </c>
      <c r="AQ767" s="22">
        <v>2.8635139478865299E-3</v>
      </c>
      <c r="AR767" s="22">
        <v>1.35149059133255E-4</v>
      </c>
      <c r="AS767" s="20">
        <v>12</v>
      </c>
      <c r="AT767" s="20">
        <v>0</v>
      </c>
      <c r="AU767" s="20">
        <v>7</v>
      </c>
      <c r="AV767" s="21">
        <v>5</v>
      </c>
      <c r="AW767" s="15"/>
      <c r="AX767" s="25">
        <v>1.2031075822380899E-3</v>
      </c>
      <c r="AY767" s="26">
        <v>-7.3742801328044196</v>
      </c>
      <c r="AZ767" s="26">
        <v>0.61240253946925804</v>
      </c>
      <c r="BA767" s="26">
        <v>-9.63603096157021</v>
      </c>
      <c r="BB767" s="85">
        <v>1.2432518630532699E-4</v>
      </c>
      <c r="BC767" s="88">
        <v>-1.3932555873985601E-3</v>
      </c>
      <c r="BD767" s="18">
        <v>43909</v>
      </c>
      <c r="BE767" s="18">
        <v>43910</v>
      </c>
      <c r="BF767" s="20">
        <v>2</v>
      </c>
      <c r="BG767" s="18">
        <v>43913</v>
      </c>
      <c r="BH767" s="15"/>
    </row>
    <row r="768" spans="1:60" x14ac:dyDescent="0.25">
      <c r="A768" s="15"/>
      <c r="B768" s="14" t="s">
        <v>2451</v>
      </c>
      <c r="C768" s="14" t="s">
        <v>2452</v>
      </c>
      <c r="D768" s="14" t="s">
        <v>2433</v>
      </c>
      <c r="E768" s="16" t="s">
        <v>2332</v>
      </c>
      <c r="F768" s="16" t="s">
        <v>2142</v>
      </c>
      <c r="G768" s="81" t="s">
        <v>703</v>
      </c>
      <c r="H768" s="82" t="s">
        <v>704</v>
      </c>
      <c r="I768" s="17" t="s">
        <v>31</v>
      </c>
      <c r="J768" s="17" t="s">
        <v>2453</v>
      </c>
      <c r="K768" s="15"/>
      <c r="L768" s="18">
        <v>44022</v>
      </c>
      <c r="M768" s="83">
        <v>1271.27129999921</v>
      </c>
      <c r="N768" s="84">
        <v>1271.27129999921</v>
      </c>
      <c r="O768" s="84">
        <v>1271.27129999921</v>
      </c>
      <c r="P768" s="85">
        <f t="shared" si="11"/>
        <v>1</v>
      </c>
      <c r="Q768" s="18">
        <v>44022</v>
      </c>
      <c r="R768" s="86">
        <v>317146.41499999998</v>
      </c>
      <c r="S768" s="86">
        <v>764751.32766894496</v>
      </c>
      <c r="T768" s="15"/>
      <c r="U768" s="19">
        <v>6.8435892899287898E-6</v>
      </c>
      <c r="V768" s="51">
        <v>4.2597274295985699E-2</v>
      </c>
      <c r="W768" s="19">
        <v>3.5465273322188301E-4</v>
      </c>
      <c r="X768" s="51">
        <v>0.82438252438805604</v>
      </c>
      <c r="Y768" s="19">
        <v>8.1425626485724899E-3</v>
      </c>
      <c r="Z768" s="51">
        <v>20.145929723104899</v>
      </c>
      <c r="AA768" s="19">
        <v>1.63425950522651E-2</v>
      </c>
      <c r="AB768" s="51">
        <v>22.210926408384701</v>
      </c>
      <c r="AC768" s="19">
        <v>4.5794114825184799E-2</v>
      </c>
      <c r="AD768" s="51">
        <v>28.865266980777999</v>
      </c>
      <c r="AE768" s="19">
        <v>5.6636250181327299E-2</v>
      </c>
      <c r="AF768" s="87">
        <v>23.440857066743799</v>
      </c>
      <c r="AG768" s="19">
        <v>9.0940864538424594E-5</v>
      </c>
      <c r="AH768" s="51">
        <v>-1.78972690537194</v>
      </c>
      <c r="AI768" s="19">
        <v>8.6303192401828693E-3</v>
      </c>
      <c r="AJ768" s="51">
        <v>14.589949131012</v>
      </c>
      <c r="AK768" s="19">
        <v>0.27127130000007998</v>
      </c>
      <c r="AL768" s="19">
        <v>2.1149399290152401E-2</v>
      </c>
      <c r="AM768" s="51">
        <v>3.2076453207992</v>
      </c>
      <c r="AN768" s="15"/>
      <c r="AO768" s="22">
        <v>8.01463529569446E-4</v>
      </c>
      <c r="AP768" s="22">
        <v>-1.83329921128461E-5</v>
      </c>
      <c r="AQ768" s="22">
        <v>2.73037752958771E-3</v>
      </c>
      <c r="AR768" s="22">
        <v>9.0940864538424594E-5</v>
      </c>
      <c r="AS768" s="20">
        <v>12</v>
      </c>
      <c r="AT768" s="20">
        <v>0</v>
      </c>
      <c r="AU768" s="20">
        <v>7</v>
      </c>
      <c r="AV768" s="21">
        <v>5</v>
      </c>
      <c r="AW768" s="15"/>
      <c r="AX768" s="25">
        <v>1.1816421473383801E-3</v>
      </c>
      <c r="AY768" s="26">
        <v>-11.7229095062357</v>
      </c>
      <c r="AZ768" s="26">
        <v>0.59627099221142998</v>
      </c>
      <c r="BA768" s="26">
        <v>-12.0628302455734</v>
      </c>
      <c r="BB768" s="85">
        <v>1.2210652036245099E-4</v>
      </c>
      <c r="BC768" s="88">
        <v>-1.83329918589337E-3</v>
      </c>
      <c r="BD768" s="18">
        <v>43909</v>
      </c>
      <c r="BE768" s="18">
        <v>43910</v>
      </c>
      <c r="BF768" s="20">
        <v>2</v>
      </c>
      <c r="BG768" s="18">
        <v>43913</v>
      </c>
      <c r="BH768" s="15"/>
    </row>
    <row r="769" spans="1:60" x14ac:dyDescent="0.25">
      <c r="A769" s="15"/>
      <c r="B769" s="14" t="s">
        <v>2454</v>
      </c>
      <c r="C769" s="14" t="s">
        <v>2455</v>
      </c>
      <c r="D769" s="14" t="s">
        <v>2456</v>
      </c>
      <c r="E769" s="16" t="s">
        <v>36</v>
      </c>
      <c r="F769" s="16" t="s">
        <v>2142</v>
      </c>
      <c r="G769" s="81" t="s">
        <v>703</v>
      </c>
      <c r="H769" s="82" t="s">
        <v>728</v>
      </c>
      <c r="I769" s="17" t="s">
        <v>411</v>
      </c>
      <c r="J769" s="17" t="s">
        <v>2457</v>
      </c>
      <c r="K769" s="15"/>
      <c r="L769" s="18">
        <v>44022</v>
      </c>
      <c r="M769" s="83">
        <v>1564.2617400009201</v>
      </c>
      <c r="N769" s="84">
        <v>1564.2617400009201</v>
      </c>
      <c r="O769" s="84">
        <v>1731.6679820008601</v>
      </c>
      <c r="P769" s="85">
        <f t="shared" si="11"/>
        <v>0.9033265939314129</v>
      </c>
      <c r="Q769" s="18">
        <v>43910</v>
      </c>
      <c r="R769" s="86">
        <v>38922962.047062501</v>
      </c>
      <c r="S769" s="86">
        <v>23771916.578343701</v>
      </c>
      <c r="T769" s="15"/>
      <c r="U769" s="19">
        <v>-5.6475616265743199E-3</v>
      </c>
      <c r="V769" s="51">
        <v>-0.52284324729043896</v>
      </c>
      <c r="W769" s="19">
        <v>1.2820897421988799E-2</v>
      </c>
      <c r="X769" s="51">
        <v>2.0710069932647501</v>
      </c>
      <c r="Y769" s="19">
        <v>2.79475027527951E-2</v>
      </c>
      <c r="Z769" s="51">
        <v>22.126423733541699</v>
      </c>
      <c r="AA769" s="19">
        <v>0.15201249331410499</v>
      </c>
      <c r="AB769" s="51">
        <v>35.7779162345687</v>
      </c>
      <c r="AC769" s="19">
        <v>0.24211124335124601</v>
      </c>
      <c r="AD769" s="51">
        <v>48.496979833405902</v>
      </c>
      <c r="AE769" s="19">
        <v>0.23012794628099101</v>
      </c>
      <c r="AF769" s="87">
        <v>40.7900266767247</v>
      </c>
      <c r="AG769" s="19">
        <v>-4.2359903205579003E-2</v>
      </c>
      <c r="AH769" s="51">
        <v>-6.0348113123836802</v>
      </c>
      <c r="AI769" s="19">
        <v>5.6131774312234498E-2</v>
      </c>
      <c r="AJ769" s="51">
        <v>19.340094638231701</v>
      </c>
      <c r="AK769" s="19">
        <v>0.92754423665232</v>
      </c>
      <c r="AL769" s="19">
        <v>5.32772824935819E-2</v>
      </c>
      <c r="AM769" s="51">
        <v>59.351190508052198</v>
      </c>
      <c r="AN769" s="15"/>
      <c r="AO769" s="22">
        <v>3.6609221278922598E-2</v>
      </c>
      <c r="AP769" s="22">
        <v>-2.3560672336316198E-2</v>
      </c>
      <c r="AQ769" s="22">
        <v>0.14208890951893399</v>
      </c>
      <c r="AR769" s="22">
        <v>-9.9568612038710896E-2</v>
      </c>
      <c r="AS769" s="20">
        <v>8</v>
      </c>
      <c r="AT769" s="20">
        <v>4</v>
      </c>
      <c r="AU769" s="20">
        <v>7</v>
      </c>
      <c r="AV769" s="21">
        <v>5</v>
      </c>
      <c r="AW769" s="15"/>
      <c r="AX769" s="25">
        <v>0.13577025388265601</v>
      </c>
      <c r="AY769" s="26">
        <v>1.16346543560758</v>
      </c>
      <c r="AZ769" s="26">
        <v>1.0316738883902901</v>
      </c>
      <c r="BA769" s="26">
        <v>1.8349997938475999</v>
      </c>
      <c r="BB769" s="85">
        <v>1.40515003569635E-2</v>
      </c>
      <c r="BC769" s="88">
        <v>-11.618422532075799</v>
      </c>
      <c r="BD769" s="18">
        <v>43910</v>
      </c>
      <c r="BE769" s="18">
        <v>43990</v>
      </c>
      <c r="BF769" s="20"/>
      <c r="BG769" s="18"/>
      <c r="BH769" s="15"/>
    </row>
    <row r="770" spans="1:60" x14ac:dyDescent="0.25">
      <c r="A770" s="15"/>
      <c r="B770" s="14" t="s">
        <v>2458</v>
      </c>
      <c r="C770" s="14" t="s">
        <v>2459</v>
      </c>
      <c r="D770" s="14" t="s">
        <v>2456</v>
      </c>
      <c r="E770" s="16" t="s">
        <v>43</v>
      </c>
      <c r="F770" s="16" t="s">
        <v>2142</v>
      </c>
      <c r="G770" s="81" t="s">
        <v>703</v>
      </c>
      <c r="H770" s="82" t="s">
        <v>728</v>
      </c>
      <c r="I770" s="17" t="s">
        <v>411</v>
      </c>
      <c r="J770" s="17" t="s">
        <v>2460</v>
      </c>
      <c r="K770" s="15"/>
      <c r="L770" s="18">
        <v>44022</v>
      </c>
      <c r="M770" s="83">
        <v>1474.8306840006301</v>
      </c>
      <c r="N770" s="84">
        <v>1474.8306840006301</v>
      </c>
      <c r="O770" s="84">
        <v>1630.56578700058</v>
      </c>
      <c r="P770" s="85">
        <f t="shared" si="11"/>
        <v>0.90449014431584263</v>
      </c>
      <c r="Q770" s="18">
        <v>43910</v>
      </c>
      <c r="R770" s="86">
        <v>287556.91452343803</v>
      </c>
      <c r="S770" s="86">
        <v>241608.45891625999</v>
      </c>
      <c r="T770" s="15"/>
      <c r="U770" s="19">
        <v>-5.6475616274838103E-3</v>
      </c>
      <c r="V770" s="51">
        <v>-0.52284324738138799</v>
      </c>
      <c r="W770" s="19">
        <v>1.30449282187328E-2</v>
      </c>
      <c r="X770" s="51">
        <v>2.0934100729391498</v>
      </c>
      <c r="Y770" s="19">
        <v>3.0269656785094402E-2</v>
      </c>
      <c r="Z770" s="51">
        <v>22.3586391367717</v>
      </c>
      <c r="AA770" s="19">
        <v>0.157499392098543</v>
      </c>
      <c r="AB770" s="51">
        <v>36.326606112998</v>
      </c>
      <c r="AC770" s="19">
        <v>0.254803504498268</v>
      </c>
      <c r="AD770" s="51">
        <v>49.766205948078998</v>
      </c>
      <c r="AE770" s="19">
        <v>0.24989214332541501</v>
      </c>
      <c r="AF770" s="87">
        <v>42.766446381167</v>
      </c>
      <c r="AG770" s="19">
        <v>-4.2306235387513901E-2</v>
      </c>
      <c r="AH770" s="51">
        <v>-6.0294445305771696</v>
      </c>
      <c r="AI770" s="19">
        <v>5.8717535714095E-2</v>
      </c>
      <c r="AJ770" s="51">
        <v>19.598670778417699</v>
      </c>
      <c r="AK770" s="19">
        <v>0.98029382243985297</v>
      </c>
      <c r="AL770" s="19">
        <v>5.5528928693092901E-2</v>
      </c>
      <c r="AM770" s="51">
        <v>64.626149086863705</v>
      </c>
      <c r="AN770" s="15"/>
      <c r="AO770" s="22">
        <v>3.6668142984126503E-2</v>
      </c>
      <c r="AP770" s="22">
        <v>-2.3498908686633499E-2</v>
      </c>
      <c r="AQ770" s="22">
        <v>0.14257028333493499</v>
      </c>
      <c r="AR770" s="22">
        <v>-9.92385841546638E-2</v>
      </c>
      <c r="AS770" s="20">
        <v>8</v>
      </c>
      <c r="AT770" s="20">
        <v>4</v>
      </c>
      <c r="AU770" s="20">
        <v>7</v>
      </c>
      <c r="AV770" s="21">
        <v>5</v>
      </c>
      <c r="AW770" s="15"/>
      <c r="AX770" s="25">
        <v>0.135772891905071</v>
      </c>
      <c r="AY770" s="26">
        <v>1.2020419325890499</v>
      </c>
      <c r="AZ770" s="26">
        <v>1.0487985196996299</v>
      </c>
      <c r="BA770" s="26">
        <v>1.89925150655108</v>
      </c>
      <c r="BB770" s="85">
        <v>1.4052118117760999E-2</v>
      </c>
      <c r="BC770" s="88">
        <v>-11.5241510338819</v>
      </c>
      <c r="BD770" s="18">
        <v>43910</v>
      </c>
      <c r="BE770" s="18">
        <v>43990</v>
      </c>
      <c r="BF770" s="20"/>
      <c r="BG770" s="18"/>
      <c r="BH770" s="15"/>
    </row>
    <row r="771" spans="1:60" x14ac:dyDescent="0.25">
      <c r="A771" s="15"/>
      <c r="B771" s="14" t="s">
        <v>2461</v>
      </c>
      <c r="C771" s="14" t="s">
        <v>2462</v>
      </c>
      <c r="D771" s="14" t="s">
        <v>2456</v>
      </c>
      <c r="E771" s="16" t="s">
        <v>55</v>
      </c>
      <c r="F771" s="16" t="s">
        <v>2142</v>
      </c>
      <c r="G771" s="81" t="s">
        <v>703</v>
      </c>
      <c r="H771" s="82" t="s">
        <v>728</v>
      </c>
      <c r="I771" s="17" t="s">
        <v>411</v>
      </c>
      <c r="J771" s="17" t="s">
        <v>2463</v>
      </c>
      <c r="K771" s="15"/>
      <c r="L771" s="18">
        <v>44022</v>
      </c>
      <c r="M771" s="83">
        <v>841895.36204433395</v>
      </c>
      <c r="N771" s="84">
        <v>841895.36204433395</v>
      </c>
      <c r="O771" s="84">
        <v>930748.10891532898</v>
      </c>
      <c r="P771" s="85">
        <f t="shared" si="11"/>
        <v>0.90453620477989272</v>
      </c>
      <c r="Q771" s="18">
        <v>43910</v>
      </c>
      <c r="R771" s="86">
        <v>83618872.500624999</v>
      </c>
      <c r="S771" s="86">
        <v>54053076.497625001</v>
      </c>
      <c r="T771" s="15"/>
      <c r="U771" s="19">
        <v>-5.6350045379076601E-3</v>
      </c>
      <c r="V771" s="51">
        <v>-0.52158753842377303</v>
      </c>
      <c r="W771" s="19">
        <v>1.30685580570571E-2</v>
      </c>
      <c r="X771" s="51">
        <v>2.0957730567715802</v>
      </c>
      <c r="Y771" s="19">
        <v>3.0315363830595701E-2</v>
      </c>
      <c r="Z771" s="51">
        <v>22.363209841307299</v>
      </c>
      <c r="AA771" s="19">
        <v>0.15755031102526099</v>
      </c>
      <c r="AB771" s="51">
        <v>36.3316980056698</v>
      </c>
      <c r="AC771" s="19">
        <v>0.254378913061519</v>
      </c>
      <c r="AD771" s="51">
        <v>49.723746804404101</v>
      </c>
      <c r="AE771" s="19">
        <v>0.247419521834818</v>
      </c>
      <c r="AF771" s="87">
        <v>42.519184232107399</v>
      </c>
      <c r="AG771" s="19">
        <v>-4.2274367191566901E-2</v>
      </c>
      <c r="AH771" s="51">
        <v>-6.0262577109824598</v>
      </c>
      <c r="AI771" s="19">
        <v>5.87170357721334E-2</v>
      </c>
      <c r="AJ771" s="51">
        <v>19.598620784207</v>
      </c>
      <c r="AK771" s="19">
        <v>0.21273523791402099</v>
      </c>
      <c r="AL771" s="19">
        <v>3.8857795190779101E-2</v>
      </c>
      <c r="AM771" s="51">
        <v>12.8953127465211</v>
      </c>
      <c r="AN771" s="15"/>
      <c r="AO771" s="22">
        <v>3.6625137094233699E-2</v>
      </c>
      <c r="AP771" s="22">
        <v>-2.3523143734564701E-2</v>
      </c>
      <c r="AQ771" s="22">
        <v>0.142589765941084</v>
      </c>
      <c r="AR771" s="22">
        <v>-9.9215286399121402E-2</v>
      </c>
      <c r="AS771" s="20">
        <v>8</v>
      </c>
      <c r="AT771" s="20">
        <v>4</v>
      </c>
      <c r="AU771" s="20">
        <v>7</v>
      </c>
      <c r="AV771" s="21">
        <v>5</v>
      </c>
      <c r="AW771" s="15"/>
      <c r="AX771" s="25">
        <v>0.13576616128906599</v>
      </c>
      <c r="AY771" s="26">
        <v>1.20206253905053</v>
      </c>
      <c r="AZ771" s="26">
        <v>1.04898955446151</v>
      </c>
      <c r="BA771" s="26">
        <v>1.8989045299295</v>
      </c>
      <c r="BB771" s="85">
        <v>1.40512963943002E-2</v>
      </c>
      <c r="BC771" s="88">
        <v>-11.523747555445899</v>
      </c>
      <c r="BD771" s="18">
        <v>43910</v>
      </c>
      <c r="BE771" s="18">
        <v>43990</v>
      </c>
      <c r="BF771" s="20"/>
      <c r="BG771" s="18"/>
      <c r="BH771" s="15"/>
    </row>
    <row r="772" spans="1:60" x14ac:dyDescent="0.25">
      <c r="A772" s="15"/>
      <c r="B772" s="14" t="s">
        <v>2464</v>
      </c>
      <c r="C772" s="14" t="s">
        <v>2465</v>
      </c>
      <c r="D772" s="14" t="s">
        <v>2456</v>
      </c>
      <c r="E772" s="16" t="s">
        <v>59</v>
      </c>
      <c r="F772" s="16" t="s">
        <v>2142</v>
      </c>
      <c r="G772" s="81" t="s">
        <v>703</v>
      </c>
      <c r="H772" s="82" t="s">
        <v>728</v>
      </c>
      <c r="I772" s="17" t="s">
        <v>411</v>
      </c>
      <c r="J772" s="17" t="s">
        <v>2466</v>
      </c>
      <c r="K772" s="15"/>
      <c r="L772" s="18">
        <v>44022</v>
      </c>
      <c r="M772" s="83">
        <v>1582.55445599928</v>
      </c>
      <c r="N772" s="84">
        <v>1582.55445599928</v>
      </c>
      <c r="O772" s="84">
        <v>1749.9791950005999</v>
      </c>
      <c r="P772" s="85">
        <f t="shared" si="11"/>
        <v>0.90432758316234585</v>
      </c>
      <c r="Q772" s="18">
        <v>43910</v>
      </c>
      <c r="R772" s="86">
        <v>35760127.310562499</v>
      </c>
      <c r="S772" s="86">
        <v>22565093.5992813</v>
      </c>
      <c r="T772" s="15"/>
      <c r="U772" s="19">
        <v>-5.6475616274838103E-3</v>
      </c>
      <c r="V772" s="51">
        <v>-0.52284324738138799</v>
      </c>
      <c r="W772" s="19">
        <v>1.3019333518968799E-2</v>
      </c>
      <c r="X772" s="51">
        <v>2.09085060296275</v>
      </c>
      <c r="Y772" s="19">
        <v>2.9876721229811699E-2</v>
      </c>
      <c r="Z772" s="51">
        <v>22.319345581228799</v>
      </c>
      <c r="AA772" s="19">
        <v>0.156623759332433</v>
      </c>
      <c r="AB772" s="51">
        <v>36.239042836415997</v>
      </c>
      <c r="AC772" s="19">
        <v>0.25235910102317599</v>
      </c>
      <c r="AD772" s="51">
        <v>49.521765600598897</v>
      </c>
      <c r="AE772" s="19">
        <v>0.24451325060013901</v>
      </c>
      <c r="AF772" s="87">
        <v>42.228557108610403</v>
      </c>
      <c r="AG772" s="19">
        <v>-4.2313146891538103E-2</v>
      </c>
      <c r="AH772" s="51">
        <v>-6.0301356809795799</v>
      </c>
      <c r="AI772" s="19">
        <v>5.8267302723834298E-2</v>
      </c>
      <c r="AJ772" s="51">
        <v>19.553647479391699</v>
      </c>
      <c r="AK772" s="19">
        <v>1.0135295982949899</v>
      </c>
      <c r="AL772" s="19">
        <v>5.6919418446341297E-2</v>
      </c>
      <c r="AM772" s="51">
        <v>67.949726672377395</v>
      </c>
      <c r="AN772" s="15"/>
      <c r="AO772" s="22">
        <v>3.6608748998332899E-2</v>
      </c>
      <c r="AP772" s="22">
        <v>-2.3562013708215101E-2</v>
      </c>
      <c r="AQ772" s="22">
        <v>0.142472016419633</v>
      </c>
      <c r="AR772" s="22">
        <v>-9.9267610147799099E-2</v>
      </c>
      <c r="AS772" s="20">
        <v>8</v>
      </c>
      <c r="AT772" s="20">
        <v>4</v>
      </c>
      <c r="AU772" s="20">
        <v>7</v>
      </c>
      <c r="AV772" s="21">
        <v>5</v>
      </c>
      <c r="AW772" s="15"/>
      <c r="AX772" s="25">
        <v>0.13575297754636301</v>
      </c>
      <c r="AY772" s="26">
        <v>1.1958063231923</v>
      </c>
      <c r="AZ772" s="26">
        <v>1.0462700483949401</v>
      </c>
      <c r="BA772" s="26">
        <v>1.88827729221885</v>
      </c>
      <c r="BB772" s="85">
        <v>1.4049837435450199E-2</v>
      </c>
      <c r="BC772" s="88">
        <v>-11.537817511067299</v>
      </c>
      <c r="BD772" s="18">
        <v>43910</v>
      </c>
      <c r="BE772" s="18">
        <v>43990</v>
      </c>
      <c r="BF772" s="20"/>
      <c r="BG772" s="18"/>
      <c r="BH772" s="15"/>
    </row>
    <row r="773" spans="1:60" x14ac:dyDescent="0.25">
      <c r="A773" s="15"/>
      <c r="B773" s="14" t="s">
        <v>2467</v>
      </c>
      <c r="C773" s="14" t="s">
        <v>2468</v>
      </c>
      <c r="D773" s="14" t="s">
        <v>2469</v>
      </c>
      <c r="E773" s="16" t="s">
        <v>36</v>
      </c>
      <c r="F773" s="16" t="s">
        <v>2142</v>
      </c>
      <c r="G773" s="81" t="s">
        <v>224</v>
      </c>
      <c r="H773" s="82" t="s">
        <v>225</v>
      </c>
      <c r="I773" s="17" t="s">
        <v>31</v>
      </c>
      <c r="J773" s="17" t="s">
        <v>2470</v>
      </c>
      <c r="K773" s="15"/>
      <c r="L773" s="18">
        <v>44022</v>
      </c>
      <c r="M773" s="83">
        <v>1372.0862000007201</v>
      </c>
      <c r="N773" s="84">
        <v>1372.0862000007201</v>
      </c>
      <c r="O773" s="84">
        <v>1372.5899999998501</v>
      </c>
      <c r="P773" s="85">
        <f t="shared" si="11"/>
        <v>0.99963295667378449</v>
      </c>
      <c r="Q773" s="18">
        <v>44020</v>
      </c>
      <c r="R773" s="86">
        <v>51260189.006999999</v>
      </c>
      <c r="S773" s="86">
        <v>15423058.4231406</v>
      </c>
      <c r="T773" s="15"/>
      <c r="U773" s="19">
        <v>-1.42754903208697E-4</v>
      </c>
      <c r="V773" s="51">
        <v>2.7637425046123099E-2</v>
      </c>
      <c r="W773" s="19">
        <v>2.8801023981941398E-3</v>
      </c>
      <c r="X773" s="51">
        <v>1.0769274908852799</v>
      </c>
      <c r="Y773" s="19">
        <v>1.46881675336772E-2</v>
      </c>
      <c r="Z773" s="51">
        <v>20.8004902116081</v>
      </c>
      <c r="AA773" s="19">
        <v>2.73792856514774E-2</v>
      </c>
      <c r="AB773" s="51">
        <v>23.3145954683132</v>
      </c>
      <c r="AC773" s="19">
        <v>5.8315375756137697E-2</v>
      </c>
      <c r="AD773" s="51">
        <v>30.1173930738587</v>
      </c>
      <c r="AE773" s="19">
        <v>8.6618484659993597E-2</v>
      </c>
      <c r="AF773" s="87">
        <v>26.439080514595801</v>
      </c>
      <c r="AG773" s="19">
        <v>6.0754648438887703E-4</v>
      </c>
      <c r="AH773" s="51">
        <v>-1.7380663433868899</v>
      </c>
      <c r="AI773" s="19">
        <v>1.6660401854096601E-2</v>
      </c>
      <c r="AJ773" s="51">
        <v>15.392957392410599</v>
      </c>
      <c r="AK773" s="19">
        <v>0.37208620000106801</v>
      </c>
      <c r="AL773" s="19">
        <v>3.8170895599250798E-2</v>
      </c>
      <c r="AM773" s="51">
        <v>44.721774170873701</v>
      </c>
      <c r="AN773" s="15"/>
      <c r="AO773" s="22">
        <v>4.5623522473761096E-3</v>
      </c>
      <c r="AP773" s="22">
        <v>-5.3053785759402698E-3</v>
      </c>
      <c r="AQ773" s="22">
        <v>6.9300987051974499E-3</v>
      </c>
      <c r="AR773" s="22">
        <v>-3.0082041457717402E-3</v>
      </c>
      <c r="AS773" s="20">
        <v>9</v>
      </c>
      <c r="AT773" s="20">
        <v>3</v>
      </c>
      <c r="AU773" s="20">
        <v>7</v>
      </c>
      <c r="AV773" s="21">
        <v>5</v>
      </c>
      <c r="AW773" s="15"/>
      <c r="AX773" s="25">
        <v>9.8260705171833197E-3</v>
      </c>
      <c r="AY773" s="26">
        <v>-0.18208860967638399</v>
      </c>
      <c r="AZ773" s="26">
        <v>0.63712400088661503</v>
      </c>
      <c r="BA773" s="26">
        <v>-0.24616566862391701</v>
      </c>
      <c r="BB773" s="85">
        <v>1.0148611234831199E-3</v>
      </c>
      <c r="BC773" s="88">
        <v>-1.18593563646027</v>
      </c>
      <c r="BD773" s="18">
        <v>43752</v>
      </c>
      <c r="BE773" s="18">
        <v>43783</v>
      </c>
      <c r="BF773" s="20">
        <v>58</v>
      </c>
      <c r="BG773" s="18">
        <v>43832</v>
      </c>
      <c r="BH773" s="15"/>
    </row>
    <row r="774" spans="1:60" x14ac:dyDescent="0.25">
      <c r="A774" s="15"/>
      <c r="B774" s="14" t="s">
        <v>2471</v>
      </c>
      <c r="C774" s="14" t="s">
        <v>2472</v>
      </c>
      <c r="D774" s="14" t="s">
        <v>2469</v>
      </c>
      <c r="E774" s="16" t="s">
        <v>43</v>
      </c>
      <c r="F774" s="16" t="s">
        <v>2142</v>
      </c>
      <c r="G774" s="81" t="s">
        <v>224</v>
      </c>
      <c r="H774" s="82" t="s">
        <v>225</v>
      </c>
      <c r="I774" s="17" t="s">
        <v>31</v>
      </c>
      <c r="J774" s="17" t="s">
        <v>2473</v>
      </c>
      <c r="K774" s="15"/>
      <c r="L774" s="18">
        <v>44022</v>
      </c>
      <c r="M774" s="83">
        <v>1153.25149999931</v>
      </c>
      <c r="N774" s="84">
        <v>1153.25149999931</v>
      </c>
      <c r="O774" s="84">
        <v>1153.6600000001499</v>
      </c>
      <c r="P774" s="85">
        <f t="shared" si="11"/>
        <v>0.99964590953934451</v>
      </c>
      <c r="Q774" s="18">
        <v>44020</v>
      </c>
      <c r="R774" s="86">
        <v>8651572.3729999997</v>
      </c>
      <c r="S774" s="86">
        <v>819714.39258789096</v>
      </c>
      <c r="T774" s="15"/>
      <c r="U774" s="19">
        <v>-1.3629167278850199E-4</v>
      </c>
      <c r="V774" s="51">
        <v>2.8283748088142598E-2</v>
      </c>
      <c r="W774" s="19">
        <v>3.0757179629290498E-3</v>
      </c>
      <c r="X774" s="51">
        <v>1.0964890473587701</v>
      </c>
      <c r="Y774" s="19">
        <v>1.4615904705351601E-2</v>
      </c>
      <c r="Z774" s="51">
        <v>20.7932639287901</v>
      </c>
      <c r="AA774" s="19">
        <v>1.4615904705351601E-2</v>
      </c>
      <c r="AB774" s="51">
        <v>22.038257373700599</v>
      </c>
      <c r="AC774" s="19">
        <v>1.62552156525635E-2</v>
      </c>
      <c r="AD774" s="51">
        <v>25.911377063515801</v>
      </c>
      <c r="AE774" s="19">
        <v>3.6591520733054501E-2</v>
      </c>
      <c r="AF774" s="87">
        <v>21.4363841219165</v>
      </c>
      <c r="AG774" s="19">
        <v>6.7263856180943505E-4</v>
      </c>
      <c r="AH774" s="51">
        <v>-1.73155713564483</v>
      </c>
      <c r="AI774" s="19">
        <v>1.4615904705351601E-2</v>
      </c>
      <c r="AJ774" s="51">
        <v>15.1885076775361</v>
      </c>
      <c r="AK774" s="19">
        <v>0.15325149999989701</v>
      </c>
      <c r="AL774" s="19">
        <v>1.70284656942385E-2</v>
      </c>
      <c r="AM774" s="51">
        <v>22.838304170727501</v>
      </c>
      <c r="AN774" s="15"/>
      <c r="AO774" s="22">
        <v>2.7461505342216701E-3</v>
      </c>
      <c r="AP774" s="22">
        <v>-1.84820935010066E-3</v>
      </c>
      <c r="AQ774" s="22">
        <v>5.4007071503292502E-3</v>
      </c>
      <c r="AR774" s="22">
        <v>0</v>
      </c>
      <c r="AS774" s="20">
        <v>6</v>
      </c>
      <c r="AT774" s="20">
        <v>0</v>
      </c>
      <c r="AU774" s="20">
        <v>7</v>
      </c>
      <c r="AV774" s="21">
        <v>5</v>
      </c>
      <c r="AW774" s="15"/>
      <c r="AX774" s="25">
        <v>5.2678995720088998E-3</v>
      </c>
      <c r="AY774" s="26">
        <v>-2.6178547805757302</v>
      </c>
      <c r="AZ774" s="26">
        <v>0.59151931278938696</v>
      </c>
      <c r="BA774" s="26">
        <v>-3.6539862478857699</v>
      </c>
      <c r="BB774" s="85">
        <v>5.4434549010522898E-4</v>
      </c>
      <c r="BC774" s="88">
        <v>-0.47267695142545602</v>
      </c>
      <c r="BD774" s="18">
        <v>43907</v>
      </c>
      <c r="BE774" s="18">
        <v>43910</v>
      </c>
      <c r="BF774" s="20">
        <v>11</v>
      </c>
      <c r="BG774" s="18">
        <v>43922</v>
      </c>
      <c r="BH774" s="15"/>
    </row>
    <row r="775" spans="1:60" x14ac:dyDescent="0.25">
      <c r="A775" s="15"/>
      <c r="B775" s="14" t="s">
        <v>2474</v>
      </c>
      <c r="C775" s="14" t="s">
        <v>2475</v>
      </c>
      <c r="D775" s="14" t="s">
        <v>2469</v>
      </c>
      <c r="E775" s="16" t="s">
        <v>2317</v>
      </c>
      <c r="F775" s="16" t="s">
        <v>2142</v>
      </c>
      <c r="G775" s="81" t="s">
        <v>224</v>
      </c>
      <c r="H775" s="82" t="s">
        <v>225</v>
      </c>
      <c r="I775" s="17" t="s">
        <v>31</v>
      </c>
      <c r="J775" s="17" t="s">
        <v>2476</v>
      </c>
      <c r="K775" s="15"/>
      <c r="L775" s="18">
        <v>44022</v>
      </c>
      <c r="M775" s="83">
        <v>1416.01720000058</v>
      </c>
      <c r="N775" s="84">
        <v>1416.01720000058</v>
      </c>
      <c r="O775" s="84">
        <v>1416.50699999928</v>
      </c>
      <c r="P775" s="85">
        <f t="shared" ref="P775:P838" si="12">IFERROR(N775/O775,"")</f>
        <v>0.99965421985299041</v>
      </c>
      <c r="Q775" s="18">
        <v>44020</v>
      </c>
      <c r="R775" s="86">
        <v>4728242.4220000003</v>
      </c>
      <c r="S775" s="86">
        <v>2120805.3020312502</v>
      </c>
      <c r="T775" s="15"/>
      <c r="U775" s="19">
        <v>-1.3211370605859001E-4</v>
      </c>
      <c r="V775" s="51">
        <v>2.8701544761133801E-2</v>
      </c>
      <c r="W775" s="19">
        <v>3.2007809004426201E-3</v>
      </c>
      <c r="X775" s="51">
        <v>1.1089953411101301</v>
      </c>
      <c r="Y775" s="19">
        <v>1.66584207781852E-2</v>
      </c>
      <c r="Z775" s="51">
        <v>20.997515536058899</v>
      </c>
      <c r="AA775" s="19">
        <v>3.1400294630657299E-2</v>
      </c>
      <c r="AB775" s="51">
        <v>23.716696366231201</v>
      </c>
      <c r="AC775" s="19">
        <v>6.6608998169613201E-2</v>
      </c>
      <c r="AD775" s="51">
        <v>30.9467553152062</v>
      </c>
      <c r="AE775" s="19">
        <v>9.9412551257119106E-2</v>
      </c>
      <c r="AF775" s="87">
        <v>27.7184871743084</v>
      </c>
      <c r="AG775" s="19">
        <v>7.1413089426641796E-4</v>
      </c>
      <c r="AH775" s="51">
        <v>-1.72740790239914</v>
      </c>
      <c r="AI775" s="19">
        <v>1.8743355047263301E-2</v>
      </c>
      <c r="AJ775" s="51">
        <v>15.6012527117273</v>
      </c>
      <c r="AK775" s="19">
        <v>0.41601720000093301</v>
      </c>
      <c r="AL775" s="19">
        <v>4.2052726337715299E-2</v>
      </c>
      <c r="AM775" s="51">
        <v>49.114874170860297</v>
      </c>
      <c r="AN775" s="15"/>
      <c r="AO775" s="22">
        <v>4.5730679412372402E-3</v>
      </c>
      <c r="AP775" s="22">
        <v>-5.2947679650969803E-3</v>
      </c>
      <c r="AQ775" s="22">
        <v>7.2637888151803097E-3</v>
      </c>
      <c r="AR775" s="22">
        <v>-2.6883756490860798E-3</v>
      </c>
      <c r="AS775" s="20">
        <v>10</v>
      </c>
      <c r="AT775" s="20">
        <v>2</v>
      </c>
      <c r="AU775" s="20">
        <v>7</v>
      </c>
      <c r="AV775" s="21">
        <v>5</v>
      </c>
      <c r="AW775" s="15"/>
      <c r="AX775" s="25">
        <v>9.8406003459604093E-3</v>
      </c>
      <c r="AY775" s="26">
        <v>0.18933711477211501</v>
      </c>
      <c r="AZ775" s="26">
        <v>0.65048271487648901</v>
      </c>
      <c r="BA775" s="26">
        <v>0.258540207437363</v>
      </c>
      <c r="BB775" s="85">
        <v>1.01637395488183E-3</v>
      </c>
      <c r="BC775" s="88">
        <v>-1.1531632145961299</v>
      </c>
      <c r="BD775" s="18">
        <v>43752</v>
      </c>
      <c r="BE775" s="18">
        <v>43783</v>
      </c>
      <c r="BF775" s="20">
        <v>53</v>
      </c>
      <c r="BG775" s="18">
        <v>43825</v>
      </c>
      <c r="BH775" s="15"/>
    </row>
    <row r="776" spans="1:60" x14ac:dyDescent="0.25">
      <c r="A776" s="15"/>
      <c r="B776" s="14" t="s">
        <v>2477</v>
      </c>
      <c r="C776" s="14" t="s">
        <v>2478</v>
      </c>
      <c r="D776" s="14" t="s">
        <v>2469</v>
      </c>
      <c r="E776" s="16" t="s">
        <v>59</v>
      </c>
      <c r="F776" s="16" t="s">
        <v>2142</v>
      </c>
      <c r="G776" s="81" t="s">
        <v>224</v>
      </c>
      <c r="H776" s="82" t="s">
        <v>225</v>
      </c>
      <c r="I776" s="17" t="s">
        <v>31</v>
      </c>
      <c r="J776" s="17" t="s">
        <v>2479</v>
      </c>
      <c r="K776" s="15"/>
      <c r="L776" s="18">
        <v>44022</v>
      </c>
      <c r="M776" s="83">
        <v>1453.5734999999399</v>
      </c>
      <c r="N776" s="84">
        <v>1453.5734999999399</v>
      </c>
      <c r="O776" s="84">
        <v>1454.0504999999</v>
      </c>
      <c r="P776" s="85">
        <f t="shared" si="12"/>
        <v>0.99967195087105976</v>
      </c>
      <c r="Q776" s="18">
        <v>44020</v>
      </c>
      <c r="R776" s="86">
        <v>31016329.412999999</v>
      </c>
      <c r="S776" s="86">
        <v>14140173.5662656</v>
      </c>
      <c r="T776" s="15"/>
      <c r="U776" s="19">
        <v>-1.2326718206168201E-4</v>
      </c>
      <c r="V776" s="51">
        <v>2.9586197160824699E-2</v>
      </c>
      <c r="W776" s="19">
        <v>3.46718869514007E-3</v>
      </c>
      <c r="X776" s="51">
        <v>1.13563612057987</v>
      </c>
      <c r="Y776" s="19">
        <v>1.82976059822977E-2</v>
      </c>
      <c r="Z776" s="51">
        <v>21.161434056470199</v>
      </c>
      <c r="AA776" s="19">
        <v>3.4751881394186099E-2</v>
      </c>
      <c r="AB776" s="51">
        <v>24.051855042576801</v>
      </c>
      <c r="AC776" s="19">
        <v>7.3547466234231307E-2</v>
      </c>
      <c r="AD776" s="51">
        <v>31.640602121682601</v>
      </c>
      <c r="AE776" s="19">
        <v>0.110155203077738</v>
      </c>
      <c r="AF776" s="87">
        <v>28.792752356384899</v>
      </c>
      <c r="AG776" s="19">
        <v>8.0287390301236904E-4</v>
      </c>
      <c r="AH776" s="51">
        <v>-1.71853360152454</v>
      </c>
      <c r="AI776" s="19">
        <v>2.0476168645473102E-2</v>
      </c>
      <c r="AJ776" s="51">
        <v>15.774534071548301</v>
      </c>
      <c r="AK776" s="19">
        <v>0.45357349999889301</v>
      </c>
      <c r="AL776" s="19">
        <v>4.5287989072676303E-2</v>
      </c>
      <c r="AM776" s="51">
        <v>52.870504170656197</v>
      </c>
      <c r="AN776" s="15"/>
      <c r="AO776" s="22">
        <v>4.5820021350664302E-3</v>
      </c>
      <c r="AP776" s="22">
        <v>-5.2858987210129297E-3</v>
      </c>
      <c r="AQ776" s="22">
        <v>7.54102929386136E-3</v>
      </c>
      <c r="AR776" s="22">
        <v>-2.4226996256402301E-3</v>
      </c>
      <c r="AS776" s="20">
        <v>10</v>
      </c>
      <c r="AT776" s="20">
        <v>2</v>
      </c>
      <c r="AU776" s="20">
        <v>7</v>
      </c>
      <c r="AV776" s="21">
        <v>5</v>
      </c>
      <c r="AW776" s="15"/>
      <c r="AX776" s="25">
        <v>9.8540630438947105E-3</v>
      </c>
      <c r="AY776" s="26">
        <v>0.49799594826481602</v>
      </c>
      <c r="AZ776" s="26">
        <v>0.66161501559054203</v>
      </c>
      <c r="BA776" s="26">
        <v>0.68561559401132399</v>
      </c>
      <c r="BB776" s="85">
        <v>1.01777475140011E-3</v>
      </c>
      <c r="BC776" s="88">
        <v>-1.12597443948471</v>
      </c>
      <c r="BD776" s="18">
        <v>43752</v>
      </c>
      <c r="BE776" s="18">
        <v>43783</v>
      </c>
      <c r="BF776" s="20">
        <v>51</v>
      </c>
      <c r="BG776" s="18">
        <v>43823</v>
      </c>
      <c r="BH776" s="15"/>
    </row>
    <row r="777" spans="1:60" x14ac:dyDescent="0.25">
      <c r="A777" s="15"/>
      <c r="B777" s="14" t="s">
        <v>2480</v>
      </c>
      <c r="C777" s="14" t="s">
        <v>2481</v>
      </c>
      <c r="D777" s="14" t="s">
        <v>2469</v>
      </c>
      <c r="E777" s="16" t="s">
        <v>2332</v>
      </c>
      <c r="F777" s="16" t="s">
        <v>2142</v>
      </c>
      <c r="G777" s="81" t="s">
        <v>224</v>
      </c>
      <c r="H777" s="82" t="s">
        <v>225</v>
      </c>
      <c r="I777" s="17" t="s">
        <v>31</v>
      </c>
      <c r="J777" s="17" t="s">
        <v>2482</v>
      </c>
      <c r="K777" s="15"/>
      <c r="L777" s="18">
        <v>44022</v>
      </c>
      <c r="M777" s="83">
        <v>1082.1974999997799</v>
      </c>
      <c r="N777" s="84">
        <v>1082.1974999997799</v>
      </c>
      <c r="O777" s="84">
        <v>1082.53360000066</v>
      </c>
      <c r="P777" s="85">
        <f t="shared" si="12"/>
        <v>0.99968952464765992</v>
      </c>
      <c r="Q777" s="18">
        <v>43752</v>
      </c>
      <c r="R777" s="86">
        <v>0</v>
      </c>
      <c r="S777" s="86">
        <v>1253.0305305347399</v>
      </c>
      <c r="T777" s="15"/>
      <c r="U777" s="19">
        <v>0</v>
      </c>
      <c r="V777" s="51">
        <v>4.1912915366992799E-2</v>
      </c>
      <c r="W777" s="19">
        <v>0</v>
      </c>
      <c r="X777" s="51">
        <v>0.78891725106586796</v>
      </c>
      <c r="Y777" s="19">
        <v>0</v>
      </c>
      <c r="Z777" s="51">
        <v>19.3316734582477</v>
      </c>
      <c r="AA777" s="19">
        <v>1.26977733980311E-2</v>
      </c>
      <c r="AB777" s="51">
        <v>21.846444242954</v>
      </c>
      <c r="AC777" s="19">
        <v>5.1454648408253E-2</v>
      </c>
      <c r="AD777" s="51">
        <v>29.4313203390921</v>
      </c>
      <c r="AE777" s="19">
        <v>6.2127850769684301E-2</v>
      </c>
      <c r="AF777" s="87">
        <v>23.9900171255576</v>
      </c>
      <c r="AG777" s="19">
        <v>0</v>
      </c>
      <c r="AH777" s="51">
        <v>-1.79882099182578</v>
      </c>
      <c r="AI777" s="19">
        <v>0</v>
      </c>
      <c r="AJ777" s="51">
        <v>13.726917206993701</v>
      </c>
      <c r="AK777" s="19">
        <v>8.2197499999892898E-2</v>
      </c>
      <c r="AL777" s="19">
        <v>9.3984068862482707E-3</v>
      </c>
      <c r="AM777" s="51">
        <v>15.7329041707271</v>
      </c>
      <c r="AN777" s="15"/>
      <c r="AO777" s="22">
        <v>4.5841981827834397E-3</v>
      </c>
      <c r="AP777" s="22">
        <v>-5.28379230854625E-3</v>
      </c>
      <c r="AQ777" s="22">
        <v>5.9515061839192597E-3</v>
      </c>
      <c r="AR777" s="22">
        <v>-2.36075688917481E-3</v>
      </c>
      <c r="AS777" s="20">
        <v>3</v>
      </c>
      <c r="AT777" s="20">
        <v>2</v>
      </c>
      <c r="AU777" s="20">
        <v>7</v>
      </c>
      <c r="AV777" s="21">
        <v>5</v>
      </c>
      <c r="AW777" s="15"/>
      <c r="AX777" s="25">
        <v>8.2624415194914001E-3</v>
      </c>
      <c r="AY777" s="26">
        <v>-1.94240900791556</v>
      </c>
      <c r="AZ777" s="26">
        <v>0.58621058535936799</v>
      </c>
      <c r="BA777" s="26">
        <v>-2.5519429907835698</v>
      </c>
      <c r="BB777" s="85">
        <v>8.5325924834819497E-4</v>
      </c>
      <c r="BC777" s="88">
        <v>-1.1193555562494999</v>
      </c>
      <c r="BD777" s="18">
        <v>43752</v>
      </c>
      <c r="BE777" s="18">
        <v>43783</v>
      </c>
      <c r="BF777" s="20"/>
      <c r="BG777" s="18"/>
      <c r="BH777" s="15"/>
    </row>
    <row r="778" spans="1:60" x14ac:dyDescent="0.25">
      <c r="A778" s="15"/>
      <c r="B778" s="14" t="s">
        <v>2483</v>
      </c>
      <c r="C778" s="14" t="s">
        <v>2484</v>
      </c>
      <c r="D778" s="14" t="s">
        <v>2485</v>
      </c>
      <c r="E778" s="16" t="s">
        <v>36</v>
      </c>
      <c r="F778" s="16" t="s">
        <v>2142</v>
      </c>
      <c r="G778" s="81" t="s">
        <v>205</v>
      </c>
      <c r="H778" s="82" t="s">
        <v>1222</v>
      </c>
      <c r="I778" s="17" t="s">
        <v>31</v>
      </c>
      <c r="J778" s="17" t="s">
        <v>2486</v>
      </c>
      <c r="K778" s="15"/>
      <c r="L778" s="18">
        <v>44022</v>
      </c>
      <c r="M778" s="83">
        <v>2253.55519999936</v>
      </c>
      <c r="N778" s="84">
        <v>2253.55519999936</v>
      </c>
      <c r="O778" s="84">
        <v>2434.2076000012498</v>
      </c>
      <c r="P778" s="85">
        <f t="shared" si="12"/>
        <v>0.92578595186302226</v>
      </c>
      <c r="Q778" s="18">
        <v>43747</v>
      </c>
      <c r="R778" s="86">
        <v>17623182.045000002</v>
      </c>
      <c r="S778" s="86">
        <v>20242908.390000001</v>
      </c>
      <c r="T778" s="15"/>
      <c r="U778" s="19">
        <v>-1.97934070365591E-3</v>
      </c>
      <c r="V778" s="51">
        <v>-0.15602115499859801</v>
      </c>
      <c r="W778" s="19">
        <v>1.43772011579131E-2</v>
      </c>
      <c r="X778" s="51">
        <v>2.2266373668571799</v>
      </c>
      <c r="Y778" s="19">
        <v>-2.58487206710925E-2</v>
      </c>
      <c r="Z778" s="51">
        <v>16.746801391127502</v>
      </c>
      <c r="AA778" s="19">
        <v>-4.0891494948518799E-2</v>
      </c>
      <c r="AB778" s="51">
        <v>16.487517408298999</v>
      </c>
      <c r="AC778" s="19">
        <v>3.0428326695982801E-2</v>
      </c>
      <c r="AD778" s="51">
        <v>27.328688167850501</v>
      </c>
      <c r="AE778" s="19">
        <v>6.1290359952181503E-2</v>
      </c>
      <c r="AF778" s="87">
        <v>23.9062680438219</v>
      </c>
      <c r="AG778" s="19">
        <v>3.6308412418293301E-3</v>
      </c>
      <c r="AH778" s="51">
        <v>-1.4357368676428499</v>
      </c>
      <c r="AI778" s="19">
        <v>-2.4977065781058599E-2</v>
      </c>
      <c r="AJ778" s="51">
        <v>11.2292106288951</v>
      </c>
      <c r="AK778" s="19">
        <v>0.95064027213957203</v>
      </c>
      <c r="AL778" s="19">
        <v>4.24612694496318E-2</v>
      </c>
      <c r="AM778" s="51">
        <v>-29.364472145098301</v>
      </c>
      <c r="AN778" s="15"/>
      <c r="AO778" s="22">
        <v>2.3152617768573702E-2</v>
      </c>
      <c r="AP778" s="22">
        <v>-3.0541694929525E-2</v>
      </c>
      <c r="AQ778" s="22">
        <v>1.2525391910457999E-2</v>
      </c>
      <c r="AR778" s="22">
        <v>-3.1833619459575899E-2</v>
      </c>
      <c r="AS778" s="20">
        <v>7</v>
      </c>
      <c r="AT778" s="20">
        <v>5</v>
      </c>
      <c r="AU778" s="20">
        <v>7</v>
      </c>
      <c r="AV778" s="21">
        <v>5</v>
      </c>
      <c r="AW778" s="15"/>
      <c r="AX778" s="25">
        <v>5.5471308024498303E-2</v>
      </c>
      <c r="AY778" s="26">
        <v>-1.14949114173942</v>
      </c>
      <c r="AZ778" s="26">
        <v>0.40586555101754102</v>
      </c>
      <c r="BA778" s="26">
        <v>-1.4566719588219701</v>
      </c>
      <c r="BB778" s="85">
        <v>5.7108376083306201E-3</v>
      </c>
      <c r="BC778" s="88">
        <v>-9.9850686523714103</v>
      </c>
      <c r="BD778" s="18">
        <v>43747</v>
      </c>
      <c r="BE778" s="18">
        <v>43914</v>
      </c>
      <c r="BF778" s="20"/>
      <c r="BG778" s="18"/>
      <c r="BH778" s="15"/>
    </row>
    <row r="779" spans="1:60" x14ac:dyDescent="0.25">
      <c r="A779" s="15"/>
      <c r="B779" s="14" t="s">
        <v>2487</v>
      </c>
      <c r="C779" s="14" t="s">
        <v>2488</v>
      </c>
      <c r="D779" s="14" t="s">
        <v>2485</v>
      </c>
      <c r="E779" s="16" t="s">
        <v>43</v>
      </c>
      <c r="F779" s="16" t="s">
        <v>2142</v>
      </c>
      <c r="G779" s="81" t="s">
        <v>205</v>
      </c>
      <c r="H779" s="82" t="s">
        <v>1222</v>
      </c>
      <c r="I779" s="17" t="s">
        <v>31</v>
      </c>
      <c r="J779" s="17" t="s">
        <v>2489</v>
      </c>
      <c r="K779" s="15"/>
      <c r="L779" s="18">
        <v>44022</v>
      </c>
      <c r="M779" s="83">
        <v>2312.4056000001701</v>
      </c>
      <c r="N779" s="84">
        <v>2312.4056000001701</v>
      </c>
      <c r="O779" s="84">
        <v>2491.0795000009198</v>
      </c>
      <c r="P779" s="85">
        <f t="shared" si="12"/>
        <v>0.92827450910310827</v>
      </c>
      <c r="Q779" s="18">
        <v>43747</v>
      </c>
      <c r="R779" s="86">
        <v>547463.95499999996</v>
      </c>
      <c r="S779" s="86">
        <v>598033.67098828102</v>
      </c>
      <c r="T779" s="15"/>
      <c r="U779" s="19">
        <v>-1.9696420649779598E-3</v>
      </c>
      <c r="V779" s="51">
        <v>-0.15505129113080299</v>
      </c>
      <c r="W779" s="19">
        <v>1.4673947049232101E-2</v>
      </c>
      <c r="X779" s="51">
        <v>2.2563119559890801</v>
      </c>
      <c r="Y779" s="19">
        <v>-2.4118034672028402E-2</v>
      </c>
      <c r="Z779" s="51">
        <v>16.9198699910485</v>
      </c>
      <c r="AA779" s="19">
        <v>-3.7456840925187897E-2</v>
      </c>
      <c r="AB779" s="51">
        <v>16.830982810643</v>
      </c>
      <c r="AC779" s="19">
        <v>3.7816619362274699E-2</v>
      </c>
      <c r="AD779" s="51">
        <v>28.067517434479701</v>
      </c>
      <c r="AE779" s="19">
        <v>7.2722962682746597E-2</v>
      </c>
      <c r="AF779" s="87">
        <v>25.049528316885699</v>
      </c>
      <c r="AG779" s="19">
        <v>3.72864059681888E-3</v>
      </c>
      <c r="AH779" s="51">
        <v>-1.4259569321438901</v>
      </c>
      <c r="AI779" s="19">
        <v>-2.3149451646531798E-2</v>
      </c>
      <c r="AJ779" s="51">
        <v>11.4119720423478</v>
      </c>
      <c r="AK779" s="19">
        <v>1.06107777599711</v>
      </c>
      <c r="AL779" s="19">
        <v>4.6040445808103E-2</v>
      </c>
      <c r="AM779" s="51">
        <v>-18.320721759344501</v>
      </c>
      <c r="AN779" s="15"/>
      <c r="AO779" s="22">
        <v>2.3162596216934599E-2</v>
      </c>
      <c r="AP779" s="22">
        <v>-3.05322174308458E-2</v>
      </c>
      <c r="AQ779" s="22">
        <v>1.28226568485843E-2</v>
      </c>
      <c r="AR779" s="22">
        <v>-3.1540795325781801E-2</v>
      </c>
      <c r="AS779" s="20">
        <v>8</v>
      </c>
      <c r="AT779" s="20">
        <v>4</v>
      </c>
      <c r="AU779" s="20">
        <v>7</v>
      </c>
      <c r="AV779" s="21">
        <v>5</v>
      </c>
      <c r="AW779" s="15"/>
      <c r="AX779" s="25">
        <v>5.5476844583899898E-2</v>
      </c>
      <c r="AY779" s="26">
        <v>-1.0925805423103201</v>
      </c>
      <c r="AZ779" s="26">
        <v>0.41732030862476699</v>
      </c>
      <c r="BA779" s="26">
        <v>-1.3869213101479501</v>
      </c>
      <c r="BB779" s="85">
        <v>5.7114694820665996E-3</v>
      </c>
      <c r="BC779" s="88">
        <v>-9.8381284098723008</v>
      </c>
      <c r="BD779" s="18">
        <v>43747</v>
      </c>
      <c r="BE779" s="18">
        <v>43914</v>
      </c>
      <c r="BF779" s="20"/>
      <c r="BG779" s="18"/>
      <c r="BH779" s="15"/>
    </row>
    <row r="780" spans="1:60" x14ac:dyDescent="0.25">
      <c r="A780" s="15"/>
      <c r="B780" s="14" t="s">
        <v>2490</v>
      </c>
      <c r="C780" s="14" t="s">
        <v>2491</v>
      </c>
      <c r="D780" s="14" t="s">
        <v>2485</v>
      </c>
      <c r="E780" s="16" t="s">
        <v>2317</v>
      </c>
      <c r="F780" s="16" t="s">
        <v>2142</v>
      </c>
      <c r="G780" s="81" t="s">
        <v>205</v>
      </c>
      <c r="H780" s="82" t="s">
        <v>1222</v>
      </c>
      <c r="I780" s="17" t="s">
        <v>31</v>
      </c>
      <c r="J780" s="17" t="s">
        <v>2492</v>
      </c>
      <c r="K780" s="15"/>
      <c r="L780" s="18">
        <v>44022</v>
      </c>
      <c r="M780" s="83">
        <v>2388.0256999991798</v>
      </c>
      <c r="N780" s="84">
        <v>2388.0256999991798</v>
      </c>
      <c r="O780" s="84">
        <v>2567.7677000016001</v>
      </c>
      <c r="P780" s="85">
        <f t="shared" si="12"/>
        <v>0.9300006772410494</v>
      </c>
      <c r="Q780" s="18">
        <v>43747</v>
      </c>
      <c r="R780" s="86">
        <v>3646760.53</v>
      </c>
      <c r="S780" s="86">
        <v>4249145.3767109402</v>
      </c>
      <c r="T780" s="15"/>
      <c r="U780" s="19">
        <v>-1.96286882146524E-3</v>
      </c>
      <c r="V780" s="51">
        <v>-0.154373966779531</v>
      </c>
      <c r="W780" s="19">
        <v>1.48795119785063E-2</v>
      </c>
      <c r="X780" s="51">
        <v>2.2768684489164999</v>
      </c>
      <c r="Y780" s="19">
        <v>-2.2918413093066199E-2</v>
      </c>
      <c r="Z780" s="51">
        <v>17.039832148933801</v>
      </c>
      <c r="AA780" s="19">
        <v>-3.50728261655604E-2</v>
      </c>
      <c r="AB780" s="51">
        <v>17.0693842866167</v>
      </c>
      <c r="AC780" s="19">
        <v>4.2960194899933399E-2</v>
      </c>
      <c r="AD780" s="51">
        <v>28.581874988245499</v>
      </c>
      <c r="AE780" s="19">
        <v>8.0705816397385194E-2</v>
      </c>
      <c r="AF780" s="87">
        <v>25.847813688334998</v>
      </c>
      <c r="AG780" s="19">
        <v>3.79647883892176E-3</v>
      </c>
      <c r="AH780" s="51">
        <v>-1.4191731079336001</v>
      </c>
      <c r="AI780" s="19">
        <v>-2.1882681907300101E-2</v>
      </c>
      <c r="AJ780" s="51">
        <v>11.538649016263699</v>
      </c>
      <c r="AK780" s="19">
        <v>0.938002207414247</v>
      </c>
      <c r="AL780" s="19">
        <v>5.0293209886149298E-2</v>
      </c>
      <c r="AM780" s="51">
        <v>78.627251972793601</v>
      </c>
      <c r="AN780" s="15"/>
      <c r="AO780" s="22">
        <v>2.316954804337E-2</v>
      </c>
      <c r="AP780" s="22">
        <v>-3.0525661438332501E-2</v>
      </c>
      <c r="AQ780" s="22">
        <v>1.3028328174186799E-2</v>
      </c>
      <c r="AR780" s="22">
        <v>-3.13381396390469E-2</v>
      </c>
      <c r="AS780" s="20">
        <v>8</v>
      </c>
      <c r="AT780" s="20">
        <v>4</v>
      </c>
      <c r="AU780" s="20">
        <v>7</v>
      </c>
      <c r="AV780" s="21">
        <v>5</v>
      </c>
      <c r="AW780" s="15"/>
      <c r="AX780" s="25">
        <v>5.5480910182668597E-2</v>
      </c>
      <c r="AY780" s="26">
        <v>-1.05308623016208</v>
      </c>
      <c r="AZ780" s="26">
        <v>0.425269687560558</v>
      </c>
      <c r="BA780" s="26">
        <v>-1.3383670763378199</v>
      </c>
      <c r="BB780" s="85">
        <v>5.7119310883717803E-3</v>
      </c>
      <c r="BC780" s="88">
        <v>-9.7363013017747999</v>
      </c>
      <c r="BD780" s="18">
        <v>43747</v>
      </c>
      <c r="BE780" s="18">
        <v>43914</v>
      </c>
      <c r="BF780" s="20"/>
      <c r="BG780" s="18"/>
      <c r="BH780" s="15"/>
    </row>
    <row r="781" spans="1:60" x14ac:dyDescent="0.25">
      <c r="A781" s="15"/>
      <c r="B781" s="14" t="s">
        <v>2493</v>
      </c>
      <c r="C781" s="14" t="s">
        <v>2494</v>
      </c>
      <c r="D781" s="14" t="s">
        <v>2485</v>
      </c>
      <c r="E781" s="16" t="s">
        <v>59</v>
      </c>
      <c r="F781" s="16" t="s">
        <v>2142</v>
      </c>
      <c r="G781" s="81" t="s">
        <v>205</v>
      </c>
      <c r="H781" s="82" t="s">
        <v>1222</v>
      </c>
      <c r="I781" s="17" t="s">
        <v>31</v>
      </c>
      <c r="J781" s="17" t="s">
        <v>2495</v>
      </c>
      <c r="K781" s="15"/>
      <c r="L781" s="18">
        <v>44022</v>
      </c>
      <c r="M781" s="83">
        <v>2739.53269999847</v>
      </c>
      <c r="N781" s="84">
        <v>2739.53269999847</v>
      </c>
      <c r="O781" s="84">
        <v>2930.1568000018601</v>
      </c>
      <c r="P781" s="85">
        <f t="shared" si="12"/>
        <v>0.93494406169551436</v>
      </c>
      <c r="Q781" s="18">
        <v>43747</v>
      </c>
      <c r="R781" s="86">
        <v>46601332.445</v>
      </c>
      <c r="S781" s="86">
        <v>48550452.061812498</v>
      </c>
      <c r="T781" s="15"/>
      <c r="U781" s="19">
        <v>-1.94366373580124E-3</v>
      </c>
      <c r="V781" s="51">
        <v>-0.152453458213131</v>
      </c>
      <c r="W781" s="19">
        <v>1.5466148814084601E-2</v>
      </c>
      <c r="X781" s="51">
        <v>2.3355321324743299</v>
      </c>
      <c r="Y781" s="19">
        <v>-1.9487011176352102E-2</v>
      </c>
      <c r="Z781" s="51">
        <v>17.3829723406234</v>
      </c>
      <c r="AA781" s="19">
        <v>-2.8237151006578601E-2</v>
      </c>
      <c r="AB781" s="51">
        <v>17.752951802511198</v>
      </c>
      <c r="AC781" s="19">
        <v>5.7780334216658999E-2</v>
      </c>
      <c r="AD781" s="51">
        <v>30.063888919918099</v>
      </c>
      <c r="AE781" s="19">
        <v>0.10381703392340599</v>
      </c>
      <c r="AF781" s="87">
        <v>28.1589354409371</v>
      </c>
      <c r="AG781" s="19">
        <v>3.9898913946672101E-3</v>
      </c>
      <c r="AH781" s="51">
        <v>-1.39983185235906</v>
      </c>
      <c r="AI781" s="19">
        <v>-1.8258560195135901E-2</v>
      </c>
      <c r="AJ781" s="51">
        <v>11.9010611874837</v>
      </c>
      <c r="AK781" s="19">
        <v>1.3871634963108199</v>
      </c>
      <c r="AL781" s="19">
        <v>5.5646409879045698E-2</v>
      </c>
      <c r="AM781" s="51">
        <v>14.2878502720268</v>
      </c>
      <c r="AN781" s="15"/>
      <c r="AO781" s="22">
        <v>2.3189313586044601E-2</v>
      </c>
      <c r="AP781" s="22">
        <v>-3.05069322621421E-2</v>
      </c>
      <c r="AQ781" s="22">
        <v>1.36154241263284E-2</v>
      </c>
      <c r="AR781" s="22">
        <v>-3.0759647379454701E-2</v>
      </c>
      <c r="AS781" s="20">
        <v>8</v>
      </c>
      <c r="AT781" s="20">
        <v>4</v>
      </c>
      <c r="AU781" s="20">
        <v>7</v>
      </c>
      <c r="AV781" s="21">
        <v>5</v>
      </c>
      <c r="AW781" s="15"/>
      <c r="AX781" s="25">
        <v>5.5493070501979699E-2</v>
      </c>
      <c r="AY781" s="26">
        <v>-0.93988352888936799</v>
      </c>
      <c r="AZ781" s="26">
        <v>0.44805756588630202</v>
      </c>
      <c r="BA781" s="26">
        <v>-1.19851996536818</v>
      </c>
      <c r="BB781" s="85">
        <v>5.7133063809942496E-3</v>
      </c>
      <c r="BC781" s="88">
        <v>-9.4450815738964593</v>
      </c>
      <c r="BD781" s="18">
        <v>43747</v>
      </c>
      <c r="BE781" s="18">
        <v>43914</v>
      </c>
      <c r="BF781" s="20"/>
      <c r="BG781" s="18"/>
      <c r="BH781" s="15"/>
    </row>
    <row r="782" spans="1:60" x14ac:dyDescent="0.25">
      <c r="A782" s="15"/>
      <c r="B782" s="14" t="s">
        <v>2496</v>
      </c>
      <c r="C782" s="14" t="s">
        <v>2497</v>
      </c>
      <c r="D782" s="14" t="s">
        <v>2485</v>
      </c>
      <c r="E782" s="16" t="s">
        <v>2332</v>
      </c>
      <c r="F782" s="16" t="s">
        <v>2142</v>
      </c>
      <c r="G782" s="81" t="s">
        <v>205</v>
      </c>
      <c r="H782" s="82" t="s">
        <v>1222</v>
      </c>
      <c r="I782" s="17" t="s">
        <v>31</v>
      </c>
      <c r="J782" s="17" t="s">
        <v>2498</v>
      </c>
      <c r="K782" s="15"/>
      <c r="L782" s="18">
        <v>44022</v>
      </c>
      <c r="M782" s="83">
        <v>2773.64479999989</v>
      </c>
      <c r="N782" s="84">
        <v>2773.64479999989</v>
      </c>
      <c r="O782" s="84">
        <v>2964.5240999981802</v>
      </c>
      <c r="P782" s="85">
        <f t="shared" si="12"/>
        <v>0.93561216115652179</v>
      </c>
      <c r="Q782" s="18">
        <v>43747</v>
      </c>
      <c r="R782" s="86">
        <v>890045.67</v>
      </c>
      <c r="S782" s="86">
        <v>763935.18332812504</v>
      </c>
      <c r="T782" s="15"/>
      <c r="U782" s="19">
        <v>-1.94106660819671E-3</v>
      </c>
      <c r="V782" s="51">
        <v>-0.152193745452678</v>
      </c>
      <c r="W782" s="19">
        <v>1.55451394948614E-2</v>
      </c>
      <c r="X782" s="51">
        <v>2.3434312005520002</v>
      </c>
      <c r="Y782" s="19">
        <v>-1.9023790940991599E-2</v>
      </c>
      <c r="Z782" s="51">
        <v>17.4292943641485</v>
      </c>
      <c r="AA782" s="19">
        <v>-2.73124881050535E-2</v>
      </c>
      <c r="AB782" s="51">
        <v>17.845418092649201</v>
      </c>
      <c r="AC782" s="19">
        <v>5.9793050244479701E-2</v>
      </c>
      <c r="AD782" s="51">
        <v>30.265160522714702</v>
      </c>
      <c r="AE782" s="19">
        <v>0.106968392363342</v>
      </c>
      <c r="AF782" s="87">
        <v>28.474071284930702</v>
      </c>
      <c r="AG782" s="19">
        <v>4.01592644084303E-3</v>
      </c>
      <c r="AH782" s="51">
        <v>-1.39722834774147</v>
      </c>
      <c r="AI782" s="19">
        <v>-1.7769250328456099E-2</v>
      </c>
      <c r="AJ782" s="51">
        <v>11.949992174151699</v>
      </c>
      <c r="AK782" s="19">
        <v>1.1507624785811601</v>
      </c>
      <c r="AL782" s="19">
        <v>5.8438135369215202E-2</v>
      </c>
      <c r="AM782" s="51">
        <v>99.903279089485295</v>
      </c>
      <c r="AN782" s="15"/>
      <c r="AO782" s="22">
        <v>2.3191971082269398E-2</v>
      </c>
      <c r="AP782" s="22">
        <v>-3.0504383498737301E-2</v>
      </c>
      <c r="AQ782" s="22">
        <v>1.36946571201406E-2</v>
      </c>
      <c r="AR782" s="22">
        <v>-3.06814770101482E-2</v>
      </c>
      <c r="AS782" s="20">
        <v>8</v>
      </c>
      <c r="AT782" s="20">
        <v>4</v>
      </c>
      <c r="AU782" s="20">
        <v>7</v>
      </c>
      <c r="AV782" s="21">
        <v>5</v>
      </c>
      <c r="AW782" s="15"/>
      <c r="AX782" s="25">
        <v>5.5494762496891802E-2</v>
      </c>
      <c r="AY782" s="26">
        <v>-0.92457619126162205</v>
      </c>
      <c r="AZ782" s="26">
        <v>0.45113951619805398</v>
      </c>
      <c r="BA782" s="26">
        <v>-1.1795335971746701</v>
      </c>
      <c r="BB782" s="85">
        <v>5.7134973133270298E-3</v>
      </c>
      <c r="BC782" s="88">
        <v>-9.4057592582685192</v>
      </c>
      <c r="BD782" s="18">
        <v>43747</v>
      </c>
      <c r="BE782" s="18">
        <v>43914</v>
      </c>
      <c r="BF782" s="20"/>
      <c r="BG782" s="18"/>
      <c r="BH782" s="15"/>
    </row>
    <row r="783" spans="1:60" x14ac:dyDescent="0.25">
      <c r="A783" s="15"/>
      <c r="B783" s="14" t="s">
        <v>2499</v>
      </c>
      <c r="C783" s="14" t="s">
        <v>2500</v>
      </c>
      <c r="D783" s="14" t="s">
        <v>2501</v>
      </c>
      <c r="E783" s="16" t="s">
        <v>36</v>
      </c>
      <c r="F783" s="16" t="s">
        <v>2142</v>
      </c>
      <c r="G783" s="81" t="s">
        <v>205</v>
      </c>
      <c r="H783" s="82" t="s">
        <v>621</v>
      </c>
      <c r="I783" s="17" t="s">
        <v>411</v>
      </c>
      <c r="J783" s="17" t="s">
        <v>2502</v>
      </c>
      <c r="K783" s="15"/>
      <c r="L783" s="18">
        <v>44022</v>
      </c>
      <c r="M783" s="83">
        <v>1623.5958060007499</v>
      </c>
      <c r="N783" s="84">
        <v>1623.5958060007499</v>
      </c>
      <c r="O783" s="84">
        <v>2063.6643059998801</v>
      </c>
      <c r="P783" s="85">
        <f t="shared" si="12"/>
        <v>0.78675383456520587</v>
      </c>
      <c r="Q783" s="18">
        <v>43885</v>
      </c>
      <c r="R783" s="86">
        <v>1591001.3052304699</v>
      </c>
      <c r="S783" s="86">
        <v>1717971.7874296899</v>
      </c>
      <c r="T783" s="15"/>
      <c r="U783" s="19">
        <v>-8.7498419607072702E-3</v>
      </c>
      <c r="V783" s="51">
        <v>-0.83307128070373404</v>
      </c>
      <c r="W783" s="19">
        <v>-1.15089766495657E-2</v>
      </c>
      <c r="X783" s="51">
        <v>-0.36198041389070601</v>
      </c>
      <c r="Y783" s="19">
        <v>-0.15480759376528999</v>
      </c>
      <c r="Z783" s="51">
        <v>3.8509140817186598</v>
      </c>
      <c r="AA783" s="19">
        <v>-8.4962133497319903E-2</v>
      </c>
      <c r="AB783" s="51">
        <v>12.080453553426199</v>
      </c>
      <c r="AC783" s="19">
        <v>6.5285879121802295E-2</v>
      </c>
      <c r="AD783" s="51">
        <v>30.8144434104324</v>
      </c>
      <c r="AE783" s="19">
        <v>8.7661650990485201E-2</v>
      </c>
      <c r="AF783" s="87">
        <v>26.543397147644999</v>
      </c>
      <c r="AG783" s="19">
        <v>-4.5532792342783103E-2</v>
      </c>
      <c r="AH783" s="51">
        <v>-6.3521002261040804</v>
      </c>
      <c r="AI783" s="19">
        <v>-0.123266828338237</v>
      </c>
      <c r="AJ783" s="51">
        <v>1.40023437316995</v>
      </c>
      <c r="AK783" s="19">
        <v>0.58256002456415401</v>
      </c>
      <c r="AL783" s="19">
        <v>2.8981810559343998E-2</v>
      </c>
      <c r="AM783" s="51">
        <v>-66.172496902640006</v>
      </c>
      <c r="AN783" s="15"/>
      <c r="AO783" s="22">
        <v>3.7693337180826299E-2</v>
      </c>
      <c r="AP783" s="22">
        <v>-5.8223507739094203E-2</v>
      </c>
      <c r="AQ783" s="22">
        <v>0.13217863063444399</v>
      </c>
      <c r="AR783" s="22">
        <v>-0.23313809793297</v>
      </c>
      <c r="AS783" s="20">
        <v>7</v>
      </c>
      <c r="AT783" s="20">
        <v>5</v>
      </c>
      <c r="AU783" s="20">
        <v>6</v>
      </c>
      <c r="AV783" s="21">
        <v>6</v>
      </c>
      <c r="AW783" s="15"/>
      <c r="AX783" s="25">
        <v>0.18171614253485999</v>
      </c>
      <c r="AY783" s="26">
        <v>-0.39487422806269001</v>
      </c>
      <c r="AZ783" s="26">
        <v>0.29687551377583099</v>
      </c>
      <c r="BA783" s="26">
        <v>-0.53273787021771601</v>
      </c>
      <c r="BB783" s="85">
        <v>1.8685820901955599E-2</v>
      </c>
      <c r="BC783" s="88">
        <v>-27.275685748056301</v>
      </c>
      <c r="BD783" s="18">
        <v>43885</v>
      </c>
      <c r="BE783" s="18">
        <v>43929</v>
      </c>
      <c r="BF783" s="20"/>
      <c r="BG783" s="18"/>
      <c r="BH783" s="15"/>
    </row>
    <row r="784" spans="1:60" x14ac:dyDescent="0.25">
      <c r="A784" s="15"/>
      <c r="B784" s="14" t="s">
        <v>2503</v>
      </c>
      <c r="C784" s="14" t="s">
        <v>2504</v>
      </c>
      <c r="D784" s="14" t="s">
        <v>2501</v>
      </c>
      <c r="E784" s="16" t="s">
        <v>43</v>
      </c>
      <c r="F784" s="16" t="s">
        <v>2142</v>
      </c>
      <c r="G784" s="81" t="s">
        <v>205</v>
      </c>
      <c r="H784" s="82" t="s">
        <v>621</v>
      </c>
      <c r="I784" s="17" t="s">
        <v>411</v>
      </c>
      <c r="J784" s="17" t="s">
        <v>2505</v>
      </c>
      <c r="K784" s="15"/>
      <c r="L784" s="18">
        <v>44022</v>
      </c>
      <c r="M784" s="83">
        <v>1588.1829840000701</v>
      </c>
      <c r="N784" s="84">
        <v>1588.1829840000701</v>
      </c>
      <c r="O784" s="84">
        <v>2014.0223399996801</v>
      </c>
      <c r="P784" s="85">
        <f t="shared" si="12"/>
        <v>0.78856274454250708</v>
      </c>
      <c r="Q784" s="18">
        <v>43885</v>
      </c>
      <c r="R784" s="86">
        <v>18558.194903991702</v>
      </c>
      <c r="S784" s="86">
        <v>19809.479291076699</v>
      </c>
      <c r="T784" s="15"/>
      <c r="U784" s="19">
        <v>-8.7215202920560807E-3</v>
      </c>
      <c r="V784" s="51">
        <v>-0.83023911383861604</v>
      </c>
      <c r="W784" s="19">
        <v>-1.0894979612203299E-2</v>
      </c>
      <c r="X784" s="51">
        <v>-0.30058071015446303</v>
      </c>
      <c r="Y784" s="19">
        <v>-0.152424988999846</v>
      </c>
      <c r="Z784" s="51">
        <v>4.0891745582630401</v>
      </c>
      <c r="AA784" s="19">
        <v>-7.9988562956714304E-2</v>
      </c>
      <c r="AB784" s="51">
        <v>12.5778106074868</v>
      </c>
      <c r="AC784" s="19">
        <v>7.6625968233202002E-2</v>
      </c>
      <c r="AD784" s="51">
        <v>31.948452321579701</v>
      </c>
      <c r="AE784" s="19">
        <v>0.10443027375557</v>
      </c>
      <c r="AF784" s="87">
        <v>28.2202594241535</v>
      </c>
      <c r="AG784" s="19">
        <v>-4.5321232612914202E-2</v>
      </c>
      <c r="AH784" s="51">
        <v>-6.3309442531171998</v>
      </c>
      <c r="AI784" s="19">
        <v>-0.120644341059233</v>
      </c>
      <c r="AJ784" s="51">
        <v>1.66248310107039</v>
      </c>
      <c r="AK784" s="19">
        <v>0.71068514740676603</v>
      </c>
      <c r="AL784" s="19">
        <v>3.3979537234699798E-2</v>
      </c>
      <c r="AM784" s="51">
        <v>-53.359984618378803</v>
      </c>
      <c r="AN784" s="15"/>
      <c r="AO784" s="22">
        <v>3.77134411864972E-2</v>
      </c>
      <c r="AP784" s="22">
        <v>-5.8159256141152603E-2</v>
      </c>
      <c r="AQ784" s="22">
        <v>0.132676031975279</v>
      </c>
      <c r="AR784" s="22">
        <v>-0.232756184321188</v>
      </c>
      <c r="AS784" s="20">
        <v>7</v>
      </c>
      <c r="AT784" s="20">
        <v>5</v>
      </c>
      <c r="AU784" s="20">
        <v>6</v>
      </c>
      <c r="AV784" s="21">
        <v>6</v>
      </c>
      <c r="AW784" s="15"/>
      <c r="AX784" s="25">
        <v>0.181676566245733</v>
      </c>
      <c r="AY784" s="26">
        <v>-0.36862336286640102</v>
      </c>
      <c r="AZ784" s="26">
        <v>0.31390899785401399</v>
      </c>
      <c r="BA784" s="26">
        <v>-0.49793567850610998</v>
      </c>
      <c r="BB784" s="85">
        <v>1.8682330353949499E-2</v>
      </c>
      <c r="BC784" s="88">
        <v>-27.218253199738701</v>
      </c>
      <c r="BD784" s="18">
        <v>43885</v>
      </c>
      <c r="BE784" s="18">
        <v>43929</v>
      </c>
      <c r="BF784" s="20"/>
      <c r="BG784" s="18"/>
      <c r="BH784" s="15"/>
    </row>
    <row r="785" spans="1:60" x14ac:dyDescent="0.25">
      <c r="A785" s="15"/>
      <c r="B785" s="14" t="s">
        <v>2506</v>
      </c>
      <c r="C785" s="14" t="s">
        <v>2507</v>
      </c>
      <c r="D785" s="14" t="s">
        <v>2501</v>
      </c>
      <c r="E785" s="16" t="s">
        <v>2317</v>
      </c>
      <c r="F785" s="16" t="s">
        <v>2142</v>
      </c>
      <c r="G785" s="81" t="s">
        <v>205</v>
      </c>
      <c r="H785" s="82" t="s">
        <v>621</v>
      </c>
      <c r="I785" s="17" t="s">
        <v>411</v>
      </c>
      <c r="J785" s="17" t="s">
        <v>2508</v>
      </c>
      <c r="K785" s="15"/>
      <c r="L785" s="18">
        <v>44022</v>
      </c>
      <c r="M785" s="83">
        <v>1651.03487999924</v>
      </c>
      <c r="N785" s="84">
        <v>1651.03487999924</v>
      </c>
      <c r="O785" s="84">
        <v>2091.68407800049</v>
      </c>
      <c r="P785" s="85">
        <f t="shared" si="12"/>
        <v>0.78933281434045188</v>
      </c>
      <c r="Q785" s="18">
        <v>43885</v>
      </c>
      <c r="R785" s="86">
        <v>448635.21544628899</v>
      </c>
      <c r="S785" s="86">
        <v>473215.214195801</v>
      </c>
      <c r="T785" s="15"/>
      <c r="U785" s="19">
        <v>-8.6984423678586591E-3</v>
      </c>
      <c r="V785" s="51">
        <v>-0.82793132141887305</v>
      </c>
      <c r="W785" s="19">
        <v>-1.0887927650401299E-2</v>
      </c>
      <c r="X785" s="51">
        <v>-0.29987551397425699</v>
      </c>
      <c r="Y785" s="19">
        <v>-0.15123419492287199</v>
      </c>
      <c r="Z785" s="51">
        <v>4.2082539659604699</v>
      </c>
      <c r="AA785" s="19">
        <v>-7.7200654330226798E-2</v>
      </c>
      <c r="AB785" s="51">
        <v>12.8566014701355</v>
      </c>
      <c r="AC785" s="19">
        <v>8.2271237874083497E-2</v>
      </c>
      <c r="AD785" s="51">
        <v>32.512979285675101</v>
      </c>
      <c r="AE785" s="19">
        <v>0.112951759163552</v>
      </c>
      <c r="AF785" s="87">
        <v>29.072407964966299</v>
      </c>
      <c r="AG785" s="19">
        <v>-4.5255720071509103E-2</v>
      </c>
      <c r="AH785" s="51">
        <v>-6.3243929989766903</v>
      </c>
      <c r="AI785" s="19">
        <v>-0.119356118203577</v>
      </c>
      <c r="AJ785" s="51">
        <v>1.7913053866359401</v>
      </c>
      <c r="AK785" s="19">
        <v>0.77547814304474705</v>
      </c>
      <c r="AL785" s="19">
        <v>4.3493004321135197E-2</v>
      </c>
      <c r="AM785" s="51">
        <v>62.374845535843598</v>
      </c>
      <c r="AN785" s="15"/>
      <c r="AO785" s="22">
        <v>3.7716022663516903E-2</v>
      </c>
      <c r="AP785" s="22">
        <v>-5.8130974781306598E-2</v>
      </c>
      <c r="AQ785" s="22">
        <v>0.13304193191841501</v>
      </c>
      <c r="AR785" s="22">
        <v>-0.232681930961844</v>
      </c>
      <c r="AS785" s="20">
        <v>7</v>
      </c>
      <c r="AT785" s="20">
        <v>5</v>
      </c>
      <c r="AU785" s="20">
        <v>6</v>
      </c>
      <c r="AV785" s="21">
        <v>6</v>
      </c>
      <c r="AW785" s="15"/>
      <c r="AX785" s="25">
        <v>0.18167956642253599</v>
      </c>
      <c r="AY785" s="26">
        <v>-0.353904253528526</v>
      </c>
      <c r="AZ785" s="26">
        <v>0.32336956009157802</v>
      </c>
      <c r="BA785" s="26">
        <v>-0.47831055089818603</v>
      </c>
      <c r="BB785" s="85">
        <v>1.8682783508065799E-2</v>
      </c>
      <c r="BC785" s="88">
        <v>-27.207228566985599</v>
      </c>
      <c r="BD785" s="18">
        <v>43885</v>
      </c>
      <c r="BE785" s="18">
        <v>43929</v>
      </c>
      <c r="BF785" s="20"/>
      <c r="BG785" s="18"/>
      <c r="BH785" s="15"/>
    </row>
    <row r="786" spans="1:60" x14ac:dyDescent="0.25">
      <c r="A786" s="15"/>
      <c r="B786" s="14" t="s">
        <v>2509</v>
      </c>
      <c r="C786" s="14" t="s">
        <v>2510</v>
      </c>
      <c r="D786" s="14" t="s">
        <v>2501</v>
      </c>
      <c r="E786" s="16" t="s">
        <v>59</v>
      </c>
      <c r="F786" s="16" t="s">
        <v>2142</v>
      </c>
      <c r="G786" s="81" t="s">
        <v>205</v>
      </c>
      <c r="H786" s="82" t="s">
        <v>621</v>
      </c>
      <c r="I786" s="17" t="s">
        <v>411</v>
      </c>
      <c r="J786" s="17" t="s">
        <v>2511</v>
      </c>
      <c r="K786" s="15"/>
      <c r="L786" s="18">
        <v>44022</v>
      </c>
      <c r="M786" s="83">
        <v>2289.7946339994701</v>
      </c>
      <c r="N786" s="84">
        <v>2289.7946339994701</v>
      </c>
      <c r="O786" s="84">
        <v>2497.4411740004998</v>
      </c>
      <c r="P786" s="85">
        <f t="shared" si="12"/>
        <v>0.91685628387858553</v>
      </c>
      <c r="Q786" s="18">
        <v>43910</v>
      </c>
      <c r="R786" s="86">
        <v>318270.15798290999</v>
      </c>
      <c r="S786" s="86">
        <v>33648.0112536011</v>
      </c>
      <c r="T786" s="15"/>
      <c r="U786" s="19">
        <v>-8.6934661039777001E-3</v>
      </c>
      <c r="V786" s="51">
        <v>-0.82743369503077702</v>
      </c>
      <c r="W786" s="19">
        <v>-1.0207916789113401E-2</v>
      </c>
      <c r="X786" s="51">
        <v>-0.23187442784546899</v>
      </c>
      <c r="Y786" s="19">
        <v>4.0520196207580697E-2</v>
      </c>
      <c r="Z786" s="51">
        <v>23.383693078998501</v>
      </c>
      <c r="AA786" s="19">
        <v>0.155027564798802</v>
      </c>
      <c r="AB786" s="51">
        <v>36.079423383052898</v>
      </c>
      <c r="AC786" s="19">
        <v>0.22089029143186101</v>
      </c>
      <c r="AD786" s="51">
        <v>46.3748846414383</v>
      </c>
      <c r="AE786" s="19">
        <v>0.26383749388711297</v>
      </c>
      <c r="AF786" s="87">
        <v>44.160981437307797</v>
      </c>
      <c r="AG786" s="19">
        <v>-4.5113560826430303E-2</v>
      </c>
      <c r="AH786" s="51">
        <v>-6.3101770744688102</v>
      </c>
      <c r="AI786" s="19">
        <v>6.8565696379664601E-2</v>
      </c>
      <c r="AJ786" s="51">
        <v>20.583486844960099</v>
      </c>
      <c r="AK786" s="19">
        <v>1.36185482469853</v>
      </c>
      <c r="AL786" s="19">
        <v>5.49463635034044E-2</v>
      </c>
      <c r="AM786" s="51">
        <v>11.7569831107976</v>
      </c>
      <c r="AN786" s="15"/>
      <c r="AO786" s="22">
        <v>3.7714723379394903E-2</v>
      </c>
      <c r="AP786" s="22">
        <v>-2.4925239360527499E-2</v>
      </c>
      <c r="AQ786" s="22">
        <v>0.140306192692224</v>
      </c>
      <c r="AR786" s="22">
        <v>-0.100971928765794</v>
      </c>
      <c r="AS786" s="20">
        <v>8</v>
      </c>
      <c r="AT786" s="20">
        <v>4</v>
      </c>
      <c r="AU786" s="20">
        <v>7</v>
      </c>
      <c r="AV786" s="21">
        <v>5</v>
      </c>
      <c r="AW786" s="15"/>
      <c r="AX786" s="25">
        <v>0.140093774801062</v>
      </c>
      <c r="AY786" s="26">
        <v>1.1832214186360901</v>
      </c>
      <c r="AZ786" s="26">
        <v>1.0536212406968799</v>
      </c>
      <c r="BA786" s="26">
        <v>1.8998188861969501</v>
      </c>
      <c r="BB786" s="85">
        <v>1.4509773693953299E-2</v>
      </c>
      <c r="BC786" s="88">
        <v>-11.373195211068399</v>
      </c>
      <c r="BD786" s="18">
        <v>43910</v>
      </c>
      <c r="BE786" s="18">
        <v>43986</v>
      </c>
      <c r="BF786" s="20"/>
      <c r="BG786" s="18"/>
      <c r="BH786" s="15"/>
    </row>
    <row r="787" spans="1:60" x14ac:dyDescent="0.25">
      <c r="A787" s="15"/>
      <c r="B787" s="14" t="s">
        <v>2512</v>
      </c>
      <c r="C787" s="14" t="s">
        <v>2513</v>
      </c>
      <c r="D787" s="14" t="s">
        <v>2501</v>
      </c>
      <c r="E787" s="16" t="s">
        <v>2332</v>
      </c>
      <c r="F787" s="16" t="s">
        <v>2142</v>
      </c>
      <c r="G787" s="81" t="s">
        <v>205</v>
      </c>
      <c r="H787" s="82" t="s">
        <v>621</v>
      </c>
      <c r="I787" s="17" t="s">
        <v>411</v>
      </c>
      <c r="J787" s="17" t="s">
        <v>2514</v>
      </c>
      <c r="K787" s="15"/>
      <c r="L787" s="18">
        <v>44022</v>
      </c>
      <c r="M787" s="83">
        <v>2166.0451919995198</v>
      </c>
      <c r="N787" s="84">
        <v>2166.0451919995198</v>
      </c>
      <c r="O787" s="84">
        <v>2404.5833639986799</v>
      </c>
      <c r="P787" s="85">
        <f t="shared" si="12"/>
        <v>0.90079854349383615</v>
      </c>
      <c r="Q787" s="18">
        <v>43910</v>
      </c>
      <c r="R787" s="86">
        <v>0</v>
      </c>
      <c r="S787" s="86">
        <v>0</v>
      </c>
      <c r="T787" s="15"/>
      <c r="U787" s="19">
        <v>-5.6475616274838103E-3</v>
      </c>
      <c r="V787" s="51">
        <v>-0.52284324738138799</v>
      </c>
      <c r="W787" s="19">
        <v>1.2669050209296999E-2</v>
      </c>
      <c r="X787" s="51">
        <v>2.0558222719955701</v>
      </c>
      <c r="Y787" s="19">
        <v>2.2296616929452302E-2</v>
      </c>
      <c r="Z787" s="51">
        <v>21.5613351512002</v>
      </c>
      <c r="AA787" s="19">
        <v>0.134798513528949</v>
      </c>
      <c r="AB787" s="51">
        <v>34.0565182560822</v>
      </c>
      <c r="AC787" s="19">
        <v>0.199466044741857</v>
      </c>
      <c r="AD787" s="51">
        <v>44.232459972437901</v>
      </c>
      <c r="AE787" s="19">
        <v>0.17270968032244099</v>
      </c>
      <c r="AF787" s="87">
        <v>35.048200080869698</v>
      </c>
      <c r="AG787" s="19">
        <v>-4.2407761282447602E-2</v>
      </c>
      <c r="AH787" s="51">
        <v>-6.0395971200705398</v>
      </c>
      <c r="AI787" s="19">
        <v>4.9850930676257101E-2</v>
      </c>
      <c r="AJ787" s="51">
        <v>18.712010274612101</v>
      </c>
      <c r="AK787" s="19">
        <v>1.16849559201743</v>
      </c>
      <c r="AL787" s="19">
        <v>5.9082873209263198E-2</v>
      </c>
      <c r="AM787" s="51">
        <v>101.676590433111</v>
      </c>
      <c r="AN787" s="15"/>
      <c r="AO787" s="22">
        <v>3.65569780988153E-2</v>
      </c>
      <c r="AP787" s="22">
        <v>-2.3708267337497101E-2</v>
      </c>
      <c r="AQ787" s="22">
        <v>0.140306192692224</v>
      </c>
      <c r="AR787" s="22">
        <v>-0.100971928765794</v>
      </c>
      <c r="AS787" s="20">
        <v>8</v>
      </c>
      <c r="AT787" s="20">
        <v>4</v>
      </c>
      <c r="AU787" s="20">
        <v>7</v>
      </c>
      <c r="AV787" s="21">
        <v>5</v>
      </c>
      <c r="AW787" s="15"/>
      <c r="AX787" s="25">
        <v>0.13584567926358401</v>
      </c>
      <c r="AY787" s="26">
        <v>1.04086030863436</v>
      </c>
      <c r="AZ787" s="26">
        <v>0.97768953527065605</v>
      </c>
      <c r="BA787" s="26">
        <v>1.6328569049856001</v>
      </c>
      <c r="BB787" s="85">
        <v>1.40585078250115E-2</v>
      </c>
      <c r="BC787" s="88">
        <v>-11.852551767005901</v>
      </c>
      <c r="BD787" s="18">
        <v>43910</v>
      </c>
      <c r="BE787" s="18">
        <v>43990</v>
      </c>
      <c r="BF787" s="20"/>
      <c r="BG787" s="18"/>
      <c r="BH787" s="15"/>
    </row>
    <row r="788" spans="1:60" x14ac:dyDescent="0.25">
      <c r="A788" s="15"/>
      <c r="B788" s="14" t="s">
        <v>2515</v>
      </c>
      <c r="C788" s="14" t="s">
        <v>2516</v>
      </c>
      <c r="D788" s="14" t="s">
        <v>2517</v>
      </c>
      <c r="E788" s="16" t="s">
        <v>36</v>
      </c>
      <c r="F788" s="16" t="s">
        <v>2142</v>
      </c>
      <c r="G788" s="81" t="s">
        <v>205</v>
      </c>
      <c r="H788" s="82" t="s">
        <v>146</v>
      </c>
      <c r="I788" s="17" t="s">
        <v>31</v>
      </c>
      <c r="J788" s="17" t="s">
        <v>2518</v>
      </c>
      <c r="K788" s="15"/>
      <c r="L788" s="18">
        <v>44022</v>
      </c>
      <c r="M788" s="83">
        <v>1948.4060999993201</v>
      </c>
      <c r="N788" s="84">
        <v>1948.4060999993201</v>
      </c>
      <c r="O788" s="84">
        <v>2008.81689999998</v>
      </c>
      <c r="P788" s="85">
        <f t="shared" si="12"/>
        <v>0.96992717454703781</v>
      </c>
      <c r="Q788" s="18">
        <v>43747</v>
      </c>
      <c r="R788" s="86">
        <v>7612505.46</v>
      </c>
      <c r="S788" s="86">
        <v>7647322.4875859404</v>
      </c>
      <c r="T788" s="15"/>
      <c r="U788" s="19">
        <v>-1.0666056914487899E-3</v>
      </c>
      <c r="V788" s="51">
        <v>-6.4747653777885703E-2</v>
      </c>
      <c r="W788" s="19">
        <v>1.1795187205279899E-2</v>
      </c>
      <c r="X788" s="51">
        <v>1.96843597159386</v>
      </c>
      <c r="Y788" s="19">
        <v>-5.5494901171186904E-3</v>
      </c>
      <c r="Z788" s="51">
        <v>18.776724446535798</v>
      </c>
      <c r="AA788" s="19">
        <v>-7.7752209499521996E-3</v>
      </c>
      <c r="AB788" s="51">
        <v>19.799144808173899</v>
      </c>
      <c r="AC788" s="19">
        <v>5.0297129550017403E-2</v>
      </c>
      <c r="AD788" s="51">
        <v>29.315568453253899</v>
      </c>
      <c r="AE788" s="19">
        <v>8.1987567844480497E-2</v>
      </c>
      <c r="AF788" s="87">
        <v>25.975988833059102</v>
      </c>
      <c r="AG788" s="19">
        <v>1.2956573118572099E-3</v>
      </c>
      <c r="AH788" s="51">
        <v>-1.6692552606400599</v>
      </c>
      <c r="AI788" s="19">
        <v>-6.2512537215297899E-3</v>
      </c>
      <c r="AJ788" s="51">
        <v>13.101791834837099</v>
      </c>
      <c r="AK788" s="19">
        <v>0.94840609999839198</v>
      </c>
      <c r="AL788" s="19">
        <v>4.2764303489093401E-2</v>
      </c>
      <c r="AM788" s="51">
        <v>-23.762643600813998</v>
      </c>
      <c r="AN788" s="15"/>
      <c r="AO788" s="22">
        <v>1.4378107611264601E-2</v>
      </c>
      <c r="AP788" s="22">
        <v>-1.42081997200876E-2</v>
      </c>
      <c r="AQ788" s="22">
        <v>1.8001891443418599E-2</v>
      </c>
      <c r="AR788" s="22">
        <v>-2.0353453883217298E-2</v>
      </c>
      <c r="AS788" s="20">
        <v>8</v>
      </c>
      <c r="AT788" s="20">
        <v>4</v>
      </c>
      <c r="AU788" s="20">
        <v>7</v>
      </c>
      <c r="AV788" s="21">
        <v>5</v>
      </c>
      <c r="AW788" s="15"/>
      <c r="AX788" s="25">
        <v>3.4718391779642803E-2</v>
      </c>
      <c r="AY788" s="26">
        <v>-0.97218716246425196</v>
      </c>
      <c r="AZ788" s="26">
        <v>0.51904169369845499</v>
      </c>
      <c r="BA788" s="26">
        <v>-1.28680340579194</v>
      </c>
      <c r="BB788" s="85">
        <v>3.58453348500916E-3</v>
      </c>
      <c r="BC788" s="88">
        <v>-5.7787397149149902</v>
      </c>
      <c r="BD788" s="18">
        <v>43747</v>
      </c>
      <c r="BE788" s="18">
        <v>43913</v>
      </c>
      <c r="BF788" s="20"/>
      <c r="BG788" s="18"/>
      <c r="BH788" s="15"/>
    </row>
    <row r="789" spans="1:60" x14ac:dyDescent="0.25">
      <c r="A789" s="15"/>
      <c r="B789" s="14" t="s">
        <v>2519</v>
      </c>
      <c r="C789" s="14" t="s">
        <v>2520</v>
      </c>
      <c r="D789" s="14" t="s">
        <v>2517</v>
      </c>
      <c r="E789" s="16" t="s">
        <v>43</v>
      </c>
      <c r="F789" s="16" t="s">
        <v>2142</v>
      </c>
      <c r="G789" s="81" t="s">
        <v>205</v>
      </c>
      <c r="H789" s="82" t="s">
        <v>146</v>
      </c>
      <c r="I789" s="17" t="s">
        <v>31</v>
      </c>
      <c r="J789" s="17" t="s">
        <v>2521</v>
      </c>
      <c r="K789" s="15"/>
      <c r="L789" s="18">
        <v>44022</v>
      </c>
      <c r="M789" s="83">
        <v>2052.29500000179</v>
      </c>
      <c r="N789" s="84">
        <v>2052.29500000179</v>
      </c>
      <c r="O789" s="84">
        <v>2110.25299999863</v>
      </c>
      <c r="P789" s="85">
        <f t="shared" si="12"/>
        <v>0.97253504674705937</v>
      </c>
      <c r="Q789" s="18">
        <v>43747</v>
      </c>
      <c r="R789" s="86">
        <v>245406.80900000001</v>
      </c>
      <c r="S789" s="86">
        <v>556590.33487402298</v>
      </c>
      <c r="T789" s="15"/>
      <c r="U789" s="19">
        <v>-1.05686815004447E-3</v>
      </c>
      <c r="V789" s="51">
        <v>-6.3773899637453696E-2</v>
      </c>
      <c r="W789" s="19">
        <v>1.2091272777979599E-2</v>
      </c>
      <c r="X789" s="51">
        <v>1.99804452886383</v>
      </c>
      <c r="Y789" s="19">
        <v>-3.7821710975549602E-3</v>
      </c>
      <c r="Z789" s="51">
        <v>18.953456348506698</v>
      </c>
      <c r="AA789" s="19">
        <v>-4.2214070053887597E-3</v>
      </c>
      <c r="AB789" s="51">
        <v>20.154526202619302</v>
      </c>
      <c r="AC789" s="19">
        <v>5.78287299849762E-2</v>
      </c>
      <c r="AD789" s="51">
        <v>30.0687284967571</v>
      </c>
      <c r="AE789" s="19">
        <v>9.3644155045767494E-2</v>
      </c>
      <c r="AF789" s="87">
        <v>27.141647553187799</v>
      </c>
      <c r="AG789" s="19">
        <v>1.39330778074509E-3</v>
      </c>
      <c r="AH789" s="51">
        <v>-1.6594902137512699</v>
      </c>
      <c r="AI789" s="19">
        <v>-4.3881156152565399E-3</v>
      </c>
      <c r="AJ789" s="51">
        <v>13.2881056454644</v>
      </c>
      <c r="AK789" s="19">
        <v>1.05229500000132</v>
      </c>
      <c r="AL789" s="19">
        <v>4.6170568051820703E-2</v>
      </c>
      <c r="AM789" s="51">
        <v>-13.373753600521001</v>
      </c>
      <c r="AN789" s="15"/>
      <c r="AO789" s="22">
        <v>1.43880664163589E-2</v>
      </c>
      <c r="AP789" s="22">
        <v>-1.41985761792967E-2</v>
      </c>
      <c r="AQ789" s="22">
        <v>1.8299923776794499E-2</v>
      </c>
      <c r="AR789" s="22">
        <v>-2.00571716650302E-2</v>
      </c>
      <c r="AS789" s="20">
        <v>8</v>
      </c>
      <c r="AT789" s="20">
        <v>4</v>
      </c>
      <c r="AU789" s="20">
        <v>7</v>
      </c>
      <c r="AV789" s="21">
        <v>5</v>
      </c>
      <c r="AW789" s="15"/>
      <c r="AX789" s="25">
        <v>3.4722457032148699E-2</v>
      </c>
      <c r="AY789" s="26">
        <v>-0.87856492187984303</v>
      </c>
      <c r="AZ789" s="26">
        <v>0.53092046061556197</v>
      </c>
      <c r="BA789" s="26">
        <v>-1.1663395291088801</v>
      </c>
      <c r="BB789" s="85">
        <v>3.58499311961623E-3</v>
      </c>
      <c r="BC789" s="88">
        <v>-5.6258183259851604</v>
      </c>
      <c r="BD789" s="18">
        <v>43747</v>
      </c>
      <c r="BE789" s="18">
        <v>43913</v>
      </c>
      <c r="BF789" s="20"/>
      <c r="BG789" s="18"/>
      <c r="BH789" s="15"/>
    </row>
    <row r="790" spans="1:60" x14ac:dyDescent="0.25">
      <c r="A790" s="15"/>
      <c r="B790" s="14" t="s">
        <v>2522</v>
      </c>
      <c r="C790" s="14" t="s">
        <v>2523</v>
      </c>
      <c r="D790" s="14" t="s">
        <v>2517</v>
      </c>
      <c r="E790" s="16" t="s">
        <v>2317</v>
      </c>
      <c r="F790" s="16" t="s">
        <v>2142</v>
      </c>
      <c r="G790" s="81" t="s">
        <v>205</v>
      </c>
      <c r="H790" s="82" t="s">
        <v>146</v>
      </c>
      <c r="I790" s="17" t="s">
        <v>31</v>
      </c>
      <c r="J790" s="17" t="s">
        <v>2524</v>
      </c>
      <c r="K790" s="15"/>
      <c r="L790" s="18">
        <v>44022</v>
      </c>
      <c r="M790" s="83">
        <v>2098.5696000009798</v>
      </c>
      <c r="N790" s="84">
        <v>2098.5696000009798</v>
      </c>
      <c r="O790" s="84">
        <v>2155.0619000010201</v>
      </c>
      <c r="P790" s="85">
        <f t="shared" si="12"/>
        <v>0.97378622859973829</v>
      </c>
      <c r="Q790" s="18">
        <v>43747</v>
      </c>
      <c r="R790" s="86">
        <v>3329997.588</v>
      </c>
      <c r="S790" s="86">
        <v>4205621.9952070303</v>
      </c>
      <c r="T790" s="15"/>
      <c r="U790" s="19">
        <v>-1.052180618899E-3</v>
      </c>
      <c r="V790" s="51">
        <v>-6.3305146522907293E-2</v>
      </c>
      <c r="W790" s="19">
        <v>1.2233266568728101E-2</v>
      </c>
      <c r="X790" s="51">
        <v>2.01224390793868</v>
      </c>
      <c r="Y790" s="19">
        <v>-2.9345582352107201E-3</v>
      </c>
      <c r="Z790" s="51">
        <v>19.038217634719299</v>
      </c>
      <c r="AA790" s="19">
        <v>-2.5151375239147499E-3</v>
      </c>
      <c r="AB790" s="51">
        <v>20.325153150770301</v>
      </c>
      <c r="AC790" s="19">
        <v>6.1455018661945401E-2</v>
      </c>
      <c r="AD790" s="51">
        <v>30.431357364461299</v>
      </c>
      <c r="AE790" s="19">
        <v>9.9271649956790498E-2</v>
      </c>
      <c r="AF790" s="87">
        <v>27.704397044290101</v>
      </c>
      <c r="AG790" s="19">
        <v>1.44014581019292E-3</v>
      </c>
      <c r="AH790" s="51">
        <v>-1.6548064108064899</v>
      </c>
      <c r="AI790" s="19">
        <v>-3.4945151046485998E-3</v>
      </c>
      <c r="AJ790" s="51">
        <v>13.377465696525199</v>
      </c>
      <c r="AK790" s="19">
        <v>0.90346448979689697</v>
      </c>
      <c r="AL790" s="19">
        <v>4.8893505139858497E-2</v>
      </c>
      <c r="AM790" s="51">
        <v>75.173480211058603</v>
      </c>
      <c r="AN790" s="15"/>
      <c r="AO790" s="22">
        <v>1.4392775297892501E-2</v>
      </c>
      <c r="AP790" s="22">
        <v>-1.41939660425123E-2</v>
      </c>
      <c r="AQ790" s="22">
        <v>1.8442684771798699E-2</v>
      </c>
      <c r="AR790" s="22">
        <v>-1.9915189925995901E-2</v>
      </c>
      <c r="AS790" s="20">
        <v>8</v>
      </c>
      <c r="AT790" s="20">
        <v>4</v>
      </c>
      <c r="AU790" s="20">
        <v>7</v>
      </c>
      <c r="AV790" s="21">
        <v>5</v>
      </c>
      <c r="AW790" s="15"/>
      <c r="AX790" s="25">
        <v>3.4724533000589898E-2</v>
      </c>
      <c r="AY790" s="26">
        <v>-0.833626258374352</v>
      </c>
      <c r="AZ790" s="26">
        <v>0.53662300403084395</v>
      </c>
      <c r="BA790" s="26">
        <v>-1.10825050424319</v>
      </c>
      <c r="BB790" s="85">
        <v>3.5852265377980101E-3</v>
      </c>
      <c r="BC790" s="88">
        <v>-5.5525365652356404</v>
      </c>
      <c r="BD790" s="18">
        <v>43747</v>
      </c>
      <c r="BE790" s="18">
        <v>43913</v>
      </c>
      <c r="BF790" s="20"/>
      <c r="BG790" s="18"/>
      <c r="BH790" s="15"/>
    </row>
    <row r="791" spans="1:60" x14ac:dyDescent="0.25">
      <c r="A791" s="15"/>
      <c r="B791" s="14" t="s">
        <v>2525</v>
      </c>
      <c r="C791" s="14" t="s">
        <v>2526</v>
      </c>
      <c r="D791" s="14" t="s">
        <v>2517</v>
      </c>
      <c r="E791" s="16" t="s">
        <v>47</v>
      </c>
      <c r="F791" s="16" t="s">
        <v>2142</v>
      </c>
      <c r="G791" s="81" t="s">
        <v>205</v>
      </c>
      <c r="H791" s="82" t="s">
        <v>146</v>
      </c>
      <c r="I791" s="17" t="s">
        <v>31</v>
      </c>
      <c r="J791" s="17" t="s">
        <v>2527</v>
      </c>
      <c r="K791" s="15"/>
      <c r="L791" s="18">
        <v>44022</v>
      </c>
      <c r="M791" s="83">
        <v>1000</v>
      </c>
      <c r="N791" s="84">
        <v>1000</v>
      </c>
      <c r="O791" s="84">
        <v>1000</v>
      </c>
      <c r="P791" s="85">
        <f t="shared" si="12"/>
        <v>1</v>
      </c>
      <c r="Q791" s="18">
        <v>44022</v>
      </c>
      <c r="R791" s="86">
        <v>0</v>
      </c>
      <c r="S791" s="86">
        <v>0</v>
      </c>
      <c r="T791" s="15"/>
      <c r="U791" s="19">
        <v>0</v>
      </c>
      <c r="V791" s="51">
        <v>4.1912915366992799E-2</v>
      </c>
      <c r="W791" s="19">
        <v>0</v>
      </c>
      <c r="X791" s="51">
        <v>0.78891725106586796</v>
      </c>
      <c r="Y791" s="19">
        <v>0</v>
      </c>
      <c r="Z791" s="51">
        <v>19.3316734582477</v>
      </c>
      <c r="AA791" s="19">
        <v>0</v>
      </c>
      <c r="AB791" s="51">
        <v>20.576666903158198</v>
      </c>
      <c r="AC791" s="19">
        <v>0</v>
      </c>
      <c r="AD791" s="51">
        <v>24.2858554982522</v>
      </c>
      <c r="AE791" s="19">
        <v>0</v>
      </c>
      <c r="AF791" s="87">
        <v>17.777232048596499</v>
      </c>
      <c r="AG791" s="19">
        <v>0</v>
      </c>
      <c r="AH791" s="51">
        <v>-1.79882099182578</v>
      </c>
      <c r="AI791" s="19">
        <v>0</v>
      </c>
      <c r="AJ791" s="51">
        <v>13.726917206993701</v>
      </c>
      <c r="AK791" s="19">
        <v>0</v>
      </c>
      <c r="AL791" s="19">
        <v>0</v>
      </c>
      <c r="AM791" s="51">
        <v>-5.3318155511078702</v>
      </c>
      <c r="AN791" s="15"/>
      <c r="AO791" s="22">
        <v>0</v>
      </c>
      <c r="AP791" s="22">
        <v>0</v>
      </c>
      <c r="AQ791" s="22">
        <v>0</v>
      </c>
      <c r="AR791" s="22">
        <v>0</v>
      </c>
      <c r="AS791" s="20">
        <v>0</v>
      </c>
      <c r="AT791" s="20">
        <v>0</v>
      </c>
      <c r="AU791" s="20">
        <v>7</v>
      </c>
      <c r="AV791" s="21">
        <v>5</v>
      </c>
      <c r="AW791" s="15"/>
      <c r="AX791" s="25">
        <v>0</v>
      </c>
      <c r="AY791" s="26">
        <v>-115.173126170179</v>
      </c>
      <c r="AZ791" s="26">
        <v>0.54146558877982898</v>
      </c>
      <c r="BA791" s="26">
        <v>-15.964106449086101</v>
      </c>
      <c r="BB791" s="85">
        <v>0</v>
      </c>
      <c r="BC791" s="88">
        <v>0</v>
      </c>
      <c r="BD791" s="18">
        <v>43657</v>
      </c>
      <c r="BE791" s="18"/>
      <c r="BF791" s="20"/>
      <c r="BG791" s="18"/>
      <c r="BH791" s="15"/>
    </row>
    <row r="792" spans="1:60" x14ac:dyDescent="0.25">
      <c r="A792" s="15"/>
      <c r="B792" s="14" t="s">
        <v>2528</v>
      </c>
      <c r="C792" s="14" t="s">
        <v>2529</v>
      </c>
      <c r="D792" s="14" t="s">
        <v>2517</v>
      </c>
      <c r="E792" s="16" t="s">
        <v>2352</v>
      </c>
      <c r="F792" s="16" t="s">
        <v>2142</v>
      </c>
      <c r="G792" s="81" t="s">
        <v>205</v>
      </c>
      <c r="H792" s="82" t="s">
        <v>146</v>
      </c>
      <c r="I792" s="17" t="s">
        <v>31</v>
      </c>
      <c r="J792" s="17" t="s">
        <v>2530</v>
      </c>
      <c r="K792" s="15"/>
      <c r="L792" s="18">
        <v>44022</v>
      </c>
      <c r="M792" s="83">
        <v>1000</v>
      </c>
      <c r="N792" s="84">
        <v>1000</v>
      </c>
      <c r="O792" s="84">
        <v>1000</v>
      </c>
      <c r="P792" s="85">
        <f t="shared" si="12"/>
        <v>1</v>
      </c>
      <c r="Q792" s="18">
        <v>44022</v>
      </c>
      <c r="R792" s="86">
        <v>0</v>
      </c>
      <c r="S792" s="86">
        <v>0</v>
      </c>
      <c r="T792" s="15"/>
      <c r="U792" s="19">
        <v>0</v>
      </c>
      <c r="V792" s="51">
        <v>4.1912915366992799E-2</v>
      </c>
      <c r="W792" s="19">
        <v>0</v>
      </c>
      <c r="X792" s="51">
        <v>0.78891725106586796</v>
      </c>
      <c r="Y792" s="19">
        <v>0</v>
      </c>
      <c r="Z792" s="51">
        <v>19.3316734582477</v>
      </c>
      <c r="AA792" s="19">
        <v>0</v>
      </c>
      <c r="AB792" s="51">
        <v>20.576666903158198</v>
      </c>
      <c r="AC792" s="19">
        <v>0</v>
      </c>
      <c r="AD792" s="51">
        <v>24.2858554982522</v>
      </c>
      <c r="AE792" s="19">
        <v>0</v>
      </c>
      <c r="AF792" s="87">
        <v>17.777232048596499</v>
      </c>
      <c r="AG792" s="19">
        <v>0</v>
      </c>
      <c r="AH792" s="51">
        <v>-1.79882099182578</v>
      </c>
      <c r="AI792" s="19">
        <v>0</v>
      </c>
      <c r="AJ792" s="51">
        <v>13.726917206993701</v>
      </c>
      <c r="AK792" s="19">
        <v>0</v>
      </c>
      <c r="AL792" s="19">
        <v>0</v>
      </c>
      <c r="AM792" s="51">
        <v>-5.3318155511078702</v>
      </c>
      <c r="AN792" s="15"/>
      <c r="AO792" s="22">
        <v>0</v>
      </c>
      <c r="AP792" s="22">
        <v>0</v>
      </c>
      <c r="AQ792" s="22">
        <v>0</v>
      </c>
      <c r="AR792" s="22">
        <v>0</v>
      </c>
      <c r="AS792" s="20">
        <v>0</v>
      </c>
      <c r="AT792" s="20">
        <v>0</v>
      </c>
      <c r="AU792" s="20">
        <v>7</v>
      </c>
      <c r="AV792" s="21">
        <v>5</v>
      </c>
      <c r="AW792" s="15"/>
      <c r="AX792" s="25">
        <v>0</v>
      </c>
      <c r="AY792" s="26">
        <v>-115.173126170179</v>
      </c>
      <c r="AZ792" s="26">
        <v>0.54146558877982898</v>
      </c>
      <c r="BA792" s="26">
        <v>-15.964106449086101</v>
      </c>
      <c r="BB792" s="85">
        <v>0</v>
      </c>
      <c r="BC792" s="88">
        <v>0</v>
      </c>
      <c r="BD792" s="18">
        <v>43657</v>
      </c>
      <c r="BE792" s="18"/>
      <c r="BF792" s="20"/>
      <c r="BG792" s="18"/>
      <c r="BH792" s="15"/>
    </row>
    <row r="793" spans="1:60" x14ac:dyDescent="0.25">
      <c r="A793" s="15"/>
      <c r="B793" s="14" t="s">
        <v>2531</v>
      </c>
      <c r="C793" s="14" t="s">
        <v>2532</v>
      </c>
      <c r="D793" s="14" t="s">
        <v>2517</v>
      </c>
      <c r="E793" s="16" t="s">
        <v>59</v>
      </c>
      <c r="F793" s="16" t="s">
        <v>2142</v>
      </c>
      <c r="G793" s="81" t="s">
        <v>205</v>
      </c>
      <c r="H793" s="82" t="s">
        <v>146</v>
      </c>
      <c r="I793" s="17" t="s">
        <v>31</v>
      </c>
      <c r="J793" s="17" t="s">
        <v>2533</v>
      </c>
      <c r="K793" s="15"/>
      <c r="L793" s="18">
        <v>44022</v>
      </c>
      <c r="M793" s="83">
        <v>2208.48550000042</v>
      </c>
      <c r="N793" s="84">
        <v>2208.48550000042</v>
      </c>
      <c r="O793" s="84">
        <v>2262.74010000005</v>
      </c>
      <c r="P793" s="85">
        <f t="shared" si="12"/>
        <v>0.97602261081613884</v>
      </c>
      <c r="Q793" s="18">
        <v>43747</v>
      </c>
      <c r="R793" s="86">
        <v>7818501.8940000003</v>
      </c>
      <c r="S793" s="86">
        <v>2157975.0588867199</v>
      </c>
      <c r="T793" s="15"/>
      <c r="U793" s="19">
        <v>-1.0438786830491199E-3</v>
      </c>
      <c r="V793" s="51">
        <v>-6.2474952937918701E-2</v>
      </c>
      <c r="W793" s="19">
        <v>1.24863747823838E-2</v>
      </c>
      <c r="X793" s="51">
        <v>2.03755472930425</v>
      </c>
      <c r="Y793" s="19">
        <v>-1.4214859593266701E-3</v>
      </c>
      <c r="Z793" s="51">
        <v>19.189524862304101</v>
      </c>
      <c r="AA793" s="19">
        <v>5.3617493176716402E-4</v>
      </c>
      <c r="AB793" s="51">
        <v>20.630284396349499</v>
      </c>
      <c r="AC793" s="19">
        <v>6.7954096966786906E-2</v>
      </c>
      <c r="AD793" s="51">
        <v>31.081265194923599</v>
      </c>
      <c r="AE793" s="19">
        <v>0.10938112603078499</v>
      </c>
      <c r="AF793" s="87">
        <v>28.715344651689499</v>
      </c>
      <c r="AG793" s="19">
        <v>1.52363196320948E-3</v>
      </c>
      <c r="AH793" s="51">
        <v>-1.6464577955048301</v>
      </c>
      <c r="AI793" s="19">
        <v>-1.8990029939231999E-3</v>
      </c>
      <c r="AJ793" s="51">
        <v>13.537016907605</v>
      </c>
      <c r="AK793" s="19">
        <v>1.2084854999999499</v>
      </c>
      <c r="AL793" s="19">
        <v>5.0999110742850497E-2</v>
      </c>
      <c r="AM793" s="51">
        <v>2.2452963993419002</v>
      </c>
      <c r="AN793" s="15"/>
      <c r="AO793" s="22">
        <v>1.44012578257389E-2</v>
      </c>
      <c r="AP793" s="22">
        <v>-1.4185710989295299E-2</v>
      </c>
      <c r="AQ793" s="22">
        <v>1.8697238832828599E-2</v>
      </c>
      <c r="AR793" s="22">
        <v>-1.9662065863485598E-2</v>
      </c>
      <c r="AS793" s="20">
        <v>8</v>
      </c>
      <c r="AT793" s="20">
        <v>4</v>
      </c>
      <c r="AU793" s="20">
        <v>7</v>
      </c>
      <c r="AV793" s="21">
        <v>5</v>
      </c>
      <c r="AW793" s="15"/>
      <c r="AX793" s="25">
        <v>3.4728509938759103E-2</v>
      </c>
      <c r="AY793" s="26">
        <v>-0.75327067623129595</v>
      </c>
      <c r="AZ793" s="26">
        <v>0.54681951020211295</v>
      </c>
      <c r="BA793" s="26">
        <v>-1.00395458619823</v>
      </c>
      <c r="BB793" s="85">
        <v>3.58567133604993E-3</v>
      </c>
      <c r="BC793" s="88">
        <v>-5.4215550429944397</v>
      </c>
      <c r="BD793" s="18">
        <v>43747</v>
      </c>
      <c r="BE793" s="18">
        <v>43913</v>
      </c>
      <c r="BF793" s="20"/>
      <c r="BG793" s="18"/>
      <c r="BH793" s="15"/>
    </row>
    <row r="794" spans="1:60" x14ac:dyDescent="0.25">
      <c r="A794" s="15"/>
      <c r="B794" s="14" t="s">
        <v>2534</v>
      </c>
      <c r="C794" s="14" t="s">
        <v>2535</v>
      </c>
      <c r="D794" s="14" t="s">
        <v>2517</v>
      </c>
      <c r="E794" s="16" t="s">
        <v>2332</v>
      </c>
      <c r="F794" s="16" t="s">
        <v>2142</v>
      </c>
      <c r="G794" s="81" t="s">
        <v>205</v>
      </c>
      <c r="H794" s="82" t="s">
        <v>146</v>
      </c>
      <c r="I794" s="17" t="s">
        <v>31</v>
      </c>
      <c r="J794" s="17" t="s">
        <v>2536</v>
      </c>
      <c r="K794" s="15"/>
      <c r="L794" s="18">
        <v>44022</v>
      </c>
      <c r="M794" s="83">
        <v>2094.53810000047</v>
      </c>
      <c r="N794" s="84">
        <v>2094.53810000047</v>
      </c>
      <c r="O794" s="84">
        <v>2144.4380999989799</v>
      </c>
      <c r="P794" s="85">
        <f t="shared" si="12"/>
        <v>0.97673050110491244</v>
      </c>
      <c r="Q794" s="18">
        <v>43747</v>
      </c>
      <c r="R794" s="86">
        <v>2911.7890000000002</v>
      </c>
      <c r="S794" s="86">
        <v>4296.2918893127398</v>
      </c>
      <c r="T794" s="15"/>
      <c r="U794" s="19">
        <v>-1.0413876589154801E-3</v>
      </c>
      <c r="V794" s="51">
        <v>-6.2225850524555398E-2</v>
      </c>
      <c r="W794" s="19">
        <v>1.25616759469267E-2</v>
      </c>
      <c r="X794" s="51">
        <v>2.0450848457585402</v>
      </c>
      <c r="Y794" s="19">
        <v>-9.4080139297148002E-4</v>
      </c>
      <c r="Z794" s="51">
        <v>19.2375933189469</v>
      </c>
      <c r="AA794" s="19">
        <v>1.50076546924538E-3</v>
      </c>
      <c r="AB794" s="51">
        <v>20.726743450097299</v>
      </c>
      <c r="AC794" s="19">
        <v>7.0002100628698799E-2</v>
      </c>
      <c r="AD794" s="51">
        <v>31.2860655611148</v>
      </c>
      <c r="AE794" s="19">
        <v>0.112565579489456</v>
      </c>
      <c r="AF794" s="87">
        <v>29.033789997542002</v>
      </c>
      <c r="AG794" s="19">
        <v>1.54851071783924E-3</v>
      </c>
      <c r="AH794" s="51">
        <v>-1.6439699200418501</v>
      </c>
      <c r="AI794" s="19">
        <v>-1.3913519251218501E-3</v>
      </c>
      <c r="AJ794" s="51">
        <v>13.587782014481499</v>
      </c>
      <c r="AK794" s="19">
        <v>0.88068536692531796</v>
      </c>
      <c r="AL794" s="19">
        <v>4.7957412980394999E-2</v>
      </c>
      <c r="AM794" s="51">
        <v>72.8955679239007</v>
      </c>
      <c r="AN794" s="15"/>
      <c r="AO794" s="22">
        <v>1.44037807804125E-2</v>
      </c>
      <c r="AP794" s="22">
        <v>-1.41831148939673E-2</v>
      </c>
      <c r="AQ794" s="22">
        <v>1.8780290583890701E-2</v>
      </c>
      <c r="AR794" s="22">
        <v>-1.95806530427944E-2</v>
      </c>
      <c r="AS794" s="20">
        <v>8</v>
      </c>
      <c r="AT794" s="20">
        <v>4</v>
      </c>
      <c r="AU794" s="20">
        <v>7</v>
      </c>
      <c r="AV794" s="21">
        <v>5</v>
      </c>
      <c r="AW794" s="15"/>
      <c r="AX794" s="25">
        <v>3.472974811928E-2</v>
      </c>
      <c r="AY794" s="26">
        <v>-0.72783264975532802</v>
      </c>
      <c r="AZ794" s="26">
        <v>0.55004514275697103</v>
      </c>
      <c r="BA794" s="26">
        <v>-0.97082042273359503</v>
      </c>
      <c r="BB794" s="85">
        <v>3.5858098060816699E-3</v>
      </c>
      <c r="BC794" s="88">
        <v>-5.3799407872065803</v>
      </c>
      <c r="BD794" s="18">
        <v>43747</v>
      </c>
      <c r="BE794" s="18">
        <v>43913</v>
      </c>
      <c r="BF794" s="20"/>
      <c r="BG794" s="18"/>
      <c r="BH794" s="15"/>
    </row>
    <row r="795" spans="1:60" x14ac:dyDescent="0.25">
      <c r="A795" s="15"/>
      <c r="B795" s="14" t="s">
        <v>2537</v>
      </c>
      <c r="C795" s="14" t="s">
        <v>2538</v>
      </c>
      <c r="D795" s="14" t="s">
        <v>2539</v>
      </c>
      <c r="E795" s="16" t="s">
        <v>43</v>
      </c>
      <c r="F795" s="16" t="s">
        <v>2142</v>
      </c>
      <c r="G795" s="81" t="s">
        <v>29</v>
      </c>
      <c r="H795" s="82" t="s">
        <v>561</v>
      </c>
      <c r="I795" s="17" t="s">
        <v>31</v>
      </c>
      <c r="J795" s="17" t="s">
        <v>2540</v>
      </c>
      <c r="K795" s="15"/>
      <c r="L795" s="18">
        <v>44022</v>
      </c>
      <c r="M795" s="83">
        <v>841.00210000015795</v>
      </c>
      <c r="N795" s="84">
        <v>841.00210000015795</v>
      </c>
      <c r="O795" s="84">
        <v>1184.13150000013</v>
      </c>
      <c r="P795" s="85">
        <f t="shared" si="12"/>
        <v>0.71022694692275778</v>
      </c>
      <c r="Q795" s="18">
        <v>43756</v>
      </c>
      <c r="R795" s="86">
        <v>11878195.038000001</v>
      </c>
      <c r="S795" s="86">
        <v>16142596.948656199</v>
      </c>
      <c r="T795" s="15"/>
      <c r="U795" s="19">
        <v>-1.4117935943431801E-3</v>
      </c>
      <c r="V795" s="51">
        <v>-9.9266444067325196E-2</v>
      </c>
      <c r="W795" s="19">
        <v>3.6074138866752002E-2</v>
      </c>
      <c r="X795" s="51">
        <v>4.3963311377447098</v>
      </c>
      <c r="Y795" s="19">
        <v>-0.18635028123128</v>
      </c>
      <c r="Z795" s="51">
        <v>0.69664533511968296</v>
      </c>
      <c r="AA795" s="19">
        <v>-0.27638484837923899</v>
      </c>
      <c r="AB795" s="51">
        <v>-7.0618179347657097</v>
      </c>
      <c r="AC795" s="19">
        <v>-0.29507334613561398</v>
      </c>
      <c r="AD795" s="51">
        <v>-5.2214791153091902</v>
      </c>
      <c r="AE795" s="19">
        <v>-0.220834860853793</v>
      </c>
      <c r="AF795" s="87">
        <v>-4.3062540367827804</v>
      </c>
      <c r="AG795" s="19">
        <v>2.30637654221937E-2</v>
      </c>
      <c r="AH795" s="51">
        <v>0.50755555039359002</v>
      </c>
      <c r="AI795" s="19">
        <v>-0.118355037016008</v>
      </c>
      <c r="AJ795" s="51">
        <v>1.89141350539285</v>
      </c>
      <c r="AK795" s="19">
        <v>-0.158997900000104</v>
      </c>
      <c r="AL795" s="19">
        <v>-1.9114644926048599E-2</v>
      </c>
      <c r="AM795" s="51">
        <v>-9.87922597097349</v>
      </c>
      <c r="AN795" s="15"/>
      <c r="AO795" s="22">
        <v>0.115928542276379</v>
      </c>
      <c r="AP795" s="22">
        <v>-0.12948941776179701</v>
      </c>
      <c r="AQ795" s="22">
        <v>0.19224421953928</v>
      </c>
      <c r="AR795" s="22">
        <v>-0.20653754277474901</v>
      </c>
      <c r="AS795" s="20">
        <v>5</v>
      </c>
      <c r="AT795" s="20">
        <v>7</v>
      </c>
      <c r="AU795" s="20">
        <v>5</v>
      </c>
      <c r="AV795" s="21">
        <v>7</v>
      </c>
      <c r="AW795" s="15"/>
      <c r="AX795" s="25">
        <v>0.352271212768974</v>
      </c>
      <c r="AY795" s="26">
        <v>-0.56876421898323304</v>
      </c>
      <c r="AZ795" s="26">
        <v>-0.60519417908199102</v>
      </c>
      <c r="BA795" s="26">
        <v>-0.77599580690730396</v>
      </c>
      <c r="BB795" s="85">
        <v>3.60161380096179E-2</v>
      </c>
      <c r="BC795" s="88">
        <v>-51.196324056945699</v>
      </c>
      <c r="BD795" s="18">
        <v>43756</v>
      </c>
      <c r="BE795" s="18">
        <v>43914</v>
      </c>
      <c r="BF795" s="20"/>
      <c r="BG795" s="18"/>
      <c r="BH795" s="15"/>
    </row>
    <row r="796" spans="1:60" x14ac:dyDescent="0.25">
      <c r="A796" s="15"/>
      <c r="B796" s="14" t="s">
        <v>2541</v>
      </c>
      <c r="C796" s="14" t="s">
        <v>2542</v>
      </c>
      <c r="D796" s="14" t="s">
        <v>2539</v>
      </c>
      <c r="E796" s="16" t="s">
        <v>2317</v>
      </c>
      <c r="F796" s="16" t="s">
        <v>2142</v>
      </c>
      <c r="G796" s="81" t="s">
        <v>29</v>
      </c>
      <c r="H796" s="82" t="s">
        <v>561</v>
      </c>
      <c r="I796" s="17" t="s">
        <v>31</v>
      </c>
      <c r="J796" s="17" t="s">
        <v>2543</v>
      </c>
      <c r="K796" s="15"/>
      <c r="L796" s="18">
        <v>44022</v>
      </c>
      <c r="M796" s="83">
        <v>1093.31629999913</v>
      </c>
      <c r="N796" s="84">
        <v>1093.31629999913</v>
      </c>
      <c r="O796" s="84">
        <v>1528.5129000004399</v>
      </c>
      <c r="P796" s="85">
        <f t="shared" si="12"/>
        <v>0.71528104211538901</v>
      </c>
      <c r="Q796" s="18">
        <v>43756</v>
      </c>
      <c r="R796" s="86">
        <v>1414050.236</v>
      </c>
      <c r="S796" s="86">
        <v>1506792.0212636699</v>
      </c>
      <c r="T796" s="15"/>
      <c r="U796" s="19">
        <v>-1.3851430112481499E-3</v>
      </c>
      <c r="V796" s="51">
        <v>-9.6601385757821803E-2</v>
      </c>
      <c r="W796" s="19">
        <v>3.6902381643813001E-2</v>
      </c>
      <c r="X796" s="51">
        <v>4.4791554154508004</v>
      </c>
      <c r="Y796" s="19">
        <v>-0.182396273823688</v>
      </c>
      <c r="Z796" s="51">
        <v>1.0920460758788999</v>
      </c>
      <c r="AA796" s="19">
        <v>-0.26928623168176302</v>
      </c>
      <c r="AB796" s="51">
        <v>-6.3519562650180896</v>
      </c>
      <c r="AC796" s="19">
        <v>-0.28118298173387302</v>
      </c>
      <c r="AD796" s="51">
        <v>-3.8324426751351002</v>
      </c>
      <c r="AE796" s="19">
        <v>-0.19769703663128901</v>
      </c>
      <c r="AF796" s="87">
        <v>-1.99247161453241</v>
      </c>
      <c r="AG796" s="19">
        <v>2.3336555332207399E-2</v>
      </c>
      <c r="AH796" s="51">
        <v>0.53483454139495701</v>
      </c>
      <c r="AI796" s="19">
        <v>-0.113834536336071</v>
      </c>
      <c r="AJ796" s="51">
        <v>2.3434635733865399</v>
      </c>
      <c r="AK796" s="19">
        <v>9.3316299999132796E-2</v>
      </c>
      <c r="AL796" s="19">
        <v>9.9931304303027008E-3</v>
      </c>
      <c r="AM796" s="51">
        <v>15.3521940289647</v>
      </c>
      <c r="AN796" s="15"/>
      <c r="AO796" s="22">
        <v>0.115958372014575</v>
      </c>
      <c r="AP796" s="22">
        <v>-0.12941980271716599</v>
      </c>
      <c r="AQ796" s="22">
        <v>0.193197415701579</v>
      </c>
      <c r="AR796" s="22">
        <v>-0.205882495095429</v>
      </c>
      <c r="AS796" s="20">
        <v>5</v>
      </c>
      <c r="AT796" s="20">
        <v>7</v>
      </c>
      <c r="AU796" s="20">
        <v>5</v>
      </c>
      <c r="AV796" s="21">
        <v>7</v>
      </c>
      <c r="AW796" s="15"/>
      <c r="AX796" s="25">
        <v>0.35223895622650198</v>
      </c>
      <c r="AY796" s="26">
        <v>-0.54765704185137998</v>
      </c>
      <c r="AZ796" s="26">
        <v>-0.54372804192917101</v>
      </c>
      <c r="BA796" s="26">
        <v>-0.74795956446996603</v>
      </c>
      <c r="BB796" s="85">
        <v>3.6014368550604602E-2</v>
      </c>
      <c r="BC796" s="88">
        <v>-50.990227167901999</v>
      </c>
      <c r="BD796" s="18">
        <v>43756</v>
      </c>
      <c r="BE796" s="18">
        <v>43914</v>
      </c>
      <c r="BF796" s="20"/>
      <c r="BG796" s="18"/>
      <c r="BH796" s="15"/>
    </row>
    <row r="797" spans="1:60" x14ac:dyDescent="0.25">
      <c r="A797" s="15"/>
      <c r="B797" s="14" t="s">
        <v>2544</v>
      </c>
      <c r="C797" s="14" t="s">
        <v>2545</v>
      </c>
      <c r="D797" s="14" t="s">
        <v>2539</v>
      </c>
      <c r="E797" s="16" t="s">
        <v>51</v>
      </c>
      <c r="F797" s="16" t="s">
        <v>2142</v>
      </c>
      <c r="G797" s="81" t="s">
        <v>29</v>
      </c>
      <c r="H797" s="82" t="s">
        <v>561</v>
      </c>
      <c r="I797" s="17" t="s">
        <v>31</v>
      </c>
      <c r="J797" s="17" t="s">
        <v>2546</v>
      </c>
      <c r="K797" s="15"/>
      <c r="L797" s="18">
        <v>44022</v>
      </c>
      <c r="M797" s="83">
        <v>886.33289999980502</v>
      </c>
      <c r="N797" s="84">
        <v>886.33289999980502</v>
      </c>
      <c r="O797" s="84">
        <v>1232.2437999993599</v>
      </c>
      <c r="P797" s="85">
        <f t="shared" si="12"/>
        <v>0.71928371642061861</v>
      </c>
      <c r="Q797" s="18">
        <v>43756</v>
      </c>
      <c r="R797" s="86">
        <v>3273167.6170000001</v>
      </c>
      <c r="S797" s="86">
        <v>4503680.6096249996</v>
      </c>
      <c r="T797" s="15"/>
      <c r="U797" s="19">
        <v>-1.37119051032641E-3</v>
      </c>
      <c r="V797" s="51">
        <v>-9.5206135665648603E-2</v>
      </c>
      <c r="W797" s="19">
        <v>3.7338346890464898E-2</v>
      </c>
      <c r="X797" s="51">
        <v>4.5227519401159997</v>
      </c>
      <c r="Y797" s="19">
        <v>-0.17826462197525</v>
      </c>
      <c r="Z797" s="51">
        <v>1.5052112607227199</v>
      </c>
      <c r="AA797" s="19">
        <v>-0.26409608856192801</v>
      </c>
      <c r="AB797" s="51">
        <v>-5.8329419530346103</v>
      </c>
      <c r="AC797" s="19">
        <v>-0.27357848200248602</v>
      </c>
      <c r="AD797" s="51">
        <v>-3.0719927019963502</v>
      </c>
      <c r="AE797" s="19">
        <v>-0.19627966470754499</v>
      </c>
      <c r="AF797" s="87">
        <v>-1.85073442215798</v>
      </c>
      <c r="AG797" s="19">
        <v>2.3479808414776902E-2</v>
      </c>
      <c r="AH797" s="51">
        <v>0.549159849651915</v>
      </c>
      <c r="AI797" s="19">
        <v>-0.11125085770705501</v>
      </c>
      <c r="AJ797" s="51">
        <v>2.6018314362881898</v>
      </c>
      <c r="AK797" s="19">
        <v>-0.113667100000457</v>
      </c>
      <c r="AL797" s="19">
        <v>-3.4463623352166899E-2</v>
      </c>
      <c r="AM797" s="51">
        <v>2.9201850149547699E-2</v>
      </c>
      <c r="AN797" s="15"/>
      <c r="AO797" s="22">
        <v>0.115974028778583</v>
      </c>
      <c r="AP797" s="22">
        <v>-0.129383188244974</v>
      </c>
      <c r="AQ797" s="22">
        <v>0.193699223638687</v>
      </c>
      <c r="AR797" s="22">
        <v>-0.20553739601397</v>
      </c>
      <c r="AS797" s="20">
        <v>5</v>
      </c>
      <c r="AT797" s="20">
        <v>7</v>
      </c>
      <c r="AU797" s="20">
        <v>5</v>
      </c>
      <c r="AV797" s="21">
        <v>7</v>
      </c>
      <c r="AW797" s="15"/>
      <c r="AX797" s="25">
        <v>0.35166400110116203</v>
      </c>
      <c r="AY797" s="26">
        <v>-0.53268825457689695</v>
      </c>
      <c r="AZ797" s="26">
        <v>-0.50001756372421402</v>
      </c>
      <c r="BA797" s="26">
        <v>-0.72820217008757004</v>
      </c>
      <c r="BB797" s="85">
        <v>3.5957060905093402E-2</v>
      </c>
      <c r="BC797" s="88">
        <v>-50.790492920321398</v>
      </c>
      <c r="BD797" s="18">
        <v>43756</v>
      </c>
      <c r="BE797" s="18">
        <v>43914</v>
      </c>
      <c r="BF797" s="20"/>
      <c r="BG797" s="18"/>
      <c r="BH797" s="15"/>
    </row>
    <row r="798" spans="1:60" x14ac:dyDescent="0.25">
      <c r="A798" s="15"/>
      <c r="B798" s="14" t="s">
        <v>2547</v>
      </c>
      <c r="C798" s="14" t="s">
        <v>2548</v>
      </c>
      <c r="D798" s="14" t="s">
        <v>2539</v>
      </c>
      <c r="E798" s="16" t="s">
        <v>2549</v>
      </c>
      <c r="F798" s="16" t="s">
        <v>2142</v>
      </c>
      <c r="G798" s="81" t="s">
        <v>29</v>
      </c>
      <c r="H798" s="82" t="s">
        <v>561</v>
      </c>
      <c r="I798" s="17" t="s">
        <v>31</v>
      </c>
      <c r="J798" s="17" t="s">
        <v>2550</v>
      </c>
      <c r="K798" s="15"/>
      <c r="L798" s="18">
        <v>44022</v>
      </c>
      <c r="M798" s="83">
        <v>772.16089999955102</v>
      </c>
      <c r="N798" s="84">
        <v>772.16089999955102</v>
      </c>
      <c r="O798" s="84">
        <v>1158.5245999991901</v>
      </c>
      <c r="P798" s="85">
        <f t="shared" si="12"/>
        <v>0.66650367199806615</v>
      </c>
      <c r="Q798" s="18">
        <v>43756</v>
      </c>
      <c r="R798" s="86">
        <v>0</v>
      </c>
      <c r="S798" s="86">
        <v>47079.7949351196</v>
      </c>
      <c r="T798" s="15"/>
      <c r="U798" s="19">
        <v>0</v>
      </c>
      <c r="V798" s="51">
        <v>4.1912915366992799E-2</v>
      </c>
      <c r="W798" s="19">
        <v>0</v>
      </c>
      <c r="X798" s="51">
        <v>0.78891725106586796</v>
      </c>
      <c r="Y798" s="19">
        <v>-0.23926391066372199</v>
      </c>
      <c r="Z798" s="51">
        <v>-4.5947176081244798</v>
      </c>
      <c r="AA798" s="19">
        <v>-0.317742129869584</v>
      </c>
      <c r="AB798" s="51">
        <v>-11.197546083800299</v>
      </c>
      <c r="AC798" s="19">
        <v>-0.32488682188792201</v>
      </c>
      <c r="AD798" s="51">
        <v>-8.2028266905399505</v>
      </c>
      <c r="AE798" s="19">
        <v>-0.247642283631722</v>
      </c>
      <c r="AF798" s="87">
        <v>-6.9869963145756602</v>
      </c>
      <c r="AG798" s="19">
        <v>0</v>
      </c>
      <c r="AH798" s="51">
        <v>-1.79882099182578</v>
      </c>
      <c r="AI798" s="19">
        <v>-0.17693692898581501</v>
      </c>
      <c r="AJ798" s="51">
        <v>-3.9667756915878298</v>
      </c>
      <c r="AK798" s="19">
        <v>-0.227839100000856</v>
      </c>
      <c r="AL798" s="19">
        <v>-7.3293908480991404E-2</v>
      </c>
      <c r="AM798" s="51">
        <v>-6.4234128854004702</v>
      </c>
      <c r="AN798" s="15"/>
      <c r="AO798" s="22">
        <v>0.115981383709441</v>
      </c>
      <c r="AP798" s="22">
        <v>-0.12936630204785601</v>
      </c>
      <c r="AQ798" s="22">
        <v>0.19393145797046599</v>
      </c>
      <c r="AR798" s="22">
        <v>-0.20537795768817901</v>
      </c>
      <c r="AS798" s="20">
        <v>3</v>
      </c>
      <c r="AT798" s="20">
        <v>7</v>
      </c>
      <c r="AU798" s="20">
        <v>5</v>
      </c>
      <c r="AV798" s="21">
        <v>7</v>
      </c>
      <c r="AW798" s="15"/>
      <c r="AX798" s="25">
        <v>0.32162407334370102</v>
      </c>
      <c r="AY798" s="26">
        <v>-0.93193836062891899</v>
      </c>
      <c r="AZ798" s="26">
        <v>-0.82193396731690904</v>
      </c>
      <c r="BA798" s="26">
        <v>-1.24139727501279</v>
      </c>
      <c r="BB798" s="85">
        <v>3.2818728574748102E-2</v>
      </c>
      <c r="BC798" s="88">
        <v>-50.381631948053801</v>
      </c>
      <c r="BD798" s="18">
        <v>43756</v>
      </c>
      <c r="BE798" s="18">
        <v>43914</v>
      </c>
      <c r="BF798" s="20"/>
      <c r="BG798" s="18"/>
      <c r="BH798" s="15"/>
    </row>
    <row r="799" spans="1:60" x14ac:dyDescent="0.25">
      <c r="A799" s="15"/>
      <c r="B799" s="14" t="s">
        <v>2551</v>
      </c>
      <c r="C799" s="14" t="s">
        <v>2552</v>
      </c>
      <c r="D799" s="14" t="s">
        <v>2539</v>
      </c>
      <c r="E799" s="16" t="s">
        <v>55</v>
      </c>
      <c r="F799" s="16" t="s">
        <v>2142</v>
      </c>
      <c r="G799" s="81" t="s">
        <v>29</v>
      </c>
      <c r="H799" s="82" t="s">
        <v>561</v>
      </c>
      <c r="I799" s="17" t="s">
        <v>31</v>
      </c>
      <c r="J799" s="17" t="s">
        <v>2553</v>
      </c>
      <c r="K799" s="15"/>
      <c r="L799" s="18">
        <v>44022</v>
      </c>
      <c r="M799" s="83">
        <v>907.62079999968398</v>
      </c>
      <c r="N799" s="84">
        <v>907.62079999968398</v>
      </c>
      <c r="O799" s="84">
        <v>1255.22140000015</v>
      </c>
      <c r="P799" s="85">
        <f t="shared" si="12"/>
        <v>0.7230762636771294</v>
      </c>
      <c r="Q799" s="18">
        <v>43756</v>
      </c>
      <c r="R799" s="86">
        <v>3479637.0320000001</v>
      </c>
      <c r="S799" s="86">
        <v>10078902.1919844</v>
      </c>
      <c r="T799" s="15"/>
      <c r="U799" s="19">
        <v>-1.3550056492022101E-3</v>
      </c>
      <c r="V799" s="51">
        <v>-9.3587649553228403E-2</v>
      </c>
      <c r="W799" s="19">
        <v>3.7843959460587898E-2</v>
      </c>
      <c r="X799" s="51">
        <v>4.5733131971283001</v>
      </c>
      <c r="Y799" s="19">
        <v>-0.17574164070363599</v>
      </c>
      <c r="Z799" s="51">
        <v>1.75750938788406</v>
      </c>
      <c r="AA799" s="19">
        <v>-0.25917329519696097</v>
      </c>
      <c r="AB799" s="51">
        <v>-5.3406626165378803</v>
      </c>
      <c r="AC799" s="19">
        <v>-0.26481440755742403</v>
      </c>
      <c r="AD799" s="51">
        <v>-2.19558525749017</v>
      </c>
      <c r="AE799" s="19">
        <v>-0.17868109123897699</v>
      </c>
      <c r="AF799" s="87">
        <v>-9.0877075301250401E-2</v>
      </c>
      <c r="AG799" s="19">
        <v>2.36459502284561E-2</v>
      </c>
      <c r="AH799" s="51">
        <v>0.56577403101982804</v>
      </c>
      <c r="AI799" s="19">
        <v>-0.108404295397195</v>
      </c>
      <c r="AJ799" s="51">
        <v>2.8864876672742001</v>
      </c>
      <c r="AK799" s="19">
        <v>-9.2379200000286807E-2</v>
      </c>
      <c r="AL799" s="19">
        <v>-2.7779862475654199E-2</v>
      </c>
      <c r="AM799" s="51">
        <v>2.1579918501665798</v>
      </c>
      <c r="AN799" s="15"/>
      <c r="AO799" s="22">
        <v>0.11599231150830699</v>
      </c>
      <c r="AP799" s="22">
        <v>-0.12934089280955999</v>
      </c>
      <c r="AQ799" s="22">
        <v>0.19428130511922101</v>
      </c>
      <c r="AR799" s="22">
        <v>-0.205137134670513</v>
      </c>
      <c r="AS799" s="20">
        <v>5</v>
      </c>
      <c r="AT799" s="20">
        <v>7</v>
      </c>
      <c r="AU799" s="20">
        <v>5</v>
      </c>
      <c r="AV799" s="21">
        <v>7</v>
      </c>
      <c r="AW799" s="15"/>
      <c r="AX799" s="25">
        <v>0.35144761354371401</v>
      </c>
      <c r="AY799" s="26">
        <v>-0.518748337062789</v>
      </c>
      <c r="AZ799" s="26">
        <v>-0.45872960281712899</v>
      </c>
      <c r="BA799" s="26">
        <v>-0.70971432970691195</v>
      </c>
      <c r="BB799" s="85">
        <v>3.5936298332489999E-2</v>
      </c>
      <c r="BC799" s="88">
        <v>-50.617787427734598</v>
      </c>
      <c r="BD799" s="18">
        <v>43756</v>
      </c>
      <c r="BE799" s="18">
        <v>43914</v>
      </c>
      <c r="BF799" s="20"/>
      <c r="BG799" s="18"/>
      <c r="BH799" s="15"/>
    </row>
    <row r="800" spans="1:60" x14ac:dyDescent="0.25">
      <c r="A800" s="15"/>
      <c r="B800" s="14" t="s">
        <v>2554</v>
      </c>
      <c r="C800" s="14" t="s">
        <v>2555</v>
      </c>
      <c r="D800" s="14" t="s">
        <v>2539</v>
      </c>
      <c r="E800" s="16" t="s">
        <v>2326</v>
      </c>
      <c r="F800" s="16" t="s">
        <v>2142</v>
      </c>
      <c r="G800" s="81" t="s">
        <v>29</v>
      </c>
      <c r="H800" s="82" t="s">
        <v>561</v>
      </c>
      <c r="I800" s="17" t="s">
        <v>31</v>
      </c>
      <c r="J800" s="17" t="s">
        <v>2556</v>
      </c>
      <c r="K800" s="15"/>
      <c r="L800" s="18">
        <v>44022</v>
      </c>
      <c r="M800" s="83">
        <v>903.33629999961704</v>
      </c>
      <c r="N800" s="84">
        <v>903.33629999961704</v>
      </c>
      <c r="O800" s="84">
        <v>1248.2305999994301</v>
      </c>
      <c r="P800" s="85">
        <f t="shared" si="12"/>
        <v>0.72369344254181034</v>
      </c>
      <c r="Q800" s="18">
        <v>43756</v>
      </c>
      <c r="R800" s="86">
        <v>201658.185</v>
      </c>
      <c r="S800" s="86">
        <v>214075.695866455</v>
      </c>
      <c r="T800" s="15"/>
      <c r="U800" s="19">
        <v>-1.3510459921235499E-3</v>
      </c>
      <c r="V800" s="51">
        <v>-9.3191683845361695E-2</v>
      </c>
      <c r="W800" s="19">
        <v>3.79653938107367E-2</v>
      </c>
      <c r="X800" s="51">
        <v>4.5854566321431802</v>
      </c>
      <c r="Y800" s="19">
        <v>-0.17543211399141001</v>
      </c>
      <c r="Z800" s="51">
        <v>1.78846205910668</v>
      </c>
      <c r="AA800" s="19">
        <v>-0.25829860553756601</v>
      </c>
      <c r="AB800" s="51">
        <v>-5.2531936505983996</v>
      </c>
      <c r="AC800" s="19">
        <v>-0.26270774127449797</v>
      </c>
      <c r="AD800" s="51">
        <v>-1.9849186291976399</v>
      </c>
      <c r="AE800" s="19">
        <v>-0.174757548523194</v>
      </c>
      <c r="AF800" s="87">
        <v>0.301477196277119</v>
      </c>
      <c r="AG800" s="19">
        <v>2.3686053214987599E-2</v>
      </c>
      <c r="AH800" s="51">
        <v>0.56978432967298398</v>
      </c>
      <c r="AI800" s="19">
        <v>-0.107772996862041</v>
      </c>
      <c r="AJ800" s="51">
        <v>2.9496175207896198</v>
      </c>
      <c r="AK800" s="19">
        <v>-0.103206525829592</v>
      </c>
      <c r="AL800" s="19">
        <v>-3.1236175712365401E-2</v>
      </c>
      <c r="AM800" s="51">
        <v>3.0470976717915601</v>
      </c>
      <c r="AN800" s="15"/>
      <c r="AO800" s="22">
        <v>0.11599663357090299</v>
      </c>
      <c r="AP800" s="22">
        <v>-0.129330733709212</v>
      </c>
      <c r="AQ800" s="22">
        <v>0.194421191114234</v>
      </c>
      <c r="AR800" s="22">
        <v>-0.20504123034246699</v>
      </c>
      <c r="AS800" s="20">
        <v>5</v>
      </c>
      <c r="AT800" s="20">
        <v>7</v>
      </c>
      <c r="AU800" s="20">
        <v>5</v>
      </c>
      <c r="AV800" s="21">
        <v>7</v>
      </c>
      <c r="AW800" s="15"/>
      <c r="AX800" s="25">
        <v>0.35148063848202599</v>
      </c>
      <c r="AY800" s="26">
        <v>-0.51618780165426903</v>
      </c>
      <c r="AZ800" s="26">
        <v>-0.45139465751526597</v>
      </c>
      <c r="BA800" s="26">
        <v>-0.70627558291016601</v>
      </c>
      <c r="BB800" s="85">
        <v>3.5939795851227203E-2</v>
      </c>
      <c r="BC800" s="88">
        <v>-50.596428256074397</v>
      </c>
      <c r="BD800" s="18">
        <v>43756</v>
      </c>
      <c r="BE800" s="18">
        <v>43914</v>
      </c>
      <c r="BF800" s="20"/>
      <c r="BG800" s="18"/>
      <c r="BH800" s="15"/>
    </row>
    <row r="801" spans="1:60" x14ac:dyDescent="0.25">
      <c r="A801" s="15"/>
      <c r="B801" s="14" t="s">
        <v>2557</v>
      </c>
      <c r="C801" s="14" t="s">
        <v>2558</v>
      </c>
      <c r="D801" s="14" t="s">
        <v>2539</v>
      </c>
      <c r="E801" s="16" t="s">
        <v>83</v>
      </c>
      <c r="F801" s="16" t="s">
        <v>2142</v>
      </c>
      <c r="G801" s="81" t="s">
        <v>29</v>
      </c>
      <c r="H801" s="82" t="s">
        <v>561</v>
      </c>
      <c r="I801" s="17" t="s">
        <v>31</v>
      </c>
      <c r="J801" s="17" t="s">
        <v>2559</v>
      </c>
      <c r="K801" s="15"/>
      <c r="L801" s="18">
        <v>44022</v>
      </c>
      <c r="M801" s="83">
        <v>924.66139999963298</v>
      </c>
      <c r="N801" s="84">
        <v>924.66139999963298</v>
      </c>
      <c r="O801" s="84">
        <v>1275.5375999994601</v>
      </c>
      <c r="P801" s="85">
        <f t="shared" si="12"/>
        <v>0.72491896750046758</v>
      </c>
      <c r="Q801" s="18">
        <v>43756</v>
      </c>
      <c r="R801" s="86">
        <v>6755668.7920000004</v>
      </c>
      <c r="S801" s="86">
        <v>7899050.2115937499</v>
      </c>
      <c r="T801" s="15"/>
      <c r="U801" s="19">
        <v>-1.34689334845461E-3</v>
      </c>
      <c r="V801" s="51">
        <v>-9.2776419478468597E-2</v>
      </c>
      <c r="W801" s="19">
        <v>3.8097652388387401E-2</v>
      </c>
      <c r="X801" s="51">
        <v>4.5986824899082404</v>
      </c>
      <c r="Y801" s="19">
        <v>-0.17450690195430099</v>
      </c>
      <c r="Z801" s="51">
        <v>1.88098326281761</v>
      </c>
      <c r="AA801" s="19">
        <v>-0.25687605200626401</v>
      </c>
      <c r="AB801" s="51">
        <v>-5.1109382974682402</v>
      </c>
      <c r="AC801" s="19">
        <v>-0.26060727411560902</v>
      </c>
      <c r="AD801" s="51">
        <v>-1.7748719133087401</v>
      </c>
      <c r="AE801" s="19">
        <v>-0.16897142102243401</v>
      </c>
      <c r="AF801" s="87">
        <v>0.88008994635311</v>
      </c>
      <c r="AG801" s="19">
        <v>2.3729324719170101E-2</v>
      </c>
      <c r="AH801" s="51">
        <v>0.57411148009123303</v>
      </c>
      <c r="AI801" s="19">
        <v>-0.107009576941928</v>
      </c>
      <c r="AJ801" s="51">
        <v>3.02595951280091</v>
      </c>
      <c r="AK801" s="19">
        <v>-8.1266635163046899E-2</v>
      </c>
      <c r="AL801" s="19">
        <v>-2.4334943473149899E-2</v>
      </c>
      <c r="AM801" s="51">
        <v>3.26924833389057</v>
      </c>
      <c r="AN801" s="15"/>
      <c r="AO801" s="22">
        <v>0.116001360751397</v>
      </c>
      <c r="AP801" s="22">
        <v>-0.129319536352414</v>
      </c>
      <c r="AQ801" s="22">
        <v>0.194572473053995</v>
      </c>
      <c r="AR801" s="22">
        <v>-0.20493708601396099</v>
      </c>
      <c r="AS801" s="20">
        <v>5</v>
      </c>
      <c r="AT801" s="20">
        <v>7</v>
      </c>
      <c r="AU801" s="20">
        <v>5</v>
      </c>
      <c r="AV801" s="21">
        <v>7</v>
      </c>
      <c r="AW801" s="15"/>
      <c r="AX801" s="25">
        <v>0.35131694810115699</v>
      </c>
      <c r="AY801" s="26">
        <v>-0.51220965184074896</v>
      </c>
      <c r="AZ801" s="26">
        <v>-0.439451712026312</v>
      </c>
      <c r="BA801" s="26">
        <v>-0.70101974457065797</v>
      </c>
      <c r="BB801" s="85">
        <v>3.5923480847341101E-2</v>
      </c>
      <c r="BC801" s="88">
        <v>-50.535397780477098</v>
      </c>
      <c r="BD801" s="18">
        <v>43756</v>
      </c>
      <c r="BE801" s="18">
        <v>43914</v>
      </c>
      <c r="BF801" s="20"/>
      <c r="BG801" s="18"/>
      <c r="BH801" s="15"/>
    </row>
    <row r="802" spans="1:60" x14ac:dyDescent="0.25">
      <c r="A802" s="15"/>
      <c r="B802" s="14" t="s">
        <v>2560</v>
      </c>
      <c r="C802" s="14" t="s">
        <v>2561</v>
      </c>
      <c r="D802" s="14" t="s">
        <v>2539</v>
      </c>
      <c r="E802" s="16" t="s">
        <v>59</v>
      </c>
      <c r="F802" s="16" t="s">
        <v>2142</v>
      </c>
      <c r="G802" s="81" t="s">
        <v>29</v>
      </c>
      <c r="H802" s="82" t="s">
        <v>561</v>
      </c>
      <c r="I802" s="17" t="s">
        <v>31</v>
      </c>
      <c r="J802" s="17" t="s">
        <v>2562</v>
      </c>
      <c r="K802" s="15"/>
      <c r="L802" s="18">
        <v>44022</v>
      </c>
      <c r="M802" s="83">
        <v>981.77070000022604</v>
      </c>
      <c r="N802" s="84">
        <v>981.77070000022604</v>
      </c>
      <c r="O802" s="84">
        <v>1366.8677999991901</v>
      </c>
      <c r="P802" s="85">
        <f t="shared" si="12"/>
        <v>0.71826309757301166</v>
      </c>
      <c r="Q802" s="18">
        <v>43756</v>
      </c>
      <c r="R802" s="86">
        <v>35880126.549999997</v>
      </c>
      <c r="S802" s="86">
        <v>56603154.33625</v>
      </c>
      <c r="T802" s="15"/>
      <c r="U802" s="19">
        <v>-1.3695214947801999E-3</v>
      </c>
      <c r="V802" s="51">
        <v>-9.5039234111027299E-2</v>
      </c>
      <c r="W802" s="19">
        <v>3.7388522050605402E-2</v>
      </c>
      <c r="X802" s="51">
        <v>4.5277694561300503</v>
      </c>
      <c r="Y802" s="19">
        <v>-0.180067427226168</v>
      </c>
      <c r="Z802" s="51">
        <v>1.3249307356309099</v>
      </c>
      <c r="AA802" s="19">
        <v>-0.26508899365668198</v>
      </c>
      <c r="AB802" s="51">
        <v>-5.93223246251</v>
      </c>
      <c r="AC802" s="19">
        <v>-0.27290743208868701</v>
      </c>
      <c r="AD802" s="51">
        <v>-3.00488771061646</v>
      </c>
      <c r="AE802" s="19">
        <v>-0.183803698016272</v>
      </c>
      <c r="AF802" s="87">
        <v>-0.60313775303075101</v>
      </c>
      <c r="AG802" s="19">
        <v>2.3496289688409899E-2</v>
      </c>
      <c r="AH802" s="51">
        <v>0.550807977015211</v>
      </c>
      <c r="AI802" s="19">
        <v>-0.111171516877221</v>
      </c>
      <c r="AJ802" s="51">
        <v>2.6097655192715998</v>
      </c>
      <c r="AK802" s="19">
        <v>-1.8229299999802599E-2</v>
      </c>
      <c r="AL802" s="19">
        <v>-2.0483946318563501E-3</v>
      </c>
      <c r="AM802" s="51">
        <v>4.19763402906392</v>
      </c>
      <c r="AN802" s="15"/>
      <c r="AO802" s="22">
        <v>0.11597586941396</v>
      </c>
      <c r="AP802" s="22">
        <v>-0.12937904006233999</v>
      </c>
      <c r="AQ802" s="22">
        <v>0.19375739558396199</v>
      </c>
      <c r="AR802" s="22">
        <v>-0.20549772404512601</v>
      </c>
      <c r="AS802" s="20">
        <v>5</v>
      </c>
      <c r="AT802" s="20">
        <v>7</v>
      </c>
      <c r="AU802" s="20">
        <v>5</v>
      </c>
      <c r="AV802" s="21">
        <v>7</v>
      </c>
      <c r="AW802" s="15"/>
      <c r="AX802" s="25">
        <v>0.352220218029688</v>
      </c>
      <c r="AY802" s="26">
        <v>-0.53517825518883899</v>
      </c>
      <c r="AZ802" s="26">
        <v>-0.50740181995934097</v>
      </c>
      <c r="BA802" s="26">
        <v>-0.73135327141881101</v>
      </c>
      <c r="BB802" s="85">
        <v>3.6013348332890001E-2</v>
      </c>
      <c r="BC802" s="88">
        <v>-50.868898952787298</v>
      </c>
      <c r="BD802" s="18">
        <v>43756</v>
      </c>
      <c r="BE802" s="18">
        <v>43914</v>
      </c>
      <c r="BF802" s="20"/>
      <c r="BG802" s="18"/>
      <c r="BH802" s="15"/>
    </row>
    <row r="803" spans="1:60" x14ac:dyDescent="0.25">
      <c r="A803" s="15"/>
      <c r="B803" s="14" t="s">
        <v>2563</v>
      </c>
      <c r="C803" s="14" t="s">
        <v>2564</v>
      </c>
      <c r="D803" s="14" t="s">
        <v>2539</v>
      </c>
      <c r="E803" s="16" t="s">
        <v>2332</v>
      </c>
      <c r="F803" s="16" t="s">
        <v>2142</v>
      </c>
      <c r="G803" s="81" t="s">
        <v>29</v>
      </c>
      <c r="H803" s="82" t="s">
        <v>561</v>
      </c>
      <c r="I803" s="17" t="s">
        <v>31</v>
      </c>
      <c r="J803" s="17" t="s">
        <v>2565</v>
      </c>
      <c r="K803" s="15"/>
      <c r="L803" s="18">
        <v>44022</v>
      </c>
      <c r="M803" s="83">
        <v>1056.3192999996199</v>
      </c>
      <c r="N803" s="84">
        <v>1056.3192999996199</v>
      </c>
      <c r="O803" s="84">
        <v>1468.21990000084</v>
      </c>
      <c r="P803" s="85">
        <f t="shared" si="12"/>
        <v>0.71945578451771131</v>
      </c>
      <c r="Q803" s="18">
        <v>43756</v>
      </c>
      <c r="R803" s="86">
        <v>1018499.549</v>
      </c>
      <c r="S803" s="86">
        <v>1071297.58529395</v>
      </c>
      <c r="T803" s="15"/>
      <c r="U803" s="19">
        <v>-1.3633509406645299E-3</v>
      </c>
      <c r="V803" s="51">
        <v>-9.4422178699460305E-2</v>
      </c>
      <c r="W803" s="19">
        <v>3.7582632816338397E-2</v>
      </c>
      <c r="X803" s="51">
        <v>4.5471805327033499</v>
      </c>
      <c r="Y803" s="19">
        <v>-0.17913684198632801</v>
      </c>
      <c r="Z803" s="51">
        <v>1.41798925961484</v>
      </c>
      <c r="AA803" s="19">
        <v>-0.26340822867408897</v>
      </c>
      <c r="AB803" s="51">
        <v>-5.7641559642506799</v>
      </c>
      <c r="AC803" s="19">
        <v>-0.26958096439659102</v>
      </c>
      <c r="AD803" s="51">
        <v>-2.6722409414069301</v>
      </c>
      <c r="AE803" s="19">
        <v>-0.17819845378486199</v>
      </c>
      <c r="AF803" s="87">
        <v>-4.2613329889718402E-2</v>
      </c>
      <c r="AG803" s="19">
        <v>2.3560055704365399E-2</v>
      </c>
      <c r="AH803" s="51">
        <v>0.55718457861075898</v>
      </c>
      <c r="AI803" s="19">
        <v>-0.110107129754469</v>
      </c>
      <c r="AJ803" s="51">
        <v>2.7162042315467301</v>
      </c>
      <c r="AK803" s="19">
        <v>5.63192999998137E-2</v>
      </c>
      <c r="AL803" s="19">
        <v>6.1253656895132701E-3</v>
      </c>
      <c r="AM803" s="51">
        <v>11.652494029025499</v>
      </c>
      <c r="AN803" s="15"/>
      <c r="AO803" s="22">
        <v>0.115982835981413</v>
      </c>
      <c r="AP803" s="22">
        <v>-0.12936279056157199</v>
      </c>
      <c r="AQ803" s="22">
        <v>0.193980307496677</v>
      </c>
      <c r="AR803" s="22">
        <v>-0.205343906063645</v>
      </c>
      <c r="AS803" s="20">
        <v>5</v>
      </c>
      <c r="AT803" s="20">
        <v>7</v>
      </c>
      <c r="AU803" s="20">
        <v>5</v>
      </c>
      <c r="AV803" s="21">
        <v>7</v>
      </c>
      <c r="AW803" s="15"/>
      <c r="AX803" s="25">
        <v>0.35221271146787297</v>
      </c>
      <c r="AY803" s="26">
        <v>-0.53018162735042995</v>
      </c>
      <c r="AZ803" s="26">
        <v>-0.49285793017770602</v>
      </c>
      <c r="BA803" s="26">
        <v>-0.72469763459048397</v>
      </c>
      <c r="BB803" s="85">
        <v>3.6012938483618202E-2</v>
      </c>
      <c r="BC803" s="88">
        <v>-50.820432279957501</v>
      </c>
      <c r="BD803" s="18">
        <v>43756</v>
      </c>
      <c r="BE803" s="18">
        <v>43914</v>
      </c>
      <c r="BF803" s="20"/>
      <c r="BG803" s="18"/>
      <c r="BH803" s="15"/>
    </row>
    <row r="804" spans="1:60" x14ac:dyDescent="0.25">
      <c r="A804" s="15"/>
      <c r="B804" s="14" t="s">
        <v>2566</v>
      </c>
      <c r="C804" s="14" t="s">
        <v>2567</v>
      </c>
      <c r="D804" s="14" t="s">
        <v>2539</v>
      </c>
      <c r="E804" s="16" t="s">
        <v>139</v>
      </c>
      <c r="F804" s="16" t="s">
        <v>2142</v>
      </c>
      <c r="G804" s="81" t="s">
        <v>29</v>
      </c>
      <c r="H804" s="82" t="s">
        <v>561</v>
      </c>
      <c r="I804" s="17" t="s">
        <v>31</v>
      </c>
      <c r="J804" s="17" t="s">
        <v>2568</v>
      </c>
      <c r="K804" s="15"/>
      <c r="L804" s="18">
        <v>44022</v>
      </c>
      <c r="M804" s="83">
        <v>665.823900000192</v>
      </c>
      <c r="N804" s="84">
        <v>665.823900000192</v>
      </c>
      <c r="O804" s="84">
        <v>921.39059999957703</v>
      </c>
      <c r="P804" s="85">
        <f t="shared" si="12"/>
        <v>0.7226293604476729</v>
      </c>
      <c r="Q804" s="18">
        <v>43756</v>
      </c>
      <c r="R804" s="86">
        <v>49094508.039999999</v>
      </c>
      <c r="S804" s="86">
        <v>62410021.111562498</v>
      </c>
      <c r="T804" s="15"/>
      <c r="U804" s="19">
        <v>-1.34688841080788E-3</v>
      </c>
      <c r="V804" s="51">
        <v>-9.2775925713795004E-2</v>
      </c>
      <c r="W804" s="19">
        <v>3.8097334736448801E-2</v>
      </c>
      <c r="X804" s="51">
        <v>4.59865072471439</v>
      </c>
      <c r="Y804" s="19">
        <v>-0.176662801975908</v>
      </c>
      <c r="Z804" s="51">
        <v>1.66539326065686</v>
      </c>
      <c r="AA804" s="19">
        <v>-0.25893181604886201</v>
      </c>
      <c r="AB804" s="51">
        <v>-5.3165147017280097</v>
      </c>
      <c r="AC804" s="19">
        <v>-0.26068205572752101</v>
      </c>
      <c r="AD804" s="51">
        <v>-1.7823500744998499</v>
      </c>
      <c r="AE804" s="19"/>
      <c r="AF804" s="87"/>
      <c r="AG804" s="19">
        <v>2.3729436392386598E-2</v>
      </c>
      <c r="AH804" s="51">
        <v>0.574122647412878</v>
      </c>
      <c r="AI804" s="19">
        <v>-0.107277571871236</v>
      </c>
      <c r="AJ804" s="51">
        <v>2.9991600198700299</v>
      </c>
      <c r="AK804" s="19">
        <v>-0.322154924289207</v>
      </c>
      <c r="AL804" s="19">
        <v>-0.14489280101959601</v>
      </c>
      <c r="AM804" s="51">
        <v>-3.8040176256909</v>
      </c>
      <c r="AN804" s="15"/>
      <c r="AO804" s="22">
        <v>0.116001396050706</v>
      </c>
      <c r="AP804" s="22">
        <v>-0.12931946972093999</v>
      </c>
      <c r="AQ804" s="22">
        <v>0.19457244927791201</v>
      </c>
      <c r="AR804" s="22">
        <v>-0.204936514897854</v>
      </c>
      <c r="AS804" s="20">
        <v>5</v>
      </c>
      <c r="AT804" s="20">
        <v>7</v>
      </c>
      <c r="AU804" s="20">
        <v>5</v>
      </c>
      <c r="AV804" s="21">
        <v>7</v>
      </c>
      <c r="AW804" s="15"/>
      <c r="AX804" s="25">
        <v>0.35219298378156999</v>
      </c>
      <c r="AY804" s="26">
        <v>-0.51687450689132697</v>
      </c>
      <c r="AZ804" s="26">
        <v>-0.45413392889577198</v>
      </c>
      <c r="BA804" s="26">
        <v>-0.70695473343403104</v>
      </c>
      <c r="BB804" s="85">
        <v>3.6011871439695801E-2</v>
      </c>
      <c r="BC804" s="88">
        <v>-50.691617648350103</v>
      </c>
      <c r="BD804" s="18">
        <v>43756</v>
      </c>
      <c r="BE804" s="18">
        <v>43914</v>
      </c>
      <c r="BF804" s="20"/>
      <c r="BG804" s="18"/>
      <c r="BH804" s="15"/>
    </row>
    <row r="805" spans="1:60" x14ac:dyDescent="0.25">
      <c r="A805" s="15"/>
      <c r="B805" s="14" t="s">
        <v>2569</v>
      </c>
      <c r="C805" s="14" t="s">
        <v>2570</v>
      </c>
      <c r="D805" s="14" t="s">
        <v>2571</v>
      </c>
      <c r="E805" s="16" t="s">
        <v>36</v>
      </c>
      <c r="F805" s="16" t="s">
        <v>28</v>
      </c>
      <c r="G805" s="81" t="s">
        <v>38</v>
      </c>
      <c r="H805" s="82" t="s">
        <v>39</v>
      </c>
      <c r="I805" s="17" t="s">
        <v>31</v>
      </c>
      <c r="J805" s="17" t="s">
        <v>2572</v>
      </c>
      <c r="K805" s="15"/>
      <c r="L805" s="18">
        <v>43873</v>
      </c>
      <c r="M805" s="83"/>
      <c r="N805" s="84"/>
      <c r="O805" s="84">
        <v>931.84960000030696</v>
      </c>
      <c r="P805" s="85">
        <f t="shared" si="12"/>
        <v>0</v>
      </c>
      <c r="Q805" s="18">
        <v>43756</v>
      </c>
      <c r="R805" s="86"/>
      <c r="S805" s="86">
        <v>1158380.74704492</v>
      </c>
      <c r="T805" s="15"/>
      <c r="U805" s="19"/>
      <c r="V805" s="51"/>
      <c r="W805" s="19"/>
      <c r="X805" s="51"/>
      <c r="Y805" s="19"/>
      <c r="Z805" s="51"/>
      <c r="AA805" s="19"/>
      <c r="AB805" s="51"/>
      <c r="AC805" s="19"/>
      <c r="AD805" s="51"/>
      <c r="AE805" s="19"/>
      <c r="AF805" s="87"/>
      <c r="AG805" s="19"/>
      <c r="AH805" s="51"/>
      <c r="AI805" s="19"/>
      <c r="AJ805" s="51"/>
      <c r="AK805" s="19"/>
      <c r="AL805" s="19"/>
      <c r="AM805" s="51"/>
      <c r="AN805" s="15"/>
      <c r="AO805" s="22">
        <v>7.9417676184675698E-2</v>
      </c>
      <c r="AP805" s="22">
        <v>-4.5434585152179401E-2</v>
      </c>
      <c r="AQ805" s="22">
        <v>4.7022983246279203E-2</v>
      </c>
      <c r="AR805" s="22">
        <v>-6.5985587616523803E-2</v>
      </c>
      <c r="AS805" s="20"/>
      <c r="AT805" s="20"/>
      <c r="AU805" s="20"/>
      <c r="AV805" s="21"/>
      <c r="AW805" s="15"/>
      <c r="AX805" s="25"/>
      <c r="AY805" s="26"/>
      <c r="AZ805" s="26"/>
      <c r="BA805" s="26"/>
      <c r="BB805" s="85"/>
      <c r="BC805" s="88">
        <v>-15.2349692482676</v>
      </c>
      <c r="BD805" s="18">
        <v>43756</v>
      </c>
      <c r="BE805" s="18">
        <v>43782</v>
      </c>
      <c r="BF805" s="20"/>
      <c r="BG805" s="18"/>
      <c r="BH805" s="15"/>
    </row>
    <row r="806" spans="1:60" x14ac:dyDescent="0.25">
      <c r="A806" s="15"/>
      <c r="B806" s="14" t="s">
        <v>2573</v>
      </c>
      <c r="C806" s="14" t="s">
        <v>2574</v>
      </c>
      <c r="D806" s="14" t="s">
        <v>2571</v>
      </c>
      <c r="E806" s="16" t="s">
        <v>43</v>
      </c>
      <c r="F806" s="16" t="s">
        <v>28</v>
      </c>
      <c r="G806" s="81" t="s">
        <v>38</v>
      </c>
      <c r="H806" s="82" t="s">
        <v>39</v>
      </c>
      <c r="I806" s="17" t="s">
        <v>31</v>
      </c>
      <c r="J806" s="17" t="s">
        <v>2575</v>
      </c>
      <c r="K806" s="15"/>
      <c r="L806" s="18">
        <v>44022</v>
      </c>
      <c r="M806" s="83">
        <v>687.83220000006304</v>
      </c>
      <c r="N806" s="84">
        <v>687.83220000006304</v>
      </c>
      <c r="O806" s="84">
        <v>895.65940000023704</v>
      </c>
      <c r="P806" s="85">
        <f t="shared" si="12"/>
        <v>0.76796179440519574</v>
      </c>
      <c r="Q806" s="18">
        <v>43756</v>
      </c>
      <c r="R806" s="86">
        <v>87718.591</v>
      </c>
      <c r="S806" s="86">
        <v>85904.654384643596</v>
      </c>
      <c r="T806" s="15"/>
      <c r="U806" s="19">
        <v>-6.0559477697097496E-4</v>
      </c>
      <c r="V806" s="51">
        <v>-1.8646562330104598E-2</v>
      </c>
      <c r="W806" s="19">
        <v>-1.00005699632675E-2</v>
      </c>
      <c r="X806" s="51">
        <v>-0.21113974526088</v>
      </c>
      <c r="Y806" s="19">
        <v>-0.20461137290112699</v>
      </c>
      <c r="Z806" s="51">
        <v>-1.1294638318650001</v>
      </c>
      <c r="AA806" s="19">
        <v>-0.21819010730629099</v>
      </c>
      <c r="AB806" s="51">
        <v>-1.2423438274709</v>
      </c>
      <c r="AC806" s="19">
        <v>-0.27845497986971202</v>
      </c>
      <c r="AD806" s="51">
        <v>-3.5596424887189602</v>
      </c>
      <c r="AE806" s="19"/>
      <c r="AF806" s="87"/>
      <c r="AG806" s="19">
        <v>1.5001935318650799E-2</v>
      </c>
      <c r="AH806" s="51">
        <v>-0.298627459960699</v>
      </c>
      <c r="AI806" s="19">
        <v>-0.15002326266767299</v>
      </c>
      <c r="AJ806" s="51">
        <v>-1.27540905977366</v>
      </c>
      <c r="AK806" s="19">
        <v>-0.31216779999987898</v>
      </c>
      <c r="AL806" s="19">
        <v>-0.12470431163819699</v>
      </c>
      <c r="AM806" s="51">
        <v>-4.0178625586268</v>
      </c>
      <c r="AN806" s="15"/>
      <c r="AO806" s="22">
        <v>7.9611215902332305E-2</v>
      </c>
      <c r="AP806" s="22">
        <v>-0.14208012120347099</v>
      </c>
      <c r="AQ806" s="22">
        <v>0.13743051965502701</v>
      </c>
      <c r="AR806" s="22">
        <v>-0.15648557383072301</v>
      </c>
      <c r="AS806" s="20">
        <v>5</v>
      </c>
      <c r="AT806" s="20">
        <v>7</v>
      </c>
      <c r="AU806" s="20">
        <v>3</v>
      </c>
      <c r="AV806" s="21">
        <v>9</v>
      </c>
      <c r="AW806" s="15"/>
      <c r="AX806" s="25">
        <v>0.34429604954086201</v>
      </c>
      <c r="AY806" s="26">
        <v>-0.46284023717817002</v>
      </c>
      <c r="AZ806" s="26">
        <v>-1.21829627091392</v>
      </c>
      <c r="BA806" s="26">
        <v>-0.61460140188410195</v>
      </c>
      <c r="BB806" s="85">
        <v>3.4922670554187803E-2</v>
      </c>
      <c r="BC806" s="88">
        <v>-44.644102434511304</v>
      </c>
      <c r="BD806" s="18">
        <v>43756</v>
      </c>
      <c r="BE806" s="18">
        <v>43908</v>
      </c>
      <c r="BF806" s="20"/>
      <c r="BG806" s="18"/>
      <c r="BH806" s="15"/>
    </row>
    <row r="807" spans="1:60" x14ac:dyDescent="0.25">
      <c r="A807" s="15"/>
      <c r="B807" s="14" t="s">
        <v>2576</v>
      </c>
      <c r="C807" s="14" t="s">
        <v>2577</v>
      </c>
      <c r="D807" s="14" t="s">
        <v>2571</v>
      </c>
      <c r="E807" s="16" t="s">
        <v>213</v>
      </c>
      <c r="F807" s="16" t="s">
        <v>28</v>
      </c>
      <c r="G807" s="81" t="s">
        <v>38</v>
      </c>
      <c r="H807" s="82" t="s">
        <v>39</v>
      </c>
      <c r="I807" s="17" t="s">
        <v>31</v>
      </c>
      <c r="J807" s="17" t="s">
        <v>2578</v>
      </c>
      <c r="K807" s="15"/>
      <c r="L807" s="18">
        <v>44022</v>
      </c>
      <c r="M807" s="83">
        <v>733.83899999968696</v>
      </c>
      <c r="N807" s="84">
        <v>733.83899999968696</v>
      </c>
      <c r="O807" s="84">
        <v>945.40600000042502</v>
      </c>
      <c r="P807" s="85">
        <f t="shared" si="12"/>
        <v>0.77621572107576753</v>
      </c>
      <c r="Q807" s="18">
        <v>43756</v>
      </c>
      <c r="R807" s="86">
        <v>43838139.824000001</v>
      </c>
      <c r="S807" s="86">
        <v>58094527.550750002</v>
      </c>
      <c r="T807" s="15"/>
      <c r="U807" s="19">
        <v>-5.6451892942277503E-4</v>
      </c>
      <c r="V807" s="51">
        <v>-1.45389775752847E-2</v>
      </c>
      <c r="W807" s="19">
        <v>-8.7781550528234203E-3</v>
      </c>
      <c r="X807" s="51">
        <v>-8.8898254216474001E-2</v>
      </c>
      <c r="Y807" s="19">
        <v>-0.19868349975236901</v>
      </c>
      <c r="Z807" s="51">
        <v>-0.53667651698924601</v>
      </c>
      <c r="AA807" s="19">
        <v>-0.207244779711764</v>
      </c>
      <c r="AB807" s="51">
        <v>-0.14781106801819999</v>
      </c>
      <c r="AC807" s="19">
        <v>-0.28025363384949697</v>
      </c>
      <c r="AD807" s="51">
        <v>-3.73950788669754</v>
      </c>
      <c r="AE807" s="19"/>
      <c r="AF807" s="87"/>
      <c r="AG807" s="19">
        <v>1.54193571142969E-2</v>
      </c>
      <c r="AH807" s="51">
        <v>-0.25688528039609099</v>
      </c>
      <c r="AI807" s="19">
        <v>-0.14333403259210201</v>
      </c>
      <c r="AJ807" s="51">
        <v>-0.60648605221649599</v>
      </c>
      <c r="AK807" s="19">
        <v>-0.26616100000042903</v>
      </c>
      <c r="AL807" s="19">
        <v>-9.8013031917653301E-2</v>
      </c>
      <c r="AM807" s="51">
        <v>-5.4742201454064299</v>
      </c>
      <c r="AN807" s="15"/>
      <c r="AO807" s="22">
        <v>7.9655479432403795E-2</v>
      </c>
      <c r="AP807" s="22">
        <v>-0.14197443280689201</v>
      </c>
      <c r="AQ807" s="22">
        <v>0.138892028180708</v>
      </c>
      <c r="AR807" s="22">
        <v>-0.15543606096703999</v>
      </c>
      <c r="AS807" s="20">
        <v>5</v>
      </c>
      <c r="AT807" s="20">
        <v>7</v>
      </c>
      <c r="AU807" s="20">
        <v>3</v>
      </c>
      <c r="AV807" s="21">
        <v>9</v>
      </c>
      <c r="AW807" s="15"/>
      <c r="AX807" s="25">
        <v>0.34422890267917</v>
      </c>
      <c r="AY807" s="26">
        <v>-0.43037087018319697</v>
      </c>
      <c r="AZ807" s="26">
        <v>-0.49112380902897701</v>
      </c>
      <c r="BA807" s="26">
        <v>-0.57230875397181102</v>
      </c>
      <c r="BB807" s="85">
        <v>3.4918267093344203E-2</v>
      </c>
      <c r="BC807" s="88">
        <v>-44.308593345107496</v>
      </c>
      <c r="BD807" s="18">
        <v>43756</v>
      </c>
      <c r="BE807" s="18">
        <v>43908</v>
      </c>
      <c r="BF807" s="20"/>
      <c r="BG807" s="18"/>
      <c r="BH807" s="15"/>
    </row>
    <row r="808" spans="1:60" x14ac:dyDescent="0.25">
      <c r="A808" s="15"/>
      <c r="B808" s="14" t="s">
        <v>2579</v>
      </c>
      <c r="C808" s="14" t="s">
        <v>2580</v>
      </c>
      <c r="D808" s="14" t="s">
        <v>2571</v>
      </c>
      <c r="E808" s="16" t="s">
        <v>51</v>
      </c>
      <c r="F808" s="16" t="s">
        <v>28</v>
      </c>
      <c r="G808" s="81" t="s">
        <v>38</v>
      </c>
      <c r="H808" s="82" t="s">
        <v>39</v>
      </c>
      <c r="I808" s="17" t="s">
        <v>31</v>
      </c>
      <c r="J808" s="17" t="s">
        <v>2581</v>
      </c>
      <c r="K808" s="15"/>
      <c r="L808" s="18">
        <v>43873</v>
      </c>
      <c r="M808" s="83"/>
      <c r="N808" s="84"/>
      <c r="O808" s="84">
        <v>964.44479999970599</v>
      </c>
      <c r="P808" s="85">
        <f t="shared" si="12"/>
        <v>0</v>
      </c>
      <c r="Q808" s="18">
        <v>43756</v>
      </c>
      <c r="R808" s="86"/>
      <c r="S808" s="86">
        <v>5301523.6531718699</v>
      </c>
      <c r="T808" s="15"/>
      <c r="U808" s="19"/>
      <c r="V808" s="51"/>
      <c r="W808" s="19"/>
      <c r="X808" s="51"/>
      <c r="Y808" s="19"/>
      <c r="Z808" s="51"/>
      <c r="AA808" s="19"/>
      <c r="AB808" s="51"/>
      <c r="AC808" s="19"/>
      <c r="AD808" s="51"/>
      <c r="AE808" s="19"/>
      <c r="AF808" s="87"/>
      <c r="AG808" s="19"/>
      <c r="AH808" s="51"/>
      <c r="AI808" s="19"/>
      <c r="AJ808" s="51"/>
      <c r="AK808" s="19"/>
      <c r="AL808" s="19"/>
      <c r="AM808" s="51"/>
      <c r="AN808" s="15"/>
      <c r="AO808" s="22">
        <v>7.9459012567895101E-2</v>
      </c>
      <c r="AP808" s="22">
        <v>-4.5324729834683199E-2</v>
      </c>
      <c r="AQ808" s="22">
        <v>4.9093485868070302E-2</v>
      </c>
      <c r="AR808" s="22">
        <v>-6.4616048251991701E-2</v>
      </c>
      <c r="AS808" s="20"/>
      <c r="AT808" s="20"/>
      <c r="AU808" s="20"/>
      <c r="AV808" s="21"/>
      <c r="AW808" s="15"/>
      <c r="AX808" s="25"/>
      <c r="AY808" s="26"/>
      <c r="AZ808" s="26"/>
      <c r="BA808" s="26"/>
      <c r="BB808" s="85"/>
      <c r="BC808" s="88">
        <v>-15.126951796482899</v>
      </c>
      <c r="BD808" s="18">
        <v>43756</v>
      </c>
      <c r="BE808" s="18">
        <v>43782</v>
      </c>
      <c r="BF808" s="20"/>
      <c r="BG808" s="18"/>
      <c r="BH808" s="15"/>
    </row>
    <row r="809" spans="1:60" x14ac:dyDescent="0.25">
      <c r="A809" s="15"/>
      <c r="B809" s="14" t="s">
        <v>2582</v>
      </c>
      <c r="C809" s="14" t="s">
        <v>2583</v>
      </c>
      <c r="D809" s="14" t="s">
        <v>2571</v>
      </c>
      <c r="E809" s="16" t="s">
        <v>317</v>
      </c>
      <c r="F809" s="16" t="s">
        <v>28</v>
      </c>
      <c r="G809" s="81" t="s">
        <v>38</v>
      </c>
      <c r="H809" s="82" t="s">
        <v>39</v>
      </c>
      <c r="I809" s="17" t="s">
        <v>31</v>
      </c>
      <c r="J809" s="17" t="s">
        <v>64</v>
      </c>
      <c r="K809" s="15"/>
      <c r="L809" s="18">
        <v>44022</v>
      </c>
      <c r="M809" s="83">
        <v>674.91500000003703</v>
      </c>
      <c r="N809" s="84">
        <v>674.91500000003703</v>
      </c>
      <c r="O809" s="84"/>
      <c r="P809" s="85" t="str">
        <f t="shared" si="12"/>
        <v/>
      </c>
      <c r="Q809" s="18"/>
      <c r="R809" s="86">
        <v>735092.41899999999</v>
      </c>
      <c r="S809" s="86"/>
      <c r="T809" s="15"/>
      <c r="U809" s="19">
        <v>-6.4662604745535602E-4</v>
      </c>
      <c r="V809" s="51">
        <v>-2.2749689378542801E-2</v>
      </c>
      <c r="W809" s="19">
        <v>-1.17211455044526E-2</v>
      </c>
      <c r="X809" s="51">
        <v>-0.38319729937939001</v>
      </c>
      <c r="Y809" s="19"/>
      <c r="Z809" s="51"/>
      <c r="AA809" s="19"/>
      <c r="AB809" s="51"/>
      <c r="AC809" s="19"/>
      <c r="AD809" s="51"/>
      <c r="AE809" s="19"/>
      <c r="AF809" s="87"/>
      <c r="AG809" s="19">
        <v>1.45851072029473E-2</v>
      </c>
      <c r="AH809" s="51">
        <v>-0.34031027153105198</v>
      </c>
      <c r="AI809" s="19"/>
      <c r="AJ809" s="51"/>
      <c r="AK809" s="19">
        <v>-0.177897794100281</v>
      </c>
      <c r="AL809" s="19">
        <v>-0.37230573533801398</v>
      </c>
      <c r="AM809" s="51">
        <v>-4.2872631266509398</v>
      </c>
      <c r="AN809" s="15"/>
      <c r="AO809" s="22">
        <v>7.9566775260900599E-2</v>
      </c>
      <c r="AP809" s="22">
        <v>-0.14218594314574101</v>
      </c>
      <c r="AQ809" s="22">
        <v>0.13271090912719999</v>
      </c>
      <c r="AR809" s="22">
        <v>-0.16413118267257201</v>
      </c>
      <c r="AS809" s="20"/>
      <c r="AT809" s="20"/>
      <c r="AU809" s="20"/>
      <c r="AV809" s="21"/>
      <c r="AW809" s="15"/>
      <c r="AX809" s="25"/>
      <c r="AY809" s="26"/>
      <c r="AZ809" s="26"/>
      <c r="BA809" s="26"/>
      <c r="BB809" s="85"/>
      <c r="BC809" s="88">
        <v>-38.431930621911299</v>
      </c>
      <c r="BD809" s="18">
        <v>43874</v>
      </c>
      <c r="BE809" s="18">
        <v>43908</v>
      </c>
      <c r="BF809" s="20"/>
      <c r="BG809" s="18"/>
      <c r="BH809" s="15"/>
    </row>
    <row r="810" spans="1:60" x14ac:dyDescent="0.25">
      <c r="A810" s="15"/>
      <c r="B810" s="14" t="s">
        <v>2584</v>
      </c>
      <c r="C810" s="14" t="s">
        <v>2585</v>
      </c>
      <c r="D810" s="14" t="s">
        <v>2571</v>
      </c>
      <c r="E810" s="16" t="s">
        <v>320</v>
      </c>
      <c r="F810" s="16" t="s">
        <v>28</v>
      </c>
      <c r="G810" s="81" t="s">
        <v>38</v>
      </c>
      <c r="H810" s="82" t="s">
        <v>39</v>
      </c>
      <c r="I810" s="17" t="s">
        <v>31</v>
      </c>
      <c r="J810" s="17" t="s">
        <v>2586</v>
      </c>
      <c r="K810" s="15"/>
      <c r="L810" s="18">
        <v>44022</v>
      </c>
      <c r="M810" s="83">
        <v>690.413999999873</v>
      </c>
      <c r="N810" s="84">
        <v>690.413999999873</v>
      </c>
      <c r="O810" s="84">
        <v>945.83069999981706</v>
      </c>
      <c r="P810" s="85">
        <f t="shared" si="12"/>
        <v>0.72995516005137762</v>
      </c>
      <c r="Q810" s="18">
        <v>43756</v>
      </c>
      <c r="R810" s="86">
        <v>592550.9</v>
      </c>
      <c r="S810" s="86">
        <v>701392.20027343801</v>
      </c>
      <c r="T810" s="15"/>
      <c r="U810" s="19">
        <v>-6.4600614587106996E-4</v>
      </c>
      <c r="V810" s="51">
        <v>-2.26876992201142E-2</v>
      </c>
      <c r="W810" s="19">
        <v>-1.1701027873641599E-2</v>
      </c>
      <c r="X810" s="51">
        <v>-0.38118553629829</v>
      </c>
      <c r="Y810" s="19">
        <v>-0.238467382710951</v>
      </c>
      <c r="Z810" s="51">
        <v>-4.5150648128474096</v>
      </c>
      <c r="AA810" s="19">
        <v>-0.26054330971324802</v>
      </c>
      <c r="AB810" s="51">
        <v>-5.4776640681666304</v>
      </c>
      <c r="AC810" s="19"/>
      <c r="AD810" s="51"/>
      <c r="AE810" s="19"/>
      <c r="AF810" s="87"/>
      <c r="AG810" s="19">
        <v>1.45919583155774E-2</v>
      </c>
      <c r="AH810" s="51">
        <v>-0.33962516026804201</v>
      </c>
      <c r="AI810" s="19">
        <v>-0.18677954622398801</v>
      </c>
      <c r="AJ810" s="51">
        <v>-4.9510374154051497</v>
      </c>
      <c r="AK810" s="19">
        <v>-0.30972957624821001</v>
      </c>
      <c r="AL810" s="19">
        <v>-0.233655423859018</v>
      </c>
      <c r="AM810" s="51">
        <v>-7.6372593303967697</v>
      </c>
      <c r="AN810" s="15"/>
      <c r="AO810" s="22">
        <v>7.9567475118892603E-2</v>
      </c>
      <c r="AP810" s="22">
        <v>-0.14218429072483599</v>
      </c>
      <c r="AQ810" s="22">
        <v>0.13273486733494799</v>
      </c>
      <c r="AR810" s="22">
        <v>-0.16411354666721301</v>
      </c>
      <c r="AS810" s="20">
        <v>5</v>
      </c>
      <c r="AT810" s="20">
        <v>7</v>
      </c>
      <c r="AU810" s="20">
        <v>2</v>
      </c>
      <c r="AV810" s="21">
        <v>10</v>
      </c>
      <c r="AW810" s="15"/>
      <c r="AX810" s="25">
        <v>0.34387043814116602</v>
      </c>
      <c r="AY810" s="26">
        <v>-0.59795512522396199</v>
      </c>
      <c r="AZ810" s="26">
        <v>-3.4867712181839998</v>
      </c>
      <c r="BA810" s="26">
        <v>-0.78843708877593599</v>
      </c>
      <c r="BB810" s="85">
        <v>3.4868676258593002E-2</v>
      </c>
      <c r="BC810" s="88">
        <v>-45.337183493829798</v>
      </c>
      <c r="BD810" s="18">
        <v>43756</v>
      </c>
      <c r="BE810" s="18">
        <v>43908</v>
      </c>
      <c r="BF810" s="20"/>
      <c r="BG810" s="18"/>
      <c r="BH810" s="15"/>
    </row>
    <row r="811" spans="1:60" x14ac:dyDescent="0.25">
      <c r="A811" s="15"/>
      <c r="B811" s="14" t="s">
        <v>2587</v>
      </c>
      <c r="C811" s="14" t="s">
        <v>2588</v>
      </c>
      <c r="D811" s="14" t="s">
        <v>2571</v>
      </c>
      <c r="E811" s="16" t="s">
        <v>135</v>
      </c>
      <c r="F811" s="16" t="s">
        <v>28</v>
      </c>
      <c r="G811" s="81" t="s">
        <v>38</v>
      </c>
      <c r="H811" s="82" t="s">
        <v>39</v>
      </c>
      <c r="I811" s="17" t="s">
        <v>31</v>
      </c>
      <c r="J811" s="17" t="s">
        <v>2589</v>
      </c>
      <c r="K811" s="15"/>
      <c r="L811" s="18">
        <v>44022</v>
      </c>
      <c r="M811" s="83">
        <v>592.663200000301</v>
      </c>
      <c r="N811" s="84">
        <v>592.663200000301</v>
      </c>
      <c r="O811" s="84">
        <v>821.340099999681</v>
      </c>
      <c r="P811" s="85">
        <f t="shared" si="12"/>
        <v>0.72158074347098256</v>
      </c>
      <c r="Q811" s="18">
        <v>43756</v>
      </c>
      <c r="R811" s="86">
        <v>0</v>
      </c>
      <c r="S811" s="86">
        <v>9485151.4474843796</v>
      </c>
      <c r="T811" s="15"/>
      <c r="U811" s="19">
        <v>0</v>
      </c>
      <c r="V811" s="51">
        <v>4.1912915366992799E-2</v>
      </c>
      <c r="W811" s="19">
        <v>0</v>
      </c>
      <c r="X811" s="51">
        <v>0.78891725106586796</v>
      </c>
      <c r="Y811" s="19">
        <v>-0.25165197320078703</v>
      </c>
      <c r="Z811" s="51">
        <v>-5.8335238618310497</v>
      </c>
      <c r="AA811" s="19">
        <v>-0.26385088396724299</v>
      </c>
      <c r="AB811" s="51">
        <v>-5.8084214935661302</v>
      </c>
      <c r="AC811" s="19">
        <v>-0.33431486896122797</v>
      </c>
      <c r="AD811" s="51">
        <v>-9.1456313978706003</v>
      </c>
      <c r="AE811" s="19"/>
      <c r="AF811" s="87"/>
      <c r="AG811" s="19">
        <v>0</v>
      </c>
      <c r="AH811" s="51">
        <v>-1.79882099182578</v>
      </c>
      <c r="AI811" s="19">
        <v>-0.200294912090758</v>
      </c>
      <c r="AJ811" s="51">
        <v>-6.3025740020821104</v>
      </c>
      <c r="AK811" s="19">
        <v>-0.40733680000004802</v>
      </c>
      <c r="AL811" s="19">
        <v>-0.18485175294714301</v>
      </c>
      <c r="AM811" s="51">
        <v>-9.5570048245426698</v>
      </c>
      <c r="AN811" s="15"/>
      <c r="AO811" s="22">
        <v>7.9643573169960305E-2</v>
      </c>
      <c r="AP811" s="22">
        <v>-0.14200265996172701</v>
      </c>
      <c r="AQ811" s="22">
        <v>0.13513448612502499</v>
      </c>
      <c r="AR811" s="22">
        <v>-0.16228291895473401</v>
      </c>
      <c r="AS811" s="20">
        <v>3</v>
      </c>
      <c r="AT811" s="20">
        <v>7</v>
      </c>
      <c r="AU811" s="20">
        <v>3</v>
      </c>
      <c r="AV811" s="21">
        <v>9</v>
      </c>
      <c r="AW811" s="15"/>
      <c r="AX811" s="25">
        <v>0.32392451527412103</v>
      </c>
      <c r="AY811" s="26">
        <v>-0.77989254672684205</v>
      </c>
      <c r="AZ811" s="26">
        <v>-0.67674412517590099</v>
      </c>
      <c r="BA811" s="26">
        <v>-1.0107922892966601</v>
      </c>
      <c r="BB811" s="85">
        <v>3.2768723416629703E-2</v>
      </c>
      <c r="BC811" s="88">
        <v>-44.747809098800602</v>
      </c>
      <c r="BD811" s="18">
        <v>43756</v>
      </c>
      <c r="BE811" s="18">
        <v>43908</v>
      </c>
      <c r="BF811" s="20"/>
      <c r="BG811" s="18"/>
      <c r="BH811" s="15"/>
    </row>
    <row r="812" spans="1:60" x14ac:dyDescent="0.25">
      <c r="A812" s="15"/>
      <c r="B812" s="14" t="s">
        <v>2590</v>
      </c>
      <c r="C812" s="14" t="s">
        <v>2591</v>
      </c>
      <c r="D812" s="14" t="s">
        <v>2592</v>
      </c>
      <c r="E812" s="16" t="s">
        <v>36</v>
      </c>
      <c r="F812" s="16" t="s">
        <v>2593</v>
      </c>
      <c r="G812" s="81" t="s">
        <v>38</v>
      </c>
      <c r="H812" s="82" t="s">
        <v>39</v>
      </c>
      <c r="I812" s="17" t="s">
        <v>31</v>
      </c>
      <c r="J812" s="17" t="s">
        <v>64</v>
      </c>
      <c r="K812" s="15"/>
      <c r="L812" s="18">
        <v>44022</v>
      </c>
      <c r="M812" s="83">
        <v>987.81850000005204</v>
      </c>
      <c r="N812" s="84">
        <v>987.81850000005204</v>
      </c>
      <c r="O812" s="84">
        <v>1286.49220000021</v>
      </c>
      <c r="P812" s="85">
        <f t="shared" si="12"/>
        <v>0.76783870123727982</v>
      </c>
      <c r="Q812" s="18">
        <v>43756</v>
      </c>
      <c r="R812" s="86">
        <v>1788604.558</v>
      </c>
      <c r="S812" s="86">
        <v>2194457.8013281198</v>
      </c>
      <c r="T812" s="15"/>
      <c r="U812" s="19">
        <v>-1.50923126693669E-3</v>
      </c>
      <c r="V812" s="51">
        <v>-0.109010211326677</v>
      </c>
      <c r="W812" s="19">
        <v>5.7776763424044497E-4</v>
      </c>
      <c r="X812" s="51">
        <v>0.84669401448991299</v>
      </c>
      <c r="Y812" s="19">
        <v>-0.162550640871923</v>
      </c>
      <c r="Z812" s="51">
        <v>3.0766093710553801</v>
      </c>
      <c r="AA812" s="19">
        <v>-0.21118683494016299</v>
      </c>
      <c r="AB812" s="51">
        <v>-0.54201659085811105</v>
      </c>
      <c r="AC812" s="19">
        <v>-0.255464167340542</v>
      </c>
      <c r="AD812" s="51">
        <v>-1.26056123580202</v>
      </c>
      <c r="AE812" s="19">
        <v>-0.15962496392879999</v>
      </c>
      <c r="AF812" s="87">
        <v>1.8147356557165</v>
      </c>
      <c r="AG812" s="19">
        <v>1.93523694179021E-2</v>
      </c>
      <c r="AH812" s="51">
        <v>0.13641594996442999</v>
      </c>
      <c r="AI812" s="19">
        <v>-0.112181871502835</v>
      </c>
      <c r="AJ812" s="51">
        <v>2.5087300567101898</v>
      </c>
      <c r="AK812" s="19">
        <v>-2.4151453441845699E-2</v>
      </c>
      <c r="AL812" s="19">
        <v>-6.6669991338130802E-3</v>
      </c>
      <c r="AM812" s="51">
        <v>-6.50596635750844E-2</v>
      </c>
      <c r="AN812" s="15"/>
      <c r="AO812" s="22">
        <v>8.2239497054688401E-2</v>
      </c>
      <c r="AP812" s="22">
        <v>-0.116983867810632</v>
      </c>
      <c r="AQ812" s="22">
        <v>0.11409315949276801</v>
      </c>
      <c r="AR812" s="22">
        <v>-0.130137646305229</v>
      </c>
      <c r="AS812" s="20">
        <v>5</v>
      </c>
      <c r="AT812" s="20">
        <v>7</v>
      </c>
      <c r="AU812" s="20">
        <v>7</v>
      </c>
      <c r="AV812" s="21">
        <v>5</v>
      </c>
      <c r="AW812" s="15"/>
      <c r="AX812" s="25">
        <v>0.30327736722509102</v>
      </c>
      <c r="AY812" s="26">
        <v>-0.50475624814407605</v>
      </c>
      <c r="AZ812" s="26">
        <v>-0.25673249743795201</v>
      </c>
      <c r="BA812" s="26">
        <v>-0.67443113851004499</v>
      </c>
      <c r="BB812" s="85">
        <v>3.09162310633837E-2</v>
      </c>
      <c r="BC812" s="88">
        <v>-44.158270061772797</v>
      </c>
      <c r="BD812" s="18">
        <v>43756</v>
      </c>
      <c r="BE812" s="18">
        <v>43908</v>
      </c>
      <c r="BF812" s="20"/>
      <c r="BG812" s="18"/>
      <c r="BH812" s="15"/>
    </row>
    <row r="813" spans="1:60" x14ac:dyDescent="0.25">
      <c r="A813" s="15"/>
      <c r="B813" s="14" t="s">
        <v>2594</v>
      </c>
      <c r="C813" s="14" t="s">
        <v>2595</v>
      </c>
      <c r="D813" s="14" t="s">
        <v>2592</v>
      </c>
      <c r="E813" s="16" t="s">
        <v>43</v>
      </c>
      <c r="F813" s="16" t="s">
        <v>2593</v>
      </c>
      <c r="G813" s="81" t="s">
        <v>38</v>
      </c>
      <c r="H813" s="82" t="s">
        <v>39</v>
      </c>
      <c r="I813" s="17" t="s">
        <v>31</v>
      </c>
      <c r="J813" s="17" t="s">
        <v>2596</v>
      </c>
      <c r="K813" s="15"/>
      <c r="L813" s="18">
        <v>44022</v>
      </c>
      <c r="M813" s="83">
        <v>738.90390000026696</v>
      </c>
      <c r="N813" s="84">
        <v>738.90390000026696</v>
      </c>
      <c r="O813" s="84">
        <v>962.31670000031602</v>
      </c>
      <c r="P813" s="85">
        <f t="shared" si="12"/>
        <v>0.76783859201448368</v>
      </c>
      <c r="Q813" s="18">
        <v>43756</v>
      </c>
      <c r="R813" s="86">
        <v>7640137.7740000002</v>
      </c>
      <c r="S813" s="86">
        <v>6144183.9114765599</v>
      </c>
      <c r="T813" s="15"/>
      <c r="U813" s="19">
        <v>-1.50928190123523E-3</v>
      </c>
      <c r="V813" s="51">
        <v>-0.10901527475653</v>
      </c>
      <c r="W813" s="19">
        <v>5.7781066243478595E-4</v>
      </c>
      <c r="X813" s="51">
        <v>0.84669831730934697</v>
      </c>
      <c r="Y813" s="19">
        <v>-0.162550674256636</v>
      </c>
      <c r="Z813" s="51">
        <v>3.0766060325840998</v>
      </c>
      <c r="AA813" s="19">
        <v>-0.21118695186858499</v>
      </c>
      <c r="AB813" s="51">
        <v>-0.54202828370034695</v>
      </c>
      <c r="AC813" s="19"/>
      <c r="AD813" s="51"/>
      <c r="AE813" s="19"/>
      <c r="AF813" s="87"/>
      <c r="AG813" s="19">
        <v>1.93524187179719E-2</v>
      </c>
      <c r="AH813" s="51">
        <v>0.136420879971411</v>
      </c>
      <c r="AI813" s="19">
        <v>-0.11218193145396101</v>
      </c>
      <c r="AJ813" s="51">
        <v>2.5087240615975999</v>
      </c>
      <c r="AK813" s="19">
        <v>-0.261096100000141</v>
      </c>
      <c r="AL813" s="19">
        <v>-0.176770678345638</v>
      </c>
      <c r="AM813" s="51">
        <v>-2.6690618768916501</v>
      </c>
      <c r="AN813" s="15"/>
      <c r="AO813" s="22">
        <v>8.2239513603853995E-2</v>
      </c>
      <c r="AP813" s="22">
        <v>-0.116983948538254</v>
      </c>
      <c r="AQ813" s="22">
        <v>0.114093130079709</v>
      </c>
      <c r="AR813" s="22">
        <v>-0.13013766374569999</v>
      </c>
      <c r="AS813" s="20">
        <v>5</v>
      </c>
      <c r="AT813" s="20">
        <v>7</v>
      </c>
      <c r="AU813" s="20">
        <v>7</v>
      </c>
      <c r="AV813" s="21">
        <v>5</v>
      </c>
      <c r="AW813" s="15"/>
      <c r="AX813" s="25">
        <v>0.30327756750280999</v>
      </c>
      <c r="AY813" s="26">
        <v>-0.504755837559969</v>
      </c>
      <c r="AZ813" s="26">
        <v>-0.256734013590176</v>
      </c>
      <c r="BA813" s="26">
        <v>-0.674430544248935</v>
      </c>
      <c r="BB813" s="85">
        <v>3.0916250776063001E-2</v>
      </c>
      <c r="BC813" s="88">
        <v>-44.158279701427098</v>
      </c>
      <c r="BD813" s="18">
        <v>43756</v>
      </c>
      <c r="BE813" s="18">
        <v>43908</v>
      </c>
      <c r="BF813" s="20"/>
      <c r="BG813" s="18"/>
      <c r="BH813" s="15"/>
    </row>
    <row r="814" spans="1:60" x14ac:dyDescent="0.25">
      <c r="A814" s="15"/>
      <c r="B814" s="14" t="s">
        <v>2597</v>
      </c>
      <c r="C814" s="14" t="s">
        <v>2598</v>
      </c>
      <c r="D814" s="14" t="s">
        <v>2592</v>
      </c>
      <c r="E814" s="16" t="s">
        <v>83</v>
      </c>
      <c r="F814" s="16" t="s">
        <v>2593</v>
      </c>
      <c r="G814" s="81" t="s">
        <v>38</v>
      </c>
      <c r="H814" s="82" t="s">
        <v>39</v>
      </c>
      <c r="I814" s="17" t="s">
        <v>31</v>
      </c>
      <c r="J814" s="17" t="s">
        <v>64</v>
      </c>
      <c r="K814" s="15"/>
      <c r="L814" s="18">
        <v>44022</v>
      </c>
      <c r="M814" s="83">
        <v>750.64470000006304</v>
      </c>
      <c r="N814" s="84">
        <v>750.64470000006304</v>
      </c>
      <c r="O814" s="84">
        <v>972.53450000006706</v>
      </c>
      <c r="P814" s="85">
        <f t="shared" si="12"/>
        <v>0.77184377520798619</v>
      </c>
      <c r="Q814" s="18">
        <v>43756</v>
      </c>
      <c r="R814" s="86">
        <v>427560.60499999998</v>
      </c>
      <c r="S814" s="86">
        <v>393285.99430175801</v>
      </c>
      <c r="T814" s="15"/>
      <c r="U814" s="19">
        <v>-1.48982786777196E-3</v>
      </c>
      <c r="V814" s="51">
        <v>-0.10706987141020401</v>
      </c>
      <c r="W814" s="19">
        <v>1.1651556069409701E-3</v>
      </c>
      <c r="X814" s="51">
        <v>0.90543281175996504</v>
      </c>
      <c r="Y814" s="19">
        <v>-0.159563765001658</v>
      </c>
      <c r="Z814" s="51">
        <v>3.3752969580818899</v>
      </c>
      <c r="AA814" s="19">
        <v>-0.20553297561506001</v>
      </c>
      <c r="AB814" s="51">
        <v>2.3369341652141901E-2</v>
      </c>
      <c r="AC814" s="19"/>
      <c r="AD814" s="51"/>
      <c r="AE814" s="19"/>
      <c r="AF814" s="87"/>
      <c r="AG814" s="19">
        <v>1.9551790650439198E-2</v>
      </c>
      <c r="AH814" s="51">
        <v>0.15635807321814399</v>
      </c>
      <c r="AI814" s="19">
        <v>-0.108841003124398</v>
      </c>
      <c r="AJ814" s="51">
        <v>2.8428168945538301</v>
      </c>
      <c r="AK814" s="19">
        <v>-0.24935530000046099</v>
      </c>
      <c r="AL814" s="19">
        <v>-0.18421449494228001</v>
      </c>
      <c r="AM814" s="51">
        <v>-1.3407059764140301</v>
      </c>
      <c r="AN814" s="15"/>
      <c r="AO814" s="22">
        <v>8.2260682203923394E-2</v>
      </c>
      <c r="AP814" s="22">
        <v>-0.116932054470526</v>
      </c>
      <c r="AQ814" s="22">
        <v>0.11474722787897899</v>
      </c>
      <c r="AR814" s="22">
        <v>-0.12960993542132199</v>
      </c>
      <c r="AS814" s="20">
        <v>5</v>
      </c>
      <c r="AT814" s="20">
        <v>7</v>
      </c>
      <c r="AU814" s="20">
        <v>7</v>
      </c>
      <c r="AV814" s="21">
        <v>5</v>
      </c>
      <c r="AW814" s="15"/>
      <c r="AX814" s="25">
        <v>0.30325165434944201</v>
      </c>
      <c r="AY814" s="26">
        <v>-0.48572299726220097</v>
      </c>
      <c r="AZ814" s="26">
        <v>-0.16675466862284299</v>
      </c>
      <c r="BA814" s="26">
        <v>-0.64954573261275095</v>
      </c>
      <c r="BB814" s="85">
        <v>3.09145829623594E-2</v>
      </c>
      <c r="BC814" s="88">
        <v>-43.992043469916098</v>
      </c>
      <c r="BD814" s="18">
        <v>43756</v>
      </c>
      <c r="BE814" s="18">
        <v>43908</v>
      </c>
      <c r="BF814" s="20"/>
      <c r="BG814" s="18"/>
      <c r="BH814" s="15"/>
    </row>
    <row r="815" spans="1:60" x14ac:dyDescent="0.25">
      <c r="A815" s="15"/>
      <c r="B815" s="14" t="s">
        <v>2599</v>
      </c>
      <c r="C815" s="14" t="s">
        <v>2600</v>
      </c>
      <c r="D815" s="14" t="s">
        <v>2592</v>
      </c>
      <c r="E815" s="16" t="s">
        <v>59</v>
      </c>
      <c r="F815" s="16" t="s">
        <v>2593</v>
      </c>
      <c r="G815" s="81" t="s">
        <v>38</v>
      </c>
      <c r="H815" s="82" t="s">
        <v>39</v>
      </c>
      <c r="I815" s="17" t="s">
        <v>31</v>
      </c>
      <c r="J815" s="17" t="s">
        <v>2601</v>
      </c>
      <c r="K815" s="15"/>
      <c r="L815" s="18">
        <v>44022</v>
      </c>
      <c r="M815" s="83">
        <v>845.68939999956604</v>
      </c>
      <c r="N815" s="84">
        <v>845.68939999956604</v>
      </c>
      <c r="O815" s="84">
        <v>1099.4807999990901</v>
      </c>
      <c r="P815" s="85">
        <f t="shared" si="12"/>
        <v>0.76917159444736638</v>
      </c>
      <c r="Q815" s="18">
        <v>43756</v>
      </c>
      <c r="R815" s="86">
        <v>4859141.8380000005</v>
      </c>
      <c r="S815" s="86">
        <v>6185524.1725078104</v>
      </c>
      <c r="T815" s="15"/>
      <c r="U815" s="19">
        <v>-1.50278253295255E-3</v>
      </c>
      <c r="V815" s="51">
        <v>-0.108365337928262</v>
      </c>
      <c r="W815" s="19">
        <v>7.7357678492262505E-4</v>
      </c>
      <c r="X815" s="51">
        <v>0.86627492955813101</v>
      </c>
      <c r="Y815" s="19">
        <v>-0.161556179960025</v>
      </c>
      <c r="Z815" s="51">
        <v>3.17605546224513</v>
      </c>
      <c r="AA815" s="19">
        <v>-0.20930213423795099</v>
      </c>
      <c r="AB815" s="51">
        <v>-0.35354652063688302</v>
      </c>
      <c r="AC815" s="19">
        <v>-0.25190663585817702</v>
      </c>
      <c r="AD815" s="51">
        <v>-0.90480808756547004</v>
      </c>
      <c r="AE815" s="19">
        <v>-0.153597167052794</v>
      </c>
      <c r="AF815" s="87">
        <v>2.41751534331706</v>
      </c>
      <c r="AG815" s="19">
        <v>1.9418864896579201E-2</v>
      </c>
      <c r="AH815" s="51">
        <v>0.14306549783214001</v>
      </c>
      <c r="AI815" s="19">
        <v>-0.111069649833516</v>
      </c>
      <c r="AJ815" s="51">
        <v>2.6199522236420298</v>
      </c>
      <c r="AK815" s="19">
        <v>-0.15025015534236399</v>
      </c>
      <c r="AL815" s="19">
        <v>-4.7892837836116101E-2</v>
      </c>
      <c r="AM815" s="51">
        <v>0.70968793879728798</v>
      </c>
      <c r="AN815" s="15"/>
      <c r="AO815" s="22">
        <v>8.2246571999421605E-2</v>
      </c>
      <c r="AP815" s="22">
        <v>-0.11696651491365601</v>
      </c>
      <c r="AQ815" s="22">
        <v>0.114311227069265</v>
      </c>
      <c r="AR815" s="22">
        <v>-0.129961903347139</v>
      </c>
      <c r="AS815" s="20">
        <v>5</v>
      </c>
      <c r="AT815" s="20">
        <v>7</v>
      </c>
      <c r="AU815" s="20">
        <v>7</v>
      </c>
      <c r="AV815" s="21">
        <v>5</v>
      </c>
      <c r="AW815" s="15"/>
      <c r="AX815" s="25">
        <v>0.30326862928661302</v>
      </c>
      <c r="AY815" s="26">
        <v>-0.49841107894144399</v>
      </c>
      <c r="AZ815" s="26">
        <v>-0.22672903609077399</v>
      </c>
      <c r="BA815" s="26">
        <v>-0.66614019740063701</v>
      </c>
      <c r="BB815" s="85">
        <v>3.09156654246544E-2</v>
      </c>
      <c r="BC815" s="88">
        <v>-44.102898386190603</v>
      </c>
      <c r="BD815" s="18">
        <v>43756</v>
      </c>
      <c r="BE815" s="18">
        <v>43908</v>
      </c>
      <c r="BF815" s="20"/>
      <c r="BG815" s="18"/>
      <c r="BH815" s="15"/>
    </row>
    <row r="816" spans="1:60" x14ac:dyDescent="0.25">
      <c r="A816" s="15"/>
      <c r="B816" s="14" t="s">
        <v>2602</v>
      </c>
      <c r="C816" s="14" t="s">
        <v>2603</v>
      </c>
      <c r="D816" s="14" t="s">
        <v>2604</v>
      </c>
      <c r="E816" s="16" t="s">
        <v>77</v>
      </c>
      <c r="F816" s="16" t="s">
        <v>144</v>
      </c>
      <c r="G816" s="81" t="s">
        <v>38</v>
      </c>
      <c r="H816" s="82" t="s">
        <v>98</v>
      </c>
      <c r="I816" s="17" t="s">
        <v>31</v>
      </c>
      <c r="J816" s="17" t="s">
        <v>2605</v>
      </c>
      <c r="K816" s="15"/>
      <c r="L816" s="18">
        <v>44022</v>
      </c>
      <c r="M816" s="83">
        <v>742.64950000029103</v>
      </c>
      <c r="N816" s="84">
        <v>742.64950000029103</v>
      </c>
      <c r="O816" s="84">
        <v>1086.5320999994899</v>
      </c>
      <c r="P816" s="85">
        <f t="shared" si="12"/>
        <v>0.68350442660703692</v>
      </c>
      <c r="Q816" s="18">
        <v>43657</v>
      </c>
      <c r="R816" s="86">
        <v>249627.87400000001</v>
      </c>
      <c r="S816" s="86">
        <v>328759.707242676</v>
      </c>
      <c r="T816" s="15"/>
      <c r="U816" s="19">
        <v>1.4005875709699499E-4</v>
      </c>
      <c r="V816" s="51">
        <v>5.5918791076692301E-2</v>
      </c>
      <c r="W816" s="19">
        <v>2.8447572818549802E-2</v>
      </c>
      <c r="X816" s="51">
        <v>3.6336745329208502</v>
      </c>
      <c r="Y816" s="19">
        <v>-0.146705019868969</v>
      </c>
      <c r="Z816" s="51">
        <v>4.6611714713508299</v>
      </c>
      <c r="AA816" s="19">
        <v>-0.31884384705888802</v>
      </c>
      <c r="AB816" s="51">
        <v>-11.3077178027306</v>
      </c>
      <c r="AC816" s="19">
        <v>-0.33554650967184002</v>
      </c>
      <c r="AD816" s="51">
        <v>-9.2687954689317795</v>
      </c>
      <c r="AE816" s="19">
        <v>-0.26938310274272198</v>
      </c>
      <c r="AF816" s="87">
        <v>-9.1610782256757393</v>
      </c>
      <c r="AG816" s="19">
        <v>2.9222368033515501E-2</v>
      </c>
      <c r="AH816" s="51">
        <v>1.12341581152577</v>
      </c>
      <c r="AI816" s="19">
        <v>-0.120055172393186</v>
      </c>
      <c r="AJ816" s="51">
        <v>1.7213999676751</v>
      </c>
      <c r="AK816" s="19">
        <v>-0.22225067286577499</v>
      </c>
      <c r="AL816" s="19">
        <v>-2.7807499982372998E-2</v>
      </c>
      <c r="AM816" s="51">
        <v>-19.576202339347201</v>
      </c>
      <c r="AN816" s="15"/>
      <c r="AO816" s="22">
        <v>0.103746372289606</v>
      </c>
      <c r="AP816" s="22">
        <v>-8.4134527740388904E-2</v>
      </c>
      <c r="AQ816" s="22">
        <v>0.122356752655905</v>
      </c>
      <c r="AR816" s="22">
        <v>-0.19162220149621101</v>
      </c>
      <c r="AS816" s="20">
        <v>5</v>
      </c>
      <c r="AT816" s="20">
        <v>7</v>
      </c>
      <c r="AU816" s="20">
        <v>5</v>
      </c>
      <c r="AV816" s="21">
        <v>7</v>
      </c>
      <c r="AW816" s="15"/>
      <c r="AX816" s="25">
        <v>0.25435197246464702</v>
      </c>
      <c r="AY816" s="26">
        <v>-1.10528050574067</v>
      </c>
      <c r="AZ816" s="26">
        <v>-0.85934503248881799</v>
      </c>
      <c r="BA816" s="26">
        <v>-1.47557322286229</v>
      </c>
      <c r="BB816" s="85">
        <v>2.6159696745526199E-2</v>
      </c>
      <c r="BC816" s="88">
        <v>-48.648530494421699</v>
      </c>
      <c r="BD816" s="18">
        <v>43657</v>
      </c>
      <c r="BE816" s="18">
        <v>43914</v>
      </c>
      <c r="BF816" s="20"/>
      <c r="BG816" s="18"/>
      <c r="BH816" s="15"/>
    </row>
    <row r="817" spans="1:60" x14ac:dyDescent="0.25">
      <c r="A817" s="15"/>
      <c r="B817" s="14" t="s">
        <v>2606</v>
      </c>
      <c r="C817" s="14" t="s">
        <v>2607</v>
      </c>
      <c r="D817" s="14" t="s">
        <v>2604</v>
      </c>
      <c r="E817" s="16" t="s">
        <v>51</v>
      </c>
      <c r="F817" s="16" t="s">
        <v>144</v>
      </c>
      <c r="G817" s="81" t="s">
        <v>38</v>
      </c>
      <c r="H817" s="82" t="s">
        <v>98</v>
      </c>
      <c r="I817" s="17" t="s">
        <v>31</v>
      </c>
      <c r="J817" s="17" t="s">
        <v>2608</v>
      </c>
      <c r="K817" s="15"/>
      <c r="L817" s="18">
        <v>44022</v>
      </c>
      <c r="M817" s="83">
        <v>608.021200000308</v>
      </c>
      <c r="N817" s="84">
        <v>608.021200000308</v>
      </c>
      <c r="O817" s="84">
        <v>893.01260000001605</v>
      </c>
      <c r="P817" s="85">
        <f t="shared" si="12"/>
        <v>0.68086519719911798</v>
      </c>
      <c r="Q817" s="18">
        <v>43657</v>
      </c>
      <c r="R817" s="86">
        <v>1821135.1540000001</v>
      </c>
      <c r="S817" s="86">
        <v>2651200.2384570302</v>
      </c>
      <c r="T817" s="15"/>
      <c r="U817" s="19">
        <v>1.2945303205924599E-4</v>
      </c>
      <c r="V817" s="51">
        <v>5.4858218572917401E-2</v>
      </c>
      <c r="W817" s="19">
        <v>2.8118917422034401E-2</v>
      </c>
      <c r="X817" s="51">
        <v>3.6008089932693101</v>
      </c>
      <c r="Y817" s="19">
        <v>-0.14835717103051099</v>
      </c>
      <c r="Z817" s="51">
        <v>4.4959563551965402</v>
      </c>
      <c r="AA817" s="19">
        <v>-0.32148116835567597</v>
      </c>
      <c r="AB817" s="51">
        <v>-11.5714499324095</v>
      </c>
      <c r="AC817" s="19">
        <v>-0.34066263913700801</v>
      </c>
      <c r="AD817" s="51">
        <v>-9.7804084154486208</v>
      </c>
      <c r="AE817" s="19">
        <v>-0.27779467088024801</v>
      </c>
      <c r="AF817" s="87">
        <v>-10.0022350394283</v>
      </c>
      <c r="AG817" s="19">
        <v>2.9112544936651798E-2</v>
      </c>
      <c r="AH817" s="51">
        <v>1.1124335018394</v>
      </c>
      <c r="AI817" s="19">
        <v>-0.12185130399026101</v>
      </c>
      <c r="AJ817" s="51">
        <v>1.5417868079675801</v>
      </c>
      <c r="AK817" s="19">
        <v>-0.39197879999934199</v>
      </c>
      <c r="AL817" s="19">
        <v>-5.1108547189869603E-2</v>
      </c>
      <c r="AM817" s="51">
        <v>-22.283314617001501</v>
      </c>
      <c r="AN817" s="15"/>
      <c r="AO817" s="22">
        <v>0.1037347759775</v>
      </c>
      <c r="AP817" s="22">
        <v>-8.4163882229477197E-2</v>
      </c>
      <c r="AQ817" s="22">
        <v>0.121998206843273</v>
      </c>
      <c r="AR817" s="22">
        <v>-0.191889501801634</v>
      </c>
      <c r="AS817" s="20">
        <v>5</v>
      </c>
      <c r="AT817" s="20">
        <v>7</v>
      </c>
      <c r="AU817" s="20">
        <v>5</v>
      </c>
      <c r="AV817" s="21">
        <v>7</v>
      </c>
      <c r="AW817" s="15"/>
      <c r="AX817" s="25">
        <v>0.25436206546029999</v>
      </c>
      <c r="AY817" s="26">
        <v>-1.1155346496107099</v>
      </c>
      <c r="AZ817" s="26">
        <v>-0.87549337828750096</v>
      </c>
      <c r="BA817" s="26">
        <v>-1.4884624994356299</v>
      </c>
      <c r="BB817" s="85">
        <v>2.61603173248659E-2</v>
      </c>
      <c r="BC817" s="88">
        <v>-48.7879454332287</v>
      </c>
      <c r="BD817" s="18">
        <v>43657</v>
      </c>
      <c r="BE817" s="18">
        <v>43914</v>
      </c>
      <c r="BF817" s="20"/>
      <c r="BG817" s="18"/>
      <c r="BH817" s="15"/>
    </row>
    <row r="818" spans="1:60" x14ac:dyDescent="0.25">
      <c r="A818" s="15"/>
      <c r="B818" s="14" t="s">
        <v>2609</v>
      </c>
      <c r="C818" s="14" t="s">
        <v>2610</v>
      </c>
      <c r="D818" s="14" t="s">
        <v>2604</v>
      </c>
      <c r="E818" s="16" t="s">
        <v>156</v>
      </c>
      <c r="F818" s="16" t="s">
        <v>144</v>
      </c>
      <c r="G818" s="81" t="s">
        <v>38</v>
      </c>
      <c r="H818" s="82" t="s">
        <v>98</v>
      </c>
      <c r="I818" s="17" t="s">
        <v>31</v>
      </c>
      <c r="J818" s="17" t="s">
        <v>2611</v>
      </c>
      <c r="K818" s="15"/>
      <c r="L818" s="18">
        <v>44022</v>
      </c>
      <c r="M818" s="83">
        <v>563.78720000013698</v>
      </c>
      <c r="N818" s="84">
        <v>563.78720000013698</v>
      </c>
      <c r="O818" s="84">
        <v>826.55520000029401</v>
      </c>
      <c r="P818" s="85">
        <f t="shared" si="12"/>
        <v>0.68209261764965778</v>
      </c>
      <c r="Q818" s="18">
        <v>43657</v>
      </c>
      <c r="R818" s="86">
        <v>196669.726</v>
      </c>
      <c r="S818" s="86">
        <v>205634.859255371</v>
      </c>
      <c r="T818" s="15"/>
      <c r="U818" s="19">
        <v>1.3730469072470401E-4</v>
      </c>
      <c r="V818" s="51">
        <v>5.5643384439463303E-2</v>
      </c>
      <c r="W818" s="19">
        <v>2.8362884997477501E-2</v>
      </c>
      <c r="X818" s="51">
        <v>3.62520575081362</v>
      </c>
      <c r="Y818" s="19">
        <v>-0.147185534921009</v>
      </c>
      <c r="Z818" s="51">
        <v>4.6131199661467699</v>
      </c>
      <c r="AA818" s="19">
        <v>-0.32025643239088802</v>
      </c>
      <c r="AB818" s="51">
        <v>-11.448976335930601</v>
      </c>
      <c r="AC818" s="19">
        <v>-0.33891093481099199</v>
      </c>
      <c r="AD818" s="51">
        <v>-9.6052379828470293</v>
      </c>
      <c r="AE818" s="19">
        <v>-0.27526047123334102</v>
      </c>
      <c r="AF818" s="87">
        <v>-9.7488150747376494</v>
      </c>
      <c r="AG818" s="19">
        <v>2.9193955620940001E-2</v>
      </c>
      <c r="AH818" s="51">
        <v>1.1205745702682199</v>
      </c>
      <c r="AI818" s="19">
        <v>-0.120623058479396</v>
      </c>
      <c r="AJ818" s="51">
        <v>1.6646113590541101</v>
      </c>
      <c r="AK818" s="19">
        <v>-0.43621280000021201</v>
      </c>
      <c r="AL818" s="19">
        <v>-5.8635634341990199E-2</v>
      </c>
      <c r="AM818" s="51">
        <v>-26.706714617088402</v>
      </c>
      <c r="AN818" s="15"/>
      <c r="AO818" s="22">
        <v>0.10373737735251801</v>
      </c>
      <c r="AP818" s="22">
        <v>-8.4142223781818806E-2</v>
      </c>
      <c r="AQ818" s="22">
        <v>0.12226449502122699</v>
      </c>
      <c r="AR818" s="22">
        <v>-0.19169046042865401</v>
      </c>
      <c r="AS818" s="20">
        <v>5</v>
      </c>
      <c r="AT818" s="20">
        <v>7</v>
      </c>
      <c r="AU818" s="20">
        <v>5</v>
      </c>
      <c r="AV818" s="21">
        <v>7</v>
      </c>
      <c r="AW818" s="15"/>
      <c r="AX818" s="25">
        <v>0.25435868276981599</v>
      </c>
      <c r="AY818" s="26">
        <v>-1.1107877465365199</v>
      </c>
      <c r="AZ818" s="26">
        <v>-0.86794488706527795</v>
      </c>
      <c r="BA818" s="26">
        <v>-1.4825548689041199</v>
      </c>
      <c r="BB818" s="85">
        <v>2.6160223543156499E-2</v>
      </c>
      <c r="BC818" s="88">
        <v>-48.739455029717597</v>
      </c>
      <c r="BD818" s="18">
        <v>43657</v>
      </c>
      <c r="BE818" s="18">
        <v>43914</v>
      </c>
      <c r="BF818" s="20"/>
      <c r="BG818" s="18"/>
      <c r="BH818" s="15"/>
    </row>
    <row r="819" spans="1:60" x14ac:dyDescent="0.25">
      <c r="A819" s="15"/>
      <c r="B819" s="14" t="s">
        <v>2612</v>
      </c>
      <c r="C819" s="14" t="s">
        <v>2613</v>
      </c>
      <c r="D819" s="14" t="s">
        <v>2604</v>
      </c>
      <c r="E819" s="16" t="s">
        <v>91</v>
      </c>
      <c r="F819" s="16" t="s">
        <v>144</v>
      </c>
      <c r="G819" s="81" t="s">
        <v>38</v>
      </c>
      <c r="H819" s="82" t="s">
        <v>98</v>
      </c>
      <c r="I819" s="17" t="s">
        <v>31</v>
      </c>
      <c r="J819" s="17" t="s">
        <v>2614</v>
      </c>
      <c r="K819" s="15"/>
      <c r="L819" s="18">
        <v>44022</v>
      </c>
      <c r="M819" s="83">
        <v>546.90120000019704</v>
      </c>
      <c r="N819" s="84">
        <v>546.90120000019704</v>
      </c>
      <c r="O819" s="84">
        <v>813.03079999983299</v>
      </c>
      <c r="P819" s="85">
        <f t="shared" si="12"/>
        <v>0.67266971927792818</v>
      </c>
      <c r="Q819" s="18">
        <v>43657</v>
      </c>
      <c r="R819" s="86">
        <v>127620.65</v>
      </c>
      <c r="S819" s="86">
        <v>160338.43227123999</v>
      </c>
      <c r="T819" s="15"/>
      <c r="U819" s="19">
        <v>9.6370384198962697E-5</v>
      </c>
      <c r="V819" s="51">
        <v>5.1549953786889098E-2</v>
      </c>
      <c r="W819" s="19">
        <v>2.7099478564195999E-2</v>
      </c>
      <c r="X819" s="51">
        <v>3.4988651074854702</v>
      </c>
      <c r="Y819" s="19">
        <v>-0.153467925806617</v>
      </c>
      <c r="Z819" s="51">
        <v>3.9848808775859701</v>
      </c>
      <c r="AA819" s="19">
        <v>-0.32967073778330802</v>
      </c>
      <c r="AB819" s="51">
        <v>-12.3904068751726</v>
      </c>
      <c r="AC819" s="19">
        <v>-0.35648749548185099</v>
      </c>
      <c r="AD819" s="51">
        <v>-11.362894049932899</v>
      </c>
      <c r="AE819" s="19">
        <v>-0.30364127711072803</v>
      </c>
      <c r="AF819" s="87">
        <v>-12.5868956624763</v>
      </c>
      <c r="AG819" s="19">
        <v>2.8772458377716199E-2</v>
      </c>
      <c r="AH819" s="51">
        <v>1.0784248459458501</v>
      </c>
      <c r="AI819" s="19">
        <v>-0.12741110191025701</v>
      </c>
      <c r="AJ819" s="51">
        <v>0.98580701596802101</v>
      </c>
      <c r="AK819" s="19">
        <v>-0.45309879999956998</v>
      </c>
      <c r="AL819" s="19">
        <v>-6.1649072998115999E-2</v>
      </c>
      <c r="AM819" s="51">
        <v>-28.395314617024301</v>
      </c>
      <c r="AN819" s="15"/>
      <c r="AO819" s="22">
        <v>0.103698090242688</v>
      </c>
      <c r="AP819" s="22">
        <v>-8.42549128182873E-2</v>
      </c>
      <c r="AQ819" s="22">
        <v>0.12088531665183801</v>
      </c>
      <c r="AR819" s="22">
        <v>-0.19271713576919899</v>
      </c>
      <c r="AS819" s="20">
        <v>5</v>
      </c>
      <c r="AT819" s="20">
        <v>7</v>
      </c>
      <c r="AU819" s="20">
        <v>4</v>
      </c>
      <c r="AV819" s="21">
        <v>8</v>
      </c>
      <c r="AW819" s="15"/>
      <c r="AX819" s="25">
        <v>0.25439344965794602</v>
      </c>
      <c r="AY819" s="26">
        <v>-1.1473812055119199</v>
      </c>
      <c r="AZ819" s="26">
        <v>-0.92565473871400195</v>
      </c>
      <c r="BA819" s="26">
        <v>-1.5283867393991399</v>
      </c>
      <c r="BB819" s="85">
        <v>2.6162243804865301E-2</v>
      </c>
      <c r="BC819" s="88">
        <v>-49.223387355043101</v>
      </c>
      <c r="BD819" s="18">
        <v>43657</v>
      </c>
      <c r="BE819" s="18">
        <v>43914</v>
      </c>
      <c r="BF819" s="20"/>
      <c r="BG819" s="18"/>
      <c r="BH819" s="15"/>
    </row>
    <row r="820" spans="1:60" x14ac:dyDescent="0.25">
      <c r="A820" s="15"/>
      <c r="B820" s="14" t="s">
        <v>2615</v>
      </c>
      <c r="C820" s="14" t="s">
        <v>2616</v>
      </c>
      <c r="D820" s="14" t="s">
        <v>2604</v>
      </c>
      <c r="E820" s="16" t="s">
        <v>163</v>
      </c>
      <c r="F820" s="16" t="s">
        <v>144</v>
      </c>
      <c r="G820" s="81" t="s">
        <v>38</v>
      </c>
      <c r="H820" s="82" t="s">
        <v>98</v>
      </c>
      <c r="I820" s="17" t="s">
        <v>31</v>
      </c>
      <c r="J820" s="17" t="s">
        <v>2617</v>
      </c>
      <c r="K820" s="15"/>
      <c r="L820" s="18">
        <v>44022</v>
      </c>
      <c r="M820" s="83">
        <v>612.60030000004895</v>
      </c>
      <c r="N820" s="84">
        <v>612.60030000004895</v>
      </c>
      <c r="O820" s="84">
        <v>904.35630000010099</v>
      </c>
      <c r="P820" s="85">
        <f t="shared" si="12"/>
        <v>0.67738821524213466</v>
      </c>
      <c r="Q820" s="18">
        <v>43657</v>
      </c>
      <c r="R820" s="86">
        <v>32814.966999999997</v>
      </c>
      <c r="S820" s="86">
        <v>146245.60820483399</v>
      </c>
      <c r="T820" s="15"/>
      <c r="U820" s="19">
        <v>1.15586270112544E-4</v>
      </c>
      <c r="V820" s="51">
        <v>5.3471542378247201E-2</v>
      </c>
      <c r="W820" s="19">
        <v>2.7689042854035499E-2</v>
      </c>
      <c r="X820" s="51">
        <v>3.5578215364694201</v>
      </c>
      <c r="Y820" s="19">
        <v>-0.150515396728297</v>
      </c>
      <c r="Z820" s="51">
        <v>4.2801337854180002</v>
      </c>
      <c r="AA820" s="19">
        <v>-0.324955669245101</v>
      </c>
      <c r="AB820" s="51">
        <v>-11.918900021351901</v>
      </c>
      <c r="AC820" s="19">
        <v>-0.34740801477630201</v>
      </c>
      <c r="AD820" s="51">
        <v>-10.454945979378</v>
      </c>
      <c r="AE820" s="19">
        <v>-0.288854983950732</v>
      </c>
      <c r="AF820" s="87">
        <v>-11.1082663464767</v>
      </c>
      <c r="AG820" s="19">
        <v>2.8969353155844101E-2</v>
      </c>
      <c r="AH820" s="51">
        <v>1.0981143237586399</v>
      </c>
      <c r="AI820" s="19">
        <v>-0.124200365015859</v>
      </c>
      <c r="AJ820" s="51">
        <v>1.30688070540782</v>
      </c>
      <c r="AK820" s="19">
        <v>-0.387399699999951</v>
      </c>
      <c r="AL820" s="19">
        <v>-5.0357578003095101E-2</v>
      </c>
      <c r="AM820" s="51">
        <v>-21.825404617062301</v>
      </c>
      <c r="AN820" s="15"/>
      <c r="AO820" s="22">
        <v>0.103719213911972</v>
      </c>
      <c r="AP820" s="22">
        <v>-8.4202215255645599E-2</v>
      </c>
      <c r="AQ820" s="22">
        <v>0.121528926245519</v>
      </c>
      <c r="AR820" s="22">
        <v>-0.19223810217052201</v>
      </c>
      <c r="AS820" s="20">
        <v>5</v>
      </c>
      <c r="AT820" s="20">
        <v>7</v>
      </c>
      <c r="AU820" s="20">
        <v>5</v>
      </c>
      <c r="AV820" s="21">
        <v>7</v>
      </c>
      <c r="AW820" s="15"/>
      <c r="AX820" s="25">
        <v>0.254375095297873</v>
      </c>
      <c r="AY820" s="26">
        <v>-1.12904646927018</v>
      </c>
      <c r="AZ820" s="26">
        <v>-0.89676818104999301</v>
      </c>
      <c r="BA820" s="26">
        <v>-1.5054230526038701</v>
      </c>
      <c r="BB820" s="85">
        <v>2.61611079597424E-2</v>
      </c>
      <c r="BC820" s="88">
        <v>-48.972700251033501</v>
      </c>
      <c r="BD820" s="18">
        <v>43657</v>
      </c>
      <c r="BE820" s="18">
        <v>43914</v>
      </c>
      <c r="BF820" s="20"/>
      <c r="BG820" s="18"/>
      <c r="BH820" s="15"/>
    </row>
    <row r="821" spans="1:60" x14ac:dyDescent="0.25">
      <c r="A821" s="15"/>
      <c r="B821" s="14" t="s">
        <v>2618</v>
      </c>
      <c r="C821" s="14" t="s">
        <v>2619</v>
      </c>
      <c r="D821" s="14" t="s">
        <v>2604</v>
      </c>
      <c r="E821" s="16" t="s">
        <v>167</v>
      </c>
      <c r="F821" s="16" t="s">
        <v>144</v>
      </c>
      <c r="G821" s="81" t="s">
        <v>38</v>
      </c>
      <c r="H821" s="82" t="s">
        <v>98</v>
      </c>
      <c r="I821" s="17" t="s">
        <v>31</v>
      </c>
      <c r="J821" s="17" t="s">
        <v>2620</v>
      </c>
      <c r="K821" s="15"/>
      <c r="L821" s="18">
        <v>44022</v>
      </c>
      <c r="M821" s="83">
        <v>466.08880000002699</v>
      </c>
      <c r="N821" s="84">
        <v>466.08880000002699</v>
      </c>
      <c r="O821" s="84">
        <v>700.61770000029401</v>
      </c>
      <c r="P821" s="85">
        <f t="shared" si="12"/>
        <v>0.66525410362860005</v>
      </c>
      <c r="Q821" s="18">
        <v>43657</v>
      </c>
      <c r="R821" s="86">
        <v>2621084.2009999999</v>
      </c>
      <c r="S821" s="86">
        <v>4436847.0322031202</v>
      </c>
      <c r="T821" s="15"/>
      <c r="U821" s="19">
        <v>8.2823695265688002E-5</v>
      </c>
      <c r="V821" s="51">
        <v>5.0195284893561599E-2</v>
      </c>
      <c r="W821" s="19">
        <v>2.6679099011744301E-2</v>
      </c>
      <c r="X821" s="51">
        <v>3.4568271522402898</v>
      </c>
      <c r="Y821" s="19">
        <v>-0.15588487883913299</v>
      </c>
      <c r="Z821" s="51">
        <v>3.7431855743343498</v>
      </c>
      <c r="AA821" s="19">
        <v>-0.33709033836726998</v>
      </c>
      <c r="AB821" s="51">
        <v>-13.1323669335688</v>
      </c>
      <c r="AC821" s="19">
        <v>-0.37396939535276003</v>
      </c>
      <c r="AD821" s="51">
        <v>-13.111084037023801</v>
      </c>
      <c r="AE821" s="19">
        <v>-0.33358621730003502</v>
      </c>
      <c r="AF821" s="87">
        <v>-15.581389681407</v>
      </c>
      <c r="AG821" s="19">
        <v>2.8632239358557899E-2</v>
      </c>
      <c r="AH821" s="51">
        <v>1.06440294403001</v>
      </c>
      <c r="AI821" s="19">
        <v>-0.130292287405609</v>
      </c>
      <c r="AJ821" s="51">
        <v>0.69768846643273696</v>
      </c>
      <c r="AK821" s="19">
        <v>-0.53391120000043901</v>
      </c>
      <c r="AL821" s="19">
        <v>-7.7336037552449902E-2</v>
      </c>
      <c r="AM821" s="51">
        <v>-36.476554617111098</v>
      </c>
      <c r="AN821" s="15"/>
      <c r="AO821" s="22">
        <v>0.103648452057387</v>
      </c>
      <c r="AP821" s="22">
        <v>-8.4292292196623694E-2</v>
      </c>
      <c r="AQ821" s="22">
        <v>0.120427025765821</v>
      </c>
      <c r="AR821" s="22">
        <v>-0.19305879674269799</v>
      </c>
      <c r="AS821" s="20">
        <v>5</v>
      </c>
      <c r="AT821" s="20">
        <v>7</v>
      </c>
      <c r="AU821" s="20">
        <v>4</v>
      </c>
      <c r="AV821" s="21">
        <v>8</v>
      </c>
      <c r="AW821" s="15"/>
      <c r="AX821" s="25">
        <v>0.25443047332693802</v>
      </c>
      <c r="AY821" s="26">
        <v>-1.17631278618137</v>
      </c>
      <c r="AZ821" s="26">
        <v>-0.97085164939107904</v>
      </c>
      <c r="BA821" s="26">
        <v>-1.5648394268719099</v>
      </c>
      <c r="BB821" s="85">
        <v>2.6165196050315E-2</v>
      </c>
      <c r="BC821" s="88">
        <v>-49.709035327017801</v>
      </c>
      <c r="BD821" s="18">
        <v>43657</v>
      </c>
      <c r="BE821" s="18">
        <v>43914</v>
      </c>
      <c r="BF821" s="20"/>
      <c r="BG821" s="18"/>
      <c r="BH821" s="15"/>
    </row>
    <row r="822" spans="1:60" x14ac:dyDescent="0.25">
      <c r="A822" s="15"/>
      <c r="B822" s="14" t="s">
        <v>2621</v>
      </c>
      <c r="C822" s="14" t="s">
        <v>2622</v>
      </c>
      <c r="D822" s="14" t="s">
        <v>2623</v>
      </c>
      <c r="E822" s="16" t="s">
        <v>1193</v>
      </c>
      <c r="F822" s="16" t="s">
        <v>326</v>
      </c>
      <c r="G822" s="81" t="s">
        <v>145</v>
      </c>
      <c r="H822" s="82" t="s">
        <v>395</v>
      </c>
      <c r="I822" s="17" t="s">
        <v>31</v>
      </c>
      <c r="J822" s="17" t="s">
        <v>2624</v>
      </c>
      <c r="K822" s="15"/>
      <c r="L822" s="18">
        <v>43697</v>
      </c>
      <c r="M822" s="83"/>
      <c r="N822" s="84"/>
      <c r="O822" s="84">
        <v>1472.7984999995699</v>
      </c>
      <c r="P822" s="85">
        <f t="shared" si="12"/>
        <v>0</v>
      </c>
      <c r="Q822" s="18">
        <v>43672</v>
      </c>
      <c r="R822" s="86"/>
      <c r="S822" s="86">
        <v>56298.032379333497</v>
      </c>
      <c r="T822" s="15"/>
      <c r="U822" s="19"/>
      <c r="V822" s="51"/>
      <c r="W822" s="19"/>
      <c r="X822" s="51"/>
      <c r="Y822" s="19"/>
      <c r="Z822" s="51"/>
      <c r="AA822" s="19"/>
      <c r="AB822" s="51"/>
      <c r="AC822" s="19"/>
      <c r="AD822" s="51"/>
      <c r="AE822" s="19"/>
      <c r="AF822" s="87"/>
      <c r="AG822" s="19"/>
      <c r="AH822" s="51"/>
      <c r="AI822" s="19"/>
      <c r="AJ822" s="51"/>
      <c r="AK822" s="19"/>
      <c r="AL822" s="19"/>
      <c r="AM822" s="51"/>
      <c r="AN822" s="15"/>
      <c r="AO822" s="22">
        <v>1.96871102998557E-2</v>
      </c>
      <c r="AP822" s="22">
        <v>-2.1264926716867201E-2</v>
      </c>
      <c r="AQ822" s="22">
        <v>-1.97841633316784E-2</v>
      </c>
      <c r="AR822" s="22">
        <v>-1.97841633316784E-2</v>
      </c>
      <c r="AS822" s="20"/>
      <c r="AT822" s="20"/>
      <c r="AU822" s="20"/>
      <c r="AV822" s="21"/>
      <c r="AW822" s="15"/>
      <c r="AX822" s="25"/>
      <c r="AY822" s="26"/>
      <c r="AZ822" s="26"/>
      <c r="BA822" s="26"/>
      <c r="BB822" s="85"/>
      <c r="BC822" s="88">
        <v>-6.3398421440215298</v>
      </c>
      <c r="BD822" s="18">
        <v>43672</v>
      </c>
      <c r="BE822" s="18">
        <v>43692</v>
      </c>
      <c r="BF822" s="20"/>
      <c r="BG822" s="18"/>
      <c r="BH822" s="15"/>
    </row>
    <row r="823" spans="1:60" x14ac:dyDescent="0.25">
      <c r="A823" s="15"/>
      <c r="B823" s="14" t="s">
        <v>2625</v>
      </c>
      <c r="C823" s="14" t="s">
        <v>2626</v>
      </c>
      <c r="D823" s="14" t="s">
        <v>2623</v>
      </c>
      <c r="E823" s="16" t="s">
        <v>77</v>
      </c>
      <c r="F823" s="16" t="s">
        <v>326</v>
      </c>
      <c r="G823" s="81" t="s">
        <v>145</v>
      </c>
      <c r="H823" s="82" t="s">
        <v>395</v>
      </c>
      <c r="I823" s="17" t="s">
        <v>31</v>
      </c>
      <c r="J823" s="17" t="s">
        <v>2627</v>
      </c>
      <c r="K823" s="15"/>
      <c r="L823" s="18">
        <v>43697</v>
      </c>
      <c r="M823" s="83"/>
      <c r="N823" s="84"/>
      <c r="O823" s="84">
        <v>1714.88529999927</v>
      </c>
      <c r="P823" s="85">
        <f t="shared" si="12"/>
        <v>0</v>
      </c>
      <c r="Q823" s="18">
        <v>43672</v>
      </c>
      <c r="R823" s="86"/>
      <c r="S823" s="86">
        <v>541588.67868945305</v>
      </c>
      <c r="T823" s="15"/>
      <c r="U823" s="19"/>
      <c r="V823" s="51"/>
      <c r="W823" s="19"/>
      <c r="X823" s="51"/>
      <c r="Y823" s="19"/>
      <c r="Z823" s="51"/>
      <c r="AA823" s="19"/>
      <c r="AB823" s="51"/>
      <c r="AC823" s="19"/>
      <c r="AD823" s="51"/>
      <c r="AE823" s="19"/>
      <c r="AF823" s="87"/>
      <c r="AG823" s="19"/>
      <c r="AH823" s="51"/>
      <c r="AI823" s="19"/>
      <c r="AJ823" s="51"/>
      <c r="AK823" s="19"/>
      <c r="AL823" s="19"/>
      <c r="AM823" s="51"/>
      <c r="AN823" s="15"/>
      <c r="AO823" s="22">
        <v>1.9713682744622901E-2</v>
      </c>
      <c r="AP823" s="22">
        <v>-2.1188554810578401E-2</v>
      </c>
      <c r="AQ823" s="22">
        <v>-1.9273823998446502E-2</v>
      </c>
      <c r="AR823" s="22">
        <v>-1.9273823998446502E-2</v>
      </c>
      <c r="AS823" s="20"/>
      <c r="AT823" s="20"/>
      <c r="AU823" s="20"/>
      <c r="AV823" s="21"/>
      <c r="AW823" s="15"/>
      <c r="AX823" s="25"/>
      <c r="AY823" s="26"/>
      <c r="AZ823" s="26"/>
      <c r="BA823" s="26"/>
      <c r="BB823" s="85"/>
      <c r="BC823" s="88">
        <v>-6.2910738110877</v>
      </c>
      <c r="BD823" s="18">
        <v>43672</v>
      </c>
      <c r="BE823" s="18">
        <v>43692</v>
      </c>
      <c r="BF823" s="20"/>
      <c r="BG823" s="18"/>
      <c r="BH823" s="15"/>
    </row>
    <row r="824" spans="1:60" x14ac:dyDescent="0.25">
      <c r="A824" s="15"/>
      <c r="B824" s="14" t="s">
        <v>2628</v>
      </c>
      <c r="C824" s="14" t="s">
        <v>2629</v>
      </c>
      <c r="D824" s="14" t="s">
        <v>2623</v>
      </c>
      <c r="E824" s="16" t="s">
        <v>337</v>
      </c>
      <c r="F824" s="16" t="s">
        <v>326</v>
      </c>
      <c r="G824" s="81" t="s">
        <v>145</v>
      </c>
      <c r="H824" s="82" t="s">
        <v>395</v>
      </c>
      <c r="I824" s="17" t="s">
        <v>31</v>
      </c>
      <c r="J824" s="17" t="s">
        <v>2630</v>
      </c>
      <c r="K824" s="15"/>
      <c r="L824" s="18">
        <v>43697</v>
      </c>
      <c r="M824" s="83"/>
      <c r="N824" s="84"/>
      <c r="O824" s="84">
        <v>1271.5642000008399</v>
      </c>
      <c r="P824" s="85">
        <f t="shared" si="12"/>
        <v>0</v>
      </c>
      <c r="Q824" s="18">
        <v>43697</v>
      </c>
      <c r="R824" s="86"/>
      <c r="S824" s="86">
        <v>0</v>
      </c>
      <c r="T824" s="15"/>
      <c r="U824" s="19"/>
      <c r="V824" s="51"/>
      <c r="W824" s="19"/>
      <c r="X824" s="51"/>
      <c r="Y824" s="19"/>
      <c r="Z824" s="51"/>
      <c r="AA824" s="19"/>
      <c r="AB824" s="51"/>
      <c r="AC824" s="19"/>
      <c r="AD824" s="51"/>
      <c r="AE824" s="19"/>
      <c r="AF824" s="87"/>
      <c r="AG824" s="19"/>
      <c r="AH824" s="51"/>
      <c r="AI824" s="19"/>
      <c r="AJ824" s="51"/>
      <c r="AK824" s="19"/>
      <c r="AL824" s="19"/>
      <c r="AM824" s="51"/>
      <c r="AN824" s="15"/>
      <c r="AO824" s="22">
        <v>0</v>
      </c>
      <c r="AP824" s="22">
        <v>0</v>
      </c>
      <c r="AQ824" s="22">
        <v>0</v>
      </c>
      <c r="AR824" s="22">
        <v>0</v>
      </c>
      <c r="AS824" s="20"/>
      <c r="AT824" s="20"/>
      <c r="AU824" s="20"/>
      <c r="AV824" s="21"/>
      <c r="AW824" s="15"/>
      <c r="AX824" s="25"/>
      <c r="AY824" s="26"/>
      <c r="AZ824" s="26"/>
      <c r="BA824" s="26"/>
      <c r="BB824" s="85"/>
      <c r="BC824" s="88">
        <v>0</v>
      </c>
      <c r="BD824" s="18">
        <v>43657</v>
      </c>
      <c r="BE824" s="18"/>
      <c r="BF824" s="20"/>
      <c r="BG824" s="18"/>
      <c r="BH824" s="15"/>
    </row>
    <row r="825" spans="1:60" x14ac:dyDescent="0.25">
      <c r="A825" s="15"/>
      <c r="B825" s="14" t="s">
        <v>2631</v>
      </c>
      <c r="C825" s="14" t="s">
        <v>2632</v>
      </c>
      <c r="D825" s="14" t="s">
        <v>2623</v>
      </c>
      <c r="E825" s="16" t="s">
        <v>341</v>
      </c>
      <c r="F825" s="16" t="s">
        <v>326</v>
      </c>
      <c r="G825" s="81" t="s">
        <v>145</v>
      </c>
      <c r="H825" s="82" t="s">
        <v>395</v>
      </c>
      <c r="I825" s="17" t="s">
        <v>31</v>
      </c>
      <c r="J825" s="17" t="s">
        <v>2633</v>
      </c>
      <c r="K825" s="15"/>
      <c r="L825" s="18">
        <v>43697</v>
      </c>
      <c r="M825" s="83"/>
      <c r="N825" s="84"/>
      <c r="O825" s="84">
        <v>1271.7396000009001</v>
      </c>
      <c r="P825" s="85">
        <f t="shared" si="12"/>
        <v>0</v>
      </c>
      <c r="Q825" s="18">
        <v>43672</v>
      </c>
      <c r="R825" s="86"/>
      <c r="S825" s="86">
        <v>3509556.6303085899</v>
      </c>
      <c r="T825" s="15"/>
      <c r="U825" s="19"/>
      <c r="V825" s="51"/>
      <c r="W825" s="19"/>
      <c r="X825" s="51"/>
      <c r="Y825" s="19"/>
      <c r="Z825" s="51"/>
      <c r="AA825" s="19"/>
      <c r="AB825" s="51"/>
      <c r="AC825" s="19"/>
      <c r="AD825" s="51"/>
      <c r="AE825" s="19"/>
      <c r="AF825" s="87"/>
      <c r="AG825" s="19"/>
      <c r="AH825" s="51"/>
      <c r="AI825" s="19"/>
      <c r="AJ825" s="51"/>
      <c r="AK825" s="19"/>
      <c r="AL825" s="19"/>
      <c r="AM825" s="51"/>
      <c r="AN825" s="15"/>
      <c r="AO825" s="22">
        <v>1.9624247757747099E-2</v>
      </c>
      <c r="AP825" s="22">
        <v>-2.144597667575E-2</v>
      </c>
      <c r="AQ825" s="22">
        <v>-2.0992104462493399E-2</v>
      </c>
      <c r="AR825" s="22">
        <v>-2.0992104462493399E-2</v>
      </c>
      <c r="AS825" s="20"/>
      <c r="AT825" s="20"/>
      <c r="AU825" s="20"/>
      <c r="AV825" s="21"/>
      <c r="AW825" s="15"/>
      <c r="AX825" s="25"/>
      <c r="AY825" s="26"/>
      <c r="AZ825" s="26"/>
      <c r="BA825" s="26"/>
      <c r="BB825" s="85"/>
      <c r="BC825" s="88">
        <v>-6.4552523174134002</v>
      </c>
      <c r="BD825" s="18">
        <v>43672</v>
      </c>
      <c r="BE825" s="18">
        <v>43692</v>
      </c>
      <c r="BF825" s="20"/>
      <c r="BG825" s="18"/>
      <c r="BH825" s="15"/>
    </row>
    <row r="826" spans="1:60" x14ac:dyDescent="0.25">
      <c r="A826" s="15"/>
      <c r="B826" s="14" t="s">
        <v>2634</v>
      </c>
      <c r="C826" s="14" t="s">
        <v>2635</v>
      </c>
      <c r="D826" s="14" t="s">
        <v>2623</v>
      </c>
      <c r="E826" s="16" t="s">
        <v>345</v>
      </c>
      <c r="F826" s="16" t="s">
        <v>326</v>
      </c>
      <c r="G826" s="81" t="s">
        <v>145</v>
      </c>
      <c r="H826" s="82" t="s">
        <v>395</v>
      </c>
      <c r="I826" s="17" t="s">
        <v>31</v>
      </c>
      <c r="J826" s="17" t="s">
        <v>2636</v>
      </c>
      <c r="K826" s="15"/>
      <c r="L826" s="18">
        <v>43697</v>
      </c>
      <c r="M826" s="83"/>
      <c r="N826" s="84"/>
      <c r="O826" s="84">
        <v>1670.9392000008399</v>
      </c>
      <c r="P826" s="85">
        <f t="shared" si="12"/>
        <v>0</v>
      </c>
      <c r="Q826" s="18">
        <v>43697</v>
      </c>
      <c r="R826" s="86"/>
      <c r="S826" s="86">
        <v>0</v>
      </c>
      <c r="T826" s="15"/>
      <c r="U826" s="19"/>
      <c r="V826" s="51"/>
      <c r="W826" s="19"/>
      <c r="X826" s="51"/>
      <c r="Y826" s="19"/>
      <c r="Z826" s="51"/>
      <c r="AA826" s="19"/>
      <c r="AB826" s="51"/>
      <c r="AC826" s="19"/>
      <c r="AD826" s="51"/>
      <c r="AE826" s="19"/>
      <c r="AF826" s="87"/>
      <c r="AG826" s="19"/>
      <c r="AH826" s="51"/>
      <c r="AI826" s="19"/>
      <c r="AJ826" s="51"/>
      <c r="AK826" s="19"/>
      <c r="AL826" s="19"/>
      <c r="AM826" s="51"/>
      <c r="AN826" s="15"/>
      <c r="AO826" s="22">
        <v>0</v>
      </c>
      <c r="AP826" s="22">
        <v>0</v>
      </c>
      <c r="AQ826" s="22">
        <v>0</v>
      </c>
      <c r="AR826" s="22">
        <v>0</v>
      </c>
      <c r="AS826" s="20"/>
      <c r="AT826" s="20"/>
      <c r="AU826" s="20"/>
      <c r="AV826" s="21"/>
      <c r="AW826" s="15"/>
      <c r="AX826" s="25"/>
      <c r="AY826" s="26"/>
      <c r="AZ826" s="26"/>
      <c r="BA826" s="26"/>
      <c r="BB826" s="85"/>
      <c r="BC826" s="88">
        <v>0</v>
      </c>
      <c r="BD826" s="18">
        <v>43657</v>
      </c>
      <c r="BE826" s="18"/>
      <c r="BF826" s="20"/>
      <c r="BG826" s="18"/>
      <c r="BH826" s="15"/>
    </row>
    <row r="827" spans="1:60" x14ac:dyDescent="0.25">
      <c r="A827" s="15"/>
      <c r="B827" s="14" t="s">
        <v>2637</v>
      </c>
      <c r="C827" s="14" t="s">
        <v>2638</v>
      </c>
      <c r="D827" s="14" t="s">
        <v>2639</v>
      </c>
      <c r="E827" s="16" t="s">
        <v>36</v>
      </c>
      <c r="F827" s="16" t="s">
        <v>2640</v>
      </c>
      <c r="G827" s="81" t="s">
        <v>115</v>
      </c>
      <c r="H827" s="82" t="s">
        <v>64</v>
      </c>
      <c r="I827" s="17" t="s">
        <v>31</v>
      </c>
      <c r="J827" s="17" t="s">
        <v>2641</v>
      </c>
      <c r="K827" s="15"/>
      <c r="L827" s="18">
        <v>44022</v>
      </c>
      <c r="M827" s="83">
        <v>1116.40780000016</v>
      </c>
      <c r="N827" s="84">
        <v>1116.40780000016</v>
      </c>
      <c r="O827" s="84">
        <v>1116.40780000016</v>
      </c>
      <c r="P827" s="85">
        <f t="shared" si="12"/>
        <v>1</v>
      </c>
      <c r="Q827" s="18">
        <v>44022</v>
      </c>
      <c r="R827" s="86">
        <v>11682286.5</v>
      </c>
      <c r="S827" s="86">
        <v>5103269.8037109403</v>
      </c>
      <c r="T827" s="15"/>
      <c r="U827" s="19">
        <v>1.75763987499522E-3</v>
      </c>
      <c r="V827" s="51">
        <v>0.217676902866515</v>
      </c>
      <c r="W827" s="19">
        <v>2.23710325590218E-2</v>
      </c>
      <c r="X827" s="51">
        <v>3.0260205069680501</v>
      </c>
      <c r="Y827" s="19">
        <v>4.4045038388503599E-2</v>
      </c>
      <c r="Z827" s="51">
        <v>23.7361772971053</v>
      </c>
      <c r="AA827" s="19">
        <v>5.5333637277726701E-2</v>
      </c>
      <c r="AB827" s="51">
        <v>26.1100306309236</v>
      </c>
      <c r="AC827" s="19">
        <v>9.5508779022638907E-2</v>
      </c>
      <c r="AD827" s="51">
        <v>33.836733400530598</v>
      </c>
      <c r="AE827" s="19"/>
      <c r="AF827" s="87"/>
      <c r="AG827" s="19">
        <v>1.0159828780160801E-3</v>
      </c>
      <c r="AH827" s="51">
        <v>-1.6972227040241701</v>
      </c>
      <c r="AI827" s="19">
        <v>4.9983136810624301E-2</v>
      </c>
      <c r="AJ827" s="51">
        <v>18.7252308880561</v>
      </c>
      <c r="AK827" s="19">
        <v>0.11648092950054</v>
      </c>
      <c r="AL827" s="19">
        <v>4.53526569126552E-2</v>
      </c>
      <c r="AM827" s="51">
        <v>40.059567753283801</v>
      </c>
      <c r="AN827" s="15"/>
      <c r="AO827" s="22">
        <v>1.90414552616858E-2</v>
      </c>
      <c r="AP827" s="22">
        <v>-2.70666901351433E-2</v>
      </c>
      <c r="AQ827" s="22">
        <v>3.1203170590742998E-2</v>
      </c>
      <c r="AR827" s="22">
        <v>-1.6089219953755701E-2</v>
      </c>
      <c r="AS827" s="20">
        <v>8</v>
      </c>
      <c r="AT827" s="20">
        <v>4</v>
      </c>
      <c r="AU827" s="20">
        <v>7</v>
      </c>
      <c r="AV827" s="21">
        <v>5</v>
      </c>
      <c r="AW827" s="15"/>
      <c r="AX827" s="25">
        <v>5.05226537048293E-2</v>
      </c>
      <c r="AY827" s="26">
        <v>0.49152440339003101</v>
      </c>
      <c r="AZ827" s="26">
        <v>0.73505107097480504</v>
      </c>
      <c r="BA827" s="26">
        <v>0.66858940276597401</v>
      </c>
      <c r="BB827" s="85">
        <v>5.2056227880712003E-3</v>
      </c>
      <c r="BC827" s="88">
        <v>-6.3050533062414598</v>
      </c>
      <c r="BD827" s="18">
        <v>43749</v>
      </c>
      <c r="BE827" s="18">
        <v>43784</v>
      </c>
      <c r="BF827" s="20">
        <v>132</v>
      </c>
      <c r="BG827" s="18">
        <v>43935</v>
      </c>
      <c r="BH827" s="15"/>
    </row>
    <row r="828" spans="1:60" x14ac:dyDescent="0.25">
      <c r="A828" s="15"/>
      <c r="B828" s="14" t="s">
        <v>2642</v>
      </c>
      <c r="C828" s="14" t="s">
        <v>2643</v>
      </c>
      <c r="D828" s="14" t="s">
        <v>2639</v>
      </c>
      <c r="E828" s="16" t="s">
        <v>77</v>
      </c>
      <c r="F828" s="16" t="s">
        <v>2640</v>
      </c>
      <c r="G828" s="81" t="s">
        <v>115</v>
      </c>
      <c r="H828" s="82" t="s">
        <v>64</v>
      </c>
      <c r="I828" s="17" t="s">
        <v>31</v>
      </c>
      <c r="J828" s="17" t="s">
        <v>64</v>
      </c>
      <c r="K828" s="15"/>
      <c r="L828" s="18">
        <v>44022</v>
      </c>
      <c r="M828" s="83">
        <v>1109.04629999958</v>
      </c>
      <c r="N828" s="84">
        <v>1109.04629999958</v>
      </c>
      <c r="O828" s="84">
        <v>1109.04629999958</v>
      </c>
      <c r="P828" s="85">
        <f t="shared" si="12"/>
        <v>1</v>
      </c>
      <c r="Q828" s="18">
        <v>44022</v>
      </c>
      <c r="R828" s="86">
        <v>826341.08100000001</v>
      </c>
      <c r="S828" s="86">
        <v>320446.35572900402</v>
      </c>
      <c r="T828" s="15"/>
      <c r="U828" s="19">
        <v>1.7767471581464601E-3</v>
      </c>
      <c r="V828" s="51">
        <v>0.21958763118163899</v>
      </c>
      <c r="W828" s="19">
        <v>2.29577556365257E-2</v>
      </c>
      <c r="X828" s="51">
        <v>3.0846928147184398</v>
      </c>
      <c r="Y828" s="19">
        <v>4.7861954817562898E-2</v>
      </c>
      <c r="Z828" s="51">
        <v>24.117868939996701</v>
      </c>
      <c r="AA828" s="19">
        <v>6.3266611743529197E-2</v>
      </c>
      <c r="AB828" s="51">
        <v>26.903328077518399</v>
      </c>
      <c r="AC828" s="19"/>
      <c r="AD828" s="51"/>
      <c r="AE828" s="19"/>
      <c r="AF828" s="87"/>
      <c r="AG828" s="19">
        <v>1.2074472997483101E-3</v>
      </c>
      <c r="AH828" s="51">
        <v>-1.6780762618509499</v>
      </c>
      <c r="AI828" s="19">
        <v>5.3976351809978999E-2</v>
      </c>
      <c r="AJ828" s="51">
        <v>19.124552388006101</v>
      </c>
      <c r="AK828" s="19">
        <v>0.109046300000045</v>
      </c>
      <c r="AL828" s="19">
        <v>6.6350064826110597E-2</v>
      </c>
      <c r="AM828" s="51">
        <v>31.146369670750602</v>
      </c>
      <c r="AN828" s="15"/>
      <c r="AO828" s="22">
        <v>1.88430658799916E-2</v>
      </c>
      <c r="AP828" s="22">
        <v>-2.65325770078562E-2</v>
      </c>
      <c r="AQ828" s="22">
        <v>3.1795042699741302E-2</v>
      </c>
      <c r="AR828" s="22">
        <v>-1.5249821887664401E-2</v>
      </c>
      <c r="AS828" s="20">
        <v>8</v>
      </c>
      <c r="AT828" s="20">
        <v>4</v>
      </c>
      <c r="AU828" s="20">
        <v>7</v>
      </c>
      <c r="AV828" s="21">
        <v>5</v>
      </c>
      <c r="AW828" s="15"/>
      <c r="AX828" s="25">
        <v>5.0008291645790501E-2</v>
      </c>
      <c r="AY828" s="26">
        <v>0.641349519069081</v>
      </c>
      <c r="AZ828" s="26">
        <v>0.76158783814571496</v>
      </c>
      <c r="BA828" s="26">
        <v>0.87844240636786697</v>
      </c>
      <c r="BB828" s="85">
        <v>5.1534510258261397E-3</v>
      </c>
      <c r="BC828" s="88">
        <v>-6.1408211539674102</v>
      </c>
      <c r="BD828" s="18">
        <v>43749</v>
      </c>
      <c r="BE828" s="18">
        <v>43784</v>
      </c>
      <c r="BF828" s="20">
        <v>89</v>
      </c>
      <c r="BG828" s="18">
        <v>43874</v>
      </c>
      <c r="BH828" s="15"/>
    </row>
    <row r="829" spans="1:60" x14ac:dyDescent="0.25">
      <c r="A829" s="15"/>
      <c r="B829" s="14" t="s">
        <v>2644</v>
      </c>
      <c r="C829" s="14" t="s">
        <v>2645</v>
      </c>
      <c r="D829" s="14" t="s">
        <v>2646</v>
      </c>
      <c r="E829" s="16" t="s">
        <v>43</v>
      </c>
      <c r="F829" s="16" t="s">
        <v>28</v>
      </c>
      <c r="G829" s="81" t="s">
        <v>115</v>
      </c>
      <c r="H829" s="82" t="s">
        <v>2051</v>
      </c>
      <c r="I829" s="17" t="s">
        <v>31</v>
      </c>
      <c r="J829" s="17" t="s">
        <v>2647</v>
      </c>
      <c r="K829" s="15"/>
      <c r="L829" s="18">
        <v>44022</v>
      </c>
      <c r="M829" s="83">
        <v>2001.1195999998599</v>
      </c>
      <c r="N829" s="84">
        <v>2001.1195999998599</v>
      </c>
      <c r="O829" s="84"/>
      <c r="P829" s="85" t="str">
        <f t="shared" si="12"/>
        <v/>
      </c>
      <c r="Q829" s="18"/>
      <c r="R829" s="86">
        <v>265977.98200000002</v>
      </c>
      <c r="S829" s="86"/>
      <c r="T829" s="15"/>
      <c r="U829" s="19">
        <v>2.7055397185904401E-3</v>
      </c>
      <c r="V829" s="51">
        <v>0.31246688722603699</v>
      </c>
      <c r="W829" s="19">
        <v>1.4640215937106399E-2</v>
      </c>
      <c r="X829" s="51">
        <v>2.25293884477651</v>
      </c>
      <c r="Y829" s="19">
        <v>-9.3309408202912909E-3</v>
      </c>
      <c r="Z829" s="51">
        <v>18.398579376225801</v>
      </c>
      <c r="AA829" s="19"/>
      <c r="AB829" s="51"/>
      <c r="AC829" s="19"/>
      <c r="AD829" s="51"/>
      <c r="AE829" s="19"/>
      <c r="AF829" s="87"/>
      <c r="AG829" s="19">
        <v>8.9847215258487302E-3</v>
      </c>
      <c r="AH829" s="51">
        <v>-0.90034883924090503</v>
      </c>
      <c r="AI829" s="19">
        <v>-6.88690954211779E-3</v>
      </c>
      <c r="AJ829" s="51">
        <v>13.038226252785501</v>
      </c>
      <c r="AK829" s="19">
        <v>5.5980000070121605E-4</v>
      </c>
      <c r="AL829" s="19">
        <v>8.5509344171441604E-4</v>
      </c>
      <c r="AM829" s="51">
        <v>14.865698567431499</v>
      </c>
      <c r="AN829" s="15"/>
      <c r="AO829" s="22">
        <v>1.8590160798339601E-2</v>
      </c>
      <c r="AP829" s="22">
        <v>-4.0112067395966698E-2</v>
      </c>
      <c r="AQ829" s="22">
        <v>4.2429408800671801E-2</v>
      </c>
      <c r="AR829" s="22">
        <v>-0.11554693983634901</v>
      </c>
      <c r="AS829" s="20"/>
      <c r="AT829" s="20"/>
      <c r="AU829" s="20"/>
      <c r="AV829" s="21"/>
      <c r="AW829" s="15"/>
      <c r="AX829" s="25"/>
      <c r="AY829" s="26"/>
      <c r="AZ829" s="26"/>
      <c r="BA829" s="26"/>
      <c r="BB829" s="85"/>
      <c r="BC829" s="88">
        <v>-16.652466076426201</v>
      </c>
      <c r="BD829" s="18">
        <v>43899</v>
      </c>
      <c r="BE829" s="18">
        <v>43914</v>
      </c>
      <c r="BF829" s="20"/>
      <c r="BG829" s="18"/>
      <c r="BH829" s="15"/>
    </row>
    <row r="830" spans="1:60" x14ac:dyDescent="0.25">
      <c r="A830" s="15"/>
      <c r="B830" s="14" t="s">
        <v>2648</v>
      </c>
      <c r="C830" s="14" t="s">
        <v>2649</v>
      </c>
      <c r="D830" s="14" t="s">
        <v>2646</v>
      </c>
      <c r="E830" s="16" t="s">
        <v>213</v>
      </c>
      <c r="F830" s="16" t="s">
        <v>28</v>
      </c>
      <c r="G830" s="81" t="s">
        <v>115</v>
      </c>
      <c r="H830" s="82" t="s">
        <v>2051</v>
      </c>
      <c r="I830" s="17" t="s">
        <v>31</v>
      </c>
      <c r="J830" s="17" t="s">
        <v>2650</v>
      </c>
      <c r="K830" s="15"/>
      <c r="L830" s="18">
        <v>44022</v>
      </c>
      <c r="M830" s="83">
        <v>1079.6004000008099</v>
      </c>
      <c r="N830" s="84">
        <v>1079.6004000008099</v>
      </c>
      <c r="O830" s="84">
        <v>1113.4996000006799</v>
      </c>
      <c r="P830" s="85">
        <f t="shared" si="12"/>
        <v>0.9695561632892824</v>
      </c>
      <c r="Q830" s="18">
        <v>43899</v>
      </c>
      <c r="R830" s="86">
        <v>198887277.87900001</v>
      </c>
      <c r="S830" s="86">
        <v>158840715.83000001</v>
      </c>
      <c r="T830" s="15"/>
      <c r="U830" s="19">
        <v>2.73299438958929E-3</v>
      </c>
      <c r="V830" s="51">
        <v>0.31521235432592198</v>
      </c>
      <c r="W830" s="19">
        <v>1.54749826979241E-2</v>
      </c>
      <c r="X830" s="51">
        <v>2.3364155208582802</v>
      </c>
      <c r="Y830" s="19">
        <v>-4.3781155809483599E-3</v>
      </c>
      <c r="Z830" s="51">
        <v>18.8938619001419</v>
      </c>
      <c r="AA830" s="19">
        <v>3.0706271258168299E-2</v>
      </c>
      <c r="AB830" s="51">
        <v>23.647294028982301</v>
      </c>
      <c r="AC830" s="19">
        <v>0.107896406594664</v>
      </c>
      <c r="AD830" s="51">
        <v>35.0754961577477</v>
      </c>
      <c r="AE830" s="19"/>
      <c r="AF830" s="87"/>
      <c r="AG830" s="19">
        <v>9.2612492717307794E-3</v>
      </c>
      <c r="AH830" s="51">
        <v>-0.8726960646527</v>
      </c>
      <c r="AI830" s="19">
        <v>-1.64835230771132E-3</v>
      </c>
      <c r="AJ830" s="51">
        <v>13.562081976226199</v>
      </c>
      <c r="AK830" s="19">
        <v>7.9600400000345004E-2</v>
      </c>
      <c r="AL830" s="19">
        <v>2.98592495073535E-2</v>
      </c>
      <c r="AM830" s="51">
        <v>36.433983143826502</v>
      </c>
      <c r="AN830" s="15"/>
      <c r="AO830" s="22">
        <v>1.8618040352521299E-2</v>
      </c>
      <c r="AP830" s="22">
        <v>-4.0085740898575799E-2</v>
      </c>
      <c r="AQ830" s="22">
        <v>4.3286848564093802E-2</v>
      </c>
      <c r="AR830" s="22">
        <v>-0.114795592842711</v>
      </c>
      <c r="AS830" s="20">
        <v>10</v>
      </c>
      <c r="AT830" s="20">
        <v>2</v>
      </c>
      <c r="AU830" s="20">
        <v>7</v>
      </c>
      <c r="AV830" s="21">
        <v>5</v>
      </c>
      <c r="AW830" s="15"/>
      <c r="AX830" s="25">
        <v>8.0438669228751702E-2</v>
      </c>
      <c r="AY830" s="26">
        <v>-5.6643064234492599E-2</v>
      </c>
      <c r="AZ830" s="26">
        <v>0.66332718895318998</v>
      </c>
      <c r="BA830" s="26">
        <v>-6.7741187617798501E-2</v>
      </c>
      <c r="BB830" s="85">
        <v>8.2356515586889095E-3</v>
      </c>
      <c r="BC830" s="88">
        <v>-16.618200850760299</v>
      </c>
      <c r="BD830" s="18">
        <v>43899</v>
      </c>
      <c r="BE830" s="18">
        <v>43914</v>
      </c>
      <c r="BF830" s="20"/>
      <c r="BG830" s="18"/>
      <c r="BH830" s="15"/>
    </row>
    <row r="831" spans="1:60" x14ac:dyDescent="0.25">
      <c r="A831" s="15"/>
      <c r="B831" s="14" t="s">
        <v>2651</v>
      </c>
      <c r="C831" s="14" t="s">
        <v>2652</v>
      </c>
      <c r="D831" s="14" t="s">
        <v>2646</v>
      </c>
      <c r="E831" s="16" t="s">
        <v>47</v>
      </c>
      <c r="F831" s="16" t="s">
        <v>28</v>
      </c>
      <c r="G831" s="81" t="s">
        <v>115</v>
      </c>
      <c r="H831" s="82" t="s">
        <v>2051</v>
      </c>
      <c r="I831" s="17" t="s">
        <v>31</v>
      </c>
      <c r="J831" s="17" t="s">
        <v>2653</v>
      </c>
      <c r="K831" s="15"/>
      <c r="L831" s="18">
        <v>43880</v>
      </c>
      <c r="M831" s="83"/>
      <c r="N831" s="84"/>
      <c r="O831" s="84"/>
      <c r="P831" s="85" t="str">
        <f t="shared" si="12"/>
        <v/>
      </c>
      <c r="Q831" s="18"/>
      <c r="R831" s="86"/>
      <c r="S831" s="86"/>
      <c r="T831" s="15"/>
      <c r="U831" s="19"/>
      <c r="V831" s="51"/>
      <c r="W831" s="19"/>
      <c r="X831" s="51"/>
      <c r="Y831" s="19"/>
      <c r="Z831" s="51"/>
      <c r="AA831" s="19"/>
      <c r="AB831" s="51"/>
      <c r="AC831" s="19"/>
      <c r="AD831" s="51"/>
      <c r="AE831" s="19"/>
      <c r="AF831" s="87"/>
      <c r="AG831" s="19"/>
      <c r="AH831" s="51"/>
      <c r="AI831" s="19"/>
      <c r="AJ831" s="51"/>
      <c r="AK831" s="19"/>
      <c r="AL831" s="19"/>
      <c r="AM831" s="51"/>
      <c r="AN831" s="15"/>
      <c r="AO831" s="22">
        <v>1.1429111764300599E-3</v>
      </c>
      <c r="AP831" s="22">
        <v>-3.7679999968531801E-4</v>
      </c>
      <c r="AQ831" s="22"/>
      <c r="AR831" s="22"/>
      <c r="AS831" s="20"/>
      <c r="AT831" s="20"/>
      <c r="AU831" s="20"/>
      <c r="AV831" s="21"/>
      <c r="AW831" s="15"/>
      <c r="AX831" s="25"/>
      <c r="AY831" s="26"/>
      <c r="AZ831" s="26"/>
      <c r="BA831" s="26"/>
      <c r="BB831" s="85"/>
      <c r="BC831" s="88">
        <v>-3.7679999973647703E-2</v>
      </c>
      <c r="BD831" s="18">
        <v>43872</v>
      </c>
      <c r="BE831" s="18">
        <v>43873</v>
      </c>
      <c r="BF831" s="20">
        <v>3</v>
      </c>
      <c r="BG831" s="18">
        <v>43875</v>
      </c>
      <c r="BH831" s="15"/>
    </row>
    <row r="832" spans="1:60" x14ac:dyDescent="0.25">
      <c r="A832" s="15"/>
      <c r="B832" s="14" t="s">
        <v>2654</v>
      </c>
      <c r="C832" s="14" t="s">
        <v>2655</v>
      </c>
      <c r="D832" s="14" t="s">
        <v>2646</v>
      </c>
      <c r="E832" s="16" t="s">
        <v>51</v>
      </c>
      <c r="F832" s="16" t="s">
        <v>28</v>
      </c>
      <c r="G832" s="81" t="s">
        <v>115</v>
      </c>
      <c r="H832" s="82" t="s">
        <v>2051</v>
      </c>
      <c r="I832" s="17" t="s">
        <v>31</v>
      </c>
      <c r="J832" s="17" t="s">
        <v>2656</v>
      </c>
      <c r="K832" s="15"/>
      <c r="L832" s="18">
        <v>43880</v>
      </c>
      <c r="M832" s="83"/>
      <c r="N832" s="84"/>
      <c r="O832" s="84">
        <v>1068.02229999937</v>
      </c>
      <c r="P832" s="85">
        <f t="shared" si="12"/>
        <v>0</v>
      </c>
      <c r="Q832" s="18">
        <v>43880</v>
      </c>
      <c r="R832" s="86"/>
      <c r="S832" s="86">
        <v>5597444.4464921895</v>
      </c>
      <c r="T832" s="15"/>
      <c r="U832" s="19"/>
      <c r="V832" s="51"/>
      <c r="W832" s="19"/>
      <c r="X832" s="51"/>
      <c r="Y832" s="19"/>
      <c r="Z832" s="51"/>
      <c r="AA832" s="19"/>
      <c r="AB832" s="51"/>
      <c r="AC832" s="19"/>
      <c r="AD832" s="51"/>
      <c r="AE832" s="19"/>
      <c r="AF832" s="87"/>
      <c r="AG832" s="19"/>
      <c r="AH832" s="51"/>
      <c r="AI832" s="19"/>
      <c r="AJ832" s="51"/>
      <c r="AK832" s="19"/>
      <c r="AL832" s="19"/>
      <c r="AM832" s="51"/>
      <c r="AN832" s="15"/>
      <c r="AO832" s="22">
        <v>5.5277584342547899E-3</v>
      </c>
      <c r="AP832" s="22">
        <v>-4.2387315716041502E-3</v>
      </c>
      <c r="AQ832" s="22">
        <v>1.44484067241137E-2</v>
      </c>
      <c r="AR832" s="22">
        <v>-3.7008655990575798E-3</v>
      </c>
      <c r="AS832" s="20"/>
      <c r="AT832" s="20"/>
      <c r="AU832" s="20"/>
      <c r="AV832" s="21"/>
      <c r="AW832" s="15"/>
      <c r="AX832" s="25"/>
      <c r="AY832" s="26"/>
      <c r="AZ832" s="26"/>
      <c r="BA832" s="26"/>
      <c r="BB832" s="85"/>
      <c r="BC832" s="88">
        <v>-1.3521471748681499</v>
      </c>
      <c r="BD832" s="18">
        <v>43713</v>
      </c>
      <c r="BE832" s="18">
        <v>43724</v>
      </c>
      <c r="BF832" s="20">
        <v>59</v>
      </c>
      <c r="BG832" s="18">
        <v>43796</v>
      </c>
      <c r="BH832" s="15"/>
    </row>
    <row r="833" spans="1:60" x14ac:dyDescent="0.25">
      <c r="A833" s="15"/>
      <c r="B833" s="14" t="s">
        <v>2657</v>
      </c>
      <c r="C833" s="14" t="s">
        <v>2658</v>
      </c>
      <c r="D833" s="14" t="s">
        <v>2646</v>
      </c>
      <c r="E833" s="16" t="s">
        <v>317</v>
      </c>
      <c r="F833" s="16" t="s">
        <v>28</v>
      </c>
      <c r="G833" s="81" t="s">
        <v>115</v>
      </c>
      <c r="H833" s="82" t="s">
        <v>2051</v>
      </c>
      <c r="I833" s="17" t="s">
        <v>31</v>
      </c>
      <c r="J833" s="17" t="s">
        <v>64</v>
      </c>
      <c r="K833" s="15"/>
      <c r="L833" s="18">
        <v>44022</v>
      </c>
      <c r="M833" s="83">
        <v>972.38219999987598</v>
      </c>
      <c r="N833" s="84">
        <v>972.38219999987598</v>
      </c>
      <c r="O833" s="84"/>
      <c r="P833" s="85" t="str">
        <f t="shared" si="12"/>
        <v/>
      </c>
      <c r="Q833" s="18"/>
      <c r="R833" s="86">
        <v>5805983.7659999998</v>
      </c>
      <c r="S833" s="86"/>
      <c r="T833" s="15"/>
      <c r="U833" s="19">
        <v>2.68080757086864E-3</v>
      </c>
      <c r="V833" s="51">
        <v>0.30999367245385701</v>
      </c>
      <c r="W833" s="19">
        <v>1.3890153146348901E-2</v>
      </c>
      <c r="X833" s="51">
        <v>2.1779325657007602</v>
      </c>
      <c r="Y833" s="19"/>
      <c r="Z833" s="51"/>
      <c r="AA833" s="19"/>
      <c r="AB833" s="51"/>
      <c r="AC833" s="19"/>
      <c r="AD833" s="51"/>
      <c r="AE833" s="19"/>
      <c r="AF833" s="87"/>
      <c r="AG833" s="19">
        <v>8.7359334320353792E-3</v>
      </c>
      <c r="AH833" s="51">
        <v>-0.92522764862224005</v>
      </c>
      <c r="AI833" s="19"/>
      <c r="AJ833" s="51"/>
      <c r="AK833" s="19">
        <v>-3.1312085100580603E-2</v>
      </c>
      <c r="AL833" s="19">
        <v>-7.6306046613390202E-2</v>
      </c>
      <c r="AM833" s="51">
        <v>8.0002857802464895</v>
      </c>
      <c r="AN833" s="15"/>
      <c r="AO833" s="22">
        <v>1.8565001448223501E-2</v>
      </c>
      <c r="AP833" s="22">
        <v>-4.0135716751174201E-2</v>
      </c>
      <c r="AQ833" s="22">
        <v>4.16583073274523E-2</v>
      </c>
      <c r="AR833" s="22">
        <v>-0.116223167569842</v>
      </c>
      <c r="AS833" s="20"/>
      <c r="AT833" s="20"/>
      <c r="AU833" s="20"/>
      <c r="AV833" s="21"/>
      <c r="AW833" s="15"/>
      <c r="AX833" s="25"/>
      <c r="AY833" s="26"/>
      <c r="AZ833" s="26"/>
      <c r="BA833" s="26"/>
      <c r="BB833" s="85"/>
      <c r="BC833" s="88">
        <v>-16.683309250336599</v>
      </c>
      <c r="BD833" s="18">
        <v>43899</v>
      </c>
      <c r="BE833" s="18">
        <v>43914</v>
      </c>
      <c r="BF833" s="20"/>
      <c r="BG833" s="18"/>
      <c r="BH833" s="15"/>
    </row>
    <row r="834" spans="1:60" x14ac:dyDescent="0.25">
      <c r="A834" s="15"/>
      <c r="B834" s="14" t="s">
        <v>2659</v>
      </c>
      <c r="C834" s="14" t="s">
        <v>2660</v>
      </c>
      <c r="D834" s="14" t="s">
        <v>2646</v>
      </c>
      <c r="E834" s="16" t="s">
        <v>320</v>
      </c>
      <c r="F834" s="16" t="s">
        <v>28</v>
      </c>
      <c r="G834" s="81" t="s">
        <v>115</v>
      </c>
      <c r="H834" s="82" t="s">
        <v>2051</v>
      </c>
      <c r="I834" s="17" t="s">
        <v>31</v>
      </c>
      <c r="J834" s="17" t="s">
        <v>2661</v>
      </c>
      <c r="K834" s="15"/>
      <c r="L834" s="18">
        <v>44022</v>
      </c>
      <c r="M834" s="83">
        <v>972.414699999616</v>
      </c>
      <c r="N834" s="84">
        <v>972.414699999616</v>
      </c>
      <c r="O834" s="84">
        <v>1008.5959000000699</v>
      </c>
      <c r="P834" s="85">
        <f t="shared" si="12"/>
        <v>0.96412715935048776</v>
      </c>
      <c r="Q834" s="18">
        <v>43899</v>
      </c>
      <c r="R834" s="86">
        <v>2109554.9709999999</v>
      </c>
      <c r="S834" s="86">
        <v>835066.64061914105</v>
      </c>
      <c r="T834" s="15"/>
      <c r="U834" s="19">
        <v>2.6872312737396E-3</v>
      </c>
      <c r="V834" s="51">
        <v>0.31063604274095302</v>
      </c>
      <c r="W834" s="19">
        <v>1.4085184160649101E-2</v>
      </c>
      <c r="X834" s="51">
        <v>2.19743566713078</v>
      </c>
      <c r="Y834" s="19">
        <v>-1.2615664833902E-2</v>
      </c>
      <c r="Z834" s="51">
        <v>18.070106974861101</v>
      </c>
      <c r="AA834" s="19">
        <v>-8.9771614675555594E-3</v>
      </c>
      <c r="AB834" s="51">
        <v>19.6789507564099</v>
      </c>
      <c r="AC834" s="19">
        <v>-8.9771614675555594E-3</v>
      </c>
      <c r="AD834" s="51">
        <v>23.388139351503899</v>
      </c>
      <c r="AE834" s="19"/>
      <c r="AF834" s="87"/>
      <c r="AG834" s="19">
        <v>8.8006253554340202E-3</v>
      </c>
      <c r="AH834" s="51">
        <v>-0.91875845628237596</v>
      </c>
      <c r="AI834" s="19">
        <v>-1.0360123123064099E-2</v>
      </c>
      <c r="AJ834" s="51">
        <v>12.6909048946836</v>
      </c>
      <c r="AK834" s="19">
        <v>-2.75853000002826E-2</v>
      </c>
      <c r="AL834" s="19">
        <v>-1.0688165924875599E-2</v>
      </c>
      <c r="AM834" s="51">
        <v>25.715413143741898</v>
      </c>
      <c r="AN834" s="15"/>
      <c r="AO834" s="22">
        <v>1.8571560833152E-2</v>
      </c>
      <c r="AP834" s="22">
        <v>-4.0129569850250797E-2</v>
      </c>
      <c r="AQ834" s="22">
        <v>4.1858625083477798E-2</v>
      </c>
      <c r="AR834" s="22">
        <v>-0.116047241878696</v>
      </c>
      <c r="AS834" s="20">
        <v>7</v>
      </c>
      <c r="AT834" s="20">
        <v>2</v>
      </c>
      <c r="AU834" s="20">
        <v>7</v>
      </c>
      <c r="AV834" s="21">
        <v>5</v>
      </c>
      <c r="AW834" s="15"/>
      <c r="AX834" s="25">
        <v>7.8828824504453193E-2</v>
      </c>
      <c r="AY834" s="26">
        <v>-0.54342838571574203</v>
      </c>
      <c r="AZ834" s="26">
        <v>0.52879913646847898</v>
      </c>
      <c r="BA834" s="26">
        <v>-0.64250660561356199</v>
      </c>
      <c r="BB834" s="85">
        <v>8.0677378867767408E-3</v>
      </c>
      <c r="BC834" s="88">
        <v>-16.6753007819934</v>
      </c>
      <c r="BD834" s="18">
        <v>43899</v>
      </c>
      <c r="BE834" s="18">
        <v>43914</v>
      </c>
      <c r="BF834" s="20"/>
      <c r="BG834" s="18"/>
      <c r="BH834" s="15"/>
    </row>
    <row r="835" spans="1:60" x14ac:dyDescent="0.25">
      <c r="A835" s="15"/>
      <c r="B835" s="14" t="s">
        <v>2662</v>
      </c>
      <c r="C835" s="14" t="s">
        <v>2663</v>
      </c>
      <c r="D835" s="14" t="s">
        <v>2664</v>
      </c>
      <c r="E835" s="16" t="s">
        <v>36</v>
      </c>
      <c r="F835" s="16" t="s">
        <v>2665</v>
      </c>
      <c r="G835" s="81" t="s">
        <v>38</v>
      </c>
      <c r="H835" s="82" t="s">
        <v>39</v>
      </c>
      <c r="I835" s="17" t="s">
        <v>31</v>
      </c>
      <c r="J835" s="17" t="s">
        <v>2666</v>
      </c>
      <c r="K835" s="15"/>
      <c r="L835" s="18">
        <v>44022</v>
      </c>
      <c r="M835" s="83">
        <v>956.72599999979104</v>
      </c>
      <c r="N835" s="84">
        <v>956.72599999979104</v>
      </c>
      <c r="O835" s="84">
        <v>1221.5174000002401</v>
      </c>
      <c r="P835" s="85">
        <f t="shared" si="12"/>
        <v>0.78322748411083054</v>
      </c>
      <c r="Q835" s="18">
        <v>43756</v>
      </c>
      <c r="R835" s="86">
        <v>5000354.4419999998</v>
      </c>
      <c r="S835" s="86">
        <v>4293913.4572070297</v>
      </c>
      <c r="T835" s="15"/>
      <c r="U835" s="19">
        <v>-2.47014086471609E-3</v>
      </c>
      <c r="V835" s="51">
        <v>-0.20510117110461601</v>
      </c>
      <c r="W835" s="19">
        <v>1.31453278136178E-2</v>
      </c>
      <c r="X835" s="51">
        <v>2.1034500324276499</v>
      </c>
      <c r="Y835" s="19">
        <v>-0.18079220130574</v>
      </c>
      <c r="Z835" s="51">
        <v>1.25245332767372</v>
      </c>
      <c r="AA835" s="19">
        <v>-0.193123613022326</v>
      </c>
      <c r="AB835" s="51">
        <v>1.26430560092558</v>
      </c>
      <c r="AC835" s="19">
        <v>-0.24098286041960801</v>
      </c>
      <c r="AD835" s="51">
        <v>0.18756945629138499</v>
      </c>
      <c r="AE835" s="19">
        <v>-0.17558935314707899</v>
      </c>
      <c r="AF835" s="87">
        <v>0.21829673388856499</v>
      </c>
      <c r="AG835" s="19">
        <v>2.2418428892706298E-2</v>
      </c>
      <c r="AH835" s="51">
        <v>0.44302189744485099</v>
      </c>
      <c r="AI835" s="19">
        <v>-0.132039378049813</v>
      </c>
      <c r="AJ835" s="51">
        <v>0.52297940201242499</v>
      </c>
      <c r="AK835" s="19">
        <v>-4.22570685550454E-2</v>
      </c>
      <c r="AL835" s="19">
        <v>-1.07042368827024E-2</v>
      </c>
      <c r="AM835" s="51">
        <v>-1.2692085155322299</v>
      </c>
      <c r="AN835" s="15"/>
      <c r="AO835" s="22">
        <v>8.1193149653699906E-2</v>
      </c>
      <c r="AP835" s="22">
        <v>-0.13391325543212601</v>
      </c>
      <c r="AQ835" s="22">
        <v>0.12925437750527599</v>
      </c>
      <c r="AR835" s="22">
        <v>-0.160873164339282</v>
      </c>
      <c r="AS835" s="20">
        <v>5</v>
      </c>
      <c r="AT835" s="20">
        <v>7</v>
      </c>
      <c r="AU835" s="20">
        <v>5</v>
      </c>
      <c r="AV835" s="21">
        <v>7</v>
      </c>
      <c r="AW835" s="15"/>
      <c r="AX835" s="25">
        <v>0.31062841247505302</v>
      </c>
      <c r="AY835" s="26">
        <v>-0.46068221611085403</v>
      </c>
      <c r="AZ835" s="26">
        <v>9.0128113724858794E-2</v>
      </c>
      <c r="BA835" s="26">
        <v>-0.60757250902042903</v>
      </c>
      <c r="BB835" s="85">
        <v>3.1539517647033798E-2</v>
      </c>
      <c r="BC835" s="88">
        <v>-43.303353681287298</v>
      </c>
      <c r="BD835" s="18">
        <v>43756</v>
      </c>
      <c r="BE835" s="18">
        <v>43908</v>
      </c>
      <c r="BF835" s="20"/>
      <c r="BG835" s="18"/>
      <c r="BH835" s="15"/>
    </row>
    <row r="836" spans="1:60" x14ac:dyDescent="0.25">
      <c r="A836" s="15"/>
      <c r="B836" s="14" t="s">
        <v>2667</v>
      </c>
      <c r="C836" s="14" t="s">
        <v>2668</v>
      </c>
      <c r="D836" s="14" t="s">
        <v>2664</v>
      </c>
      <c r="E836" s="16" t="s">
        <v>43</v>
      </c>
      <c r="F836" s="16" t="s">
        <v>2665</v>
      </c>
      <c r="G836" s="81" t="s">
        <v>38</v>
      </c>
      <c r="H836" s="82" t="s">
        <v>39</v>
      </c>
      <c r="I836" s="17" t="s">
        <v>31</v>
      </c>
      <c r="J836" s="17" t="s">
        <v>2669</v>
      </c>
      <c r="K836" s="15"/>
      <c r="L836" s="18">
        <v>44022</v>
      </c>
      <c r="M836" s="83">
        <v>993.80480000004195</v>
      </c>
      <c r="N836" s="84">
        <v>993.80480000004195</v>
      </c>
      <c r="O836" s="84">
        <v>1258.7292999997701</v>
      </c>
      <c r="P836" s="85">
        <f t="shared" si="12"/>
        <v>0.78953020319795808</v>
      </c>
      <c r="Q836" s="18">
        <v>43756</v>
      </c>
      <c r="R836" s="86">
        <v>18581991.999000002</v>
      </c>
      <c r="S836" s="86">
        <v>18382691.548531201</v>
      </c>
      <c r="T836" s="15"/>
      <c r="U836" s="19">
        <v>-2.4442907779302901E-3</v>
      </c>
      <c r="V836" s="51">
        <v>-0.20251616242603601</v>
      </c>
      <c r="W836" s="19">
        <v>1.3936199051386201E-2</v>
      </c>
      <c r="X836" s="51">
        <v>2.1825371562044902</v>
      </c>
      <c r="Y836" s="19">
        <v>-0.17600663635588701</v>
      </c>
      <c r="Z836" s="51">
        <v>1.7310098226589601</v>
      </c>
      <c r="AA836" s="19">
        <v>-0.184419918801868</v>
      </c>
      <c r="AB836" s="51">
        <v>2.1346750229713498</v>
      </c>
      <c r="AC836" s="19">
        <v>-0.22545646837708799</v>
      </c>
      <c r="AD836" s="51">
        <v>1.7402086605434299</v>
      </c>
      <c r="AE836" s="19">
        <v>-0.15067781360354299</v>
      </c>
      <c r="AF836" s="87">
        <v>2.7094506882422098</v>
      </c>
      <c r="AG836" s="19">
        <v>2.2684279088935E-2</v>
      </c>
      <c r="AH836" s="51">
        <v>0.46960691706772201</v>
      </c>
      <c r="AI836" s="19">
        <v>-0.12674192747639601</v>
      </c>
      <c r="AJ836" s="51">
        <v>1.0527244593540701</v>
      </c>
      <c r="AK836" s="19">
        <v>-6.2220320050983E-3</v>
      </c>
      <c r="AL836" s="19">
        <v>-1.55146090219205E-3</v>
      </c>
      <c r="AM836" s="51">
        <v>2.7720142489670301</v>
      </c>
      <c r="AN836" s="15"/>
      <c r="AO836" s="22">
        <v>8.1221415119216503E-2</v>
      </c>
      <c r="AP836" s="22">
        <v>-0.133845633685269</v>
      </c>
      <c r="AQ836" s="22">
        <v>0.130154658594693</v>
      </c>
      <c r="AR836" s="22">
        <v>-0.16019602161221</v>
      </c>
      <c r="AS836" s="20">
        <v>5</v>
      </c>
      <c r="AT836" s="20">
        <v>7</v>
      </c>
      <c r="AU836" s="20">
        <v>5</v>
      </c>
      <c r="AV836" s="21">
        <v>7</v>
      </c>
      <c r="AW836" s="15"/>
      <c r="AX836" s="25">
        <v>0.31062446850235598</v>
      </c>
      <c r="AY836" s="26">
        <v>-0.43193806483077402</v>
      </c>
      <c r="AZ836" s="26">
        <v>0.22553169802336001</v>
      </c>
      <c r="BA836" s="26">
        <v>-0.57032399795662103</v>
      </c>
      <c r="BB836" s="85">
        <v>3.1540569904682299E-2</v>
      </c>
      <c r="BC836" s="88">
        <v>-43.017271465738297</v>
      </c>
      <c r="BD836" s="18">
        <v>43756</v>
      </c>
      <c r="BE836" s="18">
        <v>43908</v>
      </c>
      <c r="BF836" s="20"/>
      <c r="BG836" s="18"/>
      <c r="BH836" s="15"/>
    </row>
    <row r="837" spans="1:60" x14ac:dyDescent="0.25">
      <c r="A837" s="15"/>
      <c r="B837" s="14" t="s">
        <v>2670</v>
      </c>
      <c r="C837" s="14" t="s">
        <v>2671</v>
      </c>
      <c r="D837" s="14" t="s">
        <v>2672</v>
      </c>
      <c r="E837" s="16" t="s">
        <v>36</v>
      </c>
      <c r="F837" s="16" t="s">
        <v>245</v>
      </c>
      <c r="G837" s="81" t="s">
        <v>205</v>
      </c>
      <c r="H837" s="82" t="s">
        <v>206</v>
      </c>
      <c r="I837" s="17" t="s">
        <v>31</v>
      </c>
      <c r="J837" s="17" t="s">
        <v>2673</v>
      </c>
      <c r="K837" s="15"/>
      <c r="L837" s="18">
        <v>44022</v>
      </c>
      <c r="M837" s="83">
        <v>2119.9508000016199</v>
      </c>
      <c r="N837" s="84">
        <v>2119.9508000016199</v>
      </c>
      <c r="O837" s="84">
        <v>2127.21460000053</v>
      </c>
      <c r="P837" s="85">
        <f t="shared" si="12"/>
        <v>0.99658529985695454</v>
      </c>
      <c r="Q837" s="18">
        <v>43984</v>
      </c>
      <c r="R837" s="86">
        <v>74477097.880999997</v>
      </c>
      <c r="S837" s="86">
        <v>88781796.289000005</v>
      </c>
      <c r="T837" s="15"/>
      <c r="U837" s="19">
        <v>-8.7882287425600203E-4</v>
      </c>
      <c r="V837" s="51">
        <v>-4.5969372058607398E-2</v>
      </c>
      <c r="W837" s="19">
        <v>6.2478047166223396E-3</v>
      </c>
      <c r="X837" s="51">
        <v>1.4136977227281</v>
      </c>
      <c r="Y837" s="19">
        <v>2.66942337239016E-2</v>
      </c>
      <c r="Z837" s="51">
        <v>22.0010968306451</v>
      </c>
      <c r="AA837" s="19">
        <v>4.3419155239462298E-2</v>
      </c>
      <c r="AB837" s="51">
        <v>24.918582427111701</v>
      </c>
      <c r="AC837" s="19">
        <v>0.100783765847154</v>
      </c>
      <c r="AD837" s="51">
        <v>34.364232082967597</v>
      </c>
      <c r="AE837" s="19">
        <v>0.13544046337847199</v>
      </c>
      <c r="AF837" s="87">
        <v>31.3212783864583</v>
      </c>
      <c r="AG837" s="19">
        <v>5.2292694999778199E-4</v>
      </c>
      <c r="AH837" s="51">
        <v>-1.7465282968260001</v>
      </c>
      <c r="AI837" s="19">
        <v>3.0613880446253499E-2</v>
      </c>
      <c r="AJ837" s="51">
        <v>16.788305251626301</v>
      </c>
      <c r="AK837" s="19">
        <v>1.01560303108301</v>
      </c>
      <c r="AL837" s="19">
        <v>4.9154535174238803E-2</v>
      </c>
      <c r="AM837" s="51">
        <v>15.224471523077201</v>
      </c>
      <c r="AN837" s="15"/>
      <c r="AO837" s="22">
        <v>1.7867420259790399E-2</v>
      </c>
      <c r="AP837" s="22">
        <v>-2.5939572886272799E-2</v>
      </c>
      <c r="AQ837" s="22">
        <v>2.5648384475061899E-2</v>
      </c>
      <c r="AR837" s="22">
        <v>-1.80647516326644E-2</v>
      </c>
      <c r="AS837" s="20">
        <v>7</v>
      </c>
      <c r="AT837" s="20">
        <v>5</v>
      </c>
      <c r="AU837" s="20">
        <v>7</v>
      </c>
      <c r="AV837" s="21">
        <v>5</v>
      </c>
      <c r="AW837" s="15"/>
      <c r="AX837" s="25">
        <v>4.3577074697532199E-2</v>
      </c>
      <c r="AY837" s="26">
        <v>0.40081940351137701</v>
      </c>
      <c r="AZ837" s="26">
        <v>0.70249448783670199</v>
      </c>
      <c r="BA837" s="26">
        <v>0.52674592817857002</v>
      </c>
      <c r="BB837" s="85">
        <v>4.48727791123474E-3</v>
      </c>
      <c r="BC837" s="88">
        <v>-6.0751278609386601</v>
      </c>
      <c r="BD837" s="18">
        <v>43747</v>
      </c>
      <c r="BE837" s="18">
        <v>43783</v>
      </c>
      <c r="BF837" s="20">
        <v>150</v>
      </c>
      <c r="BG837" s="18">
        <v>43957</v>
      </c>
      <c r="BH837" s="15"/>
    </row>
    <row r="838" spans="1:60" x14ac:dyDescent="0.25">
      <c r="A838" s="15"/>
      <c r="B838" s="14" t="s">
        <v>2674</v>
      </c>
      <c r="C838" s="14" t="s">
        <v>2675</v>
      </c>
      <c r="D838" s="14" t="s">
        <v>2672</v>
      </c>
      <c r="E838" s="16" t="s">
        <v>77</v>
      </c>
      <c r="F838" s="16" t="s">
        <v>245</v>
      </c>
      <c r="G838" s="81" t="s">
        <v>205</v>
      </c>
      <c r="H838" s="82" t="s">
        <v>206</v>
      </c>
      <c r="I838" s="17" t="s">
        <v>31</v>
      </c>
      <c r="J838" s="17" t="s">
        <v>2676</v>
      </c>
      <c r="K838" s="15"/>
      <c r="L838" s="18">
        <v>44022</v>
      </c>
      <c r="M838" s="83">
        <v>1553.5377999991199</v>
      </c>
      <c r="N838" s="84">
        <v>1553.5377999991199</v>
      </c>
      <c r="O838" s="84">
        <v>1559.7503999993201</v>
      </c>
      <c r="P838" s="85">
        <f t="shared" si="12"/>
        <v>0.99601692681072374</v>
      </c>
      <c r="Q838" s="18">
        <v>43984</v>
      </c>
      <c r="R838" s="86">
        <v>4197124.3097617198</v>
      </c>
      <c r="S838" s="86">
        <v>3921548.6495312499</v>
      </c>
      <c r="T838" s="15"/>
      <c r="U838" s="19">
        <v>-8.9380367353442103E-4</v>
      </c>
      <c r="V838" s="51">
        <v>-4.7467451986449298E-2</v>
      </c>
      <c r="W838" s="19">
        <v>5.7946866581914903E-3</v>
      </c>
      <c r="X838" s="51">
        <v>1.3683859168850201</v>
      </c>
      <c r="Y838" s="19">
        <v>2.3892596642326701E-2</v>
      </c>
      <c r="Z838" s="51">
        <v>21.720933122473099</v>
      </c>
      <c r="AA838" s="19">
        <v>3.7701202094467597E-2</v>
      </c>
      <c r="AB838" s="51">
        <v>24.346787112619499</v>
      </c>
      <c r="AC838" s="19">
        <v>8.8768534282280598E-2</v>
      </c>
      <c r="AD838" s="51">
        <v>33.162708926480299</v>
      </c>
      <c r="AE838" s="19">
        <v>0.116909183796524</v>
      </c>
      <c r="AF838" s="87">
        <v>29.468150428263499</v>
      </c>
      <c r="AG838" s="19">
        <v>3.7270784196152801E-4</v>
      </c>
      <c r="AH838" s="51">
        <v>-1.7615502076296301</v>
      </c>
      <c r="AI838" s="19">
        <v>2.76472385539819E-2</v>
      </c>
      <c r="AJ838" s="51">
        <v>16.491641062399101</v>
      </c>
      <c r="AK838" s="19">
        <v>0.55353779999888497</v>
      </c>
      <c r="AL838" s="19">
        <v>3.69700655701308E-2</v>
      </c>
      <c r="AM838" s="51">
        <v>-3.2236718861386202</v>
      </c>
      <c r="AN838" s="15"/>
      <c r="AO838" s="22">
        <v>1.7852094331829001E-2</v>
      </c>
      <c r="AP838" s="22">
        <v>-2.5954174807338901E-2</v>
      </c>
      <c r="AQ838" s="22">
        <v>2.51864931342425E-2</v>
      </c>
      <c r="AR838" s="22">
        <v>-1.85216821892027E-2</v>
      </c>
      <c r="AS838" s="20">
        <v>7</v>
      </c>
      <c r="AT838" s="20">
        <v>5</v>
      </c>
      <c r="AU838" s="20">
        <v>7</v>
      </c>
      <c r="AV838" s="21">
        <v>5</v>
      </c>
      <c r="AW838" s="15"/>
      <c r="AX838" s="25">
        <v>4.3566604543521001E-2</v>
      </c>
      <c r="AY838" s="26">
        <v>0.28048840814426501</v>
      </c>
      <c r="AZ838" s="26">
        <v>0.68330728628188797</v>
      </c>
      <c r="BA838" s="26">
        <v>0.367571701340694</v>
      </c>
      <c r="BB838" s="85">
        <v>4.4861184714909503E-3</v>
      </c>
      <c r="BC838" s="88">
        <v>-6.1258745292507202</v>
      </c>
      <c r="BD838" s="18">
        <v>43747</v>
      </c>
      <c r="BE838" s="18">
        <v>43783</v>
      </c>
      <c r="BF838" s="20">
        <v>152</v>
      </c>
      <c r="BG838" s="18">
        <v>43959</v>
      </c>
      <c r="BH838" s="15"/>
    </row>
    <row r="839" spans="1:60" x14ac:dyDescent="0.25">
      <c r="A839" s="15"/>
      <c r="B839" s="14" t="s">
        <v>2677</v>
      </c>
      <c r="C839" s="14" t="s">
        <v>2678</v>
      </c>
      <c r="D839" s="14" t="s">
        <v>2672</v>
      </c>
      <c r="E839" s="16" t="s">
        <v>43</v>
      </c>
      <c r="F839" s="16" t="s">
        <v>245</v>
      </c>
      <c r="G839" s="81" t="s">
        <v>205</v>
      </c>
      <c r="H839" s="82" t="s">
        <v>206</v>
      </c>
      <c r="I839" s="17" t="s">
        <v>31</v>
      </c>
      <c r="J839" s="17" t="s">
        <v>2679</v>
      </c>
      <c r="K839" s="15"/>
      <c r="L839" s="18">
        <v>44022</v>
      </c>
      <c r="M839" s="83">
        <v>1798.3002000004101</v>
      </c>
      <c r="N839" s="84">
        <v>1798.3002000004101</v>
      </c>
      <c r="O839" s="84">
        <v>1806.02759999968</v>
      </c>
      <c r="P839" s="85">
        <f t="shared" ref="P839:P902" si="13">IFERROR(N839/O839,"")</f>
        <v>0.99572132784722045</v>
      </c>
      <c r="Q839" s="18">
        <v>43984</v>
      </c>
      <c r="R839" s="86">
        <v>34884495.373000003</v>
      </c>
      <c r="S839" s="86">
        <v>39751837.003062502</v>
      </c>
      <c r="T839" s="15"/>
      <c r="U839" s="19">
        <v>-9.0164963148708899E-4</v>
      </c>
      <c r="V839" s="51">
        <v>-4.8252047781716101E-2</v>
      </c>
      <c r="W839" s="19">
        <v>5.5590640495211101E-3</v>
      </c>
      <c r="X839" s="51">
        <v>1.34482365601798</v>
      </c>
      <c r="Y839" s="19">
        <v>2.2438436086304098E-2</v>
      </c>
      <c r="Z839" s="51">
        <v>21.575517066870798</v>
      </c>
      <c r="AA839" s="19">
        <v>3.4739640421321397E-2</v>
      </c>
      <c r="AB839" s="51">
        <v>24.050630945304899</v>
      </c>
      <c r="AC839" s="19">
        <v>8.2571225268184195E-2</v>
      </c>
      <c r="AD839" s="51">
        <v>32.5429780250997</v>
      </c>
      <c r="AE839" s="19">
        <v>0.107391057037603</v>
      </c>
      <c r="AF839" s="87">
        <v>28.5163377523713</v>
      </c>
      <c r="AG839" s="19">
        <v>2.9458708559104702E-4</v>
      </c>
      <c r="AH839" s="51">
        <v>-1.76936228326667</v>
      </c>
      <c r="AI839" s="19">
        <v>2.61076260849222E-2</v>
      </c>
      <c r="AJ839" s="51">
        <v>16.337679815478602</v>
      </c>
      <c r="AK839" s="19">
        <v>0.79830019999993995</v>
      </c>
      <c r="AL839" s="19">
        <v>4.0992926395119901E-2</v>
      </c>
      <c r="AM839" s="51">
        <v>-6.5058115852298197</v>
      </c>
      <c r="AN839" s="15"/>
      <c r="AO839" s="22">
        <v>1.78441800562723E-2</v>
      </c>
      <c r="AP839" s="22">
        <v>-2.5961767732042101E-2</v>
      </c>
      <c r="AQ839" s="22">
        <v>2.49463847758307E-2</v>
      </c>
      <c r="AR839" s="22">
        <v>-1.8759217044134899E-2</v>
      </c>
      <c r="AS839" s="20">
        <v>7</v>
      </c>
      <c r="AT839" s="20">
        <v>5</v>
      </c>
      <c r="AU839" s="20">
        <v>7</v>
      </c>
      <c r="AV839" s="21">
        <v>5</v>
      </c>
      <c r="AW839" s="15"/>
      <c r="AX839" s="25">
        <v>4.35615260578925E-2</v>
      </c>
      <c r="AY839" s="26">
        <v>0.21812682455401999</v>
      </c>
      <c r="AZ839" s="26">
        <v>0.67336655929011602</v>
      </c>
      <c r="BA839" s="26">
        <v>0.28542841799753699</v>
      </c>
      <c r="BB839" s="85">
        <v>4.4855536122122399E-3</v>
      </c>
      <c r="BC839" s="88">
        <v>-6.1522618341259703</v>
      </c>
      <c r="BD839" s="18">
        <v>43747</v>
      </c>
      <c r="BE839" s="18">
        <v>43783</v>
      </c>
      <c r="BF839" s="20">
        <v>153</v>
      </c>
      <c r="BG839" s="18">
        <v>43962</v>
      </c>
      <c r="BH839" s="15"/>
    </row>
    <row r="840" spans="1:60" x14ac:dyDescent="0.25">
      <c r="A840" s="15"/>
      <c r="B840" s="14" t="s">
        <v>2680</v>
      </c>
      <c r="C840" s="14" t="s">
        <v>2681</v>
      </c>
      <c r="D840" s="14" t="s">
        <v>2672</v>
      </c>
      <c r="E840" s="16" t="s">
        <v>254</v>
      </c>
      <c r="F840" s="16" t="s">
        <v>245</v>
      </c>
      <c r="G840" s="81" t="s">
        <v>205</v>
      </c>
      <c r="H840" s="82" t="s">
        <v>206</v>
      </c>
      <c r="I840" s="17" t="s">
        <v>31</v>
      </c>
      <c r="J840" s="17" t="s">
        <v>64</v>
      </c>
      <c r="K840" s="15"/>
      <c r="L840" s="18">
        <v>44022</v>
      </c>
      <c r="M840" s="83">
        <v>1055.5085000004599</v>
      </c>
      <c r="N840" s="84">
        <v>1055.5085000004599</v>
      </c>
      <c r="O840" s="84">
        <v>1058.68349999934</v>
      </c>
      <c r="P840" s="85">
        <f t="shared" si="13"/>
        <v>0.99700099227117256</v>
      </c>
      <c r="Q840" s="18">
        <v>44019</v>
      </c>
      <c r="R840" s="86">
        <v>2244330.5040000002</v>
      </c>
      <c r="S840" s="86">
        <v>1783122.14111523</v>
      </c>
      <c r="T840" s="15"/>
      <c r="U840" s="19">
        <v>-8.5269979990698597E-4</v>
      </c>
      <c r="V840" s="51">
        <v>-4.3357064623705803E-2</v>
      </c>
      <c r="W840" s="19">
        <v>7.03554878600698E-3</v>
      </c>
      <c r="X840" s="51">
        <v>1.4924721296665699</v>
      </c>
      <c r="Y840" s="19">
        <v>3.1579567716107697E-2</v>
      </c>
      <c r="Z840" s="51">
        <v>22.489630229858399</v>
      </c>
      <c r="AA840" s="19">
        <v>5.3427559199917603E-2</v>
      </c>
      <c r="AB840" s="51">
        <v>25.919422823149901</v>
      </c>
      <c r="AC840" s="19"/>
      <c r="AD840" s="51"/>
      <c r="AE840" s="19"/>
      <c r="AF840" s="87"/>
      <c r="AG840" s="19">
        <v>7.8393319927272398E-4</v>
      </c>
      <c r="AH840" s="51">
        <v>-1.7204276718985101</v>
      </c>
      <c r="AI840" s="19">
        <v>3.5787926510238301E-2</v>
      </c>
      <c r="AJ840" s="51">
        <v>17.305709858017501</v>
      </c>
      <c r="AK840" s="19">
        <v>5.5508499999632498E-2</v>
      </c>
      <c r="AL840" s="19">
        <v>5.2109723741523298E-2</v>
      </c>
      <c r="AM840" s="51">
        <v>25.097651018790199</v>
      </c>
      <c r="AN840" s="15"/>
      <c r="AO840" s="22">
        <v>1.7893872951390201E-2</v>
      </c>
      <c r="AP840" s="22">
        <v>-2.59141396645646E-2</v>
      </c>
      <c r="AQ840" s="22">
        <v>2.6451260537214701E-2</v>
      </c>
      <c r="AR840" s="22">
        <v>-1.72704936558148E-2</v>
      </c>
      <c r="AS840" s="20">
        <v>7</v>
      </c>
      <c r="AT840" s="20">
        <v>5</v>
      </c>
      <c r="AU840" s="20">
        <v>7</v>
      </c>
      <c r="AV840" s="21">
        <v>5</v>
      </c>
      <c r="AW840" s="15"/>
      <c r="AX840" s="25">
        <v>4.3597142235084901E-2</v>
      </c>
      <c r="AY840" s="26">
        <v>0.61124605817258304</v>
      </c>
      <c r="AZ840" s="26">
        <v>0.73606690981887402</v>
      </c>
      <c r="BA840" s="26">
        <v>0.80721035003171004</v>
      </c>
      <c r="BB840" s="85">
        <v>4.4894872033091797E-3</v>
      </c>
      <c r="BC840" s="88">
        <v>-5.9872387054492702</v>
      </c>
      <c r="BD840" s="18">
        <v>43748</v>
      </c>
      <c r="BE840" s="18">
        <v>43783</v>
      </c>
      <c r="BF840" s="20">
        <v>143</v>
      </c>
      <c r="BG840" s="18">
        <v>43949</v>
      </c>
      <c r="BH840" s="15"/>
    </row>
    <row r="841" spans="1:60" x14ac:dyDescent="0.25">
      <c r="A841" s="15"/>
      <c r="B841" s="14" t="s">
        <v>2682</v>
      </c>
      <c r="C841" s="14" t="s">
        <v>2683</v>
      </c>
      <c r="D841" s="14" t="s">
        <v>2672</v>
      </c>
      <c r="E841" s="16" t="s">
        <v>257</v>
      </c>
      <c r="F841" s="16" t="s">
        <v>245</v>
      </c>
      <c r="G841" s="81" t="s">
        <v>205</v>
      </c>
      <c r="H841" s="82" t="s">
        <v>206</v>
      </c>
      <c r="I841" s="17" t="s">
        <v>31</v>
      </c>
      <c r="J841" s="17" t="s">
        <v>2684</v>
      </c>
      <c r="K841" s="15"/>
      <c r="L841" s="18">
        <v>44022</v>
      </c>
      <c r="M841" s="83">
        <v>1539.2949000000999</v>
      </c>
      <c r="N841" s="84">
        <v>1539.2949000000999</v>
      </c>
      <c r="O841" s="84">
        <v>1547.82579999976</v>
      </c>
      <c r="P841" s="85">
        <f t="shared" si="13"/>
        <v>0.99448846246156297</v>
      </c>
      <c r="Q841" s="18">
        <v>43984</v>
      </c>
      <c r="R841" s="86">
        <v>16715065.935000001</v>
      </c>
      <c r="S841" s="86">
        <v>18155214.6420938</v>
      </c>
      <c r="T841" s="15"/>
      <c r="U841" s="19">
        <v>-9.3416502386389798E-4</v>
      </c>
      <c r="V841" s="51">
        <v>-5.1503587019396897E-2</v>
      </c>
      <c r="W841" s="19">
        <v>4.5759817767247997E-3</v>
      </c>
      <c r="X841" s="51">
        <v>1.24651542873835</v>
      </c>
      <c r="Y841" s="19">
        <v>1.6389189671826902E-2</v>
      </c>
      <c r="Z841" s="51">
        <v>20.970592425437601</v>
      </c>
      <c r="AA841" s="19">
        <v>2.2465079609901299E-2</v>
      </c>
      <c r="AB841" s="51">
        <v>22.823174864140999</v>
      </c>
      <c r="AC841" s="19">
        <v>5.8600065718564999E-2</v>
      </c>
      <c r="AD841" s="51">
        <v>30.145862070115999</v>
      </c>
      <c r="AE841" s="19">
        <v>8.0544152971997393E-2</v>
      </c>
      <c r="AF841" s="87">
        <v>25.831647345796199</v>
      </c>
      <c r="AG841" s="19">
        <v>-3.1506939194514403E-5</v>
      </c>
      <c r="AH841" s="51">
        <v>-1.8019716857452299</v>
      </c>
      <c r="AI841" s="19">
        <v>1.97041437168082E-2</v>
      </c>
      <c r="AJ841" s="51">
        <v>15.6973315786745</v>
      </c>
      <c r="AK841" s="19">
        <v>0.53929489999951297</v>
      </c>
      <c r="AL841" s="19">
        <v>2.9968608414492299E-2</v>
      </c>
      <c r="AM841" s="51">
        <v>-32.4063415852725</v>
      </c>
      <c r="AN841" s="15"/>
      <c r="AO841" s="22">
        <v>1.78109607841179E-2</v>
      </c>
      <c r="AP841" s="22">
        <v>-2.5993558615482502E-2</v>
      </c>
      <c r="AQ841" s="22">
        <v>2.39442615438747E-2</v>
      </c>
      <c r="AR841" s="22">
        <v>-1.9750534035665599E-2</v>
      </c>
      <c r="AS841" s="20">
        <v>6</v>
      </c>
      <c r="AT841" s="20">
        <v>6</v>
      </c>
      <c r="AU841" s="20">
        <v>7</v>
      </c>
      <c r="AV841" s="21">
        <v>5</v>
      </c>
      <c r="AW841" s="15"/>
      <c r="AX841" s="25">
        <v>4.3542673563060803E-2</v>
      </c>
      <c r="AY841" s="26">
        <v>-4.0540668085441198E-2</v>
      </c>
      <c r="AZ841" s="26">
        <v>0.63215083947034101</v>
      </c>
      <c r="BA841" s="26">
        <v>-5.27222974484403E-2</v>
      </c>
      <c r="BB841" s="85">
        <v>4.4834388640629204E-3</v>
      </c>
      <c r="BC841" s="88">
        <v>-6.2623545019814602</v>
      </c>
      <c r="BD841" s="18">
        <v>43747</v>
      </c>
      <c r="BE841" s="18">
        <v>43783</v>
      </c>
      <c r="BF841" s="20">
        <v>160</v>
      </c>
      <c r="BG841" s="18">
        <v>43971</v>
      </c>
      <c r="BH841" s="15"/>
    </row>
    <row r="842" spans="1:60" x14ac:dyDescent="0.25">
      <c r="A842" s="15"/>
      <c r="B842" s="14" t="s">
        <v>2685</v>
      </c>
      <c r="C842" s="14" t="s">
        <v>2686</v>
      </c>
      <c r="D842" s="14" t="s">
        <v>2672</v>
      </c>
      <c r="E842" s="16" t="s">
        <v>55</v>
      </c>
      <c r="F842" s="16" t="s">
        <v>245</v>
      </c>
      <c r="G842" s="81" t="s">
        <v>205</v>
      </c>
      <c r="H842" s="82" t="s">
        <v>206</v>
      </c>
      <c r="I842" s="17" t="s">
        <v>31</v>
      </c>
      <c r="J842" s="17" t="s">
        <v>2687</v>
      </c>
      <c r="K842" s="15"/>
      <c r="L842" s="18">
        <v>44022</v>
      </c>
      <c r="M842" s="83">
        <v>1137.4527000002599</v>
      </c>
      <c r="N842" s="84">
        <v>1137.4527000002599</v>
      </c>
      <c r="O842" s="84">
        <v>1140.88550000079</v>
      </c>
      <c r="P842" s="85">
        <f t="shared" si="13"/>
        <v>0.99699110909856625</v>
      </c>
      <c r="Q842" s="18">
        <v>44019</v>
      </c>
      <c r="R842" s="86">
        <v>24135673.625</v>
      </c>
      <c r="S842" s="86">
        <v>11633609.947000001</v>
      </c>
      <c r="T842" s="15"/>
      <c r="U842" s="19">
        <v>-8.5609331381419896E-4</v>
      </c>
      <c r="V842" s="51">
        <v>-4.36964160144271E-2</v>
      </c>
      <c r="W842" s="19">
        <v>6.9361531677714101E-3</v>
      </c>
      <c r="X842" s="51">
        <v>1.4825325678430099</v>
      </c>
      <c r="Y842" s="19">
        <v>3.09627063306834E-2</v>
      </c>
      <c r="Z842" s="51">
        <v>22.427944091323301</v>
      </c>
      <c r="AA842" s="19">
        <v>5.21611502445012E-2</v>
      </c>
      <c r="AB842" s="51">
        <v>25.792781927622901</v>
      </c>
      <c r="AC842" s="19">
        <v>0.119091871572891</v>
      </c>
      <c r="AD842" s="51">
        <v>36.195042655570397</v>
      </c>
      <c r="AE842" s="19"/>
      <c r="AF842" s="87"/>
      <c r="AG842" s="19">
        <v>7.5101238508068502E-4</v>
      </c>
      <c r="AH842" s="51">
        <v>-1.72371975331771</v>
      </c>
      <c r="AI842" s="19">
        <v>3.5134518026097801E-2</v>
      </c>
      <c r="AJ842" s="51">
        <v>17.240369009610699</v>
      </c>
      <c r="AK842" s="19">
        <v>0.13745270000072199</v>
      </c>
      <c r="AL842" s="19">
        <v>5.4190333412407199E-2</v>
      </c>
      <c r="AM842" s="51">
        <v>41.064757751883</v>
      </c>
      <c r="AN842" s="15"/>
      <c r="AO842" s="22">
        <v>1.7890629627800098E-2</v>
      </c>
      <c r="AP842" s="22">
        <v>-2.5917355391356998E-2</v>
      </c>
      <c r="AQ842" s="22">
        <v>2.6349998899604501E-2</v>
      </c>
      <c r="AR842" s="22">
        <v>-1.73705699044149E-2</v>
      </c>
      <c r="AS842" s="20">
        <v>7</v>
      </c>
      <c r="AT842" s="20">
        <v>5</v>
      </c>
      <c r="AU842" s="20">
        <v>7</v>
      </c>
      <c r="AV842" s="21">
        <v>5</v>
      </c>
      <c r="AW842" s="15"/>
      <c r="AX842" s="25">
        <v>4.3594493979690001E-2</v>
      </c>
      <c r="AY842" s="26">
        <v>0.58463357143591599</v>
      </c>
      <c r="AZ842" s="26">
        <v>0.73181960314832395</v>
      </c>
      <c r="BA842" s="26">
        <v>0.77159251481225499</v>
      </c>
      <c r="BB842" s="85">
        <v>4.4891964124917604E-3</v>
      </c>
      <c r="BC842" s="88">
        <v>-5.9980592838692202</v>
      </c>
      <c r="BD842" s="18">
        <v>43748</v>
      </c>
      <c r="BE842" s="18">
        <v>43783</v>
      </c>
      <c r="BF842" s="20">
        <v>144</v>
      </c>
      <c r="BG842" s="18">
        <v>43950</v>
      </c>
      <c r="BH842" s="15"/>
    </row>
    <row r="843" spans="1:60" x14ac:dyDescent="0.25">
      <c r="A843" s="15"/>
      <c r="B843" s="14" t="s">
        <v>2688</v>
      </c>
      <c r="C843" s="14" t="s">
        <v>2689</v>
      </c>
      <c r="D843" s="14" t="s">
        <v>2672</v>
      </c>
      <c r="E843" s="16" t="s">
        <v>59</v>
      </c>
      <c r="F843" s="16" t="s">
        <v>245</v>
      </c>
      <c r="G843" s="81" t="s">
        <v>205</v>
      </c>
      <c r="H843" s="82" t="s">
        <v>206</v>
      </c>
      <c r="I843" s="17" t="s">
        <v>31</v>
      </c>
      <c r="J843" s="17" t="s">
        <v>2690</v>
      </c>
      <c r="K843" s="15"/>
      <c r="L843" s="18">
        <v>44022</v>
      </c>
      <c r="M843" s="83">
        <v>1461.2760000005401</v>
      </c>
      <c r="N843" s="84">
        <v>1461.2760000005401</v>
      </c>
      <c r="O843" s="84">
        <v>1465.7002000007799</v>
      </c>
      <c r="P843" s="85">
        <f t="shared" si="13"/>
        <v>0.99698151095276</v>
      </c>
      <c r="Q843" s="18">
        <v>44019</v>
      </c>
      <c r="R843" s="86">
        <v>47655903.262000002</v>
      </c>
      <c r="S843" s="86">
        <v>33904257.379593797</v>
      </c>
      <c r="T843" s="15"/>
      <c r="U843" s="19">
        <v>-8.5926283918524903E-4</v>
      </c>
      <c r="V843" s="51">
        <v>-4.4013368551531998E-2</v>
      </c>
      <c r="W843" s="19">
        <v>6.8385254053282604E-3</v>
      </c>
      <c r="X843" s="51">
        <v>1.4727697915986899</v>
      </c>
      <c r="Y843" s="19">
        <v>3.0356058628967699E-2</v>
      </c>
      <c r="Z843" s="51">
        <v>22.367279321159</v>
      </c>
      <c r="AA843" s="19">
        <v>5.0916530341055498E-2</v>
      </c>
      <c r="AB843" s="51">
        <v>25.668319937278302</v>
      </c>
      <c r="AC843" s="19">
        <v>0.116637887405959</v>
      </c>
      <c r="AD843" s="51">
        <v>35.949644238862703</v>
      </c>
      <c r="AE843" s="19">
        <v>0.16004704725666699</v>
      </c>
      <c r="AF843" s="87">
        <v>33.781936774263201</v>
      </c>
      <c r="AG843" s="19">
        <v>7.1865558311401401E-4</v>
      </c>
      <c r="AH843" s="51">
        <v>-1.72695543351438</v>
      </c>
      <c r="AI843" s="19">
        <v>3.4492059456170003E-2</v>
      </c>
      <c r="AJ843" s="51">
        <v>17.176123152603399</v>
      </c>
      <c r="AK843" s="19">
        <v>0.46127600000007102</v>
      </c>
      <c r="AL843" s="19">
        <v>5.4229338074947002E-2</v>
      </c>
      <c r="AM843" s="51">
        <v>40.632559744175502</v>
      </c>
      <c r="AN843" s="15"/>
      <c r="AO843" s="22">
        <v>1.7887318437715301E-2</v>
      </c>
      <c r="AP843" s="22">
        <v>-2.5920494733327401E-2</v>
      </c>
      <c r="AQ843" s="22">
        <v>2.6250435739711999E-2</v>
      </c>
      <c r="AR843" s="22">
        <v>-1.7469102992436099E-2</v>
      </c>
      <c r="AS843" s="20">
        <v>7</v>
      </c>
      <c r="AT843" s="20">
        <v>5</v>
      </c>
      <c r="AU843" s="20">
        <v>7</v>
      </c>
      <c r="AV843" s="21">
        <v>5</v>
      </c>
      <c r="AW843" s="15"/>
      <c r="AX843" s="25">
        <v>4.3591880609528698E-2</v>
      </c>
      <c r="AY843" s="26">
        <v>0.55847506234113098</v>
      </c>
      <c r="AZ843" s="26">
        <v>0.72764516455845296</v>
      </c>
      <c r="BA843" s="26">
        <v>0.73662416210481796</v>
      </c>
      <c r="BB843" s="85">
        <v>4.4889094927611896E-3</v>
      </c>
      <c r="BC843" s="88">
        <v>-6.0089594876044403</v>
      </c>
      <c r="BD843" s="18">
        <v>43747</v>
      </c>
      <c r="BE843" s="18">
        <v>43783</v>
      </c>
      <c r="BF843" s="20">
        <v>146</v>
      </c>
      <c r="BG843" s="18">
        <v>43951</v>
      </c>
      <c r="BH843" s="15"/>
    </row>
    <row r="844" spans="1:60" x14ac:dyDescent="0.25">
      <c r="A844" s="15"/>
      <c r="B844" s="14" t="s">
        <v>2691</v>
      </c>
      <c r="C844" s="14" t="s">
        <v>2692</v>
      </c>
      <c r="D844" s="14" t="s">
        <v>2672</v>
      </c>
      <c r="E844" s="16" t="s">
        <v>263</v>
      </c>
      <c r="F844" s="16" t="s">
        <v>245</v>
      </c>
      <c r="G844" s="81" t="s">
        <v>205</v>
      </c>
      <c r="H844" s="82" t="s">
        <v>206</v>
      </c>
      <c r="I844" s="17" t="s">
        <v>31</v>
      </c>
      <c r="J844" s="17" t="s">
        <v>64</v>
      </c>
      <c r="K844" s="15"/>
      <c r="L844" s="18">
        <v>44022</v>
      </c>
      <c r="M844" s="83">
        <v>1302.22470000014</v>
      </c>
      <c r="N844" s="84">
        <v>1302.22470000014</v>
      </c>
      <c r="O844" s="84">
        <v>1306.15799999982</v>
      </c>
      <c r="P844" s="85">
        <f t="shared" si="13"/>
        <v>0.99698864915295049</v>
      </c>
      <c r="Q844" s="18">
        <v>44019</v>
      </c>
      <c r="R844" s="86">
        <v>73225961.952999994</v>
      </c>
      <c r="S844" s="86">
        <v>73056922.833625004</v>
      </c>
      <c r="T844" s="15"/>
      <c r="U844" s="19">
        <v>-8.5687442515336399E-4</v>
      </c>
      <c r="V844" s="51">
        <v>-4.3774527148343602E-2</v>
      </c>
      <c r="W844" s="19">
        <v>6.9113075041968798E-3</v>
      </c>
      <c r="X844" s="51">
        <v>1.4800480014855599</v>
      </c>
      <c r="Y844" s="19">
        <v>3.08082493174879E-2</v>
      </c>
      <c r="Z844" s="51">
        <v>22.412498390010999</v>
      </c>
      <c r="AA844" s="19">
        <v>5.18442262946337E-2</v>
      </c>
      <c r="AB844" s="51">
        <v>25.761089532636099</v>
      </c>
      <c r="AC844" s="19">
        <v>0.118607513821189</v>
      </c>
      <c r="AD844" s="51">
        <v>36.1466068803566</v>
      </c>
      <c r="AE844" s="19">
        <v>0.163116335239611</v>
      </c>
      <c r="AF844" s="87">
        <v>34.088865572586698</v>
      </c>
      <c r="AG844" s="19">
        <v>7.4274267899454604E-4</v>
      </c>
      <c r="AH844" s="51">
        <v>-1.7245467239263199</v>
      </c>
      <c r="AI844" s="19">
        <v>3.4970975742908202E-2</v>
      </c>
      <c r="AJ844" s="51">
        <v>17.224014781299001</v>
      </c>
      <c r="AK844" s="19">
        <v>0.30222470000095197</v>
      </c>
      <c r="AL844" s="19">
        <v>4.8752478025562603E-2</v>
      </c>
      <c r="AM844" s="51">
        <v>28.600903983926401</v>
      </c>
      <c r="AN844" s="15"/>
      <c r="AO844" s="22">
        <v>1.78897386831522E-2</v>
      </c>
      <c r="AP844" s="22">
        <v>-2.5918135759638999E-2</v>
      </c>
      <c r="AQ844" s="22">
        <v>2.63246972754132E-2</v>
      </c>
      <c r="AR844" s="22">
        <v>-1.7395630153259799E-2</v>
      </c>
      <c r="AS844" s="20">
        <v>7</v>
      </c>
      <c r="AT844" s="20">
        <v>5</v>
      </c>
      <c r="AU844" s="20">
        <v>7</v>
      </c>
      <c r="AV844" s="21">
        <v>5</v>
      </c>
      <c r="AW844" s="15"/>
      <c r="AX844" s="25">
        <v>4.3593797280045699E-2</v>
      </c>
      <c r="AY844" s="26">
        <v>0.57797816952006498</v>
      </c>
      <c r="AZ844" s="26">
        <v>0.73075730205982803</v>
      </c>
      <c r="BA844" s="26">
        <v>0.76269167479585998</v>
      </c>
      <c r="BB844" s="85">
        <v>4.48912011887387E-3</v>
      </c>
      <c r="BC844" s="88">
        <v>-6.0007936073889097</v>
      </c>
      <c r="BD844" s="18">
        <v>43747</v>
      </c>
      <c r="BE844" s="18">
        <v>43783</v>
      </c>
      <c r="BF844" s="20">
        <v>146</v>
      </c>
      <c r="BG844" s="18">
        <v>43951</v>
      </c>
      <c r="BH844" s="15"/>
    </row>
    <row r="845" spans="1:60" x14ac:dyDescent="0.25">
      <c r="A845" s="15"/>
      <c r="B845" s="14" t="s">
        <v>2693</v>
      </c>
      <c r="C845" s="14" t="s">
        <v>2694</v>
      </c>
      <c r="D845" s="14" t="s">
        <v>2695</v>
      </c>
      <c r="E845" s="16" t="s">
        <v>36</v>
      </c>
      <c r="F845" s="16" t="s">
        <v>144</v>
      </c>
      <c r="G845" s="81" t="s">
        <v>115</v>
      </c>
      <c r="H845" s="82" t="s">
        <v>173</v>
      </c>
      <c r="I845" s="17" t="s">
        <v>31</v>
      </c>
      <c r="J845" s="17" t="s">
        <v>2696</v>
      </c>
      <c r="K845" s="15"/>
      <c r="L845" s="18">
        <v>44022</v>
      </c>
      <c r="M845" s="83">
        <v>1154.3039999995401</v>
      </c>
      <c r="N845" s="84">
        <v>1154.3039999995401</v>
      </c>
      <c r="O845" s="84">
        <v>1205.5140000004301</v>
      </c>
      <c r="P845" s="85">
        <f t="shared" si="13"/>
        <v>0.95752019470460592</v>
      </c>
      <c r="Q845" s="18">
        <v>43748</v>
      </c>
      <c r="R845" s="86">
        <v>2366967.054</v>
      </c>
      <c r="S845" s="86">
        <v>2612734.7473515598</v>
      </c>
      <c r="T845" s="15"/>
      <c r="U845" s="19">
        <v>-4.7991986320994302E-5</v>
      </c>
      <c r="V845" s="51">
        <v>3.7113716734893401E-2</v>
      </c>
      <c r="W845" s="19">
        <v>5.0740258866426302E-3</v>
      </c>
      <c r="X845" s="51">
        <v>1.2963198397301301</v>
      </c>
      <c r="Y845" s="19">
        <v>-3.2924925727456901E-2</v>
      </c>
      <c r="Z845" s="51">
        <v>16.039180885505601</v>
      </c>
      <c r="AA845" s="19">
        <v>-5.8173650713797499E-3</v>
      </c>
      <c r="AB845" s="51">
        <v>19.994930396031101</v>
      </c>
      <c r="AC845" s="19">
        <v>5.1145428556992598E-2</v>
      </c>
      <c r="AD845" s="51">
        <v>29.4003983539587</v>
      </c>
      <c r="AE845" s="19">
        <v>4.8746224281785502E-2</v>
      </c>
      <c r="AF845" s="87">
        <v>22.651854476775</v>
      </c>
      <c r="AG845" s="19">
        <v>1.212132647197E-4</v>
      </c>
      <c r="AH845" s="51">
        <v>-1.7866996653538101</v>
      </c>
      <c r="AI845" s="19">
        <v>-2.7346771625161598E-2</v>
      </c>
      <c r="AJ845" s="51">
        <v>10.9922400444775</v>
      </c>
      <c r="AK845" s="19">
        <v>0.154303999999684</v>
      </c>
      <c r="AL845" s="19">
        <v>2.4302143114255201E-2</v>
      </c>
      <c r="AM845" s="51">
        <v>11.3515044744418</v>
      </c>
      <c r="AN845" s="15"/>
      <c r="AO845" s="22">
        <v>3.5476907267366201E-2</v>
      </c>
      <c r="AP845" s="22">
        <v>-2.26020845357198E-2</v>
      </c>
      <c r="AQ845" s="22">
        <v>3.2035532592999502E-2</v>
      </c>
      <c r="AR845" s="22">
        <v>-4.8392093240181601E-2</v>
      </c>
      <c r="AS845" s="20">
        <v>8</v>
      </c>
      <c r="AT845" s="20">
        <v>4</v>
      </c>
      <c r="AU845" s="20">
        <v>7</v>
      </c>
      <c r="AV845" s="21">
        <v>5</v>
      </c>
      <c r="AW845" s="15"/>
      <c r="AX845" s="25">
        <v>6.66695893542055E-2</v>
      </c>
      <c r="AY845" s="26">
        <v>-0.32239591595998701</v>
      </c>
      <c r="AZ845" s="26">
        <v>0.58423733729796401</v>
      </c>
      <c r="BA845" s="26">
        <v>-0.46298320507503399</v>
      </c>
      <c r="BB845" s="85">
        <v>6.8994612997903496E-3</v>
      </c>
      <c r="BC845" s="88">
        <v>-10.089687884174101</v>
      </c>
      <c r="BD845" s="18">
        <v>43748</v>
      </c>
      <c r="BE845" s="18">
        <v>43914</v>
      </c>
      <c r="BF845" s="20"/>
      <c r="BG845" s="18"/>
      <c r="BH845" s="15"/>
    </row>
    <row r="846" spans="1:60" x14ac:dyDescent="0.25">
      <c r="A846" s="15"/>
      <c r="B846" s="14" t="s">
        <v>2697</v>
      </c>
      <c r="C846" s="14" t="s">
        <v>2698</v>
      </c>
      <c r="D846" s="14" t="s">
        <v>2695</v>
      </c>
      <c r="E846" s="16" t="s">
        <v>77</v>
      </c>
      <c r="F846" s="16" t="s">
        <v>144</v>
      </c>
      <c r="G846" s="81" t="s">
        <v>115</v>
      </c>
      <c r="H846" s="82" t="s">
        <v>173</v>
      </c>
      <c r="I846" s="17" t="s">
        <v>31</v>
      </c>
      <c r="J846" s="17" t="s">
        <v>64</v>
      </c>
      <c r="K846" s="15"/>
      <c r="L846" s="18">
        <v>44022</v>
      </c>
      <c r="M846" s="83">
        <v>1179.9476999994399</v>
      </c>
      <c r="N846" s="84">
        <v>1179.9476999994399</v>
      </c>
      <c r="O846" s="84">
        <v>1228.6520000006999</v>
      </c>
      <c r="P846" s="85">
        <f t="shared" si="13"/>
        <v>0.96035956479032936</v>
      </c>
      <c r="Q846" s="18">
        <v>43748</v>
      </c>
      <c r="R846" s="86">
        <v>37570.491000000002</v>
      </c>
      <c r="S846" s="86">
        <v>37500.872147094698</v>
      </c>
      <c r="T846" s="15"/>
      <c r="U846" s="19">
        <v>-3.7118911677680403E-5</v>
      </c>
      <c r="V846" s="51">
        <v>3.8201024199224803E-2</v>
      </c>
      <c r="W846" s="19">
        <v>5.4021458781789997E-3</v>
      </c>
      <c r="X846" s="51">
        <v>1.3291318388837701</v>
      </c>
      <c r="Y846" s="19">
        <v>-3.1008685832603099E-2</v>
      </c>
      <c r="Z846" s="51">
        <v>16.230804874998299</v>
      </c>
      <c r="AA846" s="19">
        <v>-1.86785870391759E-3</v>
      </c>
      <c r="AB846" s="51">
        <v>20.389881032780998</v>
      </c>
      <c r="AC846" s="19">
        <v>5.9531899609282797E-2</v>
      </c>
      <c r="AD846" s="51">
        <v>30.239045459195001</v>
      </c>
      <c r="AE846" s="19">
        <v>6.13319658932596E-2</v>
      </c>
      <c r="AF846" s="87">
        <v>23.910428637929702</v>
      </c>
      <c r="AG846" s="19">
        <v>2.3006311130302501E-4</v>
      </c>
      <c r="AH846" s="51">
        <v>-1.77581468069548</v>
      </c>
      <c r="AI846" s="19">
        <v>-2.5313482990895898E-2</v>
      </c>
      <c r="AJ846" s="51">
        <v>11.1955689079041</v>
      </c>
      <c r="AK846" s="19">
        <v>0.179947699998738</v>
      </c>
      <c r="AL846" s="19">
        <v>2.8265403394470898E-2</v>
      </c>
      <c r="AM846" s="51">
        <v>11.3127189490333</v>
      </c>
      <c r="AN846" s="15"/>
      <c r="AO846" s="22">
        <v>3.5488234590957297E-2</v>
      </c>
      <c r="AP846" s="22">
        <v>-2.2591457457565401E-2</v>
      </c>
      <c r="AQ846" s="22">
        <v>3.2372209992899997E-2</v>
      </c>
      <c r="AR846" s="22">
        <v>-4.8071152037664398E-2</v>
      </c>
      <c r="AS846" s="20">
        <v>8</v>
      </c>
      <c r="AT846" s="20">
        <v>4</v>
      </c>
      <c r="AU846" s="20">
        <v>7</v>
      </c>
      <c r="AV846" s="21">
        <v>5</v>
      </c>
      <c r="AW846" s="15"/>
      <c r="AX846" s="25">
        <v>6.66645168622199E-2</v>
      </c>
      <c r="AY846" s="26">
        <v>-0.26760275242350001</v>
      </c>
      <c r="AZ846" s="26">
        <v>0.598673084268739</v>
      </c>
      <c r="BA846" s="26">
        <v>-0.38503715208935302</v>
      </c>
      <c r="BB846" s="85">
        <v>6.89902328793323E-3</v>
      </c>
      <c r="BC846" s="88">
        <v>-9.9289627982361708</v>
      </c>
      <c r="BD846" s="18">
        <v>43748</v>
      </c>
      <c r="BE846" s="18">
        <v>43914</v>
      </c>
      <c r="BF846" s="20"/>
      <c r="BG846" s="18"/>
      <c r="BH846" s="15"/>
    </row>
    <row r="847" spans="1:60" x14ac:dyDescent="0.25">
      <c r="A847" s="15"/>
      <c r="B847" s="14" t="s">
        <v>2699</v>
      </c>
      <c r="C847" s="14" t="s">
        <v>2700</v>
      </c>
      <c r="D847" s="14" t="s">
        <v>2695</v>
      </c>
      <c r="E847" s="16" t="s">
        <v>91</v>
      </c>
      <c r="F847" s="16" t="s">
        <v>144</v>
      </c>
      <c r="G847" s="81" t="s">
        <v>115</v>
      </c>
      <c r="H847" s="82" t="s">
        <v>173</v>
      </c>
      <c r="I847" s="17" t="s">
        <v>31</v>
      </c>
      <c r="J847" s="17" t="s">
        <v>2701</v>
      </c>
      <c r="K847" s="15"/>
      <c r="L847" s="18">
        <v>44022</v>
      </c>
      <c r="M847" s="83">
        <v>1152.8994999993599</v>
      </c>
      <c r="N847" s="84">
        <v>1152.8994999993599</v>
      </c>
      <c r="O847" s="84">
        <v>1203.0908000003501</v>
      </c>
      <c r="P847" s="85">
        <f t="shared" si="13"/>
        <v>0.95828136995065083</v>
      </c>
      <c r="Q847" s="18">
        <v>43748</v>
      </c>
      <c r="R847" s="86">
        <v>45103.864999999998</v>
      </c>
      <c r="S847" s="86">
        <v>48108.332230529799</v>
      </c>
      <c r="T847" s="15"/>
      <c r="U847" s="19">
        <v>-4.5101637624611599E-5</v>
      </c>
      <c r="V847" s="51">
        <v>3.74027516045317E-2</v>
      </c>
      <c r="W847" s="19">
        <v>5.1615578413475296E-3</v>
      </c>
      <c r="X847" s="51">
        <v>1.3050730352006199</v>
      </c>
      <c r="Y847" s="19">
        <v>-3.2414668194178403E-2</v>
      </c>
      <c r="Z847" s="51">
        <v>16.0902066388226</v>
      </c>
      <c r="AA847" s="19">
        <v>-4.7583259693055897E-3</v>
      </c>
      <c r="AB847" s="51">
        <v>20.100834306242199</v>
      </c>
      <c r="AC847" s="19">
        <v>5.33921773730981E-2</v>
      </c>
      <c r="AD847" s="51">
        <v>29.6250732355693</v>
      </c>
      <c r="AE847" s="19">
        <v>5.21142175475688E-2</v>
      </c>
      <c r="AF847" s="87">
        <v>22.988653803360599</v>
      </c>
      <c r="AG847" s="19">
        <v>1.5025249194877699E-4</v>
      </c>
      <c r="AH847" s="51">
        <v>-1.7837957426308999</v>
      </c>
      <c r="AI847" s="19">
        <v>-2.6805612335010699E-2</v>
      </c>
      <c r="AJ847" s="51">
        <v>11.0463559734926</v>
      </c>
      <c r="AK847" s="19"/>
      <c r="AL847" s="19"/>
      <c r="AM847" s="51"/>
      <c r="AN847" s="15"/>
      <c r="AO847" s="22">
        <v>3.5479962058161597E-2</v>
      </c>
      <c r="AP847" s="22">
        <v>-2.2599271038416201E-2</v>
      </c>
      <c r="AQ847" s="22">
        <v>3.2125208706929698E-2</v>
      </c>
      <c r="AR847" s="22">
        <v>-4.8306793275551201E-2</v>
      </c>
      <c r="AS847" s="20">
        <v>8</v>
      </c>
      <c r="AT847" s="20">
        <v>4</v>
      </c>
      <c r="AU847" s="20">
        <v>7</v>
      </c>
      <c r="AV847" s="21">
        <v>5</v>
      </c>
      <c r="AW847" s="15"/>
      <c r="AX847" s="25">
        <v>6.6668130199541306E-2</v>
      </c>
      <c r="AY847" s="26">
        <v>-0.30770116108578799</v>
      </c>
      <c r="AZ847" s="26">
        <v>0.58810896531758805</v>
      </c>
      <c r="BA847" s="26">
        <v>-0.442108667374214</v>
      </c>
      <c r="BB847" s="85">
        <v>6.8993334661263403E-3</v>
      </c>
      <c r="BC847" s="88">
        <v>-10.0464154492511</v>
      </c>
      <c r="BD847" s="18">
        <v>43748</v>
      </c>
      <c r="BE847" s="18">
        <v>43914</v>
      </c>
      <c r="BF847" s="20"/>
      <c r="BG847" s="18"/>
      <c r="BH847" s="15"/>
    </row>
    <row r="848" spans="1:60" x14ac:dyDescent="0.25">
      <c r="A848" s="15"/>
      <c r="B848" s="14" t="s">
        <v>2702</v>
      </c>
      <c r="C848" s="14" t="s">
        <v>2703</v>
      </c>
      <c r="D848" s="14" t="s">
        <v>2695</v>
      </c>
      <c r="E848" s="16" t="s">
        <v>167</v>
      </c>
      <c r="F848" s="16" t="s">
        <v>144</v>
      </c>
      <c r="G848" s="81" t="s">
        <v>115</v>
      </c>
      <c r="H848" s="82" t="s">
        <v>173</v>
      </c>
      <c r="I848" s="17" t="s">
        <v>31</v>
      </c>
      <c r="J848" s="17" t="s">
        <v>2704</v>
      </c>
      <c r="K848" s="15"/>
      <c r="L848" s="18">
        <v>44022</v>
      </c>
      <c r="M848" s="83">
        <v>1123.67930000089</v>
      </c>
      <c r="N848" s="84">
        <v>1123.67930000089</v>
      </c>
      <c r="O848" s="84">
        <v>1177.7234000004801</v>
      </c>
      <c r="P848" s="85">
        <f t="shared" si="13"/>
        <v>0.95411138133150097</v>
      </c>
      <c r="Q848" s="18">
        <v>43748</v>
      </c>
      <c r="R848" s="86">
        <v>85676.36</v>
      </c>
      <c r="S848" s="86">
        <v>92476.003455444297</v>
      </c>
      <c r="T848" s="15"/>
      <c r="U848" s="19">
        <v>-6.0956736888328999E-5</v>
      </c>
      <c r="V848" s="51">
        <v>3.5817241678159903E-2</v>
      </c>
      <c r="W848" s="19">
        <v>4.6821356772852596E-3</v>
      </c>
      <c r="X848" s="51">
        <v>1.2571308187943899</v>
      </c>
      <c r="Y848" s="19">
        <v>-3.5210776026360698E-2</v>
      </c>
      <c r="Z848" s="51">
        <v>15.8105958556116</v>
      </c>
      <c r="AA848" s="19">
        <v>-1.0544669223236301E-2</v>
      </c>
      <c r="AB848" s="51">
        <v>19.522199980827299</v>
      </c>
      <c r="AC848" s="19">
        <v>4.1179080821166301E-2</v>
      </c>
      <c r="AD848" s="51">
        <v>28.4037635803688</v>
      </c>
      <c r="AE848" s="19">
        <v>3.3869249427880298E-2</v>
      </c>
      <c r="AF848" s="87">
        <v>21.164156991377201</v>
      </c>
      <c r="AG848" s="19">
        <v>-8.7212720245588605E-6</v>
      </c>
      <c r="AH848" s="51">
        <v>-1.7996931190282299</v>
      </c>
      <c r="AI848" s="19">
        <v>-2.97723009689435E-2</v>
      </c>
      <c r="AJ848" s="51">
        <v>10.749687110103</v>
      </c>
      <c r="AK848" s="19">
        <v>0.123679300000804</v>
      </c>
      <c r="AL848" s="19">
        <v>1.97037673588056E-2</v>
      </c>
      <c r="AM848" s="51">
        <v>8.2890344745537696</v>
      </c>
      <c r="AN848" s="15"/>
      <c r="AO848" s="22">
        <v>3.5463463567794E-2</v>
      </c>
      <c r="AP848" s="22">
        <v>-2.2614871460063999E-2</v>
      </c>
      <c r="AQ848" s="22">
        <v>3.1632809987058898E-2</v>
      </c>
      <c r="AR848" s="22">
        <v>-4.8775680043036097E-2</v>
      </c>
      <c r="AS848" s="20">
        <v>7</v>
      </c>
      <c r="AT848" s="20">
        <v>5</v>
      </c>
      <c r="AU848" s="20">
        <v>7</v>
      </c>
      <c r="AV848" s="21">
        <v>5</v>
      </c>
      <c r="AW848" s="15"/>
      <c r="AX848" s="25">
        <v>6.6676692820619804E-2</v>
      </c>
      <c r="AY848" s="26">
        <v>-0.38799711586580099</v>
      </c>
      <c r="AZ848" s="26">
        <v>0.56694955757848198</v>
      </c>
      <c r="BA848" s="26">
        <v>-0.55590113860216706</v>
      </c>
      <c r="BB848" s="85">
        <v>6.9000924605097701E-3</v>
      </c>
      <c r="BC848" s="88">
        <v>-10.2838578227529</v>
      </c>
      <c r="BD848" s="18">
        <v>43748</v>
      </c>
      <c r="BE848" s="18">
        <v>43914</v>
      </c>
      <c r="BF848" s="20"/>
      <c r="BG848" s="18"/>
      <c r="BH848" s="15"/>
    </row>
    <row r="849" spans="1:60" x14ac:dyDescent="0.25">
      <c r="A849" s="15"/>
      <c r="B849" s="14" t="s">
        <v>2705</v>
      </c>
      <c r="C849" s="14" t="s">
        <v>2706</v>
      </c>
      <c r="D849" s="14" t="s">
        <v>2707</v>
      </c>
      <c r="E849" s="16" t="s">
        <v>36</v>
      </c>
      <c r="F849" s="16" t="s">
        <v>114</v>
      </c>
      <c r="G849" s="81" t="s">
        <v>115</v>
      </c>
      <c r="H849" s="82" t="s">
        <v>64</v>
      </c>
      <c r="I849" s="17" t="s">
        <v>411</v>
      </c>
      <c r="J849" s="17" t="s">
        <v>64</v>
      </c>
      <c r="K849" s="15"/>
      <c r="L849" s="18">
        <v>44022</v>
      </c>
      <c r="M849" s="83">
        <v>8482.6607400029898</v>
      </c>
      <c r="N849" s="84">
        <v>8482.6607400029898</v>
      </c>
      <c r="O849" s="84"/>
      <c r="P849" s="85" t="str">
        <f t="shared" si="13"/>
        <v/>
      </c>
      <c r="Q849" s="18"/>
      <c r="R849" s="86">
        <v>2964136.9413906299</v>
      </c>
      <c r="S849" s="86"/>
      <c r="T849" s="15"/>
      <c r="U849" s="19">
        <v>-4.9689855040924201E-3</v>
      </c>
      <c r="V849" s="51">
        <v>-0.45498563504224898</v>
      </c>
      <c r="W849" s="19">
        <v>2.0768596441485002E-2</v>
      </c>
      <c r="X849" s="51">
        <v>2.8657768952143701</v>
      </c>
      <c r="Y849" s="19"/>
      <c r="Z849" s="51"/>
      <c r="AA849" s="19"/>
      <c r="AB849" s="51"/>
      <c r="AC849" s="19"/>
      <c r="AD849" s="51"/>
      <c r="AE849" s="19"/>
      <c r="AF849" s="87"/>
      <c r="AG849" s="19">
        <v>-2.86943687169696E-2</v>
      </c>
      <c r="AH849" s="51">
        <v>-4.6682578635227401</v>
      </c>
      <c r="AI849" s="19"/>
      <c r="AJ849" s="51"/>
      <c r="AK849" s="19">
        <v>4.6983552208985202E-2</v>
      </c>
      <c r="AL849" s="19">
        <v>0.125314521977998</v>
      </c>
      <c r="AM849" s="51">
        <v>12.309975973956201</v>
      </c>
      <c r="AN849" s="15"/>
      <c r="AO849" s="22">
        <v>2.47482358445268E-2</v>
      </c>
      <c r="AP849" s="22">
        <v>-2.0342075658845701E-2</v>
      </c>
      <c r="AQ849" s="22">
        <v>2.82077702122479E-2</v>
      </c>
      <c r="AR849" s="22">
        <v>-2.86943687169696E-2</v>
      </c>
      <c r="AS849" s="20"/>
      <c r="AT849" s="20"/>
      <c r="AU849" s="20"/>
      <c r="AV849" s="21"/>
      <c r="AW849" s="15"/>
      <c r="AX849" s="25"/>
      <c r="AY849" s="26"/>
      <c r="AZ849" s="26"/>
      <c r="BA849" s="26"/>
      <c r="BB849" s="85"/>
      <c r="BC849" s="88">
        <v>-6.8828594718943403</v>
      </c>
      <c r="BD849" s="18">
        <v>43948</v>
      </c>
      <c r="BE849" s="18">
        <v>43993</v>
      </c>
      <c r="BF849" s="20"/>
      <c r="BG849" s="18"/>
      <c r="BH849" s="15"/>
    </row>
    <row r="850" spans="1:60" x14ac:dyDescent="0.25">
      <c r="A850" s="15"/>
      <c r="B850" s="14" t="s">
        <v>2708</v>
      </c>
      <c r="C850" s="14" t="s">
        <v>2709</v>
      </c>
      <c r="D850" s="14" t="s">
        <v>2707</v>
      </c>
      <c r="E850" s="16" t="s">
        <v>77</v>
      </c>
      <c r="F850" s="16" t="s">
        <v>114</v>
      </c>
      <c r="G850" s="81" t="s">
        <v>115</v>
      </c>
      <c r="H850" s="82" t="s">
        <v>64</v>
      </c>
      <c r="I850" s="17" t="s">
        <v>411</v>
      </c>
      <c r="J850" s="17" t="s">
        <v>64</v>
      </c>
      <c r="K850" s="15"/>
      <c r="L850" s="18">
        <v>44022</v>
      </c>
      <c r="M850" s="83">
        <v>8487.6638759970701</v>
      </c>
      <c r="N850" s="84">
        <v>8487.6638759970701</v>
      </c>
      <c r="O850" s="84"/>
      <c r="P850" s="85" t="str">
        <f t="shared" si="13"/>
        <v/>
      </c>
      <c r="Q850" s="18"/>
      <c r="R850" s="86">
        <v>168700.78187109399</v>
      </c>
      <c r="S850" s="86"/>
      <c r="T850" s="15"/>
      <c r="U850" s="19">
        <v>-4.9510438539073203E-3</v>
      </c>
      <c r="V850" s="51">
        <v>-0.453191470023739</v>
      </c>
      <c r="W850" s="19">
        <v>2.1275782401062301E-2</v>
      </c>
      <c r="X850" s="51">
        <v>2.9164954911721002</v>
      </c>
      <c r="Y850" s="19"/>
      <c r="Z850" s="51"/>
      <c r="AA850" s="19"/>
      <c r="AB850" s="51"/>
      <c r="AC850" s="19"/>
      <c r="AD850" s="51"/>
      <c r="AE850" s="19"/>
      <c r="AF850" s="87"/>
      <c r="AG850" s="19">
        <v>-2.8530131592560799E-2</v>
      </c>
      <c r="AH850" s="51">
        <v>-4.6518341510818599</v>
      </c>
      <c r="AI850" s="19"/>
      <c r="AJ850" s="51"/>
      <c r="AK850" s="19">
        <v>3.7205967835689101E-2</v>
      </c>
      <c r="AL850" s="19">
        <v>0.10288878549909</v>
      </c>
      <c r="AM850" s="51">
        <v>9.6201991808920901</v>
      </c>
      <c r="AN850" s="15"/>
      <c r="AO850" s="22">
        <v>2.47673506364663E-2</v>
      </c>
      <c r="AP850" s="22">
        <v>-2.03718136572206E-2</v>
      </c>
      <c r="AQ850" s="22">
        <v>2.5986962113165601E-2</v>
      </c>
      <c r="AR850" s="22">
        <v>-2.8530131592560799E-2</v>
      </c>
      <c r="AS850" s="20"/>
      <c r="AT850" s="20"/>
      <c r="AU850" s="20"/>
      <c r="AV850" s="21"/>
      <c r="AW850" s="15"/>
      <c r="AX850" s="25"/>
      <c r="AY850" s="26"/>
      <c r="AZ850" s="26"/>
      <c r="BA850" s="26"/>
      <c r="BB850" s="85"/>
      <c r="BC850" s="88">
        <v>-6.8533001444375303</v>
      </c>
      <c r="BD850" s="18">
        <v>43948</v>
      </c>
      <c r="BE850" s="18">
        <v>43993</v>
      </c>
      <c r="BF850" s="20"/>
      <c r="BG850" s="18"/>
      <c r="BH850" s="15"/>
    </row>
    <row r="851" spans="1:60" x14ac:dyDescent="0.25">
      <c r="A851" s="15"/>
      <c r="B851" s="14" t="s">
        <v>2710</v>
      </c>
      <c r="C851" s="14" t="s">
        <v>2711</v>
      </c>
      <c r="D851" s="14" t="s">
        <v>2707</v>
      </c>
      <c r="E851" s="16" t="s">
        <v>55</v>
      </c>
      <c r="F851" s="16" t="s">
        <v>114</v>
      </c>
      <c r="G851" s="81" t="s">
        <v>115</v>
      </c>
      <c r="H851" s="82" t="s">
        <v>64</v>
      </c>
      <c r="I851" s="17" t="s">
        <v>411</v>
      </c>
      <c r="J851" s="17" t="s">
        <v>64</v>
      </c>
      <c r="K851" s="15"/>
      <c r="L851" s="18">
        <v>44022</v>
      </c>
      <c r="M851" s="83">
        <v>8579.9091960042697</v>
      </c>
      <c r="N851" s="84">
        <v>8579.9091960042697</v>
      </c>
      <c r="O851" s="84"/>
      <c r="P851" s="85" t="str">
        <f t="shared" si="13"/>
        <v/>
      </c>
      <c r="Q851" s="18"/>
      <c r="R851" s="86">
        <v>4376887.7367265597</v>
      </c>
      <c r="S851" s="86"/>
      <c r="T851" s="15"/>
      <c r="U851" s="19">
        <v>-4.9494650538690604E-3</v>
      </c>
      <c r="V851" s="51">
        <v>-0.453033590019913</v>
      </c>
      <c r="W851" s="19">
        <v>2.1116797464856101E-2</v>
      </c>
      <c r="X851" s="51">
        <v>2.90059699755147</v>
      </c>
      <c r="Y851" s="19"/>
      <c r="Z851" s="51"/>
      <c r="AA851" s="19"/>
      <c r="AB851" s="51"/>
      <c r="AC851" s="19"/>
      <c r="AD851" s="51"/>
      <c r="AE851" s="19"/>
      <c r="AF851" s="87"/>
      <c r="AG851" s="19">
        <v>-2.8582718054167299E-2</v>
      </c>
      <c r="AH851" s="51">
        <v>-4.6570927972425098</v>
      </c>
      <c r="AI851" s="19"/>
      <c r="AJ851" s="51"/>
      <c r="AK851" s="19">
        <v>2.5495326179225199E-2</v>
      </c>
      <c r="AL851" s="19">
        <v>7.8452585767081501E-2</v>
      </c>
      <c r="AM851" s="51">
        <v>-22.4335672139423</v>
      </c>
      <c r="AN851" s="15"/>
      <c r="AO851" s="22">
        <v>2.47503503014741E-2</v>
      </c>
      <c r="AP851" s="22">
        <v>-1.92394411651549E-2</v>
      </c>
      <c r="AQ851" s="22">
        <v>2.5989354249759299E-2</v>
      </c>
      <c r="AR851" s="22">
        <v>-2.8582718054167299E-2</v>
      </c>
      <c r="AS851" s="20"/>
      <c r="AT851" s="20"/>
      <c r="AU851" s="20"/>
      <c r="AV851" s="21"/>
      <c r="AW851" s="15"/>
      <c r="AX851" s="25"/>
      <c r="AY851" s="26"/>
      <c r="AZ851" s="26"/>
      <c r="BA851" s="26"/>
      <c r="BB851" s="85"/>
      <c r="BC851" s="88">
        <v>-6.8610869530530199</v>
      </c>
      <c r="BD851" s="18">
        <v>43948</v>
      </c>
      <c r="BE851" s="18">
        <v>43993</v>
      </c>
      <c r="BF851" s="20"/>
      <c r="BG851" s="18"/>
      <c r="BH851" s="15"/>
    </row>
    <row r="852" spans="1:60" x14ac:dyDescent="0.25">
      <c r="A852" s="15"/>
      <c r="B852" s="14" t="s">
        <v>2712</v>
      </c>
      <c r="C852" s="14" t="s">
        <v>2713</v>
      </c>
      <c r="D852" s="14" t="s">
        <v>2707</v>
      </c>
      <c r="E852" s="16" t="s">
        <v>132</v>
      </c>
      <c r="F852" s="16" t="s">
        <v>114</v>
      </c>
      <c r="G852" s="81" t="s">
        <v>115</v>
      </c>
      <c r="H852" s="82" t="s">
        <v>64</v>
      </c>
      <c r="I852" s="17" t="s">
        <v>411</v>
      </c>
      <c r="J852" s="17" t="s">
        <v>64</v>
      </c>
      <c r="K852" s="15"/>
      <c r="L852" s="18">
        <v>44022</v>
      </c>
      <c r="M852" s="83">
        <v>7955.6116319969296</v>
      </c>
      <c r="N852" s="84">
        <v>7955.6116319969296</v>
      </c>
      <c r="O852" s="84"/>
      <c r="P852" s="85" t="str">
        <f t="shared" si="13"/>
        <v/>
      </c>
      <c r="Q852" s="18"/>
      <c r="R852" s="86">
        <v>160438.64998510701</v>
      </c>
      <c r="S852" s="86"/>
      <c r="T852" s="15"/>
      <c r="U852" s="19">
        <v>-4.95335213145154E-3</v>
      </c>
      <c r="V852" s="51">
        <v>-0.45342229777816101</v>
      </c>
      <c r="W852" s="19">
        <v>2.1360368493333198E-2</v>
      </c>
      <c r="X852" s="51">
        <v>2.9249541003991899</v>
      </c>
      <c r="Y852" s="19"/>
      <c r="Z852" s="51"/>
      <c r="AA852" s="19"/>
      <c r="AB852" s="51"/>
      <c r="AC852" s="19"/>
      <c r="AD852" s="51"/>
      <c r="AE852" s="19"/>
      <c r="AF852" s="87"/>
      <c r="AG852" s="19">
        <v>-2.8508583720395098E-2</v>
      </c>
      <c r="AH852" s="51">
        <v>-4.6496793638652898</v>
      </c>
      <c r="AI852" s="19"/>
      <c r="AJ852" s="51"/>
      <c r="AK852" s="19">
        <v>3.4365013976639602E-2</v>
      </c>
      <c r="AL852" s="19">
        <v>0.38746873154188499</v>
      </c>
      <c r="AM852" s="51">
        <v>-0.29854503300157398</v>
      </c>
      <c r="AN852" s="15"/>
      <c r="AO852" s="22">
        <v>2.4766034703134199E-2</v>
      </c>
      <c r="AP852" s="22">
        <v>-1.92421217798255E-2</v>
      </c>
      <c r="AQ852" s="22">
        <v>-2.8508583720395098E-2</v>
      </c>
      <c r="AR852" s="22">
        <v>-2.8508583720395098E-2</v>
      </c>
      <c r="AS852" s="20"/>
      <c r="AT852" s="20"/>
      <c r="AU852" s="20"/>
      <c r="AV852" s="21"/>
      <c r="AW852" s="15"/>
      <c r="AX852" s="25"/>
      <c r="AY852" s="26"/>
      <c r="AZ852" s="26"/>
      <c r="BA852" s="26"/>
      <c r="BB852" s="85"/>
      <c r="BC852" s="88">
        <v>-3.6120735497206602</v>
      </c>
      <c r="BD852" s="18">
        <v>44007</v>
      </c>
      <c r="BE852" s="18">
        <v>44022</v>
      </c>
      <c r="BF852" s="20"/>
      <c r="BG852" s="18"/>
      <c r="BH852" s="15"/>
    </row>
    <row r="853" spans="1:60" x14ac:dyDescent="0.25">
      <c r="A853" s="15"/>
      <c r="B853" s="14" t="s">
        <v>2714</v>
      </c>
      <c r="C853" s="14" t="s">
        <v>2715</v>
      </c>
      <c r="D853" s="14" t="s">
        <v>2716</v>
      </c>
      <c r="E853" s="16" t="s">
        <v>36</v>
      </c>
      <c r="F853" s="16" t="s">
        <v>114</v>
      </c>
      <c r="G853" s="81" t="s">
        <v>38</v>
      </c>
      <c r="H853" s="82" t="s">
        <v>39</v>
      </c>
      <c r="I853" s="17" t="s">
        <v>31</v>
      </c>
      <c r="J853" s="17" t="s">
        <v>2717</v>
      </c>
      <c r="K853" s="15"/>
      <c r="L853" s="18">
        <v>44022</v>
      </c>
      <c r="M853" s="83">
        <v>1448.0247000008801</v>
      </c>
      <c r="N853" s="84">
        <v>1448.0247000008801</v>
      </c>
      <c r="O853" s="84">
        <v>1995.7910999991</v>
      </c>
      <c r="P853" s="85">
        <f t="shared" si="13"/>
        <v>0.72553921099334151</v>
      </c>
      <c r="Q853" s="18">
        <v>43756</v>
      </c>
      <c r="R853" s="86">
        <v>1250233.284</v>
      </c>
      <c r="S853" s="86">
        <v>2273188.2367851599</v>
      </c>
      <c r="T853" s="15"/>
      <c r="U853" s="19">
        <v>-1.94906098204228E-3</v>
      </c>
      <c r="V853" s="51">
        <v>-0.15299318283723601</v>
      </c>
      <c r="W853" s="19">
        <v>-2.3688734199822599E-4</v>
      </c>
      <c r="X853" s="51">
        <v>0.76522851686604598</v>
      </c>
      <c r="Y853" s="19">
        <v>-0.20550650318560701</v>
      </c>
      <c r="Z853" s="51">
        <v>-1.21897686031298</v>
      </c>
      <c r="AA853" s="19">
        <v>-0.26138421887560997</v>
      </c>
      <c r="AB853" s="51">
        <v>-5.5617549844027998</v>
      </c>
      <c r="AC853" s="19">
        <v>-0.35514441468170799</v>
      </c>
      <c r="AD853" s="51">
        <v>-11.228585969918599</v>
      </c>
      <c r="AE853" s="19">
        <v>-0.337206686920836</v>
      </c>
      <c r="AF853" s="87">
        <v>-15.9434366434871</v>
      </c>
      <c r="AG853" s="19">
        <v>1.7715610409140901E-2</v>
      </c>
      <c r="AH853" s="51">
        <v>-2.72599509116844E-2</v>
      </c>
      <c r="AI853" s="19">
        <v>-0.15932269968106999</v>
      </c>
      <c r="AJ853" s="51">
        <v>-2.2053527611133199</v>
      </c>
      <c r="AK853" s="19">
        <v>-0.107523852373561</v>
      </c>
      <c r="AL853" s="19">
        <v>-7.0548643361689799E-3</v>
      </c>
      <c r="AM853" s="51">
        <v>-135.18088459642601</v>
      </c>
      <c r="AN853" s="15"/>
      <c r="AO853" s="22">
        <v>8.8793583414371796E-2</v>
      </c>
      <c r="AP853" s="22">
        <v>-0.13438148648317999</v>
      </c>
      <c r="AQ853" s="22">
        <v>0.14806015635811501</v>
      </c>
      <c r="AR853" s="22">
        <v>-0.17632076006702799</v>
      </c>
      <c r="AS853" s="20">
        <v>5</v>
      </c>
      <c r="AT853" s="20">
        <v>7</v>
      </c>
      <c r="AU853" s="20">
        <v>4</v>
      </c>
      <c r="AV853" s="21">
        <v>8</v>
      </c>
      <c r="AW853" s="15"/>
      <c r="AX853" s="25">
        <v>0.31901269676251098</v>
      </c>
      <c r="AY853" s="26">
        <v>-0.626659215630752</v>
      </c>
      <c r="AZ853" s="26">
        <v>-1.17203805468671</v>
      </c>
      <c r="BA853" s="26">
        <v>-0.81723910488199203</v>
      </c>
      <c r="BB853" s="85">
        <v>3.2344240811180501E-2</v>
      </c>
      <c r="BC853" s="88">
        <v>-47.738894115667797</v>
      </c>
      <c r="BD853" s="18">
        <v>43756</v>
      </c>
      <c r="BE853" s="18">
        <v>43908</v>
      </c>
      <c r="BF853" s="20"/>
      <c r="BG853" s="18"/>
      <c r="BH853" s="15"/>
    </row>
    <row r="854" spans="1:60" x14ac:dyDescent="0.25">
      <c r="A854" s="15"/>
      <c r="B854" s="14" t="s">
        <v>2718</v>
      </c>
      <c r="C854" s="14" t="s">
        <v>2719</v>
      </c>
      <c r="D854" s="14" t="s">
        <v>2716</v>
      </c>
      <c r="E854" s="16" t="s">
        <v>77</v>
      </c>
      <c r="F854" s="16" t="s">
        <v>114</v>
      </c>
      <c r="G854" s="81" t="s">
        <v>38</v>
      </c>
      <c r="H854" s="82" t="s">
        <v>39</v>
      </c>
      <c r="I854" s="17" t="s">
        <v>31</v>
      </c>
      <c r="J854" s="17" t="s">
        <v>2720</v>
      </c>
      <c r="K854" s="15"/>
      <c r="L854" s="18">
        <v>44022</v>
      </c>
      <c r="M854" s="83">
        <v>2100.1594999991398</v>
      </c>
      <c r="N854" s="84">
        <v>2100.1594999991398</v>
      </c>
      <c r="O854" s="84">
        <v>2854.8883000016199</v>
      </c>
      <c r="P854" s="85">
        <f t="shared" si="13"/>
        <v>0.73563631193484813</v>
      </c>
      <c r="Q854" s="18">
        <v>43756</v>
      </c>
      <c r="R854" s="86">
        <v>12093407.612</v>
      </c>
      <c r="S854" s="86">
        <v>14152325.451781301</v>
      </c>
      <c r="T854" s="15"/>
      <c r="U854" s="19">
        <v>-1.8972492289322E-3</v>
      </c>
      <c r="V854" s="51">
        <v>-0.147812007526227</v>
      </c>
      <c r="W854" s="19">
        <v>1.32150096396799E-3</v>
      </c>
      <c r="X854" s="51">
        <v>0.92106734746266705</v>
      </c>
      <c r="Y854" s="19">
        <v>-0.197963723446301</v>
      </c>
      <c r="Z854" s="51">
        <v>-0.46469888638239398</v>
      </c>
      <c r="AA854" s="19">
        <v>-0.247196189037932</v>
      </c>
      <c r="AB854" s="51">
        <v>-4.1429520006349803</v>
      </c>
      <c r="AC854" s="19">
        <v>-0.33014905061107103</v>
      </c>
      <c r="AD854" s="51">
        <v>-8.7290495628549305</v>
      </c>
      <c r="AE854" s="19">
        <v>-0.29830864129791701</v>
      </c>
      <c r="AF854" s="87">
        <v>-12.0536320811952</v>
      </c>
      <c r="AG854" s="19">
        <v>1.8244044475068201E-2</v>
      </c>
      <c r="AH854" s="51">
        <v>2.5583455681044101E-2</v>
      </c>
      <c r="AI854" s="19">
        <v>-0.15090069656434901</v>
      </c>
      <c r="AJ854" s="51">
        <v>-1.3631524494412599</v>
      </c>
      <c r="AK854" s="19">
        <v>-0.40262384658330103</v>
      </c>
      <c r="AL854" s="19">
        <v>-5.27881001198693E-2</v>
      </c>
      <c r="AM854" s="51">
        <v>-23.853436744073399</v>
      </c>
      <c r="AN854" s="15"/>
      <c r="AO854" s="22">
        <v>8.8850297364842803E-2</v>
      </c>
      <c r="AP854" s="22">
        <v>-0.13424662437231699</v>
      </c>
      <c r="AQ854" s="22">
        <v>0.14984972510501399</v>
      </c>
      <c r="AR854" s="22">
        <v>-0.17499402031709901</v>
      </c>
      <c r="AS854" s="20">
        <v>5</v>
      </c>
      <c r="AT854" s="20">
        <v>7</v>
      </c>
      <c r="AU854" s="20">
        <v>4</v>
      </c>
      <c r="AV854" s="21">
        <v>8</v>
      </c>
      <c r="AW854" s="15"/>
      <c r="AX854" s="25">
        <v>0.31893069233832599</v>
      </c>
      <c r="AY854" s="26">
        <v>-0.58061888849169896</v>
      </c>
      <c r="AZ854" s="26">
        <v>-0.91044534595857796</v>
      </c>
      <c r="BA854" s="26">
        <v>-0.75868294218707899</v>
      </c>
      <c r="BB854" s="85">
        <v>3.2338638257788301E-2</v>
      </c>
      <c r="BC854" s="88">
        <v>-47.324282354616997</v>
      </c>
      <c r="BD854" s="18">
        <v>43756</v>
      </c>
      <c r="BE854" s="18">
        <v>43908</v>
      </c>
      <c r="BF854" s="20"/>
      <c r="BG854" s="18"/>
      <c r="BH854" s="15"/>
    </row>
    <row r="855" spans="1:60" x14ac:dyDescent="0.25">
      <c r="A855" s="15"/>
      <c r="B855" s="14" t="s">
        <v>2721</v>
      </c>
      <c r="C855" s="14" t="s">
        <v>2722</v>
      </c>
      <c r="D855" s="14" t="s">
        <v>2716</v>
      </c>
      <c r="E855" s="16" t="s">
        <v>55</v>
      </c>
      <c r="F855" s="16" t="s">
        <v>114</v>
      </c>
      <c r="G855" s="81" t="s">
        <v>38</v>
      </c>
      <c r="H855" s="82" t="s">
        <v>39</v>
      </c>
      <c r="I855" s="17" t="s">
        <v>31</v>
      </c>
      <c r="J855" s="17" t="s">
        <v>2723</v>
      </c>
      <c r="K855" s="15"/>
      <c r="L855" s="18">
        <v>44022</v>
      </c>
      <c r="M855" s="83">
        <v>606.958700000308</v>
      </c>
      <c r="N855" s="84">
        <v>606.958700000308</v>
      </c>
      <c r="O855" s="84">
        <v>823.788200000301</v>
      </c>
      <c r="P855" s="85">
        <f t="shared" si="13"/>
        <v>0.73678974765611627</v>
      </c>
      <c r="Q855" s="18">
        <v>43756</v>
      </c>
      <c r="R855" s="86">
        <v>3708283.64</v>
      </c>
      <c r="S855" s="86">
        <v>4074365.5876367199</v>
      </c>
      <c r="T855" s="15"/>
      <c r="U855" s="19">
        <v>-1.89143753686949E-3</v>
      </c>
      <c r="V855" s="51">
        <v>-0.14723083831995601</v>
      </c>
      <c r="W855" s="19">
        <v>1.4982244902057599E-3</v>
      </c>
      <c r="X855" s="51">
        <v>0.93873970008644403</v>
      </c>
      <c r="Y855" s="19">
        <v>-0.197104113315581</v>
      </c>
      <c r="Z855" s="51">
        <v>-0.378737873310456</v>
      </c>
      <c r="AA855" s="19">
        <v>-0.24557065773667999</v>
      </c>
      <c r="AB855" s="51">
        <v>-3.9803988705098199</v>
      </c>
      <c r="AC855" s="19">
        <v>-0.32725505152775403</v>
      </c>
      <c r="AD855" s="51">
        <v>-8.4396496545232402</v>
      </c>
      <c r="AE855" s="19">
        <v>-0.29375702727527803</v>
      </c>
      <c r="AF855" s="87">
        <v>-11.598470678931299</v>
      </c>
      <c r="AG855" s="19">
        <v>1.8303873492186502E-2</v>
      </c>
      <c r="AH855" s="51">
        <v>3.1566357392875902E-2</v>
      </c>
      <c r="AI855" s="19">
        <v>-0.14994064585334901</v>
      </c>
      <c r="AJ855" s="51">
        <v>-1.26714737834118</v>
      </c>
      <c r="AK855" s="19">
        <v>-0.39064654090558198</v>
      </c>
      <c r="AL855" s="19">
        <v>-5.0806706328367E-2</v>
      </c>
      <c r="AM855" s="51">
        <v>-22.6557061763015</v>
      </c>
      <c r="AN855" s="15"/>
      <c r="AO855" s="22">
        <v>8.8856618152931305E-2</v>
      </c>
      <c r="AP855" s="22">
        <v>-0.13423134265394801</v>
      </c>
      <c r="AQ855" s="22">
        <v>0.15005266659689401</v>
      </c>
      <c r="AR855" s="22">
        <v>-0.17484339332819199</v>
      </c>
      <c r="AS855" s="20">
        <v>5</v>
      </c>
      <c r="AT855" s="20">
        <v>7</v>
      </c>
      <c r="AU855" s="20">
        <v>4</v>
      </c>
      <c r="AV855" s="21">
        <v>8</v>
      </c>
      <c r="AW855" s="15"/>
      <c r="AX855" s="25">
        <v>0.31892153861699601</v>
      </c>
      <c r="AY855" s="26">
        <v>-0.57534331379520198</v>
      </c>
      <c r="AZ855" s="26">
        <v>-0.880477105174577</v>
      </c>
      <c r="BA855" s="26">
        <v>-0.75195638741206505</v>
      </c>
      <c r="BB855" s="85">
        <v>3.23380165865092E-2</v>
      </c>
      <c r="BC855" s="88">
        <v>-47.277079229883398</v>
      </c>
      <c r="BD855" s="18">
        <v>43756</v>
      </c>
      <c r="BE855" s="18">
        <v>43908</v>
      </c>
      <c r="BF855" s="20"/>
      <c r="BG855" s="18"/>
      <c r="BH855" s="15"/>
    </row>
    <row r="856" spans="1:60" x14ac:dyDescent="0.25">
      <c r="A856" s="15"/>
      <c r="B856" s="14" t="s">
        <v>2724</v>
      </c>
      <c r="C856" s="14" t="s">
        <v>2725</v>
      </c>
      <c r="D856" s="14" t="s">
        <v>2716</v>
      </c>
      <c r="E856" s="16" t="s">
        <v>128</v>
      </c>
      <c r="F856" s="16" t="s">
        <v>114</v>
      </c>
      <c r="G856" s="81" t="s">
        <v>38</v>
      </c>
      <c r="H856" s="82" t="s">
        <v>39</v>
      </c>
      <c r="I856" s="17" t="s">
        <v>31</v>
      </c>
      <c r="J856" s="17" t="s">
        <v>2726</v>
      </c>
      <c r="K856" s="15"/>
      <c r="L856" s="18">
        <v>44022</v>
      </c>
      <c r="M856" s="83">
        <v>781.101499999873</v>
      </c>
      <c r="N856" s="84">
        <v>781.101499999873</v>
      </c>
      <c r="O856" s="84">
        <v>1038.50779999979</v>
      </c>
      <c r="P856" s="85">
        <f t="shared" si="13"/>
        <v>0.75213830844605212</v>
      </c>
      <c r="Q856" s="18">
        <v>43756</v>
      </c>
      <c r="R856" s="86">
        <v>5121010.3720000004</v>
      </c>
      <c r="S856" s="86">
        <v>11350354.3725469</v>
      </c>
      <c r="T856" s="15"/>
      <c r="U856" s="19">
        <v>-1.8140088250220301E-3</v>
      </c>
      <c r="V856" s="51">
        <v>-0.13948796713521</v>
      </c>
      <c r="W856" s="19">
        <v>3.8281880224531098E-3</v>
      </c>
      <c r="X856" s="51">
        <v>1.17173605331118</v>
      </c>
      <c r="Y856" s="19">
        <v>-0.18570540961169199</v>
      </c>
      <c r="Z856" s="51">
        <v>0.76113249707850605</v>
      </c>
      <c r="AA856" s="19">
        <v>-0.22385025774099601</v>
      </c>
      <c r="AB856" s="51">
        <v>-1.80835887094145</v>
      </c>
      <c r="AC856" s="19">
        <v>-0.28819655178260301</v>
      </c>
      <c r="AD856" s="51">
        <v>-4.53379968000809</v>
      </c>
      <c r="AE856" s="19">
        <v>-0.23165260573674501</v>
      </c>
      <c r="AF856" s="87">
        <v>-5.3880285250779698</v>
      </c>
      <c r="AG856" s="19">
        <v>1.9093051980235001E-2</v>
      </c>
      <c r="AH856" s="51">
        <v>0.110484206197725</v>
      </c>
      <c r="AI856" s="19">
        <v>-0.13720558757457199</v>
      </c>
      <c r="AJ856" s="51">
        <v>6.3584495364921202E-3</v>
      </c>
      <c r="AK856" s="19">
        <v>-0.21889850000035899</v>
      </c>
      <c r="AL856" s="19">
        <v>-7.6151264264844906E-2</v>
      </c>
      <c r="AM856" s="51">
        <v>-5.2972373754601003</v>
      </c>
      <c r="AN856" s="15"/>
      <c r="AO856" s="22">
        <v>8.8941172167396901E-2</v>
      </c>
      <c r="AP856" s="22">
        <v>-0.13402997003140599</v>
      </c>
      <c r="AQ856" s="22">
        <v>0.15272783846376101</v>
      </c>
      <c r="AR856" s="22">
        <v>-0.172859563825186</v>
      </c>
      <c r="AS856" s="20">
        <v>5</v>
      </c>
      <c r="AT856" s="20">
        <v>7</v>
      </c>
      <c r="AU856" s="20">
        <v>5</v>
      </c>
      <c r="AV856" s="21">
        <v>7</v>
      </c>
      <c r="AW856" s="15"/>
      <c r="AX856" s="25">
        <v>0.31880159028049099</v>
      </c>
      <c r="AY856" s="26">
        <v>-0.50486920826278903</v>
      </c>
      <c r="AZ856" s="26">
        <v>-0.48025429523158902</v>
      </c>
      <c r="BA856" s="26">
        <v>-0.66177988254548803</v>
      </c>
      <c r="BB856" s="85">
        <v>3.2329908059582503E-2</v>
      </c>
      <c r="BC856" s="88">
        <v>-46.651888411433902</v>
      </c>
      <c r="BD856" s="18">
        <v>43756</v>
      </c>
      <c r="BE856" s="18">
        <v>43908</v>
      </c>
      <c r="BF856" s="20"/>
      <c r="BG856" s="18"/>
      <c r="BH856" s="15"/>
    </row>
    <row r="857" spans="1:60" x14ac:dyDescent="0.25">
      <c r="A857" s="15"/>
      <c r="B857" s="14" t="s">
        <v>2727</v>
      </c>
      <c r="C857" s="14" t="s">
        <v>2728</v>
      </c>
      <c r="D857" s="14" t="s">
        <v>2716</v>
      </c>
      <c r="E857" s="16" t="s">
        <v>135</v>
      </c>
      <c r="F857" s="16" t="s">
        <v>114</v>
      </c>
      <c r="G857" s="81" t="s">
        <v>38</v>
      </c>
      <c r="H857" s="82" t="s">
        <v>39</v>
      </c>
      <c r="I857" s="17" t="s">
        <v>31</v>
      </c>
      <c r="J857" s="17" t="s">
        <v>2729</v>
      </c>
      <c r="K857" s="15"/>
      <c r="L857" s="18">
        <v>44022</v>
      </c>
      <c r="M857" s="83">
        <v>1748.8881999999301</v>
      </c>
      <c r="N857" s="84">
        <v>1748.8881999999301</v>
      </c>
      <c r="O857" s="84">
        <v>2392.9963000007001</v>
      </c>
      <c r="P857" s="85">
        <f t="shared" si="13"/>
        <v>0.73083614880617176</v>
      </c>
      <c r="Q857" s="18">
        <v>43756</v>
      </c>
      <c r="R857" s="86">
        <v>903782.08200000005</v>
      </c>
      <c r="S857" s="86">
        <v>1062802.4098164099</v>
      </c>
      <c r="T857" s="15"/>
      <c r="U857" s="19">
        <v>-1.9218085581087501E-3</v>
      </c>
      <c r="V857" s="51">
        <v>-0.150267940443882</v>
      </c>
      <c r="W857" s="19">
        <v>5.8299556985730305E-4</v>
      </c>
      <c r="X857" s="51">
        <v>0.84721680805159805</v>
      </c>
      <c r="Y857" s="19">
        <v>-0.20154545756755399</v>
      </c>
      <c r="Z857" s="51">
        <v>-0.82287229850771804</v>
      </c>
      <c r="AA857" s="19">
        <v>-0.25395040172123101</v>
      </c>
      <c r="AB857" s="51">
        <v>-4.8183732689649297</v>
      </c>
      <c r="AC857" s="19">
        <v>-0.34278532831754999</v>
      </c>
      <c r="AD857" s="51">
        <v>-9.9926773335027992</v>
      </c>
      <c r="AE857" s="19">
        <v>-0.31951996359945001</v>
      </c>
      <c r="AF857" s="87">
        <v>-14.1747643113486</v>
      </c>
      <c r="AG857" s="19">
        <v>1.7993679188293799E-2</v>
      </c>
      <c r="AH857" s="51">
        <v>5.4692700359737501E-4</v>
      </c>
      <c r="AI857" s="19">
        <v>-0.154900460336648</v>
      </c>
      <c r="AJ857" s="51">
        <v>-1.76312882667116</v>
      </c>
      <c r="AK857" s="19">
        <v>-0.46048112488759202</v>
      </c>
      <c r="AL857" s="19">
        <v>-6.2890861700943795E-2</v>
      </c>
      <c r="AM857" s="51">
        <v>-29.639164574502502</v>
      </c>
      <c r="AN857" s="15"/>
      <c r="AO857" s="22">
        <v>8.88234539015684E-2</v>
      </c>
      <c r="AP857" s="22">
        <v>-0.13431047502948801</v>
      </c>
      <c r="AQ857" s="22">
        <v>0.14900164808204899</v>
      </c>
      <c r="AR857" s="22">
        <v>-0.175622716620564</v>
      </c>
      <c r="AS857" s="20">
        <v>5</v>
      </c>
      <c r="AT857" s="20">
        <v>7</v>
      </c>
      <c r="AU857" s="20">
        <v>4</v>
      </c>
      <c r="AV857" s="21">
        <v>8</v>
      </c>
      <c r="AW857" s="15"/>
      <c r="AX857" s="25">
        <v>0.31896938308607797</v>
      </c>
      <c r="AY857" s="26">
        <v>-0.60253541008842104</v>
      </c>
      <c r="AZ857" s="26">
        <v>-1.0349667923819701</v>
      </c>
      <c r="BA857" s="26">
        <v>-0.78659020466693597</v>
      </c>
      <c r="BB857" s="85">
        <v>3.2341276624611101E-2</v>
      </c>
      <c r="BC857" s="88">
        <v>-47.521084758918697</v>
      </c>
      <c r="BD857" s="18">
        <v>43756</v>
      </c>
      <c r="BE857" s="18">
        <v>43908</v>
      </c>
      <c r="BF857" s="20"/>
      <c r="BG857" s="18"/>
      <c r="BH857" s="15"/>
    </row>
    <row r="858" spans="1:60" x14ac:dyDescent="0.25">
      <c r="A858" s="15"/>
      <c r="B858" s="14" t="s">
        <v>2730</v>
      </c>
      <c r="C858" s="14" t="s">
        <v>2731</v>
      </c>
      <c r="D858" s="14" t="s">
        <v>2732</v>
      </c>
      <c r="E858" s="16" t="s">
        <v>36</v>
      </c>
      <c r="F858" s="16" t="s">
        <v>114</v>
      </c>
      <c r="G858" s="81" t="s">
        <v>115</v>
      </c>
      <c r="H858" s="82" t="s">
        <v>190</v>
      </c>
      <c r="I858" s="17" t="s">
        <v>31</v>
      </c>
      <c r="J858" s="17" t="s">
        <v>2733</v>
      </c>
      <c r="K858" s="15"/>
      <c r="L858" s="18">
        <v>44022</v>
      </c>
      <c r="M858" s="83">
        <v>1480.14350000024</v>
      </c>
      <c r="N858" s="84">
        <v>1480.14350000024</v>
      </c>
      <c r="O858" s="84">
        <v>1635.1270000003301</v>
      </c>
      <c r="P858" s="85">
        <f t="shared" si="13"/>
        <v>0.90521623091046821</v>
      </c>
      <c r="Q858" s="18">
        <v>43881</v>
      </c>
      <c r="R858" s="86">
        <v>1722250.2479999999</v>
      </c>
      <c r="S858" s="86">
        <v>1837261.88906836</v>
      </c>
      <c r="T858" s="15"/>
      <c r="U858" s="19">
        <v>9.4251390146382601E-3</v>
      </c>
      <c r="V858" s="51">
        <v>0.98442681683081901</v>
      </c>
      <c r="W858" s="19">
        <v>4.0789215825498097E-2</v>
      </c>
      <c r="X858" s="51">
        <v>4.8678388336193201</v>
      </c>
      <c r="Y858" s="19">
        <v>-7.1465099819761194E-2</v>
      </c>
      <c r="Z858" s="51">
        <v>12.185163476271599</v>
      </c>
      <c r="AA858" s="19">
        <v>5.9128348220838199E-3</v>
      </c>
      <c r="AB858" s="51">
        <v>21.167950385366598</v>
      </c>
      <c r="AC858" s="19">
        <v>1.46312087435945E-2</v>
      </c>
      <c r="AD858" s="51">
        <v>25.748976372618898</v>
      </c>
      <c r="AE858" s="19">
        <v>3.63260063550115E-2</v>
      </c>
      <c r="AF858" s="87">
        <v>21.4098326840904</v>
      </c>
      <c r="AG858" s="19">
        <v>3.7813797080161701E-3</v>
      </c>
      <c r="AH858" s="51">
        <v>-1.4206830210241601</v>
      </c>
      <c r="AI858" s="19">
        <v>-4.3600914746130003E-2</v>
      </c>
      <c r="AJ858" s="51">
        <v>9.3668257323879498</v>
      </c>
      <c r="AK858" s="19">
        <v>0.33891477005439802</v>
      </c>
      <c r="AL858" s="19">
        <v>1.8330606622839699E-2</v>
      </c>
      <c r="AM858" s="51">
        <v>-90.537022353615598</v>
      </c>
      <c r="AN858" s="15"/>
      <c r="AO858" s="22">
        <v>2.65440192579263E-2</v>
      </c>
      <c r="AP858" s="22">
        <v>-4.63668590764428E-2</v>
      </c>
      <c r="AQ858" s="22">
        <v>7.0600088187347906E-2</v>
      </c>
      <c r="AR858" s="22">
        <v>-0.126052765002969</v>
      </c>
      <c r="AS858" s="20">
        <v>7</v>
      </c>
      <c r="AT858" s="20">
        <v>5</v>
      </c>
      <c r="AU858" s="20">
        <v>7</v>
      </c>
      <c r="AV858" s="21">
        <v>5</v>
      </c>
      <c r="AW858" s="15"/>
      <c r="AX858" s="25">
        <v>0.13296608433724</v>
      </c>
      <c r="AY858" s="26">
        <v>-6.7585491530508093E-2</v>
      </c>
      <c r="AZ858" s="26">
        <v>0.68278986284894905</v>
      </c>
      <c r="BA858" s="26">
        <v>-9.2219571064674696E-2</v>
      </c>
      <c r="BB858" s="85">
        <v>1.3685837057637399E-2</v>
      </c>
      <c r="BC858" s="88">
        <v>-24.900243222771699</v>
      </c>
      <c r="BD858" s="18">
        <v>43881</v>
      </c>
      <c r="BE858" s="18">
        <v>43913</v>
      </c>
      <c r="BF858" s="20"/>
      <c r="BG858" s="18"/>
      <c r="BH858" s="15"/>
    </row>
    <row r="859" spans="1:60" x14ac:dyDescent="0.25">
      <c r="A859" s="15"/>
      <c r="B859" s="14" t="s">
        <v>2734</v>
      </c>
      <c r="C859" s="14" t="s">
        <v>2735</v>
      </c>
      <c r="D859" s="14" t="s">
        <v>2732</v>
      </c>
      <c r="E859" s="16" t="s">
        <v>77</v>
      </c>
      <c r="F859" s="16" t="s">
        <v>114</v>
      </c>
      <c r="G859" s="81" t="s">
        <v>115</v>
      </c>
      <c r="H859" s="82" t="s">
        <v>190</v>
      </c>
      <c r="I859" s="17" t="s">
        <v>31</v>
      </c>
      <c r="J859" s="17" t="s">
        <v>2736</v>
      </c>
      <c r="K859" s="15"/>
      <c r="L859" s="18">
        <v>44022</v>
      </c>
      <c r="M859" s="83">
        <v>2085.0304999984801</v>
      </c>
      <c r="N859" s="84">
        <v>2085.0304999984801</v>
      </c>
      <c r="O859" s="84">
        <v>2281.7056000009202</v>
      </c>
      <c r="P859" s="85">
        <f t="shared" si="13"/>
        <v>0.91380347227864944</v>
      </c>
      <c r="Q859" s="18">
        <v>43881</v>
      </c>
      <c r="R859" s="86">
        <v>36966536.226999998</v>
      </c>
      <c r="S859" s="86">
        <v>37625951.874437504</v>
      </c>
      <c r="T859" s="15"/>
      <c r="U859" s="19">
        <v>9.4927728860056994E-3</v>
      </c>
      <c r="V859" s="51">
        <v>0.99119020396756197</v>
      </c>
      <c r="W859" s="19">
        <v>4.2882083773292799E-2</v>
      </c>
      <c r="X859" s="51">
        <v>5.0771256283987896</v>
      </c>
      <c r="Y859" s="19">
        <v>-6.0427930288860801E-2</v>
      </c>
      <c r="Z859" s="51">
        <v>13.288880429361599</v>
      </c>
      <c r="AA859" s="19">
        <v>2.4713214734219901E-2</v>
      </c>
      <c r="AB859" s="51">
        <v>23.0479883765802</v>
      </c>
      <c r="AC859" s="19">
        <v>5.9130249881491202E-2</v>
      </c>
      <c r="AD859" s="51">
        <v>30.198880486394</v>
      </c>
      <c r="AE859" s="19">
        <v>0.10153715279739101</v>
      </c>
      <c r="AF859" s="87">
        <v>27.930947328335598</v>
      </c>
      <c r="AG859" s="19">
        <v>4.4537840949487898E-3</v>
      </c>
      <c r="AH859" s="51">
        <v>-1.3534425823309</v>
      </c>
      <c r="AI859" s="19">
        <v>-3.1584243693941999E-2</v>
      </c>
      <c r="AJ859" s="51">
        <v>10.5684928375995</v>
      </c>
      <c r="AK859" s="19">
        <v>0.514480326568591</v>
      </c>
      <c r="AL859" s="19">
        <v>4.4660369690973298E-2</v>
      </c>
      <c r="AM859" s="51">
        <v>67.856980571174105</v>
      </c>
      <c r="AN859" s="15"/>
      <c r="AO859" s="22">
        <v>2.66126983296999E-2</v>
      </c>
      <c r="AP859" s="22">
        <v>-4.6302969003591002E-2</v>
      </c>
      <c r="AQ859" s="22">
        <v>7.2752974483591998E-2</v>
      </c>
      <c r="AR859" s="22">
        <v>-0.124236763008375</v>
      </c>
      <c r="AS859" s="20">
        <v>7</v>
      </c>
      <c r="AT859" s="20">
        <v>5</v>
      </c>
      <c r="AU859" s="20">
        <v>7</v>
      </c>
      <c r="AV859" s="21">
        <v>5</v>
      </c>
      <c r="AW859" s="15"/>
      <c r="AX859" s="25">
        <v>0.13260223846867999</v>
      </c>
      <c r="AY859" s="26">
        <v>6.0911280437551299E-2</v>
      </c>
      <c r="AZ859" s="26">
        <v>0.75381702267804895</v>
      </c>
      <c r="BA859" s="26">
        <v>8.34122277859706E-2</v>
      </c>
      <c r="BB859" s="85">
        <v>1.36487500745352E-2</v>
      </c>
      <c r="BC859" s="88">
        <v>-24.739146890817199</v>
      </c>
      <c r="BD859" s="18">
        <v>43881</v>
      </c>
      <c r="BE859" s="18">
        <v>43913</v>
      </c>
      <c r="BF859" s="20"/>
      <c r="BG859" s="18"/>
      <c r="BH859" s="15"/>
    </row>
    <row r="860" spans="1:60" x14ac:dyDescent="0.25">
      <c r="A860" s="15"/>
      <c r="B860" s="14" t="s">
        <v>2737</v>
      </c>
      <c r="C860" s="14" t="s">
        <v>2738</v>
      </c>
      <c r="D860" s="14" t="s">
        <v>2732</v>
      </c>
      <c r="E860" s="16" t="s">
        <v>55</v>
      </c>
      <c r="F860" s="16" t="s">
        <v>114</v>
      </c>
      <c r="G860" s="81" t="s">
        <v>115</v>
      </c>
      <c r="H860" s="82" t="s">
        <v>190</v>
      </c>
      <c r="I860" s="17" t="s">
        <v>31</v>
      </c>
      <c r="J860" s="17" t="s">
        <v>2739</v>
      </c>
      <c r="K860" s="15"/>
      <c r="L860" s="18">
        <v>44022</v>
      </c>
      <c r="M860" s="83">
        <v>1334.8736000005199</v>
      </c>
      <c r="N860" s="84">
        <v>1334.8736000005199</v>
      </c>
      <c r="O860" s="84">
        <v>1469.5839000009</v>
      </c>
      <c r="P860" s="85">
        <f t="shared" si="13"/>
        <v>0.90833439315693532</v>
      </c>
      <c r="Q860" s="18">
        <v>43881</v>
      </c>
      <c r="R860" s="86">
        <v>14187597.085999999</v>
      </c>
      <c r="S860" s="86">
        <v>14344353.0053438</v>
      </c>
      <c r="T860" s="15"/>
      <c r="U860" s="19">
        <v>9.4497985228372307E-3</v>
      </c>
      <c r="V860" s="51">
        <v>0.98689276765071599</v>
      </c>
      <c r="W860" s="19">
        <v>4.1550973339326398E-2</v>
      </c>
      <c r="X860" s="51">
        <v>4.94401458500215</v>
      </c>
      <c r="Y860" s="19">
        <v>-6.75394485624565E-2</v>
      </c>
      <c r="Z860" s="51">
        <v>12.577728602002001</v>
      </c>
      <c r="AA860" s="19">
        <v>1.0200739461652101E-2</v>
      </c>
      <c r="AB860" s="51">
        <v>21.596740849316099</v>
      </c>
      <c r="AC860" s="19">
        <v>2.80917434265575E-2</v>
      </c>
      <c r="AD860" s="51">
        <v>27.095029840915199</v>
      </c>
      <c r="AE860" s="19">
        <v>5.2724488139574498E-2</v>
      </c>
      <c r="AF860" s="87">
        <v>23.049680862546701</v>
      </c>
      <c r="AG860" s="19">
        <v>4.02626330105704E-3</v>
      </c>
      <c r="AH860" s="51">
        <v>-1.39619466172007</v>
      </c>
      <c r="AI860" s="19">
        <v>-3.9323181915278803E-2</v>
      </c>
      <c r="AJ860" s="51">
        <v>9.79459901546943</v>
      </c>
      <c r="AK860" s="19">
        <v>0.33230225664563501</v>
      </c>
      <c r="AL860" s="19">
        <v>3.0661563929243098E-2</v>
      </c>
      <c r="AM860" s="51">
        <v>49.639173578820198</v>
      </c>
      <c r="AN860" s="15"/>
      <c r="AO860" s="22">
        <v>2.6569032981569801E-2</v>
      </c>
      <c r="AP860" s="22">
        <v>-4.6343535856067299E-2</v>
      </c>
      <c r="AQ860" s="22">
        <v>7.1383641585271093E-2</v>
      </c>
      <c r="AR860" s="22">
        <v>-0.12539174529956701</v>
      </c>
      <c r="AS860" s="20">
        <v>7</v>
      </c>
      <c r="AT860" s="20">
        <v>5</v>
      </c>
      <c r="AU860" s="20">
        <v>7</v>
      </c>
      <c r="AV860" s="21">
        <v>5</v>
      </c>
      <c r="AW860" s="15"/>
      <c r="AX860" s="25">
        <v>0.13255096647117201</v>
      </c>
      <c r="AY860" s="26">
        <v>-4.0272872993682499E-2</v>
      </c>
      <c r="AZ860" s="26">
        <v>0.69880010248380098</v>
      </c>
      <c r="BA860" s="26">
        <v>-5.49024268734115E-2</v>
      </c>
      <c r="BB860" s="85">
        <v>1.36422522219982E-2</v>
      </c>
      <c r="BC860" s="88">
        <v>-24.841609927883798</v>
      </c>
      <c r="BD860" s="18">
        <v>43881</v>
      </c>
      <c r="BE860" s="18">
        <v>43913</v>
      </c>
      <c r="BF860" s="20"/>
      <c r="BG860" s="18"/>
      <c r="BH860" s="15"/>
    </row>
    <row r="861" spans="1:60" x14ac:dyDescent="0.25">
      <c r="A861" s="15"/>
      <c r="B861" s="14" t="s">
        <v>2740</v>
      </c>
      <c r="C861" s="14" t="s">
        <v>2741</v>
      </c>
      <c r="D861" s="14" t="s">
        <v>2732</v>
      </c>
      <c r="E861" s="16" t="s">
        <v>128</v>
      </c>
      <c r="F861" s="16" t="s">
        <v>114</v>
      </c>
      <c r="G861" s="81" t="s">
        <v>115</v>
      </c>
      <c r="H861" s="82" t="s">
        <v>190</v>
      </c>
      <c r="I861" s="17" t="s">
        <v>31</v>
      </c>
      <c r="J861" s="17" t="s">
        <v>2742</v>
      </c>
      <c r="K861" s="15"/>
      <c r="L861" s="18">
        <v>44022</v>
      </c>
      <c r="M861" s="83">
        <v>1045.0859999992001</v>
      </c>
      <c r="N861" s="84">
        <v>1045.0859999992001</v>
      </c>
      <c r="O861" s="84">
        <v>1045.0859999992001</v>
      </c>
      <c r="P861" s="85">
        <f t="shared" si="13"/>
        <v>1</v>
      </c>
      <c r="Q861" s="18">
        <v>44022</v>
      </c>
      <c r="R861" s="86">
        <v>0</v>
      </c>
      <c r="S861" s="86">
        <v>0</v>
      </c>
      <c r="T861" s="15"/>
      <c r="U861" s="19">
        <v>0</v>
      </c>
      <c r="V861" s="51">
        <v>4.1912915366992799E-2</v>
      </c>
      <c r="W861" s="19">
        <v>0</v>
      </c>
      <c r="X861" s="51">
        <v>0.78891725106586796</v>
      </c>
      <c r="Y861" s="19">
        <v>0</v>
      </c>
      <c r="Z861" s="51">
        <v>19.3316734582477</v>
      </c>
      <c r="AA861" s="19">
        <v>0</v>
      </c>
      <c r="AB861" s="51">
        <v>20.576666903158198</v>
      </c>
      <c r="AC861" s="19">
        <v>0</v>
      </c>
      <c r="AD861" s="51">
        <v>24.2858554982522</v>
      </c>
      <c r="AE861" s="19">
        <v>4.1987234164480497E-2</v>
      </c>
      <c r="AF861" s="87">
        <v>21.975955465051801</v>
      </c>
      <c r="AG861" s="19">
        <v>0</v>
      </c>
      <c r="AH861" s="51">
        <v>-1.79882099182578</v>
      </c>
      <c r="AI861" s="19">
        <v>0</v>
      </c>
      <c r="AJ861" s="51">
        <v>13.726917206993701</v>
      </c>
      <c r="AK861" s="19">
        <v>4.5086000000082997E-2</v>
      </c>
      <c r="AL861" s="19">
        <v>1.42390916680597E-2</v>
      </c>
      <c r="AM861" s="51">
        <v>21.101212624576899</v>
      </c>
      <c r="AN861" s="15"/>
      <c r="AO861" s="22">
        <v>0</v>
      </c>
      <c r="AP861" s="22">
        <v>0</v>
      </c>
      <c r="AQ861" s="22">
        <v>0</v>
      </c>
      <c r="AR861" s="22">
        <v>0</v>
      </c>
      <c r="AS861" s="20">
        <v>0</v>
      </c>
      <c r="AT861" s="20">
        <v>0</v>
      </c>
      <c r="AU861" s="20">
        <v>7</v>
      </c>
      <c r="AV861" s="21">
        <v>5</v>
      </c>
      <c r="AW861" s="15"/>
      <c r="AX861" s="25">
        <v>0</v>
      </c>
      <c r="AY861" s="26">
        <v>-115.173126170179</v>
      </c>
      <c r="AZ861" s="26">
        <v>0.54146558877982898</v>
      </c>
      <c r="BA861" s="26">
        <v>-15.964106449086101</v>
      </c>
      <c r="BB861" s="85">
        <v>0</v>
      </c>
      <c r="BC861" s="88">
        <v>0</v>
      </c>
      <c r="BD861" s="18">
        <v>43657</v>
      </c>
      <c r="BE861" s="18"/>
      <c r="BF861" s="20"/>
      <c r="BG861" s="18"/>
      <c r="BH861" s="15"/>
    </row>
    <row r="862" spans="1:60" x14ac:dyDescent="0.25">
      <c r="A862" s="15"/>
      <c r="B862" s="14" t="s">
        <v>2743</v>
      </c>
      <c r="C862" s="14" t="s">
        <v>2744</v>
      </c>
      <c r="D862" s="14" t="s">
        <v>2732</v>
      </c>
      <c r="E862" s="16" t="s">
        <v>135</v>
      </c>
      <c r="F862" s="16" t="s">
        <v>114</v>
      </c>
      <c r="G862" s="81" t="s">
        <v>115</v>
      </c>
      <c r="H862" s="82" t="s">
        <v>190</v>
      </c>
      <c r="I862" s="17" t="s">
        <v>31</v>
      </c>
      <c r="J862" s="17" t="s">
        <v>2745</v>
      </c>
      <c r="K862" s="15"/>
      <c r="L862" s="18">
        <v>44022</v>
      </c>
      <c r="M862" s="83">
        <v>1595.57430000044</v>
      </c>
      <c r="N862" s="84">
        <v>1595.57430000044</v>
      </c>
      <c r="O862" s="84">
        <v>1758.68879999965</v>
      </c>
      <c r="P862" s="85">
        <f t="shared" si="13"/>
        <v>0.90725220971484977</v>
      </c>
      <c r="Q862" s="18">
        <v>43881</v>
      </c>
      <c r="R862" s="86">
        <v>1541217.6580000001</v>
      </c>
      <c r="S862" s="86">
        <v>1640303.5223671901</v>
      </c>
      <c r="T862" s="15"/>
      <c r="U862" s="19">
        <v>9.44130041534663E-3</v>
      </c>
      <c r="V862" s="51">
        <v>0.986042956901656</v>
      </c>
      <c r="W862" s="19">
        <v>4.1286812636826702E-2</v>
      </c>
      <c r="X862" s="51">
        <v>4.9175985147521697</v>
      </c>
      <c r="Y862" s="19">
        <v>-6.8902119530321201E-2</v>
      </c>
      <c r="Z862" s="51">
        <v>12.441461505222801</v>
      </c>
      <c r="AA862" s="19">
        <v>7.7577628635481198E-3</v>
      </c>
      <c r="AB862" s="51">
        <v>21.352443189505699</v>
      </c>
      <c r="AC862" s="19">
        <v>2.24369442748866E-2</v>
      </c>
      <c r="AD862" s="51">
        <v>26.529549925733601</v>
      </c>
      <c r="AE862" s="19">
        <v>4.6493086549162399E-2</v>
      </c>
      <c r="AF862" s="87">
        <v>22.4265407035127</v>
      </c>
      <c r="AG862" s="19">
        <v>3.9413954564224696E-3</v>
      </c>
      <c r="AH862" s="51">
        <v>-1.40468144618353</v>
      </c>
      <c r="AI862" s="19">
        <v>-4.0808150785815102E-2</v>
      </c>
      <c r="AJ862" s="51">
        <v>9.6461021284194395</v>
      </c>
      <c r="AK862" s="19">
        <v>0.300312370118336</v>
      </c>
      <c r="AL862" s="19">
        <v>2.8028182032358E-2</v>
      </c>
      <c r="AM862" s="51">
        <v>46.440184926090303</v>
      </c>
      <c r="AN862" s="15"/>
      <c r="AO862" s="22">
        <v>2.6560311574940001E-2</v>
      </c>
      <c r="AP862" s="22">
        <v>-4.6351684832188801E-2</v>
      </c>
      <c r="AQ862" s="22">
        <v>7.11119504612725E-2</v>
      </c>
      <c r="AR862" s="22">
        <v>-0.125620987913862</v>
      </c>
      <c r="AS862" s="20">
        <v>7</v>
      </c>
      <c r="AT862" s="20">
        <v>5</v>
      </c>
      <c r="AU862" s="20">
        <v>7</v>
      </c>
      <c r="AV862" s="21">
        <v>5</v>
      </c>
      <c r="AW862" s="15"/>
      <c r="AX862" s="25">
        <v>0.13256650838477099</v>
      </c>
      <c r="AY862" s="26">
        <v>-5.70795404676687E-2</v>
      </c>
      <c r="AZ862" s="26">
        <v>0.68960039167268405</v>
      </c>
      <c r="BA862" s="26">
        <v>-7.7760192129858297E-2</v>
      </c>
      <c r="BB862" s="85">
        <v>1.3643676513202099E-2</v>
      </c>
      <c r="BC862" s="88">
        <v>-24.861942601826701</v>
      </c>
      <c r="BD862" s="18">
        <v>43881</v>
      </c>
      <c r="BE862" s="18">
        <v>43913</v>
      </c>
      <c r="BF862" s="20"/>
      <c r="BG862" s="18"/>
      <c r="BH862" s="15"/>
    </row>
    <row r="863" spans="1:60" x14ac:dyDescent="0.25">
      <c r="A863" s="15"/>
      <c r="B863" s="14" t="s">
        <v>2746</v>
      </c>
      <c r="C863" s="14" t="s">
        <v>2747</v>
      </c>
      <c r="D863" s="14" t="s">
        <v>2748</v>
      </c>
      <c r="E863" s="16" t="s">
        <v>36</v>
      </c>
      <c r="F863" s="16" t="s">
        <v>114</v>
      </c>
      <c r="G863" s="81" t="s">
        <v>205</v>
      </c>
      <c r="H863" s="82" t="s">
        <v>1222</v>
      </c>
      <c r="I863" s="17" t="s">
        <v>31</v>
      </c>
      <c r="J863" s="17" t="s">
        <v>2749</v>
      </c>
      <c r="K863" s="15"/>
      <c r="L863" s="18">
        <v>44022</v>
      </c>
      <c r="M863" s="83">
        <v>1767.18229999952</v>
      </c>
      <c r="N863" s="84">
        <v>1767.18229999952</v>
      </c>
      <c r="O863" s="84">
        <v>1816.3883999995901</v>
      </c>
      <c r="P863" s="85">
        <f t="shared" si="13"/>
        <v>0.97290992389068265</v>
      </c>
      <c r="Q863" s="18">
        <v>43747</v>
      </c>
      <c r="R863" s="86">
        <v>28846951.759</v>
      </c>
      <c r="S863" s="86">
        <v>41039515.857500002</v>
      </c>
      <c r="T863" s="15"/>
      <c r="U863" s="19">
        <v>-1.4091844268477899E-3</v>
      </c>
      <c r="V863" s="51">
        <v>-9.9005527317785905E-2</v>
      </c>
      <c r="W863" s="19">
        <v>6.4994246404239701E-3</v>
      </c>
      <c r="X863" s="51">
        <v>1.4388597151082601</v>
      </c>
      <c r="Y863" s="19">
        <v>1.2833575883632899E-2</v>
      </c>
      <c r="Z863" s="51">
        <v>20.615031046618199</v>
      </c>
      <c r="AA863" s="19">
        <v>7.6830903017253097E-3</v>
      </c>
      <c r="AB863" s="51">
        <v>21.3449759333453</v>
      </c>
      <c r="AC863" s="19">
        <v>6.8370599417903605E-2</v>
      </c>
      <c r="AD863" s="51">
        <v>31.1229154400353</v>
      </c>
      <c r="AE863" s="19">
        <v>8.8224939678184497E-2</v>
      </c>
      <c r="AF863" s="87">
        <v>26.5997260164295</v>
      </c>
      <c r="AG863" s="19">
        <v>-2.8014159852318699E-4</v>
      </c>
      <c r="AH863" s="51">
        <v>-1.8268351516781001</v>
      </c>
      <c r="AI863" s="19">
        <v>1.52449121924292E-2</v>
      </c>
      <c r="AJ863" s="51">
        <v>15.251408426236599</v>
      </c>
      <c r="AK863" s="19">
        <v>0.76718229999998599</v>
      </c>
      <c r="AL863" s="19">
        <v>3.7175322993789499E-2</v>
      </c>
      <c r="AM863" s="51">
        <v>-19.080611863872001</v>
      </c>
      <c r="AN863" s="15"/>
      <c r="AO863" s="22">
        <v>1.7671224581135899E-2</v>
      </c>
      <c r="AP863" s="22">
        <v>-3.12084839624731E-2</v>
      </c>
      <c r="AQ863" s="22">
        <v>3.3687860221107299E-2</v>
      </c>
      <c r="AR863" s="22">
        <v>-2.7225801415625001E-2</v>
      </c>
      <c r="AS863" s="20">
        <v>6</v>
      </c>
      <c r="AT863" s="20">
        <v>6</v>
      </c>
      <c r="AU863" s="20">
        <v>7</v>
      </c>
      <c r="AV863" s="21">
        <v>5</v>
      </c>
      <c r="AW863" s="15"/>
      <c r="AX863" s="25">
        <v>5.1027455641306001E-2</v>
      </c>
      <c r="AY863" s="26">
        <v>-0.31895001953762397</v>
      </c>
      <c r="AZ863" s="26">
        <v>0.57816635770541303</v>
      </c>
      <c r="BA863" s="26">
        <v>-0.39487354238690398</v>
      </c>
      <c r="BB863" s="85">
        <v>5.2429027210109799E-3</v>
      </c>
      <c r="BC863" s="88">
        <v>-8.0909182199393399</v>
      </c>
      <c r="BD863" s="18">
        <v>43747</v>
      </c>
      <c r="BE863" s="18">
        <v>43783</v>
      </c>
      <c r="BF863" s="20"/>
      <c r="BG863" s="18"/>
      <c r="BH863" s="15"/>
    </row>
    <row r="864" spans="1:60" x14ac:dyDescent="0.25">
      <c r="A864" s="15"/>
      <c r="B864" s="14" t="s">
        <v>2750</v>
      </c>
      <c r="C864" s="14" t="s">
        <v>2751</v>
      </c>
      <c r="D864" s="14" t="s">
        <v>2748</v>
      </c>
      <c r="E864" s="16" t="s">
        <v>77</v>
      </c>
      <c r="F864" s="16" t="s">
        <v>114</v>
      </c>
      <c r="G864" s="81" t="s">
        <v>205</v>
      </c>
      <c r="H864" s="82" t="s">
        <v>1222</v>
      </c>
      <c r="I864" s="17" t="s">
        <v>31</v>
      </c>
      <c r="J864" s="17" t="s">
        <v>2752</v>
      </c>
      <c r="K864" s="15"/>
      <c r="L864" s="18">
        <v>44022</v>
      </c>
      <c r="M864" s="83">
        <v>1928.8820999991101</v>
      </c>
      <c r="N864" s="84">
        <v>1928.8820999991101</v>
      </c>
      <c r="O864" s="84">
        <v>1972.18139999919</v>
      </c>
      <c r="P864" s="85">
        <f t="shared" si="13"/>
        <v>0.97804497091388365</v>
      </c>
      <c r="Q864" s="18">
        <v>43747</v>
      </c>
      <c r="R864" s="86">
        <v>83459204.834000006</v>
      </c>
      <c r="S864" s="86">
        <v>89089390.807374999</v>
      </c>
      <c r="T864" s="15"/>
      <c r="U864" s="19">
        <v>-1.39006302197231E-3</v>
      </c>
      <c r="V864" s="51">
        <v>-9.7093386830238201E-2</v>
      </c>
      <c r="W864" s="19">
        <v>7.0771201426396103E-3</v>
      </c>
      <c r="X864" s="51">
        <v>1.4966292653298301</v>
      </c>
      <c r="Y864" s="19">
        <v>1.6365485658752701E-2</v>
      </c>
      <c r="Z864" s="51">
        <v>20.968222024123001</v>
      </c>
      <c r="AA864" s="19">
        <v>1.47712161306117E-2</v>
      </c>
      <c r="AB864" s="51">
        <v>22.053788516233901</v>
      </c>
      <c r="AC864" s="19">
        <v>8.4025910307973406E-2</v>
      </c>
      <c r="AD864" s="51">
        <v>32.688446529034998</v>
      </c>
      <c r="AE864" s="19">
        <v>0.113532404762809</v>
      </c>
      <c r="AF864" s="87">
        <v>29.130472524877401</v>
      </c>
      <c r="AG864" s="19">
        <v>-8.8903699179354603E-5</v>
      </c>
      <c r="AH864" s="51">
        <v>-1.8077113617437099</v>
      </c>
      <c r="AI864" s="19">
        <v>1.8980019480295599E-2</v>
      </c>
      <c r="AJ864" s="51">
        <v>15.624919155030501</v>
      </c>
      <c r="AK864" s="19">
        <v>0.54635921979963298</v>
      </c>
      <c r="AL864" s="19">
        <v>4.6953538980233099E-2</v>
      </c>
      <c r="AM864" s="51">
        <v>71.044869894278193</v>
      </c>
      <c r="AN864" s="15"/>
      <c r="AO864" s="22">
        <v>1.7690724418571301E-2</v>
      </c>
      <c r="AP864" s="22">
        <v>-3.11898755153379E-2</v>
      </c>
      <c r="AQ864" s="22">
        <v>3.4281166648724999E-2</v>
      </c>
      <c r="AR864" s="22">
        <v>-2.66472648017952E-2</v>
      </c>
      <c r="AS864" s="20">
        <v>6</v>
      </c>
      <c r="AT864" s="20">
        <v>6</v>
      </c>
      <c r="AU864" s="20">
        <v>7</v>
      </c>
      <c r="AV864" s="21">
        <v>5</v>
      </c>
      <c r="AW864" s="15"/>
      <c r="AX864" s="25">
        <v>5.1036886102810999E-2</v>
      </c>
      <c r="AY864" s="26">
        <v>-0.19120555172571599</v>
      </c>
      <c r="AZ864" s="26">
        <v>0.60189961064952502</v>
      </c>
      <c r="BA864" s="26">
        <v>-0.23744165103062201</v>
      </c>
      <c r="BB864" s="85">
        <v>5.2439829288050497E-3</v>
      </c>
      <c r="BC864" s="88">
        <v>-8.0274360157054598</v>
      </c>
      <c r="BD864" s="18">
        <v>43747</v>
      </c>
      <c r="BE864" s="18">
        <v>43783</v>
      </c>
      <c r="BF864" s="20"/>
      <c r="BG864" s="18"/>
      <c r="BH864" s="15"/>
    </row>
    <row r="865" spans="1:60" x14ac:dyDescent="0.25">
      <c r="A865" s="15"/>
      <c r="B865" s="14" t="s">
        <v>2753</v>
      </c>
      <c r="C865" s="14" t="s">
        <v>2754</v>
      </c>
      <c r="D865" s="14" t="s">
        <v>2748</v>
      </c>
      <c r="E865" s="16" t="s">
        <v>55</v>
      </c>
      <c r="F865" s="16" t="s">
        <v>114</v>
      </c>
      <c r="G865" s="81" t="s">
        <v>205</v>
      </c>
      <c r="H865" s="82" t="s">
        <v>1222</v>
      </c>
      <c r="I865" s="17" t="s">
        <v>31</v>
      </c>
      <c r="J865" s="17" t="s">
        <v>2755</v>
      </c>
      <c r="K865" s="15"/>
      <c r="L865" s="18">
        <v>44022</v>
      </c>
      <c r="M865" s="83">
        <v>1482.7981000002501</v>
      </c>
      <c r="N865" s="84">
        <v>1482.7981000002501</v>
      </c>
      <c r="O865" s="84">
        <v>1519.50799999945</v>
      </c>
      <c r="P865" s="85">
        <f t="shared" si="13"/>
        <v>0.97584093009104711</v>
      </c>
      <c r="Q865" s="18">
        <v>43747</v>
      </c>
      <c r="R865" s="86">
        <v>29897687.796</v>
      </c>
      <c r="S865" s="86">
        <v>31145752.579</v>
      </c>
      <c r="T865" s="15"/>
      <c r="U865" s="19">
        <v>-1.3983000844746099E-3</v>
      </c>
      <c r="V865" s="51">
        <v>-9.7917093080468504E-2</v>
      </c>
      <c r="W865" s="19">
        <v>6.8294466891529702E-3</v>
      </c>
      <c r="X865" s="51">
        <v>1.47186191998117</v>
      </c>
      <c r="Y865" s="19">
        <v>1.4850315204966999E-2</v>
      </c>
      <c r="Z865" s="51">
        <v>20.816704978758899</v>
      </c>
      <c r="AA865" s="19">
        <v>1.1727332173904899E-2</v>
      </c>
      <c r="AB865" s="51">
        <v>21.7494001205487</v>
      </c>
      <c r="AC865" s="19">
        <v>7.69286692902824E-2</v>
      </c>
      <c r="AD865" s="51">
        <v>31.978722427273201</v>
      </c>
      <c r="AE865" s="19">
        <v>0.10125874749253901</v>
      </c>
      <c r="AF865" s="87">
        <v>27.903106797864901</v>
      </c>
      <c r="AG865" s="19">
        <v>-1.7093134192691699E-4</v>
      </c>
      <c r="AH865" s="51">
        <v>-1.8159141260184699</v>
      </c>
      <c r="AI865" s="19">
        <v>1.7377569418385998E-2</v>
      </c>
      <c r="AJ865" s="51">
        <v>15.464674148839499</v>
      </c>
      <c r="AK865" s="19">
        <v>0.48241267270525001</v>
      </c>
      <c r="AL865" s="19">
        <v>4.2309627822760397E-2</v>
      </c>
      <c r="AM865" s="51">
        <v>64.6502151847817</v>
      </c>
      <c r="AN865" s="15"/>
      <c r="AO865" s="22">
        <v>1.76823415640683E-2</v>
      </c>
      <c r="AP865" s="22">
        <v>-3.1197877939121099E-2</v>
      </c>
      <c r="AQ865" s="22">
        <v>3.4026801711661399E-2</v>
      </c>
      <c r="AR865" s="22">
        <v>-2.6895269332271699E-2</v>
      </c>
      <c r="AS865" s="20">
        <v>6</v>
      </c>
      <c r="AT865" s="20">
        <v>6</v>
      </c>
      <c r="AU865" s="20">
        <v>7</v>
      </c>
      <c r="AV865" s="21">
        <v>5</v>
      </c>
      <c r="AW865" s="15"/>
      <c r="AX865" s="25">
        <v>5.1032714948378299E-2</v>
      </c>
      <c r="AY865" s="26">
        <v>-0.24605565732486001</v>
      </c>
      <c r="AZ865" s="26">
        <v>0.59170863877261604</v>
      </c>
      <c r="BA865" s="26">
        <v>-0.305157641777896</v>
      </c>
      <c r="BB865" s="85">
        <v>5.2435064054770896E-3</v>
      </c>
      <c r="BC865" s="88">
        <v>-8.05464663555904</v>
      </c>
      <c r="BD865" s="18">
        <v>43747</v>
      </c>
      <c r="BE865" s="18">
        <v>43783</v>
      </c>
      <c r="BF865" s="20"/>
      <c r="BG865" s="18"/>
      <c r="BH865" s="15"/>
    </row>
    <row r="866" spans="1:60" x14ac:dyDescent="0.25">
      <c r="A866" s="15"/>
      <c r="B866" s="14" t="s">
        <v>2756</v>
      </c>
      <c r="C866" s="14" t="s">
        <v>2757</v>
      </c>
      <c r="D866" s="14" t="s">
        <v>2748</v>
      </c>
      <c r="E866" s="16" t="s">
        <v>128</v>
      </c>
      <c r="F866" s="16" t="s">
        <v>114</v>
      </c>
      <c r="G866" s="81" t="s">
        <v>205</v>
      </c>
      <c r="H866" s="82" t="s">
        <v>1222</v>
      </c>
      <c r="I866" s="17" t="s">
        <v>31</v>
      </c>
      <c r="J866" s="17" t="s">
        <v>2758</v>
      </c>
      <c r="K866" s="15"/>
      <c r="L866" s="18">
        <v>44022</v>
      </c>
      <c r="M866" s="83">
        <v>1166.3057000003801</v>
      </c>
      <c r="N866" s="84">
        <v>1166.3057000003801</v>
      </c>
      <c r="O866" s="84">
        <v>1179.55519999936</v>
      </c>
      <c r="P866" s="85">
        <f t="shared" si="13"/>
        <v>0.98876737604226828</v>
      </c>
      <c r="Q866" s="18">
        <v>43747</v>
      </c>
      <c r="R866" s="86">
        <v>104939879.403</v>
      </c>
      <c r="S866" s="86">
        <v>88447948.885124996</v>
      </c>
      <c r="T866" s="15"/>
      <c r="U866" s="19">
        <v>-1.35047785988718E-3</v>
      </c>
      <c r="V866" s="51">
        <v>-9.3134870621724999E-2</v>
      </c>
      <c r="W866" s="19">
        <v>8.2749375887942699E-3</v>
      </c>
      <c r="X866" s="51">
        <v>1.6164110099453</v>
      </c>
      <c r="Y866" s="19">
        <v>2.3721197394479501E-2</v>
      </c>
      <c r="Z866" s="51">
        <v>21.7037931976956</v>
      </c>
      <c r="AA866" s="19">
        <v>2.9611674182888199E-2</v>
      </c>
      <c r="AB866" s="51">
        <v>23.5378343214397</v>
      </c>
      <c r="AC866" s="19">
        <v>0.117069948370045</v>
      </c>
      <c r="AD866" s="51">
        <v>35.992850335256698</v>
      </c>
      <c r="AE866" s="19">
        <v>0.167733955400763</v>
      </c>
      <c r="AF866" s="87">
        <v>34.5506275887019</v>
      </c>
      <c r="AG866" s="19">
        <v>3.0738953682885002E-4</v>
      </c>
      <c r="AH866" s="51">
        <v>-1.7680820381428901</v>
      </c>
      <c r="AI866" s="19">
        <v>2.6759982843941502E-2</v>
      </c>
      <c r="AJ866" s="51">
        <v>16.4029154914024</v>
      </c>
      <c r="AK866" s="19">
        <v>0.16630570000066699</v>
      </c>
      <c r="AL866" s="19">
        <v>5.0559777006128598E-2</v>
      </c>
      <c r="AM866" s="51">
        <v>33.223182624671601</v>
      </c>
      <c r="AN866" s="15"/>
      <c r="AO866" s="22">
        <v>1.7731173738866301E-2</v>
      </c>
      <c r="AP866" s="22">
        <v>-3.1151424763265802E-2</v>
      </c>
      <c r="AQ866" s="22">
        <v>3.5511169820893002E-2</v>
      </c>
      <c r="AR866" s="22">
        <v>-2.54477969583604E-2</v>
      </c>
      <c r="AS866" s="20">
        <v>7</v>
      </c>
      <c r="AT866" s="20">
        <v>5</v>
      </c>
      <c r="AU866" s="20">
        <v>7</v>
      </c>
      <c r="AV866" s="21">
        <v>5</v>
      </c>
      <c r="AW866" s="15"/>
      <c r="AX866" s="25">
        <v>5.10601127333212E-2</v>
      </c>
      <c r="AY866" s="26">
        <v>7.6032789740679604E-2</v>
      </c>
      <c r="AZ866" s="26">
        <v>0.65156616509557397</v>
      </c>
      <c r="BA866" s="26">
        <v>9.5011398075030201E-2</v>
      </c>
      <c r="BB866" s="85">
        <v>5.2466043024833198E-3</v>
      </c>
      <c r="BC866" s="88">
        <v>-7.8957983483342096</v>
      </c>
      <c r="BD866" s="18">
        <v>43747</v>
      </c>
      <c r="BE866" s="18">
        <v>43783</v>
      </c>
      <c r="BF866" s="20"/>
      <c r="BG866" s="18"/>
      <c r="BH866" s="15"/>
    </row>
    <row r="867" spans="1:60" x14ac:dyDescent="0.25">
      <c r="A867" s="15"/>
      <c r="B867" s="14" t="s">
        <v>2759</v>
      </c>
      <c r="C867" s="14" t="s">
        <v>2760</v>
      </c>
      <c r="D867" s="14" t="s">
        <v>2748</v>
      </c>
      <c r="E867" s="16" t="s">
        <v>135</v>
      </c>
      <c r="F867" s="16" t="s">
        <v>114</v>
      </c>
      <c r="G867" s="81" t="s">
        <v>205</v>
      </c>
      <c r="H867" s="82" t="s">
        <v>1222</v>
      </c>
      <c r="I867" s="17" t="s">
        <v>31</v>
      </c>
      <c r="J867" s="17" t="s">
        <v>2761</v>
      </c>
      <c r="K867" s="15"/>
      <c r="L867" s="18">
        <v>44022</v>
      </c>
      <c r="M867" s="83">
        <v>1846.0969999991401</v>
      </c>
      <c r="N867" s="84">
        <v>1846.0969999991401</v>
      </c>
      <c r="O867" s="84">
        <v>1895.3611999992299</v>
      </c>
      <c r="P867" s="85">
        <f t="shared" si="13"/>
        <v>0.97400801493662004</v>
      </c>
      <c r="Q867" s="18">
        <v>43747</v>
      </c>
      <c r="R867" s="86">
        <v>14744523.922</v>
      </c>
      <c r="S867" s="86">
        <v>17308120.148125</v>
      </c>
      <c r="T867" s="15"/>
      <c r="U867" s="19">
        <v>-1.40509957691393E-3</v>
      </c>
      <c r="V867" s="51">
        <v>-9.8597042324399795E-2</v>
      </c>
      <c r="W867" s="19">
        <v>6.62318893591873E-3</v>
      </c>
      <c r="X867" s="51">
        <v>1.45123614465774</v>
      </c>
      <c r="Y867" s="19">
        <v>1.35894003651629E-2</v>
      </c>
      <c r="Z867" s="51">
        <v>20.6906134947785</v>
      </c>
      <c r="AA867" s="19">
        <v>9.1978135333192802E-3</v>
      </c>
      <c r="AB867" s="51">
        <v>21.4964482564828</v>
      </c>
      <c r="AC867" s="19">
        <v>7.1839178226582603E-2</v>
      </c>
      <c r="AD867" s="51">
        <v>31.4697733209177</v>
      </c>
      <c r="AE867" s="19">
        <v>9.4099333309713998E-2</v>
      </c>
      <c r="AF867" s="87">
        <v>27.1871653795824</v>
      </c>
      <c r="AG867" s="19">
        <v>-2.3920430157886599E-4</v>
      </c>
      <c r="AH867" s="51">
        <v>-1.82274142198366</v>
      </c>
      <c r="AI867" s="19">
        <v>1.6044122838138698E-2</v>
      </c>
      <c r="AJ867" s="51">
        <v>15.331329490814801</v>
      </c>
      <c r="AK867" s="19">
        <v>0.46235929690010402</v>
      </c>
      <c r="AL867" s="19">
        <v>4.08163713855174E-2</v>
      </c>
      <c r="AM867" s="51">
        <v>62.644877604267101</v>
      </c>
      <c r="AN867" s="15"/>
      <c r="AO867" s="22">
        <v>1.7675421468084099E-2</v>
      </c>
      <c r="AP867" s="22">
        <v>-3.12045060445598E-2</v>
      </c>
      <c r="AQ867" s="22">
        <v>3.3814898255514002E-2</v>
      </c>
      <c r="AR867" s="22">
        <v>-2.7101871496597599E-2</v>
      </c>
      <c r="AS867" s="20">
        <v>6</v>
      </c>
      <c r="AT867" s="20">
        <v>6</v>
      </c>
      <c r="AU867" s="20">
        <v>7</v>
      </c>
      <c r="AV867" s="21">
        <v>5</v>
      </c>
      <c r="AW867" s="15"/>
      <c r="AX867" s="25">
        <v>5.1029387580856601E-2</v>
      </c>
      <c r="AY867" s="26">
        <v>-0.29164703878541298</v>
      </c>
      <c r="AZ867" s="26">
        <v>0.58323857522555</v>
      </c>
      <c r="BA867" s="26">
        <v>-0.36130710386351</v>
      </c>
      <c r="BB867" s="85">
        <v>5.2431249241271898E-3</v>
      </c>
      <c r="BC867" s="88">
        <v>-8.0773205656005302</v>
      </c>
      <c r="BD867" s="18">
        <v>43747</v>
      </c>
      <c r="BE867" s="18">
        <v>43783</v>
      </c>
      <c r="BF867" s="20"/>
      <c r="BG867" s="18"/>
      <c r="BH867" s="15"/>
    </row>
    <row r="868" spans="1:60" x14ac:dyDescent="0.25">
      <c r="A868" s="15"/>
      <c r="B868" s="14" t="s">
        <v>2762</v>
      </c>
      <c r="C868" s="14" t="s">
        <v>2763</v>
      </c>
      <c r="D868" s="14" t="s">
        <v>2764</v>
      </c>
      <c r="E868" s="16" t="s">
        <v>36</v>
      </c>
      <c r="F868" s="16" t="s">
        <v>245</v>
      </c>
      <c r="G868" s="81" t="s">
        <v>703</v>
      </c>
      <c r="H868" s="82" t="s">
        <v>704</v>
      </c>
      <c r="I868" s="17" t="s">
        <v>31</v>
      </c>
      <c r="J868" s="17" t="s">
        <v>2765</v>
      </c>
      <c r="K868" s="15"/>
      <c r="L868" s="18">
        <v>44022</v>
      </c>
      <c r="M868" s="83">
        <v>1647.5010999999899</v>
      </c>
      <c r="N868" s="84">
        <v>1647.5010999999899</v>
      </c>
      <c r="O868" s="84">
        <v>1647.5010999999899</v>
      </c>
      <c r="P868" s="85">
        <f t="shared" si="13"/>
        <v>1</v>
      </c>
      <c r="Q868" s="18">
        <v>44022</v>
      </c>
      <c r="R868" s="86">
        <v>160496933.491</v>
      </c>
      <c r="S868" s="86">
        <v>145898519.375</v>
      </c>
      <c r="T868" s="15"/>
      <c r="U868" s="19">
        <v>3.09560709865764E-6</v>
      </c>
      <c r="V868" s="51">
        <v>4.2222476076858598E-2</v>
      </c>
      <c r="W868" s="19">
        <v>9.8643957244348699E-5</v>
      </c>
      <c r="X868" s="51">
        <v>0.79878164679030295</v>
      </c>
      <c r="Y868" s="19">
        <v>5.8743634144775604E-3</v>
      </c>
      <c r="Z868" s="51">
        <v>19.919109799695399</v>
      </c>
      <c r="AA868" s="19">
        <v>1.47833040264231E-2</v>
      </c>
      <c r="AB868" s="51">
        <v>22.054997305793201</v>
      </c>
      <c r="AC868" s="19">
        <v>3.84935090569343E-2</v>
      </c>
      <c r="AD868" s="51">
        <v>28.135206403938401</v>
      </c>
      <c r="AE868" s="19">
        <v>6.0640050616712002E-2</v>
      </c>
      <c r="AF868" s="87">
        <v>23.841237110260401</v>
      </c>
      <c r="AG868" s="19">
        <v>3.1746054446557503E-5</v>
      </c>
      <c r="AH868" s="51">
        <v>-1.7956463863811201</v>
      </c>
      <c r="AI868" s="19">
        <v>6.2309934692166297E-3</v>
      </c>
      <c r="AJ868" s="51">
        <v>14.3500165539153</v>
      </c>
      <c r="AK868" s="19">
        <v>0.64727048213360805</v>
      </c>
      <c r="AL868" s="19">
        <v>3.4760047225063297E-2</v>
      </c>
      <c r="AM868" s="51">
        <v>-21.608783371863002</v>
      </c>
      <c r="AN868" s="15"/>
      <c r="AO868" s="22">
        <v>8.7396023081964802E-4</v>
      </c>
      <c r="AP868" s="22">
        <v>2.9742186598014099E-6</v>
      </c>
      <c r="AQ868" s="22">
        <v>2.2868889773235402E-3</v>
      </c>
      <c r="AR868" s="22">
        <v>3.1746054446557503E-5</v>
      </c>
      <c r="AS868" s="20">
        <v>12</v>
      </c>
      <c r="AT868" s="20">
        <v>0</v>
      </c>
      <c r="AU868" s="20">
        <v>7</v>
      </c>
      <c r="AV868" s="21">
        <v>5</v>
      </c>
      <c r="AW868" s="15"/>
      <c r="AX868" s="25">
        <v>1.21076792385338E-3</v>
      </c>
      <c r="AY868" s="26">
        <v>-12.342643697644201</v>
      </c>
      <c r="AZ868" s="26">
        <v>0.59112293586986198</v>
      </c>
      <c r="BA868" s="26">
        <v>-12.5742423283373</v>
      </c>
      <c r="BB868" s="85">
        <v>1.25121632232208E-4</v>
      </c>
      <c r="BC868" s="88">
        <v>0</v>
      </c>
      <c r="BD868" s="18">
        <v>44022</v>
      </c>
      <c r="BE868" s="18"/>
      <c r="BF868" s="20"/>
      <c r="BG868" s="18"/>
      <c r="BH868" s="15"/>
    </row>
    <row r="869" spans="1:60" x14ac:dyDescent="0.25">
      <c r="A869" s="15"/>
      <c r="B869" s="14" t="s">
        <v>2766</v>
      </c>
      <c r="C869" s="14" t="s">
        <v>2767</v>
      </c>
      <c r="D869" s="14" t="s">
        <v>2764</v>
      </c>
      <c r="E869" s="16" t="s">
        <v>43</v>
      </c>
      <c r="F869" s="16" t="s">
        <v>245</v>
      </c>
      <c r="G869" s="81" t="s">
        <v>703</v>
      </c>
      <c r="H869" s="82" t="s">
        <v>704</v>
      </c>
      <c r="I869" s="17" t="s">
        <v>31</v>
      </c>
      <c r="J869" s="17" t="s">
        <v>2768</v>
      </c>
      <c r="K869" s="15"/>
      <c r="L869" s="18">
        <v>44022</v>
      </c>
      <c r="M869" s="83">
        <v>1585.9836999997499</v>
      </c>
      <c r="N869" s="84">
        <v>1585.9836999997499</v>
      </c>
      <c r="O869" s="84">
        <v>1585.9836999997499</v>
      </c>
      <c r="P869" s="85">
        <f t="shared" si="13"/>
        <v>1</v>
      </c>
      <c r="Q869" s="18">
        <v>44022</v>
      </c>
      <c r="R869" s="86">
        <v>140377360.942</v>
      </c>
      <c r="S869" s="86">
        <v>133715535.263625</v>
      </c>
      <c r="T869" s="15"/>
      <c r="U869" s="19">
        <v>3.08957351080608E-6</v>
      </c>
      <c r="V869" s="51">
        <v>4.22218727180734E-2</v>
      </c>
      <c r="W869" s="19">
        <v>9.8623602752922993E-5</v>
      </c>
      <c r="X869" s="51">
        <v>0.79877961134116005</v>
      </c>
      <c r="Y869" s="19">
        <v>4.1508705962769498E-3</v>
      </c>
      <c r="Z869" s="51">
        <v>19.746760517882599</v>
      </c>
      <c r="AA869" s="19">
        <v>9.7074886816699308E-3</v>
      </c>
      <c r="AB869" s="51">
        <v>21.547415771317901</v>
      </c>
      <c r="AC869" s="19">
        <v>2.6738859363831601E-2</v>
      </c>
      <c r="AD869" s="51">
        <v>26.959741434635401</v>
      </c>
      <c r="AE869" s="19">
        <v>4.3034081851146801E-2</v>
      </c>
      <c r="AF869" s="87">
        <v>22.0806402337039</v>
      </c>
      <c r="AG869" s="19">
        <v>3.1779394703335102E-5</v>
      </c>
      <c r="AH869" s="51">
        <v>-1.7956430523554401</v>
      </c>
      <c r="AI869" s="19">
        <v>4.3268186509521902E-3</v>
      </c>
      <c r="AJ869" s="51">
        <v>14.159599072096199</v>
      </c>
      <c r="AK869" s="19">
        <v>0.51674432171217599</v>
      </c>
      <c r="AL869" s="19">
        <v>2.8928506313604899E-2</v>
      </c>
      <c r="AM869" s="51">
        <v>-34.661399414006198</v>
      </c>
      <c r="AN869" s="15"/>
      <c r="AO869" s="22">
        <v>8.5599021622328997E-4</v>
      </c>
      <c r="AP869" s="22">
        <v>2.9634793463628701E-6</v>
      </c>
      <c r="AQ869" s="22">
        <v>2.0335218268883199E-3</v>
      </c>
      <c r="AR869" s="22">
        <v>3.1779394703335102E-5</v>
      </c>
      <c r="AS869" s="20">
        <v>12</v>
      </c>
      <c r="AT869" s="20">
        <v>0</v>
      </c>
      <c r="AU869" s="20">
        <v>7</v>
      </c>
      <c r="AV869" s="21">
        <v>5</v>
      </c>
      <c r="AW869" s="15"/>
      <c r="AX869" s="25">
        <v>1.1010787613418001E-3</v>
      </c>
      <c r="AY869" s="26">
        <v>-17.606879875616901</v>
      </c>
      <c r="AZ869" s="26">
        <v>0.57422189650606004</v>
      </c>
      <c r="BA869" s="26">
        <v>-14.1137936884334</v>
      </c>
      <c r="BB869" s="85">
        <v>1.13789318748019E-4</v>
      </c>
      <c r="BC869" s="88">
        <v>0</v>
      </c>
      <c r="BD869" s="18">
        <v>44022</v>
      </c>
      <c r="BE869" s="18"/>
      <c r="BF869" s="20"/>
      <c r="BG869" s="18"/>
      <c r="BH869" s="15"/>
    </row>
    <row r="870" spans="1:60" x14ac:dyDescent="0.25">
      <c r="A870" s="15"/>
      <c r="B870" s="14" t="s">
        <v>2769</v>
      </c>
      <c r="C870" s="14" t="s">
        <v>2770</v>
      </c>
      <c r="D870" s="14" t="s">
        <v>2764</v>
      </c>
      <c r="E870" s="16" t="s">
        <v>254</v>
      </c>
      <c r="F870" s="16" t="s">
        <v>245</v>
      </c>
      <c r="G870" s="81" t="s">
        <v>703</v>
      </c>
      <c r="H870" s="82" t="s">
        <v>704</v>
      </c>
      <c r="I870" s="17" t="s">
        <v>31</v>
      </c>
      <c r="J870" s="17" t="s">
        <v>64</v>
      </c>
      <c r="K870" s="15"/>
      <c r="L870" s="18">
        <v>44022</v>
      </c>
      <c r="M870" s="83">
        <v>1013.62270000018</v>
      </c>
      <c r="N870" s="84">
        <v>1013.62270000018</v>
      </c>
      <c r="O870" s="84"/>
      <c r="P870" s="85" t="str">
        <f t="shared" si="13"/>
        <v/>
      </c>
      <c r="Q870" s="18"/>
      <c r="R870" s="86">
        <v>658970.57799999998</v>
      </c>
      <c r="S870" s="86"/>
      <c r="T870" s="15"/>
      <c r="U870" s="19">
        <v>1.6278510884149E-5</v>
      </c>
      <c r="V870" s="51">
        <v>4.3540766455407699E-2</v>
      </c>
      <c r="W870" s="19">
        <v>5.2542201592586902E-4</v>
      </c>
      <c r="X870" s="51">
        <v>0.84145945265845501</v>
      </c>
      <c r="Y870" s="19">
        <v>7.6256146294326798E-3</v>
      </c>
      <c r="Z870" s="51">
        <v>20.094234921183698</v>
      </c>
      <c r="AA870" s="19"/>
      <c r="AB870" s="51"/>
      <c r="AC870" s="19"/>
      <c r="AD870" s="51"/>
      <c r="AE870" s="19"/>
      <c r="AF870" s="87"/>
      <c r="AG870" s="19">
        <v>1.6655912986607299E-4</v>
      </c>
      <c r="AH870" s="51">
        <v>-1.7821650788391701</v>
      </c>
      <c r="AI870" s="19">
        <v>7.6256146294326798E-3</v>
      </c>
      <c r="AJ870" s="51">
        <v>14.4894786699442</v>
      </c>
      <c r="AK870" s="19">
        <v>1.35422247476527E-2</v>
      </c>
      <c r="AL870" s="19">
        <v>1.34883387909213E-2</v>
      </c>
      <c r="AM870" s="51">
        <v>20.709945435635699</v>
      </c>
      <c r="AN870" s="15"/>
      <c r="AO870" s="22">
        <v>8.9522933376429104E-4</v>
      </c>
      <c r="AP870" s="22">
        <v>0</v>
      </c>
      <c r="AQ870" s="22">
        <v>2.9243827975733399E-3</v>
      </c>
      <c r="AR870" s="22">
        <v>0</v>
      </c>
      <c r="AS870" s="20">
        <v>9</v>
      </c>
      <c r="AT870" s="20">
        <v>0</v>
      </c>
      <c r="AU870" s="20">
        <v>7</v>
      </c>
      <c r="AV870" s="21">
        <v>5</v>
      </c>
      <c r="AW870" s="15"/>
      <c r="AX870" s="25">
        <v>1.3996856520543601E-3</v>
      </c>
      <c r="AY870" s="26">
        <v>-10.814493839789099</v>
      </c>
      <c r="AZ870" s="26">
        <v>0.54452211185980604</v>
      </c>
      <c r="BA870" s="26">
        <v>-11.4604524733149</v>
      </c>
      <c r="BB870" s="85">
        <v>1.44641063543958E-4</v>
      </c>
      <c r="BC870" s="88">
        <v>0</v>
      </c>
      <c r="BD870" s="18">
        <v>44022</v>
      </c>
      <c r="BE870" s="18"/>
      <c r="BF870" s="20"/>
      <c r="BG870" s="18"/>
      <c r="BH870" s="15"/>
    </row>
    <row r="871" spans="1:60" x14ac:dyDescent="0.25">
      <c r="A871" s="15"/>
      <c r="B871" s="14" t="s">
        <v>2771</v>
      </c>
      <c r="C871" s="14" t="s">
        <v>2772</v>
      </c>
      <c r="D871" s="14" t="s">
        <v>2764</v>
      </c>
      <c r="E871" s="16" t="s">
        <v>257</v>
      </c>
      <c r="F871" s="16" t="s">
        <v>245</v>
      </c>
      <c r="G871" s="81" t="s">
        <v>703</v>
      </c>
      <c r="H871" s="82" t="s">
        <v>704</v>
      </c>
      <c r="I871" s="17" t="s">
        <v>31</v>
      </c>
      <c r="J871" s="17" t="s">
        <v>2773</v>
      </c>
      <c r="K871" s="15"/>
      <c r="L871" s="18">
        <v>44022</v>
      </c>
      <c r="M871" s="83">
        <v>1185.15699999966</v>
      </c>
      <c r="N871" s="84">
        <v>1185.15699999966</v>
      </c>
      <c r="O871" s="84">
        <v>1185.15699999966</v>
      </c>
      <c r="P871" s="85">
        <f t="shared" si="13"/>
        <v>1</v>
      </c>
      <c r="Q871" s="18">
        <v>44022</v>
      </c>
      <c r="R871" s="86">
        <v>85716347.290999994</v>
      </c>
      <c r="S871" s="86">
        <v>75873756.020750001</v>
      </c>
      <c r="T871" s="15"/>
      <c r="U871" s="19">
        <v>3.12195879814681E-6</v>
      </c>
      <c r="V871" s="51">
        <v>4.2225111246807501E-2</v>
      </c>
      <c r="W871" s="19">
        <v>9.8646449259831597E-5</v>
      </c>
      <c r="X871" s="51">
        <v>0.79878189599185101</v>
      </c>
      <c r="Y871" s="19">
        <v>3.8693401238560901E-3</v>
      </c>
      <c r="Z871" s="51">
        <v>19.718607470626001</v>
      </c>
      <c r="AA871" s="19">
        <v>8.8190600527013902E-3</v>
      </c>
      <c r="AB871" s="51">
        <v>21.458572908421001</v>
      </c>
      <c r="AC871" s="19">
        <v>2.44349390632124E-2</v>
      </c>
      <c r="AD871" s="51">
        <v>26.729349404573401</v>
      </c>
      <c r="AE871" s="19">
        <v>3.8219642754484098E-2</v>
      </c>
      <c r="AF871" s="87">
        <v>21.599196324037599</v>
      </c>
      <c r="AG871" s="19">
        <v>3.1726760425954099E-5</v>
      </c>
      <c r="AH871" s="51">
        <v>-1.79564831578318</v>
      </c>
      <c r="AI871" s="19">
        <v>4.0124680981534801E-3</v>
      </c>
      <c r="AJ871" s="51">
        <v>14.128164016816299</v>
      </c>
      <c r="AK871" s="19">
        <v>0.18503849615081</v>
      </c>
      <c r="AL871" s="19">
        <v>2.1151790373551201E-2</v>
      </c>
      <c r="AM871" s="51">
        <v>21.9532330295769</v>
      </c>
      <c r="AN871" s="15"/>
      <c r="AO871" s="22">
        <v>8.5278275400923998E-4</v>
      </c>
      <c r="AP871" s="22">
        <v>2.9532129701692598E-6</v>
      </c>
      <c r="AQ871" s="22">
        <v>2.0171982378087701E-3</v>
      </c>
      <c r="AR871" s="22">
        <v>3.1726760425954099E-5</v>
      </c>
      <c r="AS871" s="20">
        <v>12</v>
      </c>
      <c r="AT871" s="20">
        <v>0</v>
      </c>
      <c r="AU871" s="20">
        <v>7</v>
      </c>
      <c r="AV871" s="21">
        <v>5</v>
      </c>
      <c r="AW871" s="15"/>
      <c r="AX871" s="25">
        <v>1.0864833361904399E-3</v>
      </c>
      <c r="AY871" s="26">
        <v>-18.528088112914698</v>
      </c>
      <c r="AZ871" s="26">
        <v>0.57126305056772297</v>
      </c>
      <c r="BA871" s="26">
        <v>-14.285780420279499</v>
      </c>
      <c r="BB871" s="85">
        <v>1.12281433534349E-4</v>
      </c>
      <c r="BC871" s="88">
        <v>0</v>
      </c>
      <c r="BD871" s="18">
        <v>44022</v>
      </c>
      <c r="BE871" s="18"/>
      <c r="BF871" s="20"/>
      <c r="BG871" s="18"/>
      <c r="BH871" s="15"/>
    </row>
    <row r="872" spans="1:60" x14ac:dyDescent="0.25">
      <c r="A872" s="15"/>
      <c r="B872" s="14" t="s">
        <v>2774</v>
      </c>
      <c r="C872" s="14" t="s">
        <v>2775</v>
      </c>
      <c r="D872" s="14" t="s">
        <v>2764</v>
      </c>
      <c r="E872" s="16" t="s">
        <v>59</v>
      </c>
      <c r="F872" s="16" t="s">
        <v>245</v>
      </c>
      <c r="G872" s="81" t="s">
        <v>703</v>
      </c>
      <c r="H872" s="82" t="s">
        <v>704</v>
      </c>
      <c r="I872" s="17" t="s">
        <v>31</v>
      </c>
      <c r="J872" s="17" t="s">
        <v>2776</v>
      </c>
      <c r="K872" s="15"/>
      <c r="L872" s="18">
        <v>44022</v>
      </c>
      <c r="M872" s="83">
        <v>1355.05599999987</v>
      </c>
      <c r="N872" s="84">
        <v>1355.05599999987</v>
      </c>
      <c r="O872" s="84">
        <v>1355.05599999987</v>
      </c>
      <c r="P872" s="85">
        <f t="shared" si="13"/>
        <v>1</v>
      </c>
      <c r="Q872" s="18">
        <v>44022</v>
      </c>
      <c r="R872" s="86">
        <v>360250247.19999999</v>
      </c>
      <c r="S872" s="86">
        <v>193104801.19925001</v>
      </c>
      <c r="T872" s="15"/>
      <c r="U872" s="19">
        <v>1.01103851193329E-5</v>
      </c>
      <c r="V872" s="51">
        <v>4.2923953878926099E-2</v>
      </c>
      <c r="W872" s="19">
        <v>3.4239086926390899E-4</v>
      </c>
      <c r="X872" s="51">
        <v>0.82315633799225896</v>
      </c>
      <c r="Y872" s="19">
        <v>8.39027898291533E-3</v>
      </c>
      <c r="Z872" s="51">
        <v>20.170701356546498</v>
      </c>
      <c r="AA872" s="19">
        <v>2.0589908221154501E-2</v>
      </c>
      <c r="AB872" s="51">
        <v>22.6356577252736</v>
      </c>
      <c r="AC872" s="19">
        <v>5.0759757083142197E-2</v>
      </c>
      <c r="AD872" s="51">
        <v>29.3618312065664</v>
      </c>
      <c r="AE872" s="19">
        <v>7.9657331720227403E-2</v>
      </c>
      <c r="AF872" s="87">
        <v>25.742965220619201</v>
      </c>
      <c r="AG872" s="19">
        <v>1.00079680123599E-4</v>
      </c>
      <c r="AH872" s="51">
        <v>-1.7888130238134201</v>
      </c>
      <c r="AI872" s="19">
        <v>8.9293631954205904E-3</v>
      </c>
      <c r="AJ872" s="51">
        <v>14.619853526543</v>
      </c>
      <c r="AK872" s="19">
        <v>0.35505600000033199</v>
      </c>
      <c r="AL872" s="19">
        <v>3.4884128746853101E-2</v>
      </c>
      <c r="AM872" s="51">
        <v>39.064155035186602</v>
      </c>
      <c r="AN872" s="15"/>
      <c r="AO872" s="22">
        <v>8.8540025899419604E-4</v>
      </c>
      <c r="AP872" s="22">
        <v>9.9628887255676108E-6</v>
      </c>
      <c r="AQ872" s="22">
        <v>2.6847190638363801E-3</v>
      </c>
      <c r="AR872" s="22">
        <v>1.00079680123599E-4</v>
      </c>
      <c r="AS872" s="20">
        <v>12</v>
      </c>
      <c r="AT872" s="20">
        <v>0</v>
      </c>
      <c r="AU872" s="20">
        <v>7</v>
      </c>
      <c r="AV872" s="21">
        <v>5</v>
      </c>
      <c r="AW872" s="15"/>
      <c r="AX872" s="25">
        <v>1.3057850355266999E-3</v>
      </c>
      <c r="AY872" s="26">
        <v>-7.2420969485756403</v>
      </c>
      <c r="AZ872" s="26">
        <v>0.61037210189260804</v>
      </c>
      <c r="BA872" s="26">
        <v>-9.8046877682936593</v>
      </c>
      <c r="BB872" s="85">
        <v>1.3493906333110299E-4</v>
      </c>
      <c r="BC872" s="88">
        <v>0</v>
      </c>
      <c r="BD872" s="18">
        <v>44022</v>
      </c>
      <c r="BE872" s="18"/>
      <c r="BF872" s="20"/>
      <c r="BG872" s="18"/>
      <c r="BH872" s="15"/>
    </row>
    <row r="873" spans="1:60" x14ac:dyDescent="0.25">
      <c r="A873" s="15"/>
      <c r="B873" s="14" t="s">
        <v>2777</v>
      </c>
      <c r="C873" s="14" t="s">
        <v>2778</v>
      </c>
      <c r="D873" s="14" t="s">
        <v>2779</v>
      </c>
      <c r="E873" s="16" t="s">
        <v>77</v>
      </c>
      <c r="F873" s="16" t="s">
        <v>2780</v>
      </c>
      <c r="G873" s="81" t="s">
        <v>703</v>
      </c>
      <c r="H873" s="82" t="s">
        <v>704</v>
      </c>
      <c r="I873" s="17" t="s">
        <v>31</v>
      </c>
      <c r="J873" s="17" t="s">
        <v>2781</v>
      </c>
      <c r="K873" s="15"/>
      <c r="L873" s="18">
        <v>44022</v>
      </c>
      <c r="M873" s="83">
        <v>1435.9302999991901</v>
      </c>
      <c r="N873" s="84">
        <v>1435.9302999991901</v>
      </c>
      <c r="O873" s="84">
        <v>1435.9302999991901</v>
      </c>
      <c r="P873" s="85">
        <f t="shared" si="13"/>
        <v>1</v>
      </c>
      <c r="Q873" s="18">
        <v>44022</v>
      </c>
      <c r="R873" s="86">
        <v>409731.26500000001</v>
      </c>
      <c r="S873" s="86">
        <v>82553.621213745093</v>
      </c>
      <c r="T873" s="15"/>
      <c r="U873" s="19">
        <v>9.7497832030057907E-7</v>
      </c>
      <c r="V873" s="51">
        <v>4.2010413199022899E-2</v>
      </c>
      <c r="W873" s="19">
        <v>9.1238378445268595E-5</v>
      </c>
      <c r="X873" s="51">
        <v>0.79804108891039505</v>
      </c>
      <c r="Y873" s="19">
        <v>6.5043947670346798E-3</v>
      </c>
      <c r="Z873" s="51">
        <v>19.982112934958401</v>
      </c>
      <c r="AA873" s="19">
        <v>1.7104980386648101E-2</v>
      </c>
      <c r="AB873" s="51">
        <v>22.287164941837499</v>
      </c>
      <c r="AC873" s="19">
        <v>4.3902824503675199E-2</v>
      </c>
      <c r="AD873" s="51">
        <v>28.6761379486124</v>
      </c>
      <c r="AE873" s="19">
        <v>6.9090418242922197E-2</v>
      </c>
      <c r="AF873" s="87">
        <v>24.686273872881401</v>
      </c>
      <c r="AG873" s="19">
        <v>1.21873690659413E-5</v>
      </c>
      <c r="AH873" s="51">
        <v>-1.7976022549191799</v>
      </c>
      <c r="AI873" s="19">
        <v>6.9616969212802403E-3</v>
      </c>
      <c r="AJ873" s="51">
        <v>14.423086899129</v>
      </c>
      <c r="AK873" s="19">
        <v>0.34596593678521498</v>
      </c>
      <c r="AL873" s="19">
        <v>3.4332850267674103E-2</v>
      </c>
      <c r="AM873" s="51">
        <v>38.871401986631099</v>
      </c>
      <c r="AN873" s="15"/>
      <c r="AO873" s="22">
        <v>7.7998746928642504E-4</v>
      </c>
      <c r="AP873" s="22">
        <v>8.3569648268166898E-7</v>
      </c>
      <c r="AQ873" s="22">
        <v>2.0989603035559399E-3</v>
      </c>
      <c r="AR873" s="22">
        <v>1.21873690659413E-5</v>
      </c>
      <c r="AS873" s="20">
        <v>12</v>
      </c>
      <c r="AT873" s="20">
        <v>0</v>
      </c>
      <c r="AU873" s="20">
        <v>7</v>
      </c>
      <c r="AV873" s="21">
        <v>5</v>
      </c>
      <c r="AW873" s="15"/>
      <c r="AX873" s="25">
        <v>1.13969228465976E-3</v>
      </c>
      <c r="AY873" s="26">
        <v>-11.1881654682511</v>
      </c>
      <c r="AZ873" s="26">
        <v>0.59883206276026602</v>
      </c>
      <c r="BA873" s="26">
        <v>-11.697348031942999</v>
      </c>
      <c r="BB873" s="85">
        <v>1.17770114818825E-4</v>
      </c>
      <c r="BC873" s="88">
        <v>0</v>
      </c>
      <c r="BD873" s="18">
        <v>44022</v>
      </c>
      <c r="BE873" s="18"/>
      <c r="BF873" s="20"/>
      <c r="BG873" s="18"/>
      <c r="BH873" s="15"/>
    </row>
    <row r="874" spans="1:60" x14ac:dyDescent="0.25">
      <c r="A874" s="15"/>
      <c r="B874" s="14" t="s">
        <v>2782</v>
      </c>
      <c r="C874" s="14" t="s">
        <v>2783</v>
      </c>
      <c r="D874" s="14" t="s">
        <v>2779</v>
      </c>
      <c r="E874" s="16" t="s">
        <v>2784</v>
      </c>
      <c r="F874" s="16" t="s">
        <v>2780</v>
      </c>
      <c r="G874" s="81" t="s">
        <v>703</v>
      </c>
      <c r="H874" s="82" t="s">
        <v>704</v>
      </c>
      <c r="I874" s="17" t="s">
        <v>31</v>
      </c>
      <c r="J874" s="17" t="s">
        <v>2785</v>
      </c>
      <c r="K874" s="15"/>
      <c r="L874" s="18">
        <v>44022</v>
      </c>
      <c r="M874" s="83">
        <v>2772.0471000000798</v>
      </c>
      <c r="N874" s="84">
        <v>2772.0471000000798</v>
      </c>
      <c r="O874" s="84">
        <v>2772.0471000000798</v>
      </c>
      <c r="P874" s="85">
        <f t="shared" si="13"/>
        <v>1</v>
      </c>
      <c r="Q874" s="18">
        <v>44022</v>
      </c>
      <c r="R874" s="86">
        <v>29886841.482000001</v>
      </c>
      <c r="S874" s="86">
        <v>12969207.438124999</v>
      </c>
      <c r="T874" s="15"/>
      <c r="U874" s="19">
        <v>4.1846506064757696E-6</v>
      </c>
      <c r="V874" s="51">
        <v>4.2331380427640397E-2</v>
      </c>
      <c r="W874" s="19">
        <v>1.8928224380943001E-4</v>
      </c>
      <c r="X874" s="51">
        <v>0.80784547544681096</v>
      </c>
      <c r="Y874" s="19">
        <v>5.6565770173620002E-3</v>
      </c>
      <c r="Z874" s="51">
        <v>19.897331159998402</v>
      </c>
      <c r="AA874" s="19">
        <v>1.2722641755317499E-2</v>
      </c>
      <c r="AB874" s="51">
        <v>21.8489310786827</v>
      </c>
      <c r="AC874" s="19">
        <v>3.2163869092983098E-2</v>
      </c>
      <c r="AD874" s="51">
        <v>27.502242407557802</v>
      </c>
      <c r="AE874" s="19">
        <v>4.8043311431683798E-2</v>
      </c>
      <c r="AF874" s="87">
        <v>22.581563191779399</v>
      </c>
      <c r="AG874" s="19">
        <v>4.4734286348102601E-5</v>
      </c>
      <c r="AH874" s="51">
        <v>-1.79434756319097</v>
      </c>
      <c r="AI874" s="19">
        <v>5.9238180965621697E-3</v>
      </c>
      <c r="AJ874" s="51">
        <v>14.319299016657199</v>
      </c>
      <c r="AK874" s="19">
        <v>0.259271570112032</v>
      </c>
      <c r="AL874" s="19">
        <v>2.65382884663268E-2</v>
      </c>
      <c r="AM874" s="51">
        <v>30.201965319342001</v>
      </c>
      <c r="AN874" s="15"/>
      <c r="AO874" s="22">
        <v>7.8323261550394797E-4</v>
      </c>
      <c r="AP874" s="22">
        <v>4.1125185816781604E-6</v>
      </c>
      <c r="AQ874" s="22">
        <v>2.0756568701472099E-3</v>
      </c>
      <c r="AR874" s="22">
        <v>4.4734286348102601E-5</v>
      </c>
      <c r="AS874" s="20">
        <v>12</v>
      </c>
      <c r="AT874" s="20">
        <v>0</v>
      </c>
      <c r="AU874" s="20">
        <v>7</v>
      </c>
      <c r="AV874" s="21">
        <v>5</v>
      </c>
      <c r="AW874" s="15"/>
      <c r="AX874" s="25">
        <v>1.03601071317598E-3</v>
      </c>
      <c r="AY874" s="26">
        <v>-16.014755357376998</v>
      </c>
      <c r="AZ874" s="26">
        <v>0.584286695804622</v>
      </c>
      <c r="BA874" s="26">
        <v>-13.549188874385401</v>
      </c>
      <c r="BB874" s="85">
        <v>1.07059825787559E-4</v>
      </c>
      <c r="BC874" s="88">
        <v>0</v>
      </c>
      <c r="BD874" s="18">
        <v>44022</v>
      </c>
      <c r="BE874" s="18"/>
      <c r="BF874" s="20"/>
      <c r="BG874" s="18"/>
      <c r="BH874" s="15"/>
    </row>
    <row r="875" spans="1:60" x14ac:dyDescent="0.25">
      <c r="A875" s="15"/>
      <c r="B875" s="14" t="s">
        <v>2786</v>
      </c>
      <c r="C875" s="14" t="s">
        <v>2787</v>
      </c>
      <c r="D875" s="14" t="s">
        <v>2779</v>
      </c>
      <c r="E875" s="16" t="s">
        <v>2788</v>
      </c>
      <c r="F875" s="16" t="s">
        <v>2780</v>
      </c>
      <c r="G875" s="81" t="s">
        <v>703</v>
      </c>
      <c r="H875" s="82" t="s">
        <v>704</v>
      </c>
      <c r="I875" s="17" t="s">
        <v>31</v>
      </c>
      <c r="J875" s="17" t="s">
        <v>2789</v>
      </c>
      <c r="K875" s="15"/>
      <c r="L875" s="18">
        <v>44022</v>
      </c>
      <c r="M875" s="83">
        <v>1711.82599999942</v>
      </c>
      <c r="N875" s="84">
        <v>1711.82599999942</v>
      </c>
      <c r="O875" s="84">
        <v>1711.82599999942</v>
      </c>
      <c r="P875" s="85">
        <f t="shared" si="13"/>
        <v>1</v>
      </c>
      <c r="Q875" s="18">
        <v>44022</v>
      </c>
      <c r="R875" s="86">
        <v>42999798.658</v>
      </c>
      <c r="S875" s="86">
        <v>13958638.4793594</v>
      </c>
      <c r="T875" s="15"/>
      <c r="U875" s="19">
        <v>4.2060528357978902E-6</v>
      </c>
      <c r="V875" s="51">
        <v>4.2333520650572602E-2</v>
      </c>
      <c r="W875" s="19">
        <v>1.8924896357930301E-4</v>
      </c>
      <c r="X875" s="51">
        <v>0.80784214742379801</v>
      </c>
      <c r="Y875" s="19">
        <v>5.9960402504657404E-3</v>
      </c>
      <c r="Z875" s="51">
        <v>19.931277483294298</v>
      </c>
      <c r="AA875" s="19">
        <v>1.4035271873581201E-2</v>
      </c>
      <c r="AB875" s="51">
        <v>21.980194090516299</v>
      </c>
      <c r="AC875" s="19">
        <v>3.5424743009571102E-2</v>
      </c>
      <c r="AD875" s="51">
        <v>27.828329799201999</v>
      </c>
      <c r="AE875" s="19">
        <v>5.2589377886761199E-2</v>
      </c>
      <c r="AF875" s="87">
        <v>23.036169837287201</v>
      </c>
      <c r="AG875" s="19">
        <v>4.4749540393240702E-5</v>
      </c>
      <c r="AH875" s="51">
        <v>-1.79434603778645</v>
      </c>
      <c r="AI875" s="19">
        <v>6.3155068037303898E-3</v>
      </c>
      <c r="AJ875" s="51">
        <v>14.358467887373999</v>
      </c>
      <c r="AK875" s="19">
        <v>0.27507467244693501</v>
      </c>
      <c r="AL875" s="19">
        <v>2.7993861165668901E-2</v>
      </c>
      <c r="AM875" s="51">
        <v>31.782275552832299</v>
      </c>
      <c r="AN875" s="15"/>
      <c r="AO875" s="22">
        <v>7.8325881258933805E-4</v>
      </c>
      <c r="AP875" s="22">
        <v>4.08923551731277E-6</v>
      </c>
      <c r="AQ875" s="22">
        <v>2.0756651447300101E-3</v>
      </c>
      <c r="AR875" s="22">
        <v>4.4749540393240702E-5</v>
      </c>
      <c r="AS875" s="20">
        <v>12</v>
      </c>
      <c r="AT875" s="20">
        <v>0</v>
      </c>
      <c r="AU875" s="20">
        <v>7</v>
      </c>
      <c r="AV875" s="21">
        <v>5</v>
      </c>
      <c r="AW875" s="15"/>
      <c r="AX875" s="25">
        <v>1.0567365706663199E-3</v>
      </c>
      <c r="AY875" s="26">
        <v>-14.6198508727975</v>
      </c>
      <c r="AZ875" s="26">
        <v>0.58864306696614199</v>
      </c>
      <c r="BA875" s="26">
        <v>-13.1398375366261</v>
      </c>
      <c r="BB875" s="85">
        <v>1.09200755529741E-4</v>
      </c>
      <c r="BC875" s="88">
        <v>0</v>
      </c>
      <c r="BD875" s="18">
        <v>44022</v>
      </c>
      <c r="BE875" s="18"/>
      <c r="BF875" s="20"/>
      <c r="BG875" s="18"/>
      <c r="BH875" s="15"/>
    </row>
    <row r="876" spans="1:60" x14ac:dyDescent="0.25">
      <c r="A876" s="15"/>
      <c r="B876" s="14" t="s">
        <v>2790</v>
      </c>
      <c r="C876" s="14" t="s">
        <v>2791</v>
      </c>
      <c r="D876" s="14" t="s">
        <v>2779</v>
      </c>
      <c r="E876" s="16" t="s">
        <v>2792</v>
      </c>
      <c r="F876" s="16" t="s">
        <v>2780</v>
      </c>
      <c r="G876" s="81" t="s">
        <v>703</v>
      </c>
      <c r="H876" s="82" t="s">
        <v>704</v>
      </c>
      <c r="I876" s="17" t="s">
        <v>31</v>
      </c>
      <c r="J876" s="17" t="s">
        <v>2793</v>
      </c>
      <c r="K876" s="15"/>
      <c r="L876" s="18">
        <v>44022</v>
      </c>
      <c r="M876" s="83">
        <v>1806.5565000008801</v>
      </c>
      <c r="N876" s="84">
        <v>1806.5565000008801</v>
      </c>
      <c r="O876" s="84">
        <v>1806.5565000008801</v>
      </c>
      <c r="P876" s="85">
        <f t="shared" si="13"/>
        <v>1</v>
      </c>
      <c r="Q876" s="18">
        <v>44022</v>
      </c>
      <c r="R876" s="86">
        <v>27436473.598000001</v>
      </c>
      <c r="S876" s="86">
        <v>8553689.9963828102</v>
      </c>
      <c r="T876" s="15"/>
      <c r="U876" s="19">
        <v>4.2069168557645804E-6</v>
      </c>
      <c r="V876" s="51">
        <v>4.2333607052569298E-2</v>
      </c>
      <c r="W876" s="19">
        <v>1.8918015848612399E-4</v>
      </c>
      <c r="X876" s="51">
        <v>0.80783526691448104</v>
      </c>
      <c r="Y876" s="19">
        <v>6.5314129114995003E-3</v>
      </c>
      <c r="Z876" s="51">
        <v>19.984814749390399</v>
      </c>
      <c r="AA876" s="19">
        <v>1.6110514719912299E-2</v>
      </c>
      <c r="AB876" s="51">
        <v>22.187718375149402</v>
      </c>
      <c r="AC876" s="19">
        <v>4.0760890229648801E-2</v>
      </c>
      <c r="AD876" s="51">
        <v>28.361944521224402</v>
      </c>
      <c r="AE876" s="19">
        <v>6.3070128187973806E-2</v>
      </c>
      <c r="AF876" s="87">
        <v>24.084244867408401</v>
      </c>
      <c r="AG876" s="19">
        <v>4.4727974454872303E-5</v>
      </c>
      <c r="AH876" s="51">
        <v>-1.7943481943802899</v>
      </c>
      <c r="AI876" s="19">
        <v>6.9336065516836199E-3</v>
      </c>
      <c r="AJ876" s="51">
        <v>14.4202778621693</v>
      </c>
      <c r="AK876" s="19">
        <v>0.32050501432793699</v>
      </c>
      <c r="AL876" s="19">
        <v>3.20909891288466E-2</v>
      </c>
      <c r="AM876" s="51">
        <v>36.3253097409033</v>
      </c>
      <c r="AN876" s="15"/>
      <c r="AO876" s="22">
        <v>7.8320950706256597E-4</v>
      </c>
      <c r="AP876" s="22">
        <v>4.0962258935906001E-6</v>
      </c>
      <c r="AQ876" s="22">
        <v>2.0753469852934402E-3</v>
      </c>
      <c r="AR876" s="22">
        <v>4.4727974454872303E-5</v>
      </c>
      <c r="AS876" s="20">
        <v>12</v>
      </c>
      <c r="AT876" s="20">
        <v>0</v>
      </c>
      <c r="AU876" s="20">
        <v>7</v>
      </c>
      <c r="AV876" s="21">
        <v>5</v>
      </c>
      <c r="AW876" s="15"/>
      <c r="AX876" s="25">
        <v>1.0994604363213499E-3</v>
      </c>
      <c r="AY876" s="26">
        <v>-12.3755370256986</v>
      </c>
      <c r="AZ876" s="26">
        <v>0.59552880499359195</v>
      </c>
      <c r="BA876" s="26">
        <v>-12.2988726908952</v>
      </c>
      <c r="BB876" s="85">
        <v>1.1361425609223399E-4</v>
      </c>
      <c r="BC876" s="88">
        <v>0</v>
      </c>
      <c r="BD876" s="18">
        <v>44022</v>
      </c>
      <c r="BE876" s="18"/>
      <c r="BF876" s="20"/>
      <c r="BG876" s="18"/>
      <c r="BH876" s="15"/>
    </row>
    <row r="877" spans="1:60" x14ac:dyDescent="0.25">
      <c r="A877" s="15"/>
      <c r="B877" s="14" t="s">
        <v>2794</v>
      </c>
      <c r="C877" s="14" t="s">
        <v>2795</v>
      </c>
      <c r="D877" s="14" t="s">
        <v>2779</v>
      </c>
      <c r="E877" s="16" t="s">
        <v>2796</v>
      </c>
      <c r="F877" s="16" t="s">
        <v>2780</v>
      </c>
      <c r="G877" s="81" t="s">
        <v>703</v>
      </c>
      <c r="H877" s="82" t="s">
        <v>704</v>
      </c>
      <c r="I877" s="17" t="s">
        <v>31</v>
      </c>
      <c r="J877" s="17" t="s">
        <v>2797</v>
      </c>
      <c r="K877" s="15"/>
      <c r="L877" s="18">
        <v>44022</v>
      </c>
      <c r="M877" s="83">
        <v>1329.4012000002001</v>
      </c>
      <c r="N877" s="84">
        <v>1329.4012000002001</v>
      </c>
      <c r="O877" s="84">
        <v>1329.4012000002001</v>
      </c>
      <c r="P877" s="85">
        <f t="shared" si="13"/>
        <v>1</v>
      </c>
      <c r="Q877" s="18">
        <v>44022</v>
      </c>
      <c r="R877" s="86">
        <v>18083166.852000002</v>
      </c>
      <c r="S877" s="86">
        <v>12373023.7524687</v>
      </c>
      <c r="T877" s="15"/>
      <c r="U877" s="19">
        <v>4.2124411265831398E-6</v>
      </c>
      <c r="V877" s="51">
        <v>4.23341594796511E-2</v>
      </c>
      <c r="W877" s="19">
        <v>1.8936921696877099E-4</v>
      </c>
      <c r="X877" s="51">
        <v>0.80785417276274496</v>
      </c>
      <c r="Y877" s="19">
        <v>7.5368905654613601E-3</v>
      </c>
      <c r="Z877" s="51">
        <v>20.085362514801101</v>
      </c>
      <c r="AA877" s="19">
        <v>2.0235627096553799E-2</v>
      </c>
      <c r="AB877" s="51">
        <v>22.6002296128136</v>
      </c>
      <c r="AC877" s="19">
        <v>4.7924655435053899E-2</v>
      </c>
      <c r="AD877" s="51">
        <v>29.078321041772099</v>
      </c>
      <c r="AE877" s="19">
        <v>7.1663545351839303E-2</v>
      </c>
      <c r="AF877" s="87">
        <v>24.943586583773101</v>
      </c>
      <c r="AG877" s="19">
        <v>4.4758995500160402E-5</v>
      </c>
      <c r="AH877" s="51">
        <v>-1.79434509227576</v>
      </c>
      <c r="AI877" s="19">
        <v>8.1125153865286796E-3</v>
      </c>
      <c r="AJ877" s="51">
        <v>14.538168745653801</v>
      </c>
      <c r="AK877" s="19">
        <v>0.32940120000042999</v>
      </c>
      <c r="AL877" s="19">
        <v>3.2878628851904103E-2</v>
      </c>
      <c r="AM877" s="51">
        <v>37.214928308152601</v>
      </c>
      <c r="AN877" s="15"/>
      <c r="AO877" s="22">
        <v>7.83249637606787E-4</v>
      </c>
      <c r="AP877" s="22">
        <v>4.1372350096935398E-6</v>
      </c>
      <c r="AQ877" s="22">
        <v>2.3930993374961002E-3</v>
      </c>
      <c r="AR877" s="22">
        <v>4.4758995500160402E-5</v>
      </c>
      <c r="AS877" s="20">
        <v>12</v>
      </c>
      <c r="AT877" s="20">
        <v>0</v>
      </c>
      <c r="AU877" s="20">
        <v>7</v>
      </c>
      <c r="AV877" s="21">
        <v>5</v>
      </c>
      <c r="AW877" s="15"/>
      <c r="AX877" s="25">
        <v>1.21294937727498E-3</v>
      </c>
      <c r="AY877" s="26">
        <v>-8.0983003684814303</v>
      </c>
      <c r="AZ877" s="26">
        <v>0.60918262485392904</v>
      </c>
      <c r="BA877" s="26">
        <v>-9.9678497873974301</v>
      </c>
      <c r="BB877" s="85">
        <v>1.25338986045449E-4</v>
      </c>
      <c r="BC877" s="88">
        <v>0</v>
      </c>
      <c r="BD877" s="18">
        <v>44022</v>
      </c>
      <c r="BE877" s="18"/>
      <c r="BF877" s="20"/>
      <c r="BG877" s="18"/>
      <c r="BH877" s="15"/>
    </row>
    <row r="878" spans="1:60" x14ac:dyDescent="0.25">
      <c r="A878" s="15"/>
      <c r="B878" s="14" t="s">
        <v>2798</v>
      </c>
      <c r="C878" s="14" t="s">
        <v>2799</v>
      </c>
      <c r="D878" s="14" t="s">
        <v>2779</v>
      </c>
      <c r="E878" s="16" t="s">
        <v>2800</v>
      </c>
      <c r="F878" s="16" t="s">
        <v>2780</v>
      </c>
      <c r="G878" s="81" t="s">
        <v>703</v>
      </c>
      <c r="H878" s="82" t="s">
        <v>704</v>
      </c>
      <c r="I878" s="17" t="s">
        <v>31</v>
      </c>
      <c r="J878" s="17" t="s">
        <v>2801</v>
      </c>
      <c r="K878" s="15"/>
      <c r="L878" s="18">
        <v>44022</v>
      </c>
      <c r="M878" s="83">
        <v>1033.89880000055</v>
      </c>
      <c r="N878" s="84">
        <v>1033.89880000055</v>
      </c>
      <c r="O878" s="84">
        <v>1033.89880000055</v>
      </c>
      <c r="P878" s="85">
        <f t="shared" si="13"/>
        <v>1</v>
      </c>
      <c r="Q878" s="18">
        <v>44022</v>
      </c>
      <c r="R878" s="86">
        <v>21796565.488000002</v>
      </c>
      <c r="S878" s="86">
        <v>10508955.716875</v>
      </c>
      <c r="T878" s="15"/>
      <c r="U878" s="19">
        <v>1.1703410564223299E-5</v>
      </c>
      <c r="V878" s="51">
        <v>4.3083256423415199E-2</v>
      </c>
      <c r="W878" s="19">
        <v>3.9671450758760302E-4</v>
      </c>
      <c r="X878" s="51">
        <v>0.82858870182462896</v>
      </c>
      <c r="Y878" s="19">
        <v>8.2338051961414697E-3</v>
      </c>
      <c r="Z878" s="51">
        <v>20.1550539778545</v>
      </c>
      <c r="AA878" s="19">
        <v>2.0941520691849302E-2</v>
      </c>
      <c r="AB878" s="51">
        <v>22.670818972343099</v>
      </c>
      <c r="AC878" s="19">
        <v>3.3633776300121099E-2</v>
      </c>
      <c r="AD878" s="51">
        <v>27.649233128264299</v>
      </c>
      <c r="AE878" s="19">
        <v>3.3633776300121099E-2</v>
      </c>
      <c r="AF878" s="87">
        <v>21.140609678608602</v>
      </c>
      <c r="AG878" s="19">
        <v>1.19561776955379E-4</v>
      </c>
      <c r="AH878" s="51">
        <v>-1.7868648141302399</v>
      </c>
      <c r="AI878" s="19">
        <v>8.8097026946343197E-3</v>
      </c>
      <c r="AJ878" s="51">
        <v>14.6078874764644</v>
      </c>
      <c r="AK878" s="19">
        <v>3.3806997938881998E-2</v>
      </c>
      <c r="AL878" s="19">
        <v>9.4585213191749097E-3</v>
      </c>
      <c r="AM878" s="51">
        <v>9.9145418998086807</v>
      </c>
      <c r="AN878" s="15"/>
      <c r="AO878" s="22">
        <v>7.8711835521971796E-4</v>
      </c>
      <c r="AP878" s="22">
        <v>1.1606822226895001E-5</v>
      </c>
      <c r="AQ878" s="22">
        <v>2.3933223401400002E-3</v>
      </c>
      <c r="AR878" s="22">
        <v>1.19561776955379E-4</v>
      </c>
      <c r="AS878" s="20">
        <v>12</v>
      </c>
      <c r="AT878" s="20">
        <v>0</v>
      </c>
      <c r="AU878" s="20">
        <v>7</v>
      </c>
      <c r="AV878" s="21">
        <v>5</v>
      </c>
      <c r="AW878" s="15"/>
      <c r="AX878" s="25">
        <v>1.19503372625672E-3</v>
      </c>
      <c r="AY878" s="26">
        <v>-7.6323426057569996</v>
      </c>
      <c r="AZ878" s="26">
        <v>0.61149165889401003</v>
      </c>
      <c r="BA878" s="26">
        <v>-9.7207469555869501</v>
      </c>
      <c r="BB878" s="85">
        <v>1.2348863640085001E-4</v>
      </c>
      <c r="BC878" s="88">
        <v>0</v>
      </c>
      <c r="BD878" s="18">
        <v>44022</v>
      </c>
      <c r="BE878" s="18"/>
      <c r="BF878" s="20"/>
      <c r="BG878" s="18"/>
      <c r="BH878" s="15"/>
    </row>
    <row r="879" spans="1:60" x14ac:dyDescent="0.25">
      <c r="A879" s="15"/>
      <c r="B879" s="14" t="s">
        <v>2802</v>
      </c>
      <c r="C879" s="14" t="s">
        <v>2803</v>
      </c>
      <c r="D879" s="14" t="s">
        <v>2804</v>
      </c>
      <c r="E879" s="16" t="s">
        <v>325</v>
      </c>
      <c r="F879" s="16" t="s">
        <v>326</v>
      </c>
      <c r="G879" s="81" t="s">
        <v>205</v>
      </c>
      <c r="H879" s="82" t="s">
        <v>621</v>
      </c>
      <c r="I879" s="17" t="s">
        <v>411</v>
      </c>
      <c r="J879" s="17" t="s">
        <v>2805</v>
      </c>
      <c r="K879" s="15"/>
      <c r="L879" s="18">
        <v>44022</v>
      </c>
      <c r="M879" s="83">
        <v>91423.320389985995</v>
      </c>
      <c r="N879" s="84">
        <v>91423.320389985995</v>
      </c>
      <c r="O879" s="84">
        <v>102621.038256049</v>
      </c>
      <c r="P879" s="85">
        <f t="shared" si="13"/>
        <v>0.89088282425944998</v>
      </c>
      <c r="Q879" s="18">
        <v>43885</v>
      </c>
      <c r="R879" s="86">
        <v>1973342.25603906</v>
      </c>
      <c r="S879" s="86">
        <v>1754385.37116406</v>
      </c>
      <c r="T879" s="15"/>
      <c r="U879" s="19">
        <v>-4.8919675546130704E-3</v>
      </c>
      <c r="V879" s="51">
        <v>-0.44728384009431499</v>
      </c>
      <c r="W879" s="19">
        <v>1.7812572617913199E-2</v>
      </c>
      <c r="X879" s="51">
        <v>2.5701745128571898</v>
      </c>
      <c r="Y879" s="19">
        <v>-3.8326202011376202E-2</v>
      </c>
      <c r="Z879" s="51">
        <v>15.4990532571101</v>
      </c>
      <c r="AA879" s="19">
        <v>0.10398380172046</v>
      </c>
      <c r="AB879" s="51">
        <v>30.9750470752188</v>
      </c>
      <c r="AC879" s="19">
        <v>0.31010312408936402</v>
      </c>
      <c r="AD879" s="51">
        <v>55.296167907188597</v>
      </c>
      <c r="AE879" s="19">
        <v>0.26827097598841598</v>
      </c>
      <c r="AF879" s="87">
        <v>44.604329647438099</v>
      </c>
      <c r="AG879" s="19">
        <v>-3.4004025411377398E-2</v>
      </c>
      <c r="AH879" s="51">
        <v>-5.1992235329671503</v>
      </c>
      <c r="AI879" s="19">
        <v>-4.8583128245809296E-3</v>
      </c>
      <c r="AJ879" s="51">
        <v>13.241085924542899</v>
      </c>
      <c r="AK879" s="19">
        <v>0.92705451688380003</v>
      </c>
      <c r="AL879" s="19">
        <v>8.7488827364723007E-2</v>
      </c>
      <c r="AM879" s="51">
        <v>98.788980976212798</v>
      </c>
      <c r="AN879" s="15"/>
      <c r="AO879" s="22">
        <v>3.5299307301102097E-2</v>
      </c>
      <c r="AP879" s="22">
        <v>-5.0881423527243903E-2</v>
      </c>
      <c r="AQ879" s="22">
        <v>0.141230668296048</v>
      </c>
      <c r="AR879" s="22">
        <v>-0.17778475434170099</v>
      </c>
      <c r="AS879" s="20">
        <v>8</v>
      </c>
      <c r="AT879" s="20">
        <v>4</v>
      </c>
      <c r="AU879" s="20">
        <v>6</v>
      </c>
      <c r="AV879" s="21">
        <v>6</v>
      </c>
      <c r="AW879" s="15"/>
      <c r="AX879" s="25">
        <v>0.15728437890036701</v>
      </c>
      <c r="AY879" s="26">
        <v>0.69463637498574804</v>
      </c>
      <c r="AZ879" s="26">
        <v>0.86632094421293004</v>
      </c>
      <c r="BA879" s="26">
        <v>1.0259067900660701</v>
      </c>
      <c r="BB879" s="85">
        <v>1.6230394920039502E-2</v>
      </c>
      <c r="BC879" s="88">
        <v>-23.526978197041899</v>
      </c>
      <c r="BD879" s="18">
        <v>43885</v>
      </c>
      <c r="BE879" s="18">
        <v>43915</v>
      </c>
      <c r="BF879" s="20"/>
      <c r="BG879" s="18"/>
      <c r="BH879" s="15"/>
    </row>
    <row r="880" spans="1:60" x14ac:dyDescent="0.25">
      <c r="A880" s="15"/>
      <c r="B880" s="14" t="s">
        <v>2806</v>
      </c>
      <c r="C880" s="14" t="s">
        <v>2807</v>
      </c>
      <c r="D880" s="14" t="s">
        <v>2804</v>
      </c>
      <c r="E880" s="16" t="s">
        <v>334</v>
      </c>
      <c r="F880" s="16" t="s">
        <v>326</v>
      </c>
      <c r="G880" s="81" t="s">
        <v>205</v>
      </c>
      <c r="H880" s="82" t="s">
        <v>621</v>
      </c>
      <c r="I880" s="17" t="s">
        <v>411</v>
      </c>
      <c r="J880" s="17" t="s">
        <v>2808</v>
      </c>
      <c r="K880" s="15"/>
      <c r="L880" s="18">
        <v>44022</v>
      </c>
      <c r="M880" s="83">
        <v>100261.985525966</v>
      </c>
      <c r="N880" s="84">
        <v>100261.985525966</v>
      </c>
      <c r="O880" s="84">
        <v>112126.057559967</v>
      </c>
      <c r="P880" s="85">
        <f t="shared" si="13"/>
        <v>0.89418987617881873</v>
      </c>
      <c r="Q880" s="18">
        <v>43885</v>
      </c>
      <c r="R880" s="86">
        <v>6151907.9253203096</v>
      </c>
      <c r="S880" s="86">
        <v>4879457.0005625002</v>
      </c>
      <c r="T880" s="15"/>
      <c r="U880" s="19">
        <v>-4.8654506708771797E-3</v>
      </c>
      <c r="V880" s="51">
        <v>-0.44463215172072501</v>
      </c>
      <c r="W880" s="19">
        <v>1.8638480476511201E-2</v>
      </c>
      <c r="X880" s="51">
        <v>2.6527652987169899</v>
      </c>
      <c r="Y880" s="19">
        <v>-3.3580277094188198E-2</v>
      </c>
      <c r="Z880" s="51">
        <v>15.973645748832499</v>
      </c>
      <c r="AA880" s="19">
        <v>0.114980866153928</v>
      </c>
      <c r="AB880" s="51">
        <v>32.074753518565601</v>
      </c>
      <c r="AC880" s="19">
        <v>0.33631859560438898</v>
      </c>
      <c r="AD880" s="51">
        <v>57.917715058720198</v>
      </c>
      <c r="AE880" s="19">
        <v>0.30652195966104001</v>
      </c>
      <c r="AF880" s="87">
        <v>48.429428014729602</v>
      </c>
      <c r="AG880" s="19">
        <v>-3.3743046545168902E-2</v>
      </c>
      <c r="AH880" s="51">
        <v>-5.1731256463463096</v>
      </c>
      <c r="AI880" s="19">
        <v>3.2261874730465901E-4</v>
      </c>
      <c r="AJ880" s="51">
        <v>13.759179081724101</v>
      </c>
      <c r="AK880" s="19"/>
      <c r="AL880" s="19"/>
      <c r="AM880" s="51"/>
      <c r="AN880" s="15"/>
      <c r="AO880" s="22">
        <v>3.5327770645381E-2</v>
      </c>
      <c r="AP880" s="22">
        <v>-5.0856138802410002E-2</v>
      </c>
      <c r="AQ880" s="22">
        <v>0.14215892105858099</v>
      </c>
      <c r="AR880" s="22">
        <v>-0.17709541708260099</v>
      </c>
      <c r="AS880" s="20">
        <v>9</v>
      </c>
      <c r="AT880" s="20">
        <v>3</v>
      </c>
      <c r="AU880" s="20">
        <v>6</v>
      </c>
      <c r="AV880" s="21">
        <v>6</v>
      </c>
      <c r="AW880" s="15"/>
      <c r="AX880" s="25">
        <v>0.157266267614905</v>
      </c>
      <c r="AY880" s="26">
        <v>0.76096176647479297</v>
      </c>
      <c r="AZ880" s="26">
        <v>0.90001429190942905</v>
      </c>
      <c r="BA880" s="26">
        <v>1.1268431206899501</v>
      </c>
      <c r="BB880" s="85">
        <v>1.62290812558058E-2</v>
      </c>
      <c r="BC880" s="88">
        <v>-23.464869298419199</v>
      </c>
      <c r="BD880" s="18">
        <v>43885</v>
      </c>
      <c r="BE880" s="18">
        <v>43915</v>
      </c>
      <c r="BF880" s="20"/>
      <c r="BG880" s="18"/>
      <c r="BH880" s="15"/>
    </row>
    <row r="881" spans="1:60" x14ac:dyDescent="0.25">
      <c r="A881" s="15"/>
      <c r="B881" s="14" t="s">
        <v>2809</v>
      </c>
      <c r="C881" s="14" t="s">
        <v>2810</v>
      </c>
      <c r="D881" s="14" t="s">
        <v>2804</v>
      </c>
      <c r="E881" s="16" t="s">
        <v>337</v>
      </c>
      <c r="F881" s="16" t="s">
        <v>326</v>
      </c>
      <c r="G881" s="81" t="s">
        <v>205</v>
      </c>
      <c r="H881" s="82" t="s">
        <v>621</v>
      </c>
      <c r="I881" s="17" t="s">
        <v>411</v>
      </c>
      <c r="J881" s="17" t="s">
        <v>2811</v>
      </c>
      <c r="K881" s="15"/>
      <c r="L881" s="18">
        <v>44022</v>
      </c>
      <c r="M881" s="83">
        <v>91923.555816054301</v>
      </c>
      <c r="N881" s="84">
        <v>91923.555816054301</v>
      </c>
      <c r="O881" s="84">
        <v>103128.552449942</v>
      </c>
      <c r="P881" s="85">
        <f t="shared" si="13"/>
        <v>0.89134922998820776</v>
      </c>
      <c r="Q881" s="18">
        <v>43885</v>
      </c>
      <c r="R881" s="86">
        <v>1497601.79302539</v>
      </c>
      <c r="S881" s="86">
        <v>1437872.5500546901</v>
      </c>
      <c r="T881" s="15"/>
      <c r="U881" s="19">
        <v>-4.8884603456826898E-3</v>
      </c>
      <c r="V881" s="51">
        <v>-0.44693311920127599</v>
      </c>
      <c r="W881" s="19">
        <v>1.7928868188391799E-2</v>
      </c>
      <c r="X881" s="51">
        <v>2.5818040699050502</v>
      </c>
      <c r="Y881" s="19">
        <v>-3.7656119327948503E-2</v>
      </c>
      <c r="Z881" s="51">
        <v>15.5660615254601</v>
      </c>
      <c r="AA881" s="19">
        <v>0.105531933195452</v>
      </c>
      <c r="AB881" s="51">
        <v>31.129860222718001</v>
      </c>
      <c r="AC881" s="19">
        <v>0.31439777175924999</v>
      </c>
      <c r="AD881" s="51">
        <v>55.725632674177199</v>
      </c>
      <c r="AE881" s="19">
        <v>0.27293740940891398</v>
      </c>
      <c r="AF881" s="87">
        <v>45.070972989487899</v>
      </c>
      <c r="AG881" s="19">
        <v>-3.39672857699043E-2</v>
      </c>
      <c r="AH881" s="51">
        <v>-5.1955495688162001</v>
      </c>
      <c r="AI881" s="19">
        <v>-4.1279490751549002E-3</v>
      </c>
      <c r="AJ881" s="51">
        <v>13.3141222994745</v>
      </c>
      <c r="AK881" s="19">
        <v>0.93759866397013003</v>
      </c>
      <c r="AL881" s="19">
        <v>8.8247793202754096E-2</v>
      </c>
      <c r="AM881" s="51">
        <v>99.843395684845703</v>
      </c>
      <c r="AN881" s="15"/>
      <c r="AO881" s="22">
        <v>3.5304141292726902E-2</v>
      </c>
      <c r="AP881" s="22">
        <v>-5.0878219471996999E-2</v>
      </c>
      <c r="AQ881" s="22">
        <v>0.14136095850699301</v>
      </c>
      <c r="AR881" s="22">
        <v>-0.17768790047004601</v>
      </c>
      <c r="AS881" s="20">
        <v>8</v>
      </c>
      <c r="AT881" s="20">
        <v>4</v>
      </c>
      <c r="AU881" s="20">
        <v>6</v>
      </c>
      <c r="AV881" s="21">
        <v>6</v>
      </c>
      <c r="AW881" s="15"/>
      <c r="AX881" s="25">
        <v>0.15728193534843701</v>
      </c>
      <c r="AY881" s="26">
        <v>0.70395341523908395</v>
      </c>
      <c r="AZ881" s="26">
        <v>0.87105462834369995</v>
      </c>
      <c r="BA881" s="26">
        <v>1.0400557799530401</v>
      </c>
      <c r="BB881" s="85">
        <v>1.6230221190508001E-2</v>
      </c>
      <c r="BC881" s="88">
        <v>-23.518187599547701</v>
      </c>
      <c r="BD881" s="18">
        <v>43885</v>
      </c>
      <c r="BE881" s="18">
        <v>43915</v>
      </c>
      <c r="BF881" s="20"/>
      <c r="BG881" s="18"/>
      <c r="BH881" s="15"/>
    </row>
    <row r="882" spans="1:60" x14ac:dyDescent="0.25">
      <c r="A882" s="15"/>
      <c r="B882" s="14" t="s">
        <v>2812</v>
      </c>
      <c r="C882" s="14" t="s">
        <v>2813</v>
      </c>
      <c r="D882" s="14" t="s">
        <v>2804</v>
      </c>
      <c r="E882" s="16" t="s">
        <v>341</v>
      </c>
      <c r="F882" s="16" t="s">
        <v>326</v>
      </c>
      <c r="G882" s="81" t="s">
        <v>205</v>
      </c>
      <c r="H882" s="82" t="s">
        <v>621</v>
      </c>
      <c r="I882" s="17" t="s">
        <v>411</v>
      </c>
      <c r="J882" s="17" t="s">
        <v>2814</v>
      </c>
      <c r="K882" s="15"/>
      <c r="L882" s="18">
        <v>44022</v>
      </c>
      <c r="M882" s="83">
        <v>86123.279538035393</v>
      </c>
      <c r="N882" s="84">
        <v>86123.279538035393</v>
      </c>
      <c r="O882" s="84">
        <v>96961.773149967194</v>
      </c>
      <c r="P882" s="85">
        <f t="shared" si="13"/>
        <v>0.88821890050248664</v>
      </c>
      <c r="Q882" s="18">
        <v>43885</v>
      </c>
      <c r="R882" s="86">
        <v>6700559.8710000003</v>
      </c>
      <c r="S882" s="86">
        <v>6790014.0056562498</v>
      </c>
      <c r="T882" s="15"/>
      <c r="U882" s="19">
        <v>-4.9141321451315898E-3</v>
      </c>
      <c r="V882" s="51">
        <v>-0.44950029914616602</v>
      </c>
      <c r="W882" s="19">
        <v>1.71450212092168E-2</v>
      </c>
      <c r="X882" s="51">
        <v>2.5034193719875502</v>
      </c>
      <c r="Y882" s="19">
        <v>-4.2144019738771001E-2</v>
      </c>
      <c r="Z882" s="51">
        <v>15.117271484370599</v>
      </c>
      <c r="AA882" s="19">
        <v>9.5175113378063503E-2</v>
      </c>
      <c r="AB882" s="51">
        <v>30.094178240979101</v>
      </c>
      <c r="AC882" s="19">
        <v>0.28929404782131302</v>
      </c>
      <c r="AD882" s="51">
        <v>53.2152602804126</v>
      </c>
      <c r="AE882" s="19">
        <v>0.23818109029176401</v>
      </c>
      <c r="AF882" s="87">
        <v>41.5953410777729</v>
      </c>
      <c r="AG882" s="19">
        <v>-3.4215547239909903E-2</v>
      </c>
      <c r="AH882" s="51">
        <v>-5.2203757158204098</v>
      </c>
      <c r="AI882" s="19">
        <v>-9.0262176636315399E-3</v>
      </c>
      <c r="AJ882" s="51">
        <v>12.8242954406305</v>
      </c>
      <c r="AK882" s="19">
        <v>0.81533829809050096</v>
      </c>
      <c r="AL882" s="19">
        <v>7.9216882264518104E-2</v>
      </c>
      <c r="AM882" s="51">
        <v>87.617359096882893</v>
      </c>
      <c r="AN882" s="15"/>
      <c r="AO882" s="22">
        <v>3.5277005983516602E-2</v>
      </c>
      <c r="AP882" s="22">
        <v>-5.0902691808951198E-2</v>
      </c>
      <c r="AQ882" s="22">
        <v>0.14048064792412299</v>
      </c>
      <c r="AR882" s="22">
        <v>-0.178342434321239</v>
      </c>
      <c r="AS882" s="20">
        <v>8</v>
      </c>
      <c r="AT882" s="20">
        <v>4</v>
      </c>
      <c r="AU882" s="20">
        <v>6</v>
      </c>
      <c r="AV882" s="21">
        <v>6</v>
      </c>
      <c r="AW882" s="15"/>
      <c r="AX882" s="25">
        <v>0.15729965488848399</v>
      </c>
      <c r="AY882" s="26">
        <v>0.64147329808474796</v>
      </c>
      <c r="AZ882" s="26">
        <v>0.83930352935476504</v>
      </c>
      <c r="BA882" s="26">
        <v>0.94536413154855803</v>
      </c>
      <c r="BB882" s="85">
        <v>1.6231522428079199E-2</v>
      </c>
      <c r="BC882" s="88">
        <v>-23.5770912755106</v>
      </c>
      <c r="BD882" s="18">
        <v>43885</v>
      </c>
      <c r="BE882" s="18">
        <v>43915</v>
      </c>
      <c r="BF882" s="20"/>
      <c r="BG882" s="18"/>
      <c r="BH882" s="15"/>
    </row>
    <row r="883" spans="1:60" x14ac:dyDescent="0.25">
      <c r="A883" s="15"/>
      <c r="B883" s="14" t="s">
        <v>2815</v>
      </c>
      <c r="C883" s="14" t="s">
        <v>2816</v>
      </c>
      <c r="D883" s="14" t="s">
        <v>2804</v>
      </c>
      <c r="E883" s="16" t="s">
        <v>105</v>
      </c>
      <c r="F883" s="16" t="s">
        <v>326</v>
      </c>
      <c r="G883" s="81" t="s">
        <v>205</v>
      </c>
      <c r="H883" s="82" t="s">
        <v>621</v>
      </c>
      <c r="I883" s="17" t="s">
        <v>411</v>
      </c>
      <c r="J883" s="17" t="s">
        <v>2817</v>
      </c>
      <c r="K883" s="15"/>
      <c r="L883" s="18">
        <v>44022</v>
      </c>
      <c r="M883" s="83">
        <v>92793.866958022103</v>
      </c>
      <c r="N883" s="84">
        <v>92793.866958022103</v>
      </c>
      <c r="O883" s="84">
        <v>104046.483420014</v>
      </c>
      <c r="P883" s="85">
        <f t="shared" si="13"/>
        <v>0.89185010302974466</v>
      </c>
      <c r="Q883" s="18">
        <v>43885</v>
      </c>
      <c r="R883" s="86">
        <v>85274.708585449203</v>
      </c>
      <c r="S883" s="86">
        <v>83924.350593994095</v>
      </c>
      <c r="T883" s="15"/>
      <c r="U883" s="19">
        <v>-4.88467875129572E-3</v>
      </c>
      <c r="V883" s="51">
        <v>-0.44655495976257997</v>
      </c>
      <c r="W883" s="19">
        <v>1.8054282976663699E-2</v>
      </c>
      <c r="X883" s="51">
        <v>2.5943455487322402</v>
      </c>
      <c r="Y883" s="19">
        <v>-3.6938523270691803E-2</v>
      </c>
      <c r="Z883" s="51">
        <v>15.6378211311821</v>
      </c>
      <c r="AA883" s="19">
        <v>0.107192777928576</v>
      </c>
      <c r="AB883" s="51">
        <v>31.2959446960303</v>
      </c>
      <c r="AC883" s="19">
        <v>0.319611199498468</v>
      </c>
      <c r="AD883" s="51">
        <v>56.246975448099001</v>
      </c>
      <c r="AE883" s="19">
        <v>0.279267822894326</v>
      </c>
      <c r="AF883" s="87">
        <v>45.704014338029097</v>
      </c>
      <c r="AG883" s="19">
        <v>-3.3927278050214199E-2</v>
      </c>
      <c r="AH883" s="51">
        <v>-5.1915487968508396</v>
      </c>
      <c r="AI883" s="19">
        <v>-3.3438831178500502E-3</v>
      </c>
      <c r="AJ883" s="51">
        <v>13.3925288952159</v>
      </c>
      <c r="AK883" s="19">
        <v>0.95594340369338204</v>
      </c>
      <c r="AL883" s="19">
        <v>8.9559700803947595E-2</v>
      </c>
      <c r="AM883" s="51">
        <v>101.677869657171</v>
      </c>
      <c r="AN883" s="15"/>
      <c r="AO883" s="22">
        <v>3.5308729318785502E-2</v>
      </c>
      <c r="AP883" s="22">
        <v>-5.0873740831812002E-2</v>
      </c>
      <c r="AQ883" s="22">
        <v>0.14150130631067401</v>
      </c>
      <c r="AR883" s="22">
        <v>-0.177583233104087</v>
      </c>
      <c r="AS883" s="20">
        <v>8</v>
      </c>
      <c r="AT883" s="20">
        <v>4</v>
      </c>
      <c r="AU883" s="20">
        <v>6</v>
      </c>
      <c r="AV883" s="21">
        <v>6</v>
      </c>
      <c r="AW883" s="15"/>
      <c r="AX883" s="25">
        <v>0.15727940659940901</v>
      </c>
      <c r="AY883" s="26">
        <v>0.71398615653743003</v>
      </c>
      <c r="AZ883" s="26">
        <v>0.87615110554634201</v>
      </c>
      <c r="BA883" s="26">
        <v>1.0553046105142101</v>
      </c>
      <c r="BB883" s="85">
        <v>1.6230047010467399E-2</v>
      </c>
      <c r="BC883" s="88">
        <v>-23.508848053257701</v>
      </c>
      <c r="BD883" s="18">
        <v>43885</v>
      </c>
      <c r="BE883" s="18">
        <v>43915</v>
      </c>
      <c r="BF883" s="20"/>
      <c r="BG883" s="18"/>
      <c r="BH883" s="15"/>
    </row>
    <row r="884" spans="1:60" x14ac:dyDescent="0.25">
      <c r="A884" s="15"/>
      <c r="B884" s="14" t="s">
        <v>2818</v>
      </c>
      <c r="C884" s="14" t="s">
        <v>2819</v>
      </c>
      <c r="D884" s="14" t="s">
        <v>2820</v>
      </c>
      <c r="E884" s="16" t="s">
        <v>36</v>
      </c>
      <c r="F884" s="16" t="s">
        <v>28</v>
      </c>
      <c r="G884" s="81" t="s">
        <v>703</v>
      </c>
      <c r="H884" s="82" t="s">
        <v>728</v>
      </c>
      <c r="I884" s="17" t="s">
        <v>411</v>
      </c>
      <c r="J884" s="17" t="s">
        <v>2821</v>
      </c>
      <c r="K884" s="15"/>
      <c r="L884" s="18">
        <v>44022</v>
      </c>
      <c r="M884" s="83">
        <v>991357.71794986702</v>
      </c>
      <c r="N884" s="84">
        <v>991357.71794986702</v>
      </c>
      <c r="O884" s="84">
        <v>1097803.82182121</v>
      </c>
      <c r="P884" s="85">
        <f t="shared" si="13"/>
        <v>0.90303722600022163</v>
      </c>
      <c r="Q884" s="18">
        <v>43910</v>
      </c>
      <c r="R884" s="86">
        <v>1101185481.27</v>
      </c>
      <c r="S884" s="86">
        <v>760627500.75800002</v>
      </c>
      <c r="T884" s="15"/>
      <c r="U884" s="19">
        <v>-5.6473263966836402E-3</v>
      </c>
      <c r="V884" s="51">
        <v>-0.52281972430137102</v>
      </c>
      <c r="W884" s="19">
        <v>1.26881357973616E-2</v>
      </c>
      <c r="X884" s="51">
        <v>2.0577308308020301</v>
      </c>
      <c r="Y884" s="19">
        <v>2.7785656144260401E-2</v>
      </c>
      <c r="Z884" s="51">
        <v>22.1102390726737</v>
      </c>
      <c r="AA884" s="19">
        <v>0.15086415118101301</v>
      </c>
      <c r="AB884" s="51">
        <v>35.663082021288602</v>
      </c>
      <c r="AC884" s="19"/>
      <c r="AD884" s="51"/>
      <c r="AE884" s="19"/>
      <c r="AF884" s="87"/>
      <c r="AG884" s="19">
        <v>-4.2402701990795301E-2</v>
      </c>
      <c r="AH884" s="51">
        <v>-6.0390911909053102</v>
      </c>
      <c r="AI884" s="19">
        <v>5.5969452798308297E-2</v>
      </c>
      <c r="AJ884" s="51">
        <v>19.323862486839101</v>
      </c>
      <c r="AK884" s="19">
        <v>0.25178280681226201</v>
      </c>
      <c r="AL884" s="19">
        <v>0.118582260920521</v>
      </c>
      <c r="AM884" s="51">
        <v>50.613252901763197</v>
      </c>
      <c r="AN884" s="15"/>
      <c r="AO884" s="22">
        <v>3.6604851226002197E-2</v>
      </c>
      <c r="AP884" s="22">
        <v>-2.35691372508882E-2</v>
      </c>
      <c r="AQ884" s="22">
        <v>0.141915497504669</v>
      </c>
      <c r="AR884" s="22">
        <v>-9.9734915826993495E-2</v>
      </c>
      <c r="AS884" s="20">
        <v>8</v>
      </c>
      <c r="AT884" s="20">
        <v>4</v>
      </c>
      <c r="AU884" s="20">
        <v>7</v>
      </c>
      <c r="AV884" s="21">
        <v>5</v>
      </c>
      <c r="AW884" s="15"/>
      <c r="AX884" s="25">
        <v>0.13680538641245199</v>
      </c>
      <c r="AY884" s="26">
        <v>1.2016790499183101</v>
      </c>
      <c r="AZ884" s="26">
        <v>1.0793574558283601</v>
      </c>
      <c r="BA884" s="26">
        <v>1.89449020723259</v>
      </c>
      <c r="BB884" s="85">
        <v>1.41583124610588E-2</v>
      </c>
      <c r="BC884" s="88">
        <v>-11.642460992705301</v>
      </c>
      <c r="BD884" s="18">
        <v>43910</v>
      </c>
      <c r="BE884" s="18">
        <v>43990</v>
      </c>
      <c r="BF884" s="20"/>
      <c r="BG884" s="18"/>
      <c r="BH884" s="15"/>
    </row>
    <row r="885" spans="1:60" x14ac:dyDescent="0.25">
      <c r="A885" s="15"/>
      <c r="B885" s="14" t="s">
        <v>2822</v>
      </c>
      <c r="C885" s="14" t="s">
        <v>2823</v>
      </c>
      <c r="D885" s="14" t="s">
        <v>2820</v>
      </c>
      <c r="E885" s="16" t="s">
        <v>516</v>
      </c>
      <c r="F885" s="16" t="s">
        <v>28</v>
      </c>
      <c r="G885" s="81" t="s">
        <v>703</v>
      </c>
      <c r="H885" s="82" t="s">
        <v>728</v>
      </c>
      <c r="I885" s="17" t="s">
        <v>411</v>
      </c>
      <c r="J885" s="17" t="s">
        <v>64</v>
      </c>
      <c r="K885" s="15"/>
      <c r="L885" s="18">
        <v>44022</v>
      </c>
      <c r="M885" s="83">
        <v>989681.12017154705</v>
      </c>
      <c r="N885" s="84">
        <v>989681.12017154705</v>
      </c>
      <c r="O885" s="84"/>
      <c r="P885" s="85" t="str">
        <f t="shared" si="13"/>
        <v/>
      </c>
      <c r="Q885" s="18"/>
      <c r="R885" s="86">
        <v>392628.96972167998</v>
      </c>
      <c r="S885" s="86"/>
      <c r="T885" s="15"/>
      <c r="U885" s="19">
        <v>-5.6469332830602096E-3</v>
      </c>
      <c r="V885" s="51">
        <v>-0.52278041293902799</v>
      </c>
      <c r="W885" s="19">
        <v>1.2758646706061E-2</v>
      </c>
      <c r="X885" s="51">
        <v>2.0647819216719698</v>
      </c>
      <c r="Y885" s="19"/>
      <c r="Z885" s="51"/>
      <c r="AA885" s="19"/>
      <c r="AB885" s="51"/>
      <c r="AC885" s="19"/>
      <c r="AD885" s="51"/>
      <c r="AE885" s="19"/>
      <c r="AF885" s="87"/>
      <c r="AG885" s="19">
        <v>-4.2399743446367197E-2</v>
      </c>
      <c r="AH885" s="51">
        <v>-6.0387953364625</v>
      </c>
      <c r="AI885" s="19"/>
      <c r="AJ885" s="51"/>
      <c r="AK885" s="19">
        <v>-1.5018195375887399E-2</v>
      </c>
      <c r="AL885" s="19">
        <v>-3.7051516701467301E-2</v>
      </c>
      <c r="AM885" s="51">
        <v>9.6296747527085191</v>
      </c>
      <c r="AN885" s="15"/>
      <c r="AO885" s="22">
        <v>2.4942108828326998E-2</v>
      </c>
      <c r="AP885" s="22">
        <v>-2.2296272315543299E-2</v>
      </c>
      <c r="AQ885" s="22">
        <v>3.8286211796730599E-2</v>
      </c>
      <c r="AR885" s="22">
        <v>-4.2399743446367197E-2</v>
      </c>
      <c r="AS885" s="20"/>
      <c r="AT885" s="20"/>
      <c r="AU885" s="20"/>
      <c r="AV885" s="21"/>
      <c r="AW885" s="15"/>
      <c r="AX885" s="25"/>
      <c r="AY885" s="26"/>
      <c r="AZ885" s="26"/>
      <c r="BA885" s="26"/>
      <c r="BB885" s="85"/>
      <c r="BC885" s="88">
        <v>-11.5751483631902</v>
      </c>
      <c r="BD885" s="18">
        <v>43910</v>
      </c>
      <c r="BE885" s="18">
        <v>43990</v>
      </c>
      <c r="BF885" s="20"/>
      <c r="BG885" s="18"/>
      <c r="BH885" s="15"/>
    </row>
    <row r="886" spans="1:60" x14ac:dyDescent="0.25">
      <c r="A886" s="15"/>
      <c r="B886" s="14" t="s">
        <v>2824</v>
      </c>
      <c r="C886" s="14" t="s">
        <v>2825</v>
      </c>
      <c r="D886" s="14" t="s">
        <v>2826</v>
      </c>
      <c r="E886" s="16" t="s">
        <v>77</v>
      </c>
      <c r="F886" s="16" t="s">
        <v>69</v>
      </c>
      <c r="G886" s="81" t="s">
        <v>703</v>
      </c>
      <c r="H886" s="82" t="s">
        <v>704</v>
      </c>
      <c r="I886" s="17" t="s">
        <v>31</v>
      </c>
      <c r="J886" s="17" t="s">
        <v>2827</v>
      </c>
      <c r="K886" s="15"/>
      <c r="L886" s="18">
        <v>44022</v>
      </c>
      <c r="M886" s="83">
        <v>1314.84909999929</v>
      </c>
      <c r="N886" s="84">
        <v>1314.84909999929</v>
      </c>
      <c r="O886" s="84">
        <v>1314.84909999929</v>
      </c>
      <c r="P886" s="85">
        <f t="shared" si="13"/>
        <v>1</v>
      </c>
      <c r="Q886" s="18">
        <v>44022</v>
      </c>
      <c r="R886" s="86">
        <v>238581.70199999999</v>
      </c>
      <c r="S886" s="86">
        <v>348968.51454589801</v>
      </c>
      <c r="T886" s="15"/>
      <c r="U886" s="19">
        <v>3.9548413042211897E-6</v>
      </c>
      <c r="V886" s="51">
        <v>4.2308399497414897E-2</v>
      </c>
      <c r="W886" s="19">
        <v>1.38514164063963E-4</v>
      </c>
      <c r="X886" s="51">
        <v>0.80276866747226405</v>
      </c>
      <c r="Y886" s="19">
        <v>6.6908601347677203E-3</v>
      </c>
      <c r="Z886" s="51">
        <v>20.000759471731701</v>
      </c>
      <c r="AA886" s="19">
        <v>1.5853459261052201E-2</v>
      </c>
      <c r="AB886" s="51">
        <v>22.162012829270701</v>
      </c>
      <c r="AC886" s="19">
        <v>4.0023511184699601E-2</v>
      </c>
      <c r="AD886" s="51">
        <v>28.288206616736701</v>
      </c>
      <c r="AE886" s="19">
        <v>6.2916090482758605E-2</v>
      </c>
      <c r="AF886" s="87">
        <v>24.068841096886899</v>
      </c>
      <c r="AG886" s="19">
        <v>4.03104331780924E-5</v>
      </c>
      <c r="AH886" s="51">
        <v>-1.7947899485079699</v>
      </c>
      <c r="AI886" s="19">
        <v>7.1090141773311197E-3</v>
      </c>
      <c r="AJ886" s="51">
        <v>14.437818624734099</v>
      </c>
      <c r="AK886" s="19">
        <v>0.31484909999941002</v>
      </c>
      <c r="AL886" s="19">
        <v>3.13580398978957E-2</v>
      </c>
      <c r="AM886" s="51">
        <v>34.149392746738201</v>
      </c>
      <c r="AN886" s="15"/>
      <c r="AO886" s="22">
        <v>9.3057336744095697E-4</v>
      </c>
      <c r="AP886" s="22">
        <v>3.121134795947E-6</v>
      </c>
      <c r="AQ886" s="22">
        <v>2.3077029291016498E-3</v>
      </c>
      <c r="AR886" s="22">
        <v>4.03104331780924E-5</v>
      </c>
      <c r="AS886" s="20">
        <v>12</v>
      </c>
      <c r="AT886" s="20">
        <v>0</v>
      </c>
      <c r="AU886" s="20">
        <v>7</v>
      </c>
      <c r="AV886" s="21">
        <v>5</v>
      </c>
      <c r="AW886" s="15"/>
      <c r="AX886" s="25">
        <v>1.2502646677216901E-3</v>
      </c>
      <c r="AY886" s="26">
        <v>-11.0222892819147</v>
      </c>
      <c r="AZ886" s="26">
        <v>0.59479332965292997</v>
      </c>
      <c r="BA886" s="26">
        <v>-12.0282190203434</v>
      </c>
      <c r="BB886" s="85">
        <v>1.29205317709733E-4</v>
      </c>
      <c r="BC886" s="88">
        <v>0</v>
      </c>
      <c r="BD886" s="18">
        <v>44022</v>
      </c>
      <c r="BE886" s="18"/>
      <c r="BF886" s="20"/>
      <c r="BG886" s="18"/>
      <c r="BH886" s="15"/>
    </row>
    <row r="887" spans="1:60" x14ac:dyDescent="0.25">
      <c r="A887" s="15"/>
      <c r="B887" s="14" t="s">
        <v>2828</v>
      </c>
      <c r="C887" s="14" t="s">
        <v>2829</v>
      </c>
      <c r="D887" s="14" t="s">
        <v>2826</v>
      </c>
      <c r="E887" s="16" t="s">
        <v>80</v>
      </c>
      <c r="F887" s="16" t="s">
        <v>69</v>
      </c>
      <c r="G887" s="81" t="s">
        <v>703</v>
      </c>
      <c r="H887" s="82" t="s">
        <v>704</v>
      </c>
      <c r="I887" s="17" t="s">
        <v>31</v>
      </c>
      <c r="J887" s="17" t="s">
        <v>2830</v>
      </c>
      <c r="K887" s="15"/>
      <c r="L887" s="18">
        <v>44022</v>
      </c>
      <c r="M887" s="83">
        <v>1345.7971999999099</v>
      </c>
      <c r="N887" s="84">
        <v>1345.7971999999099</v>
      </c>
      <c r="O887" s="84">
        <v>1345.7971999999099</v>
      </c>
      <c r="P887" s="85">
        <f t="shared" si="13"/>
        <v>1</v>
      </c>
      <c r="Q887" s="18">
        <v>44022</v>
      </c>
      <c r="R887" s="86">
        <v>108071977.057</v>
      </c>
      <c r="S887" s="86">
        <v>92277863.137374997</v>
      </c>
      <c r="T887" s="15"/>
      <c r="U887" s="19">
        <v>4.7555677156196899E-6</v>
      </c>
      <c r="V887" s="51">
        <v>4.2388472138554803E-2</v>
      </c>
      <c r="W887" s="19">
        <v>1.63201289979042E-4</v>
      </c>
      <c r="X887" s="51">
        <v>0.80523738006377199</v>
      </c>
      <c r="Y887" s="19">
        <v>7.42922585413908E-3</v>
      </c>
      <c r="Z887" s="51">
        <v>20.074596043676099</v>
      </c>
      <c r="AA887" s="19">
        <v>1.8137224120437199E-2</v>
      </c>
      <c r="AB887" s="51">
        <v>22.390389315201901</v>
      </c>
      <c r="AC887" s="19">
        <v>4.5312991034734303E-2</v>
      </c>
      <c r="AD887" s="51">
        <v>28.817154601740199</v>
      </c>
      <c r="AE887" s="19">
        <v>6.8322026809255504E-2</v>
      </c>
      <c r="AF887" s="87">
        <v>24.609434729529301</v>
      </c>
      <c r="AG887" s="19">
        <v>4.8598094508633901E-5</v>
      </c>
      <c r="AH887" s="51">
        <v>-1.79396118237491</v>
      </c>
      <c r="AI887" s="19">
        <v>7.9305229010060395E-3</v>
      </c>
      <c r="AJ887" s="51">
        <v>14.5199694970943</v>
      </c>
      <c r="AK887" s="19">
        <v>0.345581906894804</v>
      </c>
      <c r="AL887" s="19">
        <v>3.4049527821480297E-2</v>
      </c>
      <c r="AM887" s="51">
        <v>37.222673436277503</v>
      </c>
      <c r="AN887" s="15"/>
      <c r="AO887" s="22">
        <v>9.3607291455555198E-4</v>
      </c>
      <c r="AP887" s="22">
        <v>4.7555677156196899E-6</v>
      </c>
      <c r="AQ887" s="22">
        <v>2.3915485035104198E-3</v>
      </c>
      <c r="AR887" s="22">
        <v>4.8598094508633901E-5</v>
      </c>
      <c r="AS887" s="20">
        <v>12</v>
      </c>
      <c r="AT887" s="20">
        <v>0</v>
      </c>
      <c r="AU887" s="20">
        <v>7</v>
      </c>
      <c r="AV887" s="21">
        <v>5</v>
      </c>
      <c r="AW887" s="15"/>
      <c r="AX887" s="25">
        <v>1.3016125946296599E-3</v>
      </c>
      <c r="AY887" s="26">
        <v>-8.9829286614112807</v>
      </c>
      <c r="AZ887" s="26">
        <v>0.60238489131916095</v>
      </c>
      <c r="BA887" s="26">
        <v>-10.9002282900619</v>
      </c>
      <c r="BB887" s="85">
        <v>1.3451024350317201E-4</v>
      </c>
      <c r="BC887" s="88">
        <v>0</v>
      </c>
      <c r="BD887" s="18">
        <v>44022</v>
      </c>
      <c r="BE887" s="18"/>
      <c r="BF887" s="20"/>
      <c r="BG887" s="18"/>
      <c r="BH887" s="15"/>
    </row>
    <row r="888" spans="1:60" x14ac:dyDescent="0.25">
      <c r="A888" s="15"/>
      <c r="B888" s="14" t="s">
        <v>2831</v>
      </c>
      <c r="C888" s="14" t="s">
        <v>2832</v>
      </c>
      <c r="D888" s="14" t="s">
        <v>2826</v>
      </c>
      <c r="E888" s="16" t="s">
        <v>83</v>
      </c>
      <c r="F888" s="16" t="s">
        <v>69</v>
      </c>
      <c r="G888" s="81" t="s">
        <v>703</v>
      </c>
      <c r="H888" s="82" t="s">
        <v>704</v>
      </c>
      <c r="I888" s="17" t="s">
        <v>31</v>
      </c>
      <c r="J888" s="17" t="s">
        <v>2833</v>
      </c>
      <c r="K888" s="15"/>
      <c r="L888" s="18">
        <v>44022</v>
      </c>
      <c r="M888" s="83">
        <v>1040.5341999996499</v>
      </c>
      <c r="N888" s="84">
        <v>1040.5341999996499</v>
      </c>
      <c r="O888" s="84">
        <v>1040.5341999996499</v>
      </c>
      <c r="P888" s="85">
        <f t="shared" si="13"/>
        <v>1</v>
      </c>
      <c r="Q888" s="18">
        <v>44022</v>
      </c>
      <c r="R888" s="86">
        <v>0</v>
      </c>
      <c r="S888" s="86">
        <v>0</v>
      </c>
      <c r="T888" s="15"/>
      <c r="U888" s="19">
        <v>0</v>
      </c>
      <c r="V888" s="51">
        <v>4.1912915366992799E-2</v>
      </c>
      <c r="W888" s="19">
        <v>0</v>
      </c>
      <c r="X888" s="51">
        <v>0.78891725106586796</v>
      </c>
      <c r="Y888" s="19">
        <v>0</v>
      </c>
      <c r="Z888" s="51">
        <v>19.3316734582477</v>
      </c>
      <c r="AA888" s="19">
        <v>0</v>
      </c>
      <c r="AB888" s="51">
        <v>20.576666903158198</v>
      </c>
      <c r="AC888" s="19">
        <v>9.5182655677490402E-3</v>
      </c>
      <c r="AD888" s="51">
        <v>25.237682055041699</v>
      </c>
      <c r="AE888" s="19">
        <v>3.4925936350191499E-2</v>
      </c>
      <c r="AF888" s="87">
        <v>21.269825683615601</v>
      </c>
      <c r="AG888" s="19">
        <v>0</v>
      </c>
      <c r="AH888" s="51">
        <v>-1.79882099182578</v>
      </c>
      <c r="AI888" s="19">
        <v>0</v>
      </c>
      <c r="AJ888" s="51">
        <v>13.726917206993701</v>
      </c>
      <c r="AK888" s="19">
        <v>4.0378143277848701E-2</v>
      </c>
      <c r="AL888" s="19">
        <v>1.06343335501151E-2</v>
      </c>
      <c r="AM888" s="51">
        <v>7.4830343764915597</v>
      </c>
      <c r="AN888" s="15"/>
      <c r="AO888" s="22">
        <v>0</v>
      </c>
      <c r="AP888" s="22">
        <v>0</v>
      </c>
      <c r="AQ888" s="22">
        <v>0</v>
      </c>
      <c r="AR888" s="22">
        <v>0</v>
      </c>
      <c r="AS888" s="20">
        <v>0</v>
      </c>
      <c r="AT888" s="20">
        <v>0</v>
      </c>
      <c r="AU888" s="20">
        <v>7</v>
      </c>
      <c r="AV888" s="21">
        <v>5</v>
      </c>
      <c r="AW888" s="15"/>
      <c r="AX888" s="25">
        <v>0</v>
      </c>
      <c r="AY888" s="26">
        <v>-115.173126170179</v>
      </c>
      <c r="AZ888" s="26">
        <v>0.54146558877982898</v>
      </c>
      <c r="BA888" s="26">
        <v>-15.964106449086101</v>
      </c>
      <c r="BB888" s="85">
        <v>0</v>
      </c>
      <c r="BC888" s="88">
        <v>0</v>
      </c>
      <c r="BD888" s="18">
        <v>43657</v>
      </c>
      <c r="BE888" s="18"/>
      <c r="BF888" s="20"/>
      <c r="BG888" s="18"/>
      <c r="BH888" s="15"/>
    </row>
    <row r="889" spans="1:60" x14ac:dyDescent="0.25">
      <c r="A889" s="15"/>
      <c r="B889" s="14" t="s">
        <v>2834</v>
      </c>
      <c r="C889" s="14" t="s">
        <v>2835</v>
      </c>
      <c r="D889" s="14" t="s">
        <v>2826</v>
      </c>
      <c r="E889" s="16" t="s">
        <v>91</v>
      </c>
      <c r="F889" s="16" t="s">
        <v>69</v>
      </c>
      <c r="G889" s="81" t="s">
        <v>703</v>
      </c>
      <c r="H889" s="82" t="s">
        <v>704</v>
      </c>
      <c r="I889" s="17" t="s">
        <v>31</v>
      </c>
      <c r="J889" s="17" t="s">
        <v>2836</v>
      </c>
      <c r="K889" s="15"/>
      <c r="L889" s="18">
        <v>44022</v>
      </c>
      <c r="M889" s="83">
        <v>1260.44629999995</v>
      </c>
      <c r="N889" s="84">
        <v>1260.44629999995</v>
      </c>
      <c r="O889" s="84">
        <v>1260.44629999995</v>
      </c>
      <c r="P889" s="85">
        <f t="shared" si="13"/>
        <v>1</v>
      </c>
      <c r="Q889" s="18">
        <v>44022</v>
      </c>
      <c r="R889" s="86">
        <v>39610289.925999999</v>
      </c>
      <c r="S889" s="86">
        <v>31056332.6446875</v>
      </c>
      <c r="T889" s="15"/>
      <c r="U889" s="19">
        <v>3.9668648241786303E-6</v>
      </c>
      <c r="V889" s="51">
        <v>4.2309601849410697E-2</v>
      </c>
      <c r="W889" s="19">
        <v>1.38541554406402E-4</v>
      </c>
      <c r="X889" s="51">
        <v>0.80277140650650802</v>
      </c>
      <c r="Y889" s="19">
        <v>5.3369274428405299E-3</v>
      </c>
      <c r="Z889" s="51">
        <v>19.865366202546301</v>
      </c>
      <c r="AA889" s="19">
        <v>1.1678258319079799E-2</v>
      </c>
      <c r="AB889" s="51">
        <v>21.744492735073401</v>
      </c>
      <c r="AC889" s="19">
        <v>3.0067820658587201E-2</v>
      </c>
      <c r="AD889" s="51">
        <v>27.292637564125499</v>
      </c>
      <c r="AE889" s="19">
        <v>4.6967005469923599E-2</v>
      </c>
      <c r="AF889" s="87">
        <v>22.473932595603401</v>
      </c>
      <c r="AG889" s="19">
        <v>4.0384151361649897E-5</v>
      </c>
      <c r="AH889" s="51">
        <v>-1.7947825766896099</v>
      </c>
      <c r="AI889" s="19">
        <v>5.6029750212474002E-3</v>
      </c>
      <c r="AJ889" s="51">
        <v>14.287214709125699</v>
      </c>
      <c r="AK889" s="19">
        <v>0.26028246327943599</v>
      </c>
      <c r="AL889" s="19">
        <v>2.64386438775546E-2</v>
      </c>
      <c r="AM889" s="51">
        <v>28.6927290747408</v>
      </c>
      <c r="AN889" s="15"/>
      <c r="AO889" s="22">
        <v>9.15468966923072E-4</v>
      </c>
      <c r="AP889" s="22">
        <v>1.5882087609497801E-6</v>
      </c>
      <c r="AQ889" s="22">
        <v>2.18211704850546E-3</v>
      </c>
      <c r="AR889" s="22">
        <v>4.0384151361649897E-5</v>
      </c>
      <c r="AS889" s="20">
        <v>12</v>
      </c>
      <c r="AT889" s="20">
        <v>0</v>
      </c>
      <c r="AU889" s="20">
        <v>7</v>
      </c>
      <c r="AV889" s="21">
        <v>5</v>
      </c>
      <c r="AW889" s="15"/>
      <c r="AX889" s="25">
        <v>1.1617423632560499E-3</v>
      </c>
      <c r="AY889" s="26">
        <v>-15.016057751345199</v>
      </c>
      <c r="AZ889" s="26">
        <v>0.58088902277631904</v>
      </c>
      <c r="BA889" s="26">
        <v>-13.5349044181203</v>
      </c>
      <c r="BB889" s="85">
        <v>1.20059765413743E-4</v>
      </c>
      <c r="BC889" s="88">
        <v>0</v>
      </c>
      <c r="BD889" s="18">
        <v>44022</v>
      </c>
      <c r="BE889" s="18"/>
      <c r="BF889" s="20"/>
      <c r="BG889" s="18"/>
      <c r="BH889" s="15"/>
    </row>
    <row r="890" spans="1:60" x14ac:dyDescent="0.25">
      <c r="A890" s="15"/>
      <c r="B890" s="14" t="s">
        <v>2837</v>
      </c>
      <c r="C890" s="14" t="s">
        <v>2838</v>
      </c>
      <c r="D890" s="14" t="s">
        <v>2826</v>
      </c>
      <c r="E890" s="16" t="s">
        <v>94</v>
      </c>
      <c r="F890" s="16" t="s">
        <v>69</v>
      </c>
      <c r="G890" s="81" t="s">
        <v>703</v>
      </c>
      <c r="H890" s="82" t="s">
        <v>704</v>
      </c>
      <c r="I890" s="17" t="s">
        <v>31</v>
      </c>
      <c r="J890" s="17" t="s">
        <v>2839</v>
      </c>
      <c r="K890" s="15"/>
      <c r="L890" s="18">
        <v>44022</v>
      </c>
      <c r="M890" s="83">
        <v>1687.8451000005</v>
      </c>
      <c r="N890" s="84">
        <v>1687.8451000005</v>
      </c>
      <c r="O890" s="84">
        <v>1687.8451000005</v>
      </c>
      <c r="P890" s="85">
        <f t="shared" si="13"/>
        <v>1</v>
      </c>
      <c r="Q890" s="18">
        <v>44022</v>
      </c>
      <c r="R890" s="86">
        <v>72341502.459999993</v>
      </c>
      <c r="S890" s="86">
        <v>65665539.091812499</v>
      </c>
      <c r="T890" s="15"/>
      <c r="U890" s="19">
        <v>3.1401086744153902E-6</v>
      </c>
      <c r="V890" s="51">
        <v>4.22269262344344E-2</v>
      </c>
      <c r="W890" s="19">
        <v>1.14004498755094E-4</v>
      </c>
      <c r="X890" s="51">
        <v>0.800317700941378</v>
      </c>
      <c r="Y890" s="19">
        <v>4.5774367263220501E-3</v>
      </c>
      <c r="Z890" s="51">
        <v>19.7894171308726</v>
      </c>
      <c r="AA890" s="19">
        <v>9.3862398334749707E-3</v>
      </c>
      <c r="AB890" s="51">
        <v>21.515290886513</v>
      </c>
      <c r="AC890" s="19">
        <v>2.46554856457806E-2</v>
      </c>
      <c r="AD890" s="51">
        <v>26.751404062844799</v>
      </c>
      <c r="AE890" s="19">
        <v>3.8345982056853203E-2</v>
      </c>
      <c r="AF890" s="87">
        <v>21.611830254289099</v>
      </c>
      <c r="AG890" s="19">
        <v>3.21722345688613E-5</v>
      </c>
      <c r="AH890" s="51">
        <v>-1.7956037683688899</v>
      </c>
      <c r="AI890" s="19">
        <v>4.7606691059627303E-3</v>
      </c>
      <c r="AJ890" s="51">
        <v>14.2029841175972</v>
      </c>
      <c r="AK890" s="19">
        <v>0.23098838184523601</v>
      </c>
      <c r="AL890" s="19">
        <v>2.37191795367835E-2</v>
      </c>
      <c r="AM890" s="51">
        <v>25.763320931320798</v>
      </c>
      <c r="AN890" s="15"/>
      <c r="AO890" s="22">
        <v>9.0725547124748097E-4</v>
      </c>
      <c r="AP890" s="22">
        <v>1.6010581020964299E-6</v>
      </c>
      <c r="AQ890" s="22">
        <v>2.1475119665410598E-3</v>
      </c>
      <c r="AR890" s="22">
        <v>3.21722345688613E-5</v>
      </c>
      <c r="AS890" s="20">
        <v>12</v>
      </c>
      <c r="AT890" s="20">
        <v>0</v>
      </c>
      <c r="AU890" s="20">
        <v>7</v>
      </c>
      <c r="AV890" s="21">
        <v>5</v>
      </c>
      <c r="AW890" s="15"/>
      <c r="AX890" s="25">
        <v>1.13212189849037E-3</v>
      </c>
      <c r="AY890" s="26">
        <v>-17.1360751967295</v>
      </c>
      <c r="AZ890" s="26">
        <v>0.57325960057369196</v>
      </c>
      <c r="BA890" s="26">
        <v>-14.0238858749071</v>
      </c>
      <c r="BB890" s="85">
        <v>1.16999478098023E-4</v>
      </c>
      <c r="BC890" s="88">
        <v>0</v>
      </c>
      <c r="BD890" s="18">
        <v>44022</v>
      </c>
      <c r="BE890" s="18"/>
      <c r="BF890" s="20"/>
      <c r="BG890" s="18"/>
      <c r="BH890" s="15"/>
    </row>
    <row r="891" spans="1:60" x14ac:dyDescent="0.25">
      <c r="A891" s="15"/>
      <c r="B891" s="14" t="s">
        <v>2840</v>
      </c>
      <c r="C891" s="14" t="s">
        <v>2841</v>
      </c>
      <c r="D891" s="14" t="s">
        <v>2842</v>
      </c>
      <c r="E891" s="16" t="s">
        <v>36</v>
      </c>
      <c r="F891" s="16" t="s">
        <v>28</v>
      </c>
      <c r="G891" s="81" t="s">
        <v>224</v>
      </c>
      <c r="H891" s="82" t="s">
        <v>225</v>
      </c>
      <c r="I891" s="17" t="s">
        <v>31</v>
      </c>
      <c r="J891" s="17" t="s">
        <v>2843</v>
      </c>
      <c r="K891" s="15"/>
      <c r="L891" s="18">
        <v>43879</v>
      </c>
      <c r="M891" s="83"/>
      <c r="N891" s="84"/>
      <c r="O891" s="84">
        <v>40444.4801999927</v>
      </c>
      <c r="P891" s="85">
        <f t="shared" si="13"/>
        <v>0</v>
      </c>
      <c r="Q891" s="18">
        <v>43879</v>
      </c>
      <c r="R891" s="86"/>
      <c r="S891" s="86">
        <v>64416519.793499999</v>
      </c>
      <c r="T891" s="15"/>
      <c r="U891" s="19"/>
      <c r="V891" s="51"/>
      <c r="W891" s="19"/>
      <c r="X891" s="51"/>
      <c r="Y891" s="19"/>
      <c r="Z891" s="51"/>
      <c r="AA891" s="19"/>
      <c r="AB891" s="51"/>
      <c r="AC891" s="19"/>
      <c r="AD891" s="51"/>
      <c r="AE891" s="19"/>
      <c r="AF891" s="87"/>
      <c r="AG891" s="19"/>
      <c r="AH891" s="51"/>
      <c r="AI891" s="19"/>
      <c r="AJ891" s="51"/>
      <c r="AK891" s="19"/>
      <c r="AL891" s="19"/>
      <c r="AM891" s="51"/>
      <c r="AN891" s="15"/>
      <c r="AO891" s="22">
        <v>1.53939119809365E-3</v>
      </c>
      <c r="AP891" s="22">
        <v>-1.49542317285523E-3</v>
      </c>
      <c r="AQ891" s="22">
        <v>3.8952738323132499E-3</v>
      </c>
      <c r="AR891" s="22">
        <v>-6.1208938168419999E-3</v>
      </c>
      <c r="AS891" s="20"/>
      <c r="AT891" s="20"/>
      <c r="AU891" s="20"/>
      <c r="AV891" s="21"/>
      <c r="AW891" s="15"/>
      <c r="AX891" s="25"/>
      <c r="AY891" s="26"/>
      <c r="AZ891" s="26"/>
      <c r="BA891" s="26"/>
      <c r="BB891" s="85"/>
      <c r="BC891" s="88">
        <v>-0.87136498082327296</v>
      </c>
      <c r="BD891" s="18">
        <v>43766</v>
      </c>
      <c r="BE891" s="18">
        <v>43803</v>
      </c>
      <c r="BF891" s="20">
        <v>65</v>
      </c>
      <c r="BG891" s="18">
        <v>43857</v>
      </c>
      <c r="BH891" s="15"/>
    </row>
    <row r="892" spans="1:60" x14ac:dyDescent="0.25">
      <c r="A892" s="15"/>
      <c r="B892" s="14" t="s">
        <v>2844</v>
      </c>
      <c r="C892" s="14" t="s">
        <v>2845</v>
      </c>
      <c r="D892" s="14" t="s">
        <v>2842</v>
      </c>
      <c r="E892" s="16" t="s">
        <v>43</v>
      </c>
      <c r="F892" s="16" t="s">
        <v>28</v>
      </c>
      <c r="G892" s="81" t="s">
        <v>224</v>
      </c>
      <c r="H892" s="82" t="s">
        <v>225</v>
      </c>
      <c r="I892" s="17" t="s">
        <v>31</v>
      </c>
      <c r="J892" s="17" t="s">
        <v>2846</v>
      </c>
      <c r="K892" s="15"/>
      <c r="L892" s="18">
        <v>44022</v>
      </c>
      <c r="M892" s="83">
        <v>42023.781599998503</v>
      </c>
      <c r="N892" s="84">
        <v>42023.781599998503</v>
      </c>
      <c r="O892" s="84">
        <v>42038.676299989202</v>
      </c>
      <c r="P892" s="85">
        <f t="shared" si="13"/>
        <v>0.99964569055684793</v>
      </c>
      <c r="Q892" s="18">
        <v>44020</v>
      </c>
      <c r="R892" s="86">
        <v>1583584.014</v>
      </c>
      <c r="S892" s="86">
        <v>981172.02511523396</v>
      </c>
      <c r="T892" s="15"/>
      <c r="U892" s="19">
        <v>2.1490674043889202E-5</v>
      </c>
      <c r="V892" s="51">
        <v>4.4061982771381701E-2</v>
      </c>
      <c r="W892" s="19">
        <v>1.44912519499485E-3</v>
      </c>
      <c r="X892" s="51">
        <v>0.93382977056535299</v>
      </c>
      <c r="Y892" s="19">
        <v>1.48322988516156E-2</v>
      </c>
      <c r="Z892" s="51">
        <v>20.8149033434165</v>
      </c>
      <c r="AA892" s="19">
        <v>2.3442039333531301E-2</v>
      </c>
      <c r="AB892" s="51">
        <v>22.920870836504001</v>
      </c>
      <c r="AC892" s="19">
        <v>5.9217833635557299E-2</v>
      </c>
      <c r="AD892" s="51">
        <v>30.207638861815202</v>
      </c>
      <c r="AE892" s="19">
        <v>8.6044942056178103E-2</v>
      </c>
      <c r="AF892" s="87">
        <v>26.3817262542143</v>
      </c>
      <c r="AG892" s="19">
        <v>2.8126987126597702E-4</v>
      </c>
      <c r="AH892" s="51">
        <v>-1.7706940046991799</v>
      </c>
      <c r="AI892" s="19">
        <v>1.6605548335064699E-2</v>
      </c>
      <c r="AJ892" s="51">
        <v>15.3874720405001</v>
      </c>
      <c r="AK892" s="19">
        <v>0.74547519837273302</v>
      </c>
      <c r="AL892" s="19">
        <v>4.2174940626864603E-2</v>
      </c>
      <c r="AM892" s="51">
        <v>59.374551068642198</v>
      </c>
      <c r="AN892" s="15"/>
      <c r="AO892" s="22">
        <v>2.0805333297175799E-3</v>
      </c>
      <c r="AP892" s="22">
        <v>-1.64768187732989E-3</v>
      </c>
      <c r="AQ892" s="22">
        <v>5.6634950433363E-3</v>
      </c>
      <c r="AR892" s="22">
        <v>-5.9656764688042997E-3</v>
      </c>
      <c r="AS892" s="20">
        <v>10</v>
      </c>
      <c r="AT892" s="20">
        <v>2</v>
      </c>
      <c r="AU892" s="20">
        <v>7</v>
      </c>
      <c r="AV892" s="21">
        <v>5</v>
      </c>
      <c r="AW892" s="15"/>
      <c r="AX892" s="25">
        <v>7.1277715380892899E-3</v>
      </c>
      <c r="AY892" s="26">
        <v>-0.85926916041989898</v>
      </c>
      <c r="AZ892" s="26">
        <v>0.65026839237998502</v>
      </c>
      <c r="BA892" s="26">
        <v>-1.1271617530437701</v>
      </c>
      <c r="BB892" s="85">
        <v>7.3635187124636997E-4</v>
      </c>
      <c r="BC892" s="88">
        <v>-0.85227089900672603</v>
      </c>
      <c r="BD892" s="18">
        <v>43766</v>
      </c>
      <c r="BE892" s="18">
        <v>43803</v>
      </c>
      <c r="BF892" s="20">
        <v>58</v>
      </c>
      <c r="BG892" s="18">
        <v>43846</v>
      </c>
      <c r="BH892" s="15"/>
    </row>
    <row r="893" spans="1:60" x14ac:dyDescent="0.25">
      <c r="A893" s="15"/>
      <c r="B893" s="14" t="s">
        <v>2847</v>
      </c>
      <c r="C893" s="14" t="s">
        <v>2848</v>
      </c>
      <c r="D893" s="14" t="s">
        <v>2842</v>
      </c>
      <c r="E893" s="16" t="s">
        <v>213</v>
      </c>
      <c r="F893" s="16" t="s">
        <v>28</v>
      </c>
      <c r="G893" s="81" t="s">
        <v>224</v>
      </c>
      <c r="H893" s="82" t="s">
        <v>225</v>
      </c>
      <c r="I893" s="17" t="s">
        <v>31</v>
      </c>
      <c r="J893" s="17" t="s">
        <v>2849</v>
      </c>
      <c r="K893" s="15"/>
      <c r="L893" s="18">
        <v>44022</v>
      </c>
      <c r="M893" s="83">
        <v>1017.35049999971</v>
      </c>
      <c r="N893" s="84">
        <v>1017.35049999971</v>
      </c>
      <c r="O893" s="84">
        <v>1017.47410000023</v>
      </c>
      <c r="P893" s="85">
        <f t="shared" si="13"/>
        <v>0.99987852270586541</v>
      </c>
      <c r="Q893" s="18">
        <v>43992</v>
      </c>
      <c r="R893" s="86">
        <v>0</v>
      </c>
      <c r="S893" s="86">
        <v>676410.98902734404</v>
      </c>
      <c r="T893" s="15"/>
      <c r="U893" s="19">
        <v>0</v>
      </c>
      <c r="V893" s="51">
        <v>4.1912915366992799E-2</v>
      </c>
      <c r="W893" s="19">
        <v>-1.21477293760108E-4</v>
      </c>
      <c r="X893" s="51">
        <v>0.77676952168985702</v>
      </c>
      <c r="Y893" s="19">
        <v>4.1587658761272897E-3</v>
      </c>
      <c r="Z893" s="51">
        <v>19.747550045867701</v>
      </c>
      <c r="AA893" s="19">
        <v>4.1587658761272897E-3</v>
      </c>
      <c r="AB893" s="51">
        <v>20.9925434907782</v>
      </c>
      <c r="AC893" s="19"/>
      <c r="AD893" s="51"/>
      <c r="AE893" s="19"/>
      <c r="AF893" s="87"/>
      <c r="AG893" s="19">
        <v>0</v>
      </c>
      <c r="AH893" s="51">
        <v>-1.79882099182578</v>
      </c>
      <c r="AI893" s="19">
        <v>4.1587658761272897E-3</v>
      </c>
      <c r="AJ893" s="51">
        <v>14.1427937946137</v>
      </c>
      <c r="AK893" s="19">
        <v>1.73505000002478E-2</v>
      </c>
      <c r="AL893" s="19">
        <v>1.0602842943626499E-2</v>
      </c>
      <c r="AM893" s="51">
        <v>23.624972480582102</v>
      </c>
      <c r="AN893" s="15"/>
      <c r="AO893" s="22">
        <v>8.2851378829218404E-4</v>
      </c>
      <c r="AP893" s="22">
        <v>-1.21477293760108E-4</v>
      </c>
      <c r="AQ893" s="22">
        <v>2.8550803526741198E-3</v>
      </c>
      <c r="AR893" s="22">
        <v>-1.21477293760108E-4</v>
      </c>
      <c r="AS893" s="20">
        <v>2</v>
      </c>
      <c r="AT893" s="20">
        <v>1</v>
      </c>
      <c r="AU893" s="20">
        <v>7</v>
      </c>
      <c r="AV893" s="21">
        <v>5</v>
      </c>
      <c r="AW893" s="15"/>
      <c r="AX893" s="25">
        <v>1.4087310951526901E-3</v>
      </c>
      <c r="AY893" s="26">
        <v>-16.502156771690402</v>
      </c>
      <c r="AZ893" s="26">
        <v>0.58427460502662099</v>
      </c>
      <c r="BA893" s="26">
        <v>-13.915372553543399</v>
      </c>
      <c r="BB893" s="85">
        <v>1.45582050004265E-4</v>
      </c>
      <c r="BC893" s="88">
        <v>-1.21477294130159E-2</v>
      </c>
      <c r="BD893" s="18">
        <v>43969</v>
      </c>
      <c r="BE893" s="18">
        <v>43993</v>
      </c>
      <c r="BF893" s="20"/>
      <c r="BG893" s="18"/>
      <c r="BH893" s="15"/>
    </row>
    <row r="894" spans="1:60" x14ac:dyDescent="0.25">
      <c r="A894" s="15"/>
      <c r="B894" s="14" t="s">
        <v>2850</v>
      </c>
      <c r="C894" s="14" t="s">
        <v>2851</v>
      </c>
      <c r="D894" s="14" t="s">
        <v>2842</v>
      </c>
      <c r="E894" s="16" t="s">
        <v>516</v>
      </c>
      <c r="F894" s="16" t="s">
        <v>28</v>
      </c>
      <c r="G894" s="81" t="s">
        <v>224</v>
      </c>
      <c r="H894" s="82" t="s">
        <v>225</v>
      </c>
      <c r="I894" s="17" t="s">
        <v>31</v>
      </c>
      <c r="J894" s="17" t="s">
        <v>64</v>
      </c>
      <c r="K894" s="15"/>
      <c r="L894" s="18">
        <v>44022</v>
      </c>
      <c r="M894" s="83">
        <v>2003.2910999991</v>
      </c>
      <c r="N894" s="84">
        <v>2003.2910999991</v>
      </c>
      <c r="O894" s="84"/>
      <c r="P894" s="85" t="str">
        <f t="shared" si="13"/>
        <v/>
      </c>
      <c r="Q894" s="18"/>
      <c r="R894" s="86">
        <v>253025.56200000001</v>
      </c>
      <c r="S894" s="86"/>
      <c r="T894" s="15"/>
      <c r="U894" s="19">
        <v>3.2447660487378003E-5</v>
      </c>
      <c r="V894" s="51">
        <v>4.5157681415730601E-2</v>
      </c>
      <c r="W894" s="19">
        <v>1.7784860046958801E-3</v>
      </c>
      <c r="X894" s="51">
        <v>0.96676585153545602</v>
      </c>
      <c r="Y894" s="19"/>
      <c r="Z894" s="51"/>
      <c r="AA894" s="19"/>
      <c r="AB894" s="51"/>
      <c r="AC894" s="19"/>
      <c r="AD894" s="51"/>
      <c r="AE894" s="19"/>
      <c r="AF894" s="87"/>
      <c r="AG894" s="19">
        <v>3.9090973950806101E-4</v>
      </c>
      <c r="AH894" s="51">
        <v>-1.75973001787497</v>
      </c>
      <c r="AI894" s="19"/>
      <c r="AJ894" s="51"/>
      <c r="AK894" s="19">
        <v>1.6455499990115599E-3</v>
      </c>
      <c r="AL894" s="19">
        <v>1.3455455764415101E-2</v>
      </c>
      <c r="AM894" s="51">
        <v>-10.068383493140599</v>
      </c>
      <c r="AN894" s="15"/>
      <c r="AO894" s="22">
        <v>7.4026655056513803E-4</v>
      </c>
      <c r="AP894" s="22">
        <v>-6.5826255013234903E-4</v>
      </c>
      <c r="AQ894" s="22">
        <v>1.00404913791863E-3</v>
      </c>
      <c r="AR894" s="22">
        <v>3.9090973950806101E-4</v>
      </c>
      <c r="AS894" s="20"/>
      <c r="AT894" s="20"/>
      <c r="AU894" s="20"/>
      <c r="AV894" s="21"/>
      <c r="AW894" s="15"/>
      <c r="AX894" s="25"/>
      <c r="AY894" s="26"/>
      <c r="AZ894" s="26"/>
      <c r="BA894" s="26"/>
      <c r="BB894" s="85"/>
      <c r="BC894" s="88">
        <v>-0.18222208209704099</v>
      </c>
      <c r="BD894" s="18">
        <v>43984</v>
      </c>
      <c r="BE894" s="18">
        <v>43990</v>
      </c>
      <c r="BF894" s="20">
        <v>13</v>
      </c>
      <c r="BG894" s="18">
        <v>44001</v>
      </c>
      <c r="BH894" s="15"/>
    </row>
    <row r="895" spans="1:60" x14ac:dyDescent="0.25">
      <c r="A895" s="15"/>
      <c r="B895" s="14" t="s">
        <v>2852</v>
      </c>
      <c r="C895" s="14" t="s">
        <v>2853</v>
      </c>
      <c r="D895" s="14" t="s">
        <v>2842</v>
      </c>
      <c r="E895" s="16" t="s">
        <v>317</v>
      </c>
      <c r="F895" s="16" t="s">
        <v>28</v>
      </c>
      <c r="G895" s="81" t="s">
        <v>224</v>
      </c>
      <c r="H895" s="82" t="s">
        <v>225</v>
      </c>
      <c r="I895" s="17" t="s">
        <v>31</v>
      </c>
      <c r="J895" s="17" t="s">
        <v>64</v>
      </c>
      <c r="K895" s="15"/>
      <c r="L895" s="18">
        <v>44022</v>
      </c>
      <c r="M895" s="83">
        <v>40857.245999991901</v>
      </c>
      <c r="N895" s="84">
        <v>40857.245999991901</v>
      </c>
      <c r="O895" s="84"/>
      <c r="P895" s="85" t="str">
        <f t="shared" si="13"/>
        <v/>
      </c>
      <c r="Q895" s="18"/>
      <c r="R895" s="86">
        <v>186422977.26699999</v>
      </c>
      <c r="S895" s="86"/>
      <c r="T895" s="15"/>
      <c r="U895" s="19">
        <v>1.62837914103875E-5</v>
      </c>
      <c r="V895" s="51">
        <v>4.3541294508031597E-2</v>
      </c>
      <c r="W895" s="19">
        <v>1.2927349780511601E-3</v>
      </c>
      <c r="X895" s="51">
        <v>0.91819074887098395</v>
      </c>
      <c r="Y895" s="19"/>
      <c r="Z895" s="51"/>
      <c r="AA895" s="19"/>
      <c r="AB895" s="51"/>
      <c r="AC895" s="19"/>
      <c r="AD895" s="51"/>
      <c r="AE895" s="19"/>
      <c r="AF895" s="87"/>
      <c r="AG895" s="19">
        <v>2.2919669572729601E-4</v>
      </c>
      <c r="AH895" s="51">
        <v>-1.77590132225305</v>
      </c>
      <c r="AI895" s="19"/>
      <c r="AJ895" s="51"/>
      <c r="AK895" s="19">
        <v>1.0288788607795101E-2</v>
      </c>
      <c r="AL895" s="19">
        <v>2.5611974757339302E-2</v>
      </c>
      <c r="AM895" s="51">
        <v>11.8262070831552</v>
      </c>
      <c r="AN895" s="15"/>
      <c r="AO895" s="22">
        <v>2.0648818772315298E-3</v>
      </c>
      <c r="AP895" s="22">
        <v>-1.65287701565831E-3</v>
      </c>
      <c r="AQ895" s="22">
        <v>5.5064606258383702E-3</v>
      </c>
      <c r="AR895" s="22">
        <v>2.2919669572729601E-4</v>
      </c>
      <c r="AS895" s="20"/>
      <c r="AT895" s="20"/>
      <c r="AU895" s="20"/>
      <c r="AV895" s="21"/>
      <c r="AW895" s="15"/>
      <c r="AX895" s="25"/>
      <c r="AY895" s="26"/>
      <c r="AZ895" s="26"/>
      <c r="BA895" s="26"/>
      <c r="BB895" s="85"/>
      <c r="BC895" s="88">
        <v>-0.494440207043226</v>
      </c>
      <c r="BD895" s="18">
        <v>43907</v>
      </c>
      <c r="BE895" s="18">
        <v>43916</v>
      </c>
      <c r="BF895" s="20">
        <v>20</v>
      </c>
      <c r="BG895" s="18">
        <v>43935</v>
      </c>
      <c r="BH895" s="15"/>
    </row>
    <row r="896" spans="1:60" x14ac:dyDescent="0.25">
      <c r="A896" s="15"/>
      <c r="B896" s="14" t="s">
        <v>2854</v>
      </c>
      <c r="C896" s="14" t="s">
        <v>2855</v>
      </c>
      <c r="D896" s="14" t="s">
        <v>2842</v>
      </c>
      <c r="E896" s="16" t="s">
        <v>320</v>
      </c>
      <c r="F896" s="16" t="s">
        <v>28</v>
      </c>
      <c r="G896" s="81" t="s">
        <v>224</v>
      </c>
      <c r="H896" s="82" t="s">
        <v>225</v>
      </c>
      <c r="I896" s="17" t="s">
        <v>31</v>
      </c>
      <c r="J896" s="17" t="s">
        <v>2856</v>
      </c>
      <c r="K896" s="15"/>
      <c r="L896" s="18">
        <v>44022</v>
      </c>
      <c r="M896" s="83">
        <v>1180.70649999939</v>
      </c>
      <c r="N896" s="84">
        <v>1180.70649999939</v>
      </c>
      <c r="O896" s="84">
        <v>1181.13340000063</v>
      </c>
      <c r="P896" s="85">
        <f t="shared" si="13"/>
        <v>0.9996385674969146</v>
      </c>
      <c r="Q896" s="18">
        <v>44020</v>
      </c>
      <c r="R896" s="86">
        <v>3756376.835</v>
      </c>
      <c r="S896" s="86">
        <v>3512921.35031641</v>
      </c>
      <c r="T896" s="15"/>
      <c r="U896" s="19">
        <v>1.79556736839004E-5</v>
      </c>
      <c r="V896" s="51">
        <v>4.37084827353829E-2</v>
      </c>
      <c r="W896" s="19">
        <v>1.34218295352184E-3</v>
      </c>
      <c r="X896" s="51">
        <v>0.92313554641805196</v>
      </c>
      <c r="Y896" s="19">
        <v>1.4174398553223E-2</v>
      </c>
      <c r="Z896" s="51">
        <v>20.749113313562699</v>
      </c>
      <c r="AA896" s="19">
        <v>2.2108128177933398E-2</v>
      </c>
      <c r="AB896" s="51">
        <v>22.787479720951499</v>
      </c>
      <c r="AC896" s="19">
        <v>5.6462968568666803E-2</v>
      </c>
      <c r="AD896" s="51">
        <v>29.932152355118902</v>
      </c>
      <c r="AE896" s="19">
        <v>8.1812799313483994E-2</v>
      </c>
      <c r="AF896" s="87">
        <v>25.9585119799594</v>
      </c>
      <c r="AG896" s="19">
        <v>2.4567599575675602E-4</v>
      </c>
      <c r="AH896" s="51">
        <v>-1.7742533922501</v>
      </c>
      <c r="AI896" s="19">
        <v>1.5910305086436E-2</v>
      </c>
      <c r="AJ896" s="51">
        <v>15.317947715637301</v>
      </c>
      <c r="AK896" s="19">
        <v>0.180706499999505</v>
      </c>
      <c r="AL896" s="19">
        <v>2.9167604836402499E-2</v>
      </c>
      <c r="AM896" s="51">
        <v>12.707658904779199</v>
      </c>
      <c r="AN896" s="15"/>
      <c r="AO896" s="22">
        <v>2.0698372518381798E-3</v>
      </c>
      <c r="AP896" s="22">
        <v>-1.65126976571628E-3</v>
      </c>
      <c r="AQ896" s="22">
        <v>5.5559468601131803E-3</v>
      </c>
      <c r="AR896" s="22">
        <v>-6.0718154027199498E-3</v>
      </c>
      <c r="AS896" s="20">
        <v>10</v>
      </c>
      <c r="AT896" s="20">
        <v>2</v>
      </c>
      <c r="AU896" s="20">
        <v>7</v>
      </c>
      <c r="AV896" s="21">
        <v>5</v>
      </c>
      <c r="AW896" s="15"/>
      <c r="AX896" s="25">
        <v>7.1382369609455099E-3</v>
      </c>
      <c r="AY896" s="26">
        <v>-0.94320406661881895</v>
      </c>
      <c r="AZ896" s="26">
        <v>0.64415721179011598</v>
      </c>
      <c r="BA896" s="26">
        <v>-1.23139700913271</v>
      </c>
      <c r="BB896" s="85">
        <v>7.3742816561661996E-4</v>
      </c>
      <c r="BC896" s="88">
        <v>-0.86533040396807304</v>
      </c>
      <c r="BD896" s="18">
        <v>43766</v>
      </c>
      <c r="BE896" s="18">
        <v>43803</v>
      </c>
      <c r="BF896" s="20">
        <v>60</v>
      </c>
      <c r="BG896" s="18">
        <v>43850</v>
      </c>
      <c r="BH896" s="15"/>
    </row>
    <row r="897" spans="1:60" x14ac:dyDescent="0.25">
      <c r="A897" s="15"/>
      <c r="B897" s="14" t="s">
        <v>2857</v>
      </c>
      <c r="C897" s="14" t="s">
        <v>2858</v>
      </c>
      <c r="D897" s="14" t="s">
        <v>2842</v>
      </c>
      <c r="E897" s="16" t="s">
        <v>574</v>
      </c>
      <c r="F897" s="16" t="s">
        <v>28</v>
      </c>
      <c r="G897" s="81" t="s">
        <v>224</v>
      </c>
      <c r="H897" s="82" t="s">
        <v>225</v>
      </c>
      <c r="I897" s="17" t="s">
        <v>31</v>
      </c>
      <c r="J897" s="17" t="s">
        <v>64</v>
      </c>
      <c r="K897" s="15"/>
      <c r="L897" s="18">
        <v>44022</v>
      </c>
      <c r="M897" s="83">
        <v>39005.825399994901</v>
      </c>
      <c r="N897" s="84">
        <v>39005.825399994901</v>
      </c>
      <c r="O897" s="84"/>
      <c r="P897" s="85" t="str">
        <f t="shared" si="13"/>
        <v/>
      </c>
      <c r="Q897" s="18"/>
      <c r="R897" s="86">
        <v>0</v>
      </c>
      <c r="S897" s="86"/>
      <c r="T897" s="15"/>
      <c r="U897" s="19">
        <v>0</v>
      </c>
      <c r="V897" s="51">
        <v>4.1912915366992799E-2</v>
      </c>
      <c r="W897" s="19">
        <v>0</v>
      </c>
      <c r="X897" s="51">
        <v>0.78891725106586796</v>
      </c>
      <c r="Y897" s="19">
        <v>1.13436950414325E-4</v>
      </c>
      <c r="Z897" s="51">
        <v>19.343017153296401</v>
      </c>
      <c r="AA897" s="19"/>
      <c r="AB897" s="51"/>
      <c r="AC897" s="19"/>
      <c r="AD897" s="51"/>
      <c r="AE897" s="19"/>
      <c r="AF897" s="87"/>
      <c r="AG897" s="19">
        <v>0</v>
      </c>
      <c r="AH897" s="51">
        <v>-1.79882099182578</v>
      </c>
      <c r="AI897" s="19">
        <v>1.9721209446288399E-3</v>
      </c>
      <c r="AJ897" s="51">
        <v>13.9241293014638</v>
      </c>
      <c r="AK897" s="19">
        <v>1.49369230712182E-4</v>
      </c>
      <c r="AL897" s="19">
        <v>1.9403034275455901E-4</v>
      </c>
      <c r="AM897" s="51">
        <v>21.473949451057699</v>
      </c>
      <c r="AN897" s="15"/>
      <c r="AO897" s="22">
        <v>9.9716436852759194E-4</v>
      </c>
      <c r="AP897" s="22">
        <v>-1.47914442914043E-3</v>
      </c>
      <c r="AQ897" s="22">
        <v>4.3542279236135099E-3</v>
      </c>
      <c r="AR897" s="22">
        <v>-5.6347213112530898E-3</v>
      </c>
      <c r="AS897" s="20"/>
      <c r="AT897" s="20"/>
      <c r="AU897" s="20"/>
      <c r="AV897" s="21"/>
      <c r="AW897" s="15"/>
      <c r="AX897" s="25"/>
      <c r="AY897" s="26"/>
      <c r="AZ897" s="26"/>
      <c r="BA897" s="26"/>
      <c r="BB897" s="85"/>
      <c r="BC897" s="88">
        <v>-0.81155680915253503</v>
      </c>
      <c r="BD897" s="18">
        <v>43766</v>
      </c>
      <c r="BE897" s="18">
        <v>43803</v>
      </c>
      <c r="BF897" s="20"/>
      <c r="BG897" s="18"/>
      <c r="BH897" s="15"/>
    </row>
    <row r="898" spans="1:60" x14ac:dyDescent="0.25">
      <c r="A898" s="15"/>
      <c r="B898" s="14" t="s">
        <v>2859</v>
      </c>
      <c r="C898" s="14" t="s">
        <v>2860</v>
      </c>
      <c r="D898" s="14" t="s">
        <v>2842</v>
      </c>
      <c r="E898" s="16" t="s">
        <v>36</v>
      </c>
      <c r="F898" s="16" t="s">
        <v>172</v>
      </c>
      <c r="G898" s="81" t="s">
        <v>115</v>
      </c>
      <c r="H898" s="82" t="s">
        <v>190</v>
      </c>
      <c r="I898" s="17" t="s">
        <v>31</v>
      </c>
      <c r="J898" s="17" t="s">
        <v>2861</v>
      </c>
      <c r="K898" s="15"/>
      <c r="L898" s="18">
        <v>44022</v>
      </c>
      <c r="M898" s="83">
        <v>1204.1246000006799</v>
      </c>
      <c r="N898" s="84">
        <v>1204.1246000006799</v>
      </c>
      <c r="O898" s="84">
        <v>1320.0713999997799</v>
      </c>
      <c r="P898" s="85">
        <f t="shared" si="13"/>
        <v>0.91216626615869467</v>
      </c>
      <c r="Q898" s="18">
        <v>43881</v>
      </c>
      <c r="R898" s="86">
        <v>8579028.7880000006</v>
      </c>
      <c r="S898" s="86">
        <v>8629561.6701562498</v>
      </c>
      <c r="T898" s="15"/>
      <c r="U898" s="19">
        <v>1.05835079430108E-2</v>
      </c>
      <c r="V898" s="51">
        <v>1.1002637096680701</v>
      </c>
      <c r="W898" s="19">
        <v>2.9751610958555798E-2</v>
      </c>
      <c r="X898" s="51">
        <v>3.7640783469214498</v>
      </c>
      <c r="Y898" s="19">
        <v>-5.6270254975970602E-2</v>
      </c>
      <c r="Z898" s="51">
        <v>13.7046479606506</v>
      </c>
      <c r="AA898" s="19">
        <v>4.5066883436447797E-2</v>
      </c>
      <c r="AB898" s="51">
        <v>25.0833552468102</v>
      </c>
      <c r="AC898" s="19">
        <v>8.3390286414214601E-2</v>
      </c>
      <c r="AD898" s="51">
        <v>32.624884139688199</v>
      </c>
      <c r="AE898" s="19">
        <v>0.126367824686895</v>
      </c>
      <c r="AF898" s="87">
        <v>30.414014517300501</v>
      </c>
      <c r="AG898" s="19">
        <v>-5.7651803581393302E-4</v>
      </c>
      <c r="AH898" s="51">
        <v>-1.85647279540717</v>
      </c>
      <c r="AI898" s="19">
        <v>-3.4383303423965103E-2</v>
      </c>
      <c r="AJ898" s="51">
        <v>10.2885868645972</v>
      </c>
      <c r="AK898" s="19">
        <v>0.20412460000079599</v>
      </c>
      <c r="AL898" s="19">
        <v>1.3356470559301699E-2</v>
      </c>
      <c r="AM898" s="51">
        <v>-29.464529073098699</v>
      </c>
      <c r="AN898" s="15"/>
      <c r="AO898" s="22">
        <v>2.6441378529853E-2</v>
      </c>
      <c r="AP898" s="22">
        <v>-5.3166223165171701E-2</v>
      </c>
      <c r="AQ898" s="22">
        <v>6.9633522327421801E-2</v>
      </c>
      <c r="AR898" s="22">
        <v>-9.9350220340129497E-2</v>
      </c>
      <c r="AS898" s="20">
        <v>7</v>
      </c>
      <c r="AT898" s="20">
        <v>5</v>
      </c>
      <c r="AU898" s="20">
        <v>7</v>
      </c>
      <c r="AV898" s="21">
        <v>5</v>
      </c>
      <c r="AW898" s="15"/>
      <c r="AX898" s="25">
        <v>0.147448970016412</v>
      </c>
      <c r="AY898" s="26">
        <v>0.179671891284443</v>
      </c>
      <c r="AZ898" s="26">
        <v>0.85114546253225898</v>
      </c>
      <c r="BA898" s="26">
        <v>0.23569689906503299</v>
      </c>
      <c r="BB898" s="85">
        <v>1.5126864288031399E-2</v>
      </c>
      <c r="BC898" s="88">
        <v>-21.949146084079999</v>
      </c>
      <c r="BD898" s="18">
        <v>43881</v>
      </c>
      <c r="BE898" s="18">
        <v>43913</v>
      </c>
      <c r="BF898" s="20"/>
      <c r="BG898" s="18"/>
      <c r="BH898" s="15"/>
    </row>
    <row r="899" spans="1:60" x14ac:dyDescent="0.25">
      <c r="A899" s="15"/>
      <c r="B899" s="14" t="s">
        <v>2862</v>
      </c>
      <c r="C899" s="14" t="s">
        <v>2863</v>
      </c>
      <c r="D899" s="14" t="s">
        <v>2842</v>
      </c>
      <c r="E899" s="16" t="s">
        <v>43</v>
      </c>
      <c r="F899" s="16" t="s">
        <v>172</v>
      </c>
      <c r="G899" s="81" t="s">
        <v>115</v>
      </c>
      <c r="H899" s="82" t="s">
        <v>190</v>
      </c>
      <c r="I899" s="17" t="s">
        <v>31</v>
      </c>
      <c r="J899" s="17" t="s">
        <v>2864</v>
      </c>
      <c r="K899" s="15"/>
      <c r="L899" s="18">
        <v>44022</v>
      </c>
      <c r="M899" s="83">
        <v>1781.71490000002</v>
      </c>
      <c r="N899" s="84">
        <v>1781.71490000002</v>
      </c>
      <c r="O899" s="84">
        <v>1944.2687999997299</v>
      </c>
      <c r="P899" s="85">
        <f t="shared" si="13"/>
        <v>0.91639329911598</v>
      </c>
      <c r="Q899" s="18">
        <v>43881</v>
      </c>
      <c r="R899" s="86">
        <v>4457238.727</v>
      </c>
      <c r="S899" s="86">
        <v>4830579.49064063</v>
      </c>
      <c r="T899" s="15"/>
      <c r="U899" s="19">
        <v>1.06166326477251E-2</v>
      </c>
      <c r="V899" s="51">
        <v>1.1035761801395001</v>
      </c>
      <c r="W899" s="19">
        <v>3.07651045568491E-2</v>
      </c>
      <c r="X899" s="51">
        <v>3.8654277067507801</v>
      </c>
      <c r="Y899" s="19">
        <v>-5.0621279173356001E-2</v>
      </c>
      <c r="Z899" s="51">
        <v>14.2695455409121</v>
      </c>
      <c r="AA899" s="19">
        <v>5.7701130128407399E-2</v>
      </c>
      <c r="AB899" s="51">
        <v>26.346779915998901</v>
      </c>
      <c r="AC899" s="19">
        <v>0.109726056849468</v>
      </c>
      <c r="AD899" s="51">
        <v>35.2584611832281</v>
      </c>
      <c r="AE899" s="19">
        <v>0.16767868572060299</v>
      </c>
      <c r="AF899" s="87">
        <v>34.545100620656697</v>
      </c>
      <c r="AG899" s="19">
        <v>-2.4874334940250302E-4</v>
      </c>
      <c r="AH899" s="51">
        <v>-1.8236953267660301</v>
      </c>
      <c r="AI899" s="19">
        <v>-2.8284764884119799E-2</v>
      </c>
      <c r="AJ899" s="51">
        <v>10.898440718578099</v>
      </c>
      <c r="AK899" s="19">
        <v>0.78171489999978805</v>
      </c>
      <c r="AL899" s="19">
        <v>4.2118282706724103E-2</v>
      </c>
      <c r="AM899" s="51">
        <v>28.294500926800499</v>
      </c>
      <c r="AN899" s="15"/>
      <c r="AO899" s="22">
        <v>2.65424634908413E-2</v>
      </c>
      <c r="AP899" s="22">
        <v>-5.3135214039721199E-2</v>
      </c>
      <c r="AQ899" s="22">
        <v>7.0689328789740102E-2</v>
      </c>
      <c r="AR899" s="22">
        <v>-9.8434398331883097E-2</v>
      </c>
      <c r="AS899" s="20">
        <v>7</v>
      </c>
      <c r="AT899" s="20">
        <v>5</v>
      </c>
      <c r="AU899" s="20">
        <v>7</v>
      </c>
      <c r="AV899" s="21">
        <v>5</v>
      </c>
      <c r="AW899" s="15"/>
      <c r="AX899" s="25">
        <v>0.14744336041738301</v>
      </c>
      <c r="AY899" s="26">
        <v>0.25937500475993103</v>
      </c>
      <c r="AZ899" s="26">
        <v>0.89967055936449503</v>
      </c>
      <c r="BA899" s="26">
        <v>0.34115800313975297</v>
      </c>
      <c r="BB899" s="85">
        <v>1.5127140244712799E-2</v>
      </c>
      <c r="BC899" s="88">
        <v>-21.867218154133301</v>
      </c>
      <c r="BD899" s="18">
        <v>43881</v>
      </c>
      <c r="BE899" s="18">
        <v>43913</v>
      </c>
      <c r="BF899" s="20"/>
      <c r="BG899" s="18"/>
      <c r="BH899" s="15"/>
    </row>
    <row r="900" spans="1:60" x14ac:dyDescent="0.25">
      <c r="A900" s="15"/>
      <c r="B900" s="14" t="s">
        <v>2865</v>
      </c>
      <c r="C900" s="14" t="s">
        <v>2866</v>
      </c>
      <c r="D900" s="14" t="s">
        <v>2842</v>
      </c>
      <c r="E900" s="16" t="s">
        <v>47</v>
      </c>
      <c r="F900" s="16" t="s">
        <v>172</v>
      </c>
      <c r="G900" s="81" t="s">
        <v>115</v>
      </c>
      <c r="H900" s="82" t="s">
        <v>190</v>
      </c>
      <c r="I900" s="17" t="s">
        <v>31</v>
      </c>
      <c r="J900" s="17" t="s">
        <v>2867</v>
      </c>
      <c r="K900" s="15"/>
      <c r="L900" s="18">
        <v>44022</v>
      </c>
      <c r="M900" s="83">
        <v>1380.14900000021</v>
      </c>
      <c r="N900" s="84">
        <v>1380.14900000021</v>
      </c>
      <c r="O900" s="84">
        <v>1499.69659999944</v>
      </c>
      <c r="P900" s="85">
        <f t="shared" si="13"/>
        <v>0.92028547640951197</v>
      </c>
      <c r="Q900" s="18">
        <v>43881</v>
      </c>
      <c r="R900" s="86">
        <v>5506.567</v>
      </c>
      <c r="S900" s="86">
        <v>5373.7853740463297</v>
      </c>
      <c r="T900" s="15"/>
      <c r="U900" s="19">
        <v>1.0647116319887601E-2</v>
      </c>
      <c r="V900" s="51">
        <v>1.1066245473557501</v>
      </c>
      <c r="W900" s="19">
        <v>3.1695573823526502E-2</v>
      </c>
      <c r="X900" s="51">
        <v>3.9584746334185201</v>
      </c>
      <c r="Y900" s="19">
        <v>-4.5414152848970803E-2</v>
      </c>
      <c r="Z900" s="51">
        <v>14.790258173350599</v>
      </c>
      <c r="AA900" s="19">
        <v>6.9414393012266401E-2</v>
      </c>
      <c r="AB900" s="51">
        <v>27.518106204399398</v>
      </c>
      <c r="AC900" s="19">
        <v>0.123232391957572</v>
      </c>
      <c r="AD900" s="51">
        <v>36.609094694024002</v>
      </c>
      <c r="AE900" s="19">
        <v>0.194963788713794</v>
      </c>
      <c r="AF900" s="87">
        <v>37.273610920004998</v>
      </c>
      <c r="AG900" s="19">
        <v>5.2171002607792602E-5</v>
      </c>
      <c r="AH900" s="51">
        <v>-1.7936038915650001</v>
      </c>
      <c r="AI900" s="19">
        <v>-2.2661259592496201E-2</v>
      </c>
      <c r="AJ900" s="51">
        <v>11.460791247751301</v>
      </c>
      <c r="AK900" s="19">
        <v>0.38014900000067398</v>
      </c>
      <c r="AL900" s="19">
        <v>6.3639202326157801E-2</v>
      </c>
      <c r="AM900" s="51">
        <v>33.607286301616099</v>
      </c>
      <c r="AN900" s="15"/>
      <c r="AO900" s="22">
        <v>2.66354191408027E-2</v>
      </c>
      <c r="AP900" s="22">
        <v>-5.3106755161061302E-2</v>
      </c>
      <c r="AQ900" s="22">
        <v>7.1657489768767804E-2</v>
      </c>
      <c r="AR900" s="22">
        <v>-9.75936028444266E-2</v>
      </c>
      <c r="AS900" s="20">
        <v>8</v>
      </c>
      <c r="AT900" s="20">
        <v>4</v>
      </c>
      <c r="AU900" s="20">
        <v>7</v>
      </c>
      <c r="AV900" s="21">
        <v>5</v>
      </c>
      <c r="AW900" s="15"/>
      <c r="AX900" s="25">
        <v>0.14743933895151701</v>
      </c>
      <c r="AY900" s="26">
        <v>0.33324382443470302</v>
      </c>
      <c r="AZ900" s="26">
        <v>0.94462945250052099</v>
      </c>
      <c r="BA900" s="26">
        <v>0.43938699269665399</v>
      </c>
      <c r="BB900" s="85">
        <v>1.5127510213151301E-2</v>
      </c>
      <c r="BC900" s="88">
        <v>-21.7919477845717</v>
      </c>
      <c r="BD900" s="18">
        <v>43881</v>
      </c>
      <c r="BE900" s="18">
        <v>43913</v>
      </c>
      <c r="BF900" s="20"/>
      <c r="BG900" s="18"/>
      <c r="BH900" s="15"/>
    </row>
    <row r="901" spans="1:60" x14ac:dyDescent="0.25">
      <c r="A901" s="15"/>
      <c r="B901" s="14" t="s">
        <v>2868</v>
      </c>
      <c r="C901" s="14" t="s">
        <v>2869</v>
      </c>
      <c r="D901" s="14" t="s">
        <v>2842</v>
      </c>
      <c r="E901" s="16" t="s">
        <v>458</v>
      </c>
      <c r="F901" s="16" t="s">
        <v>172</v>
      </c>
      <c r="G901" s="81" t="s">
        <v>115</v>
      </c>
      <c r="H901" s="82" t="s">
        <v>190</v>
      </c>
      <c r="I901" s="17" t="s">
        <v>31</v>
      </c>
      <c r="J901" s="17" t="s">
        <v>2870</v>
      </c>
      <c r="K901" s="15"/>
      <c r="L901" s="18">
        <v>44022</v>
      </c>
      <c r="M901" s="83">
        <v>1113.7469999995101</v>
      </c>
      <c r="N901" s="84">
        <v>1113.7469999995101</v>
      </c>
      <c r="O901" s="84">
        <v>1215.3585000000901</v>
      </c>
      <c r="P901" s="85">
        <f t="shared" si="13"/>
        <v>0.91639380479046106</v>
      </c>
      <c r="Q901" s="18">
        <v>43881</v>
      </c>
      <c r="R901" s="86">
        <v>518711.50599999999</v>
      </c>
      <c r="S901" s="86">
        <v>829479.65563769499</v>
      </c>
      <c r="T901" s="15"/>
      <c r="U901" s="19">
        <v>1.06166070945619E-2</v>
      </c>
      <c r="V901" s="51">
        <v>1.10357362482318</v>
      </c>
      <c r="W901" s="19">
        <v>3.0765148630962399E-2</v>
      </c>
      <c r="X901" s="51">
        <v>3.8654321141621</v>
      </c>
      <c r="Y901" s="19">
        <v>-5.0620982921827803E-2</v>
      </c>
      <c r="Z901" s="51">
        <v>14.2695751660649</v>
      </c>
      <c r="AA901" s="19">
        <v>5.77011104778649E-2</v>
      </c>
      <c r="AB901" s="51">
        <v>26.346777950937401</v>
      </c>
      <c r="AC901" s="19">
        <v>0.109725797599822</v>
      </c>
      <c r="AD901" s="51">
        <v>35.2584352582344</v>
      </c>
      <c r="AE901" s="19"/>
      <c r="AF901" s="87"/>
      <c r="AG901" s="19">
        <v>-2.4873788697732401E-4</v>
      </c>
      <c r="AH901" s="51">
        <v>-1.82369478052351</v>
      </c>
      <c r="AI901" s="19">
        <v>-2.8284479286412499E-2</v>
      </c>
      <c r="AJ901" s="51">
        <v>10.898469278356099</v>
      </c>
      <c r="AK901" s="19">
        <v>0.11374699999942101</v>
      </c>
      <c r="AL901" s="19">
        <v>4.0248104223792297E-2</v>
      </c>
      <c r="AM901" s="51">
        <v>33.8511721031973</v>
      </c>
      <c r="AN901" s="15"/>
      <c r="AO901" s="22">
        <v>2.6542437357420599E-2</v>
      </c>
      <c r="AP901" s="22">
        <v>-5.3135215865040698E-2</v>
      </c>
      <c r="AQ901" s="22">
        <v>7.0688987270841594E-2</v>
      </c>
      <c r="AR901" s="22">
        <v>-9.84341787507583E-2</v>
      </c>
      <c r="AS901" s="20">
        <v>7</v>
      </c>
      <c r="AT901" s="20">
        <v>5</v>
      </c>
      <c r="AU901" s="20">
        <v>7</v>
      </c>
      <c r="AV901" s="21">
        <v>5</v>
      </c>
      <c r="AW901" s="15"/>
      <c r="AX901" s="25">
        <v>0.14744330943096401</v>
      </c>
      <c r="AY901" s="26">
        <v>0.25937596565290699</v>
      </c>
      <c r="AZ901" s="26">
        <v>0.89967079964208096</v>
      </c>
      <c r="BA901" s="26">
        <v>0.34115935248246398</v>
      </c>
      <c r="BB901" s="85">
        <v>1.5127135204402301E-2</v>
      </c>
      <c r="BC901" s="88">
        <v>-21.8671939185006</v>
      </c>
      <c r="BD901" s="18">
        <v>43881</v>
      </c>
      <c r="BE901" s="18">
        <v>43913</v>
      </c>
      <c r="BF901" s="20"/>
      <c r="BG901" s="18"/>
      <c r="BH901" s="15"/>
    </row>
    <row r="902" spans="1:60" x14ac:dyDescent="0.25">
      <c r="A902" s="15"/>
      <c r="B902" s="14" t="s">
        <v>2871</v>
      </c>
      <c r="C902" s="14" t="s">
        <v>2872</v>
      </c>
      <c r="D902" s="14" t="s">
        <v>2842</v>
      </c>
      <c r="E902" s="16" t="s">
        <v>2332</v>
      </c>
      <c r="F902" s="16" t="s">
        <v>172</v>
      </c>
      <c r="G902" s="81" t="s">
        <v>115</v>
      </c>
      <c r="H902" s="82" t="s">
        <v>190</v>
      </c>
      <c r="I902" s="17" t="s">
        <v>31</v>
      </c>
      <c r="J902" s="17" t="s">
        <v>2873</v>
      </c>
      <c r="K902" s="15"/>
      <c r="L902" s="18">
        <v>44022</v>
      </c>
      <c r="M902" s="83">
        <v>1860.73249999993</v>
      </c>
      <c r="N902" s="84">
        <v>1860.73249999993</v>
      </c>
      <c r="O902" s="84">
        <v>2028.54020000063</v>
      </c>
      <c r="P902" s="85">
        <f t="shared" si="13"/>
        <v>0.91727662089188677</v>
      </c>
      <c r="Q902" s="18">
        <v>43881</v>
      </c>
      <c r="R902" s="86">
        <v>15316917.342</v>
      </c>
      <c r="S902" s="86">
        <v>14429752.769375</v>
      </c>
      <c r="T902" s="15"/>
      <c r="U902" s="19">
        <v>1.06235553012084E-2</v>
      </c>
      <c r="V902" s="51">
        <v>1.10426844548783</v>
      </c>
      <c r="W902" s="19">
        <v>3.09763447494333E-2</v>
      </c>
      <c r="X902" s="51">
        <v>3.8865517260092002</v>
      </c>
      <c r="Y902" s="19">
        <v>-4.9439957399081302E-2</v>
      </c>
      <c r="Z902" s="51">
        <v>14.387677718346801</v>
      </c>
      <c r="AA902" s="19">
        <v>6.0353017819579698E-2</v>
      </c>
      <c r="AB902" s="51">
        <v>26.611968685116199</v>
      </c>
      <c r="AC902" s="19">
        <v>0.115292577724176</v>
      </c>
      <c r="AD902" s="51">
        <v>35.815113270655303</v>
      </c>
      <c r="AE902" s="19">
        <v>0.17647343342105201</v>
      </c>
      <c r="AF902" s="87">
        <v>35.424575390701598</v>
      </c>
      <c r="AG902" s="19">
        <v>-1.8038027792499601E-4</v>
      </c>
      <c r="AH902" s="51">
        <v>-1.8168590196182799</v>
      </c>
      <c r="AI902" s="19">
        <v>-2.7009161965907E-2</v>
      </c>
      <c r="AJ902" s="51">
        <v>11.026001010410299</v>
      </c>
      <c r="AK902" s="19">
        <v>0.86073249999899404</v>
      </c>
      <c r="AL902" s="19">
        <v>4.5353406458161799E-2</v>
      </c>
      <c r="AM902" s="51">
        <v>36.196260926721202</v>
      </c>
      <c r="AN902" s="15"/>
      <c r="AO902" s="22">
        <v>2.6563514020381301E-2</v>
      </c>
      <c r="AP902" s="22">
        <v>-5.3128705753843E-2</v>
      </c>
      <c r="AQ902" s="22">
        <v>7.0909099096752498E-2</v>
      </c>
      <c r="AR902" s="22">
        <v>-9.8243225777841905E-2</v>
      </c>
      <c r="AS902" s="20">
        <v>7</v>
      </c>
      <c r="AT902" s="20">
        <v>5</v>
      </c>
      <c r="AU902" s="20">
        <v>7</v>
      </c>
      <c r="AV902" s="21">
        <v>5</v>
      </c>
      <c r="AW902" s="15"/>
      <c r="AX902" s="25">
        <v>0.14744226270515401</v>
      </c>
      <c r="AY902" s="26">
        <v>0.27610218845575202</v>
      </c>
      <c r="AZ902" s="26">
        <v>0.90985231613376505</v>
      </c>
      <c r="BA902" s="26">
        <v>0.36336057272183098</v>
      </c>
      <c r="BB902" s="85">
        <v>1.51272056017115E-2</v>
      </c>
      <c r="BC902" s="88">
        <v>-21.850116650428401</v>
      </c>
      <c r="BD902" s="18">
        <v>43881</v>
      </c>
      <c r="BE902" s="18">
        <v>43913</v>
      </c>
      <c r="BF902" s="20"/>
      <c r="BG902" s="18"/>
      <c r="BH902" s="15"/>
    </row>
    <row r="903" spans="1:60" x14ac:dyDescent="0.25">
      <c r="A903" s="15"/>
      <c r="B903" s="14" t="s">
        <v>2874</v>
      </c>
      <c r="C903" s="14" t="s">
        <v>2875</v>
      </c>
      <c r="D903" s="14" t="s">
        <v>2842</v>
      </c>
      <c r="E903" s="16" t="s">
        <v>177</v>
      </c>
      <c r="F903" s="16" t="s">
        <v>172</v>
      </c>
      <c r="G903" s="81" t="s">
        <v>115</v>
      </c>
      <c r="H903" s="82" t="s">
        <v>190</v>
      </c>
      <c r="I903" s="17" t="s">
        <v>31</v>
      </c>
      <c r="J903" s="17" t="s">
        <v>2876</v>
      </c>
      <c r="K903" s="15"/>
      <c r="L903" s="18">
        <v>44022</v>
      </c>
      <c r="M903" s="83">
        <v>1182.3171999994699</v>
      </c>
      <c r="N903" s="84">
        <v>1182.3171999994699</v>
      </c>
      <c r="O903" s="84">
        <v>1282.5043000001499</v>
      </c>
      <c r="P903" s="85">
        <f t="shared" ref="P903:P966" si="14">IFERROR(N903/O903,"")</f>
        <v>0.92188166542547401</v>
      </c>
      <c r="Q903" s="18">
        <v>43881</v>
      </c>
      <c r="R903" s="86">
        <v>5454991.6210000003</v>
      </c>
      <c r="S903" s="86">
        <v>5175753.9705781201</v>
      </c>
      <c r="T903" s="15"/>
      <c r="U903" s="19">
        <v>1.0659425379344599E-2</v>
      </c>
      <c r="V903" s="51">
        <v>1.10785545330145</v>
      </c>
      <c r="W903" s="19">
        <v>3.2075493438242099E-2</v>
      </c>
      <c r="X903" s="51">
        <v>3.9964665948900802</v>
      </c>
      <c r="Y903" s="19">
        <v>-4.3275554156935001E-2</v>
      </c>
      <c r="Z903" s="51">
        <v>15.004118042561499</v>
      </c>
      <c r="AA903" s="19">
        <v>7.4245229454390896E-2</v>
      </c>
      <c r="AB903" s="51">
        <v>28.001189848611801</v>
      </c>
      <c r="AC903" s="19">
        <v>0.14469064611694199</v>
      </c>
      <c r="AD903" s="51">
        <v>38.754920109931803</v>
      </c>
      <c r="AE903" s="19"/>
      <c r="AF903" s="87"/>
      <c r="AG903" s="19">
        <v>1.7468753139837599E-4</v>
      </c>
      <c r="AH903" s="51">
        <v>-1.7813522386859399</v>
      </c>
      <c r="AI903" s="19">
        <v>-2.0351501684672299E-2</v>
      </c>
      <c r="AJ903" s="51">
        <v>11.6917670385301</v>
      </c>
      <c r="AK903" s="19">
        <v>0.18231719999865201</v>
      </c>
      <c r="AL903" s="19">
        <v>6.0979103103818502E-2</v>
      </c>
      <c r="AM903" s="51">
        <v>44.727015629818197</v>
      </c>
      <c r="AN903" s="15"/>
      <c r="AO903" s="22">
        <v>2.66728922651964E-2</v>
      </c>
      <c r="AP903" s="22">
        <v>-5.3095099921847598E-2</v>
      </c>
      <c r="AQ903" s="22">
        <v>7.2053976071401807E-2</v>
      </c>
      <c r="AR903" s="22">
        <v>-9.7249898671143503E-2</v>
      </c>
      <c r="AS903" s="20">
        <v>8</v>
      </c>
      <c r="AT903" s="20">
        <v>4</v>
      </c>
      <c r="AU903" s="20">
        <v>7</v>
      </c>
      <c r="AV903" s="21">
        <v>5</v>
      </c>
      <c r="AW903" s="15"/>
      <c r="AX903" s="25">
        <v>0.14743775303228199</v>
      </c>
      <c r="AY903" s="26">
        <v>0.36369587774379403</v>
      </c>
      <c r="AZ903" s="26">
        <v>0.96316255812871499</v>
      </c>
      <c r="BA903" s="26">
        <v>0.48001636859316898</v>
      </c>
      <c r="BB903" s="85">
        <v>1.5127667769666E-2</v>
      </c>
      <c r="BC903" s="88">
        <v>-21.7612525743316</v>
      </c>
      <c r="BD903" s="18">
        <v>43881</v>
      </c>
      <c r="BE903" s="18">
        <v>43913</v>
      </c>
      <c r="BF903" s="20"/>
      <c r="BG903" s="18"/>
      <c r="BH903" s="15"/>
    </row>
    <row r="904" spans="1:60" x14ac:dyDescent="0.25">
      <c r="A904" s="15"/>
      <c r="B904" s="14" t="s">
        <v>2877</v>
      </c>
      <c r="C904" s="14" t="s">
        <v>2878</v>
      </c>
      <c r="D904" s="14" t="s">
        <v>2842</v>
      </c>
      <c r="E904" s="16" t="s">
        <v>2879</v>
      </c>
      <c r="F904" s="16" t="s">
        <v>172</v>
      </c>
      <c r="G904" s="81" t="s">
        <v>115</v>
      </c>
      <c r="H904" s="82" t="s">
        <v>190</v>
      </c>
      <c r="I904" s="17" t="s">
        <v>31</v>
      </c>
      <c r="J904" s="17" t="s">
        <v>2880</v>
      </c>
      <c r="K904" s="15"/>
      <c r="L904" s="18">
        <v>44022</v>
      </c>
      <c r="M904" s="83">
        <v>1185.7098999991999</v>
      </c>
      <c r="N904" s="84">
        <v>1185.7098999991999</v>
      </c>
      <c r="O904" s="84">
        <v>1283.4616000000401</v>
      </c>
      <c r="P904" s="85">
        <f t="shared" si="14"/>
        <v>0.92383745645305082</v>
      </c>
      <c r="Q904" s="18">
        <v>43881</v>
      </c>
      <c r="R904" s="86">
        <v>3534723.452</v>
      </c>
      <c r="S904" s="86">
        <v>2935529.60395703</v>
      </c>
      <c r="T904" s="15"/>
      <c r="U904" s="19">
        <v>1.06746019773709E-2</v>
      </c>
      <c r="V904" s="51">
        <v>1.10937311310408</v>
      </c>
      <c r="W904" s="19">
        <v>3.2541011092689601E-2</v>
      </c>
      <c r="X904" s="51">
        <v>4.0430183603384604</v>
      </c>
      <c r="Y904" s="19">
        <v>-4.0655184076967998E-2</v>
      </c>
      <c r="Z904" s="51">
        <v>15.266155050558201</v>
      </c>
      <c r="AA904" s="19">
        <v>8.0177429297764294E-2</v>
      </c>
      <c r="AB904" s="51">
        <v>28.594409832934598</v>
      </c>
      <c r="AC904" s="19">
        <v>0.157359002403682</v>
      </c>
      <c r="AD904" s="51">
        <v>40.021755738649503</v>
      </c>
      <c r="AE904" s="19"/>
      <c r="AF904" s="87"/>
      <c r="AG904" s="19">
        <v>3.2505863782716899E-4</v>
      </c>
      <c r="AH904" s="51">
        <v>-1.76631512804306</v>
      </c>
      <c r="AI904" s="19">
        <v>-1.7520666116070099E-2</v>
      </c>
      <c r="AJ904" s="51">
        <v>11.974850595390301</v>
      </c>
      <c r="AK904" s="19">
        <v>0.18570989999890999</v>
      </c>
      <c r="AL904" s="19">
        <v>7.7511361309007001E-2</v>
      </c>
      <c r="AM904" s="51">
        <v>47.742538502905497</v>
      </c>
      <c r="AN904" s="15"/>
      <c r="AO904" s="22">
        <v>2.6719121369751499E-2</v>
      </c>
      <c r="AP904" s="22">
        <v>-5.3080857543172898E-2</v>
      </c>
      <c r="AQ904" s="22">
        <v>7.2538523112598299E-2</v>
      </c>
      <c r="AR904" s="22">
        <v>-9.6829092635744005E-2</v>
      </c>
      <c r="AS904" s="20">
        <v>8</v>
      </c>
      <c r="AT904" s="20">
        <v>4</v>
      </c>
      <c r="AU904" s="20">
        <v>7</v>
      </c>
      <c r="AV904" s="21">
        <v>5</v>
      </c>
      <c r="AW904" s="15"/>
      <c r="AX904" s="25">
        <v>0.147436229900341</v>
      </c>
      <c r="AY904" s="26">
        <v>0.40108828561142201</v>
      </c>
      <c r="AZ904" s="26">
        <v>0.98591586651673402</v>
      </c>
      <c r="BA904" s="26">
        <v>0.53001276842769596</v>
      </c>
      <c r="BB904" s="85">
        <v>1.51279033379979E-2</v>
      </c>
      <c r="BC904" s="88">
        <v>-21.723610585613599</v>
      </c>
      <c r="BD904" s="18">
        <v>43881</v>
      </c>
      <c r="BE904" s="18">
        <v>43913</v>
      </c>
      <c r="BF904" s="20"/>
      <c r="BG904" s="18"/>
      <c r="BH904" s="15"/>
    </row>
    <row r="905" spans="1:60" x14ac:dyDescent="0.25">
      <c r="A905" s="15"/>
      <c r="B905" s="14" t="s">
        <v>2881</v>
      </c>
      <c r="C905" s="14" t="s">
        <v>2882</v>
      </c>
      <c r="D905" s="14" t="s">
        <v>2883</v>
      </c>
      <c r="E905" s="16" t="s">
        <v>36</v>
      </c>
      <c r="F905" s="16" t="s">
        <v>114</v>
      </c>
      <c r="G905" s="81" t="s">
        <v>115</v>
      </c>
      <c r="H905" s="82" t="s">
        <v>64</v>
      </c>
      <c r="I905" s="17" t="s">
        <v>411</v>
      </c>
      <c r="J905" s="17" t="s">
        <v>64</v>
      </c>
      <c r="K905" s="15"/>
      <c r="L905" s="18">
        <v>44022</v>
      </c>
      <c r="M905" s="83">
        <v>7484.2224119976199</v>
      </c>
      <c r="N905" s="84">
        <v>7484.2224119976199</v>
      </c>
      <c r="O905" s="84"/>
      <c r="P905" s="85" t="str">
        <f t="shared" si="14"/>
        <v/>
      </c>
      <c r="Q905" s="18"/>
      <c r="R905" s="86">
        <v>11844047.8367656</v>
      </c>
      <c r="S905" s="86"/>
      <c r="T905" s="15"/>
      <c r="U905" s="19">
        <v>-5.1903594276154798E-3</v>
      </c>
      <c r="V905" s="51">
        <v>-0.47712302739455498</v>
      </c>
      <c r="W905" s="19">
        <v>3.1645078359360902E-2</v>
      </c>
      <c r="X905" s="51">
        <v>3.95342508700196</v>
      </c>
      <c r="Y905" s="19">
        <v>-5.48911854184553E-2</v>
      </c>
      <c r="Z905" s="51">
        <v>13.8425549164094</v>
      </c>
      <c r="AA905" s="19"/>
      <c r="AB905" s="51"/>
      <c r="AC905" s="19"/>
      <c r="AD905" s="51"/>
      <c r="AE905" s="19"/>
      <c r="AF905" s="87"/>
      <c r="AG905" s="19">
        <v>-1.54646174705704E-2</v>
      </c>
      <c r="AH905" s="51">
        <v>-3.3452827388828199</v>
      </c>
      <c r="AI905" s="19">
        <v>-2.0039502359395601E-2</v>
      </c>
      <c r="AJ905" s="51">
        <v>11.7229669710505</v>
      </c>
      <c r="AK905" s="19">
        <v>1.59669877557462E-2</v>
      </c>
      <c r="AL905" s="19">
        <v>2.2679742503896701E-2</v>
      </c>
      <c r="AM905" s="51">
        <v>16.385524967597998</v>
      </c>
      <c r="AN905" s="15"/>
      <c r="AO905" s="22">
        <v>3.5201156397306498E-2</v>
      </c>
      <c r="AP905" s="22">
        <v>-3.8432706516687197E-2</v>
      </c>
      <c r="AQ905" s="22">
        <v>6.8196383608665201E-2</v>
      </c>
      <c r="AR905" s="22">
        <v>-0.1198500880746</v>
      </c>
      <c r="AS905" s="20"/>
      <c r="AT905" s="20"/>
      <c r="AU905" s="20"/>
      <c r="AV905" s="21"/>
      <c r="AW905" s="15"/>
      <c r="AX905" s="25"/>
      <c r="AY905" s="26"/>
      <c r="AZ905" s="26"/>
      <c r="BA905" s="26"/>
      <c r="BB905" s="85"/>
      <c r="BC905" s="88">
        <v>-20.343442751822302</v>
      </c>
      <c r="BD905" s="18">
        <v>43882</v>
      </c>
      <c r="BE905" s="18">
        <v>43913</v>
      </c>
      <c r="BF905" s="20"/>
      <c r="BG905" s="18"/>
      <c r="BH905" s="15"/>
    </row>
    <row r="906" spans="1:60" x14ac:dyDescent="0.25">
      <c r="A906" s="15"/>
      <c r="B906" s="14" t="s">
        <v>2884</v>
      </c>
      <c r="C906" s="14" t="s">
        <v>2885</v>
      </c>
      <c r="D906" s="14" t="s">
        <v>2883</v>
      </c>
      <c r="E906" s="16" t="s">
        <v>77</v>
      </c>
      <c r="F906" s="16" t="s">
        <v>114</v>
      </c>
      <c r="G906" s="81" t="s">
        <v>115</v>
      </c>
      <c r="H906" s="82" t="s">
        <v>64</v>
      </c>
      <c r="I906" s="17" t="s">
        <v>411</v>
      </c>
      <c r="J906" s="17" t="s">
        <v>64</v>
      </c>
      <c r="K906" s="15"/>
      <c r="L906" s="18">
        <v>44022</v>
      </c>
      <c r="M906" s="83">
        <v>7531.0486380010798</v>
      </c>
      <c r="N906" s="84">
        <v>7531.0486380010798</v>
      </c>
      <c r="O906" s="84"/>
      <c r="P906" s="85" t="str">
        <f t="shared" si="14"/>
        <v/>
      </c>
      <c r="Q906" s="18"/>
      <c r="R906" s="86">
        <v>727118.450337891</v>
      </c>
      <c r="S906" s="86"/>
      <c r="T906" s="15"/>
      <c r="U906" s="19">
        <v>-5.1828723517246501E-3</v>
      </c>
      <c r="V906" s="51">
        <v>-0.47637431980547301</v>
      </c>
      <c r="W906" s="19">
        <v>3.2146957650184001E-2</v>
      </c>
      <c r="X906" s="51">
        <v>4.0036130160879102</v>
      </c>
      <c r="Y906" s="19">
        <v>-5.2071907356585102E-2</v>
      </c>
      <c r="Z906" s="51">
        <v>14.1244827225892</v>
      </c>
      <c r="AA906" s="19"/>
      <c r="AB906" s="51"/>
      <c r="AC906" s="19"/>
      <c r="AD906" s="51"/>
      <c r="AE906" s="19"/>
      <c r="AF906" s="87"/>
      <c r="AG906" s="19">
        <v>-1.53111083682234E-2</v>
      </c>
      <c r="AH906" s="51">
        <v>-3.3299318286481099</v>
      </c>
      <c r="AI906" s="19">
        <v>-1.6946540162280099E-2</v>
      </c>
      <c r="AJ906" s="51">
        <v>12.032263190762</v>
      </c>
      <c r="AK906" s="19">
        <v>1.1792866524046999E-2</v>
      </c>
      <c r="AL906" s="19">
        <v>1.7124371026511698E-2</v>
      </c>
      <c r="AM906" s="51">
        <v>13.951732087574801</v>
      </c>
      <c r="AN906" s="15"/>
      <c r="AO906" s="22">
        <v>3.5194360170862603E-2</v>
      </c>
      <c r="AP906" s="22">
        <v>-3.8390172991967099E-2</v>
      </c>
      <c r="AQ906" s="22">
        <v>6.87381932802964E-2</v>
      </c>
      <c r="AR906" s="22">
        <v>-0.119403040735924</v>
      </c>
      <c r="AS906" s="20"/>
      <c r="AT906" s="20"/>
      <c r="AU906" s="20"/>
      <c r="AV906" s="21"/>
      <c r="AW906" s="15"/>
      <c r="AX906" s="25"/>
      <c r="AY906" s="26"/>
      <c r="AZ906" s="26"/>
      <c r="BA906" s="26"/>
      <c r="BB906" s="85"/>
      <c r="BC906" s="88">
        <v>-20.303484606469301</v>
      </c>
      <c r="BD906" s="18">
        <v>43882</v>
      </c>
      <c r="BE906" s="18">
        <v>43913</v>
      </c>
      <c r="BF906" s="20"/>
      <c r="BG906" s="18"/>
      <c r="BH906" s="15"/>
    </row>
    <row r="907" spans="1:60" x14ac:dyDescent="0.25">
      <c r="A907" s="15"/>
      <c r="B907" s="14" t="s">
        <v>2886</v>
      </c>
      <c r="C907" s="14" t="s">
        <v>2887</v>
      </c>
      <c r="D907" s="14" t="s">
        <v>2883</v>
      </c>
      <c r="E907" s="16" t="s">
        <v>2888</v>
      </c>
      <c r="F907" s="16" t="s">
        <v>114</v>
      </c>
      <c r="G907" s="81" t="s">
        <v>115</v>
      </c>
      <c r="H907" s="82" t="s">
        <v>64</v>
      </c>
      <c r="I907" s="17" t="s">
        <v>411</v>
      </c>
      <c r="J907" s="17" t="s">
        <v>64</v>
      </c>
      <c r="K907" s="15"/>
      <c r="L907" s="18">
        <v>44022</v>
      </c>
      <c r="M907" s="83">
        <v>7593.7441859990404</v>
      </c>
      <c r="N907" s="84">
        <v>7593.7441859990404</v>
      </c>
      <c r="O907" s="84"/>
      <c r="P907" s="85" t="str">
        <f t="shared" si="14"/>
        <v/>
      </c>
      <c r="Q907" s="18"/>
      <c r="R907" s="86">
        <v>436205.49472460902</v>
      </c>
      <c r="S907" s="86"/>
      <c r="T907" s="15"/>
      <c r="U907" s="19">
        <v>-5.1662185242094E-3</v>
      </c>
      <c r="V907" s="51">
        <v>-0.47470893705394701</v>
      </c>
      <c r="W907" s="19">
        <v>3.2578872507656301E-2</v>
      </c>
      <c r="X907" s="51">
        <v>4.0468045018351404</v>
      </c>
      <c r="Y907" s="19">
        <v>-4.9705058690960903E-2</v>
      </c>
      <c r="Z907" s="51">
        <v>14.361167589158899</v>
      </c>
      <c r="AA907" s="19"/>
      <c r="AB907" s="51"/>
      <c r="AC907" s="19"/>
      <c r="AD907" s="51"/>
      <c r="AE907" s="19"/>
      <c r="AF907" s="87"/>
      <c r="AG907" s="19">
        <v>-1.51658781514925E-2</v>
      </c>
      <c r="AH907" s="51">
        <v>-3.31540880697503</v>
      </c>
      <c r="AI907" s="19">
        <v>-1.43670549841772E-2</v>
      </c>
      <c r="AJ907" s="51">
        <v>12.290211708576001</v>
      </c>
      <c r="AK907" s="19">
        <v>-5.8222312432917499E-2</v>
      </c>
      <c r="AL907" s="19">
        <v>-8.5081667720223797E-2</v>
      </c>
      <c r="AM907" s="51">
        <v>11.287015219291799</v>
      </c>
      <c r="AN907" s="15"/>
      <c r="AO907" s="22">
        <v>2.5178983909427199E-2</v>
      </c>
      <c r="AP907" s="22">
        <v>-3.8343825744050299E-2</v>
      </c>
      <c r="AQ907" s="22">
        <v>6.9189565521810395E-2</v>
      </c>
      <c r="AR907" s="22">
        <v>-0.11902182626276001</v>
      </c>
      <c r="AS907" s="20"/>
      <c r="AT907" s="20"/>
      <c r="AU907" s="20"/>
      <c r="AV907" s="21"/>
      <c r="AW907" s="15"/>
      <c r="AX907" s="25"/>
      <c r="AY907" s="26"/>
      <c r="AZ907" s="26"/>
      <c r="BA907" s="26"/>
      <c r="BB907" s="85"/>
      <c r="BC907" s="88">
        <v>-20.269911006267598</v>
      </c>
      <c r="BD907" s="18">
        <v>43882</v>
      </c>
      <c r="BE907" s="18">
        <v>43913</v>
      </c>
      <c r="BF907" s="20"/>
      <c r="BG907" s="18"/>
      <c r="BH907" s="15"/>
    </row>
    <row r="908" spans="1:60" x14ac:dyDescent="0.25">
      <c r="A908" s="15"/>
      <c r="B908" s="14" t="s">
        <v>2889</v>
      </c>
      <c r="C908" s="14" t="s">
        <v>2890</v>
      </c>
      <c r="D908" s="14" t="s">
        <v>2883</v>
      </c>
      <c r="E908" s="16" t="s">
        <v>55</v>
      </c>
      <c r="F908" s="16" t="s">
        <v>114</v>
      </c>
      <c r="G908" s="81" t="s">
        <v>115</v>
      </c>
      <c r="H908" s="82" t="s">
        <v>64</v>
      </c>
      <c r="I908" s="17" t="s">
        <v>411</v>
      </c>
      <c r="J908" s="17" t="s">
        <v>64</v>
      </c>
      <c r="K908" s="15"/>
      <c r="L908" s="18">
        <v>44022</v>
      </c>
      <c r="M908" s="83">
        <v>7502.1242579966802</v>
      </c>
      <c r="N908" s="84">
        <v>7502.1242579966802</v>
      </c>
      <c r="O908" s="84"/>
      <c r="P908" s="85" t="str">
        <f t="shared" si="14"/>
        <v/>
      </c>
      <c r="Q908" s="18"/>
      <c r="R908" s="86">
        <v>4184756.58103516</v>
      </c>
      <c r="S908" s="86"/>
      <c r="T908" s="15"/>
      <c r="U908" s="19">
        <v>-5.1914509213020201E-3</v>
      </c>
      <c r="V908" s="51">
        <v>-0.477232176763209</v>
      </c>
      <c r="W908" s="19">
        <v>3.1982359127141501E-2</v>
      </c>
      <c r="X908" s="51">
        <v>3.9871531637800199</v>
      </c>
      <c r="Y908" s="19">
        <v>-5.3014609824458603E-2</v>
      </c>
      <c r="Z908" s="51">
        <v>14.0302124758018</v>
      </c>
      <c r="AA908" s="19"/>
      <c r="AB908" s="51"/>
      <c r="AC908" s="19"/>
      <c r="AD908" s="51"/>
      <c r="AE908" s="19"/>
      <c r="AF908" s="87"/>
      <c r="AG908" s="19">
        <v>-1.5361944337200799E-2</v>
      </c>
      <c r="AH908" s="51">
        <v>-3.3350154255458602</v>
      </c>
      <c r="AI908" s="19">
        <v>-1.7982725797082801E-2</v>
      </c>
      <c r="AJ908" s="51">
        <v>11.928644627289</v>
      </c>
      <c r="AK908" s="19">
        <v>1.83971245878638E-2</v>
      </c>
      <c r="AL908" s="19">
        <v>2.6144613751967E-2</v>
      </c>
      <c r="AM908" s="51">
        <v>16.628538650809801</v>
      </c>
      <c r="AN908" s="15"/>
      <c r="AO908" s="22">
        <v>3.51907407475665E-2</v>
      </c>
      <c r="AP908" s="22">
        <v>-3.8410453353208099E-2</v>
      </c>
      <c r="AQ908" s="22">
        <v>6.8552524931874401E-2</v>
      </c>
      <c r="AR908" s="22">
        <v>-0.119553655672498</v>
      </c>
      <c r="AS908" s="20"/>
      <c r="AT908" s="20"/>
      <c r="AU908" s="20"/>
      <c r="AV908" s="21"/>
      <c r="AW908" s="15"/>
      <c r="AX908" s="25"/>
      <c r="AY908" s="26"/>
      <c r="AZ908" s="26"/>
      <c r="BA908" s="26"/>
      <c r="BB908" s="85"/>
      <c r="BC908" s="88">
        <v>-20.316790509852598</v>
      </c>
      <c r="BD908" s="18">
        <v>43882</v>
      </c>
      <c r="BE908" s="18">
        <v>43913</v>
      </c>
      <c r="BF908" s="20"/>
      <c r="BG908" s="18"/>
      <c r="BH908" s="15"/>
    </row>
    <row r="909" spans="1:60" x14ac:dyDescent="0.25">
      <c r="A909" s="15"/>
      <c r="B909" s="14" t="s">
        <v>2891</v>
      </c>
      <c r="C909" s="14" t="s">
        <v>2892</v>
      </c>
      <c r="D909" s="14" t="s">
        <v>2883</v>
      </c>
      <c r="E909" s="16" t="s">
        <v>132</v>
      </c>
      <c r="F909" s="16" t="s">
        <v>114</v>
      </c>
      <c r="G909" s="81" t="s">
        <v>115</v>
      </c>
      <c r="H909" s="82" t="s">
        <v>64</v>
      </c>
      <c r="I909" s="17" t="s">
        <v>411</v>
      </c>
      <c r="J909" s="17" t="s">
        <v>64</v>
      </c>
      <c r="K909" s="15"/>
      <c r="L909" s="18">
        <v>44022</v>
      </c>
      <c r="M909" s="83">
        <v>7374.8569860011303</v>
      </c>
      <c r="N909" s="84">
        <v>7374.8569860011303</v>
      </c>
      <c r="O909" s="84"/>
      <c r="P909" s="85" t="str">
        <f t="shared" si="14"/>
        <v/>
      </c>
      <c r="Q909" s="18"/>
      <c r="R909" s="86">
        <v>2446847.3882460902</v>
      </c>
      <c r="S909" s="86"/>
      <c r="T909" s="15"/>
      <c r="U909" s="19">
        <v>-5.1835761842084997E-3</v>
      </c>
      <c r="V909" s="51">
        <v>-0.476444703053858</v>
      </c>
      <c r="W909" s="19">
        <v>3.2221729705270298E-2</v>
      </c>
      <c r="X909" s="51">
        <v>4.0110902215965298</v>
      </c>
      <c r="Y909" s="19">
        <v>-5.1603495480812903E-2</v>
      </c>
      <c r="Z909" s="51">
        <v>14.1713239101664</v>
      </c>
      <c r="AA909" s="19"/>
      <c r="AB909" s="51"/>
      <c r="AC909" s="19"/>
      <c r="AD909" s="51"/>
      <c r="AE909" s="19"/>
      <c r="AF909" s="87"/>
      <c r="AG909" s="19">
        <v>-1.5289846322957599E-2</v>
      </c>
      <c r="AH909" s="51">
        <v>-3.3278056241215399</v>
      </c>
      <c r="AI909" s="19">
        <v>-1.6446335090222398E-2</v>
      </c>
      <c r="AJ909" s="51">
        <v>12.082283697978699</v>
      </c>
      <c r="AK909" s="19">
        <v>-2.6998479715984999E-2</v>
      </c>
      <c r="AL909" s="19">
        <v>-4.5835674229238101E-2</v>
      </c>
      <c r="AM909" s="51">
        <v>12.2558308566076</v>
      </c>
      <c r="AN909" s="15"/>
      <c r="AO909" s="22">
        <v>2.4961338958746599E-2</v>
      </c>
      <c r="AP909" s="22">
        <v>-3.83717360846276E-2</v>
      </c>
      <c r="AQ909" s="22">
        <v>6.8824350466457004E-2</v>
      </c>
      <c r="AR909" s="22">
        <v>-0.11933438767126101</v>
      </c>
      <c r="AS909" s="20"/>
      <c r="AT909" s="20"/>
      <c r="AU909" s="20"/>
      <c r="AV909" s="21"/>
      <c r="AW909" s="15"/>
      <c r="AX909" s="25"/>
      <c r="AY909" s="26"/>
      <c r="AZ909" s="26"/>
      <c r="BA909" s="26"/>
      <c r="BB909" s="85"/>
      <c r="BC909" s="88">
        <v>-20.296751137095299</v>
      </c>
      <c r="BD909" s="18">
        <v>43882</v>
      </c>
      <c r="BE909" s="18">
        <v>43913</v>
      </c>
      <c r="BF909" s="20"/>
      <c r="BG909" s="18"/>
      <c r="BH909" s="15"/>
    </row>
    <row r="910" spans="1:60" x14ac:dyDescent="0.25">
      <c r="A910" s="15"/>
      <c r="B910" s="14" t="s">
        <v>2893</v>
      </c>
      <c r="C910" s="14" t="s">
        <v>2894</v>
      </c>
      <c r="D910" s="14" t="s">
        <v>2895</v>
      </c>
      <c r="E910" s="16" t="s">
        <v>36</v>
      </c>
      <c r="F910" s="16" t="s">
        <v>172</v>
      </c>
      <c r="G910" s="81" t="s">
        <v>205</v>
      </c>
      <c r="H910" s="82" t="s">
        <v>621</v>
      </c>
      <c r="I910" s="17" t="s">
        <v>411</v>
      </c>
      <c r="J910" s="17" t="s">
        <v>2896</v>
      </c>
      <c r="K910" s="15"/>
      <c r="L910" s="18">
        <v>44022</v>
      </c>
      <c r="M910" s="83">
        <v>889.46377199981396</v>
      </c>
      <c r="N910" s="84">
        <v>889.46377199981396</v>
      </c>
      <c r="O910" s="84">
        <v>988.26531200017803</v>
      </c>
      <c r="P910" s="85">
        <f t="shared" si="14"/>
        <v>0.90002528794580794</v>
      </c>
      <c r="Q910" s="18">
        <v>43896</v>
      </c>
      <c r="R910" s="86">
        <v>3440102.3579062498</v>
      </c>
      <c r="S910" s="86">
        <v>2078936.1643574201</v>
      </c>
      <c r="T910" s="15"/>
      <c r="U910" s="19">
        <v>-7.4794241772906398E-3</v>
      </c>
      <c r="V910" s="51">
        <v>-0.70602950236207096</v>
      </c>
      <c r="W910" s="19">
        <v>1.49884120237402E-2</v>
      </c>
      <c r="X910" s="51">
        <v>2.2877584534398898</v>
      </c>
      <c r="Y910" s="19">
        <v>-9.3944040681890294E-3</v>
      </c>
      <c r="Z910" s="51">
        <v>18.3922330514179</v>
      </c>
      <c r="AA910" s="19">
        <v>0.150061235141038</v>
      </c>
      <c r="AB910" s="51">
        <v>35.582790417247502</v>
      </c>
      <c r="AC910" s="19">
        <v>0.34458371005719501</v>
      </c>
      <c r="AD910" s="51">
        <v>58.7442265040008</v>
      </c>
      <c r="AE910" s="19">
        <v>0.300622940121684</v>
      </c>
      <c r="AF910" s="87">
        <v>47.839526060794</v>
      </c>
      <c r="AG910" s="19">
        <v>-3.7586388823001499E-2</v>
      </c>
      <c r="AH910" s="51">
        <v>-5.5574598741295604</v>
      </c>
      <c r="AI910" s="19">
        <v>2.5603493537346401E-2</v>
      </c>
      <c r="AJ910" s="51">
        <v>16.2872665607429</v>
      </c>
      <c r="AK910" s="19"/>
      <c r="AL910" s="19"/>
      <c r="AM910" s="51"/>
      <c r="AN910" s="15"/>
      <c r="AO910" s="22">
        <v>3.54733746698912E-2</v>
      </c>
      <c r="AP910" s="22">
        <v>-4.3269831203360802E-2</v>
      </c>
      <c r="AQ910" s="22">
        <v>0.13526102778996599</v>
      </c>
      <c r="AR910" s="22">
        <v>-0.13119630966044499</v>
      </c>
      <c r="AS910" s="20">
        <v>9</v>
      </c>
      <c r="AT910" s="20">
        <v>3</v>
      </c>
      <c r="AU910" s="20">
        <v>7</v>
      </c>
      <c r="AV910" s="21">
        <v>5</v>
      </c>
      <c r="AW910" s="15"/>
      <c r="AX910" s="25">
        <v>0.15896608034978299</v>
      </c>
      <c r="AY910" s="26">
        <v>0.999259327459185</v>
      </c>
      <c r="AZ910" s="26">
        <v>1.1119413992000799</v>
      </c>
      <c r="BA910" s="26">
        <v>1.4507397568340801</v>
      </c>
      <c r="BB910" s="85">
        <v>1.6389496291449202E-2</v>
      </c>
      <c r="BC910" s="88">
        <v>-18.815698754391601</v>
      </c>
      <c r="BD910" s="18">
        <v>43896</v>
      </c>
      <c r="BE910" s="18">
        <v>43915</v>
      </c>
      <c r="BF910" s="20"/>
      <c r="BG910" s="18"/>
      <c r="BH910" s="15"/>
    </row>
    <row r="911" spans="1:60" x14ac:dyDescent="0.25">
      <c r="A911" s="15"/>
      <c r="B911" s="14" t="s">
        <v>2897</v>
      </c>
      <c r="C911" s="14" t="s">
        <v>2898</v>
      </c>
      <c r="D911" s="14" t="s">
        <v>2895</v>
      </c>
      <c r="E911" s="16" t="s">
        <v>43</v>
      </c>
      <c r="F911" s="16" t="s">
        <v>172</v>
      </c>
      <c r="G911" s="81" t="s">
        <v>205</v>
      </c>
      <c r="H911" s="82" t="s">
        <v>621</v>
      </c>
      <c r="I911" s="17" t="s">
        <v>411</v>
      </c>
      <c r="J911" s="17" t="s">
        <v>2899</v>
      </c>
      <c r="K911" s="15"/>
      <c r="L911" s="18">
        <v>44022</v>
      </c>
      <c r="M911" s="83">
        <v>896.42125799972598</v>
      </c>
      <c r="N911" s="84">
        <v>896.42125799972598</v>
      </c>
      <c r="O911" s="84">
        <v>996.25112800020702</v>
      </c>
      <c r="P911" s="85">
        <f t="shared" si="14"/>
        <v>0.89979447230250931</v>
      </c>
      <c r="Q911" s="18">
        <v>43896</v>
      </c>
      <c r="R911" s="86">
        <v>939141.41810253903</v>
      </c>
      <c r="S911" s="86">
        <v>370258.65331689501</v>
      </c>
      <c r="T911" s="15"/>
      <c r="U911" s="19">
        <v>-7.4652323455666201E-3</v>
      </c>
      <c r="V911" s="51">
        <v>-0.70461031918966899</v>
      </c>
      <c r="W911" s="19">
        <v>1.51478274983674E-2</v>
      </c>
      <c r="X911" s="51">
        <v>2.3037000009026101</v>
      </c>
      <c r="Y911" s="19">
        <v>-9.8255506100031198E-3</v>
      </c>
      <c r="Z911" s="51">
        <v>18.349118397251001</v>
      </c>
      <c r="AA911" s="19">
        <v>0.14994119429320599</v>
      </c>
      <c r="AB911" s="51">
        <v>35.570786332478697</v>
      </c>
      <c r="AC911" s="19">
        <v>0.34384730190853602</v>
      </c>
      <c r="AD911" s="51">
        <v>58.670585689134903</v>
      </c>
      <c r="AE911" s="19">
        <v>0.30077983210154302</v>
      </c>
      <c r="AF911" s="87">
        <v>47.8552152587799</v>
      </c>
      <c r="AG911" s="19">
        <v>-3.7455276878063201E-2</v>
      </c>
      <c r="AH911" s="51">
        <v>-5.5443486796357302</v>
      </c>
      <c r="AI911" s="19">
        <v>2.5263210871344199E-2</v>
      </c>
      <c r="AJ911" s="51">
        <v>16.253238294128099</v>
      </c>
      <c r="AK911" s="19">
        <v>0.46368829272978501</v>
      </c>
      <c r="AL911" s="19">
        <v>6.79165951223695E-2</v>
      </c>
      <c r="AM911" s="51">
        <v>44.121121511503603</v>
      </c>
      <c r="AN911" s="15"/>
      <c r="AO911" s="22">
        <v>3.5482083201713997E-2</v>
      </c>
      <c r="AP911" s="22">
        <v>-4.3338116003724302E-2</v>
      </c>
      <c r="AQ911" s="22">
        <v>0.13539953953848499</v>
      </c>
      <c r="AR911" s="22">
        <v>-0.131407403048797</v>
      </c>
      <c r="AS911" s="20">
        <v>9</v>
      </c>
      <c r="AT911" s="20">
        <v>3</v>
      </c>
      <c r="AU911" s="20">
        <v>7</v>
      </c>
      <c r="AV911" s="21">
        <v>5</v>
      </c>
      <c r="AW911" s="15"/>
      <c r="AX911" s="25">
        <v>0.15904021219728701</v>
      </c>
      <c r="AY911" s="26">
        <v>0.99758699008634699</v>
      </c>
      <c r="AZ911" s="26">
        <v>1.1116479017709899</v>
      </c>
      <c r="BA911" s="26">
        <v>1.44777852591506</v>
      </c>
      <c r="BB911" s="85">
        <v>1.63968388798276E-2</v>
      </c>
      <c r="BC911" s="88">
        <v>-18.845795274188301</v>
      </c>
      <c r="BD911" s="18">
        <v>43896</v>
      </c>
      <c r="BE911" s="18">
        <v>43915</v>
      </c>
      <c r="BF911" s="20"/>
      <c r="BG911" s="18"/>
      <c r="BH911" s="15"/>
    </row>
    <row r="912" spans="1:60" x14ac:dyDescent="0.25">
      <c r="A912" s="15"/>
      <c r="B912" s="14" t="s">
        <v>2900</v>
      </c>
      <c r="C912" s="14" t="s">
        <v>2901</v>
      </c>
      <c r="D912" s="14" t="s">
        <v>2895</v>
      </c>
      <c r="E912" s="16" t="s">
        <v>47</v>
      </c>
      <c r="F912" s="16" t="s">
        <v>172</v>
      </c>
      <c r="G912" s="81" t="s">
        <v>205</v>
      </c>
      <c r="H912" s="82" t="s">
        <v>621</v>
      </c>
      <c r="I912" s="17" t="s">
        <v>411</v>
      </c>
      <c r="J912" s="17" t="s">
        <v>2902</v>
      </c>
      <c r="K912" s="15"/>
      <c r="L912" s="18">
        <v>44022</v>
      </c>
      <c r="M912" s="83">
        <v>979598.70669555699</v>
      </c>
      <c r="N912" s="84">
        <v>979598.70669555699</v>
      </c>
      <c r="O912" s="84">
        <v>1083464.9654884301</v>
      </c>
      <c r="P912" s="85">
        <f t="shared" si="14"/>
        <v>0.90413510164027333</v>
      </c>
      <c r="Q912" s="18">
        <v>43896</v>
      </c>
      <c r="R912" s="86">
        <v>31119472.758593701</v>
      </c>
      <c r="S912" s="86">
        <v>32808474.211874999</v>
      </c>
      <c r="T912" s="15"/>
      <c r="U912" s="19">
        <v>-7.4087352877540997E-3</v>
      </c>
      <c r="V912" s="51">
        <v>-0.69896061340841698</v>
      </c>
      <c r="W912" s="19">
        <v>1.6325175656675101E-2</v>
      </c>
      <c r="X912" s="51">
        <v>2.4214348167333801</v>
      </c>
      <c r="Y912" s="19">
        <v>-3.17255093432323E-3</v>
      </c>
      <c r="Z912" s="51">
        <v>19.0144183648226</v>
      </c>
      <c r="AA912" s="19">
        <v>0.16513869309710599</v>
      </c>
      <c r="AB912" s="51">
        <v>37.090536212897902</v>
      </c>
      <c r="AC912" s="19">
        <v>0.37983159143710499</v>
      </c>
      <c r="AD912" s="51">
        <v>62.269014641991802</v>
      </c>
      <c r="AE912" s="19">
        <v>0.35328598809253903</v>
      </c>
      <c r="AF912" s="87">
        <v>53.105830857879504</v>
      </c>
      <c r="AG912" s="19">
        <v>-3.7060223598928098E-2</v>
      </c>
      <c r="AH912" s="51">
        <v>-5.5048433517222302</v>
      </c>
      <c r="AI912" s="19">
        <v>3.25166696402448E-2</v>
      </c>
      <c r="AJ912" s="51">
        <v>16.978584171010901</v>
      </c>
      <c r="AK912" s="19">
        <v>0.59157534110301602</v>
      </c>
      <c r="AL912" s="19">
        <v>8.3756289996090305E-2</v>
      </c>
      <c r="AM912" s="51">
        <v>53.794543015130301</v>
      </c>
      <c r="AN912" s="15"/>
      <c r="AO912" s="22">
        <v>3.5484528709275799E-2</v>
      </c>
      <c r="AP912" s="22">
        <v>-4.3205341917200699E-2</v>
      </c>
      <c r="AQ912" s="22">
        <v>0.13644624838169001</v>
      </c>
      <c r="AR912" s="22">
        <v>-0.130321112017555</v>
      </c>
      <c r="AS912" s="20">
        <v>9</v>
      </c>
      <c r="AT912" s="20">
        <v>3</v>
      </c>
      <c r="AU912" s="20">
        <v>7</v>
      </c>
      <c r="AV912" s="21">
        <v>5</v>
      </c>
      <c r="AW912" s="15"/>
      <c r="AX912" s="25">
        <v>0.15889961190885499</v>
      </c>
      <c r="AY912" s="26">
        <v>1.08940503551639</v>
      </c>
      <c r="AZ912" s="26">
        <v>1.16274025338498</v>
      </c>
      <c r="BA912" s="26">
        <v>1.5862689258392499</v>
      </c>
      <c r="BB912" s="85">
        <v>1.6383278450885001E-2</v>
      </c>
      <c r="BC912" s="88">
        <v>-18.771545681898701</v>
      </c>
      <c r="BD912" s="18">
        <v>43896</v>
      </c>
      <c r="BE912" s="18">
        <v>43915</v>
      </c>
      <c r="BF912" s="20"/>
      <c r="BG912" s="18"/>
      <c r="BH912" s="15"/>
    </row>
    <row r="913" spans="1:60" x14ac:dyDescent="0.25">
      <c r="A913" s="15"/>
      <c r="B913" s="14" t="s">
        <v>2903</v>
      </c>
      <c r="C913" s="14" t="s">
        <v>2904</v>
      </c>
      <c r="D913" s="14" t="s">
        <v>2895</v>
      </c>
      <c r="E913" s="16" t="s">
        <v>83</v>
      </c>
      <c r="F913" s="16" t="s">
        <v>172</v>
      </c>
      <c r="G913" s="81" t="s">
        <v>205</v>
      </c>
      <c r="H913" s="82" t="s">
        <v>621</v>
      </c>
      <c r="I913" s="17" t="s">
        <v>411</v>
      </c>
      <c r="J913" s="17" t="s">
        <v>2905</v>
      </c>
      <c r="K913" s="15"/>
      <c r="L913" s="18">
        <v>44022</v>
      </c>
      <c r="M913" s="83">
        <v>1006576.63226986</v>
      </c>
      <c r="N913" s="84">
        <v>1006576.63226986</v>
      </c>
      <c r="O913" s="84">
        <v>1117427.0202140801</v>
      </c>
      <c r="P913" s="85">
        <f t="shared" si="14"/>
        <v>0.90079854349415767</v>
      </c>
      <c r="Q913" s="18">
        <v>43910</v>
      </c>
      <c r="R913" s="86">
        <v>0</v>
      </c>
      <c r="S913" s="86">
        <v>6637.2412449798603</v>
      </c>
      <c r="T913" s="15"/>
      <c r="U913" s="19">
        <v>-5.6475616274838103E-3</v>
      </c>
      <c r="V913" s="51">
        <v>-0.52284324738138799</v>
      </c>
      <c r="W913" s="19">
        <v>1.2669050209296999E-2</v>
      </c>
      <c r="X913" s="51">
        <v>2.0558222719955701</v>
      </c>
      <c r="Y913" s="19">
        <v>2.2296616929452302E-2</v>
      </c>
      <c r="Z913" s="51">
        <v>21.5613351512002</v>
      </c>
      <c r="AA913" s="19">
        <v>0.16304632633546101</v>
      </c>
      <c r="AB913" s="51">
        <v>36.881299536733401</v>
      </c>
      <c r="AC913" s="19">
        <v>0.36912019627576198</v>
      </c>
      <c r="AD913" s="51">
        <v>61.1978751258575</v>
      </c>
      <c r="AE913" s="19">
        <v>0.33474796428694398</v>
      </c>
      <c r="AF913" s="87">
        <v>51.252028477320003</v>
      </c>
      <c r="AG913" s="19">
        <v>-4.2407761282447602E-2</v>
      </c>
      <c r="AH913" s="51">
        <v>-6.0395971200705398</v>
      </c>
      <c r="AI913" s="19">
        <v>4.9850930676257101E-2</v>
      </c>
      <c r="AJ913" s="51">
        <v>18.712010274612101</v>
      </c>
      <c r="AK913" s="19"/>
      <c r="AL913" s="19"/>
      <c r="AM913" s="51"/>
      <c r="AN913" s="15"/>
      <c r="AO913" s="22">
        <v>3.5467528523440699E-2</v>
      </c>
      <c r="AP913" s="22">
        <v>-2.4172643770725699E-2</v>
      </c>
      <c r="AQ913" s="22">
        <v>0.13567629446333701</v>
      </c>
      <c r="AR913" s="22">
        <v>-0.100971928765794</v>
      </c>
      <c r="AS913" s="20">
        <v>8</v>
      </c>
      <c r="AT913" s="20">
        <v>4</v>
      </c>
      <c r="AU913" s="20">
        <v>7</v>
      </c>
      <c r="AV913" s="21">
        <v>5</v>
      </c>
      <c r="AW913" s="15"/>
      <c r="AX913" s="25">
        <v>0.13669519774091901</v>
      </c>
      <c r="AY913" s="26">
        <v>1.23949886795708</v>
      </c>
      <c r="AZ913" s="26">
        <v>1.0672704092612499</v>
      </c>
      <c r="BA913" s="26">
        <v>1.95335672463625</v>
      </c>
      <c r="BB913" s="85">
        <v>1.41452256280172E-2</v>
      </c>
      <c r="BC913" s="88">
        <v>-11.8525517669477</v>
      </c>
      <c r="BD913" s="18">
        <v>43910</v>
      </c>
      <c r="BE913" s="18">
        <v>43990</v>
      </c>
      <c r="BF913" s="20"/>
      <c r="BG913" s="18"/>
      <c r="BH913" s="15"/>
    </row>
    <row r="914" spans="1:60" x14ac:dyDescent="0.25">
      <c r="A914" s="15"/>
      <c r="B914" s="14" t="s">
        <v>2906</v>
      </c>
      <c r="C914" s="14" t="s">
        <v>2907</v>
      </c>
      <c r="D914" s="14" t="s">
        <v>2895</v>
      </c>
      <c r="E914" s="16" t="s">
        <v>458</v>
      </c>
      <c r="F914" s="16" t="s">
        <v>172</v>
      </c>
      <c r="G914" s="81" t="s">
        <v>205</v>
      </c>
      <c r="H914" s="82" t="s">
        <v>621</v>
      </c>
      <c r="I914" s="17" t="s">
        <v>411</v>
      </c>
      <c r="J914" s="17" t="s">
        <v>2908</v>
      </c>
      <c r="K914" s="15"/>
      <c r="L914" s="18">
        <v>44022</v>
      </c>
      <c r="M914" s="83">
        <v>973401.228323936</v>
      </c>
      <c r="N914" s="84">
        <v>973401.228323936</v>
      </c>
      <c r="O914" s="84">
        <v>1076703.9431438399</v>
      </c>
      <c r="P914" s="85">
        <f t="shared" si="14"/>
        <v>0.90405652781555434</v>
      </c>
      <c r="Q914" s="18">
        <v>43896</v>
      </c>
      <c r="R914" s="86">
        <v>1031030.17085352</v>
      </c>
      <c r="S914" s="86">
        <v>1747610.05144727</v>
      </c>
      <c r="T914" s="15"/>
      <c r="U914" s="19">
        <v>-7.4114140952588102E-3</v>
      </c>
      <c r="V914" s="51">
        <v>-0.69922849415888799</v>
      </c>
      <c r="W914" s="19">
        <v>1.6242135636275599E-2</v>
      </c>
      <c r="X914" s="51">
        <v>2.4131308146934298</v>
      </c>
      <c r="Y914" s="19">
        <v>-3.2592355482847801E-3</v>
      </c>
      <c r="Z914" s="51">
        <v>19.005749903415602</v>
      </c>
      <c r="AA914" s="19">
        <v>0.16503680537978699</v>
      </c>
      <c r="AB914" s="51">
        <v>37.080347441136801</v>
      </c>
      <c r="AC914" s="19">
        <v>0.36886456336127599</v>
      </c>
      <c r="AD914" s="51">
        <v>61.172311834408902</v>
      </c>
      <c r="AE914" s="19">
        <v>0.32915082288847802</v>
      </c>
      <c r="AF914" s="87">
        <v>50.692314337473398</v>
      </c>
      <c r="AG914" s="19">
        <v>-3.7086409850417099E-2</v>
      </c>
      <c r="AH914" s="51">
        <v>-5.5074619768711299</v>
      </c>
      <c r="AI914" s="19">
        <v>3.2426892488729202E-2</v>
      </c>
      <c r="AJ914" s="51">
        <v>16.969606455881099</v>
      </c>
      <c r="AK914" s="19">
        <v>0.58593810111982703</v>
      </c>
      <c r="AL914" s="19">
        <v>8.3031611367914607E-2</v>
      </c>
      <c r="AM914" s="51">
        <v>54.165507318277399</v>
      </c>
      <c r="AN914" s="15"/>
      <c r="AO914" s="22">
        <v>3.5484534402712598E-2</v>
      </c>
      <c r="AP914" s="22">
        <v>-4.3205328855037799E-2</v>
      </c>
      <c r="AQ914" s="22">
        <v>0.13644599542938499</v>
      </c>
      <c r="AR914" s="22">
        <v>-0.13032126427337101</v>
      </c>
      <c r="AS914" s="20">
        <v>9</v>
      </c>
      <c r="AT914" s="20">
        <v>3</v>
      </c>
      <c r="AU914" s="20">
        <v>7</v>
      </c>
      <c r="AV914" s="21">
        <v>5</v>
      </c>
      <c r="AW914" s="15"/>
      <c r="AX914" s="25">
        <v>0.15889913472841699</v>
      </c>
      <c r="AY914" s="26">
        <v>1.08888080354882</v>
      </c>
      <c r="AZ914" s="26">
        <v>1.1624153443935901</v>
      </c>
      <c r="BA914" s="26">
        <v>1.5854741173497999</v>
      </c>
      <c r="BB914" s="85">
        <v>1.63832242985518E-2</v>
      </c>
      <c r="BC914" s="88">
        <v>-18.771553047088702</v>
      </c>
      <c r="BD914" s="18">
        <v>43896</v>
      </c>
      <c r="BE914" s="18">
        <v>43915</v>
      </c>
      <c r="BF914" s="20"/>
      <c r="BG914" s="18"/>
      <c r="BH914" s="15"/>
    </row>
    <row r="915" spans="1:60" x14ac:dyDescent="0.25">
      <c r="A915" s="15"/>
      <c r="B915" s="14" t="s">
        <v>2909</v>
      </c>
      <c r="C915" s="14" t="s">
        <v>2910</v>
      </c>
      <c r="D915" s="14" t="s">
        <v>2895</v>
      </c>
      <c r="E915" s="16" t="s">
        <v>2332</v>
      </c>
      <c r="F915" s="16" t="s">
        <v>172</v>
      </c>
      <c r="G915" s="81" t="s">
        <v>205</v>
      </c>
      <c r="H915" s="82" t="s">
        <v>621</v>
      </c>
      <c r="I915" s="17" t="s">
        <v>411</v>
      </c>
      <c r="J915" s="17" t="s">
        <v>64</v>
      </c>
      <c r="K915" s="15"/>
      <c r="L915" s="18">
        <v>44022</v>
      </c>
      <c r="M915" s="83">
        <v>140252.91148805601</v>
      </c>
      <c r="N915" s="84">
        <v>140252.91148805601</v>
      </c>
      <c r="O915" s="84">
        <v>155377.30508804301</v>
      </c>
      <c r="P915" s="85">
        <f t="shared" si="14"/>
        <v>0.90266021417080888</v>
      </c>
      <c r="Q915" s="18">
        <v>43896</v>
      </c>
      <c r="R915" s="86">
        <v>453665.438737305</v>
      </c>
      <c r="S915" s="86">
        <v>513795.30609668</v>
      </c>
      <c r="T915" s="15"/>
      <c r="U915" s="19">
        <v>-7.4234656258340701E-3</v>
      </c>
      <c r="V915" s="51">
        <v>-0.70043364721641399</v>
      </c>
      <c r="W915" s="19">
        <v>1.58670764467388E-2</v>
      </c>
      <c r="X915" s="51">
        <v>2.3756248957397501</v>
      </c>
      <c r="Y915" s="19">
        <v>-5.4821792373331802E-3</v>
      </c>
      <c r="Z915" s="51">
        <v>18.783455534518001</v>
      </c>
      <c r="AA915" s="19">
        <v>0.159815741768398</v>
      </c>
      <c r="AB915" s="51">
        <v>36.558241080027102</v>
      </c>
      <c r="AC915" s="19">
        <v>0.36735780273913399</v>
      </c>
      <c r="AD915" s="51">
        <v>61.021635772194699</v>
      </c>
      <c r="AE915" s="19">
        <v>0.33502487974707001</v>
      </c>
      <c r="AF915" s="87">
        <v>51.279720023332601</v>
      </c>
      <c r="AG915" s="19">
        <v>-3.7204482254310299E-2</v>
      </c>
      <c r="AH915" s="51">
        <v>-5.5192692172568103</v>
      </c>
      <c r="AI915" s="19">
        <v>2.9998011114003E-2</v>
      </c>
      <c r="AJ915" s="51">
        <v>16.726718318386698</v>
      </c>
      <c r="AK915" s="19">
        <v>0.52671185735729498</v>
      </c>
      <c r="AL915" s="19">
        <v>7.5710149103542804E-2</v>
      </c>
      <c r="AM915" s="51">
        <v>50.423477974254602</v>
      </c>
      <c r="AN915" s="15"/>
      <c r="AO915" s="22">
        <v>3.5471647453959997E-2</v>
      </c>
      <c r="AP915" s="22">
        <v>-4.3240369484046803E-2</v>
      </c>
      <c r="AQ915" s="22">
        <v>0.13602648119747801</v>
      </c>
      <c r="AR915" s="22">
        <v>-0.13065151238159201</v>
      </c>
      <c r="AS915" s="20">
        <v>9</v>
      </c>
      <c r="AT915" s="20">
        <v>3</v>
      </c>
      <c r="AU915" s="20">
        <v>7</v>
      </c>
      <c r="AV915" s="21">
        <v>5</v>
      </c>
      <c r="AW915" s="15"/>
      <c r="AX915" s="25">
        <v>0.15892202927527299</v>
      </c>
      <c r="AY915" s="26">
        <v>1.05745465773907</v>
      </c>
      <c r="AZ915" s="26">
        <v>1.1448574246824099</v>
      </c>
      <c r="BA915" s="26">
        <v>1.5380164376401799</v>
      </c>
      <c r="BB915" s="85">
        <v>1.6385287246921499E-2</v>
      </c>
      <c r="BC915" s="88">
        <v>-18.790416836971399</v>
      </c>
      <c r="BD915" s="18">
        <v>43896</v>
      </c>
      <c r="BE915" s="18">
        <v>43915</v>
      </c>
      <c r="BF915" s="20"/>
      <c r="BG915" s="18"/>
      <c r="BH915" s="15"/>
    </row>
    <row r="916" spans="1:60" x14ac:dyDescent="0.25">
      <c r="A916" s="15"/>
      <c r="B916" s="14" t="s">
        <v>2911</v>
      </c>
      <c r="C916" s="14" t="s">
        <v>2912</v>
      </c>
      <c r="D916" s="14" t="s">
        <v>2895</v>
      </c>
      <c r="E916" s="16" t="s">
        <v>2879</v>
      </c>
      <c r="F916" s="16" t="s">
        <v>172</v>
      </c>
      <c r="G916" s="81" t="s">
        <v>205</v>
      </c>
      <c r="H916" s="82" t="s">
        <v>621</v>
      </c>
      <c r="I916" s="17" t="s">
        <v>411</v>
      </c>
      <c r="J916" s="17" t="s">
        <v>2913</v>
      </c>
      <c r="K916" s="15"/>
      <c r="L916" s="18">
        <v>44022</v>
      </c>
      <c r="M916" s="83">
        <v>999104.683176041</v>
      </c>
      <c r="N916" s="84">
        <v>999104.683176041</v>
      </c>
      <c r="O916" s="84">
        <v>1103614.9904727901</v>
      </c>
      <c r="P916" s="85">
        <f t="shared" si="14"/>
        <v>0.90530184149458071</v>
      </c>
      <c r="Q916" s="18">
        <v>43896</v>
      </c>
      <c r="R916" s="86">
        <v>9863279.9184531309</v>
      </c>
      <c r="S916" s="86">
        <v>6065100.0944453096</v>
      </c>
      <c r="T916" s="15"/>
      <c r="U916" s="19">
        <v>-7.4006159848067901E-3</v>
      </c>
      <c r="V916" s="51">
        <v>-0.69814868311368605</v>
      </c>
      <c r="W916" s="19">
        <v>1.6574908127950001E-2</v>
      </c>
      <c r="X916" s="51">
        <v>2.4464080638608698</v>
      </c>
      <c r="Y916" s="19">
        <v>-1.27536570289521E-3</v>
      </c>
      <c r="Z916" s="51">
        <v>19.204136887972702</v>
      </c>
      <c r="AA916" s="19">
        <v>0.169712449458602</v>
      </c>
      <c r="AB916" s="51">
        <v>37.547911849047502</v>
      </c>
      <c r="AC916" s="19">
        <v>0.38145725250069501</v>
      </c>
      <c r="AD916" s="51">
        <v>62.431580748350797</v>
      </c>
      <c r="AE916" s="19">
        <v>0.35064122912066498</v>
      </c>
      <c r="AF916" s="87">
        <v>52.841354960692101</v>
      </c>
      <c r="AG916" s="19">
        <v>-3.69813965471621E-2</v>
      </c>
      <c r="AH916" s="51">
        <v>-5.49696064654563</v>
      </c>
      <c r="AI916" s="19">
        <v>3.4594844231833101E-2</v>
      </c>
      <c r="AJ916" s="51">
        <v>17.186401630169701</v>
      </c>
      <c r="AK916" s="19"/>
      <c r="AL916" s="19"/>
      <c r="AM916" s="51"/>
      <c r="AN916" s="15"/>
      <c r="AO916" s="22">
        <v>3.5495875719789197E-2</v>
      </c>
      <c r="AP916" s="22">
        <v>-4.3173900832698599E-2</v>
      </c>
      <c r="AQ916" s="22">
        <v>0.13681998391985001</v>
      </c>
      <c r="AR916" s="22">
        <v>-0.130026619041892</v>
      </c>
      <c r="AS916" s="20">
        <v>9</v>
      </c>
      <c r="AT916" s="20">
        <v>3</v>
      </c>
      <c r="AU916" s="20">
        <v>7</v>
      </c>
      <c r="AV916" s="21">
        <v>5</v>
      </c>
      <c r="AW916" s="15"/>
      <c r="AX916" s="25">
        <v>0.158878400230024</v>
      </c>
      <c r="AY916" s="26">
        <v>1.1170249693332199</v>
      </c>
      <c r="AZ916" s="26">
        <v>1.1781324158127999</v>
      </c>
      <c r="BA916" s="26">
        <v>1.6280573030180701</v>
      </c>
      <c r="BB916" s="85">
        <v>1.6381352382668399E-2</v>
      </c>
      <c r="BC916" s="88">
        <v>-18.754678488010502</v>
      </c>
      <c r="BD916" s="18">
        <v>43896</v>
      </c>
      <c r="BE916" s="18">
        <v>43915</v>
      </c>
      <c r="BF916" s="20"/>
      <c r="BG916" s="18"/>
      <c r="BH916" s="15"/>
    </row>
    <row r="917" spans="1:60" x14ac:dyDescent="0.25">
      <c r="A917" s="15"/>
      <c r="B917" s="14" t="s">
        <v>2914</v>
      </c>
      <c r="C917" s="14" t="s">
        <v>2915</v>
      </c>
      <c r="D917" s="14" t="s">
        <v>2895</v>
      </c>
      <c r="E917" s="16" t="s">
        <v>505</v>
      </c>
      <c r="F917" s="16" t="s">
        <v>172</v>
      </c>
      <c r="G917" s="81" t="s">
        <v>205</v>
      </c>
      <c r="H917" s="82" t="s">
        <v>621</v>
      </c>
      <c r="I917" s="17" t="s">
        <v>411</v>
      </c>
      <c r="J917" s="17" t="s">
        <v>2916</v>
      </c>
      <c r="K917" s="15"/>
      <c r="L917" s="18">
        <v>44022</v>
      </c>
      <c r="M917" s="83">
        <v>1002151.9838695501</v>
      </c>
      <c r="N917" s="84">
        <v>1002151.9838695501</v>
      </c>
      <c r="O917" s="84">
        <v>1112515.1024150799</v>
      </c>
      <c r="P917" s="85">
        <f t="shared" si="14"/>
        <v>0.9007985434930722</v>
      </c>
      <c r="Q917" s="18">
        <v>43910</v>
      </c>
      <c r="R917" s="86">
        <v>0</v>
      </c>
      <c r="S917" s="86">
        <v>5330.0762896194501</v>
      </c>
      <c r="T917" s="15"/>
      <c r="U917" s="19">
        <v>-5.6475616283933102E-3</v>
      </c>
      <c r="V917" s="51">
        <v>-0.52284324747233801</v>
      </c>
      <c r="W917" s="19">
        <v>1.2669050209296999E-2</v>
      </c>
      <c r="X917" s="51">
        <v>2.0558222719955701</v>
      </c>
      <c r="Y917" s="19">
        <v>2.2296616929452302E-2</v>
      </c>
      <c r="Z917" s="51">
        <v>21.5613351512002</v>
      </c>
      <c r="AA917" s="19">
        <v>0.16428987976192699</v>
      </c>
      <c r="AB917" s="51">
        <v>37.005654879380003</v>
      </c>
      <c r="AC917" s="19">
        <v>0.36919914370111701</v>
      </c>
      <c r="AD917" s="51">
        <v>61.205769868392998</v>
      </c>
      <c r="AE917" s="19">
        <v>0.333491009089048</v>
      </c>
      <c r="AF917" s="87">
        <v>51.126332957530401</v>
      </c>
      <c r="AG917" s="19">
        <v>-4.2407761282447602E-2</v>
      </c>
      <c r="AH917" s="51">
        <v>-6.0395971200705398</v>
      </c>
      <c r="AI917" s="19">
        <v>4.9850930676257101E-2</v>
      </c>
      <c r="AJ917" s="51">
        <v>18.712010274612101</v>
      </c>
      <c r="AK917" s="19">
        <v>0.43887501823890501</v>
      </c>
      <c r="AL917" s="19">
        <v>7.6492738688102704E-2</v>
      </c>
      <c r="AM917" s="51">
        <v>36.287842033198103</v>
      </c>
      <c r="AN917" s="15"/>
      <c r="AO917" s="22">
        <v>3.5464980801407399E-2</v>
      </c>
      <c r="AP917" s="22">
        <v>-2.4179247574466E-2</v>
      </c>
      <c r="AQ917" s="22">
        <v>0.13578614021214899</v>
      </c>
      <c r="AR917" s="22">
        <v>-9.9818289421818904E-2</v>
      </c>
      <c r="AS917" s="20">
        <v>8</v>
      </c>
      <c r="AT917" s="20">
        <v>4</v>
      </c>
      <c r="AU917" s="20">
        <v>7</v>
      </c>
      <c r="AV917" s="21">
        <v>5</v>
      </c>
      <c r="AW917" s="15"/>
      <c r="AX917" s="25">
        <v>0.136644165511389</v>
      </c>
      <c r="AY917" s="26">
        <v>1.2492922714191099</v>
      </c>
      <c r="AZ917" s="26">
        <v>1.0714568639978099</v>
      </c>
      <c r="BA917" s="26">
        <v>1.9696576619880899</v>
      </c>
      <c r="BB917" s="85">
        <v>1.41399087023456E-2</v>
      </c>
      <c r="BC917" s="88">
        <v>-11.8525517670932</v>
      </c>
      <c r="BD917" s="18">
        <v>43910</v>
      </c>
      <c r="BE917" s="18">
        <v>43990</v>
      </c>
      <c r="BF917" s="20"/>
      <c r="BG917" s="18"/>
      <c r="BH917" s="15"/>
    </row>
    <row r="918" spans="1:60" x14ac:dyDescent="0.25">
      <c r="A918" s="15"/>
      <c r="B918" s="14" t="s">
        <v>2917</v>
      </c>
      <c r="C918" s="14" t="s">
        <v>2918</v>
      </c>
      <c r="D918" s="14" t="s">
        <v>2919</v>
      </c>
      <c r="E918" s="16" t="s">
        <v>325</v>
      </c>
      <c r="F918" s="16" t="s">
        <v>326</v>
      </c>
      <c r="G918" s="81" t="s">
        <v>205</v>
      </c>
      <c r="H918" s="82" t="s">
        <v>146</v>
      </c>
      <c r="I918" s="17" t="s">
        <v>31</v>
      </c>
      <c r="J918" s="17" t="s">
        <v>64</v>
      </c>
      <c r="K918" s="15"/>
      <c r="L918" s="18">
        <v>44022</v>
      </c>
      <c r="M918" s="83">
        <v>1026.8431000001699</v>
      </c>
      <c r="N918" s="84">
        <v>1026.8431000001699</v>
      </c>
      <c r="O918" s="84"/>
      <c r="P918" s="85" t="str">
        <f t="shared" si="14"/>
        <v/>
      </c>
      <c r="Q918" s="18"/>
      <c r="R918" s="86">
        <v>3950597.5860000001</v>
      </c>
      <c r="S918" s="86"/>
      <c r="T918" s="15"/>
      <c r="U918" s="19">
        <v>1.09668506411253E-4</v>
      </c>
      <c r="V918" s="51">
        <v>5.2879766008118202E-2</v>
      </c>
      <c r="W918" s="19">
        <v>1.13710283767432E-3</v>
      </c>
      <c r="X918" s="51">
        <v>0.90262753483330005</v>
      </c>
      <c r="Y918" s="19"/>
      <c r="Z918" s="51"/>
      <c r="AA918" s="19"/>
      <c r="AB918" s="51"/>
      <c r="AC918" s="19"/>
      <c r="AD918" s="51"/>
      <c r="AE918" s="19"/>
      <c r="AF918" s="87"/>
      <c r="AG918" s="19">
        <v>-9.4530658043367999E-4</v>
      </c>
      <c r="AH918" s="51">
        <v>-1.8933516498691501</v>
      </c>
      <c r="AI918" s="19"/>
      <c r="AJ918" s="51"/>
      <c r="AK918" s="19">
        <v>2.6843100000405701E-2</v>
      </c>
      <c r="AL918" s="19">
        <v>5.4406752018621801E-2</v>
      </c>
      <c r="AM918" s="51">
        <v>20.306722210894801</v>
      </c>
      <c r="AN918" s="15"/>
      <c r="AO918" s="22">
        <v>6.02096115289896E-3</v>
      </c>
      <c r="AP918" s="22">
        <v>-4.6013051432964901E-3</v>
      </c>
      <c r="AQ918" s="22">
        <v>1.7870965573820299E-2</v>
      </c>
      <c r="AR918" s="22">
        <v>-3.4989000068890198E-3</v>
      </c>
      <c r="AS918" s="20"/>
      <c r="AT918" s="20"/>
      <c r="AU918" s="20"/>
      <c r="AV918" s="21"/>
      <c r="AW918" s="15"/>
      <c r="AX918" s="25"/>
      <c r="AY918" s="26"/>
      <c r="AZ918" s="26"/>
      <c r="BA918" s="26"/>
      <c r="BB918" s="85"/>
      <c r="BC918" s="88">
        <v>-1.08813923862908</v>
      </c>
      <c r="BD918" s="18">
        <v>43907</v>
      </c>
      <c r="BE918" s="18">
        <v>43913</v>
      </c>
      <c r="BF918" s="20">
        <v>13</v>
      </c>
      <c r="BG918" s="18">
        <v>43924</v>
      </c>
      <c r="BH918" s="15"/>
    </row>
    <row r="919" spans="1:60" x14ac:dyDescent="0.25">
      <c r="A919" s="15"/>
      <c r="B919" s="14" t="s">
        <v>2920</v>
      </c>
      <c r="C919" s="14" t="s">
        <v>2921</v>
      </c>
      <c r="D919" s="14" t="s">
        <v>2919</v>
      </c>
      <c r="E919" s="16" t="s">
        <v>77</v>
      </c>
      <c r="F919" s="16" t="s">
        <v>326</v>
      </c>
      <c r="G919" s="81" t="s">
        <v>205</v>
      </c>
      <c r="H919" s="82" t="s">
        <v>146</v>
      </c>
      <c r="I919" s="17" t="s">
        <v>31</v>
      </c>
      <c r="J919" s="17" t="s">
        <v>2922</v>
      </c>
      <c r="K919" s="15"/>
      <c r="L919" s="18">
        <v>44022</v>
      </c>
      <c r="M919" s="83">
        <v>2580.3220000006299</v>
      </c>
      <c r="N919" s="84">
        <v>2580.3220000006299</v>
      </c>
      <c r="O919" s="84">
        <v>2584.19330000132</v>
      </c>
      <c r="P919" s="85">
        <f t="shared" si="14"/>
        <v>0.99850193095048734</v>
      </c>
      <c r="Q919" s="18">
        <v>44004</v>
      </c>
      <c r="R919" s="86">
        <v>675540.32499999995</v>
      </c>
      <c r="S919" s="86">
        <v>668667.10308007803</v>
      </c>
      <c r="T919" s="15"/>
      <c r="U919" s="19">
        <v>1.15115164589952E-4</v>
      </c>
      <c r="V919" s="51">
        <v>5.3424431825988002E-2</v>
      </c>
      <c r="W919" s="19">
        <v>1.30125756004418E-3</v>
      </c>
      <c r="X919" s="51">
        <v>0.91904300707028597</v>
      </c>
      <c r="Y919" s="19">
        <v>2.9086491025736901E-2</v>
      </c>
      <c r="Z919" s="51">
        <v>22.240322560828599</v>
      </c>
      <c r="AA919" s="19">
        <v>4.10444294193439E-2</v>
      </c>
      <c r="AB919" s="51">
        <v>24.681109845085299</v>
      </c>
      <c r="AC919" s="19">
        <v>8.7508518279792002E-2</v>
      </c>
      <c r="AD919" s="51">
        <v>33.036707326246002</v>
      </c>
      <c r="AE919" s="19">
        <v>0.117539723687514</v>
      </c>
      <c r="AF919" s="87">
        <v>29.531204417347901</v>
      </c>
      <c r="AG919" s="19">
        <v>-8.9072254650091097E-4</v>
      </c>
      <c r="AH919" s="51">
        <v>-1.88789324647587</v>
      </c>
      <c r="AI919" s="19">
        <v>3.01978795105242E-2</v>
      </c>
      <c r="AJ919" s="51">
        <v>16.7467051580606</v>
      </c>
      <c r="AK919" s="19">
        <v>0.48730301458272202</v>
      </c>
      <c r="AL919" s="19">
        <v>4.6049060532823198E-2</v>
      </c>
      <c r="AM919" s="51">
        <v>52.7235037478968</v>
      </c>
      <c r="AN919" s="15"/>
      <c r="AO919" s="22">
        <v>6.0264870753599098E-3</v>
      </c>
      <c r="AP919" s="22">
        <v>-4.5959265271449104E-3</v>
      </c>
      <c r="AQ919" s="22">
        <v>1.8037848441963399E-2</v>
      </c>
      <c r="AR919" s="22">
        <v>-3.34103658587992E-3</v>
      </c>
      <c r="AS919" s="20">
        <v>8</v>
      </c>
      <c r="AT919" s="20">
        <v>4</v>
      </c>
      <c r="AU919" s="20">
        <v>7</v>
      </c>
      <c r="AV919" s="21">
        <v>5</v>
      </c>
      <c r="AW919" s="15"/>
      <c r="AX919" s="25">
        <v>1.38942250089895E-2</v>
      </c>
      <c r="AY919" s="26">
        <v>0.86656754712112205</v>
      </c>
      <c r="AZ919" s="26">
        <v>0.68653159396490104</v>
      </c>
      <c r="BA919" s="26">
        <v>1.3067102299628499</v>
      </c>
      <c r="BB919" s="85">
        <v>1.43581840990237E-3</v>
      </c>
      <c r="BC919" s="88">
        <v>-1.08489289570207</v>
      </c>
      <c r="BD919" s="18">
        <v>43907</v>
      </c>
      <c r="BE919" s="18">
        <v>43913</v>
      </c>
      <c r="BF919" s="20">
        <v>13</v>
      </c>
      <c r="BG919" s="18">
        <v>43924</v>
      </c>
      <c r="BH919" s="15"/>
    </row>
    <row r="920" spans="1:60" x14ac:dyDescent="0.25">
      <c r="A920" s="15"/>
      <c r="B920" s="14" t="s">
        <v>2923</v>
      </c>
      <c r="C920" s="14" t="s">
        <v>2924</v>
      </c>
      <c r="D920" s="14" t="s">
        <v>2919</v>
      </c>
      <c r="E920" s="16" t="s">
        <v>1176</v>
      </c>
      <c r="F920" s="16" t="s">
        <v>326</v>
      </c>
      <c r="G920" s="81" t="s">
        <v>205</v>
      </c>
      <c r="H920" s="82" t="s">
        <v>146</v>
      </c>
      <c r="I920" s="17" t="s">
        <v>31</v>
      </c>
      <c r="J920" s="17" t="s">
        <v>2925</v>
      </c>
      <c r="K920" s="15"/>
      <c r="L920" s="18">
        <v>44022</v>
      </c>
      <c r="M920" s="83">
        <v>1000</v>
      </c>
      <c r="N920" s="84">
        <v>1000</v>
      </c>
      <c r="O920" s="84">
        <v>1000</v>
      </c>
      <c r="P920" s="85">
        <f t="shared" si="14"/>
        <v>1</v>
      </c>
      <c r="Q920" s="18">
        <v>44022</v>
      </c>
      <c r="R920" s="86">
        <v>0</v>
      </c>
      <c r="S920" s="86">
        <v>0</v>
      </c>
      <c r="T920" s="15"/>
      <c r="U920" s="19">
        <v>0</v>
      </c>
      <c r="V920" s="51">
        <v>4.1912915366992799E-2</v>
      </c>
      <c r="W920" s="19">
        <v>0</v>
      </c>
      <c r="X920" s="51">
        <v>0.78891725106586796</v>
      </c>
      <c r="Y920" s="19">
        <v>0</v>
      </c>
      <c r="Z920" s="51">
        <v>19.3316734582477</v>
      </c>
      <c r="AA920" s="19">
        <v>0</v>
      </c>
      <c r="AB920" s="51">
        <v>20.576666903158198</v>
      </c>
      <c r="AC920" s="19">
        <v>0</v>
      </c>
      <c r="AD920" s="51">
        <v>24.2858554982522</v>
      </c>
      <c r="AE920" s="19">
        <v>0</v>
      </c>
      <c r="AF920" s="87">
        <v>17.777232048596499</v>
      </c>
      <c r="AG920" s="19">
        <v>0</v>
      </c>
      <c r="AH920" s="51">
        <v>-1.79882099182578</v>
      </c>
      <c r="AI920" s="19">
        <v>0</v>
      </c>
      <c r="AJ920" s="51">
        <v>13.726917206993701</v>
      </c>
      <c r="AK920" s="19">
        <v>0</v>
      </c>
      <c r="AL920" s="19">
        <v>0</v>
      </c>
      <c r="AM920" s="51">
        <v>3.99320228962097</v>
      </c>
      <c r="AN920" s="15"/>
      <c r="AO920" s="22">
        <v>0</v>
      </c>
      <c r="AP920" s="22">
        <v>0</v>
      </c>
      <c r="AQ920" s="22">
        <v>0</v>
      </c>
      <c r="AR920" s="22">
        <v>0</v>
      </c>
      <c r="AS920" s="20">
        <v>0</v>
      </c>
      <c r="AT920" s="20">
        <v>0</v>
      </c>
      <c r="AU920" s="20">
        <v>7</v>
      </c>
      <c r="AV920" s="21">
        <v>5</v>
      </c>
      <c r="AW920" s="15"/>
      <c r="AX920" s="25">
        <v>0</v>
      </c>
      <c r="AY920" s="26">
        <v>-115.173126170179</v>
      </c>
      <c r="AZ920" s="26">
        <v>0.54146558877982898</v>
      </c>
      <c r="BA920" s="26">
        <v>-15.964106449086101</v>
      </c>
      <c r="BB920" s="85">
        <v>0</v>
      </c>
      <c r="BC920" s="88">
        <v>0</v>
      </c>
      <c r="BD920" s="18">
        <v>43657</v>
      </c>
      <c r="BE920" s="18"/>
      <c r="BF920" s="20"/>
      <c r="BG920" s="18"/>
      <c r="BH920" s="15"/>
    </row>
    <row r="921" spans="1:60" x14ac:dyDescent="0.25">
      <c r="A921" s="15"/>
      <c r="B921" s="14" t="s">
        <v>2926</v>
      </c>
      <c r="C921" s="14" t="s">
        <v>2927</v>
      </c>
      <c r="D921" s="14" t="s">
        <v>2919</v>
      </c>
      <c r="E921" s="16" t="s">
        <v>334</v>
      </c>
      <c r="F921" s="16" t="s">
        <v>326</v>
      </c>
      <c r="G921" s="81" t="s">
        <v>205</v>
      </c>
      <c r="H921" s="82" t="s">
        <v>146</v>
      </c>
      <c r="I921" s="17" t="s">
        <v>31</v>
      </c>
      <c r="J921" s="17" t="s">
        <v>64</v>
      </c>
      <c r="K921" s="15"/>
      <c r="L921" s="18">
        <v>44022</v>
      </c>
      <c r="M921" s="83">
        <v>1041.5187999997299</v>
      </c>
      <c r="N921" s="84">
        <v>1041.5187999997299</v>
      </c>
      <c r="O921" s="84"/>
      <c r="P921" s="85" t="str">
        <f t="shared" si="14"/>
        <v/>
      </c>
      <c r="Q921" s="18"/>
      <c r="R921" s="86">
        <v>2081021.3759999999</v>
      </c>
      <c r="S921" s="86"/>
      <c r="T921" s="15"/>
      <c r="U921" s="19">
        <v>1.3693418441107499E-4</v>
      </c>
      <c r="V921" s="51">
        <v>5.5606333808100303E-2</v>
      </c>
      <c r="W921" s="19">
        <v>1.95799163702759E-3</v>
      </c>
      <c r="X921" s="51">
        <v>0.98471641476862704</v>
      </c>
      <c r="Y921" s="19">
        <v>3.3188510991749402E-2</v>
      </c>
      <c r="Z921" s="51">
        <v>22.6505245574226</v>
      </c>
      <c r="AA921" s="19"/>
      <c r="AB921" s="51"/>
      <c r="AC921" s="19"/>
      <c r="AD921" s="51"/>
      <c r="AE921" s="19"/>
      <c r="AF921" s="87"/>
      <c r="AG921" s="19">
        <v>-6.7231518914923104E-4</v>
      </c>
      <c r="AH921" s="51">
        <v>-1.8660525107407</v>
      </c>
      <c r="AI921" s="19">
        <v>3.4530443401308702E-2</v>
      </c>
      <c r="AJ921" s="51">
        <v>17.179961547139101</v>
      </c>
      <c r="AK921" s="19">
        <v>4.1518800000630997E-2</v>
      </c>
      <c r="AL921" s="19">
        <v>4.3825942559124101E-2</v>
      </c>
      <c r="AM921" s="51">
        <v>20.647344772733</v>
      </c>
      <c r="AN921" s="15"/>
      <c r="AO921" s="22">
        <v>6.0485328140202901E-3</v>
      </c>
      <c r="AP921" s="22">
        <v>-4.5741270077996896E-3</v>
      </c>
      <c r="AQ921" s="22">
        <v>1.87056129889243E-2</v>
      </c>
      <c r="AR921" s="22">
        <v>-2.7090525491075801E-3</v>
      </c>
      <c r="AS921" s="20"/>
      <c r="AT921" s="20"/>
      <c r="AU921" s="20"/>
      <c r="AV921" s="21"/>
      <c r="AW921" s="15"/>
      <c r="AX921" s="25">
        <v>1.4463190639980901E-2</v>
      </c>
      <c r="AY921" s="26">
        <v>1.1136126692545101</v>
      </c>
      <c r="AZ921" s="26">
        <v>0.54463826121900605</v>
      </c>
      <c r="BA921" s="26">
        <v>1.69919162914084</v>
      </c>
      <c r="BB921" s="85">
        <v>1.49466022594424E-3</v>
      </c>
      <c r="BC921" s="88">
        <v>-1.07191980724201</v>
      </c>
      <c r="BD921" s="18">
        <v>43907</v>
      </c>
      <c r="BE921" s="18">
        <v>43913</v>
      </c>
      <c r="BF921" s="20">
        <v>12</v>
      </c>
      <c r="BG921" s="18">
        <v>43923</v>
      </c>
      <c r="BH921" s="15"/>
    </row>
    <row r="922" spans="1:60" x14ac:dyDescent="0.25">
      <c r="A922" s="15"/>
      <c r="B922" s="14" t="s">
        <v>2928</v>
      </c>
      <c r="C922" s="14" t="s">
        <v>2929</v>
      </c>
      <c r="D922" s="14" t="s">
        <v>2919</v>
      </c>
      <c r="E922" s="16" t="s">
        <v>337</v>
      </c>
      <c r="F922" s="16" t="s">
        <v>326</v>
      </c>
      <c r="G922" s="81" t="s">
        <v>205</v>
      </c>
      <c r="H922" s="82" t="s">
        <v>146</v>
      </c>
      <c r="I922" s="17" t="s">
        <v>31</v>
      </c>
      <c r="J922" s="17" t="s">
        <v>64</v>
      </c>
      <c r="K922" s="15"/>
      <c r="L922" s="18">
        <v>44022</v>
      </c>
      <c r="M922" s="83">
        <v>1056.6572999991499</v>
      </c>
      <c r="N922" s="84">
        <v>1056.6572999991499</v>
      </c>
      <c r="O922" s="84">
        <v>1058.2686000000699</v>
      </c>
      <c r="P922" s="85">
        <f t="shared" si="14"/>
        <v>0.99847741868092854</v>
      </c>
      <c r="Q922" s="18">
        <v>44004</v>
      </c>
      <c r="R922" s="86">
        <v>7615159.9550000001</v>
      </c>
      <c r="S922" s="86">
        <v>4859484.4015234401</v>
      </c>
      <c r="T922" s="15"/>
      <c r="U922" s="19">
        <v>1.1376789188943801E-4</v>
      </c>
      <c r="V922" s="51">
        <v>5.3289704555936603E-2</v>
      </c>
      <c r="W922" s="19">
        <v>1.26027252372296E-3</v>
      </c>
      <c r="X922" s="51">
        <v>0.91494450343816403</v>
      </c>
      <c r="Y922" s="19">
        <v>2.8830621073211701E-2</v>
      </c>
      <c r="Z922" s="51">
        <v>22.2147355655616</v>
      </c>
      <c r="AA922" s="19">
        <v>4.0523360972656498E-2</v>
      </c>
      <c r="AB922" s="51">
        <v>24.629003000416599</v>
      </c>
      <c r="AC922" s="19">
        <v>5.3014816447102903E-2</v>
      </c>
      <c r="AD922" s="51">
        <v>29.5873371429625</v>
      </c>
      <c r="AE922" s="19"/>
      <c r="AF922" s="87"/>
      <c r="AG922" s="19">
        <v>-9.0439440282352702E-4</v>
      </c>
      <c r="AH922" s="51">
        <v>-1.8892604321081301</v>
      </c>
      <c r="AI922" s="19">
        <v>2.9927689662144999E-2</v>
      </c>
      <c r="AJ922" s="51">
        <v>16.719686173222701</v>
      </c>
      <c r="AK922" s="19">
        <v>5.6657299999642398E-2</v>
      </c>
      <c r="AL922" s="19">
        <v>2.0602652553861799E-2</v>
      </c>
      <c r="AM922" s="51">
        <v>25.110928209440299</v>
      </c>
      <c r="AN922" s="15"/>
      <c r="AO922" s="22">
        <v>6.0251079048612198E-3</v>
      </c>
      <c r="AP922" s="22">
        <v>-4.5972889065524197E-3</v>
      </c>
      <c r="AQ922" s="22">
        <v>1.7996180309637601E-2</v>
      </c>
      <c r="AR922" s="22">
        <v>-3.38054532858223E-3</v>
      </c>
      <c r="AS922" s="20">
        <v>8</v>
      </c>
      <c r="AT922" s="20">
        <v>4</v>
      </c>
      <c r="AU922" s="20">
        <v>7</v>
      </c>
      <c r="AV922" s="21">
        <v>5</v>
      </c>
      <c r="AW922" s="15"/>
      <c r="AX922" s="25">
        <v>1.38928143326484E-2</v>
      </c>
      <c r="AY922" s="26">
        <v>0.83242860878908698</v>
      </c>
      <c r="AZ922" s="26">
        <v>0.68479359420780395</v>
      </c>
      <c r="BA922" s="26">
        <v>1.2537496469139999</v>
      </c>
      <c r="BB922" s="85">
        <v>1.4356701643191601E-3</v>
      </c>
      <c r="BC922" s="88">
        <v>-1.08570838670857</v>
      </c>
      <c r="BD922" s="18">
        <v>43907</v>
      </c>
      <c r="BE922" s="18">
        <v>43913</v>
      </c>
      <c r="BF922" s="20">
        <v>13</v>
      </c>
      <c r="BG922" s="18">
        <v>43924</v>
      </c>
      <c r="BH922" s="15"/>
    </row>
    <row r="923" spans="1:60" x14ac:dyDescent="0.25">
      <c r="A923" s="15"/>
      <c r="B923" s="14" t="s">
        <v>2930</v>
      </c>
      <c r="C923" s="14" t="s">
        <v>2931</v>
      </c>
      <c r="D923" s="14" t="s">
        <v>2919</v>
      </c>
      <c r="E923" s="16" t="s">
        <v>341</v>
      </c>
      <c r="F923" s="16" t="s">
        <v>326</v>
      </c>
      <c r="G923" s="81" t="s">
        <v>205</v>
      </c>
      <c r="H923" s="82" t="s">
        <v>146</v>
      </c>
      <c r="I923" s="17" t="s">
        <v>31</v>
      </c>
      <c r="J923" s="17" t="s">
        <v>2932</v>
      </c>
      <c r="K923" s="15"/>
      <c r="L923" s="18">
        <v>44022</v>
      </c>
      <c r="M923" s="83">
        <v>2170.43169999868</v>
      </c>
      <c r="N923" s="84">
        <v>2170.43169999868</v>
      </c>
      <c r="O923" s="84">
        <v>2174.6396999992398</v>
      </c>
      <c r="P923" s="85">
        <f t="shared" si="14"/>
        <v>0.99806496680780665</v>
      </c>
      <c r="Q923" s="18">
        <v>44004</v>
      </c>
      <c r="R923" s="86">
        <v>66495700.733000003</v>
      </c>
      <c r="S923" s="86">
        <v>47022601.093625002</v>
      </c>
      <c r="T923" s="15"/>
      <c r="U923" s="19">
        <v>9.0773590272874598E-5</v>
      </c>
      <c r="V923" s="51">
        <v>5.0990274394280298E-2</v>
      </c>
      <c r="W923" s="19">
        <v>5.7104185725620504E-4</v>
      </c>
      <c r="X923" s="51">
        <v>0.846021436791489</v>
      </c>
      <c r="Y923" s="19">
        <v>2.4541962697185199E-2</v>
      </c>
      <c r="Z923" s="51">
        <v>21.7858697279589</v>
      </c>
      <c r="AA923" s="19">
        <v>3.1807973186005298E-2</v>
      </c>
      <c r="AB923" s="51">
        <v>23.757464221766</v>
      </c>
      <c r="AC923" s="19">
        <v>6.8309057925944203E-2</v>
      </c>
      <c r="AD923" s="51">
        <v>31.1167612908466</v>
      </c>
      <c r="AE923" s="19">
        <v>8.80825667336467E-2</v>
      </c>
      <c r="AF923" s="87">
        <v>26.585488721961202</v>
      </c>
      <c r="AG923" s="19">
        <v>-1.1336948582538801E-3</v>
      </c>
      <c r="AH923" s="51">
        <v>-1.91219047765117</v>
      </c>
      <c r="AI923" s="19">
        <v>2.5399091458894001E-2</v>
      </c>
      <c r="AJ923" s="51">
        <v>16.266826352890298</v>
      </c>
      <c r="AK923" s="19">
        <v>0.36157465841853997</v>
      </c>
      <c r="AL923" s="19">
        <v>3.5623321122329799E-2</v>
      </c>
      <c r="AM923" s="51">
        <v>40.150668131478596</v>
      </c>
      <c r="AN923" s="15"/>
      <c r="AO923" s="22">
        <v>6.00200904409576E-3</v>
      </c>
      <c r="AP923" s="22">
        <v>-4.6201326158552504E-3</v>
      </c>
      <c r="AQ923" s="22">
        <v>1.7295385936449699E-2</v>
      </c>
      <c r="AR923" s="22">
        <v>-4.0436298140775796E-3</v>
      </c>
      <c r="AS923" s="20">
        <v>8</v>
      </c>
      <c r="AT923" s="20">
        <v>4</v>
      </c>
      <c r="AU923" s="20">
        <v>7</v>
      </c>
      <c r="AV923" s="21">
        <v>5</v>
      </c>
      <c r="AW923" s="15"/>
      <c r="AX923" s="25">
        <v>1.38723263315478E-2</v>
      </c>
      <c r="AY923" s="26">
        <v>0.260655016430064</v>
      </c>
      <c r="AZ923" s="26">
        <v>0.65572797590903098</v>
      </c>
      <c r="BA923" s="26">
        <v>0.38479230789880597</v>
      </c>
      <c r="BB923" s="85">
        <v>1.43351161308374E-3</v>
      </c>
      <c r="BC923" s="88">
        <v>-1.1238421716170699</v>
      </c>
      <c r="BD923" s="18">
        <v>43747</v>
      </c>
      <c r="BE923" s="18">
        <v>43783</v>
      </c>
      <c r="BF923" s="20">
        <v>108</v>
      </c>
      <c r="BG923" s="18">
        <v>43899</v>
      </c>
      <c r="BH923" s="15"/>
    </row>
    <row r="924" spans="1:60" x14ac:dyDescent="0.25">
      <c r="A924" s="15"/>
      <c r="B924" s="14" t="s">
        <v>2933</v>
      </c>
      <c r="C924" s="14" t="s">
        <v>2934</v>
      </c>
      <c r="D924" s="14" t="s">
        <v>2919</v>
      </c>
      <c r="E924" s="16" t="s">
        <v>345</v>
      </c>
      <c r="F924" s="16" t="s">
        <v>326</v>
      </c>
      <c r="G924" s="81" t="s">
        <v>205</v>
      </c>
      <c r="H924" s="82" t="s">
        <v>146</v>
      </c>
      <c r="I924" s="17" t="s">
        <v>31</v>
      </c>
      <c r="J924" s="17" t="s">
        <v>2935</v>
      </c>
      <c r="K924" s="15"/>
      <c r="L924" s="18">
        <v>44022</v>
      </c>
      <c r="M924" s="83">
        <v>1187.3000000007501</v>
      </c>
      <c r="N924" s="84">
        <v>1187.3000000007501</v>
      </c>
      <c r="O924" s="84">
        <v>1187.3000000007501</v>
      </c>
      <c r="P924" s="85">
        <f t="shared" si="14"/>
        <v>1</v>
      </c>
      <c r="Q924" s="18">
        <v>44022</v>
      </c>
      <c r="R924" s="86">
        <v>0</v>
      </c>
      <c r="S924" s="86">
        <v>0</v>
      </c>
      <c r="T924" s="15"/>
      <c r="U924" s="19">
        <v>0</v>
      </c>
      <c r="V924" s="51">
        <v>4.1912915366992799E-2</v>
      </c>
      <c r="W924" s="19">
        <v>0</v>
      </c>
      <c r="X924" s="51">
        <v>0.78891725106586796</v>
      </c>
      <c r="Y924" s="19">
        <v>0</v>
      </c>
      <c r="Z924" s="51">
        <v>19.3316734582477</v>
      </c>
      <c r="AA924" s="19">
        <v>0</v>
      </c>
      <c r="AB924" s="51">
        <v>20.576666903158198</v>
      </c>
      <c r="AC924" s="19">
        <v>0</v>
      </c>
      <c r="AD924" s="51">
        <v>24.2858554982522</v>
      </c>
      <c r="AE924" s="19">
        <v>0</v>
      </c>
      <c r="AF924" s="87">
        <v>17.777232048596499</v>
      </c>
      <c r="AG924" s="19">
        <v>0</v>
      </c>
      <c r="AH924" s="51">
        <v>-1.79882099182578</v>
      </c>
      <c r="AI924" s="19">
        <v>0</v>
      </c>
      <c r="AJ924" s="51">
        <v>13.726917206993701</v>
      </c>
      <c r="AK924" s="19">
        <v>0.18730000000156</v>
      </c>
      <c r="AL924" s="19">
        <v>1.9661455311506901E-2</v>
      </c>
      <c r="AM924" s="51">
        <v>22.723202289780598</v>
      </c>
      <c r="AN924" s="15"/>
      <c r="AO924" s="22">
        <v>0</v>
      </c>
      <c r="AP924" s="22">
        <v>0</v>
      </c>
      <c r="AQ924" s="22">
        <v>0</v>
      </c>
      <c r="AR924" s="22">
        <v>0</v>
      </c>
      <c r="AS924" s="20">
        <v>0</v>
      </c>
      <c r="AT924" s="20">
        <v>0</v>
      </c>
      <c r="AU924" s="20">
        <v>7</v>
      </c>
      <c r="AV924" s="21">
        <v>5</v>
      </c>
      <c r="AW924" s="15"/>
      <c r="AX924" s="25">
        <v>0</v>
      </c>
      <c r="AY924" s="26">
        <v>-115.173126170179</v>
      </c>
      <c r="AZ924" s="26">
        <v>0.54146558877982898</v>
      </c>
      <c r="BA924" s="26">
        <v>-15.964106449086101</v>
      </c>
      <c r="BB924" s="85">
        <v>0</v>
      </c>
      <c r="BC924" s="88">
        <v>0</v>
      </c>
      <c r="BD924" s="18">
        <v>43657</v>
      </c>
      <c r="BE924" s="18"/>
      <c r="BF924" s="20"/>
      <c r="BG924" s="18"/>
      <c r="BH924" s="15"/>
    </row>
    <row r="925" spans="1:60" x14ac:dyDescent="0.25">
      <c r="A925" s="15"/>
      <c r="B925" s="14" t="s">
        <v>2936</v>
      </c>
      <c r="C925" s="14" t="s">
        <v>2937</v>
      </c>
      <c r="D925" s="14" t="s">
        <v>2919</v>
      </c>
      <c r="E925" s="16" t="s">
        <v>59</v>
      </c>
      <c r="F925" s="16" t="s">
        <v>326</v>
      </c>
      <c r="G925" s="81" t="s">
        <v>205</v>
      </c>
      <c r="H925" s="82" t="s">
        <v>146</v>
      </c>
      <c r="I925" s="17" t="s">
        <v>31</v>
      </c>
      <c r="J925" s="17" t="s">
        <v>64</v>
      </c>
      <c r="K925" s="15"/>
      <c r="L925" s="18">
        <v>44022</v>
      </c>
      <c r="M925" s="83">
        <v>999.22580000013102</v>
      </c>
      <c r="N925" s="84">
        <v>999.22580000013102</v>
      </c>
      <c r="O925" s="84"/>
      <c r="P925" s="85" t="str">
        <f t="shared" si="14"/>
        <v/>
      </c>
      <c r="Q925" s="18"/>
      <c r="R925" s="86">
        <v>799751.34600000002</v>
      </c>
      <c r="S925" s="86"/>
      <c r="T925" s="15"/>
      <c r="U925" s="19">
        <v>1.17905172373867E-4</v>
      </c>
      <c r="V925" s="51">
        <v>5.37034326043795E-2</v>
      </c>
      <c r="W925" s="19"/>
      <c r="X925" s="51"/>
      <c r="Y925" s="19"/>
      <c r="Z925" s="51"/>
      <c r="AA925" s="19"/>
      <c r="AB925" s="51"/>
      <c r="AC925" s="19"/>
      <c r="AD925" s="51"/>
      <c r="AE925" s="19"/>
      <c r="AF925" s="87"/>
      <c r="AG925" s="19">
        <v>-8.6342289614549405E-4</v>
      </c>
      <c r="AH925" s="51">
        <v>-1.8851632814403301</v>
      </c>
      <c r="AI925" s="19"/>
      <c r="AJ925" s="51"/>
      <c r="AK925" s="19">
        <v>-7.7419999979610999E-4</v>
      </c>
      <c r="AL925" s="19">
        <v>-1.1415168129133201E-2</v>
      </c>
      <c r="AM925" s="51">
        <v>-0.95340986845258202</v>
      </c>
      <c r="AN925" s="15"/>
      <c r="AO925" s="22">
        <v>9.3305250629782698E-4</v>
      </c>
      <c r="AP925" s="22">
        <v>-1.0649156629369801E-3</v>
      </c>
      <c r="AQ925" s="22">
        <v>-8.6342289614549405E-4</v>
      </c>
      <c r="AR925" s="22">
        <v>-8.6342289614549405E-4</v>
      </c>
      <c r="AS925" s="20"/>
      <c r="AT925" s="20"/>
      <c r="AU925" s="20"/>
      <c r="AV925" s="21"/>
      <c r="AW925" s="15"/>
      <c r="AX925" s="25"/>
      <c r="AY925" s="26"/>
      <c r="AZ925" s="26"/>
      <c r="BA925" s="26"/>
      <c r="BB925" s="85"/>
      <c r="BC925" s="88">
        <v>-0.19096096762950801</v>
      </c>
      <c r="BD925" s="18">
        <v>44004</v>
      </c>
      <c r="BE925" s="18">
        <v>44015</v>
      </c>
      <c r="BF925" s="20"/>
      <c r="BG925" s="18"/>
      <c r="BH925" s="15"/>
    </row>
    <row r="926" spans="1:60" x14ac:dyDescent="0.25">
      <c r="A926" s="15"/>
      <c r="B926" s="14" t="s">
        <v>2938</v>
      </c>
      <c r="C926" s="14" t="s">
        <v>2939</v>
      </c>
      <c r="D926" s="14" t="s">
        <v>2940</v>
      </c>
      <c r="E926" s="16" t="s">
        <v>36</v>
      </c>
      <c r="F926" s="16" t="s">
        <v>350</v>
      </c>
      <c r="G926" s="81" t="s">
        <v>205</v>
      </c>
      <c r="H926" s="82" t="s">
        <v>146</v>
      </c>
      <c r="I926" s="17" t="s">
        <v>31</v>
      </c>
      <c r="J926" s="17" t="s">
        <v>2941</v>
      </c>
      <c r="K926" s="15"/>
      <c r="L926" s="18">
        <v>44022</v>
      </c>
      <c r="M926" s="83">
        <v>2256.3229000009601</v>
      </c>
      <c r="N926" s="84">
        <v>2256.3229000009601</v>
      </c>
      <c r="O926" s="84">
        <v>2314.6634000018198</v>
      </c>
      <c r="P926" s="85">
        <f t="shared" si="14"/>
        <v>0.97479525532705369</v>
      </c>
      <c r="Q926" s="18">
        <v>43747</v>
      </c>
      <c r="R926" s="86">
        <v>1770023.2279999999</v>
      </c>
      <c r="S926" s="86">
        <v>1734201.6709511699</v>
      </c>
      <c r="T926" s="15"/>
      <c r="U926" s="19">
        <v>-1.1459812139946701E-4</v>
      </c>
      <c r="V926" s="51">
        <v>3.0453103227046099E-2</v>
      </c>
      <c r="W926" s="19">
        <v>1.1941034168558001E-2</v>
      </c>
      <c r="X926" s="51">
        <v>1.98302066792166</v>
      </c>
      <c r="Y926" s="19">
        <v>2.1337152502383101E-3</v>
      </c>
      <c r="Z926" s="51">
        <v>19.545044983271499</v>
      </c>
      <c r="AA926" s="19">
        <v>-4.0873802381611304E-3</v>
      </c>
      <c r="AB926" s="51">
        <v>20.167928879352999</v>
      </c>
      <c r="AC926" s="19">
        <v>4.87825103355135E-2</v>
      </c>
      <c r="AD926" s="51">
        <v>29.1641065317963</v>
      </c>
      <c r="AE926" s="19">
        <v>7.5904499482931001E-2</v>
      </c>
      <c r="AF926" s="87">
        <v>25.367681996896899</v>
      </c>
      <c r="AG926" s="19">
        <v>1.38789542324957E-3</v>
      </c>
      <c r="AH926" s="51">
        <v>-1.6600314495008199</v>
      </c>
      <c r="AI926" s="19">
        <v>2.8283623996685501E-3</v>
      </c>
      <c r="AJ926" s="51">
        <v>14.0097534469678</v>
      </c>
      <c r="AK926" s="19">
        <v>0.74519127838546395</v>
      </c>
      <c r="AL926" s="19">
        <v>3.8454135994470597E-2</v>
      </c>
      <c r="AM926" s="51">
        <v>-12.4179391529178</v>
      </c>
      <c r="AN926" s="15"/>
      <c r="AO926" s="22">
        <v>1.17773923066125E-2</v>
      </c>
      <c r="AP926" s="22">
        <v>-1.74230691927733E-2</v>
      </c>
      <c r="AQ926" s="22">
        <v>1.14971094026259E-2</v>
      </c>
      <c r="AR926" s="22">
        <v>-2.29954682126845E-2</v>
      </c>
      <c r="AS926" s="20">
        <v>8</v>
      </c>
      <c r="AT926" s="20">
        <v>4</v>
      </c>
      <c r="AU926" s="20">
        <v>7</v>
      </c>
      <c r="AV926" s="21">
        <v>5</v>
      </c>
      <c r="AW926" s="15"/>
      <c r="AX926" s="25">
        <v>3.6494114386514398E-2</v>
      </c>
      <c r="AY926" s="26">
        <v>-0.831809482278004</v>
      </c>
      <c r="AZ926" s="26">
        <v>0.52763460477945001</v>
      </c>
      <c r="BA926" s="26">
        <v>-1.03603393640333</v>
      </c>
      <c r="BB926" s="85">
        <v>3.7602797934823701E-3</v>
      </c>
      <c r="BC926" s="88">
        <v>-4.7628566641942598</v>
      </c>
      <c r="BD926" s="18">
        <v>43747</v>
      </c>
      <c r="BE926" s="18">
        <v>43917</v>
      </c>
      <c r="BF926" s="20"/>
      <c r="BG926" s="18"/>
      <c r="BH926" s="15"/>
    </row>
    <row r="927" spans="1:60" x14ac:dyDescent="0.25">
      <c r="A927" s="15"/>
      <c r="B927" s="14" t="s">
        <v>2942</v>
      </c>
      <c r="C927" s="14" t="s">
        <v>2943</v>
      </c>
      <c r="D927" s="14" t="s">
        <v>2940</v>
      </c>
      <c r="E927" s="16" t="s">
        <v>43</v>
      </c>
      <c r="F927" s="16" t="s">
        <v>350</v>
      </c>
      <c r="G927" s="81" t="s">
        <v>205</v>
      </c>
      <c r="H927" s="82" t="s">
        <v>146</v>
      </c>
      <c r="I927" s="17" t="s">
        <v>31</v>
      </c>
      <c r="J927" s="17" t="s">
        <v>2944</v>
      </c>
      <c r="K927" s="15"/>
      <c r="L927" s="18">
        <v>44022</v>
      </c>
      <c r="M927" s="83">
        <v>2378.4525999985599</v>
      </c>
      <c r="N927" s="84">
        <v>2378.4525999985599</v>
      </c>
      <c r="O927" s="84">
        <v>2432.8376999981701</v>
      </c>
      <c r="P927" s="85">
        <f t="shared" si="14"/>
        <v>0.97764540561022584</v>
      </c>
      <c r="Q927" s="18">
        <v>43747</v>
      </c>
      <c r="R927" s="86">
        <v>3937434.8250000002</v>
      </c>
      <c r="S927" s="86">
        <v>4384906.0563828098</v>
      </c>
      <c r="T927" s="15"/>
      <c r="U927" s="19">
        <v>-1.0400639075669501E-4</v>
      </c>
      <c r="V927" s="51">
        <v>3.1512276291323402E-2</v>
      </c>
      <c r="W927" s="19">
        <v>1.2263464084753701E-2</v>
      </c>
      <c r="X927" s="51">
        <v>2.0152636595412301</v>
      </c>
      <c r="Y927" s="19">
        <v>4.0719231237744697E-3</v>
      </c>
      <c r="Z927" s="51">
        <v>19.738865770632401</v>
      </c>
      <c r="AA927" s="19">
        <v>-2.09630185054266E-4</v>
      </c>
      <c r="AB927" s="51">
        <v>20.555703884660002</v>
      </c>
      <c r="AC927" s="19">
        <v>5.6953767871163997E-2</v>
      </c>
      <c r="AD927" s="51">
        <v>29.9812322853832</v>
      </c>
      <c r="AE927" s="19">
        <v>8.8497104497946594E-2</v>
      </c>
      <c r="AF927" s="87">
        <v>26.6269424984057</v>
      </c>
      <c r="AG927" s="19">
        <v>1.49420776506304E-3</v>
      </c>
      <c r="AH927" s="51">
        <v>-1.64940021531947</v>
      </c>
      <c r="AI927" s="19">
        <v>4.87461568081926E-3</v>
      </c>
      <c r="AJ927" s="51">
        <v>14.214378775082899</v>
      </c>
      <c r="AK927" s="19">
        <v>0.83964034062926696</v>
      </c>
      <c r="AL927" s="19">
        <v>4.2169461159573998E-2</v>
      </c>
      <c r="AM927" s="51">
        <v>-2.9730329285375801</v>
      </c>
      <c r="AN927" s="15"/>
      <c r="AO927" s="22">
        <v>1.1788128776970601E-2</v>
      </c>
      <c r="AP927" s="22">
        <v>-1.7412661673915902E-2</v>
      </c>
      <c r="AQ927" s="22">
        <v>1.18302042483265E-2</v>
      </c>
      <c r="AR927" s="22">
        <v>-2.2684501303956502E-2</v>
      </c>
      <c r="AS927" s="20">
        <v>8</v>
      </c>
      <c r="AT927" s="20">
        <v>4</v>
      </c>
      <c r="AU927" s="20">
        <v>7</v>
      </c>
      <c r="AV927" s="21">
        <v>5</v>
      </c>
      <c r="AW927" s="15"/>
      <c r="AX927" s="25">
        <v>3.6506601943874603E-2</v>
      </c>
      <c r="AY927" s="26">
        <v>-0.73444300666051299</v>
      </c>
      <c r="AZ927" s="26">
        <v>0.54049209564800504</v>
      </c>
      <c r="BA927" s="26">
        <v>-0.91717515900472801</v>
      </c>
      <c r="BB927" s="85">
        <v>3.7616150945496002E-3</v>
      </c>
      <c r="BC927" s="88">
        <v>-4.6153017111064401</v>
      </c>
      <c r="BD927" s="18">
        <v>43747</v>
      </c>
      <c r="BE927" s="18">
        <v>43783</v>
      </c>
      <c r="BF927" s="20"/>
      <c r="BG927" s="18"/>
      <c r="BH927" s="15"/>
    </row>
    <row r="928" spans="1:60" x14ac:dyDescent="0.25">
      <c r="A928" s="15"/>
      <c r="B928" s="14" t="s">
        <v>2945</v>
      </c>
      <c r="C928" s="14" t="s">
        <v>2946</v>
      </c>
      <c r="D928" s="14" t="s">
        <v>2940</v>
      </c>
      <c r="E928" s="16" t="s">
        <v>257</v>
      </c>
      <c r="F928" s="16" t="s">
        <v>350</v>
      </c>
      <c r="G928" s="81" t="s">
        <v>205</v>
      </c>
      <c r="H928" s="82" t="s">
        <v>146</v>
      </c>
      <c r="I928" s="17" t="s">
        <v>31</v>
      </c>
      <c r="J928" s="17" t="s">
        <v>2947</v>
      </c>
      <c r="K928" s="15"/>
      <c r="L928" s="18">
        <v>44022</v>
      </c>
      <c r="M928" s="83">
        <v>2159.4598999991999</v>
      </c>
      <c r="N928" s="84">
        <v>2159.4598999991999</v>
      </c>
      <c r="O928" s="84">
        <v>2204.6799000017299</v>
      </c>
      <c r="P928" s="85">
        <f t="shared" si="14"/>
        <v>0.97948908592013995</v>
      </c>
      <c r="Q928" s="18">
        <v>43747</v>
      </c>
      <c r="R928" s="86">
        <v>20037135.759</v>
      </c>
      <c r="S928" s="86">
        <v>19431614.956531201</v>
      </c>
      <c r="T928" s="15"/>
      <c r="U928" s="19">
        <v>-9.7144485152966795E-5</v>
      </c>
      <c r="V928" s="51">
        <v>3.2198466851696098E-2</v>
      </c>
      <c r="W928" s="19">
        <v>1.2471375292079799E-2</v>
      </c>
      <c r="X928" s="51">
        <v>2.0360547802738398</v>
      </c>
      <c r="Y928" s="19">
        <v>5.3244779337546797E-3</v>
      </c>
      <c r="Z928" s="51">
        <v>19.8641212516231</v>
      </c>
      <c r="AA928" s="19">
        <v>2.3000184028205699E-3</v>
      </c>
      <c r="AB928" s="51">
        <v>20.806668743433001</v>
      </c>
      <c r="AC928" s="19">
        <v>6.2259394639113501E-2</v>
      </c>
      <c r="AD928" s="51">
        <v>30.511794962163499</v>
      </c>
      <c r="AE928" s="19">
        <v>9.6700345988210798E-2</v>
      </c>
      <c r="AF928" s="87">
        <v>27.447266647417599</v>
      </c>
      <c r="AG928" s="19">
        <v>1.5628287910658401E-3</v>
      </c>
      <c r="AH928" s="51">
        <v>-1.64253811271919</v>
      </c>
      <c r="AI928" s="19">
        <v>6.1971151353645802E-3</v>
      </c>
      <c r="AJ928" s="51">
        <v>14.346628720537399</v>
      </c>
      <c r="AK928" s="19">
        <v>0.90751528160413697</v>
      </c>
      <c r="AL928" s="19">
        <v>4.4731178195433999E-2</v>
      </c>
      <c r="AM928" s="51">
        <v>3.8144611689494901</v>
      </c>
      <c r="AN928" s="15"/>
      <c r="AO928" s="22">
        <v>1.17950734183978E-2</v>
      </c>
      <c r="AP928" s="22">
        <v>-1.74059317787396E-2</v>
      </c>
      <c r="AQ928" s="22">
        <v>1.2045270796079401E-2</v>
      </c>
      <c r="AR928" s="22">
        <v>-2.2483488461148199E-2</v>
      </c>
      <c r="AS928" s="20">
        <v>8</v>
      </c>
      <c r="AT928" s="20">
        <v>4</v>
      </c>
      <c r="AU928" s="20">
        <v>7</v>
      </c>
      <c r="AV928" s="21">
        <v>5</v>
      </c>
      <c r="AW928" s="15"/>
      <c r="AX928" s="25">
        <v>3.6514881664479602E-2</v>
      </c>
      <c r="AY928" s="26">
        <v>-0.67146467366365004</v>
      </c>
      <c r="AZ928" s="26">
        <v>0.54881236218079699</v>
      </c>
      <c r="BA928" s="26">
        <v>-0.83994971036099697</v>
      </c>
      <c r="BB928" s="85">
        <v>3.7624998015598999E-3</v>
      </c>
      <c r="BC928" s="88">
        <v>-4.5917731641238797</v>
      </c>
      <c r="BD928" s="18">
        <v>43747</v>
      </c>
      <c r="BE928" s="18">
        <v>43783</v>
      </c>
      <c r="BF928" s="20"/>
      <c r="BG928" s="18"/>
      <c r="BH928" s="15"/>
    </row>
    <row r="929" spans="1:60" x14ac:dyDescent="0.25">
      <c r="A929" s="15"/>
      <c r="B929" s="14" t="s">
        <v>2948</v>
      </c>
      <c r="C929" s="14" t="s">
        <v>2949</v>
      </c>
      <c r="D929" s="14" t="s">
        <v>2940</v>
      </c>
      <c r="E929" s="16" t="s">
        <v>83</v>
      </c>
      <c r="F929" s="16" t="s">
        <v>350</v>
      </c>
      <c r="G929" s="81" t="s">
        <v>205</v>
      </c>
      <c r="H929" s="82" t="s">
        <v>146</v>
      </c>
      <c r="I929" s="17" t="s">
        <v>31</v>
      </c>
      <c r="J929" s="17" t="s">
        <v>2950</v>
      </c>
      <c r="K929" s="15"/>
      <c r="L929" s="18">
        <v>44022</v>
      </c>
      <c r="M929" s="83">
        <v>1345.2510999999899</v>
      </c>
      <c r="N929" s="84">
        <v>1345.2510999999899</v>
      </c>
      <c r="O929" s="84">
        <v>1380.16410000063</v>
      </c>
      <c r="P929" s="85">
        <f t="shared" si="14"/>
        <v>0.97470373269336297</v>
      </c>
      <c r="Q929" s="18">
        <v>43747</v>
      </c>
      <c r="R929" s="86">
        <v>189774.61900000001</v>
      </c>
      <c r="S929" s="86">
        <v>225640.43424804701</v>
      </c>
      <c r="T929" s="15"/>
      <c r="U929" s="19">
        <v>-1.14983895400655E-4</v>
      </c>
      <c r="V929" s="51">
        <v>3.0414525826927299E-2</v>
      </c>
      <c r="W929" s="19">
        <v>1.1930502303584899E-2</v>
      </c>
      <c r="X929" s="51">
        <v>1.98196748142436</v>
      </c>
      <c r="Y929" s="19">
        <v>2.0714798738481499E-3</v>
      </c>
      <c r="Z929" s="51">
        <v>19.5388214456325</v>
      </c>
      <c r="AA929" s="19">
        <v>-4.2119523777728301E-3</v>
      </c>
      <c r="AB929" s="51">
        <v>20.155471665377299</v>
      </c>
      <c r="AC929" s="19">
        <v>4.8519381165533601E-2</v>
      </c>
      <c r="AD929" s="51">
        <v>29.137793614820101</v>
      </c>
      <c r="AE929" s="19">
        <v>7.7328196224698303E-2</v>
      </c>
      <c r="AF929" s="87">
        <v>25.5100516710663</v>
      </c>
      <c r="AG929" s="19">
        <v>1.3844813038304E-3</v>
      </c>
      <c r="AH929" s="51">
        <v>-1.66037286144274</v>
      </c>
      <c r="AI929" s="19">
        <v>2.7627853178273701E-3</v>
      </c>
      <c r="AJ929" s="51">
        <v>14.003195738783701</v>
      </c>
      <c r="AK929" s="19">
        <v>0.34525109999987802</v>
      </c>
      <c r="AL929" s="19">
        <v>3.07841369449307E-2</v>
      </c>
      <c r="AM929" s="51">
        <v>48.262435739394299</v>
      </c>
      <c r="AN929" s="15"/>
      <c r="AO929" s="22">
        <v>1.17770789984206E-2</v>
      </c>
      <c r="AP929" s="22">
        <v>-1.7423381264961801E-2</v>
      </c>
      <c r="AQ929" s="22">
        <v>1.1486454035548399E-2</v>
      </c>
      <c r="AR929" s="22">
        <v>-2.30058528595691E-2</v>
      </c>
      <c r="AS929" s="20">
        <v>8</v>
      </c>
      <c r="AT929" s="20">
        <v>4</v>
      </c>
      <c r="AU929" s="20">
        <v>7</v>
      </c>
      <c r="AV929" s="21">
        <v>5</v>
      </c>
      <c r="AW929" s="15"/>
      <c r="AX929" s="25">
        <v>3.64937486076451E-2</v>
      </c>
      <c r="AY929" s="26">
        <v>-0.83493596868720499</v>
      </c>
      <c r="AZ929" s="26">
        <v>0.52722148797965895</v>
      </c>
      <c r="BA929" s="26">
        <v>-1.0398400249723601</v>
      </c>
      <c r="BB929" s="85">
        <v>3.7602405665575099E-3</v>
      </c>
      <c r="BC929" s="88">
        <v>-4.7683750069991202</v>
      </c>
      <c r="BD929" s="18">
        <v>43747</v>
      </c>
      <c r="BE929" s="18">
        <v>43917</v>
      </c>
      <c r="BF929" s="20"/>
      <c r="BG929" s="18"/>
      <c r="BH929" s="15"/>
    </row>
    <row r="930" spans="1:60" x14ac:dyDescent="0.25">
      <c r="A930" s="15"/>
      <c r="B930" s="14" t="s">
        <v>2951</v>
      </c>
      <c r="C930" s="14" t="s">
        <v>2952</v>
      </c>
      <c r="D930" s="14" t="s">
        <v>2940</v>
      </c>
      <c r="E930" s="16" t="s">
        <v>363</v>
      </c>
      <c r="F930" s="16" t="s">
        <v>350</v>
      </c>
      <c r="G930" s="81" t="s">
        <v>205</v>
      </c>
      <c r="H930" s="82" t="s">
        <v>146</v>
      </c>
      <c r="I930" s="17" t="s">
        <v>31</v>
      </c>
      <c r="J930" s="17" t="s">
        <v>2953</v>
      </c>
      <c r="K930" s="15"/>
      <c r="L930" s="18">
        <v>44022</v>
      </c>
      <c r="M930" s="83">
        <v>1819.4310999997001</v>
      </c>
      <c r="N930" s="84">
        <v>1819.4310999997001</v>
      </c>
      <c r="O930" s="84">
        <v>1862.2960000000901</v>
      </c>
      <c r="P930" s="85">
        <f t="shared" si="14"/>
        <v>0.97698276750828661</v>
      </c>
      <c r="Q930" s="18">
        <v>43747</v>
      </c>
      <c r="R930" s="86">
        <v>38594371.630999997</v>
      </c>
      <c r="S930" s="86">
        <v>38900343.633062497</v>
      </c>
      <c r="T930" s="15"/>
      <c r="U930" s="19">
        <v>-1.06450516796031E-4</v>
      </c>
      <c r="V930" s="51">
        <v>3.1267863687389798E-2</v>
      </c>
      <c r="W930" s="19">
        <v>1.2188332795631101E-2</v>
      </c>
      <c r="X930" s="51">
        <v>2.00775053062898</v>
      </c>
      <c r="Y930" s="19">
        <v>3.62155894799798E-3</v>
      </c>
      <c r="Z930" s="51">
        <v>19.693829353054799</v>
      </c>
      <c r="AA930" s="19">
        <v>-1.1116382238469699E-3</v>
      </c>
      <c r="AB930" s="51">
        <v>20.465503080777101</v>
      </c>
      <c r="AC930" s="19">
        <v>5.5049884960681097E-2</v>
      </c>
      <c r="AD930" s="51">
        <v>29.790843994327599</v>
      </c>
      <c r="AE930" s="19">
        <v>8.5559401082719005E-2</v>
      </c>
      <c r="AF930" s="87">
        <v>26.333172156882899</v>
      </c>
      <c r="AG930" s="19">
        <v>1.4694830042572E-3</v>
      </c>
      <c r="AH930" s="51">
        <v>-1.6518726914000601</v>
      </c>
      <c r="AI930" s="19">
        <v>4.3990978992951603E-3</v>
      </c>
      <c r="AJ930" s="51">
        <v>14.1668269969232</v>
      </c>
      <c r="AK930" s="19">
        <v>0.81943109999876496</v>
      </c>
      <c r="AL930" s="19">
        <v>4.1389696227270199E-2</v>
      </c>
      <c r="AM930" s="51">
        <v>-4.99395699158777</v>
      </c>
      <c r="AN930" s="15"/>
      <c r="AO930" s="22">
        <v>1.1785635706473801E-2</v>
      </c>
      <c r="AP930" s="22">
        <v>-1.7415086605978999E-2</v>
      </c>
      <c r="AQ930" s="22">
        <v>1.1752830258046699E-2</v>
      </c>
      <c r="AR930" s="22">
        <v>-2.2756733251299E-2</v>
      </c>
      <c r="AS930" s="20">
        <v>8</v>
      </c>
      <c r="AT930" s="20">
        <v>4</v>
      </c>
      <c r="AU930" s="20">
        <v>7</v>
      </c>
      <c r="AV930" s="21">
        <v>5</v>
      </c>
      <c r="AW930" s="15"/>
      <c r="AX930" s="25">
        <v>3.6503660082526E-2</v>
      </c>
      <c r="AY930" s="26">
        <v>-0.75708304718955299</v>
      </c>
      <c r="AZ930" s="26">
        <v>0.537501950406295</v>
      </c>
      <c r="BA930" s="26">
        <v>-0.94487066193778402</v>
      </c>
      <c r="BB930" s="85">
        <v>3.76130064285007E-3</v>
      </c>
      <c r="BC930" s="88">
        <v>-4.6307837207495997</v>
      </c>
      <c r="BD930" s="18">
        <v>43747</v>
      </c>
      <c r="BE930" s="18">
        <v>43917</v>
      </c>
      <c r="BF930" s="20"/>
      <c r="BG930" s="18"/>
      <c r="BH930" s="15"/>
    </row>
    <row r="931" spans="1:60" x14ac:dyDescent="0.25">
      <c r="A931" s="15"/>
      <c r="B931" s="14" t="s">
        <v>2954</v>
      </c>
      <c r="C931" s="14" t="s">
        <v>2955</v>
      </c>
      <c r="D931" s="14" t="s">
        <v>2940</v>
      </c>
      <c r="E931" s="16" t="s">
        <v>367</v>
      </c>
      <c r="F931" s="16" t="s">
        <v>350</v>
      </c>
      <c r="G931" s="81" t="s">
        <v>205</v>
      </c>
      <c r="H931" s="82" t="s">
        <v>146</v>
      </c>
      <c r="I931" s="17" t="s">
        <v>31</v>
      </c>
      <c r="J931" s="17" t="s">
        <v>2956</v>
      </c>
      <c r="K931" s="15"/>
      <c r="L931" s="18">
        <v>44022</v>
      </c>
      <c r="M931" s="83">
        <v>1915.8421000000101</v>
      </c>
      <c r="N931" s="84">
        <v>1915.8421000000101</v>
      </c>
      <c r="O931" s="84">
        <v>1955.7114000003801</v>
      </c>
      <c r="P931" s="85">
        <f t="shared" si="14"/>
        <v>0.97961391440456791</v>
      </c>
      <c r="Q931" s="18">
        <v>43747</v>
      </c>
      <c r="R931" s="86">
        <v>2904300.6209999998</v>
      </c>
      <c r="S931" s="86">
        <v>2637370.3040742199</v>
      </c>
      <c r="T931" s="15"/>
      <c r="U931" s="19">
        <v>-9.6658330221544006E-5</v>
      </c>
      <c r="V931" s="51">
        <v>3.2247082344838397E-2</v>
      </c>
      <c r="W931" s="19">
        <v>1.2485567853218501E-2</v>
      </c>
      <c r="X931" s="51">
        <v>2.03747403638772</v>
      </c>
      <c r="Y931" s="19">
        <v>5.4094014467409596E-3</v>
      </c>
      <c r="Z931" s="51">
        <v>19.8726136029291</v>
      </c>
      <c r="AA931" s="19">
        <v>2.4700155136088099E-3</v>
      </c>
      <c r="AB931" s="51">
        <v>20.8236684545118</v>
      </c>
      <c r="AC931" s="19">
        <v>6.2620577302368502E-2</v>
      </c>
      <c r="AD931" s="51">
        <v>30.5479132284818</v>
      </c>
      <c r="AE931" s="19">
        <v>9.7258631887671101E-2</v>
      </c>
      <c r="AF931" s="87">
        <v>27.503095237363599</v>
      </c>
      <c r="AG931" s="19">
        <v>1.56750914902659E-3</v>
      </c>
      <c r="AH931" s="51">
        <v>-1.64207007692312</v>
      </c>
      <c r="AI931" s="19">
        <v>6.2867113520041996E-3</v>
      </c>
      <c r="AJ931" s="51">
        <v>14.3555883421941</v>
      </c>
      <c r="AK931" s="19">
        <v>0.91584209999884503</v>
      </c>
      <c r="AL931" s="19">
        <v>4.5039573593385299E-2</v>
      </c>
      <c r="AM931" s="51">
        <v>4.6471430084202403</v>
      </c>
      <c r="AN931" s="15"/>
      <c r="AO931" s="22">
        <v>1.17955498062656E-2</v>
      </c>
      <c r="AP931" s="22">
        <v>-1.7405479817170999E-2</v>
      </c>
      <c r="AQ931" s="22">
        <v>1.20595685693843E-2</v>
      </c>
      <c r="AR931" s="22">
        <v>-2.2469943674877899E-2</v>
      </c>
      <c r="AS931" s="20">
        <v>8</v>
      </c>
      <c r="AT931" s="20">
        <v>4</v>
      </c>
      <c r="AU931" s="20">
        <v>7</v>
      </c>
      <c r="AV931" s="21">
        <v>5</v>
      </c>
      <c r="AW931" s="15"/>
      <c r="AX931" s="25">
        <v>3.65154327366327E-2</v>
      </c>
      <c r="AY931" s="26">
        <v>-0.66719747500246696</v>
      </c>
      <c r="AZ931" s="26">
        <v>0.549376311147171</v>
      </c>
      <c r="BA931" s="26">
        <v>-0.83470746070997803</v>
      </c>
      <c r="BB931" s="85">
        <v>3.7625587388583899E-3</v>
      </c>
      <c r="BC931" s="88">
        <v>-4.5901660132803999</v>
      </c>
      <c r="BD931" s="18">
        <v>43747</v>
      </c>
      <c r="BE931" s="18">
        <v>43783</v>
      </c>
      <c r="BF931" s="20"/>
      <c r="BG931" s="18"/>
      <c r="BH931" s="15"/>
    </row>
    <row r="932" spans="1:60" x14ac:dyDescent="0.25">
      <c r="A932" s="15"/>
      <c r="B932" s="14" t="s">
        <v>2957</v>
      </c>
      <c r="C932" s="14" t="s">
        <v>2958</v>
      </c>
      <c r="D932" s="14" t="s">
        <v>2940</v>
      </c>
      <c r="E932" s="16" t="s">
        <v>371</v>
      </c>
      <c r="F932" s="16" t="s">
        <v>350</v>
      </c>
      <c r="G932" s="81" t="s">
        <v>205</v>
      </c>
      <c r="H932" s="82" t="s">
        <v>146</v>
      </c>
      <c r="I932" s="17" t="s">
        <v>31</v>
      </c>
      <c r="J932" s="17" t="s">
        <v>2959</v>
      </c>
      <c r="K932" s="15"/>
      <c r="L932" s="18">
        <v>44022</v>
      </c>
      <c r="M932" s="83">
        <v>1302.4407000001499</v>
      </c>
      <c r="N932" s="84">
        <v>1302.4407000001499</v>
      </c>
      <c r="O932" s="84">
        <v>1328.7128999996901</v>
      </c>
      <c r="P932" s="85">
        <f t="shared" si="14"/>
        <v>0.98022733127709816</v>
      </c>
      <c r="Q932" s="18">
        <v>43747</v>
      </c>
      <c r="R932" s="86">
        <v>6466206.0690000001</v>
      </c>
      <c r="S932" s="86">
        <v>4842617.3910312504</v>
      </c>
      <c r="T932" s="15"/>
      <c r="U932" s="19">
        <v>-9.4429162345477393E-5</v>
      </c>
      <c r="V932" s="51">
        <v>3.2469999132445103E-2</v>
      </c>
      <c r="W932" s="19">
        <v>1.2554773738884299E-2</v>
      </c>
      <c r="X932" s="51">
        <v>2.0443946249542901</v>
      </c>
      <c r="Y932" s="19">
        <v>5.8260250280000002E-3</v>
      </c>
      <c r="Z932" s="51">
        <v>19.914275961055001</v>
      </c>
      <c r="AA932" s="19">
        <v>3.3056285119528201E-3</v>
      </c>
      <c r="AB932" s="51">
        <v>20.907229754346201</v>
      </c>
      <c r="AC932" s="19">
        <v>6.4388855254947003E-2</v>
      </c>
      <c r="AD932" s="51">
        <v>30.724741023761499</v>
      </c>
      <c r="AE932" s="19">
        <v>9.9997212932066801E-2</v>
      </c>
      <c r="AF932" s="87">
        <v>27.776953341817698</v>
      </c>
      <c r="AG932" s="19">
        <v>1.5903133007668701E-3</v>
      </c>
      <c r="AH932" s="51">
        <v>-1.6397896617490899</v>
      </c>
      <c r="AI932" s="19">
        <v>6.72670921630925E-3</v>
      </c>
      <c r="AJ932" s="51">
        <v>14.3995881286246</v>
      </c>
      <c r="AK932" s="19">
        <v>0.30244069999927897</v>
      </c>
      <c r="AL932" s="19">
        <v>2.73817531269742E-2</v>
      </c>
      <c r="AM932" s="51">
        <v>43.981395739305299</v>
      </c>
      <c r="AN932" s="15"/>
      <c r="AO932" s="22">
        <v>1.1797827872214801E-2</v>
      </c>
      <c r="AP932" s="22">
        <v>-1.7403253878910601E-2</v>
      </c>
      <c r="AQ932" s="22">
        <v>1.21309756086703E-2</v>
      </c>
      <c r="AR932" s="22">
        <v>-2.2403247909096501E-2</v>
      </c>
      <c r="AS932" s="20">
        <v>8</v>
      </c>
      <c r="AT932" s="20">
        <v>4</v>
      </c>
      <c r="AU932" s="20">
        <v>7</v>
      </c>
      <c r="AV932" s="21">
        <v>5</v>
      </c>
      <c r="AW932" s="15"/>
      <c r="AX932" s="25">
        <v>3.6518277115537803E-2</v>
      </c>
      <c r="AY932" s="26">
        <v>-0.646237568692413</v>
      </c>
      <c r="AZ932" s="26">
        <v>0.55214587888349298</v>
      </c>
      <c r="BA932" s="26">
        <v>-0.80893966733310696</v>
      </c>
      <c r="BB932" s="85">
        <v>3.7628623005457498E-3</v>
      </c>
      <c r="BC932" s="88">
        <v>-4.5823518383403998</v>
      </c>
      <c r="BD932" s="18">
        <v>43747</v>
      </c>
      <c r="BE932" s="18">
        <v>43783</v>
      </c>
      <c r="BF932" s="20"/>
      <c r="BG932" s="18"/>
      <c r="BH932" s="15"/>
    </row>
    <row r="933" spans="1:60" x14ac:dyDescent="0.25">
      <c r="A933" s="15"/>
      <c r="B933" s="14" t="s">
        <v>2960</v>
      </c>
      <c r="C933" s="14" t="s">
        <v>2961</v>
      </c>
      <c r="D933" s="14" t="s">
        <v>2940</v>
      </c>
      <c r="E933" s="16" t="s">
        <v>132</v>
      </c>
      <c r="F933" s="16" t="s">
        <v>350</v>
      </c>
      <c r="G933" s="81" t="s">
        <v>205</v>
      </c>
      <c r="H933" s="82" t="s">
        <v>146</v>
      </c>
      <c r="I933" s="17" t="s">
        <v>31</v>
      </c>
      <c r="J933" s="17" t="s">
        <v>2962</v>
      </c>
      <c r="K933" s="15"/>
      <c r="L933" s="18">
        <v>44022</v>
      </c>
      <c r="M933" s="83">
        <v>1091.1282999999801</v>
      </c>
      <c r="N933" s="84">
        <v>1091.1282999999801</v>
      </c>
      <c r="O933" s="84">
        <v>1106.8658000007299</v>
      </c>
      <c r="P933" s="85">
        <f t="shared" si="14"/>
        <v>0.98578192586604496</v>
      </c>
      <c r="Q933" s="18">
        <v>43747</v>
      </c>
      <c r="R933" s="86">
        <v>10854915.373</v>
      </c>
      <c r="S933" s="86">
        <v>14267354.296406301</v>
      </c>
      <c r="T933" s="15"/>
      <c r="U933" s="19">
        <v>-7.3863035140675506E-5</v>
      </c>
      <c r="V933" s="51">
        <v>3.4526611852925299E-2</v>
      </c>
      <c r="W933" s="19">
        <v>1.3179158782804699E-2</v>
      </c>
      <c r="X933" s="51">
        <v>2.1068331293463398</v>
      </c>
      <c r="Y933" s="19">
        <v>9.5946477613324498E-3</v>
      </c>
      <c r="Z933" s="51">
        <v>20.291138234373602</v>
      </c>
      <c r="AA933" s="19">
        <v>1.08795276137243E-2</v>
      </c>
      <c r="AB933" s="51">
        <v>21.664619664545199</v>
      </c>
      <c r="AC933" s="19">
        <v>8.0497073197038804E-2</v>
      </c>
      <c r="AD933" s="51">
        <v>32.335562817985199</v>
      </c>
      <c r="AE933" s="19"/>
      <c r="AF933" s="87"/>
      <c r="AG933" s="19">
        <v>1.79613504587905E-3</v>
      </c>
      <c r="AH933" s="51">
        <v>-1.6192074872378699</v>
      </c>
      <c r="AI933" s="19">
        <v>1.0706298739023601E-2</v>
      </c>
      <c r="AJ933" s="51">
        <v>14.7975470809033</v>
      </c>
      <c r="AK933" s="19">
        <v>9.0620507091516603E-2</v>
      </c>
      <c r="AL933" s="19">
        <v>3.79426546060131E-2</v>
      </c>
      <c r="AM933" s="51">
        <v>37.266254819638597</v>
      </c>
      <c r="AN933" s="15"/>
      <c r="AO933" s="22">
        <v>1.18186057752609E-2</v>
      </c>
      <c r="AP933" s="22">
        <v>-1.7383021190653401E-2</v>
      </c>
      <c r="AQ933" s="22">
        <v>1.2776098421454701E-2</v>
      </c>
      <c r="AR933" s="22">
        <v>-2.18005270389767E-2</v>
      </c>
      <c r="AS933" s="20">
        <v>8</v>
      </c>
      <c r="AT933" s="20">
        <v>4</v>
      </c>
      <c r="AU933" s="20">
        <v>7</v>
      </c>
      <c r="AV933" s="21">
        <v>5</v>
      </c>
      <c r="AW933" s="15"/>
      <c r="AX933" s="25">
        <v>3.6544601410387303E-2</v>
      </c>
      <c r="AY933" s="26">
        <v>-0.45640027177114501</v>
      </c>
      <c r="AZ933" s="26">
        <v>0.57724719437101202</v>
      </c>
      <c r="BA933" s="26">
        <v>-0.57420393791653601</v>
      </c>
      <c r="BB933" s="85">
        <v>3.7656706047209799E-3</v>
      </c>
      <c r="BC933" s="88">
        <v>-4.5117574326504801</v>
      </c>
      <c r="BD933" s="18">
        <v>43747</v>
      </c>
      <c r="BE933" s="18">
        <v>43783</v>
      </c>
      <c r="BF933" s="20"/>
      <c r="BG933" s="18"/>
      <c r="BH933" s="15"/>
    </row>
    <row r="934" spans="1:60" x14ac:dyDescent="0.25">
      <c r="A934" s="15"/>
      <c r="B934" s="14" t="s">
        <v>2963</v>
      </c>
      <c r="C934" s="14" t="s">
        <v>2964</v>
      </c>
      <c r="D934" s="14" t="s">
        <v>2940</v>
      </c>
      <c r="E934" s="16" t="s">
        <v>378</v>
      </c>
      <c r="F934" s="16" t="s">
        <v>350</v>
      </c>
      <c r="G934" s="81" t="s">
        <v>205</v>
      </c>
      <c r="H934" s="82" t="s">
        <v>146</v>
      </c>
      <c r="I934" s="17" t="s">
        <v>31</v>
      </c>
      <c r="J934" s="17" t="s">
        <v>2965</v>
      </c>
      <c r="K934" s="15"/>
      <c r="L934" s="18">
        <v>44022</v>
      </c>
      <c r="M934" s="83">
        <v>1555.3519000001299</v>
      </c>
      <c r="N934" s="84">
        <v>1555.3519000001299</v>
      </c>
      <c r="O934" s="84">
        <v>1587.9224999994001</v>
      </c>
      <c r="P934" s="85">
        <f t="shared" si="14"/>
        <v>0.97948854556863929</v>
      </c>
      <c r="Q934" s="18">
        <v>43747</v>
      </c>
      <c r="R934" s="86">
        <v>152896.09299999999</v>
      </c>
      <c r="S934" s="86">
        <v>154224.321614502</v>
      </c>
      <c r="T934" s="15"/>
      <c r="U934" s="19">
        <v>-9.7138996352441595E-5</v>
      </c>
      <c r="V934" s="51">
        <v>3.2199015731748701E-2</v>
      </c>
      <c r="W934" s="19">
        <v>1.24713455697929E-2</v>
      </c>
      <c r="X934" s="51">
        <v>2.0360518080451602</v>
      </c>
      <c r="Y934" s="19">
        <v>5.3242335543473001E-3</v>
      </c>
      <c r="Z934" s="51">
        <v>19.864096813689699</v>
      </c>
      <c r="AA934" s="19">
        <v>2.2995475846983001E-3</v>
      </c>
      <c r="AB934" s="51">
        <v>20.806621661642598</v>
      </c>
      <c r="AC934" s="19">
        <v>6.2258655483674402E-2</v>
      </c>
      <c r="AD934" s="51">
        <v>30.511721046612401</v>
      </c>
      <c r="AE934" s="19">
        <v>9.6698921592178494E-2</v>
      </c>
      <c r="AF934" s="87">
        <v>27.4471242078289</v>
      </c>
      <c r="AG934" s="19">
        <v>1.56279279326554E-3</v>
      </c>
      <c r="AH934" s="51">
        <v>-1.6425417124992201</v>
      </c>
      <c r="AI934" s="19">
        <v>6.1968348527443604E-3</v>
      </c>
      <c r="AJ934" s="51">
        <v>14.346600692268099</v>
      </c>
      <c r="AK934" s="19">
        <v>0.43225001151207798</v>
      </c>
      <c r="AL934" s="19">
        <v>4.1564922898032798E-2</v>
      </c>
      <c r="AM934" s="51">
        <v>46.411907987901898</v>
      </c>
      <c r="AN934" s="15"/>
      <c r="AO934" s="22">
        <v>1.17950469993957E-2</v>
      </c>
      <c r="AP934" s="22">
        <v>-1.7405888786015601E-2</v>
      </c>
      <c r="AQ934" s="22">
        <v>1.20449065616413E-2</v>
      </c>
      <c r="AR934" s="22">
        <v>-2.2483427907900502E-2</v>
      </c>
      <c r="AS934" s="20">
        <v>8</v>
      </c>
      <c r="AT934" s="20">
        <v>4</v>
      </c>
      <c r="AU934" s="20">
        <v>7</v>
      </c>
      <c r="AV934" s="21">
        <v>5</v>
      </c>
      <c r="AW934" s="15"/>
      <c r="AX934" s="25">
        <v>3.6514836385795203E-2</v>
      </c>
      <c r="AY934" s="26">
        <v>-0.67147872730856795</v>
      </c>
      <c r="AZ934" s="26">
        <v>0.54881072203534098</v>
      </c>
      <c r="BA934" s="26">
        <v>-0.83996689567356997</v>
      </c>
      <c r="BB934" s="85">
        <v>3.7624951465340898E-3</v>
      </c>
      <c r="BC934" s="88">
        <v>-4.5917669155460299</v>
      </c>
      <c r="BD934" s="18">
        <v>43747</v>
      </c>
      <c r="BE934" s="18">
        <v>43783</v>
      </c>
      <c r="BF934" s="20"/>
      <c r="BG934" s="18"/>
      <c r="BH934" s="15"/>
    </row>
    <row r="935" spans="1:60" x14ac:dyDescent="0.25">
      <c r="A935" s="15"/>
      <c r="B935" s="14" t="s">
        <v>2966</v>
      </c>
      <c r="C935" s="14" t="s">
        <v>2967</v>
      </c>
      <c r="D935" s="14" t="s">
        <v>2940</v>
      </c>
      <c r="E935" s="16" t="s">
        <v>382</v>
      </c>
      <c r="F935" s="16" t="s">
        <v>350</v>
      </c>
      <c r="G935" s="81" t="s">
        <v>205</v>
      </c>
      <c r="H935" s="82" t="s">
        <v>146</v>
      </c>
      <c r="I935" s="17" t="s">
        <v>31</v>
      </c>
      <c r="J935" s="17" t="s">
        <v>2968</v>
      </c>
      <c r="K935" s="15"/>
      <c r="L935" s="18">
        <v>44022</v>
      </c>
      <c r="M935" s="83">
        <v>1663.10480000079</v>
      </c>
      <c r="N935" s="84">
        <v>1663.10480000079</v>
      </c>
      <c r="O935" s="84">
        <v>1696.65279999934</v>
      </c>
      <c r="P935" s="85">
        <f t="shared" si="14"/>
        <v>0.98022695038220953</v>
      </c>
      <c r="Q935" s="18">
        <v>43747</v>
      </c>
      <c r="R935" s="86">
        <v>239983.41399999999</v>
      </c>
      <c r="S935" s="86">
        <v>283715.958583984</v>
      </c>
      <c r="T935" s="15"/>
      <c r="U935" s="19">
        <v>-9.4392837127088596E-5</v>
      </c>
      <c r="V935" s="51">
        <v>3.2473631654283998E-2</v>
      </c>
      <c r="W935" s="19">
        <v>1.25547044935956E-2</v>
      </c>
      <c r="X935" s="51">
        <v>2.0443877004254301</v>
      </c>
      <c r="Y935" s="19">
        <v>5.8258017088519401E-3</v>
      </c>
      <c r="Z935" s="51">
        <v>19.914253629132901</v>
      </c>
      <c r="AA935" s="19">
        <v>3.3055114090529999E-3</v>
      </c>
      <c r="AB935" s="51">
        <v>20.907218044070799</v>
      </c>
      <c r="AC935" s="19">
        <v>6.4388706901809201E-2</v>
      </c>
      <c r="AD935" s="51">
        <v>30.724726188433099</v>
      </c>
      <c r="AE935" s="19">
        <v>9.9997857025300604E-2</v>
      </c>
      <c r="AF935" s="87">
        <v>27.7770177511266</v>
      </c>
      <c r="AG935" s="19">
        <v>1.5902781888144099E-3</v>
      </c>
      <c r="AH935" s="51">
        <v>-1.63979317294434</v>
      </c>
      <c r="AI935" s="19">
        <v>6.72642156860093E-3</v>
      </c>
      <c r="AJ935" s="51">
        <v>14.3995593638538</v>
      </c>
      <c r="AK935" s="19">
        <v>0.44450748265080597</v>
      </c>
      <c r="AL935" s="19">
        <v>4.2571593674438198E-2</v>
      </c>
      <c r="AM935" s="51">
        <v>47.637655101774698</v>
      </c>
      <c r="AN935" s="15"/>
      <c r="AO935" s="22">
        <v>1.17978459147707E-2</v>
      </c>
      <c r="AP935" s="22">
        <v>-1.7403233314325899E-2</v>
      </c>
      <c r="AQ935" s="22">
        <v>1.2131167870393301E-2</v>
      </c>
      <c r="AR935" s="22">
        <v>-2.24032532887577E-2</v>
      </c>
      <c r="AS935" s="20">
        <v>8</v>
      </c>
      <c r="AT935" s="20">
        <v>4</v>
      </c>
      <c r="AU935" s="20">
        <v>7</v>
      </c>
      <c r="AV935" s="21">
        <v>5</v>
      </c>
      <c r="AW935" s="15"/>
      <c r="AX935" s="25">
        <v>3.65182388192625E-2</v>
      </c>
      <c r="AY935" s="26">
        <v>-0.64624346983873704</v>
      </c>
      <c r="AZ935" s="26">
        <v>0.55214507309665395</v>
      </c>
      <c r="BA935" s="26">
        <v>-0.80894707524294096</v>
      </c>
      <c r="BB935" s="85">
        <v>3.7628583884179501E-3</v>
      </c>
      <c r="BC935" s="88">
        <v>-4.5823812626476901</v>
      </c>
      <c r="BD935" s="18">
        <v>43747</v>
      </c>
      <c r="BE935" s="18">
        <v>43783</v>
      </c>
      <c r="BF935" s="20"/>
      <c r="BG935" s="18"/>
      <c r="BH935" s="15"/>
    </row>
    <row r="936" spans="1:60" x14ac:dyDescent="0.25">
      <c r="A936" s="15"/>
      <c r="B936" s="14" t="s">
        <v>2969</v>
      </c>
      <c r="C936" s="14" t="s">
        <v>2970</v>
      </c>
      <c r="D936" s="14" t="s">
        <v>2940</v>
      </c>
      <c r="E936" s="16" t="s">
        <v>386</v>
      </c>
      <c r="F936" s="16" t="s">
        <v>350</v>
      </c>
      <c r="G936" s="81" t="s">
        <v>205</v>
      </c>
      <c r="H936" s="82" t="s">
        <v>146</v>
      </c>
      <c r="I936" s="17" t="s">
        <v>31</v>
      </c>
      <c r="J936" s="17" t="s">
        <v>2971</v>
      </c>
      <c r="K936" s="15"/>
      <c r="L936" s="18">
        <v>44022</v>
      </c>
      <c r="M936" s="83">
        <v>1575.0617999993301</v>
      </c>
      <c r="N936" s="84">
        <v>1575.0617999993301</v>
      </c>
      <c r="O936" s="84">
        <v>1606.2288000006199</v>
      </c>
      <c r="P936" s="85">
        <f t="shared" si="14"/>
        <v>0.9805961641322346</v>
      </c>
      <c r="Q936" s="18">
        <v>43747</v>
      </c>
      <c r="R936" s="86">
        <v>402811.23200000002</v>
      </c>
      <c r="S936" s="86">
        <v>419657.73090087902</v>
      </c>
      <c r="T936" s="15"/>
      <c r="U936" s="19">
        <v>-9.3067051238904201E-5</v>
      </c>
      <c r="V936" s="51">
        <v>3.2606210243102403E-2</v>
      </c>
      <c r="W936" s="19">
        <v>1.25963327063801E-2</v>
      </c>
      <c r="X936" s="51">
        <v>2.04855052170387</v>
      </c>
      <c r="Y936" s="19">
        <v>6.0765276739402898E-3</v>
      </c>
      <c r="Z936" s="51">
        <v>19.939326225634399</v>
      </c>
      <c r="AA936" s="19">
        <v>3.80839521676535E-3</v>
      </c>
      <c r="AB936" s="51">
        <v>20.957506424834701</v>
      </c>
      <c r="AC936" s="19">
        <v>6.5454346700789798E-2</v>
      </c>
      <c r="AD936" s="51">
        <v>30.831290168338501</v>
      </c>
      <c r="AE936" s="19">
        <v>0.10164935967623</v>
      </c>
      <c r="AF936" s="87">
        <v>27.942168016219501</v>
      </c>
      <c r="AG936" s="19">
        <v>1.6040934551711E-3</v>
      </c>
      <c r="AH936" s="51">
        <v>-1.63841164630867</v>
      </c>
      <c r="AI936" s="19">
        <v>6.9911211794533301E-3</v>
      </c>
      <c r="AJ936" s="51">
        <v>14.426029324939</v>
      </c>
      <c r="AK936" s="19">
        <v>0.450680457566632</v>
      </c>
      <c r="AL936" s="19">
        <v>4.3075697907624999E-2</v>
      </c>
      <c r="AM936" s="51">
        <v>48.254952593357302</v>
      </c>
      <c r="AN936" s="15"/>
      <c r="AO936" s="22">
        <v>1.1799235468060901E-2</v>
      </c>
      <c r="AP936" s="22">
        <v>-1.7401855005118701E-2</v>
      </c>
      <c r="AQ936" s="22">
        <v>1.2173964361863901E-2</v>
      </c>
      <c r="AR936" s="22">
        <v>-2.2362964895364702E-2</v>
      </c>
      <c r="AS936" s="20">
        <v>8</v>
      </c>
      <c r="AT936" s="20">
        <v>4</v>
      </c>
      <c r="AU936" s="20">
        <v>7</v>
      </c>
      <c r="AV936" s="21">
        <v>5</v>
      </c>
      <c r="AW936" s="15"/>
      <c r="AX936" s="25">
        <v>3.6519944946994697E-2</v>
      </c>
      <c r="AY936" s="26">
        <v>-0.633624868024526</v>
      </c>
      <c r="AZ936" s="26">
        <v>0.55381245490570996</v>
      </c>
      <c r="BA936" s="26">
        <v>-0.79341958789700595</v>
      </c>
      <c r="BB936" s="85">
        <v>3.7630405608160798E-3</v>
      </c>
      <c r="BC936" s="88">
        <v>-4.5776666438323401</v>
      </c>
      <c r="BD936" s="18">
        <v>43747</v>
      </c>
      <c r="BE936" s="18">
        <v>43783</v>
      </c>
      <c r="BF936" s="20"/>
      <c r="BG936" s="18"/>
      <c r="BH936" s="15"/>
    </row>
    <row r="937" spans="1:60" x14ac:dyDescent="0.25">
      <c r="A937" s="15"/>
      <c r="B937" s="14" t="s">
        <v>2972</v>
      </c>
      <c r="C937" s="14" t="s">
        <v>2973</v>
      </c>
      <c r="D937" s="14" t="s">
        <v>2940</v>
      </c>
      <c r="E937" s="16" t="s">
        <v>390</v>
      </c>
      <c r="F937" s="16" t="s">
        <v>350</v>
      </c>
      <c r="G937" s="81" t="s">
        <v>205</v>
      </c>
      <c r="H937" s="82" t="s">
        <v>146</v>
      </c>
      <c r="I937" s="17" t="s">
        <v>31</v>
      </c>
      <c r="J937" s="17" t="s">
        <v>2974</v>
      </c>
      <c r="K937" s="15"/>
      <c r="L937" s="18">
        <v>44022</v>
      </c>
      <c r="M937" s="83">
        <v>1588.09219999984</v>
      </c>
      <c r="N937" s="84">
        <v>1588.09219999984</v>
      </c>
      <c r="O937" s="84">
        <v>1618.9070999994899</v>
      </c>
      <c r="P937" s="85">
        <f t="shared" si="14"/>
        <v>0.98096561563065621</v>
      </c>
      <c r="Q937" s="18">
        <v>43747</v>
      </c>
      <c r="R937" s="86">
        <v>2139286.7820000001</v>
      </c>
      <c r="S937" s="86">
        <v>2233719.5430351598</v>
      </c>
      <c r="T937" s="15"/>
      <c r="U937" s="19">
        <v>-9.1673930000979494E-5</v>
      </c>
      <c r="V937" s="51">
        <v>3.2745522366894902E-2</v>
      </c>
      <c r="W937" s="19">
        <v>1.26379184730467E-2</v>
      </c>
      <c r="X937" s="51">
        <v>2.0527090983705398</v>
      </c>
      <c r="Y937" s="19">
        <v>6.3275189186242599E-3</v>
      </c>
      <c r="Z937" s="51">
        <v>19.9644253501028</v>
      </c>
      <c r="AA937" s="19">
        <v>4.3117126679135297E-3</v>
      </c>
      <c r="AB937" s="51">
        <v>21.007838169956798</v>
      </c>
      <c r="AC937" s="19">
        <v>6.6522564642582396E-2</v>
      </c>
      <c r="AD937" s="51">
        <v>30.938111962517699</v>
      </c>
      <c r="AE937" s="19">
        <v>0.103678761950578</v>
      </c>
      <c r="AF937" s="87">
        <v>28.145108243654199</v>
      </c>
      <c r="AG937" s="19">
        <v>1.61775843298528E-3</v>
      </c>
      <c r="AH937" s="51">
        <v>-1.6370451485272499</v>
      </c>
      <c r="AI937" s="19">
        <v>7.25613607392006E-3</v>
      </c>
      <c r="AJ937" s="51">
        <v>14.452530814393</v>
      </c>
      <c r="AK937" s="19">
        <v>0.45736643112846698</v>
      </c>
      <c r="AL937" s="19">
        <v>4.3619554142424001E-2</v>
      </c>
      <c r="AM937" s="51">
        <v>48.923549949540799</v>
      </c>
      <c r="AN937" s="15"/>
      <c r="AO937" s="22">
        <v>1.18006311186036E-2</v>
      </c>
      <c r="AP937" s="22">
        <v>-1.7400541280949301E-2</v>
      </c>
      <c r="AQ937" s="22">
        <v>1.22170182075934E-2</v>
      </c>
      <c r="AR937" s="22">
        <v>-2.2322991588225701E-2</v>
      </c>
      <c r="AS937" s="20">
        <v>8</v>
      </c>
      <c r="AT937" s="20">
        <v>4</v>
      </c>
      <c r="AU937" s="20">
        <v>7</v>
      </c>
      <c r="AV937" s="21">
        <v>5</v>
      </c>
      <c r="AW937" s="15"/>
      <c r="AX937" s="25">
        <v>3.6521685386505902E-2</v>
      </c>
      <c r="AY937" s="26">
        <v>-0.62100279821152105</v>
      </c>
      <c r="AZ937" s="26">
        <v>0.55548081225788304</v>
      </c>
      <c r="BA937" s="26">
        <v>-0.77787747909496796</v>
      </c>
      <c r="BB937" s="85">
        <v>3.7632262386932801E-3</v>
      </c>
      <c r="BC937" s="88">
        <v>-4.5729677755734901</v>
      </c>
      <c r="BD937" s="18">
        <v>43747</v>
      </c>
      <c r="BE937" s="18">
        <v>43783</v>
      </c>
      <c r="BF937" s="20"/>
      <c r="BG937" s="18"/>
      <c r="BH937" s="15"/>
    </row>
    <row r="938" spans="1:60" x14ac:dyDescent="0.25">
      <c r="A938" s="15"/>
      <c r="B938" s="14" t="s">
        <v>2975</v>
      </c>
      <c r="C938" s="14" t="s">
        <v>2976</v>
      </c>
      <c r="D938" s="14" t="s">
        <v>2977</v>
      </c>
      <c r="E938" s="16" t="s">
        <v>43</v>
      </c>
      <c r="F938" s="16" t="s">
        <v>28</v>
      </c>
      <c r="G938" s="81" t="s">
        <v>205</v>
      </c>
      <c r="H938" s="82" t="s">
        <v>206</v>
      </c>
      <c r="I938" s="17" t="s">
        <v>31</v>
      </c>
      <c r="J938" s="17" t="s">
        <v>2978</v>
      </c>
      <c r="K938" s="15"/>
      <c r="L938" s="18">
        <v>44022</v>
      </c>
      <c r="M938" s="83">
        <v>2734.3966000005598</v>
      </c>
      <c r="N938" s="84">
        <v>2734.3966000005598</v>
      </c>
      <c r="O938" s="84">
        <v>2741.4094999991398</v>
      </c>
      <c r="P938" s="85">
        <f t="shared" si="14"/>
        <v>0.99744186339232344</v>
      </c>
      <c r="Q938" s="18">
        <v>44019</v>
      </c>
      <c r="R938" s="86">
        <v>5339494.3720000004</v>
      </c>
      <c r="S938" s="86">
        <v>4814028.65989062</v>
      </c>
      <c r="T938" s="15"/>
      <c r="U938" s="19">
        <v>-1.0728689458119299E-3</v>
      </c>
      <c r="V938" s="51">
        <v>-6.5373979214200503E-2</v>
      </c>
      <c r="W938" s="19">
        <v>7.3742435706662902E-3</v>
      </c>
      <c r="X938" s="51">
        <v>1.5263416081325001</v>
      </c>
      <c r="Y938" s="19">
        <v>1.9199697639123801E-2</v>
      </c>
      <c r="Z938" s="51">
        <v>21.2516432221746</v>
      </c>
      <c r="AA938" s="19">
        <v>3.62944151565898E-2</v>
      </c>
      <c r="AB938" s="51">
        <v>24.206108418817202</v>
      </c>
      <c r="AC938" s="19">
        <v>8.9379204871947907E-2</v>
      </c>
      <c r="AD938" s="51">
        <v>33.223775985476102</v>
      </c>
      <c r="AE938" s="19">
        <v>0.12042892682075</v>
      </c>
      <c r="AF938" s="87">
        <v>29.820124730671498</v>
      </c>
      <c r="AG938" s="19">
        <v>1.04530727912788E-3</v>
      </c>
      <c r="AH938" s="51">
        <v>-1.69429026391299</v>
      </c>
      <c r="AI938" s="19">
        <v>2.33907428173552E-2</v>
      </c>
      <c r="AJ938" s="51">
        <v>16.065991488721899</v>
      </c>
      <c r="AK938" s="19">
        <v>0.92740951159270502</v>
      </c>
      <c r="AL938" s="19">
        <v>4.9866393297634197E-2</v>
      </c>
      <c r="AM938" s="51">
        <v>77.567982390639401</v>
      </c>
      <c r="AN938" s="15"/>
      <c r="AO938" s="22">
        <v>1.36364177942596E-2</v>
      </c>
      <c r="AP938" s="22">
        <v>-1.6648480489493502E-2</v>
      </c>
      <c r="AQ938" s="22">
        <v>1.7226610229045002E-2</v>
      </c>
      <c r="AR938" s="22">
        <v>-1.4207066941708001E-2</v>
      </c>
      <c r="AS938" s="20">
        <v>7</v>
      </c>
      <c r="AT938" s="20">
        <v>5</v>
      </c>
      <c r="AU938" s="20">
        <v>7</v>
      </c>
      <c r="AV938" s="21">
        <v>5</v>
      </c>
      <c r="AW938" s="15"/>
      <c r="AX938" s="25">
        <v>3.38700374326436E-2</v>
      </c>
      <c r="AY938" s="26">
        <v>0.216329423594743</v>
      </c>
      <c r="AZ938" s="26">
        <v>0.69581982164436296</v>
      </c>
      <c r="BA938" s="26">
        <v>0.288590216764533</v>
      </c>
      <c r="BB938" s="85">
        <v>3.4942940475593798E-3</v>
      </c>
      <c r="BC938" s="88">
        <v>-4.66254875316372</v>
      </c>
      <c r="BD938" s="18">
        <v>43748</v>
      </c>
      <c r="BE938" s="18">
        <v>43783</v>
      </c>
      <c r="BF938" s="20">
        <v>107</v>
      </c>
      <c r="BG938" s="18">
        <v>43899</v>
      </c>
      <c r="BH938" s="15"/>
    </row>
    <row r="939" spans="1:60" x14ac:dyDescent="0.25">
      <c r="A939" s="15"/>
      <c r="B939" s="14" t="s">
        <v>2979</v>
      </c>
      <c r="C939" s="14" t="s">
        <v>2980</v>
      </c>
      <c r="D939" s="14" t="s">
        <v>2977</v>
      </c>
      <c r="E939" s="16" t="s">
        <v>213</v>
      </c>
      <c r="F939" s="16" t="s">
        <v>28</v>
      </c>
      <c r="G939" s="81" t="s">
        <v>205</v>
      </c>
      <c r="H939" s="82" t="s">
        <v>206</v>
      </c>
      <c r="I939" s="17" t="s">
        <v>31</v>
      </c>
      <c r="J939" s="17" t="s">
        <v>2981</v>
      </c>
      <c r="K939" s="15"/>
      <c r="L939" s="18">
        <v>44022</v>
      </c>
      <c r="M939" s="83">
        <v>1091.1950000003001</v>
      </c>
      <c r="N939" s="84">
        <v>1091.1950000003001</v>
      </c>
      <c r="O939" s="84">
        <v>1093.90359999985</v>
      </c>
      <c r="P939" s="85">
        <f t="shared" si="14"/>
        <v>0.99752391344214397</v>
      </c>
      <c r="Q939" s="18">
        <v>44019</v>
      </c>
      <c r="R939" s="86">
        <v>160738835.22</v>
      </c>
      <c r="S939" s="86">
        <v>101458794.585125</v>
      </c>
      <c r="T939" s="15"/>
      <c r="U939" s="19">
        <v>-1.0454649063831301E-3</v>
      </c>
      <c r="V939" s="51">
        <v>-6.2633575271320296E-2</v>
      </c>
      <c r="W939" s="19">
        <v>8.20258608109725E-3</v>
      </c>
      <c r="X939" s="51">
        <v>1.60917585917559</v>
      </c>
      <c r="Y939" s="19">
        <v>2.4294149492561701E-2</v>
      </c>
      <c r="Z939" s="51">
        <v>21.7610884075111</v>
      </c>
      <c r="AA939" s="19">
        <v>2.5362522095747402E-2</v>
      </c>
      <c r="AB939" s="51">
        <v>23.112919112725599</v>
      </c>
      <c r="AC939" s="19">
        <v>5.4388816934078897E-2</v>
      </c>
      <c r="AD939" s="51">
        <v>29.7247371916601</v>
      </c>
      <c r="AE939" s="19"/>
      <c r="AF939" s="87"/>
      <c r="AG939" s="19">
        <v>1.31965211767238E-3</v>
      </c>
      <c r="AH939" s="51">
        <v>-1.66685578005854</v>
      </c>
      <c r="AI939" s="19">
        <v>2.8787902785552402E-2</v>
      </c>
      <c r="AJ939" s="51">
        <v>16.605707485548901</v>
      </c>
      <c r="AK939" s="19">
        <v>9.11950000008801E-2</v>
      </c>
      <c r="AL939" s="19">
        <v>3.0543209506504399E-2</v>
      </c>
      <c r="AM939" s="51">
        <v>32.900185848760898</v>
      </c>
      <c r="AN939" s="15"/>
      <c r="AO939" s="22">
        <v>1.3664191332281901E-2</v>
      </c>
      <c r="AP939" s="22">
        <v>-1.66214772516469E-2</v>
      </c>
      <c r="AQ939" s="22">
        <v>1.8091035934048701E-2</v>
      </c>
      <c r="AR939" s="22">
        <v>-1.33693149537066E-2</v>
      </c>
      <c r="AS939" s="20">
        <v>6</v>
      </c>
      <c r="AT939" s="20">
        <v>5</v>
      </c>
      <c r="AU939" s="20">
        <v>7</v>
      </c>
      <c r="AV939" s="21">
        <v>5</v>
      </c>
      <c r="AW939" s="15"/>
      <c r="AX939" s="25">
        <v>3.3564728659657699E-2</v>
      </c>
      <c r="AY939" s="26">
        <v>-0.12059376425827401</v>
      </c>
      <c r="AZ939" s="26">
        <v>0.655980328477199</v>
      </c>
      <c r="BA939" s="26">
        <v>-0.160629485274285</v>
      </c>
      <c r="BB939" s="85">
        <v>3.4629002753445099E-3</v>
      </c>
      <c r="BC939" s="88">
        <v>-4.5710688389954202</v>
      </c>
      <c r="BD939" s="18">
        <v>43748</v>
      </c>
      <c r="BE939" s="18">
        <v>43783</v>
      </c>
      <c r="BF939" s="20">
        <v>74</v>
      </c>
      <c r="BG939" s="18">
        <v>43852</v>
      </c>
      <c r="BH939" s="15"/>
    </row>
    <row r="940" spans="1:60" x14ac:dyDescent="0.25">
      <c r="A940" s="15"/>
      <c r="B940" s="14" t="s">
        <v>2982</v>
      </c>
      <c r="C940" s="14" t="s">
        <v>2983</v>
      </c>
      <c r="D940" s="14" t="s">
        <v>2977</v>
      </c>
      <c r="E940" s="16" t="s">
        <v>47</v>
      </c>
      <c r="F940" s="16" t="s">
        <v>28</v>
      </c>
      <c r="G940" s="81" t="s">
        <v>205</v>
      </c>
      <c r="H940" s="82" t="s">
        <v>206</v>
      </c>
      <c r="I940" s="17" t="s">
        <v>31</v>
      </c>
      <c r="J940" s="17" t="s">
        <v>2984</v>
      </c>
      <c r="K940" s="15"/>
      <c r="L940" s="18">
        <v>43866</v>
      </c>
      <c r="M940" s="83"/>
      <c r="N940" s="84"/>
      <c r="O940" s="84">
        <v>1488.47470000014</v>
      </c>
      <c r="P940" s="85">
        <f t="shared" si="14"/>
        <v>0</v>
      </c>
      <c r="Q940" s="18">
        <v>43748</v>
      </c>
      <c r="R940" s="86"/>
      <c r="S940" s="86">
        <v>69886448.511625007</v>
      </c>
      <c r="T940" s="15"/>
      <c r="U940" s="19"/>
      <c r="V940" s="51"/>
      <c r="W940" s="19"/>
      <c r="X940" s="51"/>
      <c r="Y940" s="19"/>
      <c r="Z940" s="51"/>
      <c r="AA940" s="19"/>
      <c r="AB940" s="51"/>
      <c r="AC940" s="19"/>
      <c r="AD940" s="51"/>
      <c r="AE940" s="19"/>
      <c r="AF940" s="87"/>
      <c r="AG940" s="19"/>
      <c r="AH940" s="51"/>
      <c r="AI940" s="19"/>
      <c r="AJ940" s="51"/>
      <c r="AK940" s="19"/>
      <c r="AL940" s="19"/>
      <c r="AM940" s="51"/>
      <c r="AN940" s="15"/>
      <c r="AO940" s="22">
        <v>1.36113882326754E-2</v>
      </c>
      <c r="AP940" s="22">
        <v>-1.66727038822501E-2</v>
      </c>
      <c r="AQ940" s="22">
        <v>1.2992147927434399E-2</v>
      </c>
      <c r="AR940" s="22">
        <v>-1.4960556407459099E-2</v>
      </c>
      <c r="AS940" s="20"/>
      <c r="AT940" s="20"/>
      <c r="AU940" s="20"/>
      <c r="AV940" s="21"/>
      <c r="AW940" s="15"/>
      <c r="AX940" s="25"/>
      <c r="AY940" s="26"/>
      <c r="AZ940" s="26"/>
      <c r="BA940" s="26"/>
      <c r="BB940" s="85"/>
      <c r="BC940" s="88">
        <v>-4.7448035226698302</v>
      </c>
      <c r="BD940" s="18">
        <v>43748</v>
      </c>
      <c r="BE940" s="18">
        <v>43783</v>
      </c>
      <c r="BF940" s="20"/>
      <c r="BG940" s="18"/>
      <c r="BH940" s="15"/>
    </row>
    <row r="941" spans="1:60" x14ac:dyDescent="0.25">
      <c r="A941" s="15"/>
      <c r="B941" s="14" t="s">
        <v>2985</v>
      </c>
      <c r="C941" s="14" t="s">
        <v>2986</v>
      </c>
      <c r="D941" s="14" t="s">
        <v>2977</v>
      </c>
      <c r="E941" s="16" t="s">
        <v>51</v>
      </c>
      <c r="F941" s="16" t="s">
        <v>28</v>
      </c>
      <c r="G941" s="81" t="s">
        <v>205</v>
      </c>
      <c r="H941" s="82" t="s">
        <v>206</v>
      </c>
      <c r="I941" s="17" t="s">
        <v>31</v>
      </c>
      <c r="J941" s="17" t="s">
        <v>2987</v>
      </c>
      <c r="K941" s="15"/>
      <c r="L941" s="18">
        <v>43866</v>
      </c>
      <c r="M941" s="83"/>
      <c r="N941" s="84"/>
      <c r="O941" s="84">
        <v>1090.41919999942</v>
      </c>
      <c r="P941" s="85">
        <f t="shared" si="14"/>
        <v>0</v>
      </c>
      <c r="Q941" s="18">
        <v>43748</v>
      </c>
      <c r="R941" s="86"/>
      <c r="S941" s="86">
        <v>382.24708053684202</v>
      </c>
      <c r="T941" s="15"/>
      <c r="U941" s="19"/>
      <c r="V941" s="51"/>
      <c r="W941" s="19"/>
      <c r="X941" s="51"/>
      <c r="Y941" s="19"/>
      <c r="Z941" s="51"/>
      <c r="AA941" s="19"/>
      <c r="AB941" s="51"/>
      <c r="AC941" s="19"/>
      <c r="AD941" s="51"/>
      <c r="AE941" s="19"/>
      <c r="AF941" s="87"/>
      <c r="AG941" s="19"/>
      <c r="AH941" s="51"/>
      <c r="AI941" s="19"/>
      <c r="AJ941" s="51"/>
      <c r="AK941" s="19"/>
      <c r="AL941" s="19"/>
      <c r="AM941" s="51"/>
      <c r="AN941" s="15"/>
      <c r="AO941" s="22">
        <v>1.36202692901861E-2</v>
      </c>
      <c r="AP941" s="22">
        <v>-1.6664830530317001E-2</v>
      </c>
      <c r="AQ941" s="22">
        <v>7.6025894504709902E-3</v>
      </c>
      <c r="AR941" s="22">
        <v>-1.47170430736878E-2</v>
      </c>
      <c r="AS941" s="20"/>
      <c r="AT941" s="20"/>
      <c r="AU941" s="20"/>
      <c r="AV941" s="21"/>
      <c r="AW941" s="15"/>
      <c r="AX941" s="25"/>
      <c r="AY941" s="26"/>
      <c r="AZ941" s="26"/>
      <c r="BA941" s="26"/>
      <c r="BB941" s="85"/>
      <c r="BC941" s="88">
        <v>-4.7193134528933998</v>
      </c>
      <c r="BD941" s="18">
        <v>43748</v>
      </c>
      <c r="BE941" s="18">
        <v>43783</v>
      </c>
      <c r="BF941" s="20"/>
      <c r="BG941" s="18"/>
      <c r="BH941" s="15"/>
    </row>
    <row r="942" spans="1:60" x14ac:dyDescent="0.25">
      <c r="A942" s="15"/>
      <c r="B942" s="14" t="s">
        <v>2988</v>
      </c>
      <c r="C942" s="14" t="s">
        <v>2989</v>
      </c>
      <c r="D942" s="14" t="s">
        <v>2977</v>
      </c>
      <c r="E942" s="16" t="s">
        <v>317</v>
      </c>
      <c r="F942" s="16" t="s">
        <v>28</v>
      </c>
      <c r="G942" s="81" t="s">
        <v>205</v>
      </c>
      <c r="H942" s="82" t="s">
        <v>206</v>
      </c>
      <c r="I942" s="17" t="s">
        <v>31</v>
      </c>
      <c r="J942" s="17" t="s">
        <v>64</v>
      </c>
      <c r="K942" s="15"/>
      <c r="L942" s="18">
        <v>44022</v>
      </c>
      <c r="M942" s="83">
        <v>1495.79250000045</v>
      </c>
      <c r="N942" s="84">
        <v>1495.79250000045</v>
      </c>
      <c r="O942" s="84"/>
      <c r="P942" s="85" t="str">
        <f t="shared" si="14"/>
        <v/>
      </c>
      <c r="Q942" s="18"/>
      <c r="R942" s="86">
        <v>73684464.012999997</v>
      </c>
      <c r="S942" s="86"/>
      <c r="T942" s="15"/>
      <c r="U942" s="19">
        <v>-1.09747602618882E-3</v>
      </c>
      <c r="V942" s="51">
        <v>-6.7834687251888695E-2</v>
      </c>
      <c r="W942" s="19">
        <v>6.62946690681565E-3</v>
      </c>
      <c r="X942" s="51">
        <v>1.4518639417474299</v>
      </c>
      <c r="Y942" s="19"/>
      <c r="Z942" s="51"/>
      <c r="AA942" s="19"/>
      <c r="AB942" s="51"/>
      <c r="AC942" s="19"/>
      <c r="AD942" s="51"/>
      <c r="AE942" s="19"/>
      <c r="AF942" s="87"/>
      <c r="AG942" s="19">
        <v>7.9860891128191703E-4</v>
      </c>
      <c r="AH942" s="51">
        <v>-1.7189601006975901</v>
      </c>
      <c r="AI942" s="19"/>
      <c r="AJ942" s="51"/>
      <c r="AK942" s="19">
        <v>1.01368736250151E-2</v>
      </c>
      <c r="AL942" s="19">
        <v>2.3161744980825499E-2</v>
      </c>
      <c r="AM942" s="51">
        <v>15.245472299371601</v>
      </c>
      <c r="AN942" s="15"/>
      <c r="AO942" s="22">
        <v>5.1333339106349697E-3</v>
      </c>
      <c r="AP942" s="22">
        <v>-8.2131505032521108E-3</v>
      </c>
      <c r="AQ942" s="22">
        <v>1.6449238180939602E-2</v>
      </c>
      <c r="AR942" s="22">
        <v>-5.6067204732244101E-3</v>
      </c>
      <c r="AS942" s="20"/>
      <c r="AT942" s="20"/>
      <c r="AU942" s="20"/>
      <c r="AV942" s="21"/>
      <c r="AW942" s="15"/>
      <c r="AX942" s="25"/>
      <c r="AY942" s="26"/>
      <c r="AZ942" s="26"/>
      <c r="BA942" s="26"/>
      <c r="BB942" s="85"/>
      <c r="BC942" s="88">
        <v>-2.0740696611646898</v>
      </c>
      <c r="BD942" s="18">
        <v>43901</v>
      </c>
      <c r="BE942" s="18">
        <v>43914</v>
      </c>
      <c r="BF942" s="20">
        <v>43</v>
      </c>
      <c r="BG942" s="18">
        <v>43962</v>
      </c>
      <c r="BH942" s="15"/>
    </row>
    <row r="943" spans="1:60" x14ac:dyDescent="0.25">
      <c r="A943" s="15"/>
      <c r="B943" s="14" t="s">
        <v>2990</v>
      </c>
      <c r="C943" s="14" t="s">
        <v>2991</v>
      </c>
      <c r="D943" s="14" t="s">
        <v>2977</v>
      </c>
      <c r="E943" s="16" t="s">
        <v>320</v>
      </c>
      <c r="F943" s="16" t="s">
        <v>28</v>
      </c>
      <c r="G943" s="81" t="s">
        <v>205</v>
      </c>
      <c r="H943" s="82" t="s">
        <v>206</v>
      </c>
      <c r="I943" s="17" t="s">
        <v>31</v>
      </c>
      <c r="J943" s="17" t="s">
        <v>2992</v>
      </c>
      <c r="K943" s="15"/>
      <c r="L943" s="18">
        <v>44022</v>
      </c>
      <c r="M943" s="83">
        <v>2551.50609999895</v>
      </c>
      <c r="N943" s="84">
        <v>2551.50609999895</v>
      </c>
      <c r="O943" s="84">
        <v>2558.5879000015598</v>
      </c>
      <c r="P943" s="85">
        <f t="shared" si="14"/>
        <v>0.99723214512090619</v>
      </c>
      <c r="Q943" s="18">
        <v>43984</v>
      </c>
      <c r="R943" s="86">
        <v>117463316.014</v>
      </c>
      <c r="S943" s="86">
        <v>114093655.0245</v>
      </c>
      <c r="T943" s="15"/>
      <c r="U943" s="19">
        <v>-1.09110422818048E-3</v>
      </c>
      <c r="V943" s="51">
        <v>-6.7197507451055599E-2</v>
      </c>
      <c r="W943" s="19">
        <v>6.8230198758101298E-3</v>
      </c>
      <c r="X943" s="51">
        <v>1.4712192386468801</v>
      </c>
      <c r="Y943" s="19">
        <v>1.5820323611478702E-2</v>
      </c>
      <c r="Z943" s="51">
        <v>20.9137058194028</v>
      </c>
      <c r="AA943" s="19">
        <v>2.93964088159555E-2</v>
      </c>
      <c r="AB943" s="51">
        <v>23.516307784768301</v>
      </c>
      <c r="AC943" s="19">
        <v>7.49441337920871E-2</v>
      </c>
      <c r="AD943" s="51">
        <v>31.780268877453601</v>
      </c>
      <c r="AE943" s="19">
        <v>9.8243700964376304E-2</v>
      </c>
      <c r="AF943" s="87">
        <v>27.6016021450341</v>
      </c>
      <c r="AG943" s="19">
        <v>8.62626588059356E-4</v>
      </c>
      <c r="AH943" s="51">
        <v>-1.71255833301984</v>
      </c>
      <c r="AI943" s="19">
        <v>1.9811474219750401E-2</v>
      </c>
      <c r="AJ943" s="51">
        <v>15.7080646289687</v>
      </c>
      <c r="AK943" s="19">
        <v>0.79851981080719303</v>
      </c>
      <c r="AL943" s="19">
        <v>4.44913248375087E-2</v>
      </c>
      <c r="AM943" s="51">
        <v>64.679012312088204</v>
      </c>
      <c r="AN943" s="15"/>
      <c r="AO943" s="22">
        <v>1.36179137698491E-2</v>
      </c>
      <c r="AP943" s="22">
        <v>-1.6666411486767198E-2</v>
      </c>
      <c r="AQ943" s="22">
        <v>1.6651259767968399E-2</v>
      </c>
      <c r="AR943" s="22">
        <v>-1.47645971537713E-2</v>
      </c>
      <c r="AS943" s="20">
        <v>7</v>
      </c>
      <c r="AT943" s="20">
        <v>5</v>
      </c>
      <c r="AU943" s="20">
        <v>7</v>
      </c>
      <c r="AV943" s="21">
        <v>5</v>
      </c>
      <c r="AW943" s="15"/>
      <c r="AX943" s="25">
        <v>3.3850347801744597E-2</v>
      </c>
      <c r="AY943" s="26">
        <v>3.04739550923614E-2</v>
      </c>
      <c r="AZ943" s="26">
        <v>0.67273463226865704</v>
      </c>
      <c r="BA943" s="26">
        <v>4.04478225161711E-2</v>
      </c>
      <c r="BB943" s="85">
        <v>3.4921820304043699E-3</v>
      </c>
      <c r="BC943" s="88">
        <v>-4.7234186133209697</v>
      </c>
      <c r="BD943" s="18">
        <v>43748</v>
      </c>
      <c r="BE943" s="18">
        <v>43783</v>
      </c>
      <c r="BF943" s="20">
        <v>154</v>
      </c>
      <c r="BG943" s="18">
        <v>43964</v>
      </c>
      <c r="BH943" s="15"/>
    </row>
    <row r="944" spans="1:60" x14ac:dyDescent="0.25">
      <c r="A944" s="15"/>
      <c r="B944" s="14" t="s">
        <v>2993</v>
      </c>
      <c r="C944" s="14" t="s">
        <v>2994</v>
      </c>
      <c r="D944" s="14" t="s">
        <v>2977</v>
      </c>
      <c r="E944" s="16" t="s">
        <v>505</v>
      </c>
      <c r="F944" s="16" t="s">
        <v>28</v>
      </c>
      <c r="G944" s="81" t="s">
        <v>205</v>
      </c>
      <c r="H944" s="82" t="s">
        <v>206</v>
      </c>
      <c r="I944" s="17" t="s">
        <v>31</v>
      </c>
      <c r="J944" s="17" t="s">
        <v>2995</v>
      </c>
      <c r="K944" s="15"/>
      <c r="L944" s="18">
        <v>44022</v>
      </c>
      <c r="M944" s="83">
        <v>1222.40149999969</v>
      </c>
      <c r="N944" s="84">
        <v>1222.40149999969</v>
      </c>
      <c r="O944" s="84">
        <v>1225.51239999942</v>
      </c>
      <c r="P944" s="85">
        <f t="shared" si="14"/>
        <v>0.99746155159284278</v>
      </c>
      <c r="Q944" s="18">
        <v>44019</v>
      </c>
      <c r="R944" s="86">
        <v>1029038.314</v>
      </c>
      <c r="S944" s="86">
        <v>1024719.21292676</v>
      </c>
      <c r="T944" s="15"/>
      <c r="U944" s="19">
        <v>-1.0662689237506101E-3</v>
      </c>
      <c r="V944" s="51">
        <v>-6.4713977008068496E-2</v>
      </c>
      <c r="W944" s="19">
        <v>7.5733584872068596E-3</v>
      </c>
      <c r="X944" s="51">
        <v>1.54625309978655</v>
      </c>
      <c r="Y944" s="19">
        <v>2.04205740374164E-2</v>
      </c>
      <c r="Z944" s="51">
        <v>21.373730861989301</v>
      </c>
      <c r="AA944" s="19">
        <v>3.8792001276306103E-2</v>
      </c>
      <c r="AB944" s="51">
        <v>24.455867030803301</v>
      </c>
      <c r="AC944" s="19">
        <v>9.4627885628142394E-2</v>
      </c>
      <c r="AD944" s="51">
        <v>33.748644061095497</v>
      </c>
      <c r="AE944" s="19">
        <v>0.128533158882492</v>
      </c>
      <c r="AF944" s="87">
        <v>30.6305479368602</v>
      </c>
      <c r="AG944" s="19">
        <v>1.1112616193713601E-3</v>
      </c>
      <c r="AH944" s="51">
        <v>-1.6876948298886401</v>
      </c>
      <c r="AI944" s="19">
        <v>2.46841790431063E-2</v>
      </c>
      <c r="AJ944" s="51">
        <v>16.195335111318901</v>
      </c>
      <c r="AK944" s="19">
        <v>0.22223991988168601</v>
      </c>
      <c r="AL944" s="19">
        <v>4.3714173583794001E-2</v>
      </c>
      <c r="AM944" s="51">
        <v>12.7062006320484</v>
      </c>
      <c r="AN944" s="15"/>
      <c r="AO944" s="22">
        <v>1.36430655038566E-2</v>
      </c>
      <c r="AP944" s="22">
        <v>-1.6641960575725499E-2</v>
      </c>
      <c r="AQ944" s="22">
        <v>1.7433980185160201E-2</v>
      </c>
      <c r="AR944" s="22">
        <v>-1.40060811681906E-2</v>
      </c>
      <c r="AS944" s="20">
        <v>7</v>
      </c>
      <c r="AT944" s="20">
        <v>5</v>
      </c>
      <c r="AU944" s="20">
        <v>7</v>
      </c>
      <c r="AV944" s="21">
        <v>5</v>
      </c>
      <c r="AW944" s="15"/>
      <c r="AX944" s="25">
        <v>3.3877488651051002E-2</v>
      </c>
      <c r="AY944" s="26">
        <v>0.283556368516656</v>
      </c>
      <c r="AZ944" s="26">
        <v>0.7041760206248</v>
      </c>
      <c r="BA944" s="26">
        <v>0.37896125437191602</v>
      </c>
      <c r="BB944" s="85">
        <v>3.4950920638630099E-3</v>
      </c>
      <c r="BC944" s="88">
        <v>-4.6406194744631604</v>
      </c>
      <c r="BD944" s="18">
        <v>43748</v>
      </c>
      <c r="BE944" s="18">
        <v>43783</v>
      </c>
      <c r="BF944" s="20">
        <v>86</v>
      </c>
      <c r="BG944" s="18">
        <v>43868</v>
      </c>
      <c r="BH944" s="15"/>
    </row>
    <row r="945" spans="1:60" x14ac:dyDescent="0.25">
      <c r="A945" s="15"/>
      <c r="B945" s="14" t="s">
        <v>2996</v>
      </c>
      <c r="C945" s="14" t="s">
        <v>2997</v>
      </c>
      <c r="D945" s="14" t="s">
        <v>2998</v>
      </c>
      <c r="E945" s="16" t="s">
        <v>36</v>
      </c>
      <c r="F945" s="16" t="s">
        <v>37</v>
      </c>
      <c r="G945" s="81" t="s">
        <v>224</v>
      </c>
      <c r="H945" s="82" t="s">
        <v>225</v>
      </c>
      <c r="I945" s="17" t="s">
        <v>31</v>
      </c>
      <c r="J945" s="17" t="s">
        <v>2999</v>
      </c>
      <c r="K945" s="15"/>
      <c r="L945" s="18">
        <v>44022</v>
      </c>
      <c r="M945" s="83">
        <v>1165.8544999994299</v>
      </c>
      <c r="N945" s="84">
        <v>1165.8544999994299</v>
      </c>
      <c r="O945" s="84">
        <v>1166.55639999919</v>
      </c>
      <c r="P945" s="85">
        <f t="shared" si="14"/>
        <v>0.99939831456090711</v>
      </c>
      <c r="Q945" s="18">
        <v>43984</v>
      </c>
      <c r="R945" s="86">
        <v>35457.019</v>
      </c>
      <c r="S945" s="86">
        <v>42936.6007720337</v>
      </c>
      <c r="T945" s="15"/>
      <c r="U945" s="19">
        <v>-7.5475420999282505E-5</v>
      </c>
      <c r="V945" s="51">
        <v>3.4365373267064597E-2</v>
      </c>
      <c r="W945" s="19">
        <v>1.3250747197162099E-3</v>
      </c>
      <c r="X945" s="51">
        <v>0.92142472303748901</v>
      </c>
      <c r="Y945" s="19">
        <v>1.2926151073770599E-2</v>
      </c>
      <c r="Z945" s="51">
        <v>20.624288565624699</v>
      </c>
      <c r="AA945" s="19">
        <v>2.3843064436732699E-2</v>
      </c>
      <c r="AB945" s="51">
        <v>22.960973346838699</v>
      </c>
      <c r="AC945" s="19">
        <v>5.5997113851844901E-2</v>
      </c>
      <c r="AD945" s="51">
        <v>29.885566883429401</v>
      </c>
      <c r="AE945" s="19">
        <v>7.2931645448989002E-2</v>
      </c>
      <c r="AF945" s="87">
        <v>25.070396593509901</v>
      </c>
      <c r="AG945" s="19">
        <v>6.2791659183858396E-4</v>
      </c>
      <c r="AH945" s="51">
        <v>-1.7360293326419201</v>
      </c>
      <c r="AI945" s="19">
        <v>1.44882829808921E-2</v>
      </c>
      <c r="AJ945" s="51">
        <v>15.175745505082901</v>
      </c>
      <c r="AK945" s="19">
        <v>0.165854499999259</v>
      </c>
      <c r="AL945" s="19">
        <v>2.36699099950783E-2</v>
      </c>
      <c r="AM945" s="51">
        <v>6.4420642162149298</v>
      </c>
      <c r="AN945" s="15"/>
      <c r="AO945" s="22">
        <v>4.1866650426527503E-3</v>
      </c>
      <c r="AP945" s="22">
        <v>-5.4665321567881602E-3</v>
      </c>
      <c r="AQ945" s="22">
        <v>7.96351207463886E-3</v>
      </c>
      <c r="AR945" s="22">
        <v>-4.2119831505260698E-3</v>
      </c>
      <c r="AS945" s="20">
        <v>8</v>
      </c>
      <c r="AT945" s="20">
        <v>4</v>
      </c>
      <c r="AU945" s="20">
        <v>7</v>
      </c>
      <c r="AV945" s="21">
        <v>5</v>
      </c>
      <c r="AW945" s="15"/>
      <c r="AX945" s="25">
        <v>1.08495957616105E-2</v>
      </c>
      <c r="AY945" s="26">
        <v>-0.491196658919762</v>
      </c>
      <c r="AZ945" s="26">
        <v>0.58551407244431197</v>
      </c>
      <c r="BA945" s="26">
        <v>-0.66111263640505102</v>
      </c>
      <c r="BB945" s="85">
        <v>1.12057773310767E-3</v>
      </c>
      <c r="BC945" s="88">
        <v>-1.3880490307128599</v>
      </c>
      <c r="BD945" s="18">
        <v>43745</v>
      </c>
      <c r="BE945" s="18">
        <v>43783</v>
      </c>
      <c r="BF945" s="20">
        <v>64</v>
      </c>
      <c r="BG945" s="18">
        <v>43833</v>
      </c>
      <c r="BH945" s="15"/>
    </row>
    <row r="946" spans="1:60" x14ac:dyDescent="0.25">
      <c r="A946" s="15"/>
      <c r="B946" s="14" t="s">
        <v>3000</v>
      </c>
      <c r="C946" s="14" t="s">
        <v>3001</v>
      </c>
      <c r="D946" s="14" t="s">
        <v>2998</v>
      </c>
      <c r="E946" s="16" t="s">
        <v>43</v>
      </c>
      <c r="F946" s="16" t="s">
        <v>37</v>
      </c>
      <c r="G946" s="81" t="s">
        <v>224</v>
      </c>
      <c r="H946" s="82" t="s">
        <v>225</v>
      </c>
      <c r="I946" s="17" t="s">
        <v>31</v>
      </c>
      <c r="J946" s="17" t="s">
        <v>3002</v>
      </c>
      <c r="K946" s="15"/>
      <c r="L946" s="18">
        <v>44022</v>
      </c>
      <c r="M946" s="83">
        <v>1196.8116999995</v>
      </c>
      <c r="N946" s="84">
        <v>1196.8116999995</v>
      </c>
      <c r="O946" s="84">
        <v>1198.1557</v>
      </c>
      <c r="P946" s="85">
        <f t="shared" si="14"/>
        <v>0.99887827600327739</v>
      </c>
      <c r="Q946" s="18">
        <v>43984</v>
      </c>
      <c r="R946" s="86">
        <v>7824313.449</v>
      </c>
      <c r="S946" s="86">
        <v>6218497.7458124999</v>
      </c>
      <c r="T946" s="15"/>
      <c r="U946" s="19">
        <v>-8.9145593847206301E-5</v>
      </c>
      <c r="V946" s="51">
        <v>3.2998355982272201E-2</v>
      </c>
      <c r="W946" s="19">
        <v>9.1375976080598797E-4</v>
      </c>
      <c r="X946" s="51">
        <v>0.88029322714646696</v>
      </c>
      <c r="Y946" s="19">
        <v>1.0403730351754299E-2</v>
      </c>
      <c r="Z946" s="51">
        <v>20.3720464934304</v>
      </c>
      <c r="AA946" s="19">
        <v>1.8722676571996999E-2</v>
      </c>
      <c r="AB946" s="51">
        <v>22.448934560350601</v>
      </c>
      <c r="AC946" s="19">
        <v>4.5473183805370403E-2</v>
      </c>
      <c r="AD946" s="51">
        <v>28.833173878781999</v>
      </c>
      <c r="AE946" s="19">
        <v>6.7118112894604606E-2</v>
      </c>
      <c r="AF946" s="87">
        <v>24.489043338049701</v>
      </c>
      <c r="AG946" s="19">
        <v>4.9087775732914495E-4</v>
      </c>
      <c r="AH946" s="51">
        <v>-1.74973321609286</v>
      </c>
      <c r="AI946" s="19">
        <v>1.1823286384242199E-2</v>
      </c>
      <c r="AJ946" s="51">
        <v>14.9092458454252</v>
      </c>
      <c r="AK946" s="19">
        <v>0.19681169999967099</v>
      </c>
      <c r="AL946" s="19">
        <v>2.7767887992013102E-2</v>
      </c>
      <c r="AM946" s="51">
        <v>9.5377842162561102</v>
      </c>
      <c r="AN946" s="15"/>
      <c r="AO946" s="22">
        <v>4.1729038348421498E-3</v>
      </c>
      <c r="AP946" s="22">
        <v>-5.4801415526526398E-3</v>
      </c>
      <c r="AQ946" s="22">
        <v>7.5355615026637696E-3</v>
      </c>
      <c r="AR946" s="22">
        <v>-4.6212973766159796E-3</v>
      </c>
      <c r="AS946" s="20">
        <v>7</v>
      </c>
      <c r="AT946" s="20">
        <v>5</v>
      </c>
      <c r="AU946" s="20">
        <v>7</v>
      </c>
      <c r="AV946" s="21">
        <v>5</v>
      </c>
      <c r="AW946" s="15"/>
      <c r="AX946" s="25">
        <v>1.08323336904141E-2</v>
      </c>
      <c r="AY946" s="26">
        <v>-0.92213855719819504</v>
      </c>
      <c r="AZ946" s="26">
        <v>0.56867836185938403</v>
      </c>
      <c r="BA946" s="26">
        <v>-1.2263369838347</v>
      </c>
      <c r="BB946" s="85">
        <v>1.1187783454681701E-3</v>
      </c>
      <c r="BC946" s="88">
        <v>-1.4393551079065201</v>
      </c>
      <c r="BD946" s="18">
        <v>43745</v>
      </c>
      <c r="BE946" s="18">
        <v>43783</v>
      </c>
      <c r="BF946" s="20">
        <v>73</v>
      </c>
      <c r="BG946" s="18">
        <v>43846</v>
      </c>
      <c r="BH946" s="15"/>
    </row>
    <row r="947" spans="1:60" x14ac:dyDescent="0.25">
      <c r="A947" s="15"/>
      <c r="B947" s="14" t="s">
        <v>3003</v>
      </c>
      <c r="C947" s="14" t="s">
        <v>3004</v>
      </c>
      <c r="D947" s="14" t="s">
        <v>2998</v>
      </c>
      <c r="E947" s="16" t="s">
        <v>47</v>
      </c>
      <c r="F947" s="16" t="s">
        <v>37</v>
      </c>
      <c r="G947" s="81" t="s">
        <v>224</v>
      </c>
      <c r="H947" s="82" t="s">
        <v>225</v>
      </c>
      <c r="I947" s="17" t="s">
        <v>31</v>
      </c>
      <c r="J947" s="17" t="s">
        <v>3005</v>
      </c>
      <c r="K947" s="15"/>
      <c r="L947" s="18">
        <v>44022</v>
      </c>
      <c r="M947" s="83">
        <v>1211.9788000006199</v>
      </c>
      <c r="N947" s="84">
        <v>1211.9788000006199</v>
      </c>
      <c r="O947" s="84">
        <v>1213.08730000071</v>
      </c>
      <c r="P947" s="85">
        <f t="shared" si="14"/>
        <v>0.9990862158064886</v>
      </c>
      <c r="Q947" s="18">
        <v>43984</v>
      </c>
      <c r="R947" s="86">
        <v>5213295.6639999999</v>
      </c>
      <c r="S947" s="86">
        <v>4035448.5605703099</v>
      </c>
      <c r="T947" s="15"/>
      <c r="U947" s="19">
        <v>-8.3740325862891E-5</v>
      </c>
      <c r="V947" s="51">
        <v>3.3538882780703702E-2</v>
      </c>
      <c r="W947" s="19">
        <v>1.0782429017126599E-3</v>
      </c>
      <c r="X947" s="51">
        <v>0.89674154123713401</v>
      </c>
      <c r="Y947" s="19">
        <v>1.1411879740990101E-2</v>
      </c>
      <c r="Z947" s="51">
        <v>20.472861432354001</v>
      </c>
      <c r="AA947" s="19">
        <v>2.0767679572600201E-2</v>
      </c>
      <c r="AB947" s="51">
        <v>22.6534348604328</v>
      </c>
      <c r="AC947" s="19">
        <v>4.9670279115162003E-2</v>
      </c>
      <c r="AD947" s="51">
        <v>29.2528834097611</v>
      </c>
      <c r="AE947" s="19">
        <v>7.3548195541661698E-2</v>
      </c>
      <c r="AF947" s="87">
        <v>25.132051602762701</v>
      </c>
      <c r="AG947" s="19">
        <v>5.4568668929277898E-4</v>
      </c>
      <c r="AH947" s="51">
        <v>-1.7442523228964999</v>
      </c>
      <c r="AI947" s="19">
        <v>1.28883945453708E-2</v>
      </c>
      <c r="AJ947" s="51">
        <v>15.015756661537999</v>
      </c>
      <c r="AK947" s="19">
        <v>0.212062795952079</v>
      </c>
      <c r="AL947" s="19">
        <v>2.97538213071675E-2</v>
      </c>
      <c r="AM947" s="51">
        <v>11.062893811496901</v>
      </c>
      <c r="AN947" s="15"/>
      <c r="AO947" s="22">
        <v>4.1783940559980701E-3</v>
      </c>
      <c r="AP947" s="22">
        <v>-5.4746642408645104E-3</v>
      </c>
      <c r="AQ947" s="22">
        <v>7.70662979630288E-3</v>
      </c>
      <c r="AR947" s="22">
        <v>-4.4576154277819998E-3</v>
      </c>
      <c r="AS947" s="20">
        <v>7</v>
      </c>
      <c r="AT947" s="20">
        <v>5</v>
      </c>
      <c r="AU947" s="20">
        <v>7</v>
      </c>
      <c r="AV947" s="21">
        <v>5</v>
      </c>
      <c r="AW947" s="15"/>
      <c r="AX947" s="25">
        <v>1.0838846495717E-2</v>
      </c>
      <c r="AY947" s="26">
        <v>-0.74989132468999697</v>
      </c>
      <c r="AZ947" s="26">
        <v>0.57540260429504997</v>
      </c>
      <c r="BA947" s="26">
        <v>-1.0020857981726301</v>
      </c>
      <c r="BB947" s="85">
        <v>1.1194575720787699E-3</v>
      </c>
      <c r="BC947" s="88">
        <v>-1.4188203689373</v>
      </c>
      <c r="BD947" s="18">
        <v>43745</v>
      </c>
      <c r="BE947" s="18">
        <v>43783</v>
      </c>
      <c r="BF947" s="20">
        <v>65</v>
      </c>
      <c r="BG947" s="18">
        <v>43836</v>
      </c>
      <c r="BH947" s="15"/>
    </row>
    <row r="948" spans="1:60" x14ac:dyDescent="0.25">
      <c r="A948" s="15"/>
      <c r="B948" s="14" t="s">
        <v>3006</v>
      </c>
      <c r="C948" s="14" t="s">
        <v>3007</v>
      </c>
      <c r="D948" s="14" t="s">
        <v>2998</v>
      </c>
      <c r="E948" s="16" t="s">
        <v>51</v>
      </c>
      <c r="F948" s="16" t="s">
        <v>37</v>
      </c>
      <c r="G948" s="81" t="s">
        <v>224</v>
      </c>
      <c r="H948" s="82" t="s">
        <v>225</v>
      </c>
      <c r="I948" s="17" t="s">
        <v>31</v>
      </c>
      <c r="J948" s="17" t="s">
        <v>3008</v>
      </c>
      <c r="K948" s="15"/>
      <c r="L948" s="18">
        <v>44022</v>
      </c>
      <c r="M948" s="83">
        <v>1229.5293000005199</v>
      </c>
      <c r="N948" s="84">
        <v>1229.5293000005199</v>
      </c>
      <c r="O948" s="84">
        <v>1230.39750000089</v>
      </c>
      <c r="P948" s="85">
        <f t="shared" si="14"/>
        <v>0.99929437437871138</v>
      </c>
      <c r="Q948" s="18">
        <v>43984</v>
      </c>
      <c r="R948" s="86">
        <v>10225334.127</v>
      </c>
      <c r="S948" s="86">
        <v>6885980.1659531202</v>
      </c>
      <c r="T948" s="15"/>
      <c r="U948" s="19">
        <v>-7.8235201726783998E-5</v>
      </c>
      <c r="V948" s="51">
        <v>3.4089395194314399E-2</v>
      </c>
      <c r="W948" s="19">
        <v>1.24291227257345E-3</v>
      </c>
      <c r="X948" s="51">
        <v>0.91320847832321295</v>
      </c>
      <c r="Y948" s="19">
        <v>1.2421068859112001E-2</v>
      </c>
      <c r="Z948" s="51">
        <v>20.573780344158902</v>
      </c>
      <c r="AA948" s="19">
        <v>2.28173083014553E-2</v>
      </c>
      <c r="AB948" s="51">
        <v>22.858397733303701</v>
      </c>
      <c r="AC948" s="19">
        <v>5.3883130360191003E-2</v>
      </c>
      <c r="AD948" s="51">
        <v>29.674168534285901</v>
      </c>
      <c r="AE948" s="19">
        <v>8.0013713519292706E-2</v>
      </c>
      <c r="AF948" s="87">
        <v>25.778603400540302</v>
      </c>
      <c r="AG948" s="19">
        <v>6.0050875981687601E-4</v>
      </c>
      <c r="AH948" s="51">
        <v>-1.73877011584409</v>
      </c>
      <c r="AI948" s="19">
        <v>1.39546356222127E-2</v>
      </c>
      <c r="AJ948" s="51">
        <v>15.122380769214899</v>
      </c>
      <c r="AK948" s="19">
        <v>0.22961451228562499</v>
      </c>
      <c r="AL948" s="19">
        <v>3.2013287904192098E-2</v>
      </c>
      <c r="AM948" s="51">
        <v>12.8180654448515</v>
      </c>
      <c r="AN948" s="15"/>
      <c r="AO948" s="22">
        <v>4.1838850829662997E-3</v>
      </c>
      <c r="AP948" s="22">
        <v>-5.4691784353053698E-3</v>
      </c>
      <c r="AQ948" s="22">
        <v>7.8778705246804696E-3</v>
      </c>
      <c r="AR948" s="22">
        <v>-4.29398481264798E-3</v>
      </c>
      <c r="AS948" s="20">
        <v>8</v>
      </c>
      <c r="AT948" s="20">
        <v>4</v>
      </c>
      <c r="AU948" s="20">
        <v>7</v>
      </c>
      <c r="AV948" s="21">
        <v>5</v>
      </c>
      <c r="AW948" s="15"/>
      <c r="AX948" s="25">
        <v>1.08458776685075E-2</v>
      </c>
      <c r="AY948" s="26">
        <v>-0.57742833890642897</v>
      </c>
      <c r="AZ948" s="26">
        <v>0.58214194314587098</v>
      </c>
      <c r="BA948" s="26">
        <v>-0.77532502600934095</v>
      </c>
      <c r="BB948" s="85">
        <v>1.1201904055951699E-3</v>
      </c>
      <c r="BC948" s="88">
        <v>-1.39829509814444</v>
      </c>
      <c r="BD948" s="18">
        <v>43745</v>
      </c>
      <c r="BE948" s="18">
        <v>43783</v>
      </c>
      <c r="BF948" s="20">
        <v>64</v>
      </c>
      <c r="BG948" s="18">
        <v>43833</v>
      </c>
      <c r="BH948" s="15"/>
    </row>
    <row r="949" spans="1:60" x14ac:dyDescent="0.25">
      <c r="A949" s="15"/>
      <c r="B949" s="14" t="s">
        <v>3009</v>
      </c>
      <c r="C949" s="14" t="s">
        <v>3010</v>
      </c>
      <c r="D949" s="14" t="s">
        <v>2998</v>
      </c>
      <c r="E949" s="16" t="s">
        <v>55</v>
      </c>
      <c r="F949" s="16" t="s">
        <v>37</v>
      </c>
      <c r="G949" s="81" t="s">
        <v>224</v>
      </c>
      <c r="H949" s="82" t="s">
        <v>225</v>
      </c>
      <c r="I949" s="17" t="s">
        <v>31</v>
      </c>
      <c r="J949" s="17" t="s">
        <v>3011</v>
      </c>
      <c r="K949" s="15"/>
      <c r="L949" s="18">
        <v>44022</v>
      </c>
      <c r="M949" s="83">
        <v>1185.06299999915</v>
      </c>
      <c r="N949" s="84">
        <v>1185.06299999915</v>
      </c>
      <c r="O949" s="84">
        <v>1185.6530000008599</v>
      </c>
      <c r="P949" s="85">
        <f t="shared" si="14"/>
        <v>0.99950238391695578</v>
      </c>
      <c r="Q949" s="18">
        <v>43984</v>
      </c>
      <c r="R949" s="86">
        <v>16423040.651000001</v>
      </c>
      <c r="S949" s="86">
        <v>11115572.7411719</v>
      </c>
      <c r="T949" s="15"/>
      <c r="U949" s="19">
        <v>-7.2733459091978093E-5</v>
      </c>
      <c r="V949" s="51">
        <v>3.4639569457794998E-2</v>
      </c>
      <c r="W949" s="19">
        <v>1.4074730934226E-3</v>
      </c>
      <c r="X949" s="51">
        <v>0.92966456040812795</v>
      </c>
      <c r="Y949" s="19">
        <v>1.3431226439934101E-2</v>
      </c>
      <c r="Z949" s="51">
        <v>20.674796102248401</v>
      </c>
      <c r="AA949" s="19">
        <v>2.4870068949894599E-2</v>
      </c>
      <c r="AB949" s="51">
        <v>23.0636737981404</v>
      </c>
      <c r="AC949" s="19">
        <v>5.8112748642088298E-2</v>
      </c>
      <c r="AD949" s="51">
        <v>30.097130362468299</v>
      </c>
      <c r="AE949" s="19">
        <v>8.65185889306304E-2</v>
      </c>
      <c r="AF949" s="87">
        <v>26.429090941674101</v>
      </c>
      <c r="AG949" s="19">
        <v>6.5533106680959496E-4</v>
      </c>
      <c r="AH949" s="51">
        <v>-1.7332878851448199</v>
      </c>
      <c r="AI949" s="19">
        <v>1.5021867633549801E-2</v>
      </c>
      <c r="AJ949" s="51">
        <v>15.229103970355901</v>
      </c>
      <c r="AK949" s="19">
        <v>0.18506299999891801</v>
      </c>
      <c r="AL949" s="19">
        <v>3.03958208514814E-2</v>
      </c>
      <c r="AM949" s="51">
        <v>10.550784053703</v>
      </c>
      <c r="AN949" s="15"/>
      <c r="AO949" s="22">
        <v>4.1894621517712897E-3</v>
      </c>
      <c r="AP949" s="22">
        <v>-5.4638129440718296E-3</v>
      </c>
      <c r="AQ949" s="22">
        <v>8.0491133630857803E-3</v>
      </c>
      <c r="AR949" s="22">
        <v>-4.1302466643173804E-3</v>
      </c>
      <c r="AS949" s="20">
        <v>8</v>
      </c>
      <c r="AT949" s="20">
        <v>4</v>
      </c>
      <c r="AU949" s="20">
        <v>7</v>
      </c>
      <c r="AV949" s="21">
        <v>5</v>
      </c>
      <c r="AW949" s="15"/>
      <c r="AX949" s="25">
        <v>1.08533496598648E-2</v>
      </c>
      <c r="AY949" s="26">
        <v>-0.40492235166812002</v>
      </c>
      <c r="AZ949" s="26">
        <v>0.58889025215285096</v>
      </c>
      <c r="BA949" s="26">
        <v>-0.54629063924676302</v>
      </c>
      <c r="BB949" s="85">
        <v>1.1209688096357701E-3</v>
      </c>
      <c r="BC949" s="88">
        <v>-1.37775791478452</v>
      </c>
      <c r="BD949" s="18">
        <v>43745</v>
      </c>
      <c r="BE949" s="18">
        <v>43783</v>
      </c>
      <c r="BF949" s="20">
        <v>63</v>
      </c>
      <c r="BG949" s="18">
        <v>43832</v>
      </c>
      <c r="BH949" s="15"/>
    </row>
    <row r="950" spans="1:60" x14ac:dyDescent="0.25">
      <c r="A950" s="15"/>
      <c r="B950" s="14" t="s">
        <v>3012</v>
      </c>
      <c r="C950" s="14" t="s">
        <v>3013</v>
      </c>
      <c r="D950" s="14" t="s">
        <v>2998</v>
      </c>
      <c r="E950" s="16" t="s">
        <v>59</v>
      </c>
      <c r="F950" s="16" t="s">
        <v>37</v>
      </c>
      <c r="G950" s="81" t="s">
        <v>224</v>
      </c>
      <c r="H950" s="82" t="s">
        <v>225</v>
      </c>
      <c r="I950" s="17" t="s">
        <v>31</v>
      </c>
      <c r="J950" s="17" t="s">
        <v>3014</v>
      </c>
      <c r="K950" s="15"/>
      <c r="L950" s="18">
        <v>44022</v>
      </c>
      <c r="M950" s="83">
        <v>1196.6338999997799</v>
      </c>
      <c r="N950" s="84">
        <v>1196.6338999997799</v>
      </c>
      <c r="O950" s="84">
        <v>1196.98039999977</v>
      </c>
      <c r="P950" s="85">
        <f t="shared" si="14"/>
        <v>0.99971052157580009</v>
      </c>
      <c r="Q950" s="18">
        <v>43984</v>
      </c>
      <c r="R950" s="86">
        <v>32052762.956999999</v>
      </c>
      <c r="S950" s="86">
        <v>31600873.651812501</v>
      </c>
      <c r="T950" s="15"/>
      <c r="U950" s="19">
        <v>-6.7267512349644703E-5</v>
      </c>
      <c r="V950" s="51">
        <v>3.5186164132028401E-2</v>
      </c>
      <c r="W950" s="19">
        <v>1.57212069098023E-3</v>
      </c>
      <c r="X950" s="51">
        <v>0.94612932016389095</v>
      </c>
      <c r="Y950" s="19">
        <v>1.4909399043972401E-2</v>
      </c>
      <c r="Z950" s="51">
        <v>20.822613362659499</v>
      </c>
      <c r="AA950" s="19">
        <v>2.84368572192761E-2</v>
      </c>
      <c r="AB950" s="51">
        <v>23.4203526250785</v>
      </c>
      <c r="AC950" s="19">
        <v>6.6051446083292803E-2</v>
      </c>
      <c r="AD950" s="51">
        <v>30.891000106581501</v>
      </c>
      <c r="AE950" s="19">
        <v>9.9058093666826594E-2</v>
      </c>
      <c r="AF950" s="87">
        <v>27.683041415293701</v>
      </c>
      <c r="AG950" s="19">
        <v>7.1016128458723004E-4</v>
      </c>
      <c r="AH950" s="51">
        <v>-1.72780486336706</v>
      </c>
      <c r="AI950" s="19">
        <v>1.6613850857538599E-2</v>
      </c>
      <c r="AJ950" s="51">
        <v>15.3883022927475</v>
      </c>
      <c r="AK950" s="19">
        <v>0.19663389999914199</v>
      </c>
      <c r="AL950" s="19">
        <v>2.7744609436922502E-2</v>
      </c>
      <c r="AM950" s="51">
        <v>9.5200042162032297</v>
      </c>
      <c r="AN950" s="15"/>
      <c r="AO950" s="22">
        <v>4.2004092647403004E-3</v>
      </c>
      <c r="AP950" s="22">
        <v>-5.4529009776160802E-3</v>
      </c>
      <c r="AQ950" s="22">
        <v>8.3915397353848693E-3</v>
      </c>
      <c r="AR950" s="22">
        <v>-3.8028103026590499E-3</v>
      </c>
      <c r="AS950" s="20">
        <v>8</v>
      </c>
      <c r="AT950" s="20">
        <v>4</v>
      </c>
      <c r="AU950" s="20">
        <v>7</v>
      </c>
      <c r="AV950" s="21">
        <v>5</v>
      </c>
      <c r="AW950" s="15"/>
      <c r="AX950" s="25">
        <v>1.0869448898702099E-2</v>
      </c>
      <c r="AY950" s="26">
        <v>-0.103787239922099</v>
      </c>
      <c r="AZ950" s="26">
        <v>0.60064854755364605</v>
      </c>
      <c r="BA950" s="26">
        <v>-0.141226516767574</v>
      </c>
      <c r="BB950" s="85">
        <v>1.12264559068649E-3</v>
      </c>
      <c r="BC950" s="88">
        <v>-1.34169910992387</v>
      </c>
      <c r="BD950" s="18">
        <v>43752</v>
      </c>
      <c r="BE950" s="18">
        <v>43783</v>
      </c>
      <c r="BF950" s="20">
        <v>55</v>
      </c>
      <c r="BG950" s="18">
        <v>43829</v>
      </c>
      <c r="BH950" s="15"/>
    </row>
    <row r="951" spans="1:60" x14ac:dyDescent="0.25">
      <c r="A951" s="15"/>
      <c r="B951" s="14" t="s">
        <v>3015</v>
      </c>
      <c r="C951" s="14" t="s">
        <v>3016</v>
      </c>
      <c r="D951" s="14" t="s">
        <v>2998</v>
      </c>
      <c r="E951" s="16" t="s">
        <v>63</v>
      </c>
      <c r="F951" s="16" t="s">
        <v>37</v>
      </c>
      <c r="G951" s="81" t="s">
        <v>224</v>
      </c>
      <c r="H951" s="82" t="s">
        <v>225</v>
      </c>
      <c r="I951" s="17" t="s">
        <v>31</v>
      </c>
      <c r="J951" s="17" t="s">
        <v>64</v>
      </c>
      <c r="K951" s="15"/>
      <c r="L951" s="18">
        <v>44022</v>
      </c>
      <c r="M951" s="83">
        <v>1042.2015000004301</v>
      </c>
      <c r="N951" s="84">
        <v>1042.2015000004301</v>
      </c>
      <c r="O951" s="84">
        <v>1042.2015000004301</v>
      </c>
      <c r="P951" s="85">
        <f t="shared" si="14"/>
        <v>1</v>
      </c>
      <c r="Q951" s="18">
        <v>44022</v>
      </c>
      <c r="R951" s="86">
        <v>0</v>
      </c>
      <c r="S951" s="86">
        <v>0</v>
      </c>
      <c r="T951" s="15"/>
      <c r="U951" s="19">
        <v>0</v>
      </c>
      <c r="V951" s="51">
        <v>4.1912915366992799E-2</v>
      </c>
      <c r="W951" s="19">
        <v>0</v>
      </c>
      <c r="X951" s="51">
        <v>0.78891725106586796</v>
      </c>
      <c r="Y951" s="19">
        <v>0</v>
      </c>
      <c r="Z951" s="51">
        <v>19.3316734582477</v>
      </c>
      <c r="AA951" s="19">
        <v>0</v>
      </c>
      <c r="AB951" s="51">
        <v>20.576666903158198</v>
      </c>
      <c r="AC951" s="19">
        <v>0</v>
      </c>
      <c r="AD951" s="51">
        <v>24.2858554982522</v>
      </c>
      <c r="AE951" s="19">
        <v>1.6397802432038599E-2</v>
      </c>
      <c r="AF951" s="87">
        <v>19.417012291814899</v>
      </c>
      <c r="AG951" s="19">
        <v>0</v>
      </c>
      <c r="AH951" s="51">
        <v>-1.79882099182578</v>
      </c>
      <c r="AI951" s="19">
        <v>0</v>
      </c>
      <c r="AJ951" s="51">
        <v>13.726917206993701</v>
      </c>
      <c r="AK951" s="19">
        <v>4.2201500000373898E-2</v>
      </c>
      <c r="AL951" s="19">
        <v>1.1349399350365301E-2</v>
      </c>
      <c r="AM951" s="51">
        <v>4.4884976468019904</v>
      </c>
      <c r="AN951" s="15"/>
      <c r="AO951" s="22">
        <v>0</v>
      </c>
      <c r="AP951" s="22">
        <v>0</v>
      </c>
      <c r="AQ951" s="22">
        <v>0</v>
      </c>
      <c r="AR951" s="22">
        <v>0</v>
      </c>
      <c r="AS951" s="20">
        <v>0</v>
      </c>
      <c r="AT951" s="20">
        <v>0</v>
      </c>
      <c r="AU951" s="20">
        <v>7</v>
      </c>
      <c r="AV951" s="21">
        <v>5</v>
      </c>
      <c r="AW951" s="15"/>
      <c r="AX951" s="25">
        <v>0</v>
      </c>
      <c r="AY951" s="26">
        <v>-115.60985635151199</v>
      </c>
      <c r="AZ951" s="26">
        <v>0.50284619762987903</v>
      </c>
      <c r="BA951" s="26">
        <v>-15.965405561117199</v>
      </c>
      <c r="BB951" s="85">
        <v>0</v>
      </c>
      <c r="BC951" s="88">
        <v>0</v>
      </c>
      <c r="BD951" s="18">
        <v>43657</v>
      </c>
      <c r="BE951" s="18"/>
      <c r="BF951" s="20"/>
      <c r="BG951" s="18"/>
      <c r="BH951" s="15"/>
    </row>
    <row r="952" spans="1:60" x14ac:dyDescent="0.25">
      <c r="A952" s="15"/>
      <c r="B952" s="14" t="s">
        <v>3017</v>
      </c>
      <c r="C952" s="14" t="s">
        <v>3018</v>
      </c>
      <c r="D952" s="14" t="s">
        <v>3019</v>
      </c>
      <c r="E952" s="16" t="s">
        <v>36</v>
      </c>
      <c r="F952" s="16" t="s">
        <v>2665</v>
      </c>
      <c r="G952" s="81" t="s">
        <v>29</v>
      </c>
      <c r="H952" s="82" t="s">
        <v>288</v>
      </c>
      <c r="I952" s="17" t="s">
        <v>31</v>
      </c>
      <c r="J952" s="17" t="s">
        <v>3020</v>
      </c>
      <c r="K952" s="15"/>
      <c r="L952" s="18">
        <v>44022</v>
      </c>
      <c r="M952" s="83">
        <v>1532.69569999911</v>
      </c>
      <c r="N952" s="84">
        <v>1532.69569999911</v>
      </c>
      <c r="O952" s="84">
        <v>1639.9765000007999</v>
      </c>
      <c r="P952" s="85">
        <f t="shared" si="14"/>
        <v>0.93458394068351736</v>
      </c>
      <c r="Q952" s="18">
        <v>43747</v>
      </c>
      <c r="R952" s="86">
        <v>7580850.4299999997</v>
      </c>
      <c r="S952" s="86">
        <v>13457934.0134844</v>
      </c>
      <c r="T952" s="15"/>
      <c r="U952" s="19">
        <v>-1.9166614038113E-3</v>
      </c>
      <c r="V952" s="51">
        <v>-0.14975322501413801</v>
      </c>
      <c r="W952" s="19">
        <v>1.53189247776027E-2</v>
      </c>
      <c r="X952" s="51">
        <v>2.3208097288261298</v>
      </c>
      <c r="Y952" s="19">
        <v>-1.7658482730439601E-2</v>
      </c>
      <c r="Z952" s="51">
        <v>17.565825185214599</v>
      </c>
      <c r="AA952" s="19">
        <v>-2.4088656577077899E-2</v>
      </c>
      <c r="AB952" s="51">
        <v>18.167801245464901</v>
      </c>
      <c r="AC952" s="19">
        <v>5.3189626749372103E-2</v>
      </c>
      <c r="AD952" s="51">
        <v>29.6048181731894</v>
      </c>
      <c r="AE952" s="19">
        <v>9.6691512768302304E-2</v>
      </c>
      <c r="AF952" s="87">
        <v>27.4463833254413</v>
      </c>
      <c r="AG952" s="19">
        <v>1.76038951030932E-3</v>
      </c>
      <c r="AH952" s="51">
        <v>-1.6227820407948501</v>
      </c>
      <c r="AI952" s="19">
        <v>-1.3643510187648601E-2</v>
      </c>
      <c r="AJ952" s="51">
        <v>12.3625661882252</v>
      </c>
      <c r="AK952" s="19"/>
      <c r="AL952" s="19"/>
      <c r="AM952" s="51"/>
      <c r="AN952" s="15"/>
      <c r="AO952" s="22">
        <v>0.28186160971759799</v>
      </c>
      <c r="AP952" s="22">
        <v>-4.8733549448152197E-2</v>
      </c>
      <c r="AQ952" s="22">
        <v>4.1268096403655398E-2</v>
      </c>
      <c r="AR952" s="22">
        <v>-5.0781679959982298E-2</v>
      </c>
      <c r="AS952" s="20">
        <v>8</v>
      </c>
      <c r="AT952" s="20">
        <v>4</v>
      </c>
      <c r="AU952" s="20">
        <v>7</v>
      </c>
      <c r="AV952" s="21">
        <v>5</v>
      </c>
      <c r="AW952" s="15"/>
      <c r="AX952" s="25">
        <v>0.25542098578065597</v>
      </c>
      <c r="AY952" s="26">
        <v>0.94184794101056502</v>
      </c>
      <c r="AZ952" s="26">
        <v>1.3243079910916999</v>
      </c>
      <c r="BA952" s="26">
        <v>4.4031887816745403</v>
      </c>
      <c r="BB952" s="85">
        <v>2.96483523505594E-2</v>
      </c>
      <c r="BC952" s="88">
        <v>-22.141944352275502</v>
      </c>
      <c r="BD952" s="18">
        <v>43712</v>
      </c>
      <c r="BE952" s="18">
        <v>43717</v>
      </c>
      <c r="BF952" s="20">
        <v>22</v>
      </c>
      <c r="BG952" s="18">
        <v>43742</v>
      </c>
      <c r="BH952" s="15"/>
    </row>
    <row r="953" spans="1:60" x14ac:dyDescent="0.25">
      <c r="A953" s="15"/>
      <c r="B953" s="14" t="s">
        <v>3021</v>
      </c>
      <c r="C953" s="14" t="s">
        <v>3022</v>
      </c>
      <c r="D953" s="14" t="s">
        <v>3019</v>
      </c>
      <c r="E953" s="16" t="s">
        <v>43</v>
      </c>
      <c r="F953" s="16" t="s">
        <v>2665</v>
      </c>
      <c r="G953" s="81" t="s">
        <v>29</v>
      </c>
      <c r="H953" s="82" t="s">
        <v>288</v>
      </c>
      <c r="I953" s="17" t="s">
        <v>31</v>
      </c>
      <c r="J953" s="17" t="s">
        <v>3023</v>
      </c>
      <c r="K953" s="15"/>
      <c r="L953" s="18">
        <v>44022</v>
      </c>
      <c r="M953" s="83">
        <v>1200.83520000055</v>
      </c>
      <c r="N953" s="84">
        <v>1200.83520000055</v>
      </c>
      <c r="O953" s="84">
        <v>1632.2473000008599</v>
      </c>
      <c r="P953" s="85">
        <f t="shared" si="14"/>
        <v>0.73569440120986407</v>
      </c>
      <c r="Q953" s="18">
        <v>43717</v>
      </c>
      <c r="R953" s="86">
        <v>39077147.998999998</v>
      </c>
      <c r="S953" s="86">
        <v>37441893.2543125</v>
      </c>
      <c r="T953" s="15"/>
      <c r="U953" s="19">
        <v>-1.9001409082193301E-3</v>
      </c>
      <c r="V953" s="51">
        <v>-0.14810117545494</v>
      </c>
      <c r="W953" s="19">
        <v>1.5824161322598201E-2</v>
      </c>
      <c r="X953" s="51">
        <v>2.3713333833256902</v>
      </c>
      <c r="Y953" s="19">
        <v>-1.4688893937091101E-2</v>
      </c>
      <c r="Z953" s="51">
        <v>17.862784064549501</v>
      </c>
      <c r="AA953" s="19">
        <v>-1.99497388020973E-2</v>
      </c>
      <c r="AB953" s="51">
        <v>18.5816930229485</v>
      </c>
      <c r="AC953" s="19">
        <v>5.1255613085231702E-2</v>
      </c>
      <c r="AD953" s="51">
        <v>29.411416806775399</v>
      </c>
      <c r="AE953" s="19">
        <v>8.8052862885961106E-2</v>
      </c>
      <c r="AF953" s="87">
        <v>26.582518337207102</v>
      </c>
      <c r="AG953" s="19">
        <v>1.9264491747890101E-3</v>
      </c>
      <c r="AH953" s="51">
        <v>-1.60617607434688</v>
      </c>
      <c r="AI953" s="19">
        <v>-1.04976627308133E-2</v>
      </c>
      <c r="AJ953" s="51">
        <v>12.677150933916</v>
      </c>
      <c r="AK953" s="19">
        <v>0.20183765278663501</v>
      </c>
      <c r="AL953" s="19">
        <v>3.9735193453452701E-2</v>
      </c>
      <c r="AM953" s="51">
        <v>8.2534632807364705</v>
      </c>
      <c r="AN953" s="15"/>
      <c r="AO953" s="22">
        <v>2.4071777543213099E-2</v>
      </c>
      <c r="AP953" s="22">
        <v>-0.22120048843149601</v>
      </c>
      <c r="AQ953" s="22">
        <v>4.1786329720707699E-2</v>
      </c>
      <c r="AR953" s="22">
        <v>-5.0293570134308498E-2</v>
      </c>
      <c r="AS953" s="20">
        <v>8</v>
      </c>
      <c r="AT953" s="20">
        <v>4</v>
      </c>
      <c r="AU953" s="20">
        <v>7</v>
      </c>
      <c r="AV953" s="21">
        <v>5</v>
      </c>
      <c r="AW953" s="15"/>
      <c r="AX953" s="25">
        <v>0.25685839555808299</v>
      </c>
      <c r="AY953" s="26">
        <v>-1.0104921419497299</v>
      </c>
      <c r="AZ953" s="26">
        <v>-0.11336323943623899</v>
      </c>
      <c r="BA953" s="26">
        <v>-1.05140837851104</v>
      </c>
      <c r="BB953" s="85">
        <v>2.3719245031243199E-2</v>
      </c>
      <c r="BC953" s="88">
        <v>-30.459943171619699</v>
      </c>
      <c r="BD953" s="18">
        <v>43717</v>
      </c>
      <c r="BE953" s="18">
        <v>43920</v>
      </c>
      <c r="BF953" s="20"/>
      <c r="BG953" s="18"/>
      <c r="BH953" s="15"/>
    </row>
    <row r="954" spans="1:60" x14ac:dyDescent="0.25">
      <c r="A954" s="15"/>
      <c r="B954" s="14" t="s">
        <v>3024</v>
      </c>
      <c r="C954" s="14" t="s">
        <v>3025</v>
      </c>
      <c r="D954" s="14" t="s">
        <v>3019</v>
      </c>
      <c r="E954" s="16" t="s">
        <v>3026</v>
      </c>
      <c r="F954" s="16" t="s">
        <v>2665</v>
      </c>
      <c r="G954" s="81" t="s">
        <v>29</v>
      </c>
      <c r="H954" s="82" t="s">
        <v>288</v>
      </c>
      <c r="I954" s="17" t="s">
        <v>31</v>
      </c>
      <c r="J954" s="17" t="s">
        <v>64</v>
      </c>
      <c r="K954" s="15"/>
      <c r="L954" s="18">
        <v>44022</v>
      </c>
      <c r="M954" s="83">
        <v>950.49039999954402</v>
      </c>
      <c r="N954" s="84">
        <v>950.49039999954402</v>
      </c>
      <c r="O954" s="84"/>
      <c r="P954" s="85" t="str">
        <f t="shared" si="14"/>
        <v/>
      </c>
      <c r="Q954" s="18"/>
      <c r="R954" s="86">
        <v>7770670.1040000003</v>
      </c>
      <c r="S954" s="86"/>
      <c r="T954" s="15"/>
      <c r="U954" s="19">
        <v>-1.87445774645312E-3</v>
      </c>
      <c r="V954" s="51">
        <v>-0.14553285927831899</v>
      </c>
      <c r="W954" s="19">
        <v>1.66096767661656E-2</v>
      </c>
      <c r="X954" s="51">
        <v>2.4498849276824299</v>
      </c>
      <c r="Y954" s="19">
        <v>-1.0057624497676399E-2</v>
      </c>
      <c r="Z954" s="51">
        <v>18.325911008490898</v>
      </c>
      <c r="AA954" s="19"/>
      <c r="AB954" s="51"/>
      <c r="AC954" s="19"/>
      <c r="AD954" s="51"/>
      <c r="AE954" s="19"/>
      <c r="AF954" s="87"/>
      <c r="AG954" s="19">
        <v>2.1846897943760299E-3</v>
      </c>
      <c r="AH954" s="51">
        <v>-1.58035201238818</v>
      </c>
      <c r="AI954" s="19">
        <v>-5.5905104863995803E-3</v>
      </c>
      <c r="AJ954" s="51">
        <v>13.1678661583574</v>
      </c>
      <c r="AK954" s="19">
        <v>-4.86638621732709E-2</v>
      </c>
      <c r="AL954" s="19">
        <v>-5.5788569234209703E-2</v>
      </c>
      <c r="AM954" s="51">
        <v>12.1421590312966</v>
      </c>
      <c r="AN954" s="15"/>
      <c r="AO954" s="22">
        <v>2.4098188529023901E-2</v>
      </c>
      <c r="AP954" s="22">
        <v>-4.86930928236688E-2</v>
      </c>
      <c r="AQ954" s="22">
        <v>4.2591822530084797E-2</v>
      </c>
      <c r="AR954" s="22">
        <v>-4.9534616010569202E-2</v>
      </c>
      <c r="AS954" s="20"/>
      <c r="AT954" s="20"/>
      <c r="AU954" s="20"/>
      <c r="AV954" s="21"/>
      <c r="AW954" s="15"/>
      <c r="AX954" s="25"/>
      <c r="AY954" s="26"/>
      <c r="AZ954" s="26"/>
      <c r="BA954" s="26"/>
      <c r="BB954" s="85"/>
      <c r="BC954" s="88">
        <v>-10.8591698472737</v>
      </c>
      <c r="BD954" s="18">
        <v>43747</v>
      </c>
      <c r="BE954" s="18">
        <v>43920</v>
      </c>
      <c r="BF954" s="20"/>
      <c r="BG954" s="18"/>
      <c r="BH954" s="15"/>
    </row>
    <row r="955" spans="1:60" x14ac:dyDescent="0.25">
      <c r="A955" s="15"/>
      <c r="B955" s="14" t="s">
        <v>3027</v>
      </c>
      <c r="C955" s="14" t="s">
        <v>3028</v>
      </c>
      <c r="D955" s="14" t="s">
        <v>3029</v>
      </c>
      <c r="E955" s="16" t="s">
        <v>36</v>
      </c>
      <c r="F955" s="16" t="s">
        <v>172</v>
      </c>
      <c r="G955" s="81" t="s">
        <v>205</v>
      </c>
      <c r="H955" s="82" t="s">
        <v>621</v>
      </c>
      <c r="I955" s="17" t="s">
        <v>411</v>
      </c>
      <c r="J955" s="17" t="s">
        <v>3030</v>
      </c>
      <c r="K955" s="15"/>
      <c r="L955" s="18">
        <v>44022</v>
      </c>
      <c r="M955" s="83">
        <v>191279.504682064</v>
      </c>
      <c r="N955" s="84">
        <v>191279.504682064</v>
      </c>
      <c r="O955" s="84">
        <v>223411.35999607999</v>
      </c>
      <c r="P955" s="85">
        <f t="shared" si="14"/>
        <v>0.8561762691271394</v>
      </c>
      <c r="Q955" s="18">
        <v>43885</v>
      </c>
      <c r="R955" s="86">
        <v>5266991.2847421896</v>
      </c>
      <c r="S955" s="86">
        <v>5747803.2521093702</v>
      </c>
      <c r="T955" s="15"/>
      <c r="U955" s="19">
        <v>-6.3582214897905899E-3</v>
      </c>
      <c r="V955" s="51">
        <v>-0.59390923361206704</v>
      </c>
      <c r="W955" s="19">
        <v>7.1067641092668098E-3</v>
      </c>
      <c r="X955" s="51">
        <v>1.4995936619925501</v>
      </c>
      <c r="Y955" s="19">
        <v>-7.0814710411505097E-2</v>
      </c>
      <c r="Z955" s="51">
        <v>12.250202417097199</v>
      </c>
      <c r="AA955" s="19">
        <v>7.2624390659257201E-2</v>
      </c>
      <c r="AB955" s="51">
        <v>27.8391059690912</v>
      </c>
      <c r="AC955" s="19">
        <v>0.252286550909048</v>
      </c>
      <c r="AD955" s="51">
        <v>49.514510589186102</v>
      </c>
      <c r="AE955" s="19">
        <v>0.21686992342991299</v>
      </c>
      <c r="AF955" s="87">
        <v>39.464224391616902</v>
      </c>
      <c r="AG955" s="19">
        <v>-3.8063239322582397E-2</v>
      </c>
      <c r="AH955" s="51">
        <v>-5.6051449240840201</v>
      </c>
      <c r="AI955" s="19">
        <v>-3.77789378462694E-2</v>
      </c>
      <c r="AJ955" s="51">
        <v>9.9490234223630996</v>
      </c>
      <c r="AK955" s="19">
        <v>0.79998782955575698</v>
      </c>
      <c r="AL955" s="19">
        <v>7.3552180248952895E-2</v>
      </c>
      <c r="AM955" s="51">
        <v>87.673761900747195</v>
      </c>
      <c r="AN955" s="15"/>
      <c r="AO955" s="22">
        <v>3.5834642863847001E-2</v>
      </c>
      <c r="AP955" s="22">
        <v>-3.8877107998814601E-2</v>
      </c>
      <c r="AQ955" s="22">
        <v>0.13746007834750301</v>
      </c>
      <c r="AR955" s="22">
        <v>-0.17440965809510101</v>
      </c>
      <c r="AS955" s="20">
        <v>9</v>
      </c>
      <c r="AT955" s="20">
        <v>3</v>
      </c>
      <c r="AU955" s="20">
        <v>6</v>
      </c>
      <c r="AV955" s="21">
        <v>6</v>
      </c>
      <c r="AW955" s="15"/>
      <c r="AX955" s="25">
        <v>0.15484820093712201</v>
      </c>
      <c r="AY955" s="26">
        <v>0.52329582694528698</v>
      </c>
      <c r="AZ955" s="26">
        <v>0.77403810988016597</v>
      </c>
      <c r="BA955" s="26">
        <v>0.76209578304042203</v>
      </c>
      <c r="BB955" s="85">
        <v>1.5982297352220499E-2</v>
      </c>
      <c r="BC955" s="88">
        <v>-23.9184439094388</v>
      </c>
      <c r="BD955" s="18">
        <v>43885</v>
      </c>
      <c r="BE955" s="18">
        <v>43915</v>
      </c>
      <c r="BF955" s="20"/>
      <c r="BG955" s="18"/>
      <c r="BH955" s="15"/>
    </row>
    <row r="956" spans="1:60" x14ac:dyDescent="0.25">
      <c r="A956" s="15"/>
      <c r="B956" s="14" t="s">
        <v>3031</v>
      </c>
      <c r="C956" s="14" t="s">
        <v>3032</v>
      </c>
      <c r="D956" s="14" t="s">
        <v>3029</v>
      </c>
      <c r="E956" s="16" t="s">
        <v>43</v>
      </c>
      <c r="F956" s="16" t="s">
        <v>172</v>
      </c>
      <c r="G956" s="81" t="s">
        <v>205</v>
      </c>
      <c r="H956" s="82" t="s">
        <v>621</v>
      </c>
      <c r="I956" s="17" t="s">
        <v>411</v>
      </c>
      <c r="J956" s="17" t="s">
        <v>3033</v>
      </c>
      <c r="K956" s="15"/>
      <c r="L956" s="18">
        <v>44022</v>
      </c>
      <c r="M956" s="83">
        <v>204746.93053197899</v>
      </c>
      <c r="N956" s="84">
        <v>204746.93053197899</v>
      </c>
      <c r="O956" s="84">
        <v>238615.001657963</v>
      </c>
      <c r="P956" s="85">
        <f t="shared" si="14"/>
        <v>0.85806394865930768</v>
      </c>
      <c r="Q956" s="18">
        <v>43885</v>
      </c>
      <c r="R956" s="86">
        <v>2612367.5905703101</v>
      </c>
      <c r="S956" s="86">
        <v>2441165.2709570299</v>
      </c>
      <c r="T956" s="15"/>
      <c r="U956" s="19">
        <v>-6.3422181483474603E-3</v>
      </c>
      <c r="V956" s="51">
        <v>-0.592308899467753</v>
      </c>
      <c r="W956" s="19">
        <v>7.5920767267234597E-3</v>
      </c>
      <c r="X956" s="51">
        <v>1.54812492373821</v>
      </c>
      <c r="Y956" s="19">
        <v>-6.8089310206269196E-2</v>
      </c>
      <c r="Z956" s="51">
        <v>12.522742437620799</v>
      </c>
      <c r="AA956" s="19">
        <v>7.8971367216581698E-2</v>
      </c>
      <c r="AB956" s="51">
        <v>28.4738036248309</v>
      </c>
      <c r="AC956" s="19">
        <v>0.26077275025454599</v>
      </c>
      <c r="AD956" s="51">
        <v>50.363130523706801</v>
      </c>
      <c r="AE956" s="19">
        <v>0.228306450455566</v>
      </c>
      <c r="AF956" s="87">
        <v>40.6078770941822</v>
      </c>
      <c r="AG956" s="19">
        <v>-3.7908653256636199E-2</v>
      </c>
      <c r="AH956" s="51">
        <v>-5.5896863174930296</v>
      </c>
      <c r="AI956" s="19">
        <v>-3.4800510719833297E-2</v>
      </c>
      <c r="AJ956" s="51">
        <v>10.246866135014001</v>
      </c>
      <c r="AK956" s="19">
        <v>0.91561288164462895</v>
      </c>
      <c r="AL956" s="19">
        <v>8.1652978471538504E-2</v>
      </c>
      <c r="AM956" s="51">
        <v>99.236267109634397</v>
      </c>
      <c r="AN956" s="15"/>
      <c r="AO956" s="22">
        <v>3.5851411432304303E-2</v>
      </c>
      <c r="AP956" s="22">
        <v>-3.88617786884424E-2</v>
      </c>
      <c r="AQ956" s="22">
        <v>0.13801178624271401</v>
      </c>
      <c r="AR956" s="22">
        <v>-0.17399659721559099</v>
      </c>
      <c r="AS956" s="20">
        <v>9</v>
      </c>
      <c r="AT956" s="20">
        <v>3</v>
      </c>
      <c r="AU956" s="20">
        <v>6</v>
      </c>
      <c r="AV956" s="21">
        <v>6</v>
      </c>
      <c r="AW956" s="15"/>
      <c r="AX956" s="25">
        <v>0.15483684464925301</v>
      </c>
      <c r="AY956" s="26">
        <v>0.56229466275453899</v>
      </c>
      <c r="AZ956" s="26">
        <v>0.79361691696431103</v>
      </c>
      <c r="BA956" s="26">
        <v>0.82017159730639799</v>
      </c>
      <c r="BB956" s="85">
        <v>1.59814483682021E-2</v>
      </c>
      <c r="BC956" s="88">
        <v>-23.881556649023</v>
      </c>
      <c r="BD956" s="18">
        <v>43885</v>
      </c>
      <c r="BE956" s="18">
        <v>43915</v>
      </c>
      <c r="BF956" s="20"/>
      <c r="BG956" s="18"/>
      <c r="BH956" s="15"/>
    </row>
    <row r="957" spans="1:60" x14ac:dyDescent="0.25">
      <c r="A957" s="15"/>
      <c r="B957" s="14" t="s">
        <v>3034</v>
      </c>
      <c r="C957" s="14" t="s">
        <v>3035</v>
      </c>
      <c r="D957" s="14" t="s">
        <v>3029</v>
      </c>
      <c r="E957" s="16" t="s">
        <v>47</v>
      </c>
      <c r="F957" s="16" t="s">
        <v>172</v>
      </c>
      <c r="G957" s="81" t="s">
        <v>205</v>
      </c>
      <c r="H957" s="82" t="s">
        <v>621</v>
      </c>
      <c r="I957" s="17" t="s">
        <v>411</v>
      </c>
      <c r="J957" s="17" t="s">
        <v>3036</v>
      </c>
      <c r="K957" s="15"/>
      <c r="L957" s="18">
        <v>44022</v>
      </c>
      <c r="M957" s="83">
        <v>1051821.00737953</v>
      </c>
      <c r="N957" s="84">
        <v>1051821.00737953</v>
      </c>
      <c r="O957" s="84">
        <v>1219396.10185814</v>
      </c>
      <c r="P957" s="85">
        <f t="shared" si="14"/>
        <v>0.86257534018416515</v>
      </c>
      <c r="Q957" s="18">
        <v>43885</v>
      </c>
      <c r="R957" s="86">
        <v>3404750.05821484</v>
      </c>
      <c r="S957" s="86">
        <v>5423545.6724296901</v>
      </c>
      <c r="T957" s="15"/>
      <c r="U957" s="19">
        <v>-6.3040498207556101E-3</v>
      </c>
      <c r="V957" s="51">
        <v>-0.58849206670856802</v>
      </c>
      <c r="W957" s="19">
        <v>8.7498448847327399E-3</v>
      </c>
      <c r="X957" s="51">
        <v>1.66390173953914</v>
      </c>
      <c r="Y957" s="19">
        <v>-6.1575747649840203E-2</v>
      </c>
      <c r="Z957" s="51">
        <v>13.174098693270899</v>
      </c>
      <c r="AA957" s="19">
        <v>9.4208554643119002E-2</v>
      </c>
      <c r="AB957" s="51">
        <v>29.997522367484599</v>
      </c>
      <c r="AC957" s="19">
        <v>0.30316003806539799</v>
      </c>
      <c r="AD957" s="51">
        <v>54.601859304821097</v>
      </c>
      <c r="AE957" s="19">
        <v>0.29483481009810902</v>
      </c>
      <c r="AF957" s="87">
        <v>47.260713058407397</v>
      </c>
      <c r="AG957" s="19">
        <v>-3.7540120802987097E-2</v>
      </c>
      <c r="AH957" s="51">
        <v>-5.5528330721281201</v>
      </c>
      <c r="AI957" s="19">
        <v>-2.76826429644643E-2</v>
      </c>
      <c r="AJ957" s="51">
        <v>10.9586529105436</v>
      </c>
      <c r="AK957" s="19">
        <v>1.13204079819145</v>
      </c>
      <c r="AL957" s="19">
        <v>9.5724142789549702E-2</v>
      </c>
      <c r="AM957" s="51">
        <v>120.879058764316</v>
      </c>
      <c r="AN957" s="15"/>
      <c r="AO957" s="22">
        <v>3.5891144436391201E-2</v>
      </c>
      <c r="AP957" s="22">
        <v>-3.88249472553071E-2</v>
      </c>
      <c r="AQ957" s="22">
        <v>0.139322557424748</v>
      </c>
      <c r="AR957" s="22">
        <v>-0.17301621291146099</v>
      </c>
      <c r="AS957" s="20">
        <v>9</v>
      </c>
      <c r="AT957" s="20">
        <v>3</v>
      </c>
      <c r="AU957" s="20">
        <v>6</v>
      </c>
      <c r="AV957" s="21">
        <v>6</v>
      </c>
      <c r="AW957" s="15"/>
      <c r="AX957" s="25">
        <v>0.154811291791702</v>
      </c>
      <c r="AY957" s="26">
        <v>0.65587922454233205</v>
      </c>
      <c r="AZ957" s="26">
        <v>0.84059386750595899</v>
      </c>
      <c r="BA957" s="26">
        <v>0.96023256646640198</v>
      </c>
      <c r="BB957" s="85">
        <v>1.5979577767575401E-2</v>
      </c>
      <c r="BC957" s="88">
        <v>-23.794143300270701</v>
      </c>
      <c r="BD957" s="18">
        <v>43885</v>
      </c>
      <c r="BE957" s="18">
        <v>43915</v>
      </c>
      <c r="BF957" s="20"/>
      <c r="BG957" s="18"/>
      <c r="BH957" s="15"/>
    </row>
    <row r="958" spans="1:60" x14ac:dyDescent="0.25">
      <c r="A958" s="15"/>
      <c r="B958" s="14" t="s">
        <v>3037</v>
      </c>
      <c r="C958" s="14" t="s">
        <v>3038</v>
      </c>
      <c r="D958" s="14" t="s">
        <v>3029</v>
      </c>
      <c r="E958" s="16" t="s">
        <v>3039</v>
      </c>
      <c r="F958" s="16" t="s">
        <v>172</v>
      </c>
      <c r="G958" s="81" t="s">
        <v>205</v>
      </c>
      <c r="H958" s="82" t="s">
        <v>621</v>
      </c>
      <c r="I958" s="17" t="s">
        <v>411</v>
      </c>
      <c r="J958" s="17" t="s">
        <v>3040</v>
      </c>
      <c r="K958" s="15"/>
      <c r="L958" s="18">
        <v>44022</v>
      </c>
      <c r="M958" s="83">
        <v>1005227.03633404</v>
      </c>
      <c r="N958" s="84">
        <v>1005227.03633404</v>
      </c>
      <c r="O958" s="84">
        <v>1166644.8319683101</v>
      </c>
      <c r="P958" s="85">
        <f t="shared" si="14"/>
        <v>0.86163929997278321</v>
      </c>
      <c r="Q958" s="18">
        <v>43885</v>
      </c>
      <c r="R958" s="86">
        <v>2143076.34966016</v>
      </c>
      <c r="S958" s="86">
        <v>2648753.5058749998</v>
      </c>
      <c r="T958" s="15"/>
      <c r="U958" s="19">
        <v>-6.3119861688392103E-3</v>
      </c>
      <c r="V958" s="51">
        <v>-0.58928570151692805</v>
      </c>
      <c r="W958" s="19">
        <v>8.5101004569878604E-3</v>
      </c>
      <c r="X958" s="51">
        <v>1.6399272967646501</v>
      </c>
      <c r="Y958" s="19">
        <v>-6.2928198642111993E-2</v>
      </c>
      <c r="Z958" s="51">
        <v>13.0388535940438</v>
      </c>
      <c r="AA958" s="19">
        <v>9.1034988508908996E-2</v>
      </c>
      <c r="AB958" s="51">
        <v>29.680165754049099</v>
      </c>
      <c r="AC958" s="19">
        <v>0.295617704614415</v>
      </c>
      <c r="AD958" s="51">
        <v>53.847625959722798</v>
      </c>
      <c r="AE958" s="19">
        <v>0.28389983623317699</v>
      </c>
      <c r="AF958" s="87">
        <v>46.1672156719142</v>
      </c>
      <c r="AG958" s="19">
        <v>-3.7616365207213703E-2</v>
      </c>
      <c r="AH958" s="51">
        <v>-5.56045751254715</v>
      </c>
      <c r="AI958" s="19">
        <v>-2.9160901831346599E-2</v>
      </c>
      <c r="AJ958" s="51">
        <v>10.810827023859</v>
      </c>
      <c r="AK958" s="19">
        <v>1.0375948358816101</v>
      </c>
      <c r="AL958" s="19">
        <v>8.9745791578025105E-2</v>
      </c>
      <c r="AM958" s="51">
        <v>111.434462533332</v>
      </c>
      <c r="AN958" s="15"/>
      <c r="AO958" s="22">
        <v>3.5882867721738897E-2</v>
      </c>
      <c r="AP958" s="22">
        <v>-3.8832541546980799E-2</v>
      </c>
      <c r="AQ958" s="22">
        <v>0.13905073114991001</v>
      </c>
      <c r="AR958" s="22">
        <v>-0.17321933146391499</v>
      </c>
      <c r="AS958" s="20">
        <v>9</v>
      </c>
      <c r="AT958" s="20">
        <v>3</v>
      </c>
      <c r="AU958" s="20">
        <v>6</v>
      </c>
      <c r="AV958" s="21">
        <v>6</v>
      </c>
      <c r="AW958" s="15"/>
      <c r="AX958" s="25">
        <v>0.154816416744288</v>
      </c>
      <c r="AY958" s="26">
        <v>0.63638867999816295</v>
      </c>
      <c r="AZ958" s="26">
        <v>0.83081213835066603</v>
      </c>
      <c r="BA958" s="26">
        <v>0.93098123758954898</v>
      </c>
      <c r="BB958" s="85">
        <v>1.59799477189881E-2</v>
      </c>
      <c r="BC958" s="88">
        <v>-23.812260724749599</v>
      </c>
      <c r="BD958" s="18">
        <v>43885</v>
      </c>
      <c r="BE958" s="18">
        <v>43915</v>
      </c>
      <c r="BF958" s="20"/>
      <c r="BG958" s="18"/>
      <c r="BH958" s="15"/>
    </row>
    <row r="959" spans="1:60" x14ac:dyDescent="0.25">
      <c r="A959" s="15"/>
      <c r="B959" s="14" t="s">
        <v>3041</v>
      </c>
      <c r="C959" s="14" t="s">
        <v>3042</v>
      </c>
      <c r="D959" s="14" t="s">
        <v>3029</v>
      </c>
      <c r="E959" s="16" t="s">
        <v>3043</v>
      </c>
      <c r="F959" s="16" t="s">
        <v>172</v>
      </c>
      <c r="G959" s="81" t="s">
        <v>205</v>
      </c>
      <c r="H959" s="82" t="s">
        <v>621</v>
      </c>
      <c r="I959" s="17" t="s">
        <v>411</v>
      </c>
      <c r="J959" s="17" t="s">
        <v>3044</v>
      </c>
      <c r="K959" s="15"/>
      <c r="L959" s="18">
        <v>44022</v>
      </c>
      <c r="M959" s="83">
        <v>991587.47133636498</v>
      </c>
      <c r="N959" s="84">
        <v>991587.47133636498</v>
      </c>
      <c r="O959" s="84">
        <v>1153833.9654598201</v>
      </c>
      <c r="P959" s="85">
        <f t="shared" si="14"/>
        <v>0.85938488640452049</v>
      </c>
      <c r="Q959" s="18">
        <v>43885</v>
      </c>
      <c r="R959" s="86">
        <v>184545.23672168</v>
      </c>
      <c r="S959" s="86">
        <v>446245.909400879</v>
      </c>
      <c r="T959" s="15"/>
      <c r="U959" s="19">
        <v>-6.3309832394224897E-3</v>
      </c>
      <c r="V959" s="51">
        <v>-0.59118540857525703</v>
      </c>
      <c r="W959" s="19">
        <v>7.9317321960843401E-3</v>
      </c>
      <c r="X959" s="51">
        <v>1.5820904706743</v>
      </c>
      <c r="Y959" s="19">
        <v>-6.6183895372887505E-2</v>
      </c>
      <c r="Z959" s="51">
        <v>12.7132839209662</v>
      </c>
      <c r="AA959" s="19">
        <v>8.3415073493670194E-2</v>
      </c>
      <c r="AB959" s="51">
        <v>28.918174252525201</v>
      </c>
      <c r="AC959" s="19">
        <v>0.27532723729382302</v>
      </c>
      <c r="AD959" s="51">
        <v>51.818579227663598</v>
      </c>
      <c r="AE959" s="19">
        <v>0.252207363088091</v>
      </c>
      <c r="AF959" s="87">
        <v>42.997968357405597</v>
      </c>
      <c r="AG959" s="19">
        <v>-3.7800426178364398E-2</v>
      </c>
      <c r="AH959" s="51">
        <v>-5.5788636096622204</v>
      </c>
      <c r="AI959" s="19">
        <v>-3.2718764620767601E-2</v>
      </c>
      <c r="AJ959" s="51">
        <v>10.455040744913299</v>
      </c>
      <c r="AK959" s="19">
        <v>0.41581959372502802</v>
      </c>
      <c r="AL959" s="19">
        <v>7.2976050789293395E-2</v>
      </c>
      <c r="AM959" s="51">
        <v>33.982299581810402</v>
      </c>
      <c r="AN959" s="15"/>
      <c r="AO959" s="22">
        <v>3.5863026983861297E-2</v>
      </c>
      <c r="AP959" s="22">
        <v>-3.8850951930726303E-2</v>
      </c>
      <c r="AQ959" s="22">
        <v>0.138395423324255</v>
      </c>
      <c r="AR959" s="22">
        <v>-0.17370940383174499</v>
      </c>
      <c r="AS959" s="20">
        <v>9</v>
      </c>
      <c r="AT959" s="20">
        <v>3</v>
      </c>
      <c r="AU959" s="20">
        <v>6</v>
      </c>
      <c r="AV959" s="21">
        <v>6</v>
      </c>
      <c r="AW959" s="15"/>
      <c r="AX959" s="25">
        <v>0.154829225640715</v>
      </c>
      <c r="AY959" s="26">
        <v>0.58958328957032802</v>
      </c>
      <c r="AZ959" s="26">
        <v>0.80731898314843398</v>
      </c>
      <c r="BA959" s="26">
        <v>0.86091051306812005</v>
      </c>
      <c r="BB959" s="85">
        <v>1.5980886582692599E-2</v>
      </c>
      <c r="BC959" s="88">
        <v>-23.8559663677297</v>
      </c>
      <c r="BD959" s="18">
        <v>43885</v>
      </c>
      <c r="BE959" s="18">
        <v>43915</v>
      </c>
      <c r="BF959" s="20"/>
      <c r="BG959" s="18"/>
      <c r="BH959" s="15"/>
    </row>
    <row r="960" spans="1:60" x14ac:dyDescent="0.25">
      <c r="A960" s="15"/>
      <c r="B960" s="14" t="s">
        <v>3045</v>
      </c>
      <c r="C960" s="14" t="s">
        <v>3046</v>
      </c>
      <c r="D960" s="14" t="s">
        <v>3029</v>
      </c>
      <c r="E960" s="16" t="s">
        <v>458</v>
      </c>
      <c r="F960" s="16" t="s">
        <v>172</v>
      </c>
      <c r="G960" s="81" t="s">
        <v>205</v>
      </c>
      <c r="H960" s="82" t="s">
        <v>621</v>
      </c>
      <c r="I960" s="17" t="s">
        <v>411</v>
      </c>
      <c r="J960" s="17" t="s">
        <v>3047</v>
      </c>
      <c r="K960" s="15"/>
      <c r="L960" s="18">
        <v>44022</v>
      </c>
      <c r="M960" s="83">
        <v>1009058.03137779</v>
      </c>
      <c r="N960" s="84">
        <v>1009058.03137779</v>
      </c>
      <c r="O960" s="84">
        <v>1170871.68745804</v>
      </c>
      <c r="P960" s="85">
        <f t="shared" si="14"/>
        <v>0.8618006927543469</v>
      </c>
      <c r="Q960" s="18">
        <v>43885</v>
      </c>
      <c r="R960" s="86">
        <v>10202579.9690625</v>
      </c>
      <c r="S960" s="86">
        <v>9935869.1544531193</v>
      </c>
      <c r="T960" s="15"/>
      <c r="U960" s="19">
        <v>-6.3106192728810103E-3</v>
      </c>
      <c r="V960" s="51">
        <v>-0.58914901192110802</v>
      </c>
      <c r="W960" s="19">
        <v>8.5514269030681992E-3</v>
      </c>
      <c r="X960" s="51">
        <v>1.64405994137269</v>
      </c>
      <c r="Y960" s="19">
        <v>-6.2695167009224007E-2</v>
      </c>
      <c r="Z960" s="51">
        <v>13.062156757325299</v>
      </c>
      <c r="AA960" s="19">
        <v>9.1581504726491403E-2</v>
      </c>
      <c r="AB960" s="51">
        <v>29.7348173758073</v>
      </c>
      <c r="AC960" s="19">
        <v>0.29691540156083601</v>
      </c>
      <c r="AD960" s="51">
        <v>53.977395654364997</v>
      </c>
      <c r="AE960" s="19">
        <v>0.286504374258511</v>
      </c>
      <c r="AF960" s="87">
        <v>46.427669474447598</v>
      </c>
      <c r="AG960" s="19">
        <v>-3.7603250963002197E-2</v>
      </c>
      <c r="AH960" s="51">
        <v>-5.559146088126</v>
      </c>
      <c r="AI960" s="19">
        <v>-2.8906247814120399E-2</v>
      </c>
      <c r="AJ960" s="51">
        <v>10.836292425578</v>
      </c>
      <c r="AK960" s="19">
        <v>1.0453602614358499</v>
      </c>
      <c r="AL960" s="19">
        <v>9.0246430036204403E-2</v>
      </c>
      <c r="AM960" s="51">
        <v>112.21100508875701</v>
      </c>
      <c r="AN960" s="15"/>
      <c r="AO960" s="22">
        <v>3.5884298005839803E-2</v>
      </c>
      <c r="AP960" s="22">
        <v>-3.8831242293781501E-2</v>
      </c>
      <c r="AQ960" s="22">
        <v>0.13909769152087401</v>
      </c>
      <c r="AR960" s="22">
        <v>-0.17318438517482701</v>
      </c>
      <c r="AS960" s="20">
        <v>9</v>
      </c>
      <c r="AT960" s="20">
        <v>3</v>
      </c>
      <c r="AU960" s="20">
        <v>6</v>
      </c>
      <c r="AV960" s="21">
        <v>6</v>
      </c>
      <c r="AW960" s="15"/>
      <c r="AX960" s="25">
        <v>0.15481557446939401</v>
      </c>
      <c r="AY960" s="26">
        <v>0.63974552897525405</v>
      </c>
      <c r="AZ960" s="26">
        <v>0.83249685116425098</v>
      </c>
      <c r="BA960" s="26">
        <v>0.93601630551347603</v>
      </c>
      <c r="BB960" s="85">
        <v>1.59798882415816E-2</v>
      </c>
      <c r="BC960" s="88">
        <v>-23.809155879716901</v>
      </c>
      <c r="BD960" s="18">
        <v>43885</v>
      </c>
      <c r="BE960" s="18">
        <v>43915</v>
      </c>
      <c r="BF960" s="20"/>
      <c r="BG960" s="18"/>
      <c r="BH960" s="15"/>
    </row>
    <row r="961" spans="1:60" x14ac:dyDescent="0.25">
      <c r="A961" s="15"/>
      <c r="B961" s="14" t="s">
        <v>3048</v>
      </c>
      <c r="C961" s="14" t="s">
        <v>3049</v>
      </c>
      <c r="D961" s="14" t="s">
        <v>3029</v>
      </c>
      <c r="E961" s="16" t="s">
        <v>2332</v>
      </c>
      <c r="F961" s="16" t="s">
        <v>172</v>
      </c>
      <c r="G961" s="81" t="s">
        <v>205</v>
      </c>
      <c r="H961" s="82" t="s">
        <v>621</v>
      </c>
      <c r="I961" s="17" t="s">
        <v>411</v>
      </c>
      <c r="J961" s="17" t="s">
        <v>64</v>
      </c>
      <c r="K961" s="15"/>
      <c r="L961" s="18">
        <v>44022</v>
      </c>
      <c r="M961" s="83">
        <v>236221.50275993301</v>
      </c>
      <c r="N961" s="84">
        <v>236221.50275993301</v>
      </c>
      <c r="O961" s="84">
        <v>274718.39689779299</v>
      </c>
      <c r="P961" s="85">
        <f t="shared" si="14"/>
        <v>0.85986779708756644</v>
      </c>
      <c r="Q961" s="18">
        <v>43885</v>
      </c>
      <c r="R961" s="86">
        <v>727383.98396386695</v>
      </c>
      <c r="S961" s="86">
        <v>900725.41127246094</v>
      </c>
      <c r="T961" s="15"/>
      <c r="U961" s="19">
        <v>-6.3269478505389998E-3</v>
      </c>
      <c r="V961" s="51">
        <v>-0.59078186968690705</v>
      </c>
      <c r="W961" s="19">
        <v>8.0553490042802895E-3</v>
      </c>
      <c r="X961" s="51">
        <v>1.5944521514939001</v>
      </c>
      <c r="Y961" s="19">
        <v>-6.5487114776260597E-2</v>
      </c>
      <c r="Z961" s="51">
        <v>12.782961980628899</v>
      </c>
      <c r="AA961" s="19">
        <v>8.5042073529621107E-2</v>
      </c>
      <c r="AB961" s="51">
        <v>29.0808742561203</v>
      </c>
      <c r="AC961" s="19">
        <v>0.28143172268028099</v>
      </c>
      <c r="AD961" s="51">
        <v>52.429027766280299</v>
      </c>
      <c r="AE961" s="19">
        <v>0.26261816903017499</v>
      </c>
      <c r="AF961" s="87">
        <v>44.039048951643103</v>
      </c>
      <c r="AG961" s="19">
        <v>-3.7761104067612898E-2</v>
      </c>
      <c r="AH961" s="51">
        <v>-5.5749313985870703</v>
      </c>
      <c r="AI961" s="19">
        <v>-3.19576115934979E-2</v>
      </c>
      <c r="AJ961" s="51">
        <v>10.5311560476403</v>
      </c>
      <c r="AK961" s="19">
        <v>1.10204810689203</v>
      </c>
      <c r="AL961" s="19">
        <v>9.3851302996044994E-2</v>
      </c>
      <c r="AM961" s="51">
        <v>117.879789634375</v>
      </c>
      <c r="AN961" s="15"/>
      <c r="AO961" s="22">
        <v>3.5867196933395497E-2</v>
      </c>
      <c r="AP961" s="22">
        <v>-3.8846864602419401E-2</v>
      </c>
      <c r="AQ961" s="22">
        <v>0.138535994699923</v>
      </c>
      <c r="AR961" s="22">
        <v>-0.17360356085293499</v>
      </c>
      <c r="AS961" s="20">
        <v>9</v>
      </c>
      <c r="AT961" s="20">
        <v>3</v>
      </c>
      <c r="AU961" s="20">
        <v>6</v>
      </c>
      <c r="AV961" s="21">
        <v>6</v>
      </c>
      <c r="AW961" s="15"/>
      <c r="AX961" s="25">
        <v>0.15482634432657499</v>
      </c>
      <c r="AY961" s="26">
        <v>0.59958106772955899</v>
      </c>
      <c r="AZ961" s="26">
        <v>0.81233645221163897</v>
      </c>
      <c r="BA961" s="26">
        <v>0.87585730623231906</v>
      </c>
      <c r="BB961" s="85">
        <v>1.5980671542911301E-2</v>
      </c>
      <c r="BC961" s="88">
        <v>-23.846521845494902</v>
      </c>
      <c r="BD961" s="18">
        <v>43885</v>
      </c>
      <c r="BE961" s="18">
        <v>43915</v>
      </c>
      <c r="BF961" s="20"/>
      <c r="BG961" s="18"/>
      <c r="BH961" s="15"/>
    </row>
    <row r="962" spans="1:60" x14ac:dyDescent="0.25">
      <c r="A962" s="15"/>
      <c r="B962" s="14" t="s">
        <v>3050</v>
      </c>
      <c r="C962" s="14" t="s">
        <v>3051</v>
      </c>
      <c r="D962" s="14" t="s">
        <v>3029</v>
      </c>
      <c r="E962" s="16" t="s">
        <v>177</v>
      </c>
      <c r="F962" s="16" t="s">
        <v>172</v>
      </c>
      <c r="G962" s="81" t="s">
        <v>205</v>
      </c>
      <c r="H962" s="82" t="s">
        <v>621</v>
      </c>
      <c r="I962" s="17" t="s">
        <v>411</v>
      </c>
      <c r="J962" s="17" t="s">
        <v>3052</v>
      </c>
      <c r="K962" s="15"/>
      <c r="L962" s="18">
        <v>44022</v>
      </c>
      <c r="M962" s="83">
        <v>752810.69503784203</v>
      </c>
      <c r="N962" s="84">
        <v>752810.69503784203</v>
      </c>
      <c r="O962" s="84">
        <v>875987.88175773597</v>
      </c>
      <c r="P962" s="85">
        <f t="shared" si="14"/>
        <v>0.85938482793537097</v>
      </c>
      <c r="Q962" s="18">
        <v>43885</v>
      </c>
      <c r="R962" s="86">
        <v>526528.89129980502</v>
      </c>
      <c r="S962" s="86">
        <v>236010.96569873</v>
      </c>
      <c r="T962" s="15"/>
      <c r="U962" s="19">
        <v>-6.3309586284958598E-3</v>
      </c>
      <c r="V962" s="51">
        <v>-0.59118294748259403</v>
      </c>
      <c r="W962" s="19">
        <v>7.9317400395666499E-3</v>
      </c>
      <c r="X962" s="51">
        <v>1.5820912550225299</v>
      </c>
      <c r="Y962" s="19">
        <v>-6.6183864952108706E-2</v>
      </c>
      <c r="Z962" s="51">
        <v>12.7132869630441</v>
      </c>
      <c r="AA962" s="19">
        <v>8.3415267614327604E-2</v>
      </c>
      <c r="AB962" s="51">
        <v>28.9181936646055</v>
      </c>
      <c r="AC962" s="19"/>
      <c r="AD962" s="51"/>
      <c r="AE962" s="19"/>
      <c r="AF962" s="87"/>
      <c r="AG962" s="19">
        <v>-3.7800463974235803E-2</v>
      </c>
      <c r="AH962" s="51">
        <v>-5.5788673892529896</v>
      </c>
      <c r="AI962" s="19">
        <v>-3.2718672177907103E-2</v>
      </c>
      <c r="AJ962" s="51">
        <v>10.4550499892066</v>
      </c>
      <c r="AK962" s="19">
        <v>0.103326486549195</v>
      </c>
      <c r="AL962" s="19">
        <v>9.5012602629140006E-2</v>
      </c>
      <c r="AM962" s="51">
        <v>31.2794480680313</v>
      </c>
      <c r="AN962" s="15"/>
      <c r="AO962" s="22">
        <v>3.5862983386323301E-2</v>
      </c>
      <c r="AP962" s="22">
        <v>-3.8850970699058997E-2</v>
      </c>
      <c r="AQ962" s="22">
        <v>0.13839555263984901</v>
      </c>
      <c r="AR962" s="22">
        <v>-0.173709572052758</v>
      </c>
      <c r="AS962" s="20">
        <v>9</v>
      </c>
      <c r="AT962" s="20">
        <v>3</v>
      </c>
      <c r="AU962" s="20">
        <v>6</v>
      </c>
      <c r="AV962" s="21">
        <v>6</v>
      </c>
      <c r="AW962" s="15"/>
      <c r="AX962" s="25">
        <v>0.15482916669716401</v>
      </c>
      <c r="AY962" s="26">
        <v>0.58958615471692599</v>
      </c>
      <c r="AZ962" s="26">
        <v>0.80731983268378804</v>
      </c>
      <c r="BA962" s="26">
        <v>0.86091482778374495</v>
      </c>
      <c r="BB962" s="85">
        <v>1.5980880509232499E-2</v>
      </c>
      <c r="BC962" s="88">
        <v>-23.855977999424798</v>
      </c>
      <c r="BD962" s="18">
        <v>43885</v>
      </c>
      <c r="BE962" s="18">
        <v>43915</v>
      </c>
      <c r="BF962" s="20"/>
      <c r="BG962" s="18"/>
      <c r="BH962" s="15"/>
    </row>
    <row r="963" spans="1:60" x14ac:dyDescent="0.25">
      <c r="A963" s="15"/>
      <c r="B963" s="14" t="s">
        <v>3053</v>
      </c>
      <c r="C963" s="14" t="s">
        <v>3054</v>
      </c>
      <c r="D963" s="14" t="s">
        <v>3029</v>
      </c>
      <c r="E963" s="16" t="s">
        <v>2879</v>
      </c>
      <c r="F963" s="16" t="s">
        <v>172</v>
      </c>
      <c r="G963" s="81" t="s">
        <v>205</v>
      </c>
      <c r="H963" s="82" t="s">
        <v>621</v>
      </c>
      <c r="I963" s="17" t="s">
        <v>411</v>
      </c>
      <c r="J963" s="17" t="s">
        <v>3055</v>
      </c>
      <c r="K963" s="15"/>
      <c r="L963" s="18">
        <v>44022</v>
      </c>
      <c r="M963" s="83">
        <v>969598.06322383904</v>
      </c>
      <c r="N963" s="84">
        <v>969598.06322383904</v>
      </c>
      <c r="O963" s="84">
        <v>1124031.4557113601</v>
      </c>
      <c r="P963" s="85">
        <f t="shared" si="14"/>
        <v>0.86260758833498519</v>
      </c>
      <c r="Q963" s="18">
        <v>43885</v>
      </c>
      <c r="R963" s="86">
        <v>23486456.5581875</v>
      </c>
      <c r="S963" s="86">
        <v>25231175.291468799</v>
      </c>
      <c r="T963" s="15"/>
      <c r="U963" s="19">
        <v>-6.3037992877070801E-3</v>
      </c>
      <c r="V963" s="51">
        <v>-0.58846701340371499</v>
      </c>
      <c r="W963" s="19">
        <v>8.7579918308620108E-3</v>
      </c>
      <c r="X963" s="51">
        <v>1.6647164341520699</v>
      </c>
      <c r="Y963" s="19">
        <v>-6.1528924841695698E-2</v>
      </c>
      <c r="Z963" s="51">
        <v>13.1787809740781</v>
      </c>
      <c r="AA963" s="19">
        <v>9.4317825058242294E-2</v>
      </c>
      <c r="AB963" s="51">
        <v>30.008449408982401</v>
      </c>
      <c r="AC963" s="19">
        <v>0.30342052455671398</v>
      </c>
      <c r="AD963" s="51">
        <v>54.627907953923597</v>
      </c>
      <c r="AE963" s="19">
        <v>0.297090055466397</v>
      </c>
      <c r="AF963" s="87">
        <v>47.486237595265301</v>
      </c>
      <c r="AG963" s="19">
        <v>-3.75374341119823E-2</v>
      </c>
      <c r="AH963" s="51">
        <v>-5.5525644030276498</v>
      </c>
      <c r="AI963" s="19">
        <v>-2.7631390865280998E-2</v>
      </c>
      <c r="AJ963" s="51">
        <v>10.9637781204656</v>
      </c>
      <c r="AK963" s="19">
        <v>0.57295036375231601</v>
      </c>
      <c r="AL963" s="19">
        <v>8.7418234621582103E-2</v>
      </c>
      <c r="AM963" s="51">
        <v>57.440170401532697</v>
      </c>
      <c r="AN963" s="15"/>
      <c r="AO963" s="22">
        <v>3.5891411442207803E-2</v>
      </c>
      <c r="AP963" s="22">
        <v>-3.8824736262540703E-2</v>
      </c>
      <c r="AQ963" s="22">
        <v>0.13933167130016999</v>
      </c>
      <c r="AR963" s="22">
        <v>-0.17300937469932301</v>
      </c>
      <c r="AS963" s="20">
        <v>9</v>
      </c>
      <c r="AT963" s="20">
        <v>3</v>
      </c>
      <c r="AU963" s="20">
        <v>6</v>
      </c>
      <c r="AV963" s="21">
        <v>6</v>
      </c>
      <c r="AW963" s="15"/>
      <c r="AX963" s="25">
        <v>0.15481110330307299</v>
      </c>
      <c r="AY963" s="26">
        <v>0.65655077672818196</v>
      </c>
      <c r="AZ963" s="26">
        <v>0.84093092364037103</v>
      </c>
      <c r="BA963" s="26">
        <v>0.96124099974167598</v>
      </c>
      <c r="BB963" s="85">
        <v>1.5979563580640399E-2</v>
      </c>
      <c r="BC963" s="88">
        <v>-23.793536935671</v>
      </c>
      <c r="BD963" s="18">
        <v>43885</v>
      </c>
      <c r="BE963" s="18">
        <v>43915</v>
      </c>
      <c r="BF963" s="20"/>
      <c r="BG963" s="18"/>
      <c r="BH963" s="15"/>
    </row>
    <row r="964" spans="1:60" x14ac:dyDescent="0.25">
      <c r="A964" s="15"/>
      <c r="B964" s="14" t="s">
        <v>3056</v>
      </c>
      <c r="C964" s="14" t="s">
        <v>3057</v>
      </c>
      <c r="D964" s="14" t="s">
        <v>3058</v>
      </c>
      <c r="E964" s="16" t="s">
        <v>36</v>
      </c>
      <c r="F964" s="16" t="s">
        <v>28</v>
      </c>
      <c r="G964" s="81" t="s">
        <v>224</v>
      </c>
      <c r="H964" s="82" t="s">
        <v>3059</v>
      </c>
      <c r="I964" s="17" t="s">
        <v>411</v>
      </c>
      <c r="J964" s="17" t="s">
        <v>64</v>
      </c>
      <c r="K964" s="15"/>
      <c r="L964" s="18">
        <v>44022</v>
      </c>
      <c r="M964" s="83">
        <v>85846.387230038599</v>
      </c>
      <c r="N964" s="84">
        <v>85846.387230038599</v>
      </c>
      <c r="O964" s="84"/>
      <c r="P964" s="85" t="str">
        <f t="shared" si="14"/>
        <v/>
      </c>
      <c r="Q964" s="18"/>
      <c r="R964" s="86">
        <v>154071340.01300001</v>
      </c>
      <c r="S964" s="86"/>
      <c r="T964" s="15"/>
      <c r="U964" s="19">
        <v>-5.34322597286518E-3</v>
      </c>
      <c r="V964" s="51">
        <v>-0.492409681919526</v>
      </c>
      <c r="W964" s="19">
        <v>1.35828156853677E-2</v>
      </c>
      <c r="X964" s="51">
        <v>2.1471988196026399</v>
      </c>
      <c r="Y964" s="19"/>
      <c r="Z964" s="51"/>
      <c r="AA964" s="19"/>
      <c r="AB964" s="51"/>
      <c r="AC964" s="19"/>
      <c r="AD964" s="51"/>
      <c r="AE964" s="19"/>
      <c r="AF964" s="87"/>
      <c r="AG964" s="19">
        <v>-4.1575141441207997E-2</v>
      </c>
      <c r="AH964" s="51">
        <v>-5.9563351359465697</v>
      </c>
      <c r="AI964" s="19"/>
      <c r="AJ964" s="51"/>
      <c r="AK964" s="19">
        <v>-1.1242557017794801E-2</v>
      </c>
      <c r="AL964" s="19">
        <v>-2.75465241793427E-2</v>
      </c>
      <c r="AM964" s="51">
        <v>9.6730725205852703</v>
      </c>
      <c r="AN964" s="15"/>
      <c r="AO964" s="22">
        <v>2.4568097609517298E-2</v>
      </c>
      <c r="AP964" s="22">
        <v>-2.36444564206977E-2</v>
      </c>
      <c r="AQ964" s="22">
        <v>1.01132166691968E-2</v>
      </c>
      <c r="AR964" s="22">
        <v>-4.1575141441207997E-2</v>
      </c>
      <c r="AS964" s="20"/>
      <c r="AT964" s="20"/>
      <c r="AU964" s="20"/>
      <c r="AV964" s="21"/>
      <c r="AW964" s="15"/>
      <c r="AX964" s="25"/>
      <c r="AY964" s="26"/>
      <c r="AZ964" s="26"/>
      <c r="BA964" s="26"/>
      <c r="BB964" s="85"/>
      <c r="BC964" s="88">
        <v>-9.31304244785861</v>
      </c>
      <c r="BD964" s="18">
        <v>43943</v>
      </c>
      <c r="BE964" s="18">
        <v>43990</v>
      </c>
      <c r="BF964" s="20"/>
      <c r="BG964" s="18"/>
      <c r="BH964" s="15"/>
    </row>
    <row r="965" spans="1:60" x14ac:dyDescent="0.25">
      <c r="A965" s="15"/>
      <c r="B965" s="14" t="s">
        <v>3060</v>
      </c>
      <c r="C965" s="14" t="s">
        <v>3061</v>
      </c>
      <c r="D965" s="14" t="s">
        <v>3058</v>
      </c>
      <c r="E965" s="16" t="s">
        <v>213</v>
      </c>
      <c r="F965" s="16" t="s">
        <v>28</v>
      </c>
      <c r="G965" s="81" t="s">
        <v>224</v>
      </c>
      <c r="H965" s="82" t="s">
        <v>3059</v>
      </c>
      <c r="I965" s="17" t="s">
        <v>411</v>
      </c>
      <c r="J965" s="17" t="s">
        <v>64</v>
      </c>
      <c r="K965" s="15"/>
      <c r="L965" s="18">
        <v>44022</v>
      </c>
      <c r="M965" s="83">
        <v>78787.118682026907</v>
      </c>
      <c r="N965" s="84">
        <v>78787.118682026907</v>
      </c>
      <c r="O965" s="84"/>
      <c r="P965" s="85" t="str">
        <f t="shared" si="14"/>
        <v/>
      </c>
      <c r="Q965" s="18"/>
      <c r="R965" s="86">
        <v>2048923.1697363299</v>
      </c>
      <c r="S965" s="86"/>
      <c r="T965" s="15"/>
      <c r="U965" s="19">
        <v>-5.3100249560884497E-3</v>
      </c>
      <c r="V965" s="51">
        <v>-0.48908958024185301</v>
      </c>
      <c r="W965" s="19">
        <v>1.45827627948165E-2</v>
      </c>
      <c r="X965" s="51">
        <v>2.2471935305475199</v>
      </c>
      <c r="Y965" s="19"/>
      <c r="Z965" s="51"/>
      <c r="AA965" s="19"/>
      <c r="AB965" s="51"/>
      <c r="AC965" s="19"/>
      <c r="AD965" s="51"/>
      <c r="AE965" s="19"/>
      <c r="AF965" s="87"/>
      <c r="AG965" s="19">
        <v>-4.1259566866792698E-2</v>
      </c>
      <c r="AH965" s="51">
        <v>-5.9247776785050501</v>
      </c>
      <c r="AI965" s="19"/>
      <c r="AJ965" s="51"/>
      <c r="AK965" s="19">
        <v>-3.0598731672398599E-2</v>
      </c>
      <c r="AL965" s="19">
        <v>-0.229752846102347</v>
      </c>
      <c r="AM965" s="51">
        <v>-13.556638163296199</v>
      </c>
      <c r="AN965" s="15"/>
      <c r="AO965" s="22">
        <v>2.46017994431895E-2</v>
      </c>
      <c r="AP965" s="22">
        <v>-2.1915707175139701E-2</v>
      </c>
      <c r="AQ965" s="22">
        <v>1.11095150587062E-2</v>
      </c>
      <c r="AR965" s="22">
        <v>-4.1259566866792698E-2</v>
      </c>
      <c r="AS965" s="20"/>
      <c r="AT965" s="20"/>
      <c r="AU965" s="20"/>
      <c r="AV965" s="21"/>
      <c r="AW965" s="15"/>
      <c r="AX965" s="25"/>
      <c r="AY965" s="26"/>
      <c r="AZ965" s="26"/>
      <c r="BA965" s="26"/>
      <c r="BB965" s="85"/>
      <c r="BC965" s="88">
        <v>-5.36769354769058</v>
      </c>
      <c r="BD965" s="18">
        <v>43980</v>
      </c>
      <c r="BE965" s="18">
        <v>43990</v>
      </c>
      <c r="BF965" s="20">
        <v>15</v>
      </c>
      <c r="BG965" s="18">
        <v>44001</v>
      </c>
      <c r="BH965" s="15"/>
    </row>
    <row r="966" spans="1:60" x14ac:dyDescent="0.25">
      <c r="A966" s="15"/>
      <c r="B966" s="14" t="s">
        <v>3062</v>
      </c>
      <c r="C966" s="14" t="s">
        <v>3063</v>
      </c>
      <c r="D966" s="14" t="s">
        <v>3058</v>
      </c>
      <c r="E966" s="16" t="s">
        <v>27</v>
      </c>
      <c r="F966" s="16" t="s">
        <v>28</v>
      </c>
      <c r="G966" s="81" t="s">
        <v>224</v>
      </c>
      <c r="H966" s="82" t="s">
        <v>3059</v>
      </c>
      <c r="I966" s="17" t="s">
        <v>411</v>
      </c>
      <c r="J966" s="17" t="s">
        <v>3064</v>
      </c>
      <c r="K966" s="15"/>
      <c r="L966" s="18">
        <v>43879</v>
      </c>
      <c r="M966" s="83"/>
      <c r="N966" s="84"/>
      <c r="O966" s="84">
        <v>89661.458325028405</v>
      </c>
      <c r="P966" s="85">
        <f t="shared" si="14"/>
        <v>0</v>
      </c>
      <c r="Q966" s="18">
        <v>43798</v>
      </c>
      <c r="R966" s="86"/>
      <c r="S966" s="86">
        <v>35956702.190937497</v>
      </c>
      <c r="T966" s="15"/>
      <c r="U966" s="19"/>
      <c r="V966" s="51"/>
      <c r="W966" s="19"/>
      <c r="X966" s="51"/>
      <c r="Y966" s="19"/>
      <c r="Z966" s="51"/>
      <c r="AA966" s="19"/>
      <c r="AB966" s="51"/>
      <c r="AC966" s="19"/>
      <c r="AD966" s="51"/>
      <c r="AE966" s="19"/>
      <c r="AF966" s="87"/>
      <c r="AG966" s="19"/>
      <c r="AH966" s="51"/>
      <c r="AI966" s="19"/>
      <c r="AJ966" s="51"/>
      <c r="AK966" s="19"/>
      <c r="AL966" s="19"/>
      <c r="AM966" s="51"/>
      <c r="AN966" s="15"/>
      <c r="AO966" s="22">
        <v>3.6029489621796501E-2</v>
      </c>
      <c r="AP966" s="22">
        <v>-2.3864330401920601E-2</v>
      </c>
      <c r="AQ966" s="22">
        <v>0.140760372838558</v>
      </c>
      <c r="AR966" s="22">
        <v>-9.80586014175788E-2</v>
      </c>
      <c r="AS966" s="20"/>
      <c r="AT966" s="20"/>
      <c r="AU966" s="20"/>
      <c r="AV966" s="21"/>
      <c r="AW966" s="15"/>
      <c r="AX966" s="25"/>
      <c r="AY966" s="26"/>
      <c r="AZ966" s="26"/>
      <c r="BA966" s="26"/>
      <c r="BB966" s="85"/>
      <c r="BC966" s="88">
        <v>-9.8065250635554495</v>
      </c>
      <c r="BD966" s="18">
        <v>43798</v>
      </c>
      <c r="BE966" s="18">
        <v>43831</v>
      </c>
      <c r="BF966" s="20"/>
      <c r="BG966" s="18"/>
      <c r="BH966" s="15"/>
    </row>
    <row r="967" spans="1:60" x14ac:dyDescent="0.25">
      <c r="A967" s="15"/>
      <c r="B967" s="14" t="s">
        <v>3065</v>
      </c>
      <c r="C967" s="14" t="s">
        <v>3066</v>
      </c>
      <c r="D967" s="14" t="s">
        <v>3067</v>
      </c>
      <c r="E967" s="16" t="s">
        <v>36</v>
      </c>
      <c r="F967" s="16" t="s">
        <v>172</v>
      </c>
      <c r="G967" s="81" t="s">
        <v>64</v>
      </c>
      <c r="H967" s="82" t="s">
        <v>2051</v>
      </c>
      <c r="I967" s="17" t="s">
        <v>411</v>
      </c>
      <c r="J967" s="17" t="s">
        <v>3068</v>
      </c>
      <c r="K967" s="15"/>
      <c r="L967" s="18">
        <v>44022</v>
      </c>
      <c r="M967" s="83">
        <v>79502.567129969597</v>
      </c>
      <c r="N967" s="84">
        <v>79502.567129969597</v>
      </c>
      <c r="O967" s="84">
        <v>87080.795439958601</v>
      </c>
      <c r="P967" s="85">
        <f t="shared" ref="P967:P1030" si="15">IFERROR(N967/O967,"")</f>
        <v>0.91297474636397735</v>
      </c>
      <c r="Q967" s="18">
        <v>43896</v>
      </c>
      <c r="R967" s="86">
        <v>8625950.6097656209</v>
      </c>
      <c r="S967" s="86">
        <v>4761392.4357890598</v>
      </c>
      <c r="T967" s="15"/>
      <c r="U967" s="19">
        <v>-6.8935891704313699E-3</v>
      </c>
      <c r="V967" s="51">
        <v>-0.64744600167614397</v>
      </c>
      <c r="W967" s="19">
        <v>1.4349667311762499E-2</v>
      </c>
      <c r="X967" s="51">
        <v>2.2238839822421101</v>
      </c>
      <c r="Y967" s="19">
        <v>-8.7254577674684697E-3</v>
      </c>
      <c r="Z967" s="51">
        <v>18.459127681504501</v>
      </c>
      <c r="AA967" s="19">
        <v>0.113371749503131</v>
      </c>
      <c r="AB967" s="51">
        <v>31.913841853471201</v>
      </c>
      <c r="AC967" s="19"/>
      <c r="AD967" s="51"/>
      <c r="AE967" s="19"/>
      <c r="AF967" s="87"/>
      <c r="AG967" s="19">
        <v>-3.7063770328131802E-2</v>
      </c>
      <c r="AH967" s="51">
        <v>-5.5051980246426</v>
      </c>
      <c r="AI967" s="19">
        <v>2.1249771389193501E-2</v>
      </c>
      <c r="AJ967" s="51">
        <v>15.8518943459203</v>
      </c>
      <c r="AK967" s="19">
        <v>0.21146768959995799</v>
      </c>
      <c r="AL967" s="19">
        <v>0.11005544355794</v>
      </c>
      <c r="AM967" s="51">
        <v>45.435534412739798</v>
      </c>
      <c r="AN967" s="15"/>
      <c r="AO967" s="22">
        <v>3.6334758264274597E-2</v>
      </c>
      <c r="AP967" s="22">
        <v>-3.1218098511999401E-2</v>
      </c>
      <c r="AQ967" s="22">
        <v>0.13650791916006699</v>
      </c>
      <c r="AR967" s="22">
        <v>-9.0022363478055895E-2</v>
      </c>
      <c r="AS967" s="20">
        <v>9</v>
      </c>
      <c r="AT967" s="20">
        <v>3</v>
      </c>
      <c r="AU967" s="20">
        <v>7</v>
      </c>
      <c r="AV967" s="21">
        <v>5</v>
      </c>
      <c r="AW967" s="15"/>
      <c r="AX967" s="25">
        <v>0.139995964915724</v>
      </c>
      <c r="AY967" s="26">
        <v>0.87092948112058399</v>
      </c>
      <c r="AZ967" s="26">
        <v>0.97208955225778504</v>
      </c>
      <c r="BA967" s="26">
        <v>1.3395268790336601</v>
      </c>
      <c r="BB967" s="85">
        <v>1.44769509769867E-2</v>
      </c>
      <c r="BC967" s="88">
        <v>-13.1492337318632</v>
      </c>
      <c r="BD967" s="18">
        <v>43896</v>
      </c>
      <c r="BE967" s="18">
        <v>43915</v>
      </c>
      <c r="BF967" s="20"/>
      <c r="BG967" s="18"/>
      <c r="BH967" s="15"/>
    </row>
    <row r="968" spans="1:60" x14ac:dyDescent="0.25">
      <c r="A968" s="15"/>
      <c r="B968" s="14" t="s">
        <v>3069</v>
      </c>
      <c r="C968" s="14" t="s">
        <v>3070</v>
      </c>
      <c r="D968" s="14" t="s">
        <v>3067</v>
      </c>
      <c r="E968" s="16" t="s">
        <v>77</v>
      </c>
      <c r="F968" s="16" t="s">
        <v>172</v>
      </c>
      <c r="G968" s="81" t="s">
        <v>64</v>
      </c>
      <c r="H968" s="82" t="s">
        <v>2051</v>
      </c>
      <c r="I968" s="17" t="s">
        <v>411</v>
      </c>
      <c r="J968" s="17" t="s">
        <v>3071</v>
      </c>
      <c r="K968" s="15"/>
      <c r="L968" s="18">
        <v>44022</v>
      </c>
      <c r="M968" s="83">
        <v>81049.161545991898</v>
      </c>
      <c r="N968" s="84">
        <v>81049.161545991898</v>
      </c>
      <c r="O968" s="84">
        <v>88372.768743991895</v>
      </c>
      <c r="P968" s="85">
        <f t="shared" si="15"/>
        <v>0.91712823642296604</v>
      </c>
      <c r="Q968" s="18">
        <v>43896</v>
      </c>
      <c r="R968" s="86">
        <v>597830.19282031199</v>
      </c>
      <c r="S968" s="86">
        <v>613457.30556640599</v>
      </c>
      <c r="T968" s="15"/>
      <c r="U968" s="19">
        <v>-6.8583606807806098E-3</v>
      </c>
      <c r="V968" s="51">
        <v>-0.64392315271106804</v>
      </c>
      <c r="W968" s="19">
        <v>1.5444733720869399E-2</v>
      </c>
      <c r="X968" s="51">
        <v>2.3333906231528099</v>
      </c>
      <c r="Y968" s="19">
        <v>-2.2069737497076901E-3</v>
      </c>
      <c r="Z968" s="51">
        <v>19.110976083291501</v>
      </c>
      <c r="AA968" s="19">
        <v>0.12817924908449599</v>
      </c>
      <c r="AB968" s="51">
        <v>33.3945918116369</v>
      </c>
      <c r="AC968" s="19"/>
      <c r="AD968" s="51"/>
      <c r="AE968" s="19"/>
      <c r="AF968" s="87"/>
      <c r="AG968" s="19">
        <v>-3.6716954801704602E-2</v>
      </c>
      <c r="AH968" s="51">
        <v>-5.4705164719998702</v>
      </c>
      <c r="AI968" s="19">
        <v>2.8334616366919401E-2</v>
      </c>
      <c r="AJ968" s="51">
        <v>16.560378843685601</v>
      </c>
      <c r="AK968" s="19">
        <v>0.227236630416883</v>
      </c>
      <c r="AL968" s="19">
        <v>0.117627994670329</v>
      </c>
      <c r="AM968" s="51">
        <v>46.653618990501897</v>
      </c>
      <c r="AN968" s="15"/>
      <c r="AO968" s="22">
        <v>3.6372914262756198E-2</v>
      </c>
      <c r="AP968" s="22">
        <v>-3.1113273968003299E-2</v>
      </c>
      <c r="AQ968" s="22">
        <v>0.13774329076477401</v>
      </c>
      <c r="AR968" s="22">
        <v>-8.89999438849918E-2</v>
      </c>
      <c r="AS968" s="20">
        <v>9</v>
      </c>
      <c r="AT968" s="20">
        <v>3</v>
      </c>
      <c r="AU968" s="20">
        <v>7</v>
      </c>
      <c r="AV968" s="21">
        <v>5</v>
      </c>
      <c r="AW968" s="15"/>
      <c r="AX968" s="25">
        <v>0.139939860654995</v>
      </c>
      <c r="AY968" s="26">
        <v>0.97181755074689102</v>
      </c>
      <c r="AZ968" s="26">
        <v>1.02142318387814</v>
      </c>
      <c r="BA968" s="26">
        <v>1.5011565893582901</v>
      </c>
      <c r="BB968" s="85">
        <v>1.4471903489957199E-2</v>
      </c>
      <c r="BC968" s="88">
        <v>-13.0898244203127</v>
      </c>
      <c r="BD968" s="18">
        <v>43896</v>
      </c>
      <c r="BE968" s="18">
        <v>43915</v>
      </c>
      <c r="BF968" s="20"/>
      <c r="BG968" s="18"/>
      <c r="BH968" s="15"/>
    </row>
    <row r="969" spans="1:60" x14ac:dyDescent="0.25">
      <c r="A969" s="15"/>
      <c r="B969" s="14" t="s">
        <v>3072</v>
      </c>
      <c r="C969" s="14" t="s">
        <v>3073</v>
      </c>
      <c r="D969" s="14" t="s">
        <v>3067</v>
      </c>
      <c r="E969" s="16" t="s">
        <v>43</v>
      </c>
      <c r="F969" s="16" t="s">
        <v>172</v>
      </c>
      <c r="G969" s="81" t="s">
        <v>64</v>
      </c>
      <c r="H969" s="82" t="s">
        <v>2051</v>
      </c>
      <c r="I969" s="17" t="s">
        <v>411</v>
      </c>
      <c r="J969" s="17" t="s">
        <v>3074</v>
      </c>
      <c r="K969" s="15"/>
      <c r="L969" s="18">
        <v>44022</v>
      </c>
      <c r="M969" s="83">
        <v>82505.934036016493</v>
      </c>
      <c r="N969" s="84">
        <v>82505.934036016493</v>
      </c>
      <c r="O969" s="84">
        <v>90075.723423957796</v>
      </c>
      <c r="P969" s="85">
        <f t="shared" si="15"/>
        <v>0.91596193624432287</v>
      </c>
      <c r="Q969" s="18">
        <v>43896</v>
      </c>
      <c r="R969" s="86">
        <v>7377680.03675781</v>
      </c>
      <c r="S969" s="86">
        <v>4604987.4353359398</v>
      </c>
      <c r="T969" s="15"/>
      <c r="U969" s="19">
        <v>-6.8680231470352703E-3</v>
      </c>
      <c r="V969" s="51">
        <v>-0.644889399336535</v>
      </c>
      <c r="W969" s="19">
        <v>1.5139054485189299E-2</v>
      </c>
      <c r="X969" s="51">
        <v>2.30282269958479</v>
      </c>
      <c r="Y969" s="19">
        <v>-4.0383582881986504E-3</v>
      </c>
      <c r="Z969" s="51">
        <v>18.9278376294242</v>
      </c>
      <c r="AA969" s="19">
        <v>0.12400484478712299</v>
      </c>
      <c r="AB969" s="51">
        <v>32.977151381899603</v>
      </c>
      <c r="AC969" s="19"/>
      <c r="AD969" s="51"/>
      <c r="AE969" s="19"/>
      <c r="AF969" s="87"/>
      <c r="AG969" s="19">
        <v>-3.6813431792324998E-2</v>
      </c>
      <c r="AH969" s="51">
        <v>-5.4801641710582798</v>
      </c>
      <c r="AI969" s="19">
        <v>2.6344700791014499E-2</v>
      </c>
      <c r="AJ969" s="51">
        <v>16.361387286102399</v>
      </c>
      <c r="AK969" s="19">
        <v>0.21018202770210301</v>
      </c>
      <c r="AL969" s="19">
        <v>0.124405260150525</v>
      </c>
      <c r="AM969" s="51">
        <v>42.972407156135901</v>
      </c>
      <c r="AN969" s="15"/>
      <c r="AO969" s="22">
        <v>3.6361980050060097E-2</v>
      </c>
      <c r="AP969" s="22">
        <v>-3.1143027915277299E-2</v>
      </c>
      <c r="AQ969" s="22">
        <v>0.13739477080889601</v>
      </c>
      <c r="AR969" s="22">
        <v>-8.9290126361447605E-2</v>
      </c>
      <c r="AS969" s="20">
        <v>9</v>
      </c>
      <c r="AT969" s="20">
        <v>3</v>
      </c>
      <c r="AU969" s="20">
        <v>7</v>
      </c>
      <c r="AV969" s="21">
        <v>5</v>
      </c>
      <c r="AW969" s="15"/>
      <c r="AX969" s="25">
        <v>0.139955344527843</v>
      </c>
      <c r="AY969" s="26">
        <v>0.94337149985676705</v>
      </c>
      <c r="AZ969" s="26">
        <v>1.00751956204294</v>
      </c>
      <c r="BA969" s="26">
        <v>1.4554484642230801</v>
      </c>
      <c r="BB969" s="85">
        <v>1.44732918130285E-2</v>
      </c>
      <c r="BC969" s="88">
        <v>-13.1062895785435</v>
      </c>
      <c r="BD969" s="18">
        <v>43896</v>
      </c>
      <c r="BE969" s="18">
        <v>43915</v>
      </c>
      <c r="BF969" s="20"/>
      <c r="BG969" s="18"/>
      <c r="BH969" s="15"/>
    </row>
    <row r="970" spans="1:60" x14ac:dyDescent="0.25">
      <c r="A970" s="15"/>
      <c r="B970" s="14" t="s">
        <v>3075</v>
      </c>
      <c r="C970" s="14" t="s">
        <v>3076</v>
      </c>
      <c r="D970" s="14" t="s">
        <v>3067</v>
      </c>
      <c r="E970" s="16" t="s">
        <v>3039</v>
      </c>
      <c r="F970" s="16" t="s">
        <v>172</v>
      </c>
      <c r="G970" s="81" t="s">
        <v>64</v>
      </c>
      <c r="H970" s="82" t="s">
        <v>2051</v>
      </c>
      <c r="I970" s="17" t="s">
        <v>411</v>
      </c>
      <c r="J970" s="17" t="s">
        <v>3077</v>
      </c>
      <c r="K970" s="15"/>
      <c r="L970" s="18">
        <v>44022</v>
      </c>
      <c r="M970" s="83">
        <v>82253.041146040006</v>
      </c>
      <c r="N970" s="84">
        <v>82253.041146040006</v>
      </c>
      <c r="O970" s="84">
        <v>89499.839064001993</v>
      </c>
      <c r="P970" s="85">
        <f t="shared" si="15"/>
        <v>0.91903004526321275</v>
      </c>
      <c r="Q970" s="18">
        <v>43896</v>
      </c>
      <c r="R970" s="86">
        <v>13747854.4057969</v>
      </c>
      <c r="S970" s="86">
        <v>12663618.602359399</v>
      </c>
      <c r="T970" s="15"/>
      <c r="U970" s="19">
        <v>-6.8416031090237101E-3</v>
      </c>
      <c r="V970" s="51">
        <v>-0.64224739553537802</v>
      </c>
      <c r="W970" s="19">
        <v>1.5945205772368399E-2</v>
      </c>
      <c r="X970" s="51">
        <v>2.3834378283027</v>
      </c>
      <c r="Y970" s="19">
        <v>7.8343362110899805E-4</v>
      </c>
      <c r="Z970" s="51">
        <v>19.410016820358599</v>
      </c>
      <c r="AA970" s="19">
        <v>0.13498728632839599</v>
      </c>
      <c r="AB970" s="51">
        <v>34.075395536026903</v>
      </c>
      <c r="AC970" s="19"/>
      <c r="AD970" s="51"/>
      <c r="AE970" s="19"/>
      <c r="AF970" s="87"/>
      <c r="AG970" s="19">
        <v>-3.65575840824022E-2</v>
      </c>
      <c r="AH970" s="51">
        <v>-5.4545794000659997</v>
      </c>
      <c r="AI970" s="19">
        <v>3.1588450558047002E-2</v>
      </c>
      <c r="AJ970" s="51">
        <v>16.885762262798401</v>
      </c>
      <c r="AK970" s="19">
        <v>0.25337967460654898</v>
      </c>
      <c r="AL970" s="19">
        <v>0.130795511775505</v>
      </c>
      <c r="AM970" s="51">
        <v>49.626732913428</v>
      </c>
      <c r="AN970" s="15"/>
      <c r="AO970" s="22">
        <v>3.6389652261277702E-2</v>
      </c>
      <c r="AP970" s="22">
        <v>-3.1066198269399999E-2</v>
      </c>
      <c r="AQ970" s="22">
        <v>0.13830375339603099</v>
      </c>
      <c r="AR970" s="22">
        <v>-8.8535979262815104E-2</v>
      </c>
      <c r="AS970" s="20">
        <v>9</v>
      </c>
      <c r="AT970" s="20">
        <v>3</v>
      </c>
      <c r="AU970" s="20">
        <v>7</v>
      </c>
      <c r="AV970" s="21">
        <v>5</v>
      </c>
      <c r="AW970" s="15"/>
      <c r="AX970" s="25">
        <v>0.13991498550414699</v>
      </c>
      <c r="AY970" s="26">
        <v>1.0182334138735301</v>
      </c>
      <c r="AZ970" s="26">
        <v>1.04411549876932</v>
      </c>
      <c r="BA970" s="26">
        <v>1.57595600862805</v>
      </c>
      <c r="BB970" s="85">
        <v>1.44696749923241E-2</v>
      </c>
      <c r="BC970" s="88">
        <v>-13.062591953494101</v>
      </c>
      <c r="BD970" s="18">
        <v>43896</v>
      </c>
      <c r="BE970" s="18">
        <v>43915</v>
      </c>
      <c r="BF970" s="20"/>
      <c r="BG970" s="18"/>
      <c r="BH970" s="15"/>
    </row>
    <row r="971" spans="1:60" x14ac:dyDescent="0.25">
      <c r="A971" s="15"/>
      <c r="B971" s="14" t="s">
        <v>3078</v>
      </c>
      <c r="C971" s="14" t="s">
        <v>3079</v>
      </c>
      <c r="D971" s="14" t="s">
        <v>3067</v>
      </c>
      <c r="E971" s="16" t="s">
        <v>3043</v>
      </c>
      <c r="F971" s="16" t="s">
        <v>172</v>
      </c>
      <c r="G971" s="81" t="s">
        <v>64</v>
      </c>
      <c r="H971" s="82" t="s">
        <v>2051</v>
      </c>
      <c r="I971" s="17" t="s">
        <v>411</v>
      </c>
      <c r="J971" s="17" t="s">
        <v>3080</v>
      </c>
      <c r="K971" s="15"/>
      <c r="L971" s="18">
        <v>44022</v>
      </c>
      <c r="M971" s="83">
        <v>83119.912631988496</v>
      </c>
      <c r="N971" s="84">
        <v>83119.912631988496</v>
      </c>
      <c r="O971" s="84">
        <v>90599.411831974998</v>
      </c>
      <c r="P971" s="85">
        <f t="shared" si="15"/>
        <v>0.91744428524703969</v>
      </c>
      <c r="Q971" s="18">
        <v>43896</v>
      </c>
      <c r="R971" s="86">
        <v>43490923.331249997</v>
      </c>
      <c r="S971" s="86">
        <v>23051375.6706875</v>
      </c>
      <c r="T971" s="15"/>
      <c r="U971" s="19">
        <v>-6.8552873499356801E-3</v>
      </c>
      <c r="V971" s="51">
        <v>-0.64361581962657499</v>
      </c>
      <c r="W971" s="19">
        <v>1.5529581229202401E-2</v>
      </c>
      <c r="X971" s="51">
        <v>2.34187537398611</v>
      </c>
      <c r="Y971" s="19">
        <v>-1.71074182799202E-3</v>
      </c>
      <c r="Z971" s="51">
        <v>19.160599275462999</v>
      </c>
      <c r="AA971" s="19">
        <v>0.12931269053122399</v>
      </c>
      <c r="AB971" s="51">
        <v>33.5079359562951</v>
      </c>
      <c r="AC971" s="19"/>
      <c r="AD971" s="51"/>
      <c r="AE971" s="19"/>
      <c r="AF971" s="87"/>
      <c r="AG971" s="19">
        <v>-3.6690059787361E-2</v>
      </c>
      <c r="AH971" s="51">
        <v>-5.4678269705618696</v>
      </c>
      <c r="AI971" s="19">
        <v>2.8876051996121501E-2</v>
      </c>
      <c r="AJ971" s="51">
        <v>16.614522406598599</v>
      </c>
      <c r="AK971" s="19">
        <v>0.219173136711179</v>
      </c>
      <c r="AL971" s="19">
        <v>0.12953248171106699</v>
      </c>
      <c r="AM971" s="51">
        <v>43.8715180570725</v>
      </c>
      <c r="AN971" s="15"/>
      <c r="AO971" s="22">
        <v>3.6375439885887297E-2</v>
      </c>
      <c r="AP971" s="22">
        <v>-3.11057249691657E-2</v>
      </c>
      <c r="AQ971" s="22">
        <v>0.137837291233154</v>
      </c>
      <c r="AR971" s="22">
        <v>-8.8923261699237602E-2</v>
      </c>
      <c r="AS971" s="20">
        <v>9</v>
      </c>
      <c r="AT971" s="20">
        <v>3</v>
      </c>
      <c r="AU971" s="20">
        <v>7</v>
      </c>
      <c r="AV971" s="21">
        <v>5</v>
      </c>
      <c r="AW971" s="15"/>
      <c r="AX971" s="25">
        <v>0.13993532469001399</v>
      </c>
      <c r="AY971" s="26">
        <v>0.979538272741593</v>
      </c>
      <c r="AZ971" s="26">
        <v>1.0251993989149899</v>
      </c>
      <c r="BA971" s="26">
        <v>1.51357870932043</v>
      </c>
      <c r="BB971" s="85">
        <v>1.4471491623244201E-2</v>
      </c>
      <c r="BC971" s="88">
        <v>-13.085184912590201</v>
      </c>
      <c r="BD971" s="18">
        <v>43896</v>
      </c>
      <c r="BE971" s="18">
        <v>43915</v>
      </c>
      <c r="BF971" s="20"/>
      <c r="BG971" s="18"/>
      <c r="BH971" s="15"/>
    </row>
    <row r="972" spans="1:60" x14ac:dyDescent="0.25">
      <c r="A972" s="15"/>
      <c r="B972" s="14" t="s">
        <v>3081</v>
      </c>
      <c r="C972" s="14" t="s">
        <v>3082</v>
      </c>
      <c r="D972" s="14" t="s">
        <v>3083</v>
      </c>
      <c r="E972" s="16" t="s">
        <v>3084</v>
      </c>
      <c r="F972" s="16" t="s">
        <v>69</v>
      </c>
      <c r="G972" s="81" t="s">
        <v>115</v>
      </c>
      <c r="H972" s="82" t="s">
        <v>621</v>
      </c>
      <c r="I972" s="17" t="s">
        <v>411</v>
      </c>
      <c r="J972" s="17" t="s">
        <v>64</v>
      </c>
      <c r="K972" s="15"/>
      <c r="L972" s="18">
        <v>44022</v>
      </c>
      <c r="M972" s="83">
        <v>84926.357424020796</v>
      </c>
      <c r="N972" s="84">
        <v>84926.357424020796</v>
      </c>
      <c r="O972" s="84">
        <v>96846.454782009096</v>
      </c>
      <c r="P972" s="85">
        <f t="shared" si="15"/>
        <v>0.87691756621531325</v>
      </c>
      <c r="Q972" s="18">
        <v>43885</v>
      </c>
      <c r="R972" s="86">
        <v>6642541.3796093799</v>
      </c>
      <c r="S972" s="86">
        <v>8278188.9089296898</v>
      </c>
      <c r="T972" s="15"/>
      <c r="U972" s="19">
        <v>-5.6265094399350303E-3</v>
      </c>
      <c r="V972" s="51">
        <v>-0.52073802862651097</v>
      </c>
      <c r="W972" s="19">
        <v>1.02159862872213E-2</v>
      </c>
      <c r="X972" s="51">
        <v>1.8105158797880001</v>
      </c>
      <c r="Y972" s="19">
        <v>-4.8014629089302603E-2</v>
      </c>
      <c r="Z972" s="51">
        <v>14.530210549317401</v>
      </c>
      <c r="AA972" s="19">
        <v>7.7359240907753701E-2</v>
      </c>
      <c r="AB972" s="51">
        <v>28.312590993940798</v>
      </c>
      <c r="AC972" s="19">
        <v>0.25433639198483399</v>
      </c>
      <c r="AD972" s="51">
        <v>49.719494696764698</v>
      </c>
      <c r="AE972" s="19">
        <v>0.21914458369428799</v>
      </c>
      <c r="AF972" s="87">
        <v>39.6916904180543</v>
      </c>
      <c r="AG972" s="19">
        <v>-3.63966380764396E-2</v>
      </c>
      <c r="AH972" s="51">
        <v>-5.43848479947337</v>
      </c>
      <c r="AI972" s="19">
        <v>-1.18891695901766E-2</v>
      </c>
      <c r="AJ972" s="51">
        <v>12.538000247979699</v>
      </c>
      <c r="AK972" s="19">
        <v>0.30855237090319898</v>
      </c>
      <c r="AL972" s="19">
        <v>6.8905692076441497E-2</v>
      </c>
      <c r="AM972" s="51">
        <v>33.323960623296401</v>
      </c>
      <c r="AN972" s="15"/>
      <c r="AO972" s="22">
        <v>3.6794158260818201E-2</v>
      </c>
      <c r="AP972" s="22">
        <v>-2.7550090489967299E-2</v>
      </c>
      <c r="AQ972" s="22">
        <v>0.13708249043891599</v>
      </c>
      <c r="AR972" s="22">
        <v>-0.17312426515389201</v>
      </c>
      <c r="AS972" s="20">
        <v>8</v>
      </c>
      <c r="AT972" s="20">
        <v>4</v>
      </c>
      <c r="AU972" s="20">
        <v>6</v>
      </c>
      <c r="AV972" s="21">
        <v>6</v>
      </c>
      <c r="AW972" s="15"/>
      <c r="AX972" s="25">
        <v>0.145204846903216</v>
      </c>
      <c r="AY972" s="26">
        <v>0.57897334227345698</v>
      </c>
      <c r="AZ972" s="26">
        <v>0.802575873786736</v>
      </c>
      <c r="BA972" s="26">
        <v>0.86594165536280299</v>
      </c>
      <c r="BB972" s="85">
        <v>1.5009856820015601E-2</v>
      </c>
      <c r="BC972" s="88">
        <v>-20.140926733874899</v>
      </c>
      <c r="BD972" s="18">
        <v>43885</v>
      </c>
      <c r="BE972" s="18">
        <v>43915</v>
      </c>
      <c r="BF972" s="20"/>
      <c r="BG972" s="18"/>
      <c r="BH972" s="15"/>
    </row>
    <row r="973" spans="1:60" x14ac:dyDescent="0.25">
      <c r="A973" s="15"/>
      <c r="B973" s="14" t="s">
        <v>3085</v>
      </c>
      <c r="C973" s="14" t="s">
        <v>3086</v>
      </c>
      <c r="D973" s="14" t="s">
        <v>3083</v>
      </c>
      <c r="E973" s="16" t="s">
        <v>80</v>
      </c>
      <c r="F973" s="16" t="s">
        <v>69</v>
      </c>
      <c r="G973" s="81" t="s">
        <v>115</v>
      </c>
      <c r="H973" s="82" t="s">
        <v>621</v>
      </c>
      <c r="I973" s="17" t="s">
        <v>411</v>
      </c>
      <c r="J973" s="17" t="s">
        <v>64</v>
      </c>
      <c r="K973" s="15"/>
      <c r="L973" s="18">
        <v>44022</v>
      </c>
      <c r="M973" s="83">
        <v>84099.4328520298</v>
      </c>
      <c r="N973" s="84">
        <v>84099.4328520298</v>
      </c>
      <c r="O973" s="84">
        <v>95993.552358031302</v>
      </c>
      <c r="P973" s="85">
        <f t="shared" si="15"/>
        <v>0.8760945999618861</v>
      </c>
      <c r="Q973" s="18">
        <v>43885</v>
      </c>
      <c r="R973" s="86">
        <v>8554007.9452968705</v>
      </c>
      <c r="S973" s="86">
        <v>9776389.9399062507</v>
      </c>
      <c r="T973" s="15"/>
      <c r="U973" s="19">
        <v>-5.6327727206735298E-3</v>
      </c>
      <c r="V973" s="51">
        <v>-0.52136435670035997</v>
      </c>
      <c r="W973" s="19">
        <v>1.00083614051982E-2</v>
      </c>
      <c r="X973" s="51">
        <v>1.78975339158569</v>
      </c>
      <c r="Y973" s="19">
        <v>-4.9200821391423198E-2</v>
      </c>
      <c r="Z973" s="51">
        <v>14.411591319105399</v>
      </c>
      <c r="AA973" s="19">
        <v>7.4662077977336594E-2</v>
      </c>
      <c r="AB973" s="51">
        <v>28.0428747008846</v>
      </c>
      <c r="AC973" s="19">
        <v>0.248072273847356</v>
      </c>
      <c r="AD973" s="51">
        <v>49.093082882987801</v>
      </c>
      <c r="AE973" s="19">
        <v>0.21002736248366999</v>
      </c>
      <c r="AF973" s="87">
        <v>38.7799682969926</v>
      </c>
      <c r="AG973" s="19">
        <v>-3.6463343472860302E-2</v>
      </c>
      <c r="AH973" s="51">
        <v>-5.4451553391118104</v>
      </c>
      <c r="AI973" s="19">
        <v>-1.3187585444939001E-2</v>
      </c>
      <c r="AJ973" s="51">
        <v>12.408158662496101</v>
      </c>
      <c r="AK973" s="19">
        <v>0.29721017494739499</v>
      </c>
      <c r="AL973" s="19">
        <v>6.6534863059132504E-2</v>
      </c>
      <c r="AM973" s="51">
        <v>33.073841099045197</v>
      </c>
      <c r="AN973" s="15"/>
      <c r="AO973" s="22">
        <v>3.6787786324566703E-2</v>
      </c>
      <c r="AP973" s="22">
        <v>-2.75699920312036E-2</v>
      </c>
      <c r="AQ973" s="22">
        <v>0.136847489044158</v>
      </c>
      <c r="AR973" s="22">
        <v>-0.17329982056981</v>
      </c>
      <c r="AS973" s="20">
        <v>8</v>
      </c>
      <c r="AT973" s="20">
        <v>4</v>
      </c>
      <c r="AU973" s="20">
        <v>6</v>
      </c>
      <c r="AV973" s="21">
        <v>6</v>
      </c>
      <c r="AW973" s="15"/>
      <c r="AX973" s="25">
        <v>0.145209293425869</v>
      </c>
      <c r="AY973" s="26">
        <v>0.56134734678107601</v>
      </c>
      <c r="AZ973" s="26">
        <v>0.79405809730269505</v>
      </c>
      <c r="BA973" s="26">
        <v>0.83894042627798604</v>
      </c>
      <c r="BB973" s="85">
        <v>1.5010177081330799E-2</v>
      </c>
      <c r="BC973" s="88">
        <v>-20.1573234979587</v>
      </c>
      <c r="BD973" s="18">
        <v>43885</v>
      </c>
      <c r="BE973" s="18">
        <v>43915</v>
      </c>
      <c r="BF973" s="20"/>
      <c r="BG973" s="18"/>
      <c r="BH973" s="15"/>
    </row>
    <row r="974" spans="1:60" x14ac:dyDescent="0.25">
      <c r="A974" s="15"/>
      <c r="B974" s="14" t="s">
        <v>3087</v>
      </c>
      <c r="C974" s="14" t="s">
        <v>3088</v>
      </c>
      <c r="D974" s="14" t="s">
        <v>3083</v>
      </c>
      <c r="E974" s="16" t="s">
        <v>91</v>
      </c>
      <c r="F974" s="16" t="s">
        <v>69</v>
      </c>
      <c r="G974" s="81" t="s">
        <v>115</v>
      </c>
      <c r="H974" s="82" t="s">
        <v>621</v>
      </c>
      <c r="I974" s="17" t="s">
        <v>411</v>
      </c>
      <c r="J974" s="17" t="s">
        <v>64</v>
      </c>
      <c r="K974" s="15"/>
      <c r="L974" s="18">
        <v>44022</v>
      </c>
      <c r="M974" s="83">
        <v>83283.1399439573</v>
      </c>
      <c r="N974" s="84">
        <v>83283.1399439573</v>
      </c>
      <c r="O974" s="84">
        <v>95151.015630006805</v>
      </c>
      <c r="P974" s="85">
        <f t="shared" si="15"/>
        <v>0.87527326316518206</v>
      </c>
      <c r="Q974" s="18">
        <v>43885</v>
      </c>
      <c r="R974" s="86">
        <v>6056045.0487500001</v>
      </c>
      <c r="S974" s="86">
        <v>6534331.1868906301</v>
      </c>
      <c r="T974" s="15"/>
      <c r="U974" s="19">
        <v>-5.6400947541987998E-3</v>
      </c>
      <c r="V974" s="51">
        <v>-0.52209656005288696</v>
      </c>
      <c r="W974" s="19">
        <v>9.8008471268258308E-3</v>
      </c>
      <c r="X974" s="51">
        <v>1.76900196374845</v>
      </c>
      <c r="Y974" s="19">
        <v>-5.03848346971063E-2</v>
      </c>
      <c r="Z974" s="51">
        <v>14.293189988544301</v>
      </c>
      <c r="AA974" s="19">
        <v>7.1970822009461699E-2</v>
      </c>
      <c r="AB974" s="51">
        <v>27.773749104118899</v>
      </c>
      <c r="AC974" s="19">
        <v>0.24183881279546801</v>
      </c>
      <c r="AD974" s="51">
        <v>48.469736777828103</v>
      </c>
      <c r="AE974" s="19">
        <v>0.20097674973308999</v>
      </c>
      <c r="AF974" s="87">
        <v>37.874907021934597</v>
      </c>
      <c r="AG974" s="19">
        <v>-3.65293891982219E-2</v>
      </c>
      <c r="AH974" s="51">
        <v>-5.4517599116516102</v>
      </c>
      <c r="AI974" s="19">
        <v>-1.4484067713055999E-2</v>
      </c>
      <c r="AJ974" s="51">
        <v>12.2785104356881</v>
      </c>
      <c r="AK974" s="19">
        <v>0.28461908568366201</v>
      </c>
      <c r="AL974" s="19">
        <v>6.3962851880205604E-2</v>
      </c>
      <c r="AM974" s="51">
        <v>31.814732172671899</v>
      </c>
      <c r="AN974" s="15"/>
      <c r="AO974" s="22">
        <v>3.6779425803615602E-2</v>
      </c>
      <c r="AP974" s="22">
        <v>-2.75910728587405E-2</v>
      </c>
      <c r="AQ974" s="22">
        <v>0.13661514350314999</v>
      </c>
      <c r="AR974" s="22">
        <v>-0.173475872606214</v>
      </c>
      <c r="AS974" s="20">
        <v>8</v>
      </c>
      <c r="AT974" s="20">
        <v>4</v>
      </c>
      <c r="AU974" s="20">
        <v>6</v>
      </c>
      <c r="AV974" s="21">
        <v>6</v>
      </c>
      <c r="AW974" s="15"/>
      <c r="AX974" s="25">
        <v>0.14521455330745101</v>
      </c>
      <c r="AY974" s="26">
        <v>0.54376348038294997</v>
      </c>
      <c r="AZ974" s="26">
        <v>0.78556141266744794</v>
      </c>
      <c r="BA974" s="26">
        <v>0.81203995308169397</v>
      </c>
      <c r="BB974" s="85">
        <v>1.5010578579986E-2</v>
      </c>
      <c r="BC974" s="88">
        <v>-20.1737193606677</v>
      </c>
      <c r="BD974" s="18">
        <v>43885</v>
      </c>
      <c r="BE974" s="18">
        <v>43915</v>
      </c>
      <c r="BF974" s="20"/>
      <c r="BG974" s="18"/>
      <c r="BH974" s="15"/>
    </row>
    <row r="975" spans="1:60" x14ac:dyDescent="0.25">
      <c r="A975" s="15"/>
      <c r="B975" s="14" t="s">
        <v>3089</v>
      </c>
      <c r="C975" s="14" t="s">
        <v>3090</v>
      </c>
      <c r="D975" s="14" t="s">
        <v>3083</v>
      </c>
      <c r="E975" s="16" t="s">
        <v>94</v>
      </c>
      <c r="F975" s="16" t="s">
        <v>69</v>
      </c>
      <c r="G975" s="81" t="s">
        <v>115</v>
      </c>
      <c r="H975" s="82" t="s">
        <v>621</v>
      </c>
      <c r="I975" s="17" t="s">
        <v>411</v>
      </c>
      <c r="J975" s="17" t="s">
        <v>64</v>
      </c>
      <c r="K975" s="15"/>
      <c r="L975" s="18">
        <v>44022</v>
      </c>
      <c r="M975" s="83">
        <v>81674.162675976797</v>
      </c>
      <c r="N975" s="84">
        <v>81674.162675976797</v>
      </c>
      <c r="O975" s="84">
        <v>93488.131242036805</v>
      </c>
      <c r="P975" s="85">
        <f t="shared" si="15"/>
        <v>0.87363135395792491</v>
      </c>
      <c r="Q975" s="18">
        <v>43885</v>
      </c>
      <c r="R975" s="86">
        <v>13686244.194343699</v>
      </c>
      <c r="S975" s="86">
        <v>13442654.2888906</v>
      </c>
      <c r="T975" s="15"/>
      <c r="U975" s="19">
        <v>-5.6542237580288202E-3</v>
      </c>
      <c r="V975" s="51">
        <v>-0.52350946043588897</v>
      </c>
      <c r="W975" s="19">
        <v>9.3851818965049495E-3</v>
      </c>
      <c r="X975" s="51">
        <v>1.7274354407163599</v>
      </c>
      <c r="Y975" s="19">
        <v>-5.2749973477184499E-2</v>
      </c>
      <c r="Z975" s="51">
        <v>14.0566761105292</v>
      </c>
      <c r="AA975" s="19">
        <v>6.6609554056412903E-2</v>
      </c>
      <c r="AB975" s="51">
        <v>27.237622308806699</v>
      </c>
      <c r="AC975" s="19">
        <v>0.22946440477622701</v>
      </c>
      <c r="AD975" s="51">
        <v>47.232295975904002</v>
      </c>
      <c r="AE975" s="19">
        <v>0.18307886366179399</v>
      </c>
      <c r="AF975" s="87">
        <v>36.085118414775899</v>
      </c>
      <c r="AG975" s="19">
        <v>-3.6661518152868701E-2</v>
      </c>
      <c r="AH975" s="51">
        <v>-5.46497280711628</v>
      </c>
      <c r="AI975" s="19">
        <v>-1.70731159569186E-2</v>
      </c>
      <c r="AJ975" s="51">
        <v>12.019605611305501</v>
      </c>
      <c r="AK975" s="19">
        <v>0.25980106239323503</v>
      </c>
      <c r="AL975" s="19">
        <v>5.8837152471824097E-2</v>
      </c>
      <c r="AM975" s="51">
        <v>29.332929843629199</v>
      </c>
      <c r="AN975" s="15"/>
      <c r="AO975" s="22">
        <v>3.6766033259482397E-2</v>
      </c>
      <c r="AP975" s="22">
        <v>-2.76301585572583E-2</v>
      </c>
      <c r="AQ975" s="22">
        <v>0.136148173211113</v>
      </c>
      <c r="AR975" s="22">
        <v>-0.173827052332927</v>
      </c>
      <c r="AS975" s="20">
        <v>8</v>
      </c>
      <c r="AT975" s="20">
        <v>4</v>
      </c>
      <c r="AU975" s="20">
        <v>6</v>
      </c>
      <c r="AV975" s="21">
        <v>6</v>
      </c>
      <c r="AW975" s="15"/>
      <c r="AX975" s="25">
        <v>0.14522546041654999</v>
      </c>
      <c r="AY975" s="26">
        <v>0.50872407815495502</v>
      </c>
      <c r="AZ975" s="26">
        <v>0.76862604455254802</v>
      </c>
      <c r="BA975" s="26">
        <v>0.75855617503475503</v>
      </c>
      <c r="BB975" s="85">
        <v>1.50114259841394E-2</v>
      </c>
      <c r="BC975" s="88">
        <v>-20.206584685278401</v>
      </c>
      <c r="BD975" s="18">
        <v>43885</v>
      </c>
      <c r="BE975" s="18">
        <v>43915</v>
      </c>
      <c r="BF975" s="20"/>
      <c r="BG975" s="18"/>
      <c r="BH975" s="15"/>
    </row>
    <row r="976" spans="1:60" x14ac:dyDescent="0.25">
      <c r="A976" s="15"/>
      <c r="B976" s="14" t="s">
        <v>3091</v>
      </c>
      <c r="C976" s="14" t="s">
        <v>3092</v>
      </c>
      <c r="D976" s="14" t="s">
        <v>3093</v>
      </c>
      <c r="E976" s="16" t="s">
        <v>3094</v>
      </c>
      <c r="F976" s="16" t="s">
        <v>287</v>
      </c>
      <c r="G976" s="81" t="s">
        <v>115</v>
      </c>
      <c r="H976" s="82" t="s">
        <v>621</v>
      </c>
      <c r="I976" s="17" t="s">
        <v>31</v>
      </c>
      <c r="J976" s="17" t="s">
        <v>64</v>
      </c>
      <c r="K976" s="15"/>
      <c r="L976" s="18">
        <v>44022</v>
      </c>
      <c r="M976" s="83">
        <v>1037.5489000007501</v>
      </c>
      <c r="N976" s="84">
        <v>1037.5489000007501</v>
      </c>
      <c r="O976" s="84"/>
      <c r="P976" s="85" t="str">
        <f t="shared" si="15"/>
        <v/>
      </c>
      <c r="Q976" s="18"/>
      <c r="R976" s="86">
        <v>461465.63799999998</v>
      </c>
      <c r="S976" s="86"/>
      <c r="T976" s="15"/>
      <c r="U976" s="19">
        <v>-2.4075698447632E-3</v>
      </c>
      <c r="V976" s="51">
        <v>-0.198844069109327</v>
      </c>
      <c r="W976" s="19">
        <v>4.71287385698815E-3</v>
      </c>
      <c r="X976" s="51">
        <v>1.26020463676468</v>
      </c>
      <c r="Y976" s="19"/>
      <c r="Z976" s="51"/>
      <c r="AA976" s="19"/>
      <c r="AB976" s="51"/>
      <c r="AC976" s="19"/>
      <c r="AD976" s="51"/>
      <c r="AE976" s="19"/>
      <c r="AF976" s="87"/>
      <c r="AG976" s="19">
        <v>1.35724561550887E-3</v>
      </c>
      <c r="AH976" s="51">
        <v>-1.6630964302748901</v>
      </c>
      <c r="AI976" s="19"/>
      <c r="AJ976" s="51"/>
      <c r="AK976" s="19">
        <v>3.7548900001638699E-2</v>
      </c>
      <c r="AL976" s="19">
        <v>8.4894168436294395E-2</v>
      </c>
      <c r="AM976" s="51">
        <v>15.7454568618996</v>
      </c>
      <c r="AN976" s="15"/>
      <c r="AO976" s="22">
        <v>9.4147249583329505E-3</v>
      </c>
      <c r="AP976" s="22">
        <v>-1.8847534283850099E-2</v>
      </c>
      <c r="AQ976" s="22">
        <v>4.7127375632044298E-2</v>
      </c>
      <c r="AR976" s="22">
        <v>-2.6827912728549601E-2</v>
      </c>
      <c r="AS976" s="20"/>
      <c r="AT976" s="20"/>
      <c r="AU976" s="20"/>
      <c r="AV976" s="21"/>
      <c r="AW976" s="15"/>
      <c r="AX976" s="25"/>
      <c r="AY976" s="26"/>
      <c r="AZ976" s="26"/>
      <c r="BA976" s="26"/>
      <c r="BB976" s="85"/>
      <c r="BC976" s="88">
        <v>-6.4553551175558797</v>
      </c>
      <c r="BD976" s="18">
        <v>43874</v>
      </c>
      <c r="BE976" s="18">
        <v>43913</v>
      </c>
      <c r="BF976" s="20">
        <v>61</v>
      </c>
      <c r="BG976" s="18">
        <v>43959</v>
      </c>
      <c r="BH976" s="15"/>
    </row>
    <row r="977" spans="1:60" x14ac:dyDescent="0.25">
      <c r="A977" s="15"/>
      <c r="B977" s="14" t="s">
        <v>3095</v>
      </c>
      <c r="C977" s="14" t="s">
        <v>3096</v>
      </c>
      <c r="D977" s="14" t="s">
        <v>3093</v>
      </c>
      <c r="E977" s="16" t="s">
        <v>3097</v>
      </c>
      <c r="F977" s="16" t="s">
        <v>287</v>
      </c>
      <c r="G977" s="81" t="s">
        <v>115</v>
      </c>
      <c r="H977" s="82" t="s">
        <v>621</v>
      </c>
      <c r="I977" s="17" t="s">
        <v>31</v>
      </c>
      <c r="J977" s="17" t="s">
        <v>64</v>
      </c>
      <c r="K977" s="15"/>
      <c r="L977" s="18">
        <v>44022</v>
      </c>
      <c r="M977" s="83">
        <v>1096.54289999977</v>
      </c>
      <c r="N977" s="84">
        <v>1096.54289999977</v>
      </c>
      <c r="O977" s="84"/>
      <c r="P977" s="85" t="str">
        <f t="shared" si="15"/>
        <v/>
      </c>
      <c r="Q977" s="18"/>
      <c r="R977" s="86">
        <v>195285.595</v>
      </c>
      <c r="S977" s="86"/>
      <c r="T977" s="15"/>
      <c r="U977" s="19">
        <v>-2.39397882614867E-3</v>
      </c>
      <c r="V977" s="51">
        <v>-0.19748496724787401</v>
      </c>
      <c r="W977" s="19">
        <v>5.1249743573862404E-3</v>
      </c>
      <c r="X977" s="51">
        <v>1.30141468680449</v>
      </c>
      <c r="Y977" s="19">
        <v>5.1580574532636099E-2</v>
      </c>
      <c r="Z977" s="51">
        <v>24.489730911504001</v>
      </c>
      <c r="AA977" s="19"/>
      <c r="AB977" s="51"/>
      <c r="AC977" s="19"/>
      <c r="AD977" s="51"/>
      <c r="AE977" s="19"/>
      <c r="AF977" s="87"/>
      <c r="AG977" s="19">
        <v>1.4940994988137399E-3</v>
      </c>
      <c r="AH977" s="51">
        <v>-1.6494110419443999</v>
      </c>
      <c r="AI977" s="19">
        <v>5.0174643964055597E-2</v>
      </c>
      <c r="AJ977" s="51">
        <v>18.744381603406499</v>
      </c>
      <c r="AK977" s="19">
        <v>9.6542899998894399E-2</v>
      </c>
      <c r="AL977" s="19">
        <v>0.105289673043444</v>
      </c>
      <c r="AM977" s="51">
        <v>25.410232887952599</v>
      </c>
      <c r="AN977" s="15"/>
      <c r="AO977" s="22">
        <v>1.11557087057008E-2</v>
      </c>
      <c r="AP977" s="22">
        <v>-1.88339619453473E-2</v>
      </c>
      <c r="AQ977" s="22">
        <v>4.7571041106493801E-2</v>
      </c>
      <c r="AR977" s="22">
        <v>-2.64156250887027E-2</v>
      </c>
      <c r="AS977" s="20"/>
      <c r="AT977" s="20"/>
      <c r="AU977" s="20"/>
      <c r="AV977" s="21"/>
      <c r="AW977" s="15"/>
      <c r="AX977" s="25"/>
      <c r="AY977" s="26"/>
      <c r="AZ977" s="26"/>
      <c r="BA977" s="26"/>
      <c r="BB977" s="85"/>
      <c r="BC977" s="88">
        <v>-6.4043926034064498</v>
      </c>
      <c r="BD977" s="18">
        <v>43894</v>
      </c>
      <c r="BE977" s="18">
        <v>43913</v>
      </c>
      <c r="BF977" s="20">
        <v>47</v>
      </c>
      <c r="BG977" s="18">
        <v>43959</v>
      </c>
      <c r="BH977" s="15"/>
    </row>
    <row r="978" spans="1:60" x14ac:dyDescent="0.25">
      <c r="A978" s="15"/>
      <c r="B978" s="14" t="s">
        <v>3098</v>
      </c>
      <c r="C978" s="14" t="s">
        <v>3099</v>
      </c>
      <c r="D978" s="14" t="s">
        <v>3093</v>
      </c>
      <c r="E978" s="16" t="s">
        <v>3100</v>
      </c>
      <c r="F978" s="16" t="s">
        <v>287</v>
      </c>
      <c r="G978" s="81" t="s">
        <v>115</v>
      </c>
      <c r="H978" s="82" t="s">
        <v>621</v>
      </c>
      <c r="I978" s="17" t="s">
        <v>31</v>
      </c>
      <c r="J978" s="17" t="s">
        <v>64</v>
      </c>
      <c r="K978" s="15"/>
      <c r="L978" s="18">
        <v>44022</v>
      </c>
      <c r="M978" s="83">
        <v>1044.56689999998</v>
      </c>
      <c r="N978" s="84">
        <v>1044.56689999998</v>
      </c>
      <c r="O978" s="84"/>
      <c r="P978" s="85" t="str">
        <f t="shared" si="15"/>
        <v/>
      </c>
      <c r="Q978" s="18"/>
      <c r="R978" s="86">
        <v>223471.84</v>
      </c>
      <c r="S978" s="86"/>
      <c r="T978" s="15"/>
      <c r="U978" s="19">
        <v>-2.39400554073654E-3</v>
      </c>
      <c r="V978" s="51">
        <v>-0.197487638706662</v>
      </c>
      <c r="W978" s="19">
        <v>5.1248945255792898E-3</v>
      </c>
      <c r="X978" s="51">
        <v>1.3014067036238</v>
      </c>
      <c r="Y978" s="19"/>
      <c r="Z978" s="51"/>
      <c r="AA978" s="19"/>
      <c r="AB978" s="51"/>
      <c r="AC978" s="19"/>
      <c r="AD978" s="51"/>
      <c r="AE978" s="19"/>
      <c r="AF978" s="87"/>
      <c r="AG978" s="19">
        <v>1.4940432902221801E-3</v>
      </c>
      <c r="AH978" s="51">
        <v>-1.64941666280356</v>
      </c>
      <c r="AI978" s="19"/>
      <c r="AJ978" s="51"/>
      <c r="AK978" s="19">
        <v>4.4566900000063497E-2</v>
      </c>
      <c r="AL978" s="19">
        <v>0.24041612083063199</v>
      </c>
      <c r="AM978" s="51">
        <v>3.12469754244376</v>
      </c>
      <c r="AN978" s="15"/>
      <c r="AO978" s="22">
        <v>7.92101358092623E-3</v>
      </c>
      <c r="AP978" s="22">
        <v>-7.6769321767642404E-3</v>
      </c>
      <c r="AQ978" s="22">
        <v>4.7571200000675197E-2</v>
      </c>
      <c r="AR978" s="22">
        <v>-4.3554080139074402E-3</v>
      </c>
      <c r="AS978" s="20"/>
      <c r="AT978" s="20"/>
      <c r="AU978" s="20"/>
      <c r="AV978" s="21"/>
      <c r="AW978" s="15"/>
      <c r="AX978" s="25"/>
      <c r="AY978" s="26"/>
      <c r="AZ978" s="26"/>
      <c r="BA978" s="26"/>
      <c r="BB978" s="85"/>
      <c r="BC978" s="88">
        <v>-1.6713384496670201</v>
      </c>
      <c r="BD978" s="18">
        <v>43976</v>
      </c>
      <c r="BE978" s="18">
        <v>43990</v>
      </c>
      <c r="BF978" s="20">
        <v>31</v>
      </c>
      <c r="BG978" s="18">
        <v>44019</v>
      </c>
      <c r="BH978" s="15"/>
    </row>
    <row r="979" spans="1:60" x14ac:dyDescent="0.25">
      <c r="A979" s="15"/>
      <c r="B979" s="14" t="s">
        <v>3101</v>
      </c>
      <c r="C979" s="14" t="s">
        <v>3102</v>
      </c>
      <c r="D979" s="14" t="s">
        <v>3093</v>
      </c>
      <c r="E979" s="16" t="s">
        <v>300</v>
      </c>
      <c r="F979" s="16" t="s">
        <v>287</v>
      </c>
      <c r="G979" s="81" t="s">
        <v>115</v>
      </c>
      <c r="H979" s="82" t="s">
        <v>621</v>
      </c>
      <c r="I979" s="17" t="s">
        <v>31</v>
      </c>
      <c r="J979" s="17" t="s">
        <v>3103</v>
      </c>
      <c r="K979" s="15"/>
      <c r="L979" s="18">
        <v>44022</v>
      </c>
      <c r="M979" s="83">
        <v>1111.5899999998501</v>
      </c>
      <c r="N979" s="84">
        <v>1111.5899999998501</v>
      </c>
      <c r="O979" s="84"/>
      <c r="P979" s="85" t="str">
        <f t="shared" si="15"/>
        <v/>
      </c>
      <c r="Q979" s="18"/>
      <c r="R979" s="86">
        <v>17462863.993000001</v>
      </c>
      <c r="S979" s="86"/>
      <c r="T979" s="15"/>
      <c r="U979" s="19">
        <v>-2.3503673628511002E-3</v>
      </c>
      <c r="V979" s="51">
        <v>-0.193123820918117</v>
      </c>
      <c r="W979" s="19">
        <v>6.4440705500601299E-3</v>
      </c>
      <c r="X979" s="51">
        <v>1.4333243060718801</v>
      </c>
      <c r="Y979" s="19">
        <v>5.9981008662362001E-2</v>
      </c>
      <c r="Z979" s="51">
        <v>25.329774324491201</v>
      </c>
      <c r="AA979" s="19"/>
      <c r="AB979" s="51"/>
      <c r="AC979" s="19"/>
      <c r="AD979" s="51"/>
      <c r="AE979" s="19"/>
      <c r="AF979" s="87"/>
      <c r="AG979" s="19">
        <v>1.9318638751428801E-3</v>
      </c>
      <c r="AH979" s="51">
        <v>-1.60563460431149</v>
      </c>
      <c r="AI979" s="19">
        <v>5.9026390059443698E-2</v>
      </c>
      <c r="AJ979" s="51">
        <v>19.6295562129526</v>
      </c>
      <c r="AK979" s="19">
        <v>0.111525531518128</v>
      </c>
      <c r="AL979" s="19">
        <v>0.115385510118358</v>
      </c>
      <c r="AM979" s="51">
        <v>26.864275564846999</v>
      </c>
      <c r="AN979" s="15"/>
      <c r="AO979" s="22">
        <v>1.11999625478347E-2</v>
      </c>
      <c r="AP979" s="22">
        <v>-1.8791182697896099E-2</v>
      </c>
      <c r="AQ979" s="22">
        <v>4.8991587813361499E-2</v>
      </c>
      <c r="AR979" s="22">
        <v>-2.5095053106269902E-2</v>
      </c>
      <c r="AS979" s="20"/>
      <c r="AT979" s="20"/>
      <c r="AU979" s="20"/>
      <c r="AV979" s="21"/>
      <c r="AW979" s="15"/>
      <c r="AX979" s="25">
        <v>5.18764043557167E-2</v>
      </c>
      <c r="AY979" s="26">
        <v>1.9114942961678001</v>
      </c>
      <c r="AZ979" s="26">
        <v>0.77411029099312101</v>
      </c>
      <c r="BA979" s="26">
        <v>2.7512812371496702</v>
      </c>
      <c r="BB979" s="85">
        <v>5.3518750866533103E-3</v>
      </c>
      <c r="BC979" s="88">
        <v>-6.3266026875062398</v>
      </c>
      <c r="BD979" s="18">
        <v>43894</v>
      </c>
      <c r="BE979" s="18">
        <v>43913</v>
      </c>
      <c r="BF979" s="20">
        <v>45</v>
      </c>
      <c r="BG979" s="18">
        <v>43957</v>
      </c>
      <c r="BH979" s="15"/>
    </row>
    <row r="980" spans="1:60" x14ac:dyDescent="0.25">
      <c r="A980" s="15"/>
      <c r="B980" s="14" t="s">
        <v>3104</v>
      </c>
      <c r="C980" s="14" t="s">
        <v>3105</v>
      </c>
      <c r="D980" s="14" t="s">
        <v>3106</v>
      </c>
      <c r="E980" s="16" t="s">
        <v>36</v>
      </c>
      <c r="F980" s="16" t="s">
        <v>28</v>
      </c>
      <c r="G980" s="81" t="s">
        <v>703</v>
      </c>
      <c r="H980" s="82" t="s">
        <v>704</v>
      </c>
      <c r="I980" s="17" t="s">
        <v>31</v>
      </c>
      <c r="J980" s="17" t="s">
        <v>3107</v>
      </c>
      <c r="K980" s="15"/>
      <c r="L980" s="18">
        <v>44022</v>
      </c>
      <c r="M980" s="83">
        <v>40125.532100021803</v>
      </c>
      <c r="N980" s="84">
        <v>40125.532100021803</v>
      </c>
      <c r="O980" s="84">
        <v>40125.532100021803</v>
      </c>
      <c r="P980" s="85">
        <f t="shared" si="15"/>
        <v>1</v>
      </c>
      <c r="Q980" s="18">
        <v>44022</v>
      </c>
      <c r="R980" s="86">
        <v>134350609.23899999</v>
      </c>
      <c r="S980" s="86">
        <v>89583842.748750001</v>
      </c>
      <c r="T980" s="15"/>
      <c r="U980" s="19">
        <v>3.0604041967308098E-6</v>
      </c>
      <c r="V980" s="51">
        <v>4.2218955786665902E-2</v>
      </c>
      <c r="W980" s="19">
        <v>1.04039350844687E-4</v>
      </c>
      <c r="X980" s="51">
        <v>0.79932118615033698</v>
      </c>
      <c r="Y980" s="19">
        <v>2.3887087063485502E-3</v>
      </c>
      <c r="Z980" s="51">
        <v>19.570544328889799</v>
      </c>
      <c r="AA980" s="19">
        <v>7.3825386152748303E-3</v>
      </c>
      <c r="AB980" s="51">
        <v>21.314920764678401</v>
      </c>
      <c r="AC980" s="19">
        <v>2.0585102774930399E-2</v>
      </c>
      <c r="AD980" s="51">
        <v>26.344365775759801</v>
      </c>
      <c r="AE980" s="19">
        <v>3.0542141626938201E-2</v>
      </c>
      <c r="AF980" s="87">
        <v>20.831446211290299</v>
      </c>
      <c r="AG980" s="19">
        <v>3.0278397389338399E-5</v>
      </c>
      <c r="AH980" s="51">
        <v>-1.79579315208684</v>
      </c>
      <c r="AI980" s="19">
        <v>2.5267711953347299E-3</v>
      </c>
      <c r="AJ980" s="51">
        <v>13.9795943265344</v>
      </c>
      <c r="AK980" s="19">
        <v>0.345192959295819</v>
      </c>
      <c r="AL980" s="19">
        <v>2.2235193106098401E-2</v>
      </c>
      <c r="AM980" s="51">
        <v>19.3463271609508</v>
      </c>
      <c r="AN980" s="15"/>
      <c r="AO980" s="22">
        <v>9.1430949396453798E-4</v>
      </c>
      <c r="AP980" s="22">
        <v>-4.8388180402980699E-5</v>
      </c>
      <c r="AQ980" s="22">
        <v>1.40064787410665E-3</v>
      </c>
      <c r="AR980" s="22">
        <v>3.0278397389338399E-5</v>
      </c>
      <c r="AS980" s="20">
        <v>12</v>
      </c>
      <c r="AT980" s="20">
        <v>0</v>
      </c>
      <c r="AU980" s="20">
        <v>7</v>
      </c>
      <c r="AV980" s="21">
        <v>5</v>
      </c>
      <c r="AW980" s="15"/>
      <c r="AX980" s="25">
        <v>1.0736330499503299E-3</v>
      </c>
      <c r="AY980" s="26">
        <v>-19.855244057049301</v>
      </c>
      <c r="AZ980" s="26">
        <v>0.59495960094955103</v>
      </c>
      <c r="BA980" s="26">
        <v>-14.5404346692085</v>
      </c>
      <c r="BB980" s="85">
        <v>1.10957528188891E-4</v>
      </c>
      <c r="BC980" s="88">
        <v>-4.8388180427636502E-3</v>
      </c>
      <c r="BD980" s="18">
        <v>43917</v>
      </c>
      <c r="BE980" s="18">
        <v>43920</v>
      </c>
      <c r="BF980" s="20">
        <v>11</v>
      </c>
      <c r="BG980" s="18">
        <v>43934</v>
      </c>
      <c r="BH980" s="15"/>
    </row>
    <row r="981" spans="1:60" x14ac:dyDescent="0.25">
      <c r="A981" s="15"/>
      <c r="B981" s="14" t="s">
        <v>3108</v>
      </c>
      <c r="C981" s="14" t="s">
        <v>3109</v>
      </c>
      <c r="D981" s="14" t="s">
        <v>3106</v>
      </c>
      <c r="E981" s="16" t="s">
        <v>43</v>
      </c>
      <c r="F981" s="16" t="s">
        <v>28</v>
      </c>
      <c r="G981" s="81" t="s">
        <v>703</v>
      </c>
      <c r="H981" s="82" t="s">
        <v>704</v>
      </c>
      <c r="I981" s="17" t="s">
        <v>31</v>
      </c>
      <c r="J981" s="17" t="s">
        <v>3110</v>
      </c>
      <c r="K981" s="15"/>
      <c r="L981" s="18">
        <v>44022</v>
      </c>
      <c r="M981" s="83">
        <v>44143.038900017702</v>
      </c>
      <c r="N981" s="84">
        <v>44143.038900017702</v>
      </c>
      <c r="O981" s="84">
        <v>44143.038900017702</v>
      </c>
      <c r="P981" s="85">
        <f t="shared" si="15"/>
        <v>1</v>
      </c>
      <c r="Q981" s="18">
        <v>44022</v>
      </c>
      <c r="R981" s="86">
        <v>588363.39800000004</v>
      </c>
      <c r="S981" s="86">
        <v>408628.66871533199</v>
      </c>
      <c r="T981" s="15"/>
      <c r="U981" s="19">
        <v>1.8825212464435001E-6</v>
      </c>
      <c r="V981" s="51">
        <v>4.2101167491637198E-2</v>
      </c>
      <c r="W981" s="19">
        <v>8.9852363089448799E-5</v>
      </c>
      <c r="X981" s="51">
        <v>0.79790248737481295</v>
      </c>
      <c r="Y981" s="19">
        <v>4.1454384663666098E-3</v>
      </c>
      <c r="Z981" s="51">
        <v>19.746217304898899</v>
      </c>
      <c r="AA981" s="19">
        <v>1.24252864552545E-2</v>
      </c>
      <c r="AB981" s="51">
        <v>21.819195548683599</v>
      </c>
      <c r="AC981" s="19">
        <v>3.7323288110201198E-2</v>
      </c>
      <c r="AD981" s="51">
        <v>28.0181843092723</v>
      </c>
      <c r="AE981" s="19">
        <v>6.0255377087742097E-2</v>
      </c>
      <c r="AF981" s="87">
        <v>23.802769757370701</v>
      </c>
      <c r="AG981" s="19">
        <v>2.0388682969496599E-5</v>
      </c>
      <c r="AH981" s="51">
        <v>-1.7967821235288299</v>
      </c>
      <c r="AI981" s="19">
        <v>4.3979430665785904E-3</v>
      </c>
      <c r="AJ981" s="51">
        <v>14.166711513651499</v>
      </c>
      <c r="AK981" s="19">
        <v>0.47985500497801697</v>
      </c>
      <c r="AL981" s="19">
        <v>2.9493644147805802E-2</v>
      </c>
      <c r="AM981" s="51">
        <v>32.812531729170601</v>
      </c>
      <c r="AN981" s="15"/>
      <c r="AO981" s="22">
        <v>9.3899095372762499E-4</v>
      </c>
      <c r="AP981" s="22">
        <v>-5.3795120038557798E-6</v>
      </c>
      <c r="AQ981" s="22">
        <v>1.9917977297154699E-3</v>
      </c>
      <c r="AR981" s="22">
        <v>2.0388682969496599E-5</v>
      </c>
      <c r="AS981" s="20">
        <v>12</v>
      </c>
      <c r="AT981" s="20">
        <v>0</v>
      </c>
      <c r="AU981" s="20">
        <v>7</v>
      </c>
      <c r="AV981" s="21">
        <v>5</v>
      </c>
      <c r="AW981" s="15"/>
      <c r="AX981" s="25">
        <v>1.1836260409881999E-3</v>
      </c>
      <c r="AY981" s="26">
        <v>-14.302214130657401</v>
      </c>
      <c r="AZ981" s="26">
        <v>0.61182165658374299</v>
      </c>
      <c r="BA981" s="26">
        <v>-13.378101135560399</v>
      </c>
      <c r="BB981" s="85">
        <v>1.2232241086550699E-4</v>
      </c>
      <c r="BC981" s="88">
        <v>-1.5818729950325401E-3</v>
      </c>
      <c r="BD981" s="18">
        <v>43920</v>
      </c>
      <c r="BE981" s="18">
        <v>43923</v>
      </c>
      <c r="BF981" s="20">
        <v>4</v>
      </c>
      <c r="BG981" s="18">
        <v>43924</v>
      </c>
      <c r="BH981" s="15"/>
    </row>
    <row r="982" spans="1:60" x14ac:dyDescent="0.25">
      <c r="A982" s="15"/>
      <c r="B982" s="14" t="s">
        <v>3111</v>
      </c>
      <c r="C982" s="14" t="s">
        <v>3112</v>
      </c>
      <c r="D982" s="14" t="s">
        <v>3106</v>
      </c>
      <c r="E982" s="16" t="s">
        <v>516</v>
      </c>
      <c r="F982" s="16" t="s">
        <v>28</v>
      </c>
      <c r="G982" s="81" t="s">
        <v>703</v>
      </c>
      <c r="H982" s="82" t="s">
        <v>704</v>
      </c>
      <c r="I982" s="17" t="s">
        <v>31</v>
      </c>
      <c r="J982" s="17" t="s">
        <v>3113</v>
      </c>
      <c r="K982" s="15"/>
      <c r="L982" s="18">
        <v>44022</v>
      </c>
      <c r="M982" s="83">
        <v>2001.1909999996401</v>
      </c>
      <c r="N982" s="84">
        <v>2001.1909999996401</v>
      </c>
      <c r="O982" s="84"/>
      <c r="P982" s="85" t="str">
        <f t="shared" si="15"/>
        <v/>
      </c>
      <c r="Q982" s="18"/>
      <c r="R982" s="86">
        <v>174463.29800000001</v>
      </c>
      <c r="S982" s="86"/>
      <c r="T982" s="15"/>
      <c r="U982" s="19">
        <v>1.8988721421919799E-6</v>
      </c>
      <c r="V982" s="51">
        <v>4.2102802581211997E-2</v>
      </c>
      <c r="W982" s="19">
        <v>8.9904548076447099E-5</v>
      </c>
      <c r="X982" s="51">
        <v>0.79790770587351301</v>
      </c>
      <c r="Y982" s="19"/>
      <c r="Z982" s="51"/>
      <c r="AA982" s="19"/>
      <c r="AB982" s="51"/>
      <c r="AC982" s="19"/>
      <c r="AD982" s="51"/>
      <c r="AE982" s="19"/>
      <c r="AF982" s="87"/>
      <c r="AG982" s="19">
        <v>2.04382467927644E-5</v>
      </c>
      <c r="AH982" s="51">
        <v>-1.7967771671465</v>
      </c>
      <c r="AI982" s="19"/>
      <c r="AJ982" s="51"/>
      <c r="AK982" s="19">
        <v>6.0070312247262304E-4</v>
      </c>
      <c r="AL982" s="19">
        <v>2.52537905544159E-3</v>
      </c>
      <c r="AM982" s="51">
        <v>-5.4653470264383897</v>
      </c>
      <c r="AN982" s="15"/>
      <c r="AO982" s="22">
        <v>8.7223945229197907E-5</v>
      </c>
      <c r="AP982" s="22">
        <v>-1.7850093172455699E-5</v>
      </c>
      <c r="AQ982" s="22">
        <v>3.2820925298437898E-4</v>
      </c>
      <c r="AR982" s="22">
        <v>2.04382467927644E-5</v>
      </c>
      <c r="AS982" s="20"/>
      <c r="AT982" s="20"/>
      <c r="AU982" s="20"/>
      <c r="AV982" s="21"/>
      <c r="AW982" s="15"/>
      <c r="AX982" s="25"/>
      <c r="AY982" s="26"/>
      <c r="AZ982" s="26"/>
      <c r="BA982" s="26"/>
      <c r="BB982" s="85"/>
      <c r="BC982" s="88">
        <v>-1.78500932317505E-3</v>
      </c>
      <c r="BD982" s="18">
        <v>43938</v>
      </c>
      <c r="BE982" s="18">
        <v>43941</v>
      </c>
      <c r="BF982" s="20">
        <v>2</v>
      </c>
      <c r="BG982" s="18">
        <v>43942</v>
      </c>
      <c r="BH982" s="15"/>
    </row>
    <row r="983" spans="1:60" x14ac:dyDescent="0.25">
      <c r="A983" s="15"/>
      <c r="B983" s="14" t="s">
        <v>3114</v>
      </c>
      <c r="C983" s="14" t="s">
        <v>3115</v>
      </c>
      <c r="D983" s="14" t="s">
        <v>3106</v>
      </c>
      <c r="E983" s="16" t="s">
        <v>51</v>
      </c>
      <c r="F983" s="16" t="s">
        <v>28</v>
      </c>
      <c r="G983" s="81" t="s">
        <v>703</v>
      </c>
      <c r="H983" s="82" t="s">
        <v>704</v>
      </c>
      <c r="I983" s="17" t="s">
        <v>31</v>
      </c>
      <c r="J983" s="17" t="s">
        <v>64</v>
      </c>
      <c r="K983" s="15"/>
      <c r="L983" s="18">
        <v>43879</v>
      </c>
      <c r="M983" s="83"/>
      <c r="N983" s="84"/>
      <c r="O983" s="84">
        <v>1000</v>
      </c>
      <c r="P983" s="85">
        <f t="shared" si="15"/>
        <v>0</v>
      </c>
      <c r="Q983" s="18">
        <v>43879</v>
      </c>
      <c r="R983" s="86"/>
      <c r="S983" s="86">
        <v>0</v>
      </c>
      <c r="T983" s="15"/>
      <c r="U983" s="19"/>
      <c r="V983" s="51"/>
      <c r="W983" s="19"/>
      <c r="X983" s="51"/>
      <c r="Y983" s="19"/>
      <c r="Z983" s="51"/>
      <c r="AA983" s="19"/>
      <c r="AB983" s="51"/>
      <c r="AC983" s="19"/>
      <c r="AD983" s="51"/>
      <c r="AE983" s="19"/>
      <c r="AF983" s="87"/>
      <c r="AG983" s="19"/>
      <c r="AH983" s="51"/>
      <c r="AI983" s="19"/>
      <c r="AJ983" s="51"/>
      <c r="AK983" s="19"/>
      <c r="AL983" s="19"/>
      <c r="AM983" s="51"/>
      <c r="AN983" s="15"/>
      <c r="AO983" s="22">
        <v>0</v>
      </c>
      <c r="AP983" s="22">
        <v>0</v>
      </c>
      <c r="AQ983" s="22">
        <v>0</v>
      </c>
      <c r="AR983" s="22">
        <v>0</v>
      </c>
      <c r="AS983" s="20"/>
      <c r="AT983" s="20"/>
      <c r="AU983" s="20"/>
      <c r="AV983" s="21"/>
      <c r="AW983" s="15"/>
      <c r="AX983" s="25"/>
      <c r="AY983" s="26"/>
      <c r="AZ983" s="26"/>
      <c r="BA983" s="26"/>
      <c r="BB983" s="85"/>
      <c r="BC983" s="88">
        <v>0</v>
      </c>
      <c r="BD983" s="18">
        <v>43657</v>
      </c>
      <c r="BE983" s="18"/>
      <c r="BF983" s="20"/>
      <c r="BG983" s="18"/>
      <c r="BH983" s="15"/>
    </row>
    <row r="984" spans="1:60" x14ac:dyDescent="0.25">
      <c r="A984" s="15"/>
      <c r="B984" s="14" t="s">
        <v>3116</v>
      </c>
      <c r="C984" s="14" t="s">
        <v>3117</v>
      </c>
      <c r="D984" s="14" t="s">
        <v>3118</v>
      </c>
      <c r="E984" s="16" t="s">
        <v>36</v>
      </c>
      <c r="F984" s="16" t="s">
        <v>3119</v>
      </c>
      <c r="G984" s="81" t="s">
        <v>38</v>
      </c>
      <c r="H984" s="82" t="s">
        <v>39</v>
      </c>
      <c r="I984" s="17" t="s">
        <v>31</v>
      </c>
      <c r="J984" s="17" t="s">
        <v>3120</v>
      </c>
      <c r="K984" s="15"/>
      <c r="L984" s="18">
        <v>44022</v>
      </c>
      <c r="M984" s="83">
        <v>786.44330000039201</v>
      </c>
      <c r="N984" s="84">
        <v>786.44330000039201</v>
      </c>
      <c r="O984" s="84">
        <v>1041.8682000003801</v>
      </c>
      <c r="P984" s="85">
        <f t="shared" si="15"/>
        <v>0.75483952768700024</v>
      </c>
      <c r="Q984" s="18">
        <v>43756</v>
      </c>
      <c r="R984" s="86">
        <v>1656151.247</v>
      </c>
      <c r="S984" s="86">
        <v>1859419.6657187501</v>
      </c>
      <c r="T984" s="15"/>
      <c r="U984" s="19">
        <v>-2.2509015598188901E-3</v>
      </c>
      <c r="V984" s="51">
        <v>-0.18317724061489599</v>
      </c>
      <c r="W984" s="19">
        <v>-7.3029398445214602E-3</v>
      </c>
      <c r="X984" s="51">
        <v>5.8623266613722101E-2</v>
      </c>
      <c r="Y984" s="19">
        <v>-0.21603153166041</v>
      </c>
      <c r="Z984" s="51">
        <v>-2.27147970779333</v>
      </c>
      <c r="AA984" s="19">
        <v>-0.217354097916686</v>
      </c>
      <c r="AB984" s="51">
        <v>-1.15874288851046</v>
      </c>
      <c r="AC984" s="19">
        <v>-0.21685514948068901</v>
      </c>
      <c r="AD984" s="51">
        <v>2.6003405501833199</v>
      </c>
      <c r="AE984" s="19">
        <v>-0.22261502296809299</v>
      </c>
      <c r="AF984" s="87">
        <v>-4.4842702482128498</v>
      </c>
      <c r="AG984" s="19">
        <v>1.66286679977929E-2</v>
      </c>
      <c r="AH984" s="51">
        <v>-0.13595419204648401</v>
      </c>
      <c r="AI984" s="19">
        <v>-0.16063749615568701</v>
      </c>
      <c r="AJ984" s="51">
        <v>-2.3368324085749901</v>
      </c>
      <c r="AK984" s="19">
        <v>-0.213556699999608</v>
      </c>
      <c r="AL984" s="19">
        <v>-2.76130418378671E-2</v>
      </c>
      <c r="AM984" s="51">
        <v>-7.6941751722188201</v>
      </c>
      <c r="AN984" s="15"/>
      <c r="AO984" s="22">
        <v>6.9044623085574103E-2</v>
      </c>
      <c r="AP984" s="22">
        <v>-0.140892014102137</v>
      </c>
      <c r="AQ984" s="22">
        <v>0.133085837073013</v>
      </c>
      <c r="AR984" s="22">
        <v>-0.155163117709017</v>
      </c>
      <c r="AS984" s="20">
        <v>5</v>
      </c>
      <c r="AT984" s="20">
        <v>7</v>
      </c>
      <c r="AU984" s="20">
        <v>4</v>
      </c>
      <c r="AV984" s="21">
        <v>8</v>
      </c>
      <c r="AW984" s="15"/>
      <c r="AX984" s="25">
        <v>0.32598403289273797</v>
      </c>
      <c r="AY984" s="26">
        <v>-0.50082986049892497</v>
      </c>
      <c r="AZ984" s="26">
        <v>-0.42853878168989501</v>
      </c>
      <c r="BA984" s="26">
        <v>-0.65258260083737696</v>
      </c>
      <c r="BB984" s="85">
        <v>3.2975652444656597E-2</v>
      </c>
      <c r="BC984" s="88">
        <v>-45.002726832462898</v>
      </c>
      <c r="BD984" s="18">
        <v>43756</v>
      </c>
      <c r="BE984" s="18">
        <v>43908</v>
      </c>
      <c r="BF984" s="20"/>
      <c r="BG984" s="18"/>
      <c r="BH984" s="15"/>
    </row>
    <row r="985" spans="1:60" x14ac:dyDescent="0.25">
      <c r="A985" s="15"/>
      <c r="B985" s="14" t="s">
        <v>3121</v>
      </c>
      <c r="C985" s="14" t="s">
        <v>3122</v>
      </c>
      <c r="D985" s="14" t="s">
        <v>3118</v>
      </c>
      <c r="E985" s="16" t="s">
        <v>3123</v>
      </c>
      <c r="F985" s="16" t="s">
        <v>3119</v>
      </c>
      <c r="G985" s="81" t="s">
        <v>38</v>
      </c>
      <c r="H985" s="82" t="s">
        <v>39</v>
      </c>
      <c r="I985" s="17" t="s">
        <v>31</v>
      </c>
      <c r="J985" s="17" t="s">
        <v>64</v>
      </c>
      <c r="K985" s="15"/>
      <c r="L985" s="18">
        <v>44022</v>
      </c>
      <c r="M985" s="83">
        <v>846.03849999979104</v>
      </c>
      <c r="N985" s="84">
        <v>846.03849999979104</v>
      </c>
      <c r="O985" s="84">
        <v>1116.1815000008801</v>
      </c>
      <c r="P985" s="85">
        <f t="shared" si="15"/>
        <v>0.75797574139969526</v>
      </c>
      <c r="Q985" s="18">
        <v>43756</v>
      </c>
      <c r="R985" s="86">
        <v>478083.02899999998</v>
      </c>
      <c r="S985" s="86">
        <v>510834.38208886702</v>
      </c>
      <c r="T985" s="15"/>
      <c r="U985" s="19">
        <v>-2.2353157482939401E-3</v>
      </c>
      <c r="V985" s="51">
        <v>-0.18161865946240099</v>
      </c>
      <c r="W985" s="19">
        <v>-6.8388826712180197E-3</v>
      </c>
      <c r="X985" s="51">
        <v>0.105028983944067</v>
      </c>
      <c r="Y985" s="19">
        <v>-0.213806034331501</v>
      </c>
      <c r="Z985" s="51">
        <v>-2.0489299749024199</v>
      </c>
      <c r="AA985" s="19">
        <v>-0.21287394926825101</v>
      </c>
      <c r="AB985" s="51">
        <v>-0.71072802366688803</v>
      </c>
      <c r="AC985" s="19">
        <v>-0.20794688954541901</v>
      </c>
      <c r="AD985" s="51">
        <v>3.4911665437102801</v>
      </c>
      <c r="AE985" s="19">
        <v>-0.20927759299316701</v>
      </c>
      <c r="AF985" s="87">
        <v>-3.1505272507201898</v>
      </c>
      <c r="AG985" s="19">
        <v>1.67870390778262E-2</v>
      </c>
      <c r="AH985" s="51">
        <v>-0.120117084043159</v>
      </c>
      <c r="AI985" s="19">
        <v>-0.158123652475333</v>
      </c>
      <c r="AJ985" s="51">
        <v>-2.0854480405396298</v>
      </c>
      <c r="AK985" s="19">
        <v>-0.15396150000014999</v>
      </c>
      <c r="AL985" s="19">
        <v>-1.92988501421496E-2</v>
      </c>
      <c r="AM985" s="51">
        <v>-1.7346551722730501</v>
      </c>
      <c r="AN985" s="15"/>
      <c r="AO985" s="22">
        <v>6.9061198706549504E-2</v>
      </c>
      <c r="AP985" s="22">
        <v>-0.14085204599366999</v>
      </c>
      <c r="AQ985" s="22">
        <v>0.13361534531577501</v>
      </c>
      <c r="AR985" s="22">
        <v>-0.15475516624705099</v>
      </c>
      <c r="AS985" s="20">
        <v>5</v>
      </c>
      <c r="AT985" s="20">
        <v>7</v>
      </c>
      <c r="AU985" s="20">
        <v>4</v>
      </c>
      <c r="AV985" s="21">
        <v>8</v>
      </c>
      <c r="AW985" s="15"/>
      <c r="AX985" s="25">
        <v>0.32596090000704903</v>
      </c>
      <c r="AY985" s="26">
        <v>-0.48667458781801498</v>
      </c>
      <c r="AZ985" s="26">
        <v>-0.32763798261567001</v>
      </c>
      <c r="BA985" s="26">
        <v>-0.63450289305001195</v>
      </c>
      <c r="BB985" s="85">
        <v>3.29741793660287E-2</v>
      </c>
      <c r="BC985" s="88">
        <v>-44.872191485075703</v>
      </c>
      <c r="BD985" s="18">
        <v>43756</v>
      </c>
      <c r="BE985" s="18">
        <v>43908</v>
      </c>
      <c r="BF985" s="20"/>
      <c r="BG985" s="18"/>
      <c r="BH985" s="15"/>
    </row>
    <row r="986" spans="1:60" x14ac:dyDescent="0.25">
      <c r="A986" s="15"/>
      <c r="B986" s="14" t="s">
        <v>3124</v>
      </c>
      <c r="C986" s="14" t="s">
        <v>3125</v>
      </c>
      <c r="D986" s="14" t="s">
        <v>3118</v>
      </c>
      <c r="E986" s="16" t="s">
        <v>3126</v>
      </c>
      <c r="F986" s="16" t="s">
        <v>3119</v>
      </c>
      <c r="G986" s="81" t="s">
        <v>38</v>
      </c>
      <c r="H986" s="82" t="s">
        <v>39</v>
      </c>
      <c r="I986" s="17" t="s">
        <v>31</v>
      </c>
      <c r="J986" s="17" t="s">
        <v>3127</v>
      </c>
      <c r="K986" s="15"/>
      <c r="L986" s="18">
        <v>44022</v>
      </c>
      <c r="M986" s="83">
        <v>800.31190000008803</v>
      </c>
      <c r="N986" s="84">
        <v>800.31190000008803</v>
      </c>
      <c r="O986" s="84">
        <v>1060.24120000005</v>
      </c>
      <c r="P986" s="85">
        <f t="shared" si="15"/>
        <v>0.75483946483125752</v>
      </c>
      <c r="Q986" s="18">
        <v>43756</v>
      </c>
      <c r="R986" s="86">
        <v>435387.96899999998</v>
      </c>
      <c r="S986" s="86">
        <v>517589.274420898</v>
      </c>
      <c r="T986" s="15"/>
      <c r="U986" s="19">
        <v>-2.2509173841172001E-3</v>
      </c>
      <c r="V986" s="51">
        <v>-0.18317882304472699</v>
      </c>
      <c r="W986" s="19">
        <v>-7.3029070345000903E-3</v>
      </c>
      <c r="X986" s="51">
        <v>5.8626547615858698E-2</v>
      </c>
      <c r="Y986" s="19">
        <v>-0.21603156829223699</v>
      </c>
      <c r="Z986" s="51">
        <v>-2.27148337097606</v>
      </c>
      <c r="AA986" s="19">
        <v>-0.217354138905648</v>
      </c>
      <c r="AB986" s="51">
        <v>-1.1587469874066301</v>
      </c>
      <c r="AC986" s="19"/>
      <c r="AD986" s="51"/>
      <c r="AE986" s="19"/>
      <c r="AF986" s="87"/>
      <c r="AG986" s="19">
        <v>1.6628610879706698E-2</v>
      </c>
      <c r="AH986" s="51">
        <v>-0.13595990385511</v>
      </c>
      <c r="AI986" s="19">
        <v>-0.160637515850831</v>
      </c>
      <c r="AJ986" s="51">
        <v>-2.3368343780894101</v>
      </c>
      <c r="AK986" s="19">
        <v>-0.196575311386259</v>
      </c>
      <c r="AL986" s="19">
        <v>-0.116818500379886</v>
      </c>
      <c r="AM986" s="51">
        <v>0.74581586741260297</v>
      </c>
      <c r="AN986" s="15"/>
      <c r="AO986" s="22">
        <v>6.9044749958265997E-2</v>
      </c>
      <c r="AP986" s="22">
        <v>-0.14089197793335201</v>
      </c>
      <c r="AQ986" s="22">
        <v>0.13308583105579599</v>
      </c>
      <c r="AR986" s="22">
        <v>-0.15516317590751</v>
      </c>
      <c r="AS986" s="20">
        <v>5</v>
      </c>
      <c r="AT986" s="20">
        <v>7</v>
      </c>
      <c r="AU986" s="20">
        <v>4</v>
      </c>
      <c r="AV986" s="21">
        <v>8</v>
      </c>
      <c r="AW986" s="15"/>
      <c r="AX986" s="25">
        <v>0.32598405775672301</v>
      </c>
      <c r="AY986" s="26">
        <v>-0.50082994595504704</v>
      </c>
      <c r="AZ986" s="26">
        <v>-0.42854133488435803</v>
      </c>
      <c r="BA986" s="26">
        <v>-0.65258275124506304</v>
      </c>
      <c r="BB986" s="85">
        <v>3.2975654782203503E-2</v>
      </c>
      <c r="BC986" s="88">
        <v>-45.002731453976601</v>
      </c>
      <c r="BD986" s="18">
        <v>43756</v>
      </c>
      <c r="BE986" s="18">
        <v>43908</v>
      </c>
      <c r="BF986" s="20"/>
      <c r="BG986" s="18"/>
      <c r="BH986" s="15"/>
    </row>
    <row r="987" spans="1:60" x14ac:dyDescent="0.25">
      <c r="A987" s="15"/>
      <c r="B987" s="14" t="s">
        <v>3128</v>
      </c>
      <c r="C987" s="14" t="s">
        <v>3129</v>
      </c>
      <c r="D987" s="14" t="s">
        <v>3118</v>
      </c>
      <c r="E987" s="16" t="s">
        <v>47</v>
      </c>
      <c r="F987" s="16" t="s">
        <v>3119</v>
      </c>
      <c r="G987" s="81" t="s">
        <v>38</v>
      </c>
      <c r="H987" s="82" t="s">
        <v>39</v>
      </c>
      <c r="I987" s="17" t="s">
        <v>31</v>
      </c>
      <c r="J987" s="17" t="s">
        <v>3130</v>
      </c>
      <c r="K987" s="15"/>
      <c r="L987" s="18">
        <v>44022</v>
      </c>
      <c r="M987" s="83">
        <v>938.66189999971505</v>
      </c>
      <c r="N987" s="84">
        <v>938.66189999971505</v>
      </c>
      <c r="O987" s="84">
        <v>1227.5898000001901</v>
      </c>
      <c r="P987" s="85">
        <f t="shared" si="15"/>
        <v>0.76463807372753478</v>
      </c>
      <c r="Q987" s="18">
        <v>43756</v>
      </c>
      <c r="R987" s="86">
        <v>580144.80500000005</v>
      </c>
      <c r="S987" s="86">
        <v>713374.21320800798</v>
      </c>
      <c r="T987" s="15"/>
      <c r="U987" s="19">
        <v>-2.2025357020538602E-3</v>
      </c>
      <c r="V987" s="51">
        <v>-0.17834065483839401</v>
      </c>
      <c r="W987" s="19">
        <v>-5.8589660457073504E-3</v>
      </c>
      <c r="X987" s="51">
        <v>0.20302064649513299</v>
      </c>
      <c r="Y987" s="19">
        <v>-0.20908804579899901</v>
      </c>
      <c r="Z987" s="51">
        <v>-1.5771311216521999</v>
      </c>
      <c r="AA987" s="19">
        <v>-0.20333360747201401</v>
      </c>
      <c r="AB987" s="51">
        <v>0.24330615595681601</v>
      </c>
      <c r="AC987" s="19">
        <v>-0.18860324658278799</v>
      </c>
      <c r="AD987" s="51">
        <v>5.4255308399733604</v>
      </c>
      <c r="AE987" s="19">
        <v>-0.18016140654333901</v>
      </c>
      <c r="AF987" s="87">
        <v>-0.23890860573737899</v>
      </c>
      <c r="AG987" s="19">
        <v>1.7121316062912201E-2</v>
      </c>
      <c r="AH987" s="51">
        <v>-8.6689385534555199E-2</v>
      </c>
      <c r="AI987" s="19">
        <v>-0.15279299483794601</v>
      </c>
      <c r="AJ987" s="51">
        <v>-1.5523822768009301</v>
      </c>
      <c r="AK987" s="19">
        <v>-6.1338100000284598E-2</v>
      </c>
      <c r="AL987" s="19">
        <v>-7.3510082247594298E-3</v>
      </c>
      <c r="AM987" s="51">
        <v>7.5276848277135304</v>
      </c>
      <c r="AN987" s="15"/>
      <c r="AO987" s="22">
        <v>6.9096414519663099E-2</v>
      </c>
      <c r="AP987" s="22">
        <v>-0.14076717558607901</v>
      </c>
      <c r="AQ987" s="22">
        <v>0.134733966286149</v>
      </c>
      <c r="AR987" s="22">
        <v>-0.153893282132194</v>
      </c>
      <c r="AS987" s="20">
        <v>5</v>
      </c>
      <c r="AT987" s="20">
        <v>7</v>
      </c>
      <c r="AU987" s="20">
        <v>5</v>
      </c>
      <c r="AV987" s="21">
        <v>7</v>
      </c>
      <c r="AW987" s="15"/>
      <c r="AX987" s="25">
        <v>0.32591224357020099</v>
      </c>
      <c r="AY987" s="26">
        <v>-0.45653405283246701</v>
      </c>
      <c r="AZ987" s="26">
        <v>-0.11305264335680899</v>
      </c>
      <c r="BA987" s="26">
        <v>-0.59592982726917398</v>
      </c>
      <c r="BB987" s="85">
        <v>3.2971092653497201E-2</v>
      </c>
      <c r="BC987" s="88">
        <v>-44.595670312643101</v>
      </c>
      <c r="BD987" s="18">
        <v>43756</v>
      </c>
      <c r="BE987" s="18">
        <v>43908</v>
      </c>
      <c r="BF987" s="20"/>
      <c r="BG987" s="18"/>
      <c r="BH987" s="15"/>
    </row>
    <row r="988" spans="1:60" x14ac:dyDescent="0.25">
      <c r="A988" s="15"/>
      <c r="B988" s="14" t="s">
        <v>3131</v>
      </c>
      <c r="C988" s="14" t="s">
        <v>3132</v>
      </c>
      <c r="D988" s="14" t="s">
        <v>3118</v>
      </c>
      <c r="E988" s="16" t="s">
        <v>3133</v>
      </c>
      <c r="F988" s="16" t="s">
        <v>3119</v>
      </c>
      <c r="G988" s="81" t="s">
        <v>38</v>
      </c>
      <c r="H988" s="82" t="s">
        <v>39</v>
      </c>
      <c r="I988" s="17" t="s">
        <v>31</v>
      </c>
      <c r="J988" s="17" t="s">
        <v>64</v>
      </c>
      <c r="K988" s="15"/>
      <c r="L988" s="18">
        <v>44022</v>
      </c>
      <c r="M988" s="83">
        <v>762.779199999757</v>
      </c>
      <c r="N988" s="84">
        <v>762.779199999757</v>
      </c>
      <c r="O988" s="84">
        <v>1049.6653000004601</v>
      </c>
      <c r="P988" s="85">
        <f t="shared" si="15"/>
        <v>0.72668802140970334</v>
      </c>
      <c r="Q988" s="18">
        <v>43756</v>
      </c>
      <c r="R988" s="86">
        <v>204759.27600000001</v>
      </c>
      <c r="S988" s="86">
        <v>415022.57117529301</v>
      </c>
      <c r="T988" s="15"/>
      <c r="U988" s="19">
        <v>-2.13628196979698E-3</v>
      </c>
      <c r="V988" s="51">
        <v>-0.171715281612705</v>
      </c>
      <c r="W988" s="19">
        <v>-3.8793350004198098E-3</v>
      </c>
      <c r="X988" s="51">
        <v>0.400983751023887</v>
      </c>
      <c r="Y988" s="19">
        <v>-0.19948491935705501</v>
      </c>
      <c r="Z988" s="51">
        <v>-0.61681847745785501</v>
      </c>
      <c r="AA988" s="19">
        <v>-0.23782215831772199</v>
      </c>
      <c r="AB988" s="51">
        <v>-3.20554892861401</v>
      </c>
      <c r="AC988" s="19"/>
      <c r="AD988" s="51"/>
      <c r="AE988" s="19"/>
      <c r="AF988" s="87"/>
      <c r="AG988" s="19">
        <v>1.7796037878724701E-2</v>
      </c>
      <c r="AH988" s="51">
        <v>-1.92172039533034E-2</v>
      </c>
      <c r="AI988" s="19">
        <v>-0.141937604519626</v>
      </c>
      <c r="AJ988" s="51">
        <v>-0.466843244968913</v>
      </c>
      <c r="AK988" s="19">
        <v>-0.23722080000064999</v>
      </c>
      <c r="AL988" s="19">
        <v>-0.18428988961124601</v>
      </c>
      <c r="AM988" s="51">
        <v>-0.35941371880471701</v>
      </c>
      <c r="AN988" s="15"/>
      <c r="AO988" s="22">
        <v>6.9167332068900605E-2</v>
      </c>
      <c r="AP988" s="22">
        <v>-0.140596356818569</v>
      </c>
      <c r="AQ988" s="22">
        <v>0.13699368222660299</v>
      </c>
      <c r="AR988" s="22">
        <v>-0.15215230436573601</v>
      </c>
      <c r="AS988" s="20">
        <v>4</v>
      </c>
      <c r="AT988" s="20">
        <v>8</v>
      </c>
      <c r="AU988" s="20">
        <v>4</v>
      </c>
      <c r="AV988" s="21">
        <v>8</v>
      </c>
      <c r="AW988" s="15"/>
      <c r="AX988" s="25">
        <v>0.31531344511720799</v>
      </c>
      <c r="AY988" s="26">
        <v>-0.55615106493405597</v>
      </c>
      <c r="AZ988" s="26">
        <v>-0.49885666563022801</v>
      </c>
      <c r="BA988" s="26">
        <v>-0.70693630638743299</v>
      </c>
      <c r="BB988" s="85">
        <v>3.1798105566413097E-2</v>
      </c>
      <c r="BC988" s="88">
        <v>-47.742008809873397</v>
      </c>
      <c r="BD988" s="18">
        <v>43756</v>
      </c>
      <c r="BE988" s="18">
        <v>43908</v>
      </c>
      <c r="BF988" s="20"/>
      <c r="BG988" s="18"/>
      <c r="BH988" s="15"/>
    </row>
    <row r="989" spans="1:60" x14ac:dyDescent="0.25">
      <c r="A989" s="15"/>
      <c r="B989" s="14" t="s">
        <v>3134</v>
      </c>
      <c r="C989" s="14" t="s">
        <v>3135</v>
      </c>
      <c r="D989" s="14" t="s">
        <v>3136</v>
      </c>
      <c r="E989" s="16" t="s">
        <v>325</v>
      </c>
      <c r="F989" s="16" t="s">
        <v>326</v>
      </c>
      <c r="G989" s="81" t="s">
        <v>703</v>
      </c>
      <c r="H989" s="82" t="s">
        <v>728</v>
      </c>
      <c r="I989" s="17" t="s">
        <v>411</v>
      </c>
      <c r="J989" s="17" t="s">
        <v>3137</v>
      </c>
      <c r="K989" s="15"/>
      <c r="L989" s="18">
        <v>44022</v>
      </c>
      <c r="M989" s="83">
        <v>82857.247992038698</v>
      </c>
      <c r="N989" s="84">
        <v>82857.247992038698</v>
      </c>
      <c r="O989" s="84">
        <v>91757.141211032897</v>
      </c>
      <c r="P989" s="85">
        <f t="shared" si="15"/>
        <v>0.90300598840012603</v>
      </c>
      <c r="Q989" s="18">
        <v>43910</v>
      </c>
      <c r="R989" s="86">
        <v>92327843.218250006</v>
      </c>
      <c r="S989" s="86">
        <v>42992448.690250002</v>
      </c>
      <c r="T989" s="15"/>
      <c r="U989" s="19">
        <v>-5.6419326956529403E-3</v>
      </c>
      <c r="V989" s="51">
        <v>-0.52228035419830099</v>
      </c>
      <c r="W989" s="19">
        <v>1.28439242907916E-2</v>
      </c>
      <c r="X989" s="51">
        <v>2.0733096801450301</v>
      </c>
      <c r="Y989" s="19">
        <v>2.77334107213392E-2</v>
      </c>
      <c r="Z989" s="51">
        <v>22.1050145303889</v>
      </c>
      <c r="AA989" s="19">
        <v>0.15154076204824399</v>
      </c>
      <c r="AB989" s="51">
        <v>35.730743107968003</v>
      </c>
      <c r="AC989" s="19">
        <v>0.24087143076758399</v>
      </c>
      <c r="AD989" s="51">
        <v>48.372998575039702</v>
      </c>
      <c r="AE989" s="19">
        <v>0.225190532793931</v>
      </c>
      <c r="AF989" s="87">
        <v>40.296285327989601</v>
      </c>
      <c r="AG989" s="19">
        <v>-4.2363489336857997E-2</v>
      </c>
      <c r="AH989" s="51">
        <v>-6.03516992551158</v>
      </c>
      <c r="AI989" s="19">
        <v>5.5959088338568101E-2</v>
      </c>
      <c r="AJ989" s="51">
        <v>19.322826040850501</v>
      </c>
      <c r="AK989" s="19">
        <v>0.58894734000728899</v>
      </c>
      <c r="AL989" s="19">
        <v>5.3846472348595902E-2</v>
      </c>
      <c r="AM989" s="51">
        <v>62.414784311724397</v>
      </c>
      <c r="AN989" s="15"/>
      <c r="AO989" s="22">
        <v>3.6608259209970101E-2</v>
      </c>
      <c r="AP989" s="22">
        <v>-2.35587464194396E-2</v>
      </c>
      <c r="AQ989" s="22">
        <v>0.142039768128598</v>
      </c>
      <c r="AR989" s="22">
        <v>-9.9510673920158305E-2</v>
      </c>
      <c r="AS989" s="20">
        <v>8</v>
      </c>
      <c r="AT989" s="20">
        <v>4</v>
      </c>
      <c r="AU989" s="20">
        <v>7</v>
      </c>
      <c r="AV989" s="21">
        <v>5</v>
      </c>
      <c r="AW989" s="15"/>
      <c r="AX989" s="25">
        <v>0.135806562621583</v>
      </c>
      <c r="AY989" s="26">
        <v>1.15969735794533</v>
      </c>
      <c r="AZ989" s="26">
        <v>1.0301461185063101</v>
      </c>
      <c r="BA989" s="26">
        <v>1.82836070488156</v>
      </c>
      <c r="BB989" s="85">
        <v>1.4055148683000901E-2</v>
      </c>
      <c r="BC989" s="88">
        <v>-11.6536333617987</v>
      </c>
      <c r="BD989" s="18">
        <v>43910</v>
      </c>
      <c r="BE989" s="18">
        <v>43990</v>
      </c>
      <c r="BF989" s="20"/>
      <c r="BG989" s="18"/>
      <c r="BH989" s="15"/>
    </row>
    <row r="990" spans="1:60" x14ac:dyDescent="0.25">
      <c r="A990" s="15"/>
      <c r="B990" s="14" t="s">
        <v>3138</v>
      </c>
      <c r="C990" s="14" t="s">
        <v>3139</v>
      </c>
      <c r="D990" s="14" t="s">
        <v>3136</v>
      </c>
      <c r="E990" s="16" t="s">
        <v>334</v>
      </c>
      <c r="F990" s="16" t="s">
        <v>326</v>
      </c>
      <c r="G990" s="81" t="s">
        <v>703</v>
      </c>
      <c r="H990" s="82" t="s">
        <v>728</v>
      </c>
      <c r="I990" s="17" t="s">
        <v>411</v>
      </c>
      <c r="J990" s="17" t="s">
        <v>64</v>
      </c>
      <c r="K990" s="15"/>
      <c r="L990" s="18">
        <v>44022</v>
      </c>
      <c r="M990" s="83">
        <v>82116.705690026298</v>
      </c>
      <c r="N990" s="84">
        <v>82116.705690026298</v>
      </c>
      <c r="O990" s="84">
        <v>90745.945695042596</v>
      </c>
      <c r="P990" s="85">
        <f t="shared" si="15"/>
        <v>0.90490770756838657</v>
      </c>
      <c r="Q990" s="18">
        <v>43910</v>
      </c>
      <c r="R990" s="86">
        <v>8247272.4391874997</v>
      </c>
      <c r="S990" s="86">
        <v>7997483.2604999999</v>
      </c>
      <c r="T990" s="15"/>
      <c r="U990" s="19">
        <v>-5.6314689936698397E-3</v>
      </c>
      <c r="V990" s="51">
        <v>-0.52123398399999099</v>
      </c>
      <c r="W990" s="19">
        <v>1.32285065628821E-2</v>
      </c>
      <c r="X990" s="51">
        <v>2.1117679073540798</v>
      </c>
      <c r="Y990" s="19">
        <v>3.1210439095957599E-2</v>
      </c>
      <c r="Z990" s="51">
        <v>22.452717367850699</v>
      </c>
      <c r="AA990" s="19">
        <v>0.160042738016346</v>
      </c>
      <c r="AB990" s="51">
        <v>36.580940704792702</v>
      </c>
      <c r="AC990" s="19"/>
      <c r="AD990" s="51"/>
      <c r="AE990" s="19"/>
      <c r="AF990" s="87"/>
      <c r="AG990" s="19">
        <v>-4.2257321185388698E-2</v>
      </c>
      <c r="AH990" s="51">
        <v>-6.0245531103646499</v>
      </c>
      <c r="AI990" s="19">
        <v>5.9751977296400603E-2</v>
      </c>
      <c r="AJ990" s="51">
        <v>19.702114936633699</v>
      </c>
      <c r="AK990" s="19">
        <v>0.25866002788825398</v>
      </c>
      <c r="AL990" s="19">
        <v>0.11769738789371301</v>
      </c>
      <c r="AM990" s="51">
        <v>49.5863256030134</v>
      </c>
      <c r="AN990" s="15"/>
      <c r="AO990" s="22">
        <v>3.6628957543143797E-2</v>
      </c>
      <c r="AP990" s="22">
        <v>-2.3494571462833801E-2</v>
      </c>
      <c r="AQ990" s="22">
        <v>0.14278498759274999</v>
      </c>
      <c r="AR990" s="22">
        <v>-9.8898901189386407E-2</v>
      </c>
      <c r="AS990" s="20">
        <v>8</v>
      </c>
      <c r="AT990" s="20">
        <v>4</v>
      </c>
      <c r="AU990" s="20">
        <v>7</v>
      </c>
      <c r="AV990" s="21">
        <v>5</v>
      </c>
      <c r="AW990" s="15"/>
      <c r="AX990" s="25">
        <v>0.13577450269949601</v>
      </c>
      <c r="AY990" s="26">
        <v>1.2196007481634299</v>
      </c>
      <c r="AZ990" s="26">
        <v>1.05672125806814</v>
      </c>
      <c r="BA990" s="26">
        <v>1.9278156185937401</v>
      </c>
      <c r="BB990" s="85">
        <v>1.4052216508007399E-2</v>
      </c>
      <c r="BC990" s="88">
        <v>-11.5033052321232</v>
      </c>
      <c r="BD990" s="18">
        <v>43910</v>
      </c>
      <c r="BE990" s="18">
        <v>43990</v>
      </c>
      <c r="BF990" s="20"/>
      <c r="BG990" s="18"/>
      <c r="BH990" s="15"/>
    </row>
    <row r="991" spans="1:60" x14ac:dyDescent="0.25">
      <c r="A991" s="15"/>
      <c r="B991" s="14" t="s">
        <v>3140</v>
      </c>
      <c r="C991" s="14" t="s">
        <v>3141</v>
      </c>
      <c r="D991" s="14" t="s">
        <v>3136</v>
      </c>
      <c r="E991" s="16" t="s">
        <v>341</v>
      </c>
      <c r="F991" s="16" t="s">
        <v>326</v>
      </c>
      <c r="G991" s="81" t="s">
        <v>703</v>
      </c>
      <c r="H991" s="82" t="s">
        <v>728</v>
      </c>
      <c r="I991" s="17" t="s">
        <v>411</v>
      </c>
      <c r="J991" s="17" t="s">
        <v>3142</v>
      </c>
      <c r="K991" s="15"/>
      <c r="L991" s="18">
        <v>44022</v>
      </c>
      <c r="M991" s="83">
        <v>98709.371711969405</v>
      </c>
      <c r="N991" s="84">
        <v>98709.371711969405</v>
      </c>
      <c r="O991" s="84">
        <v>109373.04881501201</v>
      </c>
      <c r="P991" s="85">
        <f t="shared" si="15"/>
        <v>0.90250178431910955</v>
      </c>
      <c r="Q991" s="18">
        <v>43910</v>
      </c>
      <c r="R991" s="86">
        <v>368385221.62849998</v>
      </c>
      <c r="S991" s="86">
        <v>240114324.15975001</v>
      </c>
      <c r="T991" s="15"/>
      <c r="U991" s="19">
        <v>-5.6459866473233004E-3</v>
      </c>
      <c r="V991" s="51">
        <v>-0.52268574936533696</v>
      </c>
      <c r="W991" s="19">
        <v>1.2713161839201299E-2</v>
      </c>
      <c r="X991" s="51">
        <v>2.0602334349859999</v>
      </c>
      <c r="Y991" s="19">
        <v>2.6742053018097098E-2</v>
      </c>
      <c r="Z991" s="51">
        <v>22.005878760071901</v>
      </c>
      <c r="AA991" s="19">
        <v>0.14932011596101799</v>
      </c>
      <c r="AB991" s="51">
        <v>35.50867849926</v>
      </c>
      <c r="AC991" s="19">
        <v>0.236133356760547</v>
      </c>
      <c r="AD991" s="51">
        <v>47.8991911743069</v>
      </c>
      <c r="AE991" s="19">
        <v>0.21817233878769901</v>
      </c>
      <c r="AF991" s="87">
        <v>39.594465927395497</v>
      </c>
      <c r="AG991" s="19">
        <v>-4.2399419074208702E-2</v>
      </c>
      <c r="AH991" s="51">
        <v>-6.0387628992466498</v>
      </c>
      <c r="AI991" s="19">
        <v>5.48843818542082E-2</v>
      </c>
      <c r="AJ991" s="51">
        <v>19.215355392429</v>
      </c>
      <c r="AK991" s="19">
        <v>0.56589428047474899</v>
      </c>
      <c r="AL991" s="19">
        <v>5.2103553254710298E-2</v>
      </c>
      <c r="AM991" s="51">
        <v>60.109478358470398</v>
      </c>
      <c r="AN991" s="15"/>
      <c r="AO991" s="22">
        <v>3.6602449245037902E-2</v>
      </c>
      <c r="AP991" s="22">
        <v>-2.3574351911520401E-2</v>
      </c>
      <c r="AQ991" s="22">
        <v>0.14186043018344199</v>
      </c>
      <c r="AR991" s="22">
        <v>-9.9655798427265796E-2</v>
      </c>
      <c r="AS991" s="20">
        <v>8</v>
      </c>
      <c r="AT991" s="20">
        <v>4</v>
      </c>
      <c r="AU991" s="20">
        <v>7</v>
      </c>
      <c r="AV991" s="21">
        <v>5</v>
      </c>
      <c r="AW991" s="15"/>
      <c r="AX991" s="25">
        <v>0.13581348041538099</v>
      </c>
      <c r="AY991" s="26">
        <v>1.1440349311451401</v>
      </c>
      <c r="AZ991" s="26">
        <v>1.02318635572556</v>
      </c>
      <c r="BA991" s="26">
        <v>1.80242794165133</v>
      </c>
      <c r="BB991" s="85">
        <v>1.4055761310901299E-2</v>
      </c>
      <c r="BC991" s="88">
        <v>-11.690567572688501</v>
      </c>
      <c r="BD991" s="18">
        <v>43910</v>
      </c>
      <c r="BE991" s="18">
        <v>43990</v>
      </c>
      <c r="BF991" s="20"/>
      <c r="BG991" s="18"/>
      <c r="BH991" s="15"/>
    </row>
    <row r="992" spans="1:60" x14ac:dyDescent="0.25">
      <c r="A992" s="15"/>
      <c r="B992" s="14" t="s">
        <v>3143</v>
      </c>
      <c r="C992" s="14" t="s">
        <v>3144</v>
      </c>
      <c r="D992" s="14" t="s">
        <v>3136</v>
      </c>
      <c r="E992" s="16" t="s">
        <v>1110</v>
      </c>
      <c r="F992" s="16" t="s">
        <v>326</v>
      </c>
      <c r="G992" s="81" t="s">
        <v>703</v>
      </c>
      <c r="H992" s="82" t="s">
        <v>728</v>
      </c>
      <c r="I992" s="17" t="s">
        <v>411</v>
      </c>
      <c r="J992" s="17" t="s">
        <v>3145</v>
      </c>
      <c r="K992" s="15"/>
      <c r="L992" s="18">
        <v>44022</v>
      </c>
      <c r="M992" s="83">
        <v>103991.35436999799</v>
      </c>
      <c r="N992" s="84">
        <v>103991.35436999799</v>
      </c>
      <c r="O992" s="84">
        <v>115007.435089946</v>
      </c>
      <c r="P992" s="85">
        <f t="shared" si="15"/>
        <v>0.90421418657556829</v>
      </c>
      <c r="Q992" s="18">
        <v>43910</v>
      </c>
      <c r="R992" s="86">
        <v>120400.655457642</v>
      </c>
      <c r="S992" s="86">
        <v>154145.258395752</v>
      </c>
      <c r="T992" s="15"/>
      <c r="U992" s="19">
        <v>-5.63784416135604E-3</v>
      </c>
      <c r="V992" s="51">
        <v>-0.521871500768611</v>
      </c>
      <c r="W992" s="19">
        <v>1.3020112428421301E-2</v>
      </c>
      <c r="X992" s="51">
        <v>2.0909284939080002</v>
      </c>
      <c r="Y992" s="19">
        <v>2.9927458408565099E-2</v>
      </c>
      <c r="Z992" s="51">
        <v>22.324419299111501</v>
      </c>
      <c r="AA992" s="19">
        <v>0.157138310094597</v>
      </c>
      <c r="AB992" s="51">
        <v>36.290497912617901</v>
      </c>
      <c r="AC992" s="19">
        <v>0.25375254848768197</v>
      </c>
      <c r="AD992" s="51">
        <v>49.661110347020397</v>
      </c>
      <c r="AE992" s="19">
        <v>0.244385650184995</v>
      </c>
      <c r="AF992" s="87">
        <v>42.215797067095998</v>
      </c>
      <c r="AG992" s="19">
        <v>-4.2322810721088899E-2</v>
      </c>
      <c r="AH992" s="51">
        <v>-6.0311020639346697</v>
      </c>
      <c r="AI992" s="19">
        <v>5.8360747634651503E-2</v>
      </c>
      <c r="AJ992" s="51">
        <v>19.562991970451499</v>
      </c>
      <c r="AK992" s="19">
        <v>0.81862076873192602</v>
      </c>
      <c r="AL992" s="19">
        <v>3.7924408195976901E-2</v>
      </c>
      <c r="AM992" s="51">
        <v>-42.566422485862901</v>
      </c>
      <c r="AN992" s="15"/>
      <c r="AO992" s="22">
        <v>3.6622392273784499E-2</v>
      </c>
      <c r="AP992" s="22">
        <v>-2.3515305974797202E-2</v>
      </c>
      <c r="AQ992" s="22">
        <v>0.142548249339598</v>
      </c>
      <c r="AR992" s="22">
        <v>-9.9089625738124604E-2</v>
      </c>
      <c r="AS992" s="20">
        <v>8</v>
      </c>
      <c r="AT992" s="20">
        <v>4</v>
      </c>
      <c r="AU992" s="20">
        <v>7</v>
      </c>
      <c r="AV992" s="21">
        <v>5</v>
      </c>
      <c r="AW992" s="15"/>
      <c r="AX992" s="25">
        <v>0.13578442880359901</v>
      </c>
      <c r="AY992" s="26">
        <v>1.1992102856293101</v>
      </c>
      <c r="AZ992" s="26">
        <v>1.04763570755858</v>
      </c>
      <c r="BA992" s="26">
        <v>1.8938958369908501</v>
      </c>
      <c r="BB992" s="85">
        <v>1.40531099126929E-2</v>
      </c>
      <c r="BC992" s="88">
        <v>-11.5517717055336</v>
      </c>
      <c r="BD992" s="18">
        <v>43910</v>
      </c>
      <c r="BE992" s="18">
        <v>43990</v>
      </c>
      <c r="BF992" s="20"/>
      <c r="BG992" s="18"/>
      <c r="BH992" s="15"/>
    </row>
    <row r="993" spans="1:60" x14ac:dyDescent="0.25">
      <c r="A993" s="15"/>
      <c r="B993" s="14" t="s">
        <v>3146</v>
      </c>
      <c r="C993" s="14" t="s">
        <v>3147</v>
      </c>
      <c r="D993" s="14" t="s">
        <v>3148</v>
      </c>
      <c r="E993" s="16" t="s">
        <v>36</v>
      </c>
      <c r="F993" s="16" t="s">
        <v>245</v>
      </c>
      <c r="G993" s="81" t="s">
        <v>703</v>
      </c>
      <c r="H993" s="82" t="s">
        <v>728</v>
      </c>
      <c r="I993" s="17" t="s">
        <v>411</v>
      </c>
      <c r="J993" s="17" t="s">
        <v>3149</v>
      </c>
      <c r="K993" s="15"/>
      <c r="L993" s="18">
        <v>44022</v>
      </c>
      <c r="M993" s="83">
        <v>79809.321905970603</v>
      </c>
      <c r="N993" s="84">
        <v>79809.321905970603</v>
      </c>
      <c r="O993" s="84">
        <v>88478.219122052207</v>
      </c>
      <c r="P993" s="85">
        <f t="shared" si="15"/>
        <v>0.90202224567694789</v>
      </c>
      <c r="Q993" s="18">
        <v>43910</v>
      </c>
      <c r="R993" s="86">
        <v>3167879.3985585901</v>
      </c>
      <c r="S993" s="86">
        <v>3455356.0163632799</v>
      </c>
      <c r="T993" s="15"/>
      <c r="U993" s="19">
        <v>-5.6436657014273797E-3</v>
      </c>
      <c r="V993" s="51">
        <v>-0.52245365477574501</v>
      </c>
      <c r="W993" s="19">
        <v>1.27970239427668E-2</v>
      </c>
      <c r="X993" s="51">
        <v>2.0686196453425501</v>
      </c>
      <c r="Y993" s="19">
        <v>2.4778967033853402E-2</v>
      </c>
      <c r="Z993" s="51">
        <v>21.8095701616257</v>
      </c>
      <c r="AA993" s="19">
        <v>0.141258706813533</v>
      </c>
      <c r="AB993" s="51">
        <v>34.702537584525999</v>
      </c>
      <c r="AC993" s="19">
        <v>0.21478834704437799</v>
      </c>
      <c r="AD993" s="51">
        <v>45.764690202719102</v>
      </c>
      <c r="AE993" s="19">
        <v>0.193216873609344</v>
      </c>
      <c r="AF993" s="87">
        <v>37.098919409559997</v>
      </c>
      <c r="AG993" s="19">
        <v>-4.2367426838609397E-2</v>
      </c>
      <c r="AH993" s="51">
        <v>-6.0355636756867197</v>
      </c>
      <c r="AI993" s="19">
        <v>5.2569683344699997E-2</v>
      </c>
      <c r="AJ993" s="51">
        <v>18.983885541471</v>
      </c>
      <c r="AK993" s="19">
        <v>0.29255685256066499</v>
      </c>
      <c r="AL993" s="19">
        <v>4.54804017790593E-2</v>
      </c>
      <c r="AM993" s="51">
        <v>21.859091528865999</v>
      </c>
      <c r="AN993" s="15"/>
      <c r="AO993" s="22">
        <v>3.6623204478018999E-2</v>
      </c>
      <c r="AP993" s="22">
        <v>-2.3654533146327601E-2</v>
      </c>
      <c r="AQ993" s="22">
        <v>0.14089584871908301</v>
      </c>
      <c r="AR993" s="22">
        <v>-0.10048519458272499</v>
      </c>
      <c r="AS993" s="20">
        <v>8</v>
      </c>
      <c r="AT993" s="20">
        <v>4</v>
      </c>
      <c r="AU993" s="20">
        <v>7</v>
      </c>
      <c r="AV993" s="21">
        <v>5</v>
      </c>
      <c r="AW993" s="15"/>
      <c r="AX993" s="25">
        <v>0.13583372388166001</v>
      </c>
      <c r="AY993" s="26">
        <v>1.08725698808666</v>
      </c>
      <c r="AZ993" s="26">
        <v>0.99816315526641097</v>
      </c>
      <c r="BA993" s="26">
        <v>1.70897267008877</v>
      </c>
      <c r="BB993" s="85">
        <v>1.40575827120665E-2</v>
      </c>
      <c r="BC993" s="88">
        <v>-11.744737934539399</v>
      </c>
      <c r="BD993" s="18">
        <v>43910</v>
      </c>
      <c r="BE993" s="18">
        <v>43990</v>
      </c>
      <c r="BF993" s="20"/>
      <c r="BG993" s="18"/>
      <c r="BH993" s="15"/>
    </row>
    <row r="994" spans="1:60" x14ac:dyDescent="0.25">
      <c r="A994" s="15"/>
      <c r="B994" s="14" t="s">
        <v>3150</v>
      </c>
      <c r="C994" s="14" t="s">
        <v>3151</v>
      </c>
      <c r="D994" s="14" t="s">
        <v>3148</v>
      </c>
      <c r="E994" s="16" t="s">
        <v>43</v>
      </c>
      <c r="F994" s="16" t="s">
        <v>245</v>
      </c>
      <c r="G994" s="81" t="s">
        <v>703</v>
      </c>
      <c r="H994" s="82" t="s">
        <v>728</v>
      </c>
      <c r="I994" s="17" t="s">
        <v>411</v>
      </c>
      <c r="J994" s="17" t="s">
        <v>3152</v>
      </c>
      <c r="K994" s="15"/>
      <c r="L994" s="18">
        <v>44022</v>
      </c>
      <c r="M994" s="83">
        <v>79728.802685975999</v>
      </c>
      <c r="N994" s="84">
        <v>79728.802685975999</v>
      </c>
      <c r="O994" s="84">
        <v>88389.006198048606</v>
      </c>
      <c r="P994" s="85">
        <f t="shared" si="15"/>
        <v>0.90202171192344727</v>
      </c>
      <c r="Q994" s="18">
        <v>43910</v>
      </c>
      <c r="R994" s="86">
        <v>688331.61504492199</v>
      </c>
      <c r="S994" s="86">
        <v>645133.56793749996</v>
      </c>
      <c r="T994" s="15"/>
      <c r="U994" s="19">
        <v>-5.6436617669532998E-3</v>
      </c>
      <c r="V994" s="51">
        <v>-0.52245326132833703</v>
      </c>
      <c r="W994" s="19">
        <v>1.27971532019728E-2</v>
      </c>
      <c r="X994" s="51">
        <v>2.0686325712631501</v>
      </c>
      <c r="Y994" s="19">
        <v>2.4779465611573001E-2</v>
      </c>
      <c r="Z994" s="51">
        <v>21.809620019397698</v>
      </c>
      <c r="AA994" s="19">
        <v>0.14125851595425001</v>
      </c>
      <c r="AB994" s="51">
        <v>34.702518498583203</v>
      </c>
      <c r="AC994" s="19">
        <v>0.214788336839702</v>
      </c>
      <c r="AD994" s="51">
        <v>45.764689182222398</v>
      </c>
      <c r="AE994" s="19">
        <v>0.19321651895385</v>
      </c>
      <c r="AF994" s="87">
        <v>37.098883943981498</v>
      </c>
      <c r="AG994" s="19">
        <v>-4.2367386102341698E-2</v>
      </c>
      <c r="AH994" s="51">
        <v>-6.0355596020599496</v>
      </c>
      <c r="AI994" s="19">
        <v>5.2570366728105E-2</v>
      </c>
      <c r="AJ994" s="51">
        <v>18.9839538797969</v>
      </c>
      <c r="AK994" s="19">
        <v>0.27841967816493701</v>
      </c>
      <c r="AL994" s="19">
        <v>4.58064324066072E-2</v>
      </c>
      <c r="AM994" s="51">
        <v>24.424637366988499</v>
      </c>
      <c r="AN994" s="15"/>
      <c r="AO994" s="22">
        <v>3.6624291296902797E-2</v>
      </c>
      <c r="AP994" s="22">
        <v>-2.3654478853131902E-2</v>
      </c>
      <c r="AQ994" s="22">
        <v>0.140897566805506</v>
      </c>
      <c r="AR994" s="22">
        <v>-0.100486471909826</v>
      </c>
      <c r="AS994" s="20">
        <v>8</v>
      </c>
      <c r="AT994" s="20">
        <v>4</v>
      </c>
      <c r="AU994" s="20">
        <v>7</v>
      </c>
      <c r="AV994" s="21">
        <v>5</v>
      </c>
      <c r="AW994" s="15"/>
      <c r="AX994" s="25">
        <v>0.13583438339846901</v>
      </c>
      <c r="AY994" s="26">
        <v>1.0872409194143999</v>
      </c>
      <c r="AZ994" s="26">
        <v>0.99815779695927598</v>
      </c>
      <c r="BA994" s="26">
        <v>1.7089435703692299</v>
      </c>
      <c r="BB994" s="85">
        <v>1.40576505761237E-2</v>
      </c>
      <c r="BC994" s="88">
        <v>-11.7448022074386</v>
      </c>
      <c r="BD994" s="18">
        <v>43910</v>
      </c>
      <c r="BE994" s="18">
        <v>43990</v>
      </c>
      <c r="BF994" s="20"/>
      <c r="BG994" s="18"/>
      <c r="BH994" s="15"/>
    </row>
    <row r="995" spans="1:60" x14ac:dyDescent="0.25">
      <c r="A995" s="15"/>
      <c r="B995" s="14" t="s">
        <v>3153</v>
      </c>
      <c r="C995" s="14" t="s">
        <v>3154</v>
      </c>
      <c r="D995" s="14" t="s">
        <v>3148</v>
      </c>
      <c r="E995" s="16" t="s">
        <v>257</v>
      </c>
      <c r="F995" s="16" t="s">
        <v>245</v>
      </c>
      <c r="G995" s="81" t="s">
        <v>703</v>
      </c>
      <c r="H995" s="82" t="s">
        <v>728</v>
      </c>
      <c r="I995" s="17" t="s">
        <v>411</v>
      </c>
      <c r="J995" s="17" t="s">
        <v>3155</v>
      </c>
      <c r="K995" s="15"/>
      <c r="L995" s="18">
        <v>44022</v>
      </c>
      <c r="M995" s="83">
        <v>79731.226079940796</v>
      </c>
      <c r="N995" s="84">
        <v>79731.226079940796</v>
      </c>
      <c r="O995" s="84">
        <v>88391.696470975905</v>
      </c>
      <c r="P995" s="85">
        <f t="shared" si="15"/>
        <v>0.90202167469566741</v>
      </c>
      <c r="Q995" s="18">
        <v>43910</v>
      </c>
      <c r="R995" s="86">
        <v>1368382.4302539099</v>
      </c>
      <c r="S995" s="86">
        <v>1321743.7161210901</v>
      </c>
      <c r="T995" s="15"/>
      <c r="U995" s="19">
        <v>-5.6436618851876102E-3</v>
      </c>
      <c r="V995" s="51">
        <v>-0.52245327315176804</v>
      </c>
      <c r="W995" s="19">
        <v>1.2797149307516501E-2</v>
      </c>
      <c r="X995" s="51">
        <v>2.0686321818175202</v>
      </c>
      <c r="Y995" s="19">
        <v>2.47793899634416E-2</v>
      </c>
      <c r="Z995" s="51">
        <v>21.809612454584599</v>
      </c>
      <c r="AA995" s="19">
        <v>0.14125944382612901</v>
      </c>
      <c r="AB995" s="51">
        <v>34.7026112857857</v>
      </c>
      <c r="AC995" s="19">
        <v>0.21478786517574899</v>
      </c>
      <c r="AD995" s="51">
        <v>45.764642015856197</v>
      </c>
      <c r="AE995" s="19">
        <v>0.19320398119103599</v>
      </c>
      <c r="AF995" s="87">
        <v>37.0976301677292</v>
      </c>
      <c r="AG995" s="19">
        <v>-4.2367387329286403E-2</v>
      </c>
      <c r="AH995" s="51">
        <v>-6.0355597247544202</v>
      </c>
      <c r="AI995" s="19">
        <v>5.2570283858585802E-2</v>
      </c>
      <c r="AJ995" s="51">
        <v>18.983945592859499</v>
      </c>
      <c r="AK995" s="19">
        <v>0.28515838297782498</v>
      </c>
      <c r="AL995" s="19">
        <v>4.5992339777512797E-2</v>
      </c>
      <c r="AM995" s="51">
        <v>27.656158219178899</v>
      </c>
      <c r="AN995" s="15"/>
      <c r="AO995" s="22">
        <v>3.6624289245082799E-2</v>
      </c>
      <c r="AP995" s="22">
        <v>-2.36544804947698E-2</v>
      </c>
      <c r="AQ995" s="22">
        <v>0.14089642664665</v>
      </c>
      <c r="AR995" s="22">
        <v>-0.100485602004483</v>
      </c>
      <c r="AS995" s="20">
        <v>8</v>
      </c>
      <c r="AT995" s="20">
        <v>4</v>
      </c>
      <c r="AU995" s="20">
        <v>7</v>
      </c>
      <c r="AV995" s="21">
        <v>5</v>
      </c>
      <c r="AW995" s="15"/>
      <c r="AX995" s="25">
        <v>0.135835022686806</v>
      </c>
      <c r="AY995" s="26">
        <v>1.08722662764558</v>
      </c>
      <c r="AZ995" s="26">
        <v>0.99815298151770504</v>
      </c>
      <c r="BA995" s="26">
        <v>1.7089254067977899</v>
      </c>
      <c r="BB995" s="85">
        <v>1.40577174391547E-2</v>
      </c>
      <c r="BC995" s="88">
        <v>-11.7448054867855</v>
      </c>
      <c r="BD995" s="18">
        <v>43910</v>
      </c>
      <c r="BE995" s="18">
        <v>43990</v>
      </c>
      <c r="BF995" s="20"/>
      <c r="BG995" s="18"/>
      <c r="BH995" s="15"/>
    </row>
    <row r="996" spans="1:60" x14ac:dyDescent="0.25">
      <c r="A996" s="15"/>
      <c r="B996" s="14" t="s">
        <v>3156</v>
      </c>
      <c r="C996" s="14" t="s">
        <v>3157</v>
      </c>
      <c r="D996" s="14" t="s">
        <v>3148</v>
      </c>
      <c r="E996" s="16" t="s">
        <v>59</v>
      </c>
      <c r="F996" s="16" t="s">
        <v>245</v>
      </c>
      <c r="G996" s="81" t="s">
        <v>703</v>
      </c>
      <c r="H996" s="82" t="s">
        <v>728</v>
      </c>
      <c r="I996" s="17" t="s">
        <v>411</v>
      </c>
      <c r="J996" s="17" t="s">
        <v>3158</v>
      </c>
      <c r="K996" s="15"/>
      <c r="L996" s="18">
        <v>44022</v>
      </c>
      <c r="M996" s="83">
        <v>80396.017776012406</v>
      </c>
      <c r="N996" s="84">
        <v>80396.017776012406</v>
      </c>
      <c r="O996" s="84">
        <v>89110.520059943199</v>
      </c>
      <c r="P996" s="85">
        <f t="shared" si="15"/>
        <v>0.90220568482746266</v>
      </c>
      <c r="Q996" s="18">
        <v>43910</v>
      </c>
      <c r="R996" s="86">
        <v>3737702.7318007802</v>
      </c>
      <c r="S996" s="86">
        <v>1624585.0071543001</v>
      </c>
      <c r="T996" s="15"/>
      <c r="U996" s="19">
        <v>-5.6417603727822998E-3</v>
      </c>
      <c r="V996" s="51">
        <v>-0.52226312191123703</v>
      </c>
      <c r="W996" s="19">
        <v>1.2839428596635101E-2</v>
      </c>
      <c r="X996" s="51">
        <v>2.0728601107293798</v>
      </c>
      <c r="Y996" s="19">
        <v>2.53954643922043E-2</v>
      </c>
      <c r="Z996" s="51">
        <v>21.871219897468102</v>
      </c>
      <c r="AA996" s="19">
        <v>0.14408424704932299</v>
      </c>
      <c r="AB996" s="51">
        <v>34.985091608075898</v>
      </c>
      <c r="AC996" s="19">
        <v>0.22144295349804499</v>
      </c>
      <c r="AD996" s="51">
        <v>46.430150848056698</v>
      </c>
      <c r="AE996" s="19">
        <v>0.20119116914604099</v>
      </c>
      <c r="AF996" s="87">
        <v>37.896348963200602</v>
      </c>
      <c r="AG996" s="19">
        <v>-4.2353752933195203E-2</v>
      </c>
      <c r="AH996" s="51">
        <v>-6.0341962851452999</v>
      </c>
      <c r="AI996" s="19">
        <v>5.3269573019861099E-2</v>
      </c>
      <c r="AJ996" s="51">
        <v>19.053874508972498</v>
      </c>
      <c r="AK996" s="19">
        <v>0.30205742007994602</v>
      </c>
      <c r="AL996" s="19">
        <v>4.6808213062831797E-2</v>
      </c>
      <c r="AM996" s="51">
        <v>22.809148280793998</v>
      </c>
      <c r="AN996" s="15"/>
      <c r="AO996" s="22">
        <v>3.6633923737099401E-2</v>
      </c>
      <c r="AP996" s="22">
        <v>-2.36396181389864E-2</v>
      </c>
      <c r="AQ996" s="22">
        <v>0.14112722286518001</v>
      </c>
      <c r="AR996" s="22">
        <v>-0.10031367692863601</v>
      </c>
      <c r="AS996" s="20">
        <v>8</v>
      </c>
      <c r="AT996" s="20">
        <v>4</v>
      </c>
      <c r="AU996" s="20">
        <v>7</v>
      </c>
      <c r="AV996" s="21">
        <v>5</v>
      </c>
      <c r="AW996" s="15"/>
      <c r="AX996" s="25">
        <v>0.13583314820833001</v>
      </c>
      <c r="AY996" s="26">
        <v>1.1075744479985601</v>
      </c>
      <c r="AZ996" s="26">
        <v>1.0071399829630501</v>
      </c>
      <c r="BA996" s="26">
        <v>1.74215013972935</v>
      </c>
      <c r="BB996" s="85">
        <v>1.4057605471862199E-2</v>
      </c>
      <c r="BC996" s="88">
        <v>-11.7306517489924</v>
      </c>
      <c r="BD996" s="18">
        <v>43910</v>
      </c>
      <c r="BE996" s="18">
        <v>43990</v>
      </c>
      <c r="BF996" s="20"/>
      <c r="BG996" s="18"/>
      <c r="BH996" s="15"/>
    </row>
    <row r="997" spans="1:60" x14ac:dyDescent="0.25">
      <c r="A997" s="15"/>
      <c r="B997" s="14" t="s">
        <v>3159</v>
      </c>
      <c r="C997" s="14" t="s">
        <v>3160</v>
      </c>
      <c r="D997" s="14" t="s">
        <v>3161</v>
      </c>
      <c r="E997" s="16" t="s">
        <v>213</v>
      </c>
      <c r="F997" s="16" t="s">
        <v>28</v>
      </c>
      <c r="G997" s="81" t="s">
        <v>205</v>
      </c>
      <c r="H997" s="82" t="s">
        <v>621</v>
      </c>
      <c r="I997" s="17" t="s">
        <v>411</v>
      </c>
      <c r="J997" s="17" t="s">
        <v>3162</v>
      </c>
      <c r="K997" s="15"/>
      <c r="L997" s="18">
        <v>44022</v>
      </c>
      <c r="M997" s="83">
        <v>109382.155236006</v>
      </c>
      <c r="N997" s="84">
        <v>109382.155236006</v>
      </c>
      <c r="O997" s="84">
        <v>121427.98856198799</v>
      </c>
      <c r="P997" s="85">
        <f t="shared" si="15"/>
        <v>0.90079854349367983</v>
      </c>
      <c r="Q997" s="18">
        <v>43910</v>
      </c>
      <c r="R997" s="86">
        <v>0</v>
      </c>
      <c r="S997" s="86">
        <v>0</v>
      </c>
      <c r="T997" s="15"/>
      <c r="U997" s="19">
        <v>-5.6475616274838103E-3</v>
      </c>
      <c r="V997" s="51">
        <v>-0.52284324738138799</v>
      </c>
      <c r="W997" s="19">
        <v>1.2669050211116001E-2</v>
      </c>
      <c r="X997" s="51">
        <v>2.0558222721774699</v>
      </c>
      <c r="Y997" s="19">
        <v>2.2296616929452302E-2</v>
      </c>
      <c r="Z997" s="51">
        <v>21.5613351512002</v>
      </c>
      <c r="AA997" s="19">
        <v>0.134798513528949</v>
      </c>
      <c r="AB997" s="51">
        <v>34.0565182560822</v>
      </c>
      <c r="AC997" s="19">
        <v>0.22468152285378901</v>
      </c>
      <c r="AD997" s="51">
        <v>46.754007783660199</v>
      </c>
      <c r="AE997" s="19"/>
      <c r="AF997" s="87"/>
      <c r="AG997" s="19">
        <v>-4.2407761282447602E-2</v>
      </c>
      <c r="AH997" s="51">
        <v>-6.0395971200705398</v>
      </c>
      <c r="AI997" s="19">
        <v>4.9850930676257101E-2</v>
      </c>
      <c r="AJ997" s="51">
        <v>18.712010274612101</v>
      </c>
      <c r="AK997" s="19">
        <v>0.30871677256451202</v>
      </c>
      <c r="AL997" s="19">
        <v>0.120267636199133</v>
      </c>
      <c r="AM997" s="51">
        <v>57.142722811258899</v>
      </c>
      <c r="AN997" s="15"/>
      <c r="AO997" s="22">
        <v>3.6556978096996297E-2</v>
      </c>
      <c r="AP997" s="22">
        <v>-2.3708267339316101E-2</v>
      </c>
      <c r="AQ997" s="22">
        <v>0.140306192692224</v>
      </c>
      <c r="AR997" s="22">
        <v>-0.10097192876492</v>
      </c>
      <c r="AS997" s="20">
        <v>8</v>
      </c>
      <c r="AT997" s="20">
        <v>4</v>
      </c>
      <c r="AU997" s="20">
        <v>7</v>
      </c>
      <c r="AV997" s="21">
        <v>5</v>
      </c>
      <c r="AW997" s="15"/>
      <c r="AX997" s="25">
        <v>0.13683495812671001</v>
      </c>
      <c r="AY997" s="26">
        <v>1.0875331454954</v>
      </c>
      <c r="AZ997" s="26">
        <v>1.028538921777</v>
      </c>
      <c r="BA997" s="26">
        <v>1.70657233414204</v>
      </c>
      <c r="BB997" s="85">
        <v>1.41607377973014E-2</v>
      </c>
      <c r="BC997" s="88">
        <v>-11.852551767078699</v>
      </c>
      <c r="BD997" s="18">
        <v>43910</v>
      </c>
      <c r="BE997" s="18">
        <v>43990</v>
      </c>
      <c r="BF997" s="20"/>
      <c r="BG997" s="18"/>
      <c r="BH997" s="15"/>
    </row>
    <row r="998" spans="1:60" x14ac:dyDescent="0.25">
      <c r="A998" s="15"/>
      <c r="B998" s="14" t="s">
        <v>3163</v>
      </c>
      <c r="C998" s="14" t="s">
        <v>3164</v>
      </c>
      <c r="D998" s="14" t="s">
        <v>3161</v>
      </c>
      <c r="E998" s="16" t="s">
        <v>317</v>
      </c>
      <c r="F998" s="16" t="s">
        <v>28</v>
      </c>
      <c r="G998" s="81" t="s">
        <v>205</v>
      </c>
      <c r="H998" s="82" t="s">
        <v>621</v>
      </c>
      <c r="I998" s="17" t="s">
        <v>411</v>
      </c>
      <c r="J998" s="17" t="s">
        <v>64</v>
      </c>
      <c r="K998" s="15"/>
      <c r="L998" s="18">
        <v>44022</v>
      </c>
      <c r="M998" s="83">
        <v>125232.715476036</v>
      </c>
      <c r="N998" s="84">
        <v>125232.715476036</v>
      </c>
      <c r="O998" s="84">
        <v>133904.351471901</v>
      </c>
      <c r="P998" s="85">
        <f t="shared" si="15"/>
        <v>0.93524007322730895</v>
      </c>
      <c r="Q998" s="18">
        <v>43896</v>
      </c>
      <c r="R998" s="86">
        <v>23885951.347062498</v>
      </c>
      <c r="S998" s="86">
        <v>24961799.356593799</v>
      </c>
      <c r="T998" s="15"/>
      <c r="U998" s="19">
        <v>-6.5071143662862596E-3</v>
      </c>
      <c r="V998" s="51">
        <v>-0.60879852126163303</v>
      </c>
      <c r="W998" s="19">
        <v>1.6110053022202898E-2</v>
      </c>
      <c r="X998" s="51">
        <v>2.3999225532861601</v>
      </c>
      <c r="Y998" s="19">
        <v>2.9539499875681899E-2</v>
      </c>
      <c r="Z998" s="51">
        <v>22.285623445815901</v>
      </c>
      <c r="AA998" s="19">
        <v>0.17811899016320201</v>
      </c>
      <c r="AB998" s="51">
        <v>38.388565919478403</v>
      </c>
      <c r="AC998" s="19">
        <v>0.35431818858894998</v>
      </c>
      <c r="AD998" s="51">
        <v>59.7176743571763</v>
      </c>
      <c r="AE998" s="19">
        <v>0.31504556086118102</v>
      </c>
      <c r="AF998" s="87">
        <v>49.281788134714603</v>
      </c>
      <c r="AG998" s="19">
        <v>-3.8780027025495697E-2</v>
      </c>
      <c r="AH998" s="51">
        <v>-5.6768236943753401</v>
      </c>
      <c r="AI998" s="19">
        <v>6.5804999778265497E-2</v>
      </c>
      <c r="AJ998" s="51">
        <v>20.307417184812898</v>
      </c>
      <c r="AK998" s="19">
        <v>1.21621012883028</v>
      </c>
      <c r="AL998" s="19">
        <v>5.0775629109921297E-2</v>
      </c>
      <c r="AM998" s="51">
        <v>-2.8074864760274099</v>
      </c>
      <c r="AN998" s="15"/>
      <c r="AO998" s="22">
        <v>3.5203437071686501E-2</v>
      </c>
      <c r="AP998" s="22">
        <v>-3.83710088717635E-2</v>
      </c>
      <c r="AQ998" s="22">
        <v>0.13402048994612401</v>
      </c>
      <c r="AR998" s="22">
        <v>-9.1773946669563899E-2</v>
      </c>
      <c r="AS998" s="20">
        <v>9</v>
      </c>
      <c r="AT998" s="20">
        <v>3</v>
      </c>
      <c r="AU998" s="20">
        <v>7</v>
      </c>
      <c r="AV998" s="21">
        <v>5</v>
      </c>
      <c r="AW998" s="15"/>
      <c r="AX998" s="25">
        <v>0.150374787045439</v>
      </c>
      <c r="AY998" s="26">
        <v>1.25437425491509</v>
      </c>
      <c r="AZ998" s="26">
        <v>1.2413753062319299</v>
      </c>
      <c r="BA998" s="26">
        <v>1.8994561842628199</v>
      </c>
      <c r="BB998" s="85">
        <v>1.5530612147122201E-2</v>
      </c>
      <c r="BC998" s="88">
        <v>-13.512929281205301</v>
      </c>
      <c r="BD998" s="18">
        <v>43896</v>
      </c>
      <c r="BE998" s="18">
        <v>43913</v>
      </c>
      <c r="BF998" s="20"/>
      <c r="BG998" s="18"/>
      <c r="BH998" s="15"/>
    </row>
    <row r="999" spans="1:60" x14ac:dyDescent="0.25">
      <c r="A999" s="15"/>
      <c r="B999" s="14" t="s">
        <v>3165</v>
      </c>
      <c r="C999" s="14" t="s">
        <v>3166</v>
      </c>
      <c r="D999" s="14" t="s">
        <v>3161</v>
      </c>
      <c r="E999" s="16" t="s">
        <v>320</v>
      </c>
      <c r="F999" s="16" t="s">
        <v>28</v>
      </c>
      <c r="G999" s="81" t="s">
        <v>205</v>
      </c>
      <c r="H999" s="82" t="s">
        <v>621</v>
      </c>
      <c r="I999" s="17" t="s">
        <v>411</v>
      </c>
      <c r="J999" s="17" t="s">
        <v>64</v>
      </c>
      <c r="K999" s="15"/>
      <c r="L999" s="18">
        <v>44022</v>
      </c>
      <c r="M999" s="83">
        <v>89259.307721972495</v>
      </c>
      <c r="N999" s="84">
        <v>89259.307721972495</v>
      </c>
      <c r="O999" s="84">
        <v>95283.216408014297</v>
      </c>
      <c r="P999" s="85">
        <f t="shared" si="15"/>
        <v>0.93677891119621015</v>
      </c>
      <c r="Q999" s="18">
        <v>43896</v>
      </c>
      <c r="R999" s="86">
        <v>13706082.5822969</v>
      </c>
      <c r="S999" s="86">
        <v>13698442.462625001</v>
      </c>
      <c r="T999" s="15"/>
      <c r="U999" s="19">
        <v>-6.4941885457301396E-3</v>
      </c>
      <c r="V999" s="51">
        <v>-0.60750593920602103</v>
      </c>
      <c r="W999" s="19">
        <v>1.6508768900166601E-2</v>
      </c>
      <c r="X999" s="51">
        <v>2.4397941410825301</v>
      </c>
      <c r="Y999" s="19">
        <v>3.1986490899726099E-2</v>
      </c>
      <c r="Z999" s="51">
        <v>22.5303225482348</v>
      </c>
      <c r="AA999" s="19">
        <v>0.18375988819578201</v>
      </c>
      <c r="AB999" s="51">
        <v>38.952655722736402</v>
      </c>
      <c r="AC999" s="19"/>
      <c r="AD999" s="51"/>
      <c r="AE999" s="19"/>
      <c r="AF999" s="87"/>
      <c r="AG999" s="19">
        <v>-3.8655175342682903E-2</v>
      </c>
      <c r="AH999" s="51">
        <v>-5.6643385260977102</v>
      </c>
      <c r="AI999" s="19">
        <v>6.8476700842438704E-2</v>
      </c>
      <c r="AJ999" s="51">
        <v>20.574587291252101</v>
      </c>
      <c r="AK999" s="19">
        <v>0.29493244303565003</v>
      </c>
      <c r="AL999" s="19">
        <v>0.17354416980757401</v>
      </c>
      <c r="AM999" s="51">
        <v>50.617645468388197</v>
      </c>
      <c r="AN999" s="15"/>
      <c r="AO999" s="22">
        <v>3.5216919877711902E-2</v>
      </c>
      <c r="AP999" s="22">
        <v>-3.8331977826601402E-2</v>
      </c>
      <c r="AQ999" s="22">
        <v>0.13446670197299701</v>
      </c>
      <c r="AR999" s="22">
        <v>-9.1405723975185496E-2</v>
      </c>
      <c r="AS999" s="20">
        <v>9</v>
      </c>
      <c r="AT999" s="20">
        <v>3</v>
      </c>
      <c r="AU999" s="20">
        <v>7</v>
      </c>
      <c r="AV999" s="21">
        <v>5</v>
      </c>
      <c r="AW999" s="15"/>
      <c r="AX999" s="25">
        <v>0.15034752042571201</v>
      </c>
      <c r="AY999" s="26">
        <v>1.29033313079708</v>
      </c>
      <c r="AZ999" s="26">
        <v>1.2603603072220699</v>
      </c>
      <c r="BA999" s="26">
        <v>1.95662994787199</v>
      </c>
      <c r="BB999" s="85">
        <v>1.5528105021203401E-2</v>
      </c>
      <c r="BC999" s="88">
        <v>-13.4935737107589</v>
      </c>
      <c r="BD999" s="18">
        <v>43896</v>
      </c>
      <c r="BE999" s="18">
        <v>43913</v>
      </c>
      <c r="BF999" s="20"/>
      <c r="BG999" s="18"/>
      <c r="BH999" s="15"/>
    </row>
    <row r="1000" spans="1:60" x14ac:dyDescent="0.25">
      <c r="A1000" s="15"/>
      <c r="B1000" s="14" t="s">
        <v>3167</v>
      </c>
      <c r="C1000" s="14" t="s">
        <v>3168</v>
      </c>
      <c r="D1000" s="14" t="s">
        <v>3161</v>
      </c>
      <c r="E1000" s="16" t="s">
        <v>135</v>
      </c>
      <c r="F1000" s="16" t="s">
        <v>28</v>
      </c>
      <c r="G1000" s="81" t="s">
        <v>205</v>
      </c>
      <c r="H1000" s="82" t="s">
        <v>621</v>
      </c>
      <c r="I1000" s="17" t="s">
        <v>411</v>
      </c>
      <c r="J1000" s="17" t="s">
        <v>3169</v>
      </c>
      <c r="K1000" s="15"/>
      <c r="L1000" s="18">
        <v>44022</v>
      </c>
      <c r="M1000" s="83">
        <v>109652.715450048</v>
      </c>
      <c r="N1000" s="84">
        <v>109652.715450048</v>
      </c>
      <c r="O1000" s="84">
        <v>121728.34452498</v>
      </c>
      <c r="P1000" s="85">
        <f t="shared" si="15"/>
        <v>0.90079854349408361</v>
      </c>
      <c r="Q1000" s="18">
        <v>43910</v>
      </c>
      <c r="R1000" s="86">
        <v>0</v>
      </c>
      <c r="S1000" s="86">
        <v>0</v>
      </c>
      <c r="T1000" s="15"/>
      <c r="U1000" s="19">
        <v>-5.6475616265743199E-3</v>
      </c>
      <c r="V1000" s="51">
        <v>-0.52284324729043896</v>
      </c>
      <c r="W1000" s="19">
        <v>1.2669050211116001E-2</v>
      </c>
      <c r="X1000" s="51">
        <v>2.0558222721774699</v>
      </c>
      <c r="Y1000" s="19">
        <v>2.2296616929452302E-2</v>
      </c>
      <c r="Z1000" s="51">
        <v>21.5613351512002</v>
      </c>
      <c r="AA1000" s="19">
        <v>0.13479851353084099</v>
      </c>
      <c r="AB1000" s="51">
        <v>34.056518256256801</v>
      </c>
      <c r="AC1000" s="19">
        <v>0.19946604474360399</v>
      </c>
      <c r="AD1000" s="51">
        <v>44.232459972612602</v>
      </c>
      <c r="AE1000" s="19">
        <v>0.19280584495747499</v>
      </c>
      <c r="AF1000" s="87">
        <v>37.057816544373097</v>
      </c>
      <c r="AG1000" s="19">
        <v>-4.2407761280628599E-2</v>
      </c>
      <c r="AH1000" s="51">
        <v>-6.03959711988864</v>
      </c>
      <c r="AI1000" s="19">
        <v>4.9850930676257101E-2</v>
      </c>
      <c r="AJ1000" s="51">
        <v>18.712010274612101</v>
      </c>
      <c r="AK1000" s="19">
        <v>0.19808943557116401</v>
      </c>
      <c r="AL1000" s="19">
        <v>5.9344152376070297E-2</v>
      </c>
      <c r="AM1000" s="51">
        <v>34.907456207554802</v>
      </c>
      <c r="AN1000" s="15"/>
      <c r="AO1000" s="22">
        <v>3.6556978096996297E-2</v>
      </c>
      <c r="AP1000" s="22">
        <v>-2.37082673384066E-2</v>
      </c>
      <c r="AQ1000" s="22">
        <v>0.140306192692224</v>
      </c>
      <c r="AR1000" s="22">
        <v>-0.100971928765794</v>
      </c>
      <c r="AS1000" s="20">
        <v>8</v>
      </c>
      <c r="AT1000" s="20">
        <v>4</v>
      </c>
      <c r="AU1000" s="20">
        <v>7</v>
      </c>
      <c r="AV1000" s="21">
        <v>5</v>
      </c>
      <c r="AW1000" s="15"/>
      <c r="AX1000" s="25">
        <v>0.13683495812714699</v>
      </c>
      <c r="AY1000" s="26">
        <v>1.0875331454917601</v>
      </c>
      <c r="AZ1000" s="26">
        <v>1.02853892178064</v>
      </c>
      <c r="BA1000" s="26">
        <v>1.7065723341402199</v>
      </c>
      <c r="BB1000" s="85">
        <v>1.4160737797356E-2</v>
      </c>
      <c r="BC1000" s="88">
        <v>-11.852551767078699</v>
      </c>
      <c r="BD1000" s="18">
        <v>43910</v>
      </c>
      <c r="BE1000" s="18">
        <v>43990</v>
      </c>
      <c r="BF1000" s="20"/>
      <c r="BG1000" s="18"/>
      <c r="BH1000" s="15"/>
    </row>
    <row r="1001" spans="1:60" x14ac:dyDescent="0.25">
      <c r="A1001" s="15"/>
      <c r="B1001" s="14" t="s">
        <v>3170</v>
      </c>
      <c r="C1001" s="14" t="s">
        <v>3171</v>
      </c>
      <c r="D1001" s="14" t="s">
        <v>3172</v>
      </c>
      <c r="E1001" s="16" t="s">
        <v>1193</v>
      </c>
      <c r="F1001" s="16" t="s">
        <v>326</v>
      </c>
      <c r="G1001" s="81" t="s">
        <v>115</v>
      </c>
      <c r="H1001" s="82" t="s">
        <v>190</v>
      </c>
      <c r="I1001" s="17" t="s">
        <v>31</v>
      </c>
      <c r="J1001" s="17" t="s">
        <v>3173</v>
      </c>
      <c r="K1001" s="15"/>
      <c r="L1001" s="18">
        <v>44022</v>
      </c>
      <c r="M1001" s="83">
        <v>1138.1893000006701</v>
      </c>
      <c r="N1001" s="84">
        <v>1138.1893000006701</v>
      </c>
      <c r="O1001" s="84">
        <v>1217.9080999996499</v>
      </c>
      <c r="P1001" s="85">
        <f t="shared" si="15"/>
        <v>0.93454448656758027</v>
      </c>
      <c r="Q1001" s="18">
        <v>43873</v>
      </c>
      <c r="R1001" s="86">
        <v>330442.92700000003</v>
      </c>
      <c r="S1001" s="86">
        <v>388782.36302294902</v>
      </c>
      <c r="T1001" s="15"/>
      <c r="U1001" s="19">
        <v>4.1864434097078603E-3</v>
      </c>
      <c r="V1001" s="51">
        <v>0.460557256337779</v>
      </c>
      <c r="W1001" s="19">
        <v>5.5336675850412602E-3</v>
      </c>
      <c r="X1001" s="51">
        <v>1.3422840095699899</v>
      </c>
      <c r="Y1001" s="19">
        <v>-5.3659632873896003E-2</v>
      </c>
      <c r="Z1001" s="51">
        <v>13.965710170858101</v>
      </c>
      <c r="AA1001" s="19">
        <v>-3.2615000863188498E-2</v>
      </c>
      <c r="AB1001" s="51">
        <v>17.315166816843</v>
      </c>
      <c r="AC1001" s="19">
        <v>-5.4430882833039498E-2</v>
      </c>
      <c r="AD1001" s="51">
        <v>18.842767214955501</v>
      </c>
      <c r="AE1001" s="19">
        <v>1.9182882007953601E-2</v>
      </c>
      <c r="AF1001" s="87">
        <v>19.695520249399099</v>
      </c>
      <c r="AG1001" s="19">
        <v>1.5274213586963001E-2</v>
      </c>
      <c r="AH1001" s="51">
        <v>-0.27139963312947701</v>
      </c>
      <c r="AI1001" s="19">
        <v>-4.5470723551261499E-2</v>
      </c>
      <c r="AJ1001" s="51">
        <v>9.1798448518675304</v>
      </c>
      <c r="AK1001" s="19">
        <v>8.9697750119812597E-2</v>
      </c>
      <c r="AL1001" s="19">
        <v>8.7526117695233604E-3</v>
      </c>
      <c r="AM1001" s="51">
        <v>27.832929942669601</v>
      </c>
      <c r="AN1001" s="15"/>
      <c r="AO1001" s="22">
        <v>5.40277324034832E-2</v>
      </c>
      <c r="AP1001" s="22">
        <v>-7.4706490830067196E-2</v>
      </c>
      <c r="AQ1001" s="22">
        <v>5.6425166949338697E-2</v>
      </c>
      <c r="AR1001" s="22">
        <v>-9.7101075542013901E-2</v>
      </c>
      <c r="AS1001" s="20">
        <v>8</v>
      </c>
      <c r="AT1001" s="20">
        <v>4</v>
      </c>
      <c r="AU1001" s="20">
        <v>7</v>
      </c>
      <c r="AV1001" s="21">
        <v>5</v>
      </c>
      <c r="AW1001" s="15"/>
      <c r="AX1001" s="25">
        <v>0.200611231598887</v>
      </c>
      <c r="AY1001" s="26">
        <v>-0.22065114292195201</v>
      </c>
      <c r="AZ1001" s="26">
        <v>0.61208447657281795</v>
      </c>
      <c r="BA1001" s="26">
        <v>-0.29001538777720298</v>
      </c>
      <c r="BB1001" s="85">
        <v>2.0539645790267999E-2</v>
      </c>
      <c r="BC1001" s="88">
        <v>-23.169794174085801</v>
      </c>
      <c r="BD1001" s="18">
        <v>43873</v>
      </c>
      <c r="BE1001" s="18">
        <v>43913</v>
      </c>
      <c r="BF1001" s="20"/>
      <c r="BG1001" s="18"/>
      <c r="BH1001" s="15"/>
    </row>
    <row r="1002" spans="1:60" x14ac:dyDescent="0.25">
      <c r="A1002" s="15"/>
      <c r="B1002" s="14" t="s">
        <v>3174</v>
      </c>
      <c r="C1002" s="14" t="s">
        <v>3175</v>
      </c>
      <c r="D1002" s="14" t="s">
        <v>3172</v>
      </c>
      <c r="E1002" s="16" t="s">
        <v>77</v>
      </c>
      <c r="F1002" s="16" t="s">
        <v>326</v>
      </c>
      <c r="G1002" s="81" t="s">
        <v>115</v>
      </c>
      <c r="H1002" s="82" t="s">
        <v>190</v>
      </c>
      <c r="I1002" s="17" t="s">
        <v>31</v>
      </c>
      <c r="J1002" s="17" t="s">
        <v>3176</v>
      </c>
      <c r="K1002" s="15"/>
      <c r="L1002" s="18">
        <v>44022</v>
      </c>
      <c r="M1002" s="83">
        <v>1223.5383999999599</v>
      </c>
      <c r="N1002" s="84">
        <v>1223.5383999999599</v>
      </c>
      <c r="O1002" s="84">
        <v>1305.29670000076</v>
      </c>
      <c r="P1002" s="85">
        <f t="shared" si="15"/>
        <v>0.93736420232982087</v>
      </c>
      <c r="Q1002" s="18">
        <v>43873</v>
      </c>
      <c r="R1002" s="86">
        <v>744845.84400000004</v>
      </c>
      <c r="S1002" s="86">
        <v>791982.94039648399</v>
      </c>
      <c r="T1002" s="15"/>
      <c r="U1002" s="19">
        <v>4.2067020131071296E-3</v>
      </c>
      <c r="V1002" s="51">
        <v>0.46258311667770602</v>
      </c>
      <c r="W1002" s="19">
        <v>6.1437394251697697E-3</v>
      </c>
      <c r="X1002" s="51">
        <v>1.40329119358285</v>
      </c>
      <c r="Y1002" s="19">
        <v>-5.0170758178865099E-2</v>
      </c>
      <c r="Z1002" s="51">
        <v>14.3145976403612</v>
      </c>
      <c r="AA1002" s="19">
        <v>-2.5420240975108799E-2</v>
      </c>
      <c r="AB1002" s="51">
        <v>18.034642805636398</v>
      </c>
      <c r="AC1002" s="19">
        <v>-4.0322673628034003E-2</v>
      </c>
      <c r="AD1002" s="51">
        <v>20.2535881354415</v>
      </c>
      <c r="AE1002" s="19">
        <v>4.2072694617672803E-2</v>
      </c>
      <c r="AF1002" s="87">
        <v>21.984501510363799</v>
      </c>
      <c r="AG1002" s="19">
        <v>1.5479370480534301E-2</v>
      </c>
      <c r="AH1002" s="51">
        <v>-0.25088394377235101</v>
      </c>
      <c r="AI1002" s="19">
        <v>-4.1757916096685201E-2</v>
      </c>
      <c r="AJ1002" s="51">
        <v>9.5511255973251501</v>
      </c>
      <c r="AK1002" s="19">
        <v>0.169227770080324</v>
      </c>
      <c r="AL1002" s="19">
        <v>1.5987387623681602E-2</v>
      </c>
      <c r="AM1002" s="51">
        <v>35.785931938735303</v>
      </c>
      <c r="AN1002" s="15"/>
      <c r="AO1002" s="22">
        <v>5.4048945792601402E-2</v>
      </c>
      <c r="AP1002" s="22">
        <v>-7.4650371272582602E-2</v>
      </c>
      <c r="AQ1002" s="22">
        <v>5.7066252809818301E-2</v>
      </c>
      <c r="AR1002" s="22">
        <v>-9.6535078904707902E-2</v>
      </c>
      <c r="AS1002" s="20">
        <v>8</v>
      </c>
      <c r="AT1002" s="20">
        <v>4</v>
      </c>
      <c r="AU1002" s="20">
        <v>7</v>
      </c>
      <c r="AV1002" s="21">
        <v>5</v>
      </c>
      <c r="AW1002" s="15"/>
      <c r="AX1002" s="25">
        <v>0.20059657312784099</v>
      </c>
      <c r="AY1002" s="26">
        <v>-0.18719841598454001</v>
      </c>
      <c r="AZ1002" s="26">
        <v>0.64181028407711005</v>
      </c>
      <c r="BA1002" s="26">
        <v>-0.246321217174682</v>
      </c>
      <c r="BB1002" s="85">
        <v>2.0538871249518701E-2</v>
      </c>
      <c r="BC1002" s="88">
        <v>-23.107627560850201</v>
      </c>
      <c r="BD1002" s="18">
        <v>43873</v>
      </c>
      <c r="BE1002" s="18">
        <v>43913</v>
      </c>
      <c r="BF1002" s="20"/>
      <c r="BG1002" s="18"/>
      <c r="BH1002" s="15"/>
    </row>
    <row r="1003" spans="1:60" x14ac:dyDescent="0.25">
      <c r="A1003" s="15"/>
      <c r="B1003" s="14" t="s">
        <v>3177</v>
      </c>
      <c r="C1003" s="14" t="s">
        <v>3178</v>
      </c>
      <c r="D1003" s="14" t="s">
        <v>3172</v>
      </c>
      <c r="E1003" s="16" t="s">
        <v>1176</v>
      </c>
      <c r="F1003" s="16" t="s">
        <v>326</v>
      </c>
      <c r="G1003" s="81" t="s">
        <v>115</v>
      </c>
      <c r="H1003" s="82" t="s">
        <v>190</v>
      </c>
      <c r="I1003" s="17" t="s">
        <v>31</v>
      </c>
      <c r="J1003" s="17" t="s">
        <v>3179</v>
      </c>
      <c r="K1003" s="15"/>
      <c r="L1003" s="18">
        <v>44022</v>
      </c>
      <c r="M1003" s="83">
        <v>1000</v>
      </c>
      <c r="N1003" s="84">
        <v>1000</v>
      </c>
      <c r="O1003" s="84">
        <v>1000</v>
      </c>
      <c r="P1003" s="85">
        <f t="shared" si="15"/>
        <v>1</v>
      </c>
      <c r="Q1003" s="18">
        <v>44022</v>
      </c>
      <c r="R1003" s="86">
        <v>0</v>
      </c>
      <c r="S1003" s="86">
        <v>0</v>
      </c>
      <c r="T1003" s="15"/>
      <c r="U1003" s="19">
        <v>0</v>
      </c>
      <c r="V1003" s="51">
        <v>4.1912915366992799E-2</v>
      </c>
      <c r="W1003" s="19">
        <v>0</v>
      </c>
      <c r="X1003" s="51">
        <v>0.78891725106586796</v>
      </c>
      <c r="Y1003" s="19">
        <v>0</v>
      </c>
      <c r="Z1003" s="51">
        <v>19.3316734582477</v>
      </c>
      <c r="AA1003" s="19">
        <v>0</v>
      </c>
      <c r="AB1003" s="51">
        <v>20.576666903158198</v>
      </c>
      <c r="AC1003" s="19">
        <v>0</v>
      </c>
      <c r="AD1003" s="51">
        <v>24.2858554982522</v>
      </c>
      <c r="AE1003" s="19">
        <v>0</v>
      </c>
      <c r="AF1003" s="87">
        <v>17.777232048596499</v>
      </c>
      <c r="AG1003" s="19">
        <v>0</v>
      </c>
      <c r="AH1003" s="51">
        <v>-1.79882099182578</v>
      </c>
      <c r="AI1003" s="19">
        <v>0</v>
      </c>
      <c r="AJ1003" s="51">
        <v>13.726917206993701</v>
      </c>
      <c r="AK1003" s="19">
        <v>0</v>
      </c>
      <c r="AL1003" s="19">
        <v>0</v>
      </c>
      <c r="AM1003" s="51">
        <v>18.863154930673801</v>
      </c>
      <c r="AN1003" s="15"/>
      <c r="AO1003" s="22">
        <v>0</v>
      </c>
      <c r="AP1003" s="22">
        <v>0</v>
      </c>
      <c r="AQ1003" s="22">
        <v>0</v>
      </c>
      <c r="AR1003" s="22">
        <v>0</v>
      </c>
      <c r="AS1003" s="20">
        <v>0</v>
      </c>
      <c r="AT1003" s="20">
        <v>0</v>
      </c>
      <c r="AU1003" s="20">
        <v>7</v>
      </c>
      <c r="AV1003" s="21">
        <v>5</v>
      </c>
      <c r="AW1003" s="15"/>
      <c r="AX1003" s="25">
        <v>0</v>
      </c>
      <c r="AY1003" s="26">
        <v>-115.173126170179</v>
      </c>
      <c r="AZ1003" s="26">
        <v>0.54146558877982898</v>
      </c>
      <c r="BA1003" s="26">
        <v>-15.964106449086101</v>
      </c>
      <c r="BB1003" s="85">
        <v>0</v>
      </c>
      <c r="BC1003" s="88">
        <v>0</v>
      </c>
      <c r="BD1003" s="18">
        <v>43657</v>
      </c>
      <c r="BE1003" s="18"/>
      <c r="BF1003" s="20"/>
      <c r="BG1003" s="18"/>
      <c r="BH1003" s="15"/>
    </row>
    <row r="1004" spans="1:60" x14ac:dyDescent="0.25">
      <c r="A1004" s="15"/>
      <c r="B1004" s="14" t="s">
        <v>3180</v>
      </c>
      <c r="C1004" s="14" t="s">
        <v>3181</v>
      </c>
      <c r="D1004" s="14" t="s">
        <v>3172</v>
      </c>
      <c r="E1004" s="16" t="s">
        <v>337</v>
      </c>
      <c r="F1004" s="16" t="s">
        <v>326</v>
      </c>
      <c r="G1004" s="81" t="s">
        <v>115</v>
      </c>
      <c r="H1004" s="82" t="s">
        <v>190</v>
      </c>
      <c r="I1004" s="17" t="s">
        <v>31</v>
      </c>
      <c r="J1004" s="17" t="s">
        <v>3182</v>
      </c>
      <c r="K1004" s="15"/>
      <c r="L1004" s="18">
        <v>44022</v>
      </c>
      <c r="M1004" s="83">
        <v>957.26800000015601</v>
      </c>
      <c r="N1004" s="84">
        <v>957.26800000015601</v>
      </c>
      <c r="O1004" s="84">
        <v>957.26800000015601</v>
      </c>
      <c r="P1004" s="85">
        <f t="shared" si="15"/>
        <v>1</v>
      </c>
      <c r="Q1004" s="18">
        <v>44022</v>
      </c>
      <c r="R1004" s="86">
        <v>0</v>
      </c>
      <c r="S1004" s="86">
        <v>0</v>
      </c>
      <c r="T1004" s="15"/>
      <c r="U1004" s="19">
        <v>0</v>
      </c>
      <c r="V1004" s="51">
        <v>4.1912915366992799E-2</v>
      </c>
      <c r="W1004" s="19">
        <v>0</v>
      </c>
      <c r="X1004" s="51">
        <v>0.78891725106586796</v>
      </c>
      <c r="Y1004" s="19">
        <v>0</v>
      </c>
      <c r="Z1004" s="51">
        <v>19.3316734582477</v>
      </c>
      <c r="AA1004" s="19">
        <v>0</v>
      </c>
      <c r="AB1004" s="51">
        <v>20.576666903158198</v>
      </c>
      <c r="AC1004" s="19">
        <v>0</v>
      </c>
      <c r="AD1004" s="51">
        <v>24.2858554982522</v>
      </c>
      <c r="AE1004" s="19">
        <v>0</v>
      </c>
      <c r="AF1004" s="87">
        <v>17.777232048596499</v>
      </c>
      <c r="AG1004" s="19">
        <v>0</v>
      </c>
      <c r="AH1004" s="51">
        <v>-1.79882099182578</v>
      </c>
      <c r="AI1004" s="19">
        <v>0</v>
      </c>
      <c r="AJ1004" s="51">
        <v>13.726917206993701</v>
      </c>
      <c r="AK1004" s="19">
        <v>-4.27319999998872E-2</v>
      </c>
      <c r="AL1004" s="19">
        <v>-4.94952971803286E-3</v>
      </c>
      <c r="AM1004" s="51">
        <v>1.6083081427495901E-3</v>
      </c>
      <c r="AN1004" s="15"/>
      <c r="AO1004" s="22">
        <v>0</v>
      </c>
      <c r="AP1004" s="22">
        <v>0</v>
      </c>
      <c r="AQ1004" s="22">
        <v>0</v>
      </c>
      <c r="AR1004" s="22">
        <v>0</v>
      </c>
      <c r="AS1004" s="20">
        <v>0</v>
      </c>
      <c r="AT1004" s="20">
        <v>0</v>
      </c>
      <c r="AU1004" s="20">
        <v>7</v>
      </c>
      <c r="AV1004" s="21">
        <v>5</v>
      </c>
      <c r="AW1004" s="15"/>
      <c r="AX1004" s="25">
        <v>0</v>
      </c>
      <c r="AY1004" s="26">
        <v>-115.173126170179</v>
      </c>
      <c r="AZ1004" s="26">
        <v>0.54146558877982898</v>
      </c>
      <c r="BA1004" s="26">
        <v>-15.964106449086101</v>
      </c>
      <c r="BB1004" s="85">
        <v>0</v>
      </c>
      <c r="BC1004" s="88">
        <v>0</v>
      </c>
      <c r="BD1004" s="18">
        <v>43657</v>
      </c>
      <c r="BE1004" s="18"/>
      <c r="BF1004" s="20"/>
      <c r="BG1004" s="18"/>
      <c r="BH1004" s="15"/>
    </row>
    <row r="1005" spans="1:60" x14ac:dyDescent="0.25">
      <c r="A1005" s="15"/>
      <c r="B1005" s="14" t="s">
        <v>3183</v>
      </c>
      <c r="C1005" s="14" t="s">
        <v>3184</v>
      </c>
      <c r="D1005" s="14" t="s">
        <v>3172</v>
      </c>
      <c r="E1005" s="16" t="s">
        <v>341</v>
      </c>
      <c r="F1005" s="16" t="s">
        <v>326</v>
      </c>
      <c r="G1005" s="81" t="s">
        <v>115</v>
      </c>
      <c r="H1005" s="82" t="s">
        <v>190</v>
      </c>
      <c r="I1005" s="17" t="s">
        <v>31</v>
      </c>
      <c r="J1005" s="17" t="s">
        <v>3185</v>
      </c>
      <c r="K1005" s="15"/>
      <c r="L1005" s="18">
        <v>44022</v>
      </c>
      <c r="M1005" s="83">
        <v>1002.82830000017</v>
      </c>
      <c r="N1005" s="84">
        <v>1002.82830000017</v>
      </c>
      <c r="O1005" s="84">
        <v>1076.3917999994001</v>
      </c>
      <c r="P1005" s="85">
        <f t="shared" si="15"/>
        <v>0.93165732031842763</v>
      </c>
      <c r="Q1005" s="18">
        <v>43873</v>
      </c>
      <c r="R1005" s="86">
        <v>1744832.5430000001</v>
      </c>
      <c r="S1005" s="86">
        <v>1958080.6178710901</v>
      </c>
      <c r="T1005" s="15"/>
      <c r="U1005" s="19">
        <v>4.1655472596176003E-3</v>
      </c>
      <c r="V1005" s="51">
        <v>0.45846764132875301</v>
      </c>
      <c r="W1005" s="19">
        <v>4.9074535218096597E-3</v>
      </c>
      <c r="X1005" s="51">
        <v>1.2796626032468299</v>
      </c>
      <c r="Y1005" s="19">
        <v>-5.7229570343261003E-2</v>
      </c>
      <c r="Z1005" s="51">
        <v>13.6087164239289</v>
      </c>
      <c r="AA1005" s="19">
        <v>-3.9949256987711103E-2</v>
      </c>
      <c r="AB1005" s="51">
        <v>16.581741204398</v>
      </c>
      <c r="AC1005" s="19">
        <v>-6.8705025748422494E-2</v>
      </c>
      <c r="AD1005" s="51">
        <v>17.415352923417199</v>
      </c>
      <c r="AE1005" s="19">
        <v>-3.8029850502425701E-3</v>
      </c>
      <c r="AF1005" s="87">
        <v>17.396933543583099</v>
      </c>
      <c r="AG1005" s="19">
        <v>1.5063366286995001E-2</v>
      </c>
      <c r="AH1005" s="51">
        <v>-0.29248436312627701</v>
      </c>
      <c r="AI1005" s="19">
        <v>-4.9269001592620001E-2</v>
      </c>
      <c r="AJ1005" s="51">
        <v>8.8000170477316697</v>
      </c>
      <c r="AK1005" s="19">
        <v>-3.5231805281000603E-2</v>
      </c>
      <c r="AL1005" s="19">
        <v>-3.6321115567261599E-3</v>
      </c>
      <c r="AM1005" s="51">
        <v>15.339974402580999</v>
      </c>
      <c r="AN1005" s="15"/>
      <c r="AO1005" s="22">
        <v>5.4005809459340498E-2</v>
      </c>
      <c r="AP1005" s="22">
        <v>-7.4764049804798602E-2</v>
      </c>
      <c r="AQ1005" s="22">
        <v>5.5767235966413899E-2</v>
      </c>
      <c r="AR1005" s="22">
        <v>-9.7682171552151004E-2</v>
      </c>
      <c r="AS1005" s="20">
        <v>8</v>
      </c>
      <c r="AT1005" s="20">
        <v>4</v>
      </c>
      <c r="AU1005" s="20">
        <v>7</v>
      </c>
      <c r="AV1005" s="21">
        <v>5</v>
      </c>
      <c r="AW1005" s="15"/>
      <c r="AX1005" s="25">
        <v>0.200626696938416</v>
      </c>
      <c r="AY1005" s="26">
        <v>-0.25475379995123099</v>
      </c>
      <c r="AZ1005" s="26">
        <v>0.581772133071354</v>
      </c>
      <c r="BA1005" s="26">
        <v>-0.334454813932552</v>
      </c>
      <c r="BB1005" s="85">
        <v>2.0540483758668401E-2</v>
      </c>
      <c r="BC1005" s="88">
        <v>-23.233584648201902</v>
      </c>
      <c r="BD1005" s="18">
        <v>43873</v>
      </c>
      <c r="BE1005" s="18">
        <v>43913</v>
      </c>
      <c r="BF1005" s="20"/>
      <c r="BG1005" s="18"/>
      <c r="BH1005" s="15"/>
    </row>
    <row r="1006" spans="1:60" x14ac:dyDescent="0.25">
      <c r="A1006" s="15"/>
      <c r="B1006" s="14" t="s">
        <v>3186</v>
      </c>
      <c r="C1006" s="14" t="s">
        <v>3187</v>
      </c>
      <c r="D1006" s="14" t="s">
        <v>3172</v>
      </c>
      <c r="E1006" s="16" t="s">
        <v>345</v>
      </c>
      <c r="F1006" s="16" t="s">
        <v>326</v>
      </c>
      <c r="G1006" s="81" t="s">
        <v>115</v>
      </c>
      <c r="H1006" s="82" t="s">
        <v>190</v>
      </c>
      <c r="I1006" s="17" t="s">
        <v>31</v>
      </c>
      <c r="J1006" s="17" t="s">
        <v>3188</v>
      </c>
      <c r="K1006" s="15"/>
      <c r="L1006" s="18">
        <v>44022</v>
      </c>
      <c r="M1006" s="83">
        <v>1112.90000000037</v>
      </c>
      <c r="N1006" s="84">
        <v>1112.90000000037</v>
      </c>
      <c r="O1006" s="84">
        <v>1112.90000000037</v>
      </c>
      <c r="P1006" s="85">
        <f t="shared" si="15"/>
        <v>1</v>
      </c>
      <c r="Q1006" s="18">
        <v>44022</v>
      </c>
      <c r="R1006" s="86">
        <v>0</v>
      </c>
      <c r="S1006" s="86">
        <v>0</v>
      </c>
      <c r="T1006" s="15"/>
      <c r="U1006" s="19">
        <v>0</v>
      </c>
      <c r="V1006" s="51">
        <v>4.1912915366992799E-2</v>
      </c>
      <c r="W1006" s="19">
        <v>0</v>
      </c>
      <c r="X1006" s="51">
        <v>0.78891725106586796</v>
      </c>
      <c r="Y1006" s="19">
        <v>0</v>
      </c>
      <c r="Z1006" s="51">
        <v>19.3316734582477</v>
      </c>
      <c r="AA1006" s="19">
        <v>0</v>
      </c>
      <c r="AB1006" s="51">
        <v>20.576666903158198</v>
      </c>
      <c r="AC1006" s="19">
        <v>0</v>
      </c>
      <c r="AD1006" s="51">
        <v>24.2858554982522</v>
      </c>
      <c r="AE1006" s="19">
        <v>0</v>
      </c>
      <c r="AF1006" s="87">
        <v>17.777232048596499</v>
      </c>
      <c r="AG1006" s="19">
        <v>0</v>
      </c>
      <c r="AH1006" s="51">
        <v>-1.79882099182578</v>
      </c>
      <c r="AI1006" s="19">
        <v>0</v>
      </c>
      <c r="AJ1006" s="51">
        <v>13.726917206993701</v>
      </c>
      <c r="AK1006" s="19">
        <v>0.11290000000008101</v>
      </c>
      <c r="AL1006" s="19">
        <v>1.2227553801494701E-2</v>
      </c>
      <c r="AM1006" s="51">
        <v>15.564808308146899</v>
      </c>
      <c r="AN1006" s="15"/>
      <c r="AO1006" s="22">
        <v>0</v>
      </c>
      <c r="AP1006" s="22">
        <v>0</v>
      </c>
      <c r="AQ1006" s="22">
        <v>0</v>
      </c>
      <c r="AR1006" s="22">
        <v>0</v>
      </c>
      <c r="AS1006" s="20">
        <v>0</v>
      </c>
      <c r="AT1006" s="20">
        <v>0</v>
      </c>
      <c r="AU1006" s="20">
        <v>7</v>
      </c>
      <c r="AV1006" s="21">
        <v>5</v>
      </c>
      <c r="AW1006" s="15"/>
      <c r="AX1006" s="25">
        <v>0</v>
      </c>
      <c r="AY1006" s="26">
        <v>-115.173126170179</v>
      </c>
      <c r="AZ1006" s="26">
        <v>0.54146558877982898</v>
      </c>
      <c r="BA1006" s="26">
        <v>-15.964106449086101</v>
      </c>
      <c r="BB1006" s="85">
        <v>0</v>
      </c>
      <c r="BC1006" s="88">
        <v>0</v>
      </c>
      <c r="BD1006" s="18">
        <v>43657</v>
      </c>
      <c r="BE1006" s="18"/>
      <c r="BF1006" s="20"/>
      <c r="BG1006" s="18"/>
      <c r="BH1006" s="15"/>
    </row>
    <row r="1007" spans="1:60" x14ac:dyDescent="0.25">
      <c r="A1007" s="15"/>
      <c r="B1007" s="14" t="s">
        <v>3189</v>
      </c>
      <c r="C1007" s="14" t="s">
        <v>3190</v>
      </c>
      <c r="D1007" s="14" t="s">
        <v>3191</v>
      </c>
      <c r="E1007" s="16" t="s">
        <v>36</v>
      </c>
      <c r="F1007" s="16" t="s">
        <v>3119</v>
      </c>
      <c r="G1007" s="81" t="s">
        <v>38</v>
      </c>
      <c r="H1007" s="82" t="s">
        <v>190</v>
      </c>
      <c r="I1007" s="17" t="s">
        <v>31</v>
      </c>
      <c r="J1007" s="17" t="s">
        <v>3192</v>
      </c>
      <c r="K1007" s="15"/>
      <c r="L1007" s="18">
        <v>44022</v>
      </c>
      <c r="M1007" s="83">
        <v>1090.04649999924</v>
      </c>
      <c r="N1007" s="84">
        <v>1090.04649999924</v>
      </c>
      <c r="O1007" s="84">
        <v>1183.38199999928</v>
      </c>
      <c r="P1007" s="85">
        <f t="shared" si="15"/>
        <v>0.9211281733201141</v>
      </c>
      <c r="Q1007" s="18">
        <v>43882</v>
      </c>
      <c r="R1007" s="86">
        <v>463639.38099999999</v>
      </c>
      <c r="S1007" s="86">
        <v>371054.12415039103</v>
      </c>
      <c r="T1007" s="15"/>
      <c r="U1007" s="19">
        <v>-8.0011757881948108E-3</v>
      </c>
      <c r="V1007" s="51">
        <v>-0.75820466345248905</v>
      </c>
      <c r="W1007" s="19">
        <v>1.5807243420567801E-2</v>
      </c>
      <c r="X1007" s="51">
        <v>2.3696415931226502</v>
      </c>
      <c r="Y1007" s="19">
        <v>-6.0519121197139598E-2</v>
      </c>
      <c r="Z1007" s="51">
        <v>13.279761338533699</v>
      </c>
      <c r="AA1007" s="19">
        <v>5.3218401510093799E-2</v>
      </c>
      <c r="AB1007" s="51">
        <v>25.898507054167599</v>
      </c>
      <c r="AC1007" s="19">
        <v>9.4738879257492997E-2</v>
      </c>
      <c r="AD1007" s="51">
        <v>33.759743424016101</v>
      </c>
      <c r="AE1007" s="19"/>
      <c r="AF1007" s="87"/>
      <c r="AG1007" s="19">
        <v>3.50530624382372E-3</v>
      </c>
      <c r="AH1007" s="51">
        <v>-1.44829036744341</v>
      </c>
      <c r="AI1007" s="19">
        <v>-2.84442455067619E-2</v>
      </c>
      <c r="AJ1007" s="51">
        <v>10.8824926563248</v>
      </c>
      <c r="AK1007" s="19">
        <v>9.0046499999589302E-2</v>
      </c>
      <c r="AL1007" s="19">
        <v>3.6200445198119303E-2</v>
      </c>
      <c r="AM1007" s="51">
        <v>36.726834684784997</v>
      </c>
      <c r="AN1007" s="15"/>
      <c r="AO1007" s="22">
        <v>2.9329806135137901E-2</v>
      </c>
      <c r="AP1007" s="22">
        <v>-4.8838125403562999E-2</v>
      </c>
      <c r="AQ1007" s="22">
        <v>8.3415704562939896E-2</v>
      </c>
      <c r="AR1007" s="22">
        <v>-0.13896389517962199</v>
      </c>
      <c r="AS1007" s="20">
        <v>7</v>
      </c>
      <c r="AT1007" s="20">
        <v>5</v>
      </c>
      <c r="AU1007" s="20">
        <v>7</v>
      </c>
      <c r="AV1007" s="21">
        <v>5</v>
      </c>
      <c r="AW1007" s="15"/>
      <c r="AX1007" s="25">
        <v>0.13947354498202899</v>
      </c>
      <c r="AY1007" s="26">
        <v>0.35154789422404098</v>
      </c>
      <c r="AZ1007" s="26">
        <v>0.74274227160094597</v>
      </c>
      <c r="BA1007" s="26">
        <v>0.47220091493500099</v>
      </c>
      <c r="BB1007" s="85">
        <v>1.4335175706110001E-2</v>
      </c>
      <c r="BC1007" s="88">
        <v>-24.753689003177001</v>
      </c>
      <c r="BD1007" s="18">
        <v>43882</v>
      </c>
      <c r="BE1007" s="18">
        <v>43914</v>
      </c>
      <c r="BF1007" s="20"/>
      <c r="BG1007" s="18"/>
      <c r="BH1007" s="15"/>
    </row>
    <row r="1008" spans="1:60" x14ac:dyDescent="0.25">
      <c r="A1008" s="15"/>
      <c r="B1008" s="14" t="s">
        <v>3193</v>
      </c>
      <c r="C1008" s="14" t="s">
        <v>3194</v>
      </c>
      <c r="D1008" s="14" t="s">
        <v>3191</v>
      </c>
      <c r="E1008" s="16" t="s">
        <v>3123</v>
      </c>
      <c r="F1008" s="16" t="s">
        <v>3119</v>
      </c>
      <c r="G1008" s="81" t="s">
        <v>38</v>
      </c>
      <c r="H1008" s="82" t="s">
        <v>190</v>
      </c>
      <c r="I1008" s="17" t="s">
        <v>31</v>
      </c>
      <c r="J1008" s="17" t="s">
        <v>3195</v>
      </c>
      <c r="K1008" s="15"/>
      <c r="L1008" s="18">
        <v>44022</v>
      </c>
      <c r="M1008" s="83">
        <v>1094.8103000000101</v>
      </c>
      <c r="N1008" s="84">
        <v>1094.8103000000101</v>
      </c>
      <c r="O1008" s="84">
        <v>1187.4719999991401</v>
      </c>
      <c r="P1008" s="85">
        <f t="shared" si="15"/>
        <v>0.92196725480752639</v>
      </c>
      <c r="Q1008" s="18">
        <v>43882</v>
      </c>
      <c r="R1008" s="86">
        <v>297267.71799999999</v>
      </c>
      <c r="S1008" s="86">
        <v>254268.49452124001</v>
      </c>
      <c r="T1008" s="15"/>
      <c r="U1008" s="19">
        <v>-7.9946830182962003E-3</v>
      </c>
      <c r="V1008" s="51">
        <v>-0.75755538646262699</v>
      </c>
      <c r="W1008" s="19">
        <v>1.6005461951863299E-2</v>
      </c>
      <c r="X1008" s="51">
        <v>2.38946344625219</v>
      </c>
      <c r="Y1008" s="19">
        <v>-5.9406414397017202E-2</v>
      </c>
      <c r="Z1008" s="51">
        <v>13.391032018553201</v>
      </c>
      <c r="AA1008" s="19">
        <v>5.5731653821567299E-2</v>
      </c>
      <c r="AB1008" s="51">
        <v>26.149832285329499</v>
      </c>
      <c r="AC1008" s="19">
        <v>9.7831312205089505E-2</v>
      </c>
      <c r="AD1008" s="51">
        <v>34.068986718775697</v>
      </c>
      <c r="AE1008" s="19"/>
      <c r="AF1008" s="87"/>
      <c r="AG1008" s="19">
        <v>3.57058033114299E-3</v>
      </c>
      <c r="AH1008" s="51">
        <v>-1.44176295871148</v>
      </c>
      <c r="AI1008" s="19">
        <v>-2.7230276631598799E-2</v>
      </c>
      <c r="AJ1008" s="51">
        <v>11.0038895438338</v>
      </c>
      <c r="AK1008" s="19">
        <v>9.4810299999226105E-2</v>
      </c>
      <c r="AL1008" s="19">
        <v>4.0932310625066699E-2</v>
      </c>
      <c r="AM1008" s="51">
        <v>38.0925462372252</v>
      </c>
      <c r="AN1008" s="15"/>
      <c r="AO1008" s="22">
        <v>2.93364124827349E-2</v>
      </c>
      <c r="AP1008" s="22">
        <v>-4.8831922200406601E-2</v>
      </c>
      <c r="AQ1008" s="22">
        <v>8.3627104213519501E-2</v>
      </c>
      <c r="AR1008" s="22">
        <v>-0.13879031149743201</v>
      </c>
      <c r="AS1008" s="20">
        <v>7</v>
      </c>
      <c r="AT1008" s="20">
        <v>5</v>
      </c>
      <c r="AU1008" s="20">
        <v>7</v>
      </c>
      <c r="AV1008" s="21">
        <v>5</v>
      </c>
      <c r="AW1008" s="15"/>
      <c r="AX1008" s="25">
        <v>0.139469682666822</v>
      </c>
      <c r="AY1008" s="26">
        <v>0.36858209900310601</v>
      </c>
      <c r="AZ1008" s="26">
        <v>0.75076264404924598</v>
      </c>
      <c r="BA1008" s="26">
        <v>0.495332693635191</v>
      </c>
      <c r="BB1008" s="85">
        <v>1.43348816052458E-2</v>
      </c>
      <c r="BC1008" s="88">
        <v>-24.738023296493299</v>
      </c>
      <c r="BD1008" s="18">
        <v>43882</v>
      </c>
      <c r="BE1008" s="18">
        <v>43914</v>
      </c>
      <c r="BF1008" s="20"/>
      <c r="BG1008" s="18"/>
      <c r="BH1008" s="15"/>
    </row>
    <row r="1009" spans="1:60" x14ac:dyDescent="0.25">
      <c r="A1009" s="15"/>
      <c r="B1009" s="14" t="s">
        <v>3196</v>
      </c>
      <c r="C1009" s="14" t="s">
        <v>3197</v>
      </c>
      <c r="D1009" s="14" t="s">
        <v>3191</v>
      </c>
      <c r="E1009" s="16" t="s">
        <v>3126</v>
      </c>
      <c r="F1009" s="16" t="s">
        <v>3119</v>
      </c>
      <c r="G1009" s="81" t="s">
        <v>38</v>
      </c>
      <c r="H1009" s="82" t="s">
        <v>190</v>
      </c>
      <c r="I1009" s="17" t="s">
        <v>31</v>
      </c>
      <c r="J1009" s="17" t="s">
        <v>3198</v>
      </c>
      <c r="K1009" s="15"/>
      <c r="L1009" s="18">
        <v>44022</v>
      </c>
      <c r="M1009" s="83">
        <v>1116.4096000008301</v>
      </c>
      <c r="N1009" s="84">
        <v>1116.4096000008301</v>
      </c>
      <c r="O1009" s="84">
        <v>1210.89939999953</v>
      </c>
      <c r="P1009" s="85">
        <f t="shared" si="15"/>
        <v>0.9219672583876608</v>
      </c>
      <c r="Q1009" s="18">
        <v>43882</v>
      </c>
      <c r="R1009" s="86">
        <v>4767289.7929999996</v>
      </c>
      <c r="S1009" s="86">
        <v>4614325.7963281199</v>
      </c>
      <c r="T1009" s="15"/>
      <c r="U1009" s="19">
        <v>-7.9947084022933303E-3</v>
      </c>
      <c r="V1009" s="51">
        <v>-0.75755792486233997</v>
      </c>
      <c r="W1009" s="19">
        <v>1.6005498249796801E-2</v>
      </c>
      <c r="X1009" s="51">
        <v>2.3894670760455501</v>
      </c>
      <c r="Y1009" s="19">
        <v>-5.9406431922106998E-2</v>
      </c>
      <c r="Z1009" s="51">
        <v>13.391030266036999</v>
      </c>
      <c r="AA1009" s="19">
        <v>5.5731635402480599E-2</v>
      </c>
      <c r="AB1009" s="51">
        <v>26.149830443406199</v>
      </c>
      <c r="AC1009" s="19"/>
      <c r="AD1009" s="51"/>
      <c r="AE1009" s="19"/>
      <c r="AF1009" s="87"/>
      <c r="AG1009" s="19">
        <v>3.5706275648408302E-3</v>
      </c>
      <c r="AH1009" s="51">
        <v>-1.44175823534169</v>
      </c>
      <c r="AI1009" s="19">
        <v>-2.7230260650867401E-2</v>
      </c>
      <c r="AJ1009" s="51">
        <v>11.0038911419106</v>
      </c>
      <c r="AK1009" s="19">
        <v>0.12043768552393901</v>
      </c>
      <c r="AL1009" s="19">
        <v>6.6671916692939703E-2</v>
      </c>
      <c r="AM1009" s="51">
        <v>32.447115558432401</v>
      </c>
      <c r="AN1009" s="15"/>
      <c r="AO1009" s="22">
        <v>2.9336488858462E-2</v>
      </c>
      <c r="AP1009" s="22">
        <v>-4.8831976280780502E-2</v>
      </c>
      <c r="AQ1009" s="22">
        <v>8.3627155829162803E-2</v>
      </c>
      <c r="AR1009" s="22">
        <v>-0.13879029342206201</v>
      </c>
      <c r="AS1009" s="20">
        <v>7</v>
      </c>
      <c r="AT1009" s="20">
        <v>5</v>
      </c>
      <c r="AU1009" s="20">
        <v>7</v>
      </c>
      <c r="AV1009" s="21">
        <v>5</v>
      </c>
      <c r="AW1009" s="15"/>
      <c r="AX1009" s="25">
        <v>0.13946974121135999</v>
      </c>
      <c r="AY1009" s="26">
        <v>0.36858384742072298</v>
      </c>
      <c r="AZ1009" s="26">
        <v>0.75076299310421701</v>
      </c>
      <c r="BA1009" s="26">
        <v>0.49533505142016998</v>
      </c>
      <c r="BB1009" s="85">
        <v>1.43348874171897E-2</v>
      </c>
      <c r="BC1009" s="88">
        <v>-24.7380253057636</v>
      </c>
      <c r="BD1009" s="18">
        <v>43882</v>
      </c>
      <c r="BE1009" s="18">
        <v>43914</v>
      </c>
      <c r="BF1009" s="20"/>
      <c r="BG1009" s="18"/>
      <c r="BH1009" s="15"/>
    </row>
    <row r="1010" spans="1:60" x14ac:dyDescent="0.25">
      <c r="A1010" s="15"/>
      <c r="B1010" s="14" t="s">
        <v>3199</v>
      </c>
      <c r="C1010" s="14" t="s">
        <v>3200</v>
      </c>
      <c r="D1010" s="14" t="s">
        <v>3191</v>
      </c>
      <c r="E1010" s="16" t="s">
        <v>47</v>
      </c>
      <c r="F1010" s="16" t="s">
        <v>3119</v>
      </c>
      <c r="G1010" s="81" t="s">
        <v>38</v>
      </c>
      <c r="H1010" s="82" t="s">
        <v>190</v>
      </c>
      <c r="I1010" s="17" t="s">
        <v>31</v>
      </c>
      <c r="J1010" s="17" t="s">
        <v>3201</v>
      </c>
      <c r="K1010" s="15"/>
      <c r="L1010" s="18">
        <v>44022</v>
      </c>
      <c r="M1010" s="83">
        <v>1132.60649999976</v>
      </c>
      <c r="N1010" s="84">
        <v>1132.60649999976</v>
      </c>
      <c r="O1010" s="84">
        <v>1223.1660999991</v>
      </c>
      <c r="P1010" s="85">
        <f t="shared" si="15"/>
        <v>0.92596295793399885</v>
      </c>
      <c r="Q1010" s="18">
        <v>43882</v>
      </c>
      <c r="R1010" s="86">
        <v>831559.91899999999</v>
      </c>
      <c r="S1010" s="86">
        <v>1052366.8480078101</v>
      </c>
      <c r="T1010" s="15"/>
      <c r="U1010" s="19">
        <v>-7.9640949188615195E-3</v>
      </c>
      <c r="V1010" s="51">
        <v>-0.75449657651915902</v>
      </c>
      <c r="W1010" s="19">
        <v>1.6947440479270898E-2</v>
      </c>
      <c r="X1010" s="51">
        <v>2.4836612989929598</v>
      </c>
      <c r="Y1010" s="19">
        <v>-5.4103531056171099E-2</v>
      </c>
      <c r="Z1010" s="51">
        <v>13.9213203526306</v>
      </c>
      <c r="AA1010" s="19">
        <v>6.7750884194538202E-2</v>
      </c>
      <c r="AB1010" s="51">
        <v>27.351755322626602</v>
      </c>
      <c r="AC1010" s="19">
        <v>0.123007035856135</v>
      </c>
      <c r="AD1010" s="51">
        <v>36.586559083894798</v>
      </c>
      <c r="AE1010" s="19"/>
      <c r="AF1010" s="87"/>
      <c r="AG1010" s="19">
        <v>3.8806865486549201E-3</v>
      </c>
      <c r="AH1010" s="51">
        <v>-1.4107523369602899</v>
      </c>
      <c r="AI1010" s="19">
        <v>-2.14437880749756E-2</v>
      </c>
      <c r="AJ1010" s="51">
        <v>11.5825383994961</v>
      </c>
      <c r="AK1010" s="19">
        <v>0.13260649999938301</v>
      </c>
      <c r="AL1010" s="19">
        <v>5.37828333199286E-2</v>
      </c>
      <c r="AM1010" s="51">
        <v>39.263026270898997</v>
      </c>
      <c r="AN1010" s="15"/>
      <c r="AO1010" s="22">
        <v>2.9368262019488601E-2</v>
      </c>
      <c r="AP1010" s="22">
        <v>-4.8802541899058298E-2</v>
      </c>
      <c r="AQ1010" s="22">
        <v>8.4631812474981402E-2</v>
      </c>
      <c r="AR1010" s="22">
        <v>-0.13796517818264001</v>
      </c>
      <c r="AS1010" s="20">
        <v>7</v>
      </c>
      <c r="AT1010" s="20">
        <v>5</v>
      </c>
      <c r="AU1010" s="20">
        <v>7</v>
      </c>
      <c r="AV1010" s="21">
        <v>5</v>
      </c>
      <c r="AW1010" s="15"/>
      <c r="AX1010" s="25">
        <v>0.13945233827558701</v>
      </c>
      <c r="AY1010" s="26">
        <v>0.45003574351176201</v>
      </c>
      <c r="AZ1010" s="26">
        <v>0.78910449202612698</v>
      </c>
      <c r="BA1010" s="26">
        <v>0.606255744902228</v>
      </c>
      <c r="BB1010" s="85">
        <v>1.43335877131358E-2</v>
      </c>
      <c r="BC1010" s="88">
        <v>-24.663592295342799</v>
      </c>
      <c r="BD1010" s="18">
        <v>43882</v>
      </c>
      <c r="BE1010" s="18">
        <v>43914</v>
      </c>
      <c r="BF1010" s="20"/>
      <c r="BG1010" s="18"/>
      <c r="BH1010" s="15"/>
    </row>
    <row r="1011" spans="1:60" x14ac:dyDescent="0.25">
      <c r="A1011" s="15"/>
      <c r="B1011" s="14" t="s">
        <v>3202</v>
      </c>
      <c r="C1011" s="14" t="s">
        <v>3203</v>
      </c>
      <c r="D1011" s="14" t="s">
        <v>3204</v>
      </c>
      <c r="E1011" s="16" t="s">
        <v>36</v>
      </c>
      <c r="F1011" s="16" t="s">
        <v>3119</v>
      </c>
      <c r="G1011" s="81" t="s">
        <v>38</v>
      </c>
      <c r="H1011" s="82" t="s">
        <v>173</v>
      </c>
      <c r="I1011" s="17" t="s">
        <v>31</v>
      </c>
      <c r="J1011" s="17" t="s">
        <v>3205</v>
      </c>
      <c r="K1011" s="15"/>
      <c r="L1011" s="18">
        <v>44022</v>
      </c>
      <c r="M1011" s="83">
        <v>1105.9504000004399</v>
      </c>
      <c r="N1011" s="84">
        <v>1105.9504000004399</v>
      </c>
      <c r="O1011" s="84">
        <v>1138.1945999991101</v>
      </c>
      <c r="P1011" s="85">
        <f t="shared" si="15"/>
        <v>0.9716707494494391</v>
      </c>
      <c r="Q1011" s="18">
        <v>43882</v>
      </c>
      <c r="R1011" s="86">
        <v>4826432.9749999996</v>
      </c>
      <c r="S1011" s="86">
        <v>2480796.83423047</v>
      </c>
      <c r="T1011" s="15"/>
      <c r="U1011" s="19">
        <v>-2.0648979261750399E-3</v>
      </c>
      <c r="V1011" s="51">
        <v>-0.16457687725051101</v>
      </c>
      <c r="W1011" s="19">
        <v>1.22398651110416E-2</v>
      </c>
      <c r="X1011" s="51">
        <v>2.0129037621700299</v>
      </c>
      <c r="Y1011" s="19">
        <v>-1.54085676813338E-2</v>
      </c>
      <c r="Z1011" s="51">
        <v>17.790816690103401</v>
      </c>
      <c r="AA1011" s="19">
        <v>2.9259167262353E-2</v>
      </c>
      <c r="AB1011" s="51">
        <v>23.502583629393499</v>
      </c>
      <c r="AC1011" s="19">
        <v>8.8990891454159296E-2</v>
      </c>
      <c r="AD1011" s="51">
        <v>33.1849446436972</v>
      </c>
      <c r="AE1011" s="19"/>
      <c r="AF1011" s="87"/>
      <c r="AG1011" s="19">
        <v>-2.0354517082523701E-3</v>
      </c>
      <c r="AH1011" s="51">
        <v>-2.0023661626510099</v>
      </c>
      <c r="AI1011" s="19">
        <v>-1.8135136133423701E-3</v>
      </c>
      <c r="AJ1011" s="51">
        <v>13.5455658456631</v>
      </c>
      <c r="AK1011" s="19">
        <v>0.105950400000438</v>
      </c>
      <c r="AL1011" s="19">
        <v>4.2127722994337098E-2</v>
      </c>
      <c r="AM1011" s="51">
        <v>37.9145277518546</v>
      </c>
      <c r="AN1011" s="15"/>
      <c r="AO1011" s="22">
        <v>1.11573655740358E-2</v>
      </c>
      <c r="AP1011" s="22">
        <v>-1.8675207313208399E-2</v>
      </c>
      <c r="AQ1011" s="22">
        <v>2.9248714514324099E-2</v>
      </c>
      <c r="AR1011" s="22">
        <v>-6.9570344048770494E-2</v>
      </c>
      <c r="AS1011" s="20">
        <v>7</v>
      </c>
      <c r="AT1011" s="20">
        <v>5</v>
      </c>
      <c r="AU1011" s="20">
        <v>7</v>
      </c>
      <c r="AV1011" s="21">
        <v>5</v>
      </c>
      <c r="AW1011" s="15"/>
      <c r="AX1011" s="25">
        <v>5.39516034832195E-2</v>
      </c>
      <c r="AY1011" s="26">
        <v>0.101748313960684</v>
      </c>
      <c r="AZ1011" s="26">
        <v>0.67110705244431301</v>
      </c>
      <c r="BA1011" s="26">
        <v>0.132892383017406</v>
      </c>
      <c r="BB1011" s="85">
        <v>5.5610606173559099E-3</v>
      </c>
      <c r="BC1011" s="88">
        <v>-11.0204441313836</v>
      </c>
      <c r="BD1011" s="18">
        <v>43882</v>
      </c>
      <c r="BE1011" s="18">
        <v>43915</v>
      </c>
      <c r="BF1011" s="20"/>
      <c r="BG1011" s="18"/>
      <c r="BH1011" s="15"/>
    </row>
    <row r="1012" spans="1:60" x14ac:dyDescent="0.25">
      <c r="A1012" s="15"/>
      <c r="B1012" s="14" t="s">
        <v>3206</v>
      </c>
      <c r="C1012" s="14" t="s">
        <v>3207</v>
      </c>
      <c r="D1012" s="14" t="s">
        <v>3204</v>
      </c>
      <c r="E1012" s="16" t="s">
        <v>3123</v>
      </c>
      <c r="F1012" s="16" t="s">
        <v>3119</v>
      </c>
      <c r="G1012" s="81" t="s">
        <v>38</v>
      </c>
      <c r="H1012" s="82" t="s">
        <v>173</v>
      </c>
      <c r="I1012" s="17" t="s">
        <v>31</v>
      </c>
      <c r="J1012" s="17" t="s">
        <v>3208</v>
      </c>
      <c r="K1012" s="15"/>
      <c r="L1012" s="18">
        <v>44022</v>
      </c>
      <c r="M1012" s="83">
        <v>1093.3796999994699</v>
      </c>
      <c r="N1012" s="84">
        <v>1093.3796999994699</v>
      </c>
      <c r="O1012" s="84">
        <v>1124.23340000026</v>
      </c>
      <c r="P1012" s="85">
        <f t="shared" si="15"/>
        <v>0.97255578779212315</v>
      </c>
      <c r="Q1012" s="18">
        <v>43882</v>
      </c>
      <c r="R1012" s="86">
        <v>342638.745</v>
      </c>
      <c r="S1012" s="86">
        <v>253444.449440186</v>
      </c>
      <c r="T1012" s="15"/>
      <c r="U1012" s="19">
        <v>-2.0584409958246401E-3</v>
      </c>
      <c r="V1012" s="51">
        <v>-0.16393118421547101</v>
      </c>
      <c r="W1012" s="19">
        <v>1.24372643458628E-2</v>
      </c>
      <c r="X1012" s="51">
        <v>2.0326436856521499</v>
      </c>
      <c r="Y1012" s="19">
        <v>-1.42425394260499E-2</v>
      </c>
      <c r="Z1012" s="51">
        <v>17.9074195156572</v>
      </c>
      <c r="AA1012" s="19">
        <v>3.1714924341940801E-2</v>
      </c>
      <c r="AB1012" s="51">
        <v>23.748159337352298</v>
      </c>
      <c r="AC1012" s="19">
        <v>9.2083615165465704E-2</v>
      </c>
      <c r="AD1012" s="51">
        <v>33.494217014813302</v>
      </c>
      <c r="AE1012" s="19"/>
      <c r="AF1012" s="87"/>
      <c r="AG1012" s="19">
        <v>-1.9705377771970199E-3</v>
      </c>
      <c r="AH1012" s="51">
        <v>-1.9958747695454799</v>
      </c>
      <c r="AI1012" s="19">
        <v>-5.6645369204488805E-4</v>
      </c>
      <c r="AJ1012" s="51">
        <v>13.6702718377928</v>
      </c>
      <c r="AK1012" s="19">
        <v>9.3379699999786694E-2</v>
      </c>
      <c r="AL1012" s="19">
        <v>3.7948923474687001E-2</v>
      </c>
      <c r="AM1012" s="51">
        <v>37.062396944384098</v>
      </c>
      <c r="AN1012" s="15"/>
      <c r="AO1012" s="22">
        <v>1.11639014085085E-2</v>
      </c>
      <c r="AP1012" s="22">
        <v>-1.8668800068553499E-2</v>
      </c>
      <c r="AQ1012" s="22">
        <v>2.94494800400571E-2</v>
      </c>
      <c r="AR1012" s="22">
        <v>-6.9382744064569096E-2</v>
      </c>
      <c r="AS1012" s="20">
        <v>7</v>
      </c>
      <c r="AT1012" s="20">
        <v>5</v>
      </c>
      <c r="AU1012" s="20">
        <v>7</v>
      </c>
      <c r="AV1012" s="21">
        <v>5</v>
      </c>
      <c r="AW1012" s="15"/>
      <c r="AX1012" s="25">
        <v>5.3954694590356699E-2</v>
      </c>
      <c r="AY1012" s="26">
        <v>0.14368155861711801</v>
      </c>
      <c r="AZ1012" s="26">
        <v>0.67915613684726805</v>
      </c>
      <c r="BA1012" s="26">
        <v>0.187910688748161</v>
      </c>
      <c r="BB1012" s="85">
        <v>5.5614243906984499E-3</v>
      </c>
      <c r="BC1012" s="88">
        <v>-11.001345450175</v>
      </c>
      <c r="BD1012" s="18">
        <v>43882</v>
      </c>
      <c r="BE1012" s="18">
        <v>43915</v>
      </c>
      <c r="BF1012" s="20"/>
      <c r="BG1012" s="18"/>
      <c r="BH1012" s="15"/>
    </row>
    <row r="1013" spans="1:60" x14ac:dyDescent="0.25">
      <c r="A1013" s="15"/>
      <c r="B1013" s="14" t="s">
        <v>3209</v>
      </c>
      <c r="C1013" s="14" t="s">
        <v>3210</v>
      </c>
      <c r="D1013" s="14" t="s">
        <v>3204</v>
      </c>
      <c r="E1013" s="16" t="s">
        <v>3126</v>
      </c>
      <c r="F1013" s="16" t="s">
        <v>3119</v>
      </c>
      <c r="G1013" s="81" t="s">
        <v>38</v>
      </c>
      <c r="H1013" s="82" t="s">
        <v>173</v>
      </c>
      <c r="I1013" s="17" t="s">
        <v>31</v>
      </c>
      <c r="J1013" s="17" t="s">
        <v>3211</v>
      </c>
      <c r="K1013" s="15"/>
      <c r="L1013" s="18">
        <v>44022</v>
      </c>
      <c r="M1013" s="83">
        <v>1075.2252999991199</v>
      </c>
      <c r="N1013" s="84">
        <v>1075.2252999991199</v>
      </c>
      <c r="O1013" s="84">
        <v>1105.5668000001499</v>
      </c>
      <c r="P1013" s="85">
        <f t="shared" si="15"/>
        <v>0.97255570626666255</v>
      </c>
      <c r="Q1013" s="18">
        <v>43882</v>
      </c>
      <c r="R1013" s="86">
        <v>12988869.066</v>
      </c>
      <c r="S1013" s="86">
        <v>12836417.23175</v>
      </c>
      <c r="T1013" s="15"/>
      <c r="U1013" s="19">
        <v>-2.05848438235989E-3</v>
      </c>
      <c r="V1013" s="51">
        <v>-0.16393552286899599</v>
      </c>
      <c r="W1013" s="19">
        <v>1.2437280882295501E-2</v>
      </c>
      <c r="X1013" s="51">
        <v>2.03264533929541</v>
      </c>
      <c r="Y1013" s="19">
        <v>-1.42426303273169E-2</v>
      </c>
      <c r="Z1013" s="51">
        <v>17.907410425512399</v>
      </c>
      <c r="AA1013" s="19">
        <v>3.1714990065665902E-2</v>
      </c>
      <c r="AB1013" s="51">
        <v>23.748165909724801</v>
      </c>
      <c r="AC1013" s="19"/>
      <c r="AD1013" s="51"/>
      <c r="AE1013" s="19"/>
      <c r="AF1013" s="87"/>
      <c r="AG1013" s="19">
        <v>-1.9705790609805302E-3</v>
      </c>
      <c r="AH1013" s="51">
        <v>-1.99587889792383</v>
      </c>
      <c r="AI1013" s="19">
        <v>-5.6644389769644498E-4</v>
      </c>
      <c r="AJ1013" s="51">
        <v>13.670272817223999</v>
      </c>
      <c r="AK1013" s="19">
        <v>7.7358577718769098E-2</v>
      </c>
      <c r="AL1013" s="19">
        <v>4.3197750441322597E-2</v>
      </c>
      <c r="AM1013" s="51">
        <v>28.1392047779227</v>
      </c>
      <c r="AN1013" s="15"/>
      <c r="AO1013" s="22">
        <v>1.1163921853949399E-2</v>
      </c>
      <c r="AP1013" s="22">
        <v>-1.8668854528186798E-2</v>
      </c>
      <c r="AQ1013" s="22">
        <v>2.9449524119627299E-2</v>
      </c>
      <c r="AR1013" s="22">
        <v>-6.9382735252511304E-2</v>
      </c>
      <c r="AS1013" s="20">
        <v>7</v>
      </c>
      <c r="AT1013" s="20">
        <v>5</v>
      </c>
      <c r="AU1013" s="20">
        <v>7</v>
      </c>
      <c r="AV1013" s="21">
        <v>5</v>
      </c>
      <c r="AW1013" s="15"/>
      <c r="AX1013" s="25">
        <v>5.3954697938388599E-2</v>
      </c>
      <c r="AY1013" s="26">
        <v>0.143686863927314</v>
      </c>
      <c r="AZ1013" s="26">
        <v>0.67915736487702805</v>
      </c>
      <c r="BA1013" s="26">
        <v>0.187917736097688</v>
      </c>
      <c r="BB1013" s="85">
        <v>5.5614247354606097E-3</v>
      </c>
      <c r="BC1013" s="88">
        <v>-11.0013524284441</v>
      </c>
      <c r="BD1013" s="18">
        <v>43882</v>
      </c>
      <c r="BE1013" s="18">
        <v>43915</v>
      </c>
      <c r="BF1013" s="20"/>
      <c r="BG1013" s="18"/>
      <c r="BH1013" s="15"/>
    </row>
    <row r="1014" spans="1:60" x14ac:dyDescent="0.25">
      <c r="A1014" s="15"/>
      <c r="B1014" s="14" t="s">
        <v>3212</v>
      </c>
      <c r="C1014" s="14" t="s">
        <v>3213</v>
      </c>
      <c r="D1014" s="14" t="s">
        <v>3204</v>
      </c>
      <c r="E1014" s="16" t="s">
        <v>47</v>
      </c>
      <c r="F1014" s="16" t="s">
        <v>3119</v>
      </c>
      <c r="G1014" s="81" t="s">
        <v>38</v>
      </c>
      <c r="H1014" s="82" t="s">
        <v>173</v>
      </c>
      <c r="I1014" s="17" t="s">
        <v>31</v>
      </c>
      <c r="J1014" s="17" t="s">
        <v>3214</v>
      </c>
      <c r="K1014" s="15"/>
      <c r="L1014" s="18">
        <v>44022</v>
      </c>
      <c r="M1014" s="83">
        <v>1101.53979999945</v>
      </c>
      <c r="N1014" s="84">
        <v>1101.53979999945</v>
      </c>
      <c r="O1014" s="84">
        <v>1128.50669999979</v>
      </c>
      <c r="P1014" s="85">
        <f t="shared" si="15"/>
        <v>0.97610390793395818</v>
      </c>
      <c r="Q1014" s="18">
        <v>43882</v>
      </c>
      <c r="R1014" s="86">
        <v>133825.00700000001</v>
      </c>
      <c r="S1014" s="86">
        <v>307233.51628564502</v>
      </c>
      <c r="T1014" s="15"/>
      <c r="U1014" s="19">
        <v>-2.0325547593529301E-3</v>
      </c>
      <c r="V1014" s="51">
        <v>-0.16134256056830101</v>
      </c>
      <c r="W1014" s="19">
        <v>1.32276855129021E-2</v>
      </c>
      <c r="X1014" s="51">
        <v>2.1116858023560798</v>
      </c>
      <c r="Y1014" s="19">
        <v>-9.5647502312203904E-3</v>
      </c>
      <c r="Z1014" s="51">
        <v>18.375198435125601</v>
      </c>
      <c r="AA1014" s="19">
        <v>4.1597134806579603E-2</v>
      </c>
      <c r="AB1014" s="51">
        <v>24.7363803838089</v>
      </c>
      <c r="AC1014" s="19"/>
      <c r="AD1014" s="51"/>
      <c r="AE1014" s="19"/>
      <c r="AF1014" s="87"/>
      <c r="AG1014" s="19">
        <v>-1.71094127927063E-3</v>
      </c>
      <c r="AH1014" s="51">
        <v>-1.9699151197528399</v>
      </c>
      <c r="AI1014" s="19">
        <v>4.4375111519911999E-3</v>
      </c>
      <c r="AJ1014" s="51">
        <v>14.1706683222001</v>
      </c>
      <c r="AK1014" s="19">
        <v>0.101539800000028</v>
      </c>
      <c r="AL1014" s="19">
        <v>5.0993667848160798E-2</v>
      </c>
      <c r="AM1014" s="51">
        <v>33.525388581387197</v>
      </c>
      <c r="AN1014" s="15"/>
      <c r="AO1014" s="22">
        <v>1.1190195558810999E-2</v>
      </c>
      <c r="AP1014" s="22">
        <v>-1.86432380514816E-2</v>
      </c>
      <c r="AQ1014" s="22">
        <v>3.0253263757913401E-2</v>
      </c>
      <c r="AR1014" s="22">
        <v>-6.8632092673433398E-2</v>
      </c>
      <c r="AS1014" s="20">
        <v>7</v>
      </c>
      <c r="AT1014" s="20">
        <v>5</v>
      </c>
      <c r="AU1014" s="20">
        <v>7</v>
      </c>
      <c r="AV1014" s="21">
        <v>5</v>
      </c>
      <c r="AW1014" s="15"/>
      <c r="AX1014" s="25">
        <v>5.3968519415720999E-2</v>
      </c>
      <c r="AY1014" s="26">
        <v>0.31235422172494498</v>
      </c>
      <c r="AZ1014" s="26">
        <v>0.71154152635517698</v>
      </c>
      <c r="BA1014" s="26">
        <v>0.410684613491412</v>
      </c>
      <c r="BB1014" s="85">
        <v>5.5630309769367199E-3</v>
      </c>
      <c r="BC1014" s="88">
        <v>-10.924924061138899</v>
      </c>
      <c r="BD1014" s="18">
        <v>43882</v>
      </c>
      <c r="BE1014" s="18">
        <v>43915</v>
      </c>
      <c r="BF1014" s="20"/>
      <c r="BG1014" s="18"/>
      <c r="BH1014" s="15"/>
    </row>
    <row r="1015" spans="1:60" x14ac:dyDescent="0.25">
      <c r="A1015" s="15"/>
      <c r="B1015" s="14" t="s">
        <v>3215</v>
      </c>
      <c r="C1015" s="14" t="s">
        <v>3216</v>
      </c>
      <c r="D1015" s="14" t="s">
        <v>3217</v>
      </c>
      <c r="E1015" s="16" t="s">
        <v>36</v>
      </c>
      <c r="F1015" s="16" t="s">
        <v>3119</v>
      </c>
      <c r="G1015" s="81" t="s">
        <v>38</v>
      </c>
      <c r="H1015" s="82" t="s">
        <v>182</v>
      </c>
      <c r="I1015" s="17" t="s">
        <v>31</v>
      </c>
      <c r="J1015" s="17" t="s">
        <v>3218</v>
      </c>
      <c r="K1015" s="15"/>
      <c r="L1015" s="18">
        <v>44022</v>
      </c>
      <c r="M1015" s="83">
        <v>1127.41750000045</v>
      </c>
      <c r="N1015" s="84">
        <v>1127.41750000045</v>
      </c>
      <c r="O1015" s="84">
        <v>1189.10270000063</v>
      </c>
      <c r="P1015" s="85">
        <f t="shared" si="15"/>
        <v>0.94812458166973523</v>
      </c>
      <c r="Q1015" s="18">
        <v>43882</v>
      </c>
      <c r="R1015" s="86">
        <v>2423988.426</v>
      </c>
      <c r="S1015" s="86">
        <v>2404908.76944141</v>
      </c>
      <c r="T1015" s="15"/>
      <c r="U1015" s="19">
        <v>-2.0105537023482598E-3</v>
      </c>
      <c r="V1015" s="51">
        <v>-0.15914245486783299</v>
      </c>
      <c r="W1015" s="19">
        <v>1.92408789353067E-2</v>
      </c>
      <c r="X1015" s="51">
        <v>2.71300514459654</v>
      </c>
      <c r="Y1015" s="19">
        <v>-2.6874387866882898E-2</v>
      </c>
      <c r="Z1015" s="51">
        <v>16.644234671548499</v>
      </c>
      <c r="AA1015" s="19">
        <v>6.4363338586190394E-2</v>
      </c>
      <c r="AB1015" s="51">
        <v>27.013000761769899</v>
      </c>
      <c r="AC1015" s="19">
        <v>0.13003443374153001</v>
      </c>
      <c r="AD1015" s="51">
        <v>37.289298872405197</v>
      </c>
      <c r="AE1015" s="19"/>
      <c r="AF1015" s="87"/>
      <c r="AG1015" s="19">
        <v>-4.2079818103957197E-3</v>
      </c>
      <c r="AH1015" s="51">
        <v>-2.2196191728653498</v>
      </c>
      <c r="AI1015" s="19">
        <v>-1.6195756743400101E-3</v>
      </c>
      <c r="AJ1015" s="51">
        <v>13.564959639567</v>
      </c>
      <c r="AK1015" s="19">
        <v>0.12514044077761399</v>
      </c>
      <c r="AL1015" s="19">
        <v>5.03380197769729E-2</v>
      </c>
      <c r="AM1015" s="51">
        <v>40.498549904325003</v>
      </c>
      <c r="AN1015" s="15"/>
      <c r="AO1015" s="22">
        <v>2.019330991061E-2</v>
      </c>
      <c r="AP1015" s="22">
        <v>-3.27052238426404E-2</v>
      </c>
      <c r="AQ1015" s="22">
        <v>5.7653036063129499E-2</v>
      </c>
      <c r="AR1015" s="22">
        <v>-0.105450326640566</v>
      </c>
      <c r="AS1015" s="20">
        <v>7</v>
      </c>
      <c r="AT1015" s="20">
        <v>5</v>
      </c>
      <c r="AU1015" s="20">
        <v>7</v>
      </c>
      <c r="AV1015" s="21">
        <v>5</v>
      </c>
      <c r="AW1015" s="15"/>
      <c r="AX1015" s="25">
        <v>9.3586544365534804E-2</v>
      </c>
      <c r="AY1015" s="26">
        <v>0.46918887990705099</v>
      </c>
      <c r="AZ1015" s="26">
        <v>0.76233420882181202</v>
      </c>
      <c r="BA1015" s="26">
        <v>0.63384815471181399</v>
      </c>
      <c r="BB1015" s="85">
        <v>9.6368026496838899E-3</v>
      </c>
      <c r="BC1015" s="88">
        <v>-17.310052361339299</v>
      </c>
      <c r="BD1015" s="18">
        <v>43882</v>
      </c>
      <c r="BE1015" s="18">
        <v>43914</v>
      </c>
      <c r="BF1015" s="20"/>
      <c r="BG1015" s="18"/>
      <c r="BH1015" s="15"/>
    </row>
    <row r="1016" spans="1:60" x14ac:dyDescent="0.25">
      <c r="A1016" s="15"/>
      <c r="B1016" s="14" t="s">
        <v>3219</v>
      </c>
      <c r="C1016" s="14" t="s">
        <v>3220</v>
      </c>
      <c r="D1016" s="14" t="s">
        <v>3217</v>
      </c>
      <c r="E1016" s="16" t="s">
        <v>3123</v>
      </c>
      <c r="F1016" s="16" t="s">
        <v>3119</v>
      </c>
      <c r="G1016" s="81" t="s">
        <v>38</v>
      </c>
      <c r="H1016" s="82" t="s">
        <v>182</v>
      </c>
      <c r="I1016" s="17" t="s">
        <v>31</v>
      </c>
      <c r="J1016" s="17" t="s">
        <v>3221</v>
      </c>
      <c r="K1016" s="15"/>
      <c r="L1016" s="18">
        <v>44022</v>
      </c>
      <c r="M1016" s="83">
        <v>1150.91730000079</v>
      </c>
      <c r="N1016" s="84">
        <v>1150.91730000079</v>
      </c>
      <c r="O1016" s="84">
        <v>1212.78360000066</v>
      </c>
      <c r="P1016" s="85">
        <f t="shared" si="15"/>
        <v>0.9489881789299951</v>
      </c>
      <c r="Q1016" s="18">
        <v>43882</v>
      </c>
      <c r="R1016" s="86">
        <v>732905.44400000002</v>
      </c>
      <c r="S1016" s="86">
        <v>670989.40692285204</v>
      </c>
      <c r="T1016" s="15"/>
      <c r="U1016" s="19">
        <v>-2.0040262606926301E-3</v>
      </c>
      <c r="V1016" s="51">
        <v>-0.15848971070227</v>
      </c>
      <c r="W1016" s="19">
        <v>1.94398382318468E-2</v>
      </c>
      <c r="X1016" s="51">
        <v>2.7329010742505502</v>
      </c>
      <c r="Y1016" s="19">
        <v>-2.5721942393829501E-2</v>
      </c>
      <c r="Z1016" s="51">
        <v>16.759479218861099</v>
      </c>
      <c r="AA1016" s="19">
        <v>6.6903058450407102E-2</v>
      </c>
      <c r="AB1016" s="51">
        <v>27.266972748213401</v>
      </c>
      <c r="AC1016" s="19">
        <v>0.13324067202673201</v>
      </c>
      <c r="AD1016" s="51">
        <v>37.609922700910801</v>
      </c>
      <c r="AE1016" s="19"/>
      <c r="AF1016" s="87"/>
      <c r="AG1016" s="19">
        <v>-4.14318317780271E-3</v>
      </c>
      <c r="AH1016" s="51">
        <v>-2.2131393096060501</v>
      </c>
      <c r="AI1016" s="19">
        <v>-3.72086332390609E-4</v>
      </c>
      <c r="AJ1016" s="51">
        <v>13.689708573758301</v>
      </c>
      <c r="AK1016" s="19">
        <v>0.15091730000131101</v>
      </c>
      <c r="AL1016" s="19">
        <v>6.1551764907562798E-2</v>
      </c>
      <c r="AM1016" s="51">
        <v>42.2658174271346</v>
      </c>
      <c r="AN1016" s="15"/>
      <c r="AO1016" s="22">
        <v>2.0199875465550601E-2</v>
      </c>
      <c r="AP1016" s="22">
        <v>-3.2698897448426599E-2</v>
      </c>
      <c r="AQ1016" s="22">
        <v>5.7859999338688801E-2</v>
      </c>
      <c r="AR1016" s="22">
        <v>-0.10526990642028999</v>
      </c>
      <c r="AS1016" s="20">
        <v>7</v>
      </c>
      <c r="AT1016" s="20">
        <v>5</v>
      </c>
      <c r="AU1016" s="20">
        <v>7</v>
      </c>
      <c r="AV1016" s="21">
        <v>5</v>
      </c>
      <c r="AW1016" s="15"/>
      <c r="AX1016" s="25">
        <v>9.3588763315638104E-2</v>
      </c>
      <c r="AY1016" s="26">
        <v>0.49436046055552701</v>
      </c>
      <c r="AZ1016" s="26">
        <v>0.77041361607643899</v>
      </c>
      <c r="BA1016" s="26">
        <v>0.66838543673748096</v>
      </c>
      <c r="BB1016" s="85">
        <v>9.6371033488139805E-3</v>
      </c>
      <c r="BC1016" s="88">
        <v>-17.292845978517999</v>
      </c>
      <c r="BD1016" s="18">
        <v>43882</v>
      </c>
      <c r="BE1016" s="18">
        <v>43914</v>
      </c>
      <c r="BF1016" s="20"/>
      <c r="BG1016" s="18"/>
      <c r="BH1016" s="15"/>
    </row>
    <row r="1017" spans="1:60" x14ac:dyDescent="0.25">
      <c r="A1017" s="15"/>
      <c r="B1017" s="14" t="s">
        <v>3222</v>
      </c>
      <c r="C1017" s="14" t="s">
        <v>3223</v>
      </c>
      <c r="D1017" s="14" t="s">
        <v>3217</v>
      </c>
      <c r="E1017" s="16" t="s">
        <v>3126</v>
      </c>
      <c r="F1017" s="16" t="s">
        <v>3119</v>
      </c>
      <c r="G1017" s="81" t="s">
        <v>38</v>
      </c>
      <c r="H1017" s="82" t="s">
        <v>182</v>
      </c>
      <c r="I1017" s="17" t="s">
        <v>31</v>
      </c>
      <c r="J1017" s="17" t="s">
        <v>3224</v>
      </c>
      <c r="K1017" s="15"/>
      <c r="L1017" s="18">
        <v>44022</v>
      </c>
      <c r="M1017" s="83">
        <v>1126.5330999996499</v>
      </c>
      <c r="N1017" s="84">
        <v>1126.5330999996499</v>
      </c>
      <c r="O1017" s="84">
        <v>1187.0887000002001</v>
      </c>
      <c r="P1017" s="85">
        <f t="shared" si="15"/>
        <v>0.94898814216617511</v>
      </c>
      <c r="Q1017" s="18">
        <v>43882</v>
      </c>
      <c r="R1017" s="86">
        <v>12122721.755000001</v>
      </c>
      <c r="S1017" s="86">
        <v>10777023.746609399</v>
      </c>
      <c r="T1017" s="15"/>
      <c r="U1017" s="19">
        <v>-2.0039950559294101E-3</v>
      </c>
      <c r="V1017" s="51">
        <v>-0.15848659022594799</v>
      </c>
      <c r="W1017" s="19">
        <v>1.9439732746832299E-2</v>
      </c>
      <c r="X1017" s="51">
        <v>2.7328905257491001</v>
      </c>
      <c r="Y1017" s="19">
        <v>-2.5721915390022301E-2</v>
      </c>
      <c r="Z1017" s="51">
        <v>16.759481919260001</v>
      </c>
      <c r="AA1017" s="19">
        <v>6.6903035807627007E-2</v>
      </c>
      <c r="AB1017" s="51">
        <v>27.266970483935399</v>
      </c>
      <c r="AC1017" s="19"/>
      <c r="AD1017" s="51"/>
      <c r="AE1017" s="19"/>
      <c r="AF1017" s="87"/>
      <c r="AG1017" s="19">
        <v>-4.1432258985878399E-3</v>
      </c>
      <c r="AH1017" s="51">
        <v>-2.2131435816845602</v>
      </c>
      <c r="AI1017" s="19">
        <v>-3.7215410702628999E-4</v>
      </c>
      <c r="AJ1017" s="51">
        <v>13.689701796291001</v>
      </c>
      <c r="AK1017" s="19">
        <v>0.129341320127423</v>
      </c>
      <c r="AL1017" s="19">
        <v>7.1474600981673603E-2</v>
      </c>
      <c r="AM1017" s="51">
        <v>33.337479018780897</v>
      </c>
      <c r="AN1017" s="15"/>
      <c r="AO1017" s="22">
        <v>2.0199953529299802E-2</v>
      </c>
      <c r="AP1017" s="22">
        <v>-3.2698869166779297E-2</v>
      </c>
      <c r="AQ1017" s="22">
        <v>5.7859922584611902E-2</v>
      </c>
      <c r="AR1017" s="22">
        <v>-0.10526999321344201</v>
      </c>
      <c r="AS1017" s="20">
        <v>7</v>
      </c>
      <c r="AT1017" s="20">
        <v>5</v>
      </c>
      <c r="AU1017" s="20">
        <v>7</v>
      </c>
      <c r="AV1017" s="21">
        <v>5</v>
      </c>
      <c r="AW1017" s="15"/>
      <c r="AX1017" s="25">
        <v>9.3588776764227097E-2</v>
      </c>
      <c r="AY1017" s="26">
        <v>0.49435919549523499</v>
      </c>
      <c r="AZ1017" s="26">
        <v>0.77041318262490699</v>
      </c>
      <c r="BA1017" s="26">
        <v>0.66838363600800199</v>
      </c>
      <c r="BB1017" s="85">
        <v>9.6371047714183099E-3</v>
      </c>
      <c r="BC1017" s="88">
        <v>-17.2928442499542</v>
      </c>
      <c r="BD1017" s="18">
        <v>43882</v>
      </c>
      <c r="BE1017" s="18">
        <v>43914</v>
      </c>
      <c r="BF1017" s="20"/>
      <c r="BG1017" s="18"/>
      <c r="BH1017" s="15"/>
    </row>
    <row r="1018" spans="1:60" x14ac:dyDescent="0.25">
      <c r="A1018" s="15"/>
      <c r="B1018" s="14" t="s">
        <v>3225</v>
      </c>
      <c r="C1018" s="14" t="s">
        <v>3226</v>
      </c>
      <c r="D1018" s="14" t="s">
        <v>3217</v>
      </c>
      <c r="E1018" s="16" t="s">
        <v>47</v>
      </c>
      <c r="F1018" s="16" t="s">
        <v>3119</v>
      </c>
      <c r="G1018" s="81" t="s">
        <v>38</v>
      </c>
      <c r="H1018" s="82" t="s">
        <v>182</v>
      </c>
      <c r="I1018" s="17" t="s">
        <v>31</v>
      </c>
      <c r="J1018" s="17" t="s">
        <v>3227</v>
      </c>
      <c r="K1018" s="15"/>
      <c r="L1018" s="18">
        <v>44022</v>
      </c>
      <c r="M1018" s="83">
        <v>1153.1417999994001</v>
      </c>
      <c r="N1018" s="84">
        <v>1153.1417999994001</v>
      </c>
      <c r="O1018" s="84">
        <v>1210.9860999994</v>
      </c>
      <c r="P1018" s="85">
        <f t="shared" si="15"/>
        <v>0.95223372093203329</v>
      </c>
      <c r="Q1018" s="18">
        <v>43882</v>
      </c>
      <c r="R1018" s="86">
        <v>1117425.6200000001</v>
      </c>
      <c r="S1018" s="86">
        <v>1112193.37408203</v>
      </c>
      <c r="T1018" s="15"/>
      <c r="U1018" s="19">
        <v>-1.9796972410404102E-3</v>
      </c>
      <c r="V1018" s="51">
        <v>-0.156056808737048</v>
      </c>
      <c r="W1018" s="19">
        <v>2.01858721702592E-2</v>
      </c>
      <c r="X1018" s="51">
        <v>2.80750446809179</v>
      </c>
      <c r="Y1018" s="19">
        <v>-2.1388144247794099E-2</v>
      </c>
      <c r="Z1018" s="51">
        <v>17.192859033471901</v>
      </c>
      <c r="AA1018" s="19">
        <v>7.64808613457717E-2</v>
      </c>
      <c r="AB1018" s="51">
        <v>28.2247530377354</v>
      </c>
      <c r="AC1018" s="19">
        <v>0.153712195309781</v>
      </c>
      <c r="AD1018" s="51">
        <v>39.657075029215797</v>
      </c>
      <c r="AE1018" s="19"/>
      <c r="AF1018" s="87"/>
      <c r="AG1018" s="19">
        <v>-3.9002917101242898E-3</v>
      </c>
      <c r="AH1018" s="51">
        <v>-2.18885016283821</v>
      </c>
      <c r="AI1018" s="19">
        <v>4.3193485635129002E-3</v>
      </c>
      <c r="AJ1018" s="51">
        <v>14.158852063352199</v>
      </c>
      <c r="AK1018" s="19">
        <v>0.153141799999576</v>
      </c>
      <c r="AL1018" s="19">
        <v>6.5496485511175706E-2</v>
      </c>
      <c r="AM1018" s="51">
        <v>44.733455800858799</v>
      </c>
      <c r="AN1018" s="15"/>
      <c r="AO1018" s="22">
        <v>2.02248684017832E-2</v>
      </c>
      <c r="AP1018" s="22">
        <v>-3.2675306666533302E-2</v>
      </c>
      <c r="AQ1018" s="22">
        <v>5.8636257994294297E-2</v>
      </c>
      <c r="AR1018" s="22">
        <v>-0.104593231938488</v>
      </c>
      <c r="AS1018" s="20">
        <v>7</v>
      </c>
      <c r="AT1018" s="20">
        <v>5</v>
      </c>
      <c r="AU1018" s="20">
        <v>7</v>
      </c>
      <c r="AV1018" s="21">
        <v>5</v>
      </c>
      <c r="AW1018" s="15"/>
      <c r="AX1018" s="25">
        <v>9.3597792702785204E-2</v>
      </c>
      <c r="AY1018" s="26">
        <v>0.58925119460400299</v>
      </c>
      <c r="AZ1018" s="26">
        <v>0.80087370504043098</v>
      </c>
      <c r="BA1018" s="26">
        <v>0.79905968100774805</v>
      </c>
      <c r="BB1018" s="85">
        <v>9.6383041337230694E-3</v>
      </c>
      <c r="BC1018" s="88">
        <v>-17.228273718355901</v>
      </c>
      <c r="BD1018" s="18">
        <v>43882</v>
      </c>
      <c r="BE1018" s="18">
        <v>43914</v>
      </c>
      <c r="BF1018" s="20"/>
      <c r="BG1018" s="18"/>
      <c r="BH1018" s="15"/>
    </row>
    <row r="1019" spans="1:60" x14ac:dyDescent="0.25">
      <c r="A1019" s="15"/>
      <c r="B1019" s="14" t="s">
        <v>3228</v>
      </c>
      <c r="C1019" s="14" t="s">
        <v>3229</v>
      </c>
      <c r="D1019" s="14" t="s">
        <v>3230</v>
      </c>
      <c r="E1019" s="16" t="s">
        <v>36</v>
      </c>
      <c r="F1019" s="16" t="s">
        <v>3119</v>
      </c>
      <c r="G1019" s="81" t="s">
        <v>115</v>
      </c>
      <c r="H1019" s="82" t="s">
        <v>190</v>
      </c>
      <c r="I1019" s="17" t="s">
        <v>411</v>
      </c>
      <c r="J1019" s="17" t="s">
        <v>3231</v>
      </c>
      <c r="K1019" s="15"/>
      <c r="L1019" s="18">
        <v>44022</v>
      </c>
      <c r="M1019" s="83">
        <v>815548.06612777698</v>
      </c>
      <c r="N1019" s="84">
        <v>815548.06612777698</v>
      </c>
      <c r="O1019" s="84">
        <v>891144.262840271</v>
      </c>
      <c r="P1019" s="85">
        <f t="shared" si="15"/>
        <v>0.91516951871344321</v>
      </c>
      <c r="Q1019" s="18">
        <v>43880</v>
      </c>
      <c r="R1019" s="86">
        <v>1285097.2421503901</v>
      </c>
      <c r="S1019" s="86">
        <v>968852.90256152302</v>
      </c>
      <c r="T1019" s="15"/>
      <c r="U1019" s="19">
        <v>-6.9478375871767596E-3</v>
      </c>
      <c r="V1019" s="51">
        <v>-0.65287084335068402</v>
      </c>
      <c r="W1019" s="19">
        <v>3.9790384489606402E-2</v>
      </c>
      <c r="X1019" s="51">
        <v>4.7679557000301402</v>
      </c>
      <c r="Y1019" s="19">
        <v>-5.1618014388659497E-2</v>
      </c>
      <c r="Z1019" s="51">
        <v>14.1698720193817</v>
      </c>
      <c r="AA1019" s="19">
        <v>9.9870353815349505E-2</v>
      </c>
      <c r="AB1019" s="51">
        <v>30.563702284707698</v>
      </c>
      <c r="AC1019" s="19">
        <v>0.139161361132283</v>
      </c>
      <c r="AD1019" s="51">
        <v>38.201991611509598</v>
      </c>
      <c r="AE1019" s="19">
        <v>0.143107045580109</v>
      </c>
      <c r="AF1019" s="87">
        <v>32.0879366066074</v>
      </c>
      <c r="AG1019" s="19">
        <v>1.53389425395289E-3</v>
      </c>
      <c r="AH1019" s="51">
        <v>-1.6454315664304899</v>
      </c>
      <c r="AI1019" s="19">
        <v>-1.6123527676427302E-2</v>
      </c>
      <c r="AJ1019" s="51">
        <v>12.1145644393546</v>
      </c>
      <c r="AK1019" s="19">
        <v>0.63949032270815198</v>
      </c>
      <c r="AL1019" s="19">
        <v>7.3395775698372703E-2</v>
      </c>
      <c r="AM1019" s="51">
        <v>59.119595071941099</v>
      </c>
      <c r="AN1019" s="15"/>
      <c r="AO1019" s="22">
        <v>3.7870247120736202E-2</v>
      </c>
      <c r="AP1019" s="22">
        <v>-6.71454173853272E-2</v>
      </c>
      <c r="AQ1019" s="22">
        <v>0.14570066849046301</v>
      </c>
      <c r="AR1019" s="22">
        <v>-0.13593841038527901</v>
      </c>
      <c r="AS1019" s="20">
        <v>8</v>
      </c>
      <c r="AT1019" s="20">
        <v>4</v>
      </c>
      <c r="AU1019" s="20">
        <v>7</v>
      </c>
      <c r="AV1019" s="21">
        <v>5</v>
      </c>
      <c r="AW1019" s="15"/>
      <c r="AX1019" s="25">
        <v>0.20449881532404099</v>
      </c>
      <c r="AY1019" s="26">
        <v>0.33140689663377998</v>
      </c>
      <c r="AZ1019" s="26">
        <v>1.00202180782617</v>
      </c>
      <c r="BA1019" s="26">
        <v>0.45357583020040698</v>
      </c>
      <c r="BB1019" s="85">
        <v>2.0982383955888501E-2</v>
      </c>
      <c r="BC1019" s="88">
        <v>-24.317856046458498</v>
      </c>
      <c r="BD1019" s="18">
        <v>43880</v>
      </c>
      <c r="BE1019" s="18">
        <v>43913</v>
      </c>
      <c r="BF1019" s="20"/>
      <c r="BG1019" s="18"/>
      <c r="BH1019" s="15"/>
    </row>
    <row r="1020" spans="1:60" x14ac:dyDescent="0.25">
      <c r="A1020" s="15"/>
      <c r="B1020" s="14" t="s">
        <v>3232</v>
      </c>
      <c r="C1020" s="14" t="s">
        <v>3233</v>
      </c>
      <c r="D1020" s="14" t="s">
        <v>3230</v>
      </c>
      <c r="E1020" s="16" t="s">
        <v>3123</v>
      </c>
      <c r="F1020" s="16" t="s">
        <v>3119</v>
      </c>
      <c r="G1020" s="81" t="s">
        <v>115</v>
      </c>
      <c r="H1020" s="82" t="s">
        <v>190</v>
      </c>
      <c r="I1020" s="17" t="s">
        <v>411</v>
      </c>
      <c r="J1020" s="17" t="s">
        <v>64</v>
      </c>
      <c r="K1020" s="15"/>
      <c r="L1020" s="18">
        <v>44022</v>
      </c>
      <c r="M1020" s="83">
        <v>821084.34880828904</v>
      </c>
      <c r="N1020" s="84">
        <v>821084.34880828904</v>
      </c>
      <c r="O1020" s="84">
        <v>892765.63558006298</v>
      </c>
      <c r="P1020" s="85">
        <f t="shared" si="15"/>
        <v>0.91970872991185426</v>
      </c>
      <c r="Q1020" s="18">
        <v>43880</v>
      </c>
      <c r="R1020" s="86">
        <v>59881.268365173302</v>
      </c>
      <c r="S1020" s="86">
        <v>43199.131457214397</v>
      </c>
      <c r="T1020" s="15"/>
      <c r="U1020" s="19">
        <v>-6.9132086055105901E-3</v>
      </c>
      <c r="V1020" s="51">
        <v>-0.64940794518406597</v>
      </c>
      <c r="W1020" s="19">
        <v>4.0878216143028098E-2</v>
      </c>
      <c r="X1020" s="51">
        <v>4.87673886537232</v>
      </c>
      <c r="Y1020" s="19">
        <v>-4.5586018995891202E-2</v>
      </c>
      <c r="Z1020" s="51">
        <v>14.7730715586658</v>
      </c>
      <c r="AA1020" s="19">
        <v>0.11400934161793</v>
      </c>
      <c r="AB1020" s="51">
        <v>31.977601064951202</v>
      </c>
      <c r="AC1020" s="19">
        <v>0.16317323581461099</v>
      </c>
      <c r="AD1020" s="51">
        <v>40.6031790797133</v>
      </c>
      <c r="AE1020" s="19">
        <v>0.17516601445997401</v>
      </c>
      <c r="AF1020" s="87">
        <v>35.293833494593898</v>
      </c>
      <c r="AG1020" s="19">
        <v>1.8830523295037E-3</v>
      </c>
      <c r="AH1020" s="51">
        <v>-1.61051575887541</v>
      </c>
      <c r="AI1020" s="19">
        <v>-9.5207242466130992E-3</v>
      </c>
      <c r="AJ1020" s="51">
        <v>12.774844782339599</v>
      </c>
      <c r="AK1020" s="19">
        <v>0.65061987135792199</v>
      </c>
      <c r="AL1020" s="19">
        <v>7.4436663284359397E-2</v>
      </c>
      <c r="AM1020" s="51">
        <v>60.232549936918097</v>
      </c>
      <c r="AN1020" s="15"/>
      <c r="AO1020" s="22">
        <v>3.7906486149950097E-2</v>
      </c>
      <c r="AP1020" s="22">
        <v>-6.7047838178987199E-2</v>
      </c>
      <c r="AQ1020" s="22">
        <v>0.14690382306987901</v>
      </c>
      <c r="AR1020" s="22">
        <v>-0.13500425267018701</v>
      </c>
      <c r="AS1020" s="20">
        <v>8</v>
      </c>
      <c r="AT1020" s="20">
        <v>4</v>
      </c>
      <c r="AU1020" s="20">
        <v>7</v>
      </c>
      <c r="AV1020" s="21">
        <v>5</v>
      </c>
      <c r="AW1020" s="15"/>
      <c r="AX1020" s="25">
        <v>0.204442680113716</v>
      </c>
      <c r="AY1020" s="26">
        <v>0.39511960943355001</v>
      </c>
      <c r="AZ1020" s="26">
        <v>1.0557132009053001</v>
      </c>
      <c r="BA1020" s="26">
        <v>0.54202957028246601</v>
      </c>
      <c r="BB1020" s="85">
        <v>2.09777757244956E-2</v>
      </c>
      <c r="BC1020" s="88">
        <v>-24.230809237109501</v>
      </c>
      <c r="BD1020" s="18">
        <v>43880</v>
      </c>
      <c r="BE1020" s="18">
        <v>43913</v>
      </c>
      <c r="BF1020" s="20"/>
      <c r="BG1020" s="18"/>
      <c r="BH1020" s="15"/>
    </row>
    <row r="1021" spans="1:60" x14ac:dyDescent="0.25">
      <c r="A1021" s="15"/>
      <c r="B1021" s="14" t="s">
        <v>3234</v>
      </c>
      <c r="C1021" s="14" t="s">
        <v>3235</v>
      </c>
      <c r="D1021" s="14" t="s">
        <v>3230</v>
      </c>
      <c r="E1021" s="16" t="s">
        <v>47</v>
      </c>
      <c r="F1021" s="16" t="s">
        <v>3119</v>
      </c>
      <c r="G1021" s="81" t="s">
        <v>115</v>
      </c>
      <c r="H1021" s="82" t="s">
        <v>190</v>
      </c>
      <c r="I1021" s="17" t="s">
        <v>411</v>
      </c>
      <c r="J1021" s="17" t="s">
        <v>3236</v>
      </c>
      <c r="K1021" s="15"/>
      <c r="L1021" s="18">
        <v>44022</v>
      </c>
      <c r="M1021" s="83">
        <v>870259.15629005397</v>
      </c>
      <c r="N1021" s="84">
        <v>870259.15629005397</v>
      </c>
      <c r="O1021" s="84">
        <v>946983.763050079</v>
      </c>
      <c r="P1021" s="85">
        <f t="shared" si="15"/>
        <v>0.91898001871446278</v>
      </c>
      <c r="Q1021" s="18">
        <v>43880</v>
      </c>
      <c r="R1021" s="86">
        <v>272693.44174658199</v>
      </c>
      <c r="S1021" s="86">
        <v>274577.45207177702</v>
      </c>
      <c r="T1021" s="15"/>
      <c r="U1021" s="19">
        <v>-6.9187601375233498E-3</v>
      </c>
      <c r="V1021" s="51">
        <v>-0.64996309838534205</v>
      </c>
      <c r="W1021" s="19">
        <v>4.0703633099838002E-2</v>
      </c>
      <c r="X1021" s="51">
        <v>4.8592805610533096</v>
      </c>
      <c r="Y1021" s="19">
        <v>-4.6553716734706499E-2</v>
      </c>
      <c r="Z1021" s="51">
        <v>14.6763017847843</v>
      </c>
      <c r="AA1021" s="19">
        <v>0.11173001106552</v>
      </c>
      <c r="AB1021" s="51">
        <v>31.749668009724701</v>
      </c>
      <c r="AC1021" s="19">
        <v>0.15849011301004801</v>
      </c>
      <c r="AD1021" s="51">
        <v>40.134866799286101</v>
      </c>
      <c r="AE1021" s="19">
        <v>0.168049374911934</v>
      </c>
      <c r="AF1021" s="87">
        <v>34.582169539818999</v>
      </c>
      <c r="AG1021" s="19">
        <v>1.8270808704983199E-3</v>
      </c>
      <c r="AH1021" s="51">
        <v>-1.6161129047759499</v>
      </c>
      <c r="AI1021" s="19">
        <v>-1.0580080830550301E-2</v>
      </c>
      <c r="AJ1021" s="51">
        <v>12.668909123938599</v>
      </c>
      <c r="AK1021" s="19">
        <v>0.74947562779416299</v>
      </c>
      <c r="AL1021" s="19">
        <v>8.3427280605974402E-2</v>
      </c>
      <c r="AM1021" s="51">
        <v>70.118125580484005</v>
      </c>
      <c r="AN1021" s="15"/>
      <c r="AO1021" s="22">
        <v>3.7900484707279199E-2</v>
      </c>
      <c r="AP1021" s="22">
        <v>-6.7063612547863194E-2</v>
      </c>
      <c r="AQ1021" s="22">
        <v>0.14670982342067901</v>
      </c>
      <c r="AR1021" s="22">
        <v>-0.135154305284232</v>
      </c>
      <c r="AS1021" s="20">
        <v>8</v>
      </c>
      <c r="AT1021" s="20">
        <v>4</v>
      </c>
      <c r="AU1021" s="20">
        <v>7</v>
      </c>
      <c r="AV1021" s="21">
        <v>5</v>
      </c>
      <c r="AW1021" s="15"/>
      <c r="AX1021" s="25">
        <v>0.20445176848384999</v>
      </c>
      <c r="AY1021" s="26">
        <v>0.38485404982884602</v>
      </c>
      <c r="AZ1021" s="26">
        <v>1.0470647536203599</v>
      </c>
      <c r="BA1021" s="26">
        <v>0.52775107893739903</v>
      </c>
      <c r="BB1021" s="85">
        <v>2.0978523013909602E-2</v>
      </c>
      <c r="BC1021" s="88">
        <v>-24.244738457200601</v>
      </c>
      <c r="BD1021" s="18">
        <v>43880</v>
      </c>
      <c r="BE1021" s="18">
        <v>43913</v>
      </c>
      <c r="BF1021" s="20"/>
      <c r="BG1021" s="18"/>
      <c r="BH1021" s="15"/>
    </row>
    <row r="1022" spans="1:60" x14ac:dyDescent="0.25">
      <c r="A1022" s="15"/>
      <c r="B1022" s="14" t="s">
        <v>3237</v>
      </c>
      <c r="C1022" s="14" t="s">
        <v>3238</v>
      </c>
      <c r="D1022" s="14" t="s">
        <v>3230</v>
      </c>
      <c r="E1022" s="16" t="s">
        <v>3133</v>
      </c>
      <c r="F1022" s="16" t="s">
        <v>3119</v>
      </c>
      <c r="G1022" s="81" t="s">
        <v>115</v>
      </c>
      <c r="H1022" s="82" t="s">
        <v>190</v>
      </c>
      <c r="I1022" s="17" t="s">
        <v>411</v>
      </c>
      <c r="J1022" s="17" t="s">
        <v>64</v>
      </c>
      <c r="K1022" s="15"/>
      <c r="L1022" s="18">
        <v>44022</v>
      </c>
      <c r="M1022" s="83">
        <v>1000415.89567757</v>
      </c>
      <c r="N1022" s="84">
        <v>1000415.89567757</v>
      </c>
      <c r="O1022" s="84">
        <v>1019784.51640987</v>
      </c>
      <c r="P1022" s="85">
        <f t="shared" si="15"/>
        <v>0.9810071437439678</v>
      </c>
      <c r="Q1022" s="18">
        <v>44018</v>
      </c>
      <c r="R1022" s="86">
        <v>38590.642004394504</v>
      </c>
      <c r="S1022" s="86">
        <v>9161.6814920959496</v>
      </c>
      <c r="T1022" s="15"/>
      <c r="U1022" s="19">
        <v>-6.8672775560116896E-3</v>
      </c>
      <c r="V1022" s="51">
        <v>-0.64481484023417601</v>
      </c>
      <c r="W1022" s="19">
        <v>4.2322632289142299E-2</v>
      </c>
      <c r="X1022" s="51">
        <v>5.0211804799837401</v>
      </c>
      <c r="Y1022" s="19">
        <v>0.34376093809085401</v>
      </c>
      <c r="Z1022" s="51">
        <v>53.7077672673622</v>
      </c>
      <c r="AA1022" s="19">
        <v>0.491639402724104</v>
      </c>
      <c r="AB1022" s="51">
        <v>69.740607175626806</v>
      </c>
      <c r="AC1022" s="19">
        <v>0.58064465869392701</v>
      </c>
      <c r="AD1022" s="51">
        <v>82.350321367615805</v>
      </c>
      <c r="AE1022" s="19"/>
      <c r="AF1022" s="87"/>
      <c r="AG1022" s="19">
        <v>2.3457784918719002E-3</v>
      </c>
      <c r="AH1022" s="51">
        <v>-1.5642431426385901</v>
      </c>
      <c r="AI1022" s="19">
        <v>0.379979790697689</v>
      </c>
      <c r="AJ1022" s="51">
        <v>51.724896276777102</v>
      </c>
      <c r="AK1022" s="19">
        <v>0.72656010099104595</v>
      </c>
      <c r="AL1022" s="19">
        <v>0.24588769185356801</v>
      </c>
      <c r="AM1022" s="51">
        <v>101.067484902334</v>
      </c>
      <c r="AN1022" s="15"/>
      <c r="AO1022" s="22">
        <v>3.7954269038891701E-2</v>
      </c>
      <c r="AP1022" s="22">
        <v>-3.0743765933039E-2</v>
      </c>
      <c r="AQ1022" s="22">
        <v>0.140306192692224</v>
      </c>
      <c r="AR1022" s="22">
        <v>-0.100971928765794</v>
      </c>
      <c r="AS1022" s="20">
        <v>11</v>
      </c>
      <c r="AT1022" s="20">
        <v>1</v>
      </c>
      <c r="AU1022" s="20">
        <v>7</v>
      </c>
      <c r="AV1022" s="21">
        <v>5</v>
      </c>
      <c r="AW1022" s="15"/>
      <c r="AX1022" s="25">
        <v>0.166160919379327</v>
      </c>
      <c r="AY1022" s="26">
        <v>2.87731248422278</v>
      </c>
      <c r="AZ1022" s="26">
        <v>2.2221901920165701</v>
      </c>
      <c r="BA1022" s="26">
        <v>4.8491432991358998</v>
      </c>
      <c r="BB1022" s="85">
        <v>1.7212859141418499E-2</v>
      </c>
      <c r="BC1022" s="88">
        <v>-10.097192876579401</v>
      </c>
      <c r="BD1022" s="18">
        <v>43798</v>
      </c>
      <c r="BE1022" s="18">
        <v>43829</v>
      </c>
      <c r="BF1022" s="20">
        <v>71</v>
      </c>
      <c r="BG1022" s="18">
        <v>43899</v>
      </c>
      <c r="BH1022" s="15"/>
    </row>
    <row r="1023" spans="1:60" x14ac:dyDescent="0.25">
      <c r="A1023" s="15"/>
      <c r="B1023" s="14" t="s">
        <v>3239</v>
      </c>
      <c r="C1023" s="14" t="s">
        <v>3240</v>
      </c>
      <c r="D1023" s="14" t="s">
        <v>3241</v>
      </c>
      <c r="E1023" s="16" t="s">
        <v>36</v>
      </c>
      <c r="F1023" s="16" t="s">
        <v>3119</v>
      </c>
      <c r="G1023" s="81" t="s">
        <v>205</v>
      </c>
      <c r="H1023" s="82" t="s">
        <v>946</v>
      </c>
      <c r="I1023" s="17" t="s">
        <v>31</v>
      </c>
      <c r="J1023" s="17" t="s">
        <v>3242</v>
      </c>
      <c r="K1023" s="15"/>
      <c r="L1023" s="18">
        <v>44022</v>
      </c>
      <c r="M1023" s="83">
        <v>1490.4877000004101</v>
      </c>
      <c r="N1023" s="84">
        <v>1490.4877000004101</v>
      </c>
      <c r="O1023" s="84">
        <v>1532.9661999996799</v>
      </c>
      <c r="P1023" s="85">
        <f t="shared" si="15"/>
        <v>0.97228999569639651</v>
      </c>
      <c r="Q1023" s="18">
        <v>43747</v>
      </c>
      <c r="R1023" s="86">
        <v>4630223.0590000004</v>
      </c>
      <c r="S1023" s="86">
        <v>5076247.1383125</v>
      </c>
      <c r="T1023" s="15"/>
      <c r="U1023" s="19">
        <v>-3.2562792703174602E-3</v>
      </c>
      <c r="V1023" s="51">
        <v>-0.28371501166475399</v>
      </c>
      <c r="W1023" s="19">
        <v>2.33812796523125E-2</v>
      </c>
      <c r="X1023" s="51">
        <v>3.1270452162971201</v>
      </c>
      <c r="Y1023" s="19">
        <v>3.4831802515327602E-2</v>
      </c>
      <c r="Z1023" s="51">
        <v>22.8148537097732</v>
      </c>
      <c r="AA1023" s="19">
        <v>3.6068551393327701E-2</v>
      </c>
      <c r="AB1023" s="51">
        <v>24.1835220424982</v>
      </c>
      <c r="AC1023" s="19">
        <v>0.14594800436316299</v>
      </c>
      <c r="AD1023" s="51">
        <v>38.880655934568502</v>
      </c>
      <c r="AE1023" s="19">
        <v>0.17633924625260999</v>
      </c>
      <c r="AF1023" s="87">
        <v>35.411156673857498</v>
      </c>
      <c r="AG1023" s="19">
        <v>1.89140913244046E-3</v>
      </c>
      <c r="AH1023" s="51">
        <v>-1.60968007858173</v>
      </c>
      <c r="AI1023" s="19">
        <v>3.78936316319596E-2</v>
      </c>
      <c r="AJ1023" s="51">
        <v>17.5162803701824</v>
      </c>
      <c r="AK1023" s="19">
        <v>0.49048770000110398</v>
      </c>
      <c r="AL1023" s="19">
        <v>6.3404530046682298E-2</v>
      </c>
      <c r="AM1023" s="51">
        <v>42.805625063017899</v>
      </c>
      <c r="AN1023" s="15"/>
      <c r="AO1023" s="22">
        <v>2.8695622131635901E-2</v>
      </c>
      <c r="AP1023" s="22">
        <v>-4.7330470167289598E-2</v>
      </c>
      <c r="AQ1023" s="22">
        <v>4.2906502301775597E-2</v>
      </c>
      <c r="AR1023" s="22">
        <v>-4.8466948478599101E-2</v>
      </c>
      <c r="AS1023" s="20">
        <v>7</v>
      </c>
      <c r="AT1023" s="20">
        <v>5</v>
      </c>
      <c r="AU1023" s="20">
        <v>7</v>
      </c>
      <c r="AV1023" s="21">
        <v>5</v>
      </c>
      <c r="AW1023" s="15"/>
      <c r="AX1023" s="25">
        <v>7.6548462197097294E-2</v>
      </c>
      <c r="AY1023" s="26">
        <v>0.29392038911873902</v>
      </c>
      <c r="AZ1023" s="26">
        <v>0.73393805425439496</v>
      </c>
      <c r="BA1023" s="26">
        <v>0.37816113676035501</v>
      </c>
      <c r="BB1023" s="85">
        <v>7.8468120366687807E-3</v>
      </c>
      <c r="BC1023" s="88">
        <v>-11.254794789303601</v>
      </c>
      <c r="BD1023" s="18">
        <v>43747</v>
      </c>
      <c r="BE1023" s="18">
        <v>43783</v>
      </c>
      <c r="BF1023" s="20"/>
      <c r="BG1023" s="18"/>
      <c r="BH1023" s="15"/>
    </row>
    <row r="1024" spans="1:60" x14ac:dyDescent="0.25">
      <c r="A1024" s="15"/>
      <c r="B1024" s="14" t="s">
        <v>3243</v>
      </c>
      <c r="C1024" s="14" t="s">
        <v>3244</v>
      </c>
      <c r="D1024" s="14" t="s">
        <v>3241</v>
      </c>
      <c r="E1024" s="16" t="s">
        <v>3123</v>
      </c>
      <c r="F1024" s="16" t="s">
        <v>3119</v>
      </c>
      <c r="G1024" s="81" t="s">
        <v>205</v>
      </c>
      <c r="H1024" s="82" t="s">
        <v>946</v>
      </c>
      <c r="I1024" s="17" t="s">
        <v>31</v>
      </c>
      <c r="J1024" s="17" t="s">
        <v>64</v>
      </c>
      <c r="K1024" s="15"/>
      <c r="L1024" s="18">
        <v>44022</v>
      </c>
      <c r="M1024" s="83">
        <v>1383.4346999991701</v>
      </c>
      <c r="N1024" s="84">
        <v>1383.4346999991701</v>
      </c>
      <c r="O1024" s="84">
        <v>1416.26329999976</v>
      </c>
      <c r="P1024" s="85">
        <f t="shared" si="15"/>
        <v>0.97682027063710863</v>
      </c>
      <c r="Q1024" s="18">
        <v>43747</v>
      </c>
      <c r="R1024" s="86">
        <v>497546.58199999999</v>
      </c>
      <c r="S1024" s="86">
        <v>735460.58018554701</v>
      </c>
      <c r="T1024" s="15"/>
      <c r="U1024" s="19">
        <v>-3.2399293495473098E-3</v>
      </c>
      <c r="V1024" s="51">
        <v>-0.28208001958773798</v>
      </c>
      <c r="W1024" s="19">
        <v>2.38839323374123E-2</v>
      </c>
      <c r="X1024" s="51">
        <v>3.1773104848070899</v>
      </c>
      <c r="Y1024" s="19">
        <v>3.7919031290584798E-2</v>
      </c>
      <c r="Z1024" s="51">
        <v>23.123576587298899</v>
      </c>
      <c r="AA1024" s="19">
        <v>4.2724712882772999E-2</v>
      </c>
      <c r="AB1024" s="51">
        <v>24.8491381914355</v>
      </c>
      <c r="AC1024" s="19">
        <v>0.157560498673847</v>
      </c>
      <c r="AD1024" s="51">
        <v>40.041905365651502</v>
      </c>
      <c r="AE1024" s="19">
        <v>0.19131163444952101</v>
      </c>
      <c r="AF1024" s="87">
        <v>36.9083954935777</v>
      </c>
      <c r="AG1024" s="19">
        <v>2.05548773919872E-3</v>
      </c>
      <c r="AH1024" s="51">
        <v>-1.59327221790591</v>
      </c>
      <c r="AI1024" s="19">
        <v>4.1160401886372697E-2</v>
      </c>
      <c r="AJ1024" s="51">
        <v>17.842957395623699</v>
      </c>
      <c r="AK1024" s="19">
        <v>0.383434699999052</v>
      </c>
      <c r="AL1024" s="19">
        <v>5.1265614254589302E-2</v>
      </c>
      <c r="AM1024" s="51">
        <v>32.1003250628128</v>
      </c>
      <c r="AN1024" s="15"/>
      <c r="AO1024" s="22">
        <v>2.8715501182887199E-2</v>
      </c>
      <c r="AP1024" s="22">
        <v>-4.73120667611511E-2</v>
      </c>
      <c r="AQ1024" s="22">
        <v>4.34358193160733E-2</v>
      </c>
      <c r="AR1024" s="22">
        <v>-4.7921643407826203E-2</v>
      </c>
      <c r="AS1024" s="20">
        <v>7</v>
      </c>
      <c r="AT1024" s="20">
        <v>5</v>
      </c>
      <c r="AU1024" s="20">
        <v>7</v>
      </c>
      <c r="AV1024" s="21">
        <v>5</v>
      </c>
      <c r="AW1024" s="15"/>
      <c r="AX1024" s="25">
        <v>7.6560684537034795E-2</v>
      </c>
      <c r="AY1024" s="26">
        <v>0.37523493005755898</v>
      </c>
      <c r="AZ1024" s="26">
        <v>0.75608960958834404</v>
      </c>
      <c r="BA1024" s="26">
        <v>0.48374060031073901</v>
      </c>
      <c r="BB1024" s="85">
        <v>7.8482393673311897E-3</v>
      </c>
      <c r="BC1024" s="88">
        <v>-11.1931517253397</v>
      </c>
      <c r="BD1024" s="18">
        <v>43747</v>
      </c>
      <c r="BE1024" s="18">
        <v>43783</v>
      </c>
      <c r="BF1024" s="20"/>
      <c r="BG1024" s="18"/>
      <c r="BH1024" s="15"/>
    </row>
    <row r="1025" spans="1:60" x14ac:dyDescent="0.25">
      <c r="A1025" s="15"/>
      <c r="B1025" s="14" t="s">
        <v>3245</v>
      </c>
      <c r="C1025" s="14" t="s">
        <v>3246</v>
      </c>
      <c r="D1025" s="14" t="s">
        <v>3241</v>
      </c>
      <c r="E1025" s="16" t="s">
        <v>3126</v>
      </c>
      <c r="F1025" s="16" t="s">
        <v>3119</v>
      </c>
      <c r="G1025" s="81" t="s">
        <v>205</v>
      </c>
      <c r="H1025" s="82" t="s">
        <v>946</v>
      </c>
      <c r="I1025" s="17" t="s">
        <v>31</v>
      </c>
      <c r="J1025" s="17" t="s">
        <v>3247</v>
      </c>
      <c r="K1025" s="15"/>
      <c r="L1025" s="18">
        <v>44022</v>
      </c>
      <c r="M1025" s="83">
        <v>1141.6757999993899</v>
      </c>
      <c r="N1025" s="84">
        <v>1141.6757999993899</v>
      </c>
      <c r="O1025" s="84">
        <v>1173.1629000008099</v>
      </c>
      <c r="P1025" s="85">
        <f t="shared" si="15"/>
        <v>0.97316050481872696</v>
      </c>
      <c r="Q1025" s="18">
        <v>43747</v>
      </c>
      <c r="R1025" s="86">
        <v>4259364.6210000003</v>
      </c>
      <c r="S1025" s="86">
        <v>4779904.0355781298</v>
      </c>
      <c r="T1025" s="15"/>
      <c r="U1025" s="19">
        <v>-3.2530939588468798E-3</v>
      </c>
      <c r="V1025" s="51">
        <v>-0.283396480517695</v>
      </c>
      <c r="W1025" s="19">
        <v>2.34811288028141E-2</v>
      </c>
      <c r="X1025" s="51">
        <v>3.1370301313472702</v>
      </c>
      <c r="Y1025" s="19">
        <v>3.5444383476715302E-2</v>
      </c>
      <c r="Z1025" s="51">
        <v>22.8761118059338</v>
      </c>
      <c r="AA1025" s="19">
        <v>3.7303937495380503E-2</v>
      </c>
      <c r="AB1025" s="51">
        <v>24.307060652703498</v>
      </c>
      <c r="AC1025" s="19"/>
      <c r="AD1025" s="51"/>
      <c r="AE1025" s="19"/>
      <c r="AF1025" s="87"/>
      <c r="AG1025" s="19">
        <v>1.9240297824580899E-3</v>
      </c>
      <c r="AH1025" s="51">
        <v>-1.6064180135799699</v>
      </c>
      <c r="AI1025" s="19">
        <v>3.8541749861906303E-2</v>
      </c>
      <c r="AJ1025" s="51">
        <v>17.581092193198899</v>
      </c>
      <c r="AK1025" s="19">
        <v>0.141300426288653</v>
      </c>
      <c r="AL1025" s="19">
        <v>7.7899738917039899E-2</v>
      </c>
      <c r="AM1025" s="51">
        <v>34.5333896349184</v>
      </c>
      <c r="AN1025" s="15"/>
      <c r="AO1025" s="22">
        <v>2.8699022710497998E-2</v>
      </c>
      <c r="AP1025" s="22">
        <v>-4.7327401698567001E-2</v>
      </c>
      <c r="AQ1025" s="22">
        <v>4.3011650464905002E-2</v>
      </c>
      <c r="AR1025" s="22">
        <v>-4.83738706461736E-2</v>
      </c>
      <c r="AS1025" s="20">
        <v>7</v>
      </c>
      <c r="AT1025" s="20">
        <v>5</v>
      </c>
      <c r="AU1025" s="20">
        <v>7</v>
      </c>
      <c r="AV1025" s="21">
        <v>5</v>
      </c>
      <c r="AW1025" s="15"/>
      <c r="AX1025" s="25">
        <v>7.6550936163839706E-2</v>
      </c>
      <c r="AY1025" s="26">
        <v>0.30901773699588397</v>
      </c>
      <c r="AZ1025" s="26">
        <v>0.73805547931351601</v>
      </c>
      <c r="BA1025" s="26">
        <v>0.39773206246763898</v>
      </c>
      <c r="BB1025" s="85">
        <v>7.8470962266692403E-3</v>
      </c>
      <c r="BC1025" s="88">
        <v>-11.2443804693321</v>
      </c>
      <c r="BD1025" s="18">
        <v>43747</v>
      </c>
      <c r="BE1025" s="18">
        <v>43783</v>
      </c>
      <c r="BF1025" s="20"/>
      <c r="BG1025" s="18"/>
      <c r="BH1025" s="15"/>
    </row>
    <row r="1026" spans="1:60" x14ac:dyDescent="0.25">
      <c r="A1026" s="15"/>
      <c r="B1026" s="14" t="s">
        <v>3248</v>
      </c>
      <c r="C1026" s="14" t="s">
        <v>3249</v>
      </c>
      <c r="D1026" s="14" t="s">
        <v>3241</v>
      </c>
      <c r="E1026" s="16" t="s">
        <v>47</v>
      </c>
      <c r="F1026" s="16" t="s">
        <v>3119</v>
      </c>
      <c r="G1026" s="81" t="s">
        <v>205</v>
      </c>
      <c r="H1026" s="82" t="s">
        <v>946</v>
      </c>
      <c r="I1026" s="17" t="s">
        <v>31</v>
      </c>
      <c r="J1026" s="17" t="s">
        <v>3250</v>
      </c>
      <c r="K1026" s="15"/>
      <c r="L1026" s="18">
        <v>44022</v>
      </c>
      <c r="M1026" s="83">
        <v>1407.42679999955</v>
      </c>
      <c r="N1026" s="84">
        <v>1407.42679999955</v>
      </c>
      <c r="O1026" s="84">
        <v>1508.4455999992799</v>
      </c>
      <c r="P1026" s="85">
        <f t="shared" si="15"/>
        <v>0.93303119449599103</v>
      </c>
      <c r="Q1026" s="18">
        <v>43747</v>
      </c>
      <c r="R1026" s="86">
        <v>0</v>
      </c>
      <c r="S1026" s="86">
        <v>407207.58589599602</v>
      </c>
      <c r="T1026" s="15"/>
      <c r="U1026" s="19">
        <v>0</v>
      </c>
      <c r="V1026" s="51">
        <v>4.1912915366992799E-2</v>
      </c>
      <c r="W1026" s="19">
        <v>0</v>
      </c>
      <c r="X1026" s="51">
        <v>0.78891725106586796</v>
      </c>
      <c r="Y1026" s="19">
        <v>7.3387460233789196E-3</v>
      </c>
      <c r="Z1026" s="51">
        <v>20.065548060578301</v>
      </c>
      <c r="AA1026" s="19">
        <v>-4.2303485342927204E-3</v>
      </c>
      <c r="AB1026" s="51">
        <v>20.153632049739802</v>
      </c>
      <c r="AC1026" s="19">
        <v>0.105696404205519</v>
      </c>
      <c r="AD1026" s="51">
        <v>34.855495918833199</v>
      </c>
      <c r="AE1026" s="19">
        <v>0.13867326460065699</v>
      </c>
      <c r="AF1026" s="87">
        <v>31.644558508676699</v>
      </c>
      <c r="AG1026" s="19">
        <v>0</v>
      </c>
      <c r="AH1026" s="51">
        <v>-1.79882099182578</v>
      </c>
      <c r="AI1026" s="19">
        <v>1.04835129695857E-2</v>
      </c>
      <c r="AJ1026" s="51">
        <v>14.7752685039595</v>
      </c>
      <c r="AK1026" s="19">
        <v>0.407426800000249</v>
      </c>
      <c r="AL1026" s="19">
        <v>5.4053504030889599E-2</v>
      </c>
      <c r="AM1026" s="51">
        <v>34.499535062932402</v>
      </c>
      <c r="AN1026" s="15"/>
      <c r="AO1026" s="22">
        <v>2.8713083722323101E-2</v>
      </c>
      <c r="AP1026" s="22">
        <v>-4.7314288965935702E-2</v>
      </c>
      <c r="AQ1026" s="22">
        <v>2.73033281191601E-2</v>
      </c>
      <c r="AR1026" s="22">
        <v>-3.4994809158888501E-2</v>
      </c>
      <c r="AS1026" s="20">
        <v>3</v>
      </c>
      <c r="AT1026" s="20">
        <v>4</v>
      </c>
      <c r="AU1026" s="20">
        <v>7</v>
      </c>
      <c r="AV1026" s="21">
        <v>5</v>
      </c>
      <c r="AW1026" s="15"/>
      <c r="AX1026" s="25">
        <v>6.4024029128340806E-2</v>
      </c>
      <c r="AY1026" s="26">
        <v>-0.39793123556000898</v>
      </c>
      <c r="AZ1026" s="26">
        <v>0.59414482508145705</v>
      </c>
      <c r="BA1026" s="26">
        <v>-0.487221942193173</v>
      </c>
      <c r="BB1026" s="85">
        <v>6.5412428652689399E-3</v>
      </c>
      <c r="BC1026" s="88">
        <v>-11.200616051370201</v>
      </c>
      <c r="BD1026" s="18">
        <v>43747</v>
      </c>
      <c r="BE1026" s="18">
        <v>43783</v>
      </c>
      <c r="BF1026" s="20"/>
      <c r="BG1026" s="18"/>
      <c r="BH1026" s="15"/>
    </row>
    <row r="1027" spans="1:60" x14ac:dyDescent="0.25">
      <c r="A1027" s="15"/>
      <c r="B1027" s="14" t="s">
        <v>3251</v>
      </c>
      <c r="C1027" s="14" t="s">
        <v>3252</v>
      </c>
      <c r="D1027" s="14" t="s">
        <v>3241</v>
      </c>
      <c r="E1027" s="16" t="s">
        <v>3133</v>
      </c>
      <c r="F1027" s="16" t="s">
        <v>3119</v>
      </c>
      <c r="G1027" s="81" t="s">
        <v>205</v>
      </c>
      <c r="H1027" s="82" t="s">
        <v>946</v>
      </c>
      <c r="I1027" s="17" t="s">
        <v>31</v>
      </c>
      <c r="J1027" s="17" t="s">
        <v>64</v>
      </c>
      <c r="K1027" s="15"/>
      <c r="L1027" s="18">
        <v>44022</v>
      </c>
      <c r="M1027" s="83">
        <v>1222.51700000092</v>
      </c>
      <c r="N1027" s="84">
        <v>1222.51700000092</v>
      </c>
      <c r="O1027" s="84">
        <v>1235.04499999993</v>
      </c>
      <c r="P1027" s="85">
        <f t="shared" si="15"/>
        <v>0.98985624005683137</v>
      </c>
      <c r="Q1027" s="18">
        <v>43747</v>
      </c>
      <c r="R1027" s="86">
        <v>7688709.2110000001</v>
      </c>
      <c r="S1027" s="86">
        <v>8030659.3987187501</v>
      </c>
      <c r="T1027" s="15"/>
      <c r="U1027" s="19">
        <v>-3.1884480067674299E-3</v>
      </c>
      <c r="V1027" s="51">
        <v>-0.27693188530974999</v>
      </c>
      <c r="W1027" s="19">
        <v>2.5471777564234799E-2</v>
      </c>
      <c r="X1027" s="51">
        <v>3.3360950074893498</v>
      </c>
      <c r="Y1027" s="19">
        <v>4.7722518598675399E-2</v>
      </c>
      <c r="Z1027" s="51">
        <v>24.103925318107901</v>
      </c>
      <c r="AA1027" s="19">
        <v>5.9779763056212701E-2</v>
      </c>
      <c r="AB1027" s="51">
        <v>26.554643208772202</v>
      </c>
      <c r="AC1027" s="19">
        <v>0.19187543208128799</v>
      </c>
      <c r="AD1027" s="51">
        <v>43.473398706410102</v>
      </c>
      <c r="AE1027" s="19"/>
      <c r="AF1027" s="87"/>
      <c r="AG1027" s="19">
        <v>2.5731944115250402E-3</v>
      </c>
      <c r="AH1027" s="51">
        <v>-1.5415015506732701</v>
      </c>
      <c r="AI1027" s="19">
        <v>5.1537614763219601E-2</v>
      </c>
      <c r="AJ1027" s="51">
        <v>18.880678683315601</v>
      </c>
      <c r="AK1027" s="19">
        <v>0.22180835115810599</v>
      </c>
      <c r="AL1027" s="19">
        <v>8.3985836798092406E-2</v>
      </c>
      <c r="AM1027" s="51">
        <v>50.5923099190695</v>
      </c>
      <c r="AN1027" s="15"/>
      <c r="AO1027" s="22">
        <v>2.8748938953867799E-2</v>
      </c>
      <c r="AP1027" s="22">
        <v>-4.7280980317736997E-2</v>
      </c>
      <c r="AQ1027" s="22">
        <v>4.5107949130397201E-2</v>
      </c>
      <c r="AR1027" s="22">
        <v>-4.6953441780715401E-2</v>
      </c>
      <c r="AS1027" s="20">
        <v>7</v>
      </c>
      <c r="AT1027" s="20">
        <v>5</v>
      </c>
      <c r="AU1027" s="20">
        <v>7</v>
      </c>
      <c r="AV1027" s="21">
        <v>5</v>
      </c>
      <c r="AW1027" s="15"/>
      <c r="AX1027" s="25">
        <v>7.6677820431068494E-2</v>
      </c>
      <c r="AY1027" s="26">
        <v>0.632443785571013</v>
      </c>
      <c r="AZ1027" s="26">
        <v>0.77488608502426404</v>
      </c>
      <c r="BA1027" s="26">
        <v>0.81973829599155601</v>
      </c>
      <c r="BB1027" s="85">
        <v>7.8604579552029492E-3</v>
      </c>
      <c r="BC1027" s="88">
        <v>-11.0888510134537</v>
      </c>
      <c r="BD1027" s="18">
        <v>43747</v>
      </c>
      <c r="BE1027" s="18">
        <v>43783</v>
      </c>
      <c r="BF1027" s="20"/>
      <c r="BG1027" s="18"/>
      <c r="BH1027" s="15"/>
    </row>
    <row r="1028" spans="1:60" x14ac:dyDescent="0.25">
      <c r="A1028" s="15"/>
      <c r="B1028" s="14" t="s">
        <v>3253</v>
      </c>
      <c r="C1028" s="14" t="s">
        <v>3254</v>
      </c>
      <c r="D1028" s="14" t="s">
        <v>3255</v>
      </c>
      <c r="E1028" s="16" t="s">
        <v>36</v>
      </c>
      <c r="F1028" s="16" t="s">
        <v>3119</v>
      </c>
      <c r="G1028" s="81" t="s">
        <v>115</v>
      </c>
      <c r="H1028" s="82" t="s">
        <v>288</v>
      </c>
      <c r="I1028" s="17" t="s">
        <v>31</v>
      </c>
      <c r="J1028" s="17" t="s">
        <v>3256</v>
      </c>
      <c r="K1028" s="15"/>
      <c r="L1028" s="18">
        <v>44022</v>
      </c>
      <c r="M1028" s="83">
        <v>1325.26070000045</v>
      </c>
      <c r="N1028" s="84">
        <v>1325.26070000045</v>
      </c>
      <c r="O1028" s="84">
        <v>1368.1823999993501</v>
      </c>
      <c r="P1028" s="85">
        <f t="shared" si="15"/>
        <v>0.96862867114872953</v>
      </c>
      <c r="Q1028" s="18">
        <v>43747</v>
      </c>
      <c r="R1028" s="86">
        <v>13558110.437999999</v>
      </c>
      <c r="S1028" s="86">
        <v>17349248.094843701</v>
      </c>
      <c r="T1028" s="15"/>
      <c r="U1028" s="19">
        <v>-2.11930754267087E-3</v>
      </c>
      <c r="V1028" s="51">
        <v>-0.170017838900094</v>
      </c>
      <c r="W1028" s="19">
        <v>1.30148714961251E-2</v>
      </c>
      <c r="X1028" s="51">
        <v>2.0904044006783802</v>
      </c>
      <c r="Y1028" s="19">
        <v>1.36797666727944E-2</v>
      </c>
      <c r="Z1028" s="51">
        <v>20.699650125519799</v>
      </c>
      <c r="AA1028" s="19">
        <v>1.2419833077729E-2</v>
      </c>
      <c r="AB1028" s="51">
        <v>21.818650210945599</v>
      </c>
      <c r="AC1028" s="19">
        <v>8.7173863805219298E-2</v>
      </c>
      <c r="AD1028" s="51">
        <v>33.003241878759603</v>
      </c>
      <c r="AE1028" s="19">
        <v>0.11326190202089501</v>
      </c>
      <c r="AF1028" s="87">
        <v>29.103422250685998</v>
      </c>
      <c r="AG1028" s="19">
        <v>4.8368588795710799E-4</v>
      </c>
      <c r="AH1028" s="51">
        <v>-1.7504524030300701</v>
      </c>
      <c r="AI1028" s="19">
        <v>1.6939258926868199E-2</v>
      </c>
      <c r="AJ1028" s="51">
        <v>15.4208430996805</v>
      </c>
      <c r="AK1028" s="19">
        <v>0.32526070000138102</v>
      </c>
      <c r="AL1028" s="19">
        <v>4.1579128866942497E-2</v>
      </c>
      <c r="AM1028" s="51">
        <v>29.293994845124001</v>
      </c>
      <c r="AN1028" s="15"/>
      <c r="AO1028" s="22">
        <v>2.1322585549569301E-2</v>
      </c>
      <c r="AP1028" s="22">
        <v>-3.2616736545605797E-2</v>
      </c>
      <c r="AQ1028" s="22">
        <v>2.26291990402387E-2</v>
      </c>
      <c r="AR1028" s="22">
        <v>-2.82164672926228E-2</v>
      </c>
      <c r="AS1028" s="20">
        <v>7</v>
      </c>
      <c r="AT1028" s="20">
        <v>5</v>
      </c>
      <c r="AU1028" s="20">
        <v>7</v>
      </c>
      <c r="AV1028" s="21">
        <v>5</v>
      </c>
      <c r="AW1028" s="15"/>
      <c r="AX1028" s="25">
        <v>5.3501787519708202E-2</v>
      </c>
      <c r="AY1028" s="26">
        <v>-0.13445703820525501</v>
      </c>
      <c r="AZ1028" s="26">
        <v>0.63714975334551105</v>
      </c>
      <c r="BA1028" s="26">
        <v>-0.172161427757374</v>
      </c>
      <c r="BB1028" s="85">
        <v>5.5003744505666002E-3</v>
      </c>
      <c r="BC1028" s="88">
        <v>-7.8331734131425002</v>
      </c>
      <c r="BD1028" s="18">
        <v>43747</v>
      </c>
      <c r="BE1028" s="18">
        <v>43783</v>
      </c>
      <c r="BF1028" s="20"/>
      <c r="BG1028" s="18"/>
      <c r="BH1028" s="15"/>
    </row>
    <row r="1029" spans="1:60" x14ac:dyDescent="0.25">
      <c r="A1029" s="15"/>
      <c r="B1029" s="14" t="s">
        <v>3257</v>
      </c>
      <c r="C1029" s="14" t="s">
        <v>3258</v>
      </c>
      <c r="D1029" s="14" t="s">
        <v>3255</v>
      </c>
      <c r="E1029" s="16" t="s">
        <v>3123</v>
      </c>
      <c r="F1029" s="16" t="s">
        <v>3119</v>
      </c>
      <c r="G1029" s="81" t="s">
        <v>115</v>
      </c>
      <c r="H1029" s="82" t="s">
        <v>288</v>
      </c>
      <c r="I1029" s="17" t="s">
        <v>31</v>
      </c>
      <c r="J1029" s="17" t="s">
        <v>64</v>
      </c>
      <c r="K1029" s="15"/>
      <c r="L1029" s="18">
        <v>44022</v>
      </c>
      <c r="M1029" s="83">
        <v>1310.01410000026</v>
      </c>
      <c r="N1029" s="84">
        <v>1310.01410000026</v>
      </c>
      <c r="O1029" s="84">
        <v>1348.5318999998301</v>
      </c>
      <c r="P1029" s="85">
        <f t="shared" si="15"/>
        <v>0.97143723481841626</v>
      </c>
      <c r="Q1029" s="18">
        <v>43747</v>
      </c>
      <c r="R1029" s="86">
        <v>920344.34</v>
      </c>
      <c r="S1029" s="86">
        <v>796680.74240527302</v>
      </c>
      <c r="T1029" s="15"/>
      <c r="U1029" s="19">
        <v>-2.1088032481202399E-3</v>
      </c>
      <c r="V1029" s="51">
        <v>-0.168967409445031</v>
      </c>
      <c r="W1029" s="19">
        <v>1.3334644208953301E-2</v>
      </c>
      <c r="X1029" s="51">
        <v>2.1223816719611901</v>
      </c>
      <c r="Y1029" s="19">
        <v>1.56224306883814E-2</v>
      </c>
      <c r="Z1029" s="51">
        <v>20.893916527100401</v>
      </c>
      <c r="AA1029" s="19">
        <v>1.6330470492903301E-2</v>
      </c>
      <c r="AB1029" s="51">
        <v>22.209713952441199</v>
      </c>
      <c r="AC1029" s="19">
        <v>9.3775366340269103E-2</v>
      </c>
      <c r="AD1029" s="51">
        <v>33.663392132264597</v>
      </c>
      <c r="AE1029" s="19">
        <v>0.12193878870675701</v>
      </c>
      <c r="AF1029" s="87">
        <v>29.971110919286701</v>
      </c>
      <c r="AG1029" s="19">
        <v>5.8896629525406795E-4</v>
      </c>
      <c r="AH1029" s="51">
        <v>-1.73992436230037</v>
      </c>
      <c r="AI1029" s="19">
        <v>1.89954260058585E-2</v>
      </c>
      <c r="AJ1029" s="51">
        <v>15.626459807579501</v>
      </c>
      <c r="AK1029" s="19">
        <v>0.31001409999967999</v>
      </c>
      <c r="AL1029" s="19">
        <v>3.9837068654378499E-2</v>
      </c>
      <c r="AM1029" s="51">
        <v>27.7693348449538</v>
      </c>
      <c r="AN1029" s="15"/>
      <c r="AO1029" s="22">
        <v>2.1333373440938899E-2</v>
      </c>
      <c r="AP1029" s="22">
        <v>-3.2606523904178203E-2</v>
      </c>
      <c r="AQ1029" s="22">
        <v>2.29627380304009E-2</v>
      </c>
      <c r="AR1029" s="22">
        <v>-2.7908879762435401E-2</v>
      </c>
      <c r="AS1029" s="20">
        <v>7</v>
      </c>
      <c r="AT1029" s="20">
        <v>5</v>
      </c>
      <c r="AU1029" s="20">
        <v>7</v>
      </c>
      <c r="AV1029" s="21">
        <v>5</v>
      </c>
      <c r="AW1029" s="15"/>
      <c r="AX1029" s="25">
        <v>5.3512889686535302E-2</v>
      </c>
      <c r="AY1029" s="26">
        <v>-6.6626519361875594E-2</v>
      </c>
      <c r="AZ1029" s="26">
        <v>0.65019688224856498</v>
      </c>
      <c r="BA1029" s="26">
        <v>-8.5457123321020803E-2</v>
      </c>
      <c r="BB1029" s="85">
        <v>5.5015878603535398E-3</v>
      </c>
      <c r="BC1029" s="88">
        <v>-7.7981692535904603</v>
      </c>
      <c r="BD1029" s="18">
        <v>43747</v>
      </c>
      <c r="BE1029" s="18">
        <v>43783</v>
      </c>
      <c r="BF1029" s="20"/>
      <c r="BG1029" s="18"/>
      <c r="BH1029" s="15"/>
    </row>
    <row r="1030" spans="1:60" x14ac:dyDescent="0.25">
      <c r="A1030" s="15"/>
      <c r="B1030" s="14" t="s">
        <v>3259</v>
      </c>
      <c r="C1030" s="14" t="s">
        <v>3260</v>
      </c>
      <c r="D1030" s="14" t="s">
        <v>3255</v>
      </c>
      <c r="E1030" s="16" t="s">
        <v>3126</v>
      </c>
      <c r="F1030" s="16" t="s">
        <v>3119</v>
      </c>
      <c r="G1030" s="81" t="s">
        <v>115</v>
      </c>
      <c r="H1030" s="82" t="s">
        <v>288</v>
      </c>
      <c r="I1030" s="17" t="s">
        <v>31</v>
      </c>
      <c r="J1030" s="17" t="s">
        <v>3261</v>
      </c>
      <c r="K1030" s="15"/>
      <c r="L1030" s="18">
        <v>44022</v>
      </c>
      <c r="M1030" s="83">
        <v>1078.9262000005699</v>
      </c>
      <c r="N1030" s="84">
        <v>1078.9262000005699</v>
      </c>
      <c r="O1030" s="84">
        <v>1112.8734000008601</v>
      </c>
      <c r="P1030" s="85">
        <f t="shared" si="15"/>
        <v>0.96949590133049823</v>
      </c>
      <c r="Q1030" s="18">
        <v>43747</v>
      </c>
      <c r="R1030" s="86">
        <v>4157836.1710000001</v>
      </c>
      <c r="S1030" s="86">
        <v>4923959.6728203101</v>
      </c>
      <c r="T1030" s="15"/>
      <c r="U1030" s="19">
        <v>-2.1160471351322498E-3</v>
      </c>
      <c r="V1030" s="51">
        <v>-0.169691798146232</v>
      </c>
      <c r="W1030" s="19">
        <v>1.31137245844002E-2</v>
      </c>
      <c r="X1030" s="51">
        <v>2.1002897095058901</v>
      </c>
      <c r="Y1030" s="19">
        <v>1.4279856228313299E-2</v>
      </c>
      <c r="Z1030" s="51">
        <v>20.759659081086301</v>
      </c>
      <c r="AA1030" s="19">
        <v>1.3626933845444E-2</v>
      </c>
      <c r="AB1030" s="51">
        <v>21.939360287709899</v>
      </c>
      <c r="AC1030" s="19"/>
      <c r="AD1030" s="51"/>
      <c r="AE1030" s="19"/>
      <c r="AF1030" s="87"/>
      <c r="AG1030" s="19">
        <v>5.16242345838691E-4</v>
      </c>
      <c r="AH1030" s="51">
        <v>-1.74719675724191</v>
      </c>
      <c r="AI1030" s="19">
        <v>1.7574400719240699E-2</v>
      </c>
      <c r="AJ1030" s="51">
        <v>15.484357278925</v>
      </c>
      <c r="AK1030" s="19">
        <v>7.8175897393521196E-2</v>
      </c>
      <c r="AL1030" s="19">
        <v>4.36468521183997E-2</v>
      </c>
      <c r="AM1030" s="51">
        <v>28.220936745405201</v>
      </c>
      <c r="AN1030" s="15"/>
      <c r="AO1030" s="22">
        <v>2.1325855743270901E-2</v>
      </c>
      <c r="AP1030" s="22">
        <v>-3.2613513340038501E-2</v>
      </c>
      <c r="AQ1030" s="22">
        <v>2.2732263007128502E-2</v>
      </c>
      <c r="AR1030" s="22">
        <v>-2.81214328733768E-2</v>
      </c>
      <c r="AS1030" s="20">
        <v>7</v>
      </c>
      <c r="AT1030" s="20">
        <v>5</v>
      </c>
      <c r="AU1030" s="20">
        <v>7</v>
      </c>
      <c r="AV1030" s="21">
        <v>5</v>
      </c>
      <c r="AW1030" s="15"/>
      <c r="AX1030" s="25">
        <v>5.3505084099961103E-2</v>
      </c>
      <c r="AY1030" s="26">
        <v>-0.113519415821997</v>
      </c>
      <c r="AZ1030" s="26">
        <v>0.64117708761023096</v>
      </c>
      <c r="BA1030" s="26">
        <v>-0.14542995924944099</v>
      </c>
      <c r="BB1030" s="85">
        <v>5.5007356006717602E-3</v>
      </c>
      <c r="BC1030" s="88">
        <v>-7.8223542768973902</v>
      </c>
      <c r="BD1030" s="18">
        <v>43747</v>
      </c>
      <c r="BE1030" s="18">
        <v>43783</v>
      </c>
      <c r="BF1030" s="20"/>
      <c r="BG1030" s="18"/>
      <c r="BH1030" s="15"/>
    </row>
    <row r="1031" spans="1:60" x14ac:dyDescent="0.25">
      <c r="A1031" s="15"/>
      <c r="B1031" s="14" t="s">
        <v>3262</v>
      </c>
      <c r="C1031" s="14" t="s">
        <v>3263</v>
      </c>
      <c r="D1031" s="14" t="s">
        <v>3255</v>
      </c>
      <c r="E1031" s="16" t="s">
        <v>47</v>
      </c>
      <c r="F1031" s="16" t="s">
        <v>3119</v>
      </c>
      <c r="G1031" s="81" t="s">
        <v>115</v>
      </c>
      <c r="H1031" s="82" t="s">
        <v>288</v>
      </c>
      <c r="I1031" s="17" t="s">
        <v>31</v>
      </c>
      <c r="J1031" s="17" t="s">
        <v>3264</v>
      </c>
      <c r="K1031" s="15"/>
      <c r="L1031" s="18">
        <v>44022</v>
      </c>
      <c r="M1031" s="83">
        <v>1354.2372999992201</v>
      </c>
      <c r="N1031" s="84">
        <v>1354.2372999992201</v>
      </c>
      <c r="O1031" s="84">
        <v>1393.1018000003</v>
      </c>
      <c r="P1031" s="85">
        <f t="shared" ref="P1031:P1094" si="16">IFERROR(N1031/O1031,"")</f>
        <v>0.97210218233795154</v>
      </c>
      <c r="Q1031" s="18">
        <v>43747</v>
      </c>
      <c r="R1031" s="86">
        <v>492350.12400000001</v>
      </c>
      <c r="S1031" s="86">
        <v>1790745.0089726599</v>
      </c>
      <c r="T1031" s="15"/>
      <c r="U1031" s="19">
        <v>-2.1064097236376299E-3</v>
      </c>
      <c r="V1031" s="51">
        <v>-0.16872805699676999</v>
      </c>
      <c r="W1031" s="19">
        <v>1.34101404528337E-2</v>
      </c>
      <c r="X1031" s="51">
        <v>2.1299312963492398</v>
      </c>
      <c r="Y1031" s="19">
        <v>1.6082045427538098E-2</v>
      </c>
      <c r="Z1031" s="51">
        <v>20.939878000994199</v>
      </c>
      <c r="AA1031" s="19">
        <v>1.7256986726351901E-2</v>
      </c>
      <c r="AB1031" s="51">
        <v>22.3023655758006</v>
      </c>
      <c r="AC1031" s="19">
        <v>9.5414689023600702E-2</v>
      </c>
      <c r="AD1031" s="51">
        <v>33.827324400597703</v>
      </c>
      <c r="AE1031" s="19">
        <v>0.124105759981903</v>
      </c>
      <c r="AF1031" s="87">
        <v>30.187808046786799</v>
      </c>
      <c r="AG1031" s="19">
        <v>6.1378450482152402E-4</v>
      </c>
      <c r="AH1031" s="51">
        <v>-1.7374425413436301</v>
      </c>
      <c r="AI1031" s="19">
        <v>1.9481865736452199E-2</v>
      </c>
      <c r="AJ1031" s="51">
        <v>15.675103780638899</v>
      </c>
      <c r="AK1031" s="19">
        <v>0.35423729999980402</v>
      </c>
      <c r="AL1031" s="19">
        <v>4.48432418706943E-2</v>
      </c>
      <c r="AM1031" s="51">
        <v>32.191654844966301</v>
      </c>
      <c r="AN1031" s="15"/>
      <c r="AO1031" s="22">
        <v>2.1335911398637102E-2</v>
      </c>
      <c r="AP1031" s="22">
        <v>-3.2604125583929999E-2</v>
      </c>
      <c r="AQ1031" s="22">
        <v>2.3041564636514501E-2</v>
      </c>
      <c r="AR1031" s="22">
        <v>-2.7836123563247401E-2</v>
      </c>
      <c r="AS1031" s="20">
        <v>7</v>
      </c>
      <c r="AT1031" s="20">
        <v>5</v>
      </c>
      <c r="AU1031" s="20">
        <v>7</v>
      </c>
      <c r="AV1031" s="21">
        <v>5</v>
      </c>
      <c r="AW1031" s="15"/>
      <c r="AX1031" s="25">
        <v>5.3515579199884103E-2</v>
      </c>
      <c r="AY1031" s="26">
        <v>-5.0558097247460403E-2</v>
      </c>
      <c r="AZ1031" s="26">
        <v>0.65328794271135804</v>
      </c>
      <c r="BA1031" s="26">
        <v>-6.48736710461435E-2</v>
      </c>
      <c r="BB1031" s="85">
        <v>5.5018813842707499E-3</v>
      </c>
      <c r="BC1031" s="88">
        <v>-7.78989015731349</v>
      </c>
      <c r="BD1031" s="18">
        <v>43747</v>
      </c>
      <c r="BE1031" s="18">
        <v>43783</v>
      </c>
      <c r="BF1031" s="20"/>
      <c r="BG1031" s="18"/>
      <c r="BH1031" s="15"/>
    </row>
    <row r="1032" spans="1:60" x14ac:dyDescent="0.25">
      <c r="A1032" s="15"/>
      <c r="B1032" s="14" t="s">
        <v>3265</v>
      </c>
      <c r="C1032" s="14" t="s">
        <v>3266</v>
      </c>
      <c r="D1032" s="14" t="s">
        <v>3255</v>
      </c>
      <c r="E1032" s="16" t="s">
        <v>51</v>
      </c>
      <c r="F1032" s="16" t="s">
        <v>3119</v>
      </c>
      <c r="G1032" s="81" t="s">
        <v>115</v>
      </c>
      <c r="H1032" s="82" t="s">
        <v>288</v>
      </c>
      <c r="I1032" s="17" t="s">
        <v>31</v>
      </c>
      <c r="J1032" s="17" t="s">
        <v>64</v>
      </c>
      <c r="K1032" s="15"/>
      <c r="L1032" s="18">
        <v>44022</v>
      </c>
      <c r="M1032" s="83">
        <v>1006.26829999965</v>
      </c>
      <c r="N1032" s="84">
        <v>1006.26829999965</v>
      </c>
      <c r="O1032" s="84"/>
      <c r="P1032" s="85" t="str">
        <f t="shared" si="16"/>
        <v/>
      </c>
      <c r="Q1032" s="18"/>
      <c r="R1032" s="86">
        <v>0</v>
      </c>
      <c r="S1032" s="86"/>
      <c r="T1032" s="15"/>
      <c r="U1032" s="19">
        <v>0</v>
      </c>
      <c r="V1032" s="51">
        <v>4.1912915366992799E-2</v>
      </c>
      <c r="W1032" s="19">
        <v>1.6878818223631199E-3</v>
      </c>
      <c r="X1032" s="51">
        <v>0.95770543330218105</v>
      </c>
      <c r="Y1032" s="19"/>
      <c r="Z1032" s="51"/>
      <c r="AA1032" s="19"/>
      <c r="AB1032" s="51"/>
      <c r="AC1032" s="19"/>
      <c r="AD1032" s="51"/>
      <c r="AE1032" s="19"/>
      <c r="AF1032" s="87"/>
      <c r="AG1032" s="19">
        <v>0</v>
      </c>
      <c r="AH1032" s="51">
        <v>-1.79882099182578</v>
      </c>
      <c r="AI1032" s="19"/>
      <c r="AJ1032" s="51"/>
      <c r="AK1032" s="19">
        <v>4.75654330512043E-3</v>
      </c>
      <c r="AL1032" s="19">
        <v>2.7550111524760699E-2</v>
      </c>
      <c r="AM1032" s="51">
        <v>-5.26265484513715</v>
      </c>
      <c r="AN1032" s="15"/>
      <c r="AO1032" s="22">
        <v>4.8435814660479099E-3</v>
      </c>
      <c r="AP1032" s="22">
        <v>-4.8642901228959099E-3</v>
      </c>
      <c r="AQ1032" s="22">
        <v>0</v>
      </c>
      <c r="AR1032" s="22">
        <v>-1.338768124333E-2</v>
      </c>
      <c r="AS1032" s="20"/>
      <c r="AT1032" s="20"/>
      <c r="AU1032" s="20"/>
      <c r="AV1032" s="21"/>
      <c r="AW1032" s="15"/>
      <c r="AX1032" s="25"/>
      <c r="AY1032" s="26"/>
      <c r="AZ1032" s="26"/>
      <c r="BA1032" s="26"/>
      <c r="BB1032" s="85"/>
      <c r="BC1032" s="88">
        <v>-1.8052244331865901</v>
      </c>
      <c r="BD1032" s="18">
        <v>43976</v>
      </c>
      <c r="BE1032" s="18">
        <v>43990</v>
      </c>
      <c r="BF1032" s="20"/>
      <c r="BG1032" s="18"/>
      <c r="BH1032" s="15"/>
    </row>
    <row r="1033" spans="1:60" x14ac:dyDescent="0.25">
      <c r="A1033" s="15"/>
      <c r="B1033" s="14" t="s">
        <v>3267</v>
      </c>
      <c r="C1033" s="14" t="s">
        <v>3268</v>
      </c>
      <c r="D1033" s="14" t="s">
        <v>3255</v>
      </c>
      <c r="E1033" s="16" t="s">
        <v>3133</v>
      </c>
      <c r="F1033" s="16" t="s">
        <v>3119</v>
      </c>
      <c r="G1033" s="81" t="s">
        <v>115</v>
      </c>
      <c r="H1033" s="82" t="s">
        <v>288</v>
      </c>
      <c r="I1033" s="17" t="s">
        <v>31</v>
      </c>
      <c r="J1033" s="17" t="s">
        <v>64</v>
      </c>
      <c r="K1033" s="15"/>
      <c r="L1033" s="18">
        <v>44022</v>
      </c>
      <c r="M1033" s="83">
        <v>1030.9276999998799</v>
      </c>
      <c r="N1033" s="84">
        <v>1030.9276999998799</v>
      </c>
      <c r="O1033" s="84">
        <v>1036.7049000002401</v>
      </c>
      <c r="P1033" s="85">
        <f t="shared" si="16"/>
        <v>0.99442734378861442</v>
      </c>
      <c r="Q1033" s="18">
        <v>44020</v>
      </c>
      <c r="R1033" s="86">
        <v>3538580.1009999998</v>
      </c>
      <c r="S1033" s="86">
        <v>1000904.67080273</v>
      </c>
      <c r="T1033" s="15"/>
      <c r="U1033" s="19">
        <v>-2.0709206592073302E-3</v>
      </c>
      <c r="V1033" s="51">
        <v>-0.16517915055374</v>
      </c>
      <c r="W1033" s="19">
        <v>1.4490319153992501E-2</v>
      </c>
      <c r="X1033" s="51">
        <v>2.2379491664651101</v>
      </c>
      <c r="Y1033" s="19">
        <v>2.2669439740639102E-2</v>
      </c>
      <c r="Z1033" s="51">
        <v>21.5986174323189</v>
      </c>
      <c r="AA1033" s="19">
        <v>2.1944805163002502E-2</v>
      </c>
      <c r="AB1033" s="51">
        <v>22.771147419465699</v>
      </c>
      <c r="AC1033" s="19">
        <v>2.2021092781869801E-2</v>
      </c>
      <c r="AD1033" s="51">
        <v>26.487964776431902</v>
      </c>
      <c r="AE1033" s="19"/>
      <c r="AF1033" s="87"/>
      <c r="AG1033" s="19">
        <v>9.6919255156535699E-4</v>
      </c>
      <c r="AH1033" s="51">
        <v>-1.7019017366692399</v>
      </c>
      <c r="AI1033" s="19">
        <v>2.1944805163002502E-2</v>
      </c>
      <c r="AJ1033" s="51">
        <v>15.921397723301199</v>
      </c>
      <c r="AK1033" s="19">
        <v>3.0914091934391801E-2</v>
      </c>
      <c r="AL1033" s="19">
        <v>1.2574099269841099E-2</v>
      </c>
      <c r="AM1033" s="51">
        <v>30.319640179368399</v>
      </c>
      <c r="AN1033" s="15"/>
      <c r="AO1033" s="22">
        <v>6.8891284881829103E-3</v>
      </c>
      <c r="AP1033" s="22">
        <v>-8.3842420690416492E-3</v>
      </c>
      <c r="AQ1033" s="22">
        <v>2.4168244852262401E-2</v>
      </c>
      <c r="AR1033" s="22">
        <v>-1.9384597524549501E-2</v>
      </c>
      <c r="AS1033" s="20">
        <v>4</v>
      </c>
      <c r="AT1033" s="20">
        <v>3</v>
      </c>
      <c r="AU1033" s="20">
        <v>7</v>
      </c>
      <c r="AV1033" s="21">
        <v>5</v>
      </c>
      <c r="AW1033" s="15"/>
      <c r="AX1033" s="25">
        <v>2.7017761835886601E-2</v>
      </c>
      <c r="AY1033" s="26">
        <v>-5.5544544479573701E-2</v>
      </c>
      <c r="AZ1033" s="26">
        <v>0.60975521294312796</v>
      </c>
      <c r="BA1033" s="26">
        <v>-7.6215091633002899E-2</v>
      </c>
      <c r="BB1033" s="85">
        <v>2.7895255383055002E-3</v>
      </c>
      <c r="BC1033" s="88">
        <v>-3.42657008719834</v>
      </c>
      <c r="BD1033" s="18">
        <v>43901</v>
      </c>
      <c r="BE1033" s="18">
        <v>43921</v>
      </c>
      <c r="BF1033" s="20">
        <v>49</v>
      </c>
      <c r="BG1033" s="18">
        <v>43970</v>
      </c>
      <c r="BH1033" s="15"/>
    </row>
    <row r="1034" spans="1:60" x14ac:dyDescent="0.25">
      <c r="A1034" s="15"/>
      <c r="B1034" s="14" t="s">
        <v>3269</v>
      </c>
      <c r="C1034" s="14" t="s">
        <v>3270</v>
      </c>
      <c r="D1034" s="14" t="s">
        <v>3271</v>
      </c>
      <c r="E1034" s="16" t="s">
        <v>1193</v>
      </c>
      <c r="F1034" s="16" t="s">
        <v>326</v>
      </c>
      <c r="G1034" s="81" t="s">
        <v>145</v>
      </c>
      <c r="H1034" s="82" t="s">
        <v>1504</v>
      </c>
      <c r="I1034" s="17" t="s">
        <v>31</v>
      </c>
      <c r="J1034" s="17" t="s">
        <v>3272</v>
      </c>
      <c r="K1034" s="15"/>
      <c r="L1034" s="18">
        <v>44022</v>
      </c>
      <c r="M1034" s="83">
        <v>1288.2638000007701</v>
      </c>
      <c r="N1034" s="84">
        <v>1288.2638000007701</v>
      </c>
      <c r="O1034" s="84">
        <v>1327.9306000005499</v>
      </c>
      <c r="P1034" s="85">
        <f t="shared" si="16"/>
        <v>0.97012886064997417</v>
      </c>
      <c r="Q1034" s="18">
        <v>43843</v>
      </c>
      <c r="R1034" s="86">
        <v>1095435.706</v>
      </c>
      <c r="S1034" s="86">
        <v>1017482.9918623</v>
      </c>
      <c r="T1034" s="15"/>
      <c r="U1034" s="19">
        <v>5.5543942708027299E-3</v>
      </c>
      <c r="V1034" s="51">
        <v>0.59735234244726598</v>
      </c>
      <c r="W1034" s="19">
        <v>0.10107650068501201</v>
      </c>
      <c r="X1034" s="51">
        <v>10.8965673195635</v>
      </c>
      <c r="Y1034" s="19">
        <v>-1.1139519676362401E-2</v>
      </c>
      <c r="Z1034" s="51">
        <v>18.217721490626001</v>
      </c>
      <c r="AA1034" s="19">
        <v>0.187470255952503</v>
      </c>
      <c r="AB1034" s="51">
        <v>39.323692498437602</v>
      </c>
      <c r="AC1034" s="19">
        <v>0.221482308490667</v>
      </c>
      <c r="AD1034" s="51">
        <v>46.434086347348099</v>
      </c>
      <c r="AE1034" s="19">
        <v>0.23728256186586799</v>
      </c>
      <c r="AF1034" s="87">
        <v>41.505488235212397</v>
      </c>
      <c r="AG1034" s="19">
        <v>3.4555510486825397E-2</v>
      </c>
      <c r="AH1034" s="51">
        <v>1.65673005685676</v>
      </c>
      <c r="AI1034" s="19">
        <v>3.2317750290531001E-2</v>
      </c>
      <c r="AJ1034" s="51">
        <v>16.958692236046801</v>
      </c>
      <c r="AK1034" s="19">
        <v>0.30259231547097398</v>
      </c>
      <c r="AL1034" s="19">
        <v>2.1394315746874799E-2</v>
      </c>
      <c r="AM1034" s="51">
        <v>-1.8479738919122599</v>
      </c>
      <c r="AN1034" s="15"/>
      <c r="AO1034" s="22">
        <v>4.5523126860643998E-2</v>
      </c>
      <c r="AP1034" s="22">
        <v>-3.76098284023101E-2</v>
      </c>
      <c r="AQ1034" s="22">
        <v>0.10206592761460299</v>
      </c>
      <c r="AR1034" s="22">
        <v>-0.123623093713832</v>
      </c>
      <c r="AS1034" s="20">
        <v>7</v>
      </c>
      <c r="AT1034" s="20">
        <v>5</v>
      </c>
      <c r="AU1034" s="20">
        <v>8</v>
      </c>
      <c r="AV1034" s="21">
        <v>4</v>
      </c>
      <c r="AW1034" s="15"/>
      <c r="AX1034" s="25">
        <v>0.17177844285673899</v>
      </c>
      <c r="AY1034" s="26">
        <v>0.93812363084452999</v>
      </c>
      <c r="AZ1034" s="26">
        <v>1.3198656791246299</v>
      </c>
      <c r="BA1034" s="26">
        <v>1.4003139182823401</v>
      </c>
      <c r="BB1034" s="85">
        <v>1.7750059987974999E-2</v>
      </c>
      <c r="BC1034" s="88">
        <v>-25.705590337340301</v>
      </c>
      <c r="BD1034" s="18">
        <v>43843</v>
      </c>
      <c r="BE1034" s="18">
        <v>43910</v>
      </c>
      <c r="BF1034" s="20"/>
      <c r="BG1034" s="18"/>
      <c r="BH1034" s="15"/>
    </row>
    <row r="1035" spans="1:60" x14ac:dyDescent="0.25">
      <c r="A1035" s="15"/>
      <c r="B1035" s="14" t="s">
        <v>3273</v>
      </c>
      <c r="C1035" s="14" t="s">
        <v>3274</v>
      </c>
      <c r="D1035" s="14" t="s">
        <v>3271</v>
      </c>
      <c r="E1035" s="16" t="s">
        <v>77</v>
      </c>
      <c r="F1035" s="16" t="s">
        <v>326</v>
      </c>
      <c r="G1035" s="81" t="s">
        <v>145</v>
      </c>
      <c r="H1035" s="82" t="s">
        <v>1504</v>
      </c>
      <c r="I1035" s="17" t="s">
        <v>31</v>
      </c>
      <c r="J1035" s="17" t="s">
        <v>3275</v>
      </c>
      <c r="K1035" s="15"/>
      <c r="L1035" s="18">
        <v>44022</v>
      </c>
      <c r="M1035" s="83">
        <v>1450.9132000003001</v>
      </c>
      <c r="N1035" s="84">
        <v>1450.9132000003001</v>
      </c>
      <c r="O1035" s="84">
        <v>1488.2910999991</v>
      </c>
      <c r="P1035" s="85">
        <f t="shared" si="16"/>
        <v>0.97488535677004151</v>
      </c>
      <c r="Q1035" s="18">
        <v>43843</v>
      </c>
      <c r="R1035" s="86">
        <v>577474.78</v>
      </c>
      <c r="S1035" s="86">
        <v>615337.39741210896</v>
      </c>
      <c r="T1035" s="15"/>
      <c r="U1035" s="19">
        <v>5.5818328528403098E-3</v>
      </c>
      <c r="V1035" s="51">
        <v>0.60009620065102398</v>
      </c>
      <c r="W1035" s="19">
        <v>0.101979451221268</v>
      </c>
      <c r="X1035" s="51">
        <v>10.9868623731891</v>
      </c>
      <c r="Y1035" s="19">
        <v>-6.2097455765979196E-3</v>
      </c>
      <c r="Z1035" s="51">
        <v>18.7106989005988</v>
      </c>
      <c r="AA1035" s="19">
        <v>0.19942080463981299</v>
      </c>
      <c r="AB1035" s="51">
        <v>40.518747367139397</v>
      </c>
      <c r="AC1035" s="19">
        <v>0.24617563951149399</v>
      </c>
      <c r="AD1035" s="51">
        <v>48.903419449401603</v>
      </c>
      <c r="AE1035" s="19">
        <v>0.27498245146678502</v>
      </c>
      <c r="AF1035" s="87">
        <v>45.275477195275002</v>
      </c>
      <c r="AG1035" s="19">
        <v>3.4838189340007403E-2</v>
      </c>
      <c r="AH1035" s="51">
        <v>1.6849979421749599</v>
      </c>
      <c r="AI1035" s="19">
        <v>3.7747739545011399E-2</v>
      </c>
      <c r="AJ1035" s="51">
        <v>17.501691161509399</v>
      </c>
      <c r="AK1035" s="19">
        <v>0.467021091586794</v>
      </c>
      <c r="AL1035" s="19">
        <v>3.1163665356871199E-2</v>
      </c>
      <c r="AM1035" s="51">
        <v>14.5949037196697</v>
      </c>
      <c r="AN1035" s="15"/>
      <c r="AO1035" s="22">
        <v>4.555172459186E-2</v>
      </c>
      <c r="AP1035" s="22">
        <v>-3.75834872947962E-2</v>
      </c>
      <c r="AQ1035" s="22">
        <v>0.102969677193032</v>
      </c>
      <c r="AR1035" s="22">
        <v>-0.122880457518477</v>
      </c>
      <c r="AS1035" s="20">
        <v>7</v>
      </c>
      <c r="AT1035" s="20">
        <v>5</v>
      </c>
      <c r="AU1035" s="20">
        <v>8</v>
      </c>
      <c r="AV1035" s="21">
        <v>4</v>
      </c>
      <c r="AW1035" s="15"/>
      <c r="AX1035" s="25">
        <v>0.17178467742953199</v>
      </c>
      <c r="AY1035" s="26">
        <v>1.0021328446619</v>
      </c>
      <c r="AZ1035" s="26">
        <v>1.3619884903619099</v>
      </c>
      <c r="BA1035" s="26">
        <v>1.4996125393809101</v>
      </c>
      <c r="BB1035" s="85">
        <v>1.7751449636271E-2</v>
      </c>
      <c r="BC1035" s="88">
        <v>-25.569460168015201</v>
      </c>
      <c r="BD1035" s="18">
        <v>43843</v>
      </c>
      <c r="BE1035" s="18">
        <v>43910</v>
      </c>
      <c r="BF1035" s="20"/>
      <c r="BG1035" s="18"/>
      <c r="BH1035" s="15"/>
    </row>
    <row r="1036" spans="1:60" x14ac:dyDescent="0.25">
      <c r="A1036" s="15"/>
      <c r="B1036" s="14" t="s">
        <v>3276</v>
      </c>
      <c r="C1036" s="14" t="s">
        <v>3277</v>
      </c>
      <c r="D1036" s="14" t="s">
        <v>3271</v>
      </c>
      <c r="E1036" s="16" t="s">
        <v>337</v>
      </c>
      <c r="F1036" s="16" t="s">
        <v>326</v>
      </c>
      <c r="G1036" s="81" t="s">
        <v>145</v>
      </c>
      <c r="H1036" s="82" t="s">
        <v>1504</v>
      </c>
      <c r="I1036" s="17" t="s">
        <v>31</v>
      </c>
      <c r="J1036" s="17" t="s">
        <v>3278</v>
      </c>
      <c r="K1036" s="15"/>
      <c r="L1036" s="18">
        <v>44022</v>
      </c>
      <c r="M1036" s="83">
        <v>1023.5064000003</v>
      </c>
      <c r="N1036" s="84">
        <v>1023.5064000003</v>
      </c>
      <c r="O1036" s="84">
        <v>1023.5064000003</v>
      </c>
      <c r="P1036" s="85">
        <f t="shared" si="16"/>
        <v>1</v>
      </c>
      <c r="Q1036" s="18">
        <v>44022</v>
      </c>
      <c r="R1036" s="86">
        <v>0</v>
      </c>
      <c r="S1036" s="86">
        <v>0</v>
      </c>
      <c r="T1036" s="15"/>
      <c r="U1036" s="19">
        <v>0</v>
      </c>
      <c r="V1036" s="51">
        <v>4.1912915366992799E-2</v>
      </c>
      <c r="W1036" s="19">
        <v>0</v>
      </c>
      <c r="X1036" s="51">
        <v>0.78891725106586796</v>
      </c>
      <c r="Y1036" s="19">
        <v>0</v>
      </c>
      <c r="Z1036" s="51">
        <v>19.3316734582477</v>
      </c>
      <c r="AA1036" s="19">
        <v>0</v>
      </c>
      <c r="AB1036" s="51">
        <v>20.576666903158198</v>
      </c>
      <c r="AC1036" s="19">
        <v>2.35064000007696E-2</v>
      </c>
      <c r="AD1036" s="51">
        <v>26.6364954983292</v>
      </c>
      <c r="AE1036" s="19">
        <v>2.35064000007696E-2</v>
      </c>
      <c r="AF1036" s="87">
        <v>20.127872048673499</v>
      </c>
      <c r="AG1036" s="19">
        <v>0</v>
      </c>
      <c r="AH1036" s="51">
        <v>-1.79882099182578</v>
      </c>
      <c r="AI1036" s="19">
        <v>0</v>
      </c>
      <c r="AJ1036" s="51">
        <v>13.726917206993701</v>
      </c>
      <c r="AK1036" s="19">
        <v>2.35064000007696E-2</v>
      </c>
      <c r="AL1036" s="19">
        <v>2.6420887534186499E-3</v>
      </c>
      <c r="AM1036" s="51">
        <v>6.5052155498051398</v>
      </c>
      <c r="AN1036" s="15"/>
      <c r="AO1036" s="22">
        <v>0</v>
      </c>
      <c r="AP1036" s="22">
        <v>0</v>
      </c>
      <c r="AQ1036" s="22">
        <v>0</v>
      </c>
      <c r="AR1036" s="22">
        <v>0</v>
      </c>
      <c r="AS1036" s="20">
        <v>0</v>
      </c>
      <c r="AT1036" s="20">
        <v>0</v>
      </c>
      <c r="AU1036" s="20">
        <v>7</v>
      </c>
      <c r="AV1036" s="21">
        <v>5</v>
      </c>
      <c r="AW1036" s="15"/>
      <c r="AX1036" s="25">
        <v>0</v>
      </c>
      <c r="AY1036" s="26">
        <v>-115.173126170179</v>
      </c>
      <c r="AZ1036" s="26">
        <v>0.54146558877982898</v>
      </c>
      <c r="BA1036" s="26">
        <v>-15.964106449086101</v>
      </c>
      <c r="BB1036" s="85">
        <v>0</v>
      </c>
      <c r="BC1036" s="88">
        <v>0</v>
      </c>
      <c r="BD1036" s="18">
        <v>43657</v>
      </c>
      <c r="BE1036" s="18"/>
      <c r="BF1036" s="20"/>
      <c r="BG1036" s="18"/>
      <c r="BH1036" s="15"/>
    </row>
    <row r="1037" spans="1:60" x14ac:dyDescent="0.25">
      <c r="A1037" s="15"/>
      <c r="B1037" s="14" t="s">
        <v>3279</v>
      </c>
      <c r="C1037" s="14" t="s">
        <v>3280</v>
      </c>
      <c r="D1037" s="14" t="s">
        <v>3271</v>
      </c>
      <c r="E1037" s="16" t="s">
        <v>341</v>
      </c>
      <c r="F1037" s="16" t="s">
        <v>326</v>
      </c>
      <c r="G1037" s="81" t="s">
        <v>145</v>
      </c>
      <c r="H1037" s="82" t="s">
        <v>1504</v>
      </c>
      <c r="I1037" s="17" t="s">
        <v>31</v>
      </c>
      <c r="J1037" s="17" t="s">
        <v>3281</v>
      </c>
      <c r="K1037" s="15"/>
      <c r="L1037" s="18">
        <v>44022</v>
      </c>
      <c r="M1037" s="83">
        <v>1051.73819999956</v>
      </c>
      <c r="N1037" s="84">
        <v>1051.73819999956</v>
      </c>
      <c r="O1037" s="84">
        <v>1092.10539999977</v>
      </c>
      <c r="P1037" s="85">
        <f t="shared" si="16"/>
        <v>0.96303726728187733</v>
      </c>
      <c r="Q1037" s="18">
        <v>43843</v>
      </c>
      <c r="R1037" s="86">
        <v>2212931.6439999999</v>
      </c>
      <c r="S1037" s="86">
        <v>2415460.5672578099</v>
      </c>
      <c r="T1037" s="15"/>
      <c r="U1037" s="19">
        <v>5.5130554683273702E-3</v>
      </c>
      <c r="V1037" s="51">
        <v>0.59321846219972896</v>
      </c>
      <c r="W1037" s="19">
        <v>9.9723306824744201E-2</v>
      </c>
      <c r="X1037" s="51">
        <v>10.7612479335367</v>
      </c>
      <c r="Y1037" s="19">
        <v>-1.8488826326574798E-2</v>
      </c>
      <c r="Z1037" s="51">
        <v>17.482790825597501</v>
      </c>
      <c r="AA1037" s="19">
        <v>0.169766466726433</v>
      </c>
      <c r="AB1037" s="51">
        <v>37.553313575801397</v>
      </c>
      <c r="AC1037" s="19">
        <v>0.185355368848832</v>
      </c>
      <c r="AD1037" s="51">
        <v>42.821392383135397</v>
      </c>
      <c r="AE1037" s="19">
        <v>0.18281078582542301</v>
      </c>
      <c r="AF1037" s="87">
        <v>36.058310631138703</v>
      </c>
      <c r="AG1037" s="19">
        <v>3.41314908873755E-2</v>
      </c>
      <c r="AH1037" s="51">
        <v>1.6143280969117799</v>
      </c>
      <c r="AI1037" s="19">
        <v>2.42256552919571E-2</v>
      </c>
      <c r="AJ1037" s="51">
        <v>16.149482736189402</v>
      </c>
      <c r="AK1037" s="19">
        <v>5.1738199999817901E-2</v>
      </c>
      <c r="AL1037" s="19">
        <v>4.0475542664353296E-3</v>
      </c>
      <c r="AM1037" s="51">
        <v>-26.9333854390425</v>
      </c>
      <c r="AN1037" s="15"/>
      <c r="AO1037" s="22">
        <v>4.5480249093088801E-2</v>
      </c>
      <c r="AP1037" s="22">
        <v>-3.7649193031029399E-2</v>
      </c>
      <c r="AQ1037" s="22">
        <v>0.100711602421216</v>
      </c>
      <c r="AR1037" s="22">
        <v>-0.124735937421938</v>
      </c>
      <c r="AS1037" s="20">
        <v>7</v>
      </c>
      <c r="AT1037" s="20">
        <v>5</v>
      </c>
      <c r="AU1037" s="20">
        <v>8</v>
      </c>
      <c r="AV1037" s="21">
        <v>4</v>
      </c>
      <c r="AW1037" s="15"/>
      <c r="AX1037" s="25">
        <v>0.17177057996886999</v>
      </c>
      <c r="AY1037" s="26">
        <v>0.84324550522069297</v>
      </c>
      <c r="AZ1037" s="26">
        <v>1.25742271966737</v>
      </c>
      <c r="BA1037" s="26">
        <v>1.2539746660004301</v>
      </c>
      <c r="BB1037" s="85">
        <v>1.7748129932442701E-2</v>
      </c>
      <c r="BC1037" s="88">
        <v>-25.909330729453401</v>
      </c>
      <c r="BD1037" s="18">
        <v>43843</v>
      </c>
      <c r="BE1037" s="18">
        <v>43910</v>
      </c>
      <c r="BF1037" s="20"/>
      <c r="BG1037" s="18"/>
      <c r="BH1037" s="15"/>
    </row>
    <row r="1038" spans="1:60" x14ac:dyDescent="0.25">
      <c r="A1038" s="15"/>
      <c r="B1038" s="14" t="s">
        <v>3282</v>
      </c>
      <c r="C1038" s="14" t="s">
        <v>3283</v>
      </c>
      <c r="D1038" s="14" t="s">
        <v>3271</v>
      </c>
      <c r="E1038" s="16" t="s">
        <v>345</v>
      </c>
      <c r="F1038" s="16" t="s">
        <v>326</v>
      </c>
      <c r="G1038" s="81" t="s">
        <v>145</v>
      </c>
      <c r="H1038" s="82" t="s">
        <v>1504</v>
      </c>
      <c r="I1038" s="17" t="s">
        <v>31</v>
      </c>
      <c r="J1038" s="17" t="s">
        <v>3284</v>
      </c>
      <c r="K1038" s="15"/>
      <c r="L1038" s="18">
        <v>44022</v>
      </c>
      <c r="M1038" s="83">
        <v>1550.44739999995</v>
      </c>
      <c r="N1038" s="84">
        <v>1550.44739999995</v>
      </c>
      <c r="O1038" s="84">
        <v>1607.98819999956</v>
      </c>
      <c r="P1038" s="85">
        <f t="shared" si="16"/>
        <v>0.96421565780170171</v>
      </c>
      <c r="Q1038" s="18">
        <v>43843</v>
      </c>
      <c r="R1038" s="86">
        <v>1437084.7379999999</v>
      </c>
      <c r="S1038" s="86">
        <v>1409437.8170761699</v>
      </c>
      <c r="T1038" s="15"/>
      <c r="U1038" s="19">
        <v>5.5200089700520004E-3</v>
      </c>
      <c r="V1038" s="51">
        <v>0.59391381237219298</v>
      </c>
      <c r="W1038" s="19">
        <v>9.9948835213581305E-2</v>
      </c>
      <c r="X1038" s="51">
        <v>10.783800772420401</v>
      </c>
      <c r="Y1038" s="19">
        <v>-1.72676464280812E-2</v>
      </c>
      <c r="Z1038" s="51">
        <v>17.6049088154396</v>
      </c>
      <c r="AA1038" s="19">
        <v>0.17269882665452299</v>
      </c>
      <c r="AB1038" s="51">
        <v>37.846549568639603</v>
      </c>
      <c r="AC1038" s="19">
        <v>0.191301643199113</v>
      </c>
      <c r="AD1038" s="51">
        <v>43.416019818163498</v>
      </c>
      <c r="AE1038" s="19">
        <v>0.19172019597317599</v>
      </c>
      <c r="AF1038" s="87">
        <v>36.9492516459431</v>
      </c>
      <c r="AG1038" s="19">
        <v>3.4202134844235801E-2</v>
      </c>
      <c r="AH1038" s="51">
        <v>1.62139249259781</v>
      </c>
      <c r="AI1038" s="19">
        <v>2.5570004423570901E-2</v>
      </c>
      <c r="AJ1038" s="51">
        <v>16.283917649357999</v>
      </c>
      <c r="AK1038" s="19">
        <v>0.55044740000099401</v>
      </c>
      <c r="AL1038" s="19">
        <v>5.1064070214124499E-2</v>
      </c>
      <c r="AM1038" s="51">
        <v>59.199315549805803</v>
      </c>
      <c r="AN1038" s="15"/>
      <c r="AO1038" s="22">
        <v>4.5487463830795598E-2</v>
      </c>
      <c r="AP1038" s="22">
        <v>-3.7642642735590898E-2</v>
      </c>
      <c r="AQ1038" s="22">
        <v>0.10093728258289</v>
      </c>
      <c r="AR1038" s="22">
        <v>-0.124550575990725</v>
      </c>
      <c r="AS1038" s="20">
        <v>7</v>
      </c>
      <c r="AT1038" s="20">
        <v>5</v>
      </c>
      <c r="AU1038" s="20">
        <v>8</v>
      </c>
      <c r="AV1038" s="21">
        <v>4</v>
      </c>
      <c r="AW1038" s="15"/>
      <c r="AX1038" s="25">
        <v>0.17177176496188601</v>
      </c>
      <c r="AY1038" s="26">
        <v>0.85896528038938402</v>
      </c>
      <c r="AZ1038" s="26">
        <v>1.26776943011282</v>
      </c>
      <c r="BA1038" s="26">
        <v>1.27815056358122</v>
      </c>
      <c r="BB1038" s="85">
        <v>1.7748438740382001E-2</v>
      </c>
      <c r="BC1038" s="88">
        <v>-25.8754137623473</v>
      </c>
      <c r="BD1038" s="18">
        <v>43843</v>
      </c>
      <c r="BE1038" s="18">
        <v>43910</v>
      </c>
      <c r="BF1038" s="20"/>
      <c r="BG1038" s="18"/>
      <c r="BH1038" s="15"/>
    </row>
    <row r="1039" spans="1:60" x14ac:dyDescent="0.25">
      <c r="A1039" s="15"/>
      <c r="B1039" s="14" t="s">
        <v>3285</v>
      </c>
      <c r="C1039" s="14" t="s">
        <v>3286</v>
      </c>
      <c r="D1039" s="14" t="s">
        <v>3287</v>
      </c>
      <c r="E1039" s="16" t="s">
        <v>36</v>
      </c>
      <c r="F1039" s="16" t="s">
        <v>28</v>
      </c>
      <c r="G1039" s="81" t="s">
        <v>145</v>
      </c>
      <c r="H1039" s="82" t="s">
        <v>1504</v>
      </c>
      <c r="I1039" s="17" t="s">
        <v>31</v>
      </c>
      <c r="J1039" s="17" t="s">
        <v>3288</v>
      </c>
      <c r="K1039" s="15"/>
      <c r="L1039" s="18">
        <v>43872</v>
      </c>
      <c r="M1039" s="83"/>
      <c r="N1039" s="84"/>
      <c r="O1039" s="84">
        <v>1953.6764000002299</v>
      </c>
      <c r="P1039" s="85">
        <f t="shared" si="16"/>
        <v>0</v>
      </c>
      <c r="Q1039" s="18">
        <v>43843</v>
      </c>
      <c r="R1039" s="86"/>
      <c r="S1039" s="86">
        <v>5348469.3078203099</v>
      </c>
      <c r="T1039" s="15"/>
      <c r="U1039" s="19"/>
      <c r="V1039" s="51"/>
      <c r="W1039" s="19"/>
      <c r="X1039" s="51"/>
      <c r="Y1039" s="19"/>
      <c r="Z1039" s="51"/>
      <c r="AA1039" s="19"/>
      <c r="AB1039" s="51"/>
      <c r="AC1039" s="19"/>
      <c r="AD1039" s="51"/>
      <c r="AE1039" s="19"/>
      <c r="AF1039" s="87"/>
      <c r="AG1039" s="19"/>
      <c r="AH1039" s="51"/>
      <c r="AI1039" s="19"/>
      <c r="AJ1039" s="51"/>
      <c r="AK1039" s="19"/>
      <c r="AL1039" s="19"/>
      <c r="AM1039" s="51"/>
      <c r="AN1039" s="15"/>
      <c r="AO1039" s="22">
        <v>3.22772611634718E-2</v>
      </c>
      <c r="AP1039" s="22">
        <v>-3.27866836269095E-2</v>
      </c>
      <c r="AQ1039" s="22">
        <v>9.3215175325895003E-2</v>
      </c>
      <c r="AR1039" s="22">
        <v>-1.6336736882294599E-2</v>
      </c>
      <c r="AS1039" s="20"/>
      <c r="AT1039" s="20"/>
      <c r="AU1039" s="20"/>
      <c r="AV1039" s="21"/>
      <c r="AW1039" s="15"/>
      <c r="AX1039" s="25"/>
      <c r="AY1039" s="26"/>
      <c r="AZ1039" s="26"/>
      <c r="BA1039" s="26"/>
      <c r="BB1039" s="85"/>
      <c r="BC1039" s="88">
        <v>-7.44802929700381</v>
      </c>
      <c r="BD1039" s="18">
        <v>43797</v>
      </c>
      <c r="BE1039" s="18">
        <v>43808</v>
      </c>
      <c r="BF1039" s="20">
        <v>32</v>
      </c>
      <c r="BG1039" s="18">
        <v>43843</v>
      </c>
      <c r="BH1039" s="15"/>
    </row>
    <row r="1040" spans="1:60" x14ac:dyDescent="0.25">
      <c r="A1040" s="15"/>
      <c r="B1040" s="14" t="s">
        <v>3289</v>
      </c>
      <c r="C1040" s="14" t="s">
        <v>3290</v>
      </c>
      <c r="D1040" s="14" t="s">
        <v>3287</v>
      </c>
      <c r="E1040" s="16" t="s">
        <v>43</v>
      </c>
      <c r="F1040" s="16" t="s">
        <v>28</v>
      </c>
      <c r="G1040" s="81" t="s">
        <v>145</v>
      </c>
      <c r="H1040" s="82" t="s">
        <v>1504</v>
      </c>
      <c r="I1040" s="17" t="s">
        <v>31</v>
      </c>
      <c r="J1040" s="17" t="s">
        <v>3291</v>
      </c>
      <c r="K1040" s="15"/>
      <c r="L1040" s="18">
        <v>44022</v>
      </c>
      <c r="M1040" s="83">
        <v>7661.3184000030196</v>
      </c>
      <c r="N1040" s="84">
        <v>7661.3184000030196</v>
      </c>
      <c r="O1040" s="84">
        <v>7757.4693000018597</v>
      </c>
      <c r="P1040" s="85">
        <f t="shared" si="16"/>
        <v>0.98760537795504821</v>
      </c>
      <c r="Q1040" s="18">
        <v>43843</v>
      </c>
      <c r="R1040" s="86">
        <v>1573011.156</v>
      </c>
      <c r="S1040" s="86">
        <v>1445628.88969531</v>
      </c>
      <c r="T1040" s="15"/>
      <c r="U1040" s="19">
        <v>6.1427049258782097E-3</v>
      </c>
      <c r="V1040" s="51">
        <v>0.656183407954813</v>
      </c>
      <c r="W1040" s="19">
        <v>0.10453345355927</v>
      </c>
      <c r="X1040" s="51">
        <v>11.2422626069892</v>
      </c>
      <c r="Y1040" s="19">
        <v>9.7899023094214499E-3</v>
      </c>
      <c r="Z1040" s="51">
        <v>20.310663689189798</v>
      </c>
      <c r="AA1040" s="19">
        <v>0.22543490214418899</v>
      </c>
      <c r="AB1040" s="51">
        <v>43.120157117606098</v>
      </c>
      <c r="AC1040" s="19">
        <v>0.29476792186324002</v>
      </c>
      <c r="AD1040" s="51">
        <v>53.762647684605298</v>
      </c>
      <c r="AE1040" s="19">
        <v>0.35210112653847297</v>
      </c>
      <c r="AF1040" s="87">
        <v>52.987344702472903</v>
      </c>
      <c r="AG1040" s="19">
        <v>3.7541586103543502E-2</v>
      </c>
      <c r="AH1040" s="51">
        <v>1.95533761852857</v>
      </c>
      <c r="AI1040" s="19">
        <v>5.6893403852882302E-2</v>
      </c>
      <c r="AJ1040" s="51">
        <v>19.4162575922965</v>
      </c>
      <c r="AK1040" s="19">
        <v>2.4256758061936101</v>
      </c>
      <c r="AL1040" s="19">
        <v>7.9645846342827994E-2</v>
      </c>
      <c r="AM1040" s="51">
        <v>118.139081260306</v>
      </c>
      <c r="AN1040" s="15"/>
      <c r="AO1040" s="22">
        <v>3.9547684798890301E-2</v>
      </c>
      <c r="AP1040" s="22">
        <v>-3.4424460443005997E-2</v>
      </c>
      <c r="AQ1040" s="22">
        <v>0.104407399439951</v>
      </c>
      <c r="AR1040" s="22">
        <v>-0.11641708797469601</v>
      </c>
      <c r="AS1040" s="20">
        <v>7</v>
      </c>
      <c r="AT1040" s="20">
        <v>5</v>
      </c>
      <c r="AU1040" s="20">
        <v>8</v>
      </c>
      <c r="AV1040" s="21">
        <v>4</v>
      </c>
      <c r="AW1040" s="15"/>
      <c r="AX1040" s="25">
        <v>0.16985585756803601</v>
      </c>
      <c r="AY1040" s="26">
        <v>1.19049526114941</v>
      </c>
      <c r="AZ1040" s="26">
        <v>1.52129675156357</v>
      </c>
      <c r="BA1040" s="26">
        <v>1.78300927521741</v>
      </c>
      <c r="BB1040" s="85">
        <v>1.75456017347096E-2</v>
      </c>
      <c r="BC1040" s="88">
        <v>-23.910506484418899</v>
      </c>
      <c r="BD1040" s="18">
        <v>43843</v>
      </c>
      <c r="BE1040" s="18">
        <v>43910</v>
      </c>
      <c r="BF1040" s="20"/>
      <c r="BG1040" s="18"/>
      <c r="BH1040" s="15"/>
    </row>
    <row r="1041" spans="1:60" x14ac:dyDescent="0.25">
      <c r="A1041" s="15"/>
      <c r="B1041" s="14" t="s">
        <v>3292</v>
      </c>
      <c r="C1041" s="14" t="s">
        <v>3293</v>
      </c>
      <c r="D1041" s="14" t="s">
        <v>3287</v>
      </c>
      <c r="E1041" s="16" t="s">
        <v>213</v>
      </c>
      <c r="F1041" s="16" t="s">
        <v>28</v>
      </c>
      <c r="G1041" s="81" t="s">
        <v>145</v>
      </c>
      <c r="H1041" s="82" t="s">
        <v>1504</v>
      </c>
      <c r="I1041" s="17" t="s">
        <v>31</v>
      </c>
      <c r="J1041" s="17" t="s">
        <v>3294</v>
      </c>
      <c r="K1041" s="15"/>
      <c r="L1041" s="18">
        <v>44022</v>
      </c>
      <c r="M1041" s="83">
        <v>1386.29319999926</v>
      </c>
      <c r="N1041" s="84">
        <v>1386.29319999926</v>
      </c>
      <c r="O1041" s="84">
        <v>1393.40359999985</v>
      </c>
      <c r="P1041" s="85">
        <f t="shared" si="16"/>
        <v>0.99489709944728799</v>
      </c>
      <c r="Q1041" s="18">
        <v>43843</v>
      </c>
      <c r="R1041" s="86">
        <v>41414221.313000001</v>
      </c>
      <c r="S1041" s="86">
        <v>34453433.248374999</v>
      </c>
      <c r="T1041" s="15"/>
      <c r="U1041" s="19">
        <v>6.1840375728934296E-3</v>
      </c>
      <c r="V1041" s="51">
        <v>0.66031667265633598</v>
      </c>
      <c r="W1041" s="19">
        <v>0.105896115295764</v>
      </c>
      <c r="X1041" s="51">
        <v>11.3785287806386</v>
      </c>
      <c r="Y1041" s="19">
        <v>1.7370757024764299E-2</v>
      </c>
      <c r="Z1041" s="51">
        <v>21.068749160738701</v>
      </c>
      <c r="AA1041" s="19">
        <v>0.244005917917239</v>
      </c>
      <c r="AB1041" s="51">
        <v>44.977258694882003</v>
      </c>
      <c r="AC1041" s="19">
        <v>0.33428221222653498</v>
      </c>
      <c r="AD1041" s="51">
        <v>57.714076720934798</v>
      </c>
      <c r="AE1041" s="19"/>
      <c r="AF1041" s="87"/>
      <c r="AG1041" s="19">
        <v>3.79680434853071E-2</v>
      </c>
      <c r="AH1041" s="51">
        <v>1.9979833567049401</v>
      </c>
      <c r="AI1041" s="19">
        <v>6.5265690307569499E-2</v>
      </c>
      <c r="AJ1041" s="51">
        <v>20.2534862377506</v>
      </c>
      <c r="AK1041" s="19">
        <v>0.38629319999949102</v>
      </c>
      <c r="AL1041" s="19">
        <v>0.120053991029708</v>
      </c>
      <c r="AM1041" s="51">
        <v>62.718110696121599</v>
      </c>
      <c r="AN1041" s="15"/>
      <c r="AO1041" s="22">
        <v>3.9590415175553097E-2</v>
      </c>
      <c r="AP1041" s="22">
        <v>-3.4384742756628797E-2</v>
      </c>
      <c r="AQ1041" s="22">
        <v>0.105769977499294</v>
      </c>
      <c r="AR1041" s="22">
        <v>-0.11529078262989099</v>
      </c>
      <c r="AS1041" s="20">
        <v>7</v>
      </c>
      <c r="AT1041" s="20">
        <v>5</v>
      </c>
      <c r="AU1041" s="20">
        <v>8</v>
      </c>
      <c r="AV1041" s="21">
        <v>4</v>
      </c>
      <c r="AW1041" s="15"/>
      <c r="AX1041" s="25">
        <v>0.169854716751142</v>
      </c>
      <c r="AY1041" s="26">
        <v>1.29153920559656</v>
      </c>
      <c r="AZ1041" s="26">
        <v>1.5874555563841599</v>
      </c>
      <c r="BA1041" s="26">
        <v>1.9418899293759799</v>
      </c>
      <c r="BB1041" s="85">
        <v>1.75466132395013E-2</v>
      </c>
      <c r="BC1041" s="88">
        <v>-23.700728202500599</v>
      </c>
      <c r="BD1041" s="18">
        <v>43843</v>
      </c>
      <c r="BE1041" s="18">
        <v>43910</v>
      </c>
      <c r="BF1041" s="20"/>
      <c r="BG1041" s="18"/>
      <c r="BH1041" s="15"/>
    </row>
    <row r="1042" spans="1:60" x14ac:dyDescent="0.25">
      <c r="A1042" s="15"/>
      <c r="B1042" s="14" t="s">
        <v>3295</v>
      </c>
      <c r="C1042" s="14" t="s">
        <v>3296</v>
      </c>
      <c r="D1042" s="14" t="s">
        <v>3287</v>
      </c>
      <c r="E1042" s="16" t="s">
        <v>516</v>
      </c>
      <c r="F1042" s="16" t="s">
        <v>28</v>
      </c>
      <c r="G1042" s="81" t="s">
        <v>145</v>
      </c>
      <c r="H1042" s="82" t="s">
        <v>1504</v>
      </c>
      <c r="I1042" s="17" t="s">
        <v>31</v>
      </c>
      <c r="J1042" s="17" t="s">
        <v>3297</v>
      </c>
      <c r="K1042" s="15"/>
      <c r="L1042" s="18">
        <v>44022</v>
      </c>
      <c r="M1042" s="83">
        <v>2535.4057999998299</v>
      </c>
      <c r="N1042" s="84">
        <v>2535.4057999998299</v>
      </c>
      <c r="O1042" s="84">
        <v>2610.6752999983701</v>
      </c>
      <c r="P1042" s="85">
        <f t="shared" si="16"/>
        <v>0.97116857082970554</v>
      </c>
      <c r="Q1042" s="18">
        <v>43843</v>
      </c>
      <c r="R1042" s="86">
        <v>0</v>
      </c>
      <c r="S1042" s="86">
        <v>138304.06483471699</v>
      </c>
      <c r="T1042" s="15"/>
      <c r="U1042" s="19">
        <v>0</v>
      </c>
      <c r="V1042" s="51">
        <v>4.1912915366992799E-2</v>
      </c>
      <c r="W1042" s="19">
        <v>0</v>
      </c>
      <c r="X1042" s="51">
        <v>0.78891725106586796</v>
      </c>
      <c r="Y1042" s="19">
        <v>-6.94269006271497E-3</v>
      </c>
      <c r="Z1042" s="51">
        <v>18.637404451990701</v>
      </c>
      <c r="AA1042" s="19">
        <v>0.21060906331142201</v>
      </c>
      <c r="AB1042" s="51">
        <v>41.637573234329501</v>
      </c>
      <c r="AC1042" s="19">
        <v>0.29066794840589899</v>
      </c>
      <c r="AD1042" s="51">
        <v>53.352650338842103</v>
      </c>
      <c r="AE1042" s="19"/>
      <c r="AF1042" s="87"/>
      <c r="AG1042" s="19">
        <v>0</v>
      </c>
      <c r="AH1042" s="51">
        <v>-1.79882099182578</v>
      </c>
      <c r="AI1042" s="19">
        <v>3.9636576620978303E-2</v>
      </c>
      <c r="AJ1042" s="51">
        <v>17.690574869106101</v>
      </c>
      <c r="AK1042" s="19">
        <v>0.26770290000073099</v>
      </c>
      <c r="AL1042" s="19">
        <v>0.116146840986476</v>
      </c>
      <c r="AM1042" s="51">
        <v>53.772258937300599</v>
      </c>
      <c r="AN1042" s="15"/>
      <c r="AO1042" s="22">
        <v>3.2404002131443101E-2</v>
      </c>
      <c r="AP1042" s="22">
        <v>-3.2667929900526402E-2</v>
      </c>
      <c r="AQ1042" s="22">
        <v>9.7248650863621194E-2</v>
      </c>
      <c r="AR1042" s="22">
        <v>-1.27077669731079E-2</v>
      </c>
      <c r="AS1042" s="20">
        <v>5</v>
      </c>
      <c r="AT1042" s="20">
        <v>2</v>
      </c>
      <c r="AU1042" s="20">
        <v>7</v>
      </c>
      <c r="AV1042" s="21">
        <v>5</v>
      </c>
      <c r="AW1042" s="15"/>
      <c r="AX1042" s="25">
        <v>0.109966180828342</v>
      </c>
      <c r="AY1042" s="26">
        <v>1.68436854170614</v>
      </c>
      <c r="AZ1042" s="26">
        <v>1.2696446419504399</v>
      </c>
      <c r="BA1042" s="26">
        <v>2.8068523390465998</v>
      </c>
      <c r="BB1042" s="85">
        <v>1.13861389529484E-2</v>
      </c>
      <c r="BC1042" s="88">
        <v>-7.3229727416837704</v>
      </c>
      <c r="BD1042" s="18">
        <v>43797</v>
      </c>
      <c r="BE1042" s="18">
        <v>43808</v>
      </c>
      <c r="BF1042" s="20">
        <v>31</v>
      </c>
      <c r="BG1042" s="18">
        <v>43840</v>
      </c>
      <c r="BH1042" s="15"/>
    </row>
    <row r="1043" spans="1:60" x14ac:dyDescent="0.25">
      <c r="A1043" s="15"/>
      <c r="B1043" s="14" t="s">
        <v>3298</v>
      </c>
      <c r="C1043" s="14" t="s">
        <v>3299</v>
      </c>
      <c r="D1043" s="14" t="s">
        <v>3287</v>
      </c>
      <c r="E1043" s="16" t="s">
        <v>51</v>
      </c>
      <c r="F1043" s="16" t="s">
        <v>28</v>
      </c>
      <c r="G1043" s="81" t="s">
        <v>145</v>
      </c>
      <c r="H1043" s="82" t="s">
        <v>1504</v>
      </c>
      <c r="I1043" s="17" t="s">
        <v>31</v>
      </c>
      <c r="J1043" s="17" t="s">
        <v>3300</v>
      </c>
      <c r="K1043" s="15"/>
      <c r="L1043" s="18">
        <v>43872</v>
      </c>
      <c r="M1043" s="83"/>
      <c r="N1043" s="84"/>
      <c r="O1043" s="84">
        <v>1636.92149999924</v>
      </c>
      <c r="P1043" s="85">
        <f t="shared" si="16"/>
        <v>0</v>
      </c>
      <c r="Q1043" s="18">
        <v>43843</v>
      </c>
      <c r="R1043" s="86"/>
      <c r="S1043" s="86">
        <v>3420904.5377382799</v>
      </c>
      <c r="T1043" s="15"/>
      <c r="U1043" s="19"/>
      <c r="V1043" s="51"/>
      <c r="W1043" s="19"/>
      <c r="X1043" s="51"/>
      <c r="Y1043" s="19"/>
      <c r="Z1043" s="51"/>
      <c r="AA1043" s="19"/>
      <c r="AB1043" s="51"/>
      <c r="AC1043" s="19"/>
      <c r="AD1043" s="51"/>
      <c r="AE1043" s="19"/>
      <c r="AF1043" s="87"/>
      <c r="AG1043" s="19"/>
      <c r="AH1043" s="51"/>
      <c r="AI1043" s="19"/>
      <c r="AJ1043" s="51"/>
      <c r="AK1043" s="19"/>
      <c r="AL1043" s="19"/>
      <c r="AM1043" s="51"/>
      <c r="AN1043" s="15"/>
      <c r="AO1043" s="22">
        <v>3.23083856274025E-2</v>
      </c>
      <c r="AP1043" s="22">
        <v>-3.27575065557539E-2</v>
      </c>
      <c r="AQ1043" s="22">
        <v>9.4204433507984506E-2</v>
      </c>
      <c r="AR1043" s="22">
        <v>-1.54469944118318E-2</v>
      </c>
      <c r="AS1043" s="20"/>
      <c r="AT1043" s="20"/>
      <c r="AU1043" s="20"/>
      <c r="AV1043" s="21"/>
      <c r="AW1043" s="15"/>
      <c r="AX1043" s="25"/>
      <c r="AY1043" s="26"/>
      <c r="AZ1043" s="26"/>
      <c r="BA1043" s="26"/>
      <c r="BB1043" s="85"/>
      <c r="BC1043" s="88">
        <v>-7.4173311080303401</v>
      </c>
      <c r="BD1043" s="18">
        <v>43797</v>
      </c>
      <c r="BE1043" s="18">
        <v>43808</v>
      </c>
      <c r="BF1043" s="20">
        <v>32</v>
      </c>
      <c r="BG1043" s="18">
        <v>43843</v>
      </c>
      <c r="BH1043" s="15"/>
    </row>
    <row r="1044" spans="1:60" x14ac:dyDescent="0.25">
      <c r="A1044" s="15"/>
      <c r="B1044" s="14" t="s">
        <v>3301</v>
      </c>
      <c r="C1044" s="14" t="s">
        <v>3302</v>
      </c>
      <c r="D1044" s="14" t="s">
        <v>3287</v>
      </c>
      <c r="E1044" s="16" t="s">
        <v>317</v>
      </c>
      <c r="F1044" s="16" t="s">
        <v>28</v>
      </c>
      <c r="G1044" s="81" t="s">
        <v>145</v>
      </c>
      <c r="H1044" s="82" t="s">
        <v>1504</v>
      </c>
      <c r="I1044" s="17" t="s">
        <v>31</v>
      </c>
      <c r="J1044" s="17" t="s">
        <v>64</v>
      </c>
      <c r="K1044" s="15"/>
      <c r="L1044" s="18">
        <v>44022</v>
      </c>
      <c r="M1044" s="83">
        <v>1898.84200000018</v>
      </c>
      <c r="N1044" s="84">
        <v>1898.84200000018</v>
      </c>
      <c r="O1044" s="84"/>
      <c r="P1044" s="85" t="str">
        <f t="shared" si="16"/>
        <v/>
      </c>
      <c r="Q1044" s="18"/>
      <c r="R1044" s="86">
        <v>5689348.6289999997</v>
      </c>
      <c r="S1044" s="86"/>
      <c r="T1044" s="15"/>
      <c r="U1044" s="19">
        <v>6.0544722891790999E-3</v>
      </c>
      <c r="V1044" s="51">
        <v>0.64736014428490296</v>
      </c>
      <c r="W1044" s="19">
        <v>0.101631943325629</v>
      </c>
      <c r="X1044" s="51">
        <v>10.952111583625101</v>
      </c>
      <c r="Y1044" s="19"/>
      <c r="Z1044" s="51"/>
      <c r="AA1044" s="19"/>
      <c r="AB1044" s="51"/>
      <c r="AC1044" s="19"/>
      <c r="AD1044" s="51"/>
      <c r="AE1044" s="19"/>
      <c r="AF1044" s="87"/>
      <c r="AG1044" s="19">
        <v>3.6632249140893698E-2</v>
      </c>
      <c r="AH1044" s="51">
        <v>1.86440392226359</v>
      </c>
      <c r="AI1044" s="19"/>
      <c r="AJ1044" s="51"/>
      <c r="AK1044" s="19">
        <v>-9.5302696363432898E-3</v>
      </c>
      <c r="AL1044" s="19">
        <v>-2.2300347081909401E-2</v>
      </c>
      <c r="AM1044" s="51">
        <v>12.6938544102886</v>
      </c>
      <c r="AN1044" s="15"/>
      <c r="AO1044" s="22">
        <v>3.9456552289266297E-2</v>
      </c>
      <c r="AP1044" s="22">
        <v>-3.4509094210989098E-2</v>
      </c>
      <c r="AQ1044" s="22">
        <v>0.101506167713524</v>
      </c>
      <c r="AR1044" s="22">
        <v>-0.118815517172188</v>
      </c>
      <c r="AS1044" s="20"/>
      <c r="AT1044" s="20"/>
      <c r="AU1044" s="20"/>
      <c r="AV1044" s="21"/>
      <c r="AW1044" s="15"/>
      <c r="AX1044" s="25"/>
      <c r="AY1044" s="26"/>
      <c r="AZ1044" s="26"/>
      <c r="BA1044" s="26"/>
      <c r="BB1044" s="85"/>
      <c r="BC1044" s="88">
        <v>-23.198791757255101</v>
      </c>
      <c r="BD1044" s="18">
        <v>43881</v>
      </c>
      <c r="BE1044" s="18">
        <v>43910</v>
      </c>
      <c r="BF1044" s="20"/>
      <c r="BG1044" s="18"/>
      <c r="BH1044" s="15"/>
    </row>
    <row r="1045" spans="1:60" x14ac:dyDescent="0.25">
      <c r="A1045" s="15"/>
      <c r="B1045" s="14" t="s">
        <v>3303</v>
      </c>
      <c r="C1045" s="14" t="s">
        <v>3304</v>
      </c>
      <c r="D1045" s="14" t="s">
        <v>3287</v>
      </c>
      <c r="E1045" s="16" t="s">
        <v>320</v>
      </c>
      <c r="F1045" s="16" t="s">
        <v>28</v>
      </c>
      <c r="G1045" s="81" t="s">
        <v>145</v>
      </c>
      <c r="H1045" s="82" t="s">
        <v>1504</v>
      </c>
      <c r="I1045" s="17" t="s">
        <v>31</v>
      </c>
      <c r="J1045" s="17" t="s">
        <v>3305</v>
      </c>
      <c r="K1045" s="15"/>
      <c r="L1045" s="18">
        <v>44022</v>
      </c>
      <c r="M1045" s="83">
        <v>7261.4975000023796</v>
      </c>
      <c r="N1045" s="84">
        <v>7261.4975000023796</v>
      </c>
      <c r="O1045" s="84">
        <v>7406.0124000012902</v>
      </c>
      <c r="P1045" s="85">
        <f t="shared" si="16"/>
        <v>0.98048681365981982</v>
      </c>
      <c r="Q1045" s="18">
        <v>43843</v>
      </c>
      <c r="R1045" s="86">
        <v>1438293.4990000001</v>
      </c>
      <c r="S1045" s="86">
        <v>1366691.69888867</v>
      </c>
      <c r="T1045" s="15"/>
      <c r="U1045" s="19">
        <v>6.1020390257908704E-3</v>
      </c>
      <c r="V1045" s="51">
        <v>0.65211681794608001</v>
      </c>
      <c r="W1045" s="19">
        <v>0.103195157516893</v>
      </c>
      <c r="X1045" s="51">
        <v>11.1084330027516</v>
      </c>
      <c r="Y1045" s="19">
        <v>2.38988936871465E-3</v>
      </c>
      <c r="Z1045" s="51">
        <v>19.570662395126401</v>
      </c>
      <c r="AA1045" s="19">
        <v>0.207442460728926</v>
      </c>
      <c r="AB1045" s="51">
        <v>41.3209129760507</v>
      </c>
      <c r="AC1045" s="19">
        <v>0.25707719644211502</v>
      </c>
      <c r="AD1045" s="51">
        <v>49.993575142463698</v>
      </c>
      <c r="AE1045" s="19">
        <v>0.29351951399090498</v>
      </c>
      <c r="AF1045" s="87">
        <v>47.129183447686998</v>
      </c>
      <c r="AG1045" s="19">
        <v>3.7122366427865899E-2</v>
      </c>
      <c r="AH1045" s="51">
        <v>1.91341565096081</v>
      </c>
      <c r="AI1045" s="19">
        <v>4.8724282760304001E-2</v>
      </c>
      <c r="AJ1045" s="51">
        <v>18.599345483031399</v>
      </c>
      <c r="AK1045" s="19">
        <v>1.4204991666669999</v>
      </c>
      <c r="AL1045" s="19">
        <v>5.7226121956773603E-2</v>
      </c>
      <c r="AM1045" s="51">
        <v>33.716540258727001</v>
      </c>
      <c r="AN1045" s="15"/>
      <c r="AO1045" s="22">
        <v>3.9505677363194998E-2</v>
      </c>
      <c r="AP1045" s="22">
        <v>-3.4463482534192701E-2</v>
      </c>
      <c r="AQ1045" s="22">
        <v>0.103069256732852</v>
      </c>
      <c r="AR1045" s="22">
        <v>-0.117523359747865</v>
      </c>
      <c r="AS1045" s="20">
        <v>7</v>
      </c>
      <c r="AT1045" s="20">
        <v>5</v>
      </c>
      <c r="AU1045" s="20">
        <v>8</v>
      </c>
      <c r="AV1045" s="21">
        <v>4</v>
      </c>
      <c r="AW1045" s="15"/>
      <c r="AX1045" s="25">
        <v>0.169858519583067</v>
      </c>
      <c r="AY1045" s="26">
        <v>1.09253224500935</v>
      </c>
      <c r="AZ1045" s="26">
        <v>1.4571443652348499</v>
      </c>
      <c r="BA1045" s="26">
        <v>1.6300482690785401</v>
      </c>
      <c r="BB1045" s="85">
        <v>1.7544766418359399E-2</v>
      </c>
      <c r="BC1045" s="88">
        <v>-24.116257218294798</v>
      </c>
      <c r="BD1045" s="18">
        <v>43843</v>
      </c>
      <c r="BE1045" s="18">
        <v>43910</v>
      </c>
      <c r="BF1045" s="20"/>
      <c r="BG1045" s="18"/>
      <c r="BH1045" s="15"/>
    </row>
    <row r="1046" spans="1:60" x14ac:dyDescent="0.25">
      <c r="A1046" s="15"/>
      <c r="B1046" s="14" t="s">
        <v>3306</v>
      </c>
      <c r="C1046" s="14" t="s">
        <v>3307</v>
      </c>
      <c r="D1046" s="14" t="s">
        <v>3308</v>
      </c>
      <c r="E1046" s="16" t="s">
        <v>317</v>
      </c>
      <c r="F1046" s="16" t="s">
        <v>28</v>
      </c>
      <c r="G1046" s="81" t="s">
        <v>145</v>
      </c>
      <c r="H1046" s="82" t="s">
        <v>1504</v>
      </c>
      <c r="I1046" s="17" t="s">
        <v>411</v>
      </c>
      <c r="J1046" s="17" t="s">
        <v>3309</v>
      </c>
      <c r="K1046" s="15"/>
      <c r="L1046" s="18">
        <v>44022</v>
      </c>
      <c r="M1046" s="83">
        <v>142914.97071003899</v>
      </c>
      <c r="N1046" s="84">
        <v>142914.97071003899</v>
      </c>
      <c r="O1046" s="84">
        <v>148394.48098802601</v>
      </c>
      <c r="P1046" s="85">
        <f t="shared" si="16"/>
        <v>0.96307470303811926</v>
      </c>
      <c r="Q1046" s="18">
        <v>43844</v>
      </c>
      <c r="R1046" s="86">
        <v>6480555.1580390604</v>
      </c>
      <c r="S1046" s="86">
        <v>6127100.97332031</v>
      </c>
      <c r="T1046" s="15"/>
      <c r="U1046" s="19">
        <v>-1.0977952611028701E-2</v>
      </c>
      <c r="V1046" s="51">
        <v>-1.0558823457358799</v>
      </c>
      <c r="W1046" s="19">
        <v>8.4594680960435695E-2</v>
      </c>
      <c r="X1046" s="51">
        <v>9.2483853471058008</v>
      </c>
      <c r="Y1046" s="19">
        <v>-1.0330826838071501E-2</v>
      </c>
      <c r="Z1046" s="51">
        <v>18.2985907744442</v>
      </c>
      <c r="AA1046" s="19">
        <v>0.167615248730872</v>
      </c>
      <c r="AB1046" s="51">
        <v>37.338191776245402</v>
      </c>
      <c r="AC1046" s="19">
        <v>0.179085444497177</v>
      </c>
      <c r="AD1046" s="51">
        <v>42.194399947999003</v>
      </c>
      <c r="AE1046" s="19">
        <v>0.19020370507321799</v>
      </c>
      <c r="AF1046" s="87">
        <v>36.7976025559474</v>
      </c>
      <c r="AG1046" s="19">
        <v>3.26168291285285E-2</v>
      </c>
      <c r="AH1046" s="51">
        <v>1.4628619210270699</v>
      </c>
      <c r="AI1046" s="19">
        <v>3.1883220670351903E-2</v>
      </c>
      <c r="AJ1046" s="51">
        <v>16.9152392740361</v>
      </c>
      <c r="AK1046" s="19">
        <v>0.45746029025584001</v>
      </c>
      <c r="AL1046" s="19">
        <v>4.3407761027992799E-2</v>
      </c>
      <c r="AM1046" s="51">
        <v>48.410511772381099</v>
      </c>
      <c r="AN1046" s="15"/>
      <c r="AO1046" s="22">
        <v>3.4252855772137998E-2</v>
      </c>
      <c r="AP1046" s="22">
        <v>-4.8206170886260197E-2</v>
      </c>
      <c r="AQ1046" s="22">
        <v>0.133044837890338</v>
      </c>
      <c r="AR1046" s="22">
        <v>-0.117486475044716</v>
      </c>
      <c r="AS1046" s="20">
        <v>7</v>
      </c>
      <c r="AT1046" s="20">
        <v>5</v>
      </c>
      <c r="AU1046" s="20">
        <v>8</v>
      </c>
      <c r="AV1046" s="21">
        <v>4</v>
      </c>
      <c r="AW1046" s="15"/>
      <c r="AX1046" s="25">
        <v>0.198244106463972</v>
      </c>
      <c r="AY1046" s="26">
        <v>0.858584283447271</v>
      </c>
      <c r="AZ1046" s="26">
        <v>1.33017893608121</v>
      </c>
      <c r="BA1046" s="26">
        <v>1.2490347356215401</v>
      </c>
      <c r="BB1046" s="85">
        <v>2.04412505698565E-2</v>
      </c>
      <c r="BC1046" s="88">
        <v>-23.147096671222201</v>
      </c>
      <c r="BD1046" s="18">
        <v>43844</v>
      </c>
      <c r="BE1046" s="18">
        <v>43913</v>
      </c>
      <c r="BF1046" s="20"/>
      <c r="BG1046" s="18"/>
      <c r="BH1046" s="15"/>
    </row>
    <row r="1047" spans="1:60" x14ac:dyDescent="0.25">
      <c r="A1047" s="15"/>
      <c r="B1047" s="14" t="s">
        <v>3310</v>
      </c>
      <c r="C1047" s="14" t="s">
        <v>3311</v>
      </c>
      <c r="D1047" s="14" t="s">
        <v>3308</v>
      </c>
      <c r="E1047" s="16" t="s">
        <v>320</v>
      </c>
      <c r="F1047" s="16" t="s">
        <v>28</v>
      </c>
      <c r="G1047" s="81" t="s">
        <v>145</v>
      </c>
      <c r="H1047" s="82" t="s">
        <v>1504</v>
      </c>
      <c r="I1047" s="17" t="s">
        <v>411</v>
      </c>
      <c r="J1047" s="17" t="s">
        <v>3312</v>
      </c>
      <c r="K1047" s="15"/>
      <c r="L1047" s="18">
        <v>44022</v>
      </c>
      <c r="M1047" s="83">
        <v>150475.72546792001</v>
      </c>
      <c r="N1047" s="84">
        <v>150475.72546792001</v>
      </c>
      <c r="O1047" s="84">
        <v>154931.102118015</v>
      </c>
      <c r="P1047" s="85">
        <f t="shared" si="16"/>
        <v>0.97124285189231263</v>
      </c>
      <c r="Q1047" s="18">
        <v>43844</v>
      </c>
      <c r="R1047" s="86">
        <v>725514.03843164095</v>
      </c>
      <c r="S1047" s="86">
        <v>384761.92929882801</v>
      </c>
      <c r="T1047" s="15"/>
      <c r="U1047" s="19">
        <v>-1.09313106222544E-2</v>
      </c>
      <c r="V1047" s="51">
        <v>-1.0512181468584501</v>
      </c>
      <c r="W1047" s="19">
        <v>8.6132805723609596E-2</v>
      </c>
      <c r="X1047" s="51">
        <v>9.4021978234231902</v>
      </c>
      <c r="Y1047" s="19">
        <v>-1.7423815079382599E-3</v>
      </c>
      <c r="Z1047" s="51">
        <v>19.157435307453898</v>
      </c>
      <c r="AA1047" s="19">
        <v>0.188395018860465</v>
      </c>
      <c r="AB1047" s="51">
        <v>39.416168789204697</v>
      </c>
      <c r="AC1047" s="19">
        <v>0.22168493726727301</v>
      </c>
      <c r="AD1047" s="51">
        <v>46.454349224979502</v>
      </c>
      <c r="AE1047" s="19">
        <v>0.25542543948919</v>
      </c>
      <c r="AF1047" s="87">
        <v>43.319775997544603</v>
      </c>
      <c r="AG1047" s="19">
        <v>3.3105328506280798E-2</v>
      </c>
      <c r="AH1047" s="51">
        <v>1.5117118588023</v>
      </c>
      <c r="AI1047" s="19">
        <v>4.13476033900224E-2</v>
      </c>
      <c r="AJ1047" s="51">
        <v>17.861677545995899</v>
      </c>
      <c r="AK1047" s="19">
        <v>0.45446196009812401</v>
      </c>
      <c r="AL1047" s="19">
        <v>4.3165406677871901E-2</v>
      </c>
      <c r="AM1047" s="51">
        <v>48.110678756609602</v>
      </c>
      <c r="AN1047" s="15"/>
      <c r="AO1047" s="22">
        <v>3.4301964042242603E-2</v>
      </c>
      <c r="AP1047" s="22">
        <v>-4.8161658728568001E-2</v>
      </c>
      <c r="AQ1047" s="22">
        <v>0.13470919292376499</v>
      </c>
      <c r="AR1047" s="22">
        <v>-0.116194027497841</v>
      </c>
      <c r="AS1047" s="20">
        <v>7</v>
      </c>
      <c r="AT1047" s="20">
        <v>5</v>
      </c>
      <c r="AU1047" s="20">
        <v>8</v>
      </c>
      <c r="AV1047" s="21">
        <v>4</v>
      </c>
      <c r="AW1047" s="15"/>
      <c r="AX1047" s="25">
        <v>0.19817138736776499</v>
      </c>
      <c r="AY1047" s="26">
        <v>0.95799518803050898</v>
      </c>
      <c r="AZ1047" s="26">
        <v>1.4057364549808</v>
      </c>
      <c r="BA1047" s="26">
        <v>1.3990111767725499</v>
      </c>
      <c r="BB1047" s="85">
        <v>2.0435214272947599E-2</v>
      </c>
      <c r="BC1047" s="88">
        <v>-22.893209085275899</v>
      </c>
      <c r="BD1047" s="18">
        <v>43844</v>
      </c>
      <c r="BE1047" s="18">
        <v>43913</v>
      </c>
      <c r="BF1047" s="20"/>
      <c r="BG1047" s="18"/>
      <c r="BH1047" s="15"/>
    </row>
    <row r="1048" spans="1:60" x14ac:dyDescent="0.25">
      <c r="A1048" s="15"/>
      <c r="B1048" s="14" t="s">
        <v>3313</v>
      </c>
      <c r="C1048" s="14" t="s">
        <v>3314</v>
      </c>
      <c r="D1048" s="14" t="s">
        <v>3315</v>
      </c>
      <c r="E1048" s="16" t="s">
        <v>77</v>
      </c>
      <c r="F1048" s="16" t="s">
        <v>2780</v>
      </c>
      <c r="G1048" s="81" t="s">
        <v>38</v>
      </c>
      <c r="H1048" s="82" t="s">
        <v>327</v>
      </c>
      <c r="I1048" s="17" t="s">
        <v>31</v>
      </c>
      <c r="J1048" s="17" t="s">
        <v>3316</v>
      </c>
      <c r="K1048" s="15"/>
      <c r="L1048" s="18">
        <v>43791</v>
      </c>
      <c r="M1048" s="83"/>
      <c r="N1048" s="84"/>
      <c r="O1048" s="84">
        <v>1027.5338000003201</v>
      </c>
      <c r="P1048" s="85">
        <f t="shared" si="16"/>
        <v>0</v>
      </c>
      <c r="Q1048" s="18">
        <v>43783</v>
      </c>
      <c r="R1048" s="86"/>
      <c r="S1048" s="86">
        <v>57469.846556701697</v>
      </c>
      <c r="T1048" s="15"/>
      <c r="U1048" s="19"/>
      <c r="V1048" s="51"/>
      <c r="W1048" s="19"/>
      <c r="X1048" s="51"/>
      <c r="Y1048" s="19"/>
      <c r="Z1048" s="51"/>
      <c r="AA1048" s="19"/>
      <c r="AB1048" s="51"/>
      <c r="AC1048" s="19"/>
      <c r="AD1048" s="51"/>
      <c r="AE1048" s="19"/>
      <c r="AF1048" s="87"/>
      <c r="AG1048" s="19"/>
      <c r="AH1048" s="51"/>
      <c r="AI1048" s="19"/>
      <c r="AJ1048" s="51"/>
      <c r="AK1048" s="19"/>
      <c r="AL1048" s="19"/>
      <c r="AM1048" s="51"/>
      <c r="AN1048" s="15"/>
      <c r="AO1048" s="22">
        <v>1.90142096489581E-2</v>
      </c>
      <c r="AP1048" s="22">
        <v>-3.7565459636425699E-2</v>
      </c>
      <c r="AQ1048" s="22">
        <v>4.8582721117782099E-2</v>
      </c>
      <c r="AR1048" s="22">
        <v>-7.9851974812336302E-2</v>
      </c>
      <c r="AS1048" s="20"/>
      <c r="AT1048" s="20"/>
      <c r="AU1048" s="20"/>
      <c r="AV1048" s="21"/>
      <c r="AW1048" s="15"/>
      <c r="AX1048" s="25"/>
      <c r="AY1048" s="26"/>
      <c r="AZ1048" s="26"/>
      <c r="BA1048" s="26"/>
      <c r="BB1048" s="85"/>
      <c r="BC1048" s="88">
        <v>-11.3525979697006</v>
      </c>
      <c r="BD1048" s="18">
        <v>43657</v>
      </c>
      <c r="BE1048" s="18">
        <v>43704</v>
      </c>
      <c r="BF1048" s="20">
        <v>89</v>
      </c>
      <c r="BG1048" s="18">
        <v>43782</v>
      </c>
      <c r="BH1048" s="15"/>
    </row>
    <row r="1049" spans="1:60" x14ac:dyDescent="0.25">
      <c r="A1049" s="15"/>
      <c r="B1049" s="14" t="s">
        <v>3317</v>
      </c>
      <c r="C1049" s="14" t="s">
        <v>3318</v>
      </c>
      <c r="D1049" s="14" t="s">
        <v>3315</v>
      </c>
      <c r="E1049" s="16" t="s">
        <v>3094</v>
      </c>
      <c r="F1049" s="16" t="s">
        <v>2780</v>
      </c>
      <c r="G1049" s="81" t="s">
        <v>38</v>
      </c>
      <c r="H1049" s="82" t="s">
        <v>327</v>
      </c>
      <c r="I1049" s="17" t="s">
        <v>31</v>
      </c>
      <c r="J1049" s="17" t="s">
        <v>3319</v>
      </c>
      <c r="K1049" s="15"/>
      <c r="L1049" s="18">
        <v>43791</v>
      </c>
      <c r="M1049" s="83"/>
      <c r="N1049" s="84"/>
      <c r="O1049" s="84">
        <v>1539.2182999998299</v>
      </c>
      <c r="P1049" s="85">
        <f t="shared" si="16"/>
        <v>0</v>
      </c>
      <c r="Q1049" s="18">
        <v>43657</v>
      </c>
      <c r="R1049" s="86"/>
      <c r="S1049" s="86">
        <v>1405571.77639258</v>
      </c>
      <c r="T1049" s="15"/>
      <c r="U1049" s="19"/>
      <c r="V1049" s="51"/>
      <c r="W1049" s="19"/>
      <c r="X1049" s="51"/>
      <c r="Y1049" s="19"/>
      <c r="Z1049" s="51"/>
      <c r="AA1049" s="19"/>
      <c r="AB1049" s="51"/>
      <c r="AC1049" s="19"/>
      <c r="AD1049" s="51"/>
      <c r="AE1049" s="19"/>
      <c r="AF1049" s="87"/>
      <c r="AG1049" s="19"/>
      <c r="AH1049" s="51"/>
      <c r="AI1049" s="19"/>
      <c r="AJ1049" s="51"/>
      <c r="AK1049" s="19"/>
      <c r="AL1049" s="19"/>
      <c r="AM1049" s="51"/>
      <c r="AN1049" s="15"/>
      <c r="AO1049" s="22">
        <v>1.8763676378512201E-2</v>
      </c>
      <c r="AP1049" s="22">
        <v>-3.7644333471689599E-2</v>
      </c>
      <c r="AQ1049" s="22">
        <v>4.5922831566713299E-2</v>
      </c>
      <c r="AR1049" s="22">
        <v>-8.2110569611395498E-2</v>
      </c>
      <c r="AS1049" s="20"/>
      <c r="AT1049" s="20"/>
      <c r="AU1049" s="20"/>
      <c r="AV1049" s="21"/>
      <c r="AW1049" s="15"/>
      <c r="AX1049" s="25"/>
      <c r="AY1049" s="26"/>
      <c r="AZ1049" s="26"/>
      <c r="BA1049" s="26"/>
      <c r="BB1049" s="85"/>
      <c r="BC1049" s="88">
        <v>-11.6932731373672</v>
      </c>
      <c r="BD1049" s="18">
        <v>43657</v>
      </c>
      <c r="BE1049" s="18">
        <v>43704</v>
      </c>
      <c r="BF1049" s="20"/>
      <c r="BG1049" s="18"/>
      <c r="BH1049" s="15"/>
    </row>
    <row r="1050" spans="1:60" x14ac:dyDescent="0.25">
      <c r="A1050" s="15"/>
      <c r="B1050" s="14" t="s">
        <v>3320</v>
      </c>
      <c r="C1050" s="14" t="s">
        <v>3321</v>
      </c>
      <c r="D1050" s="14" t="s">
        <v>3315</v>
      </c>
      <c r="E1050" s="16" t="s">
        <v>3097</v>
      </c>
      <c r="F1050" s="16" t="s">
        <v>2780</v>
      </c>
      <c r="G1050" s="81" t="s">
        <v>38</v>
      </c>
      <c r="H1050" s="82" t="s">
        <v>327</v>
      </c>
      <c r="I1050" s="17" t="s">
        <v>31</v>
      </c>
      <c r="J1050" s="17" t="s">
        <v>3322</v>
      </c>
      <c r="K1050" s="15"/>
      <c r="L1050" s="18">
        <v>43791</v>
      </c>
      <c r="M1050" s="83"/>
      <c r="N1050" s="84"/>
      <c r="O1050" s="84">
        <v>690.41600000020105</v>
      </c>
      <c r="P1050" s="85">
        <f t="shared" si="16"/>
        <v>0</v>
      </c>
      <c r="Q1050" s="18">
        <v>43657</v>
      </c>
      <c r="R1050" s="86"/>
      <c r="S1050" s="86">
        <v>127108.551185547</v>
      </c>
      <c r="T1050" s="15"/>
      <c r="U1050" s="19"/>
      <c r="V1050" s="51"/>
      <c r="W1050" s="19"/>
      <c r="X1050" s="51"/>
      <c r="Y1050" s="19"/>
      <c r="Z1050" s="51"/>
      <c r="AA1050" s="19"/>
      <c r="AB1050" s="51"/>
      <c r="AC1050" s="19"/>
      <c r="AD1050" s="51"/>
      <c r="AE1050" s="19"/>
      <c r="AF1050" s="87"/>
      <c r="AG1050" s="19"/>
      <c r="AH1050" s="51"/>
      <c r="AI1050" s="19"/>
      <c r="AJ1050" s="51"/>
      <c r="AK1050" s="19"/>
      <c r="AL1050" s="19"/>
      <c r="AM1050" s="51"/>
      <c r="AN1050" s="15"/>
      <c r="AO1050" s="22">
        <v>1.8823158263330701E-2</v>
      </c>
      <c r="AP1050" s="22">
        <v>-3.7625582426699097E-2</v>
      </c>
      <c r="AQ1050" s="22">
        <v>4.6554095539249801E-2</v>
      </c>
      <c r="AR1050" s="22">
        <v>-8.1574912633223001E-2</v>
      </c>
      <c r="AS1050" s="20"/>
      <c r="AT1050" s="20"/>
      <c r="AU1050" s="20"/>
      <c r="AV1050" s="21"/>
      <c r="AW1050" s="15"/>
      <c r="AX1050" s="25"/>
      <c r="AY1050" s="26"/>
      <c r="AZ1050" s="26"/>
      <c r="BA1050" s="26"/>
      <c r="BB1050" s="85"/>
      <c r="BC1050" s="88">
        <v>-11.612564019349501</v>
      </c>
      <c r="BD1050" s="18">
        <v>43657</v>
      </c>
      <c r="BE1050" s="18">
        <v>43704</v>
      </c>
      <c r="BF1050" s="20"/>
      <c r="BG1050" s="18"/>
      <c r="BH1050" s="15"/>
    </row>
    <row r="1051" spans="1:60" x14ac:dyDescent="0.25">
      <c r="A1051" s="15"/>
      <c r="B1051" s="14" t="s">
        <v>3323</v>
      </c>
      <c r="C1051" s="14" t="s">
        <v>3324</v>
      </c>
      <c r="D1051" s="14" t="s">
        <v>3315</v>
      </c>
      <c r="E1051" s="16" t="s">
        <v>3100</v>
      </c>
      <c r="F1051" s="16" t="s">
        <v>2780</v>
      </c>
      <c r="G1051" s="81" t="s">
        <v>38</v>
      </c>
      <c r="H1051" s="82" t="s">
        <v>327</v>
      </c>
      <c r="I1051" s="17" t="s">
        <v>31</v>
      </c>
      <c r="J1051" s="17" t="s">
        <v>3325</v>
      </c>
      <c r="K1051" s="15"/>
      <c r="L1051" s="18">
        <v>43791</v>
      </c>
      <c r="M1051" s="83"/>
      <c r="N1051" s="84"/>
      <c r="O1051" s="84">
        <v>699.29440000001296</v>
      </c>
      <c r="P1051" s="85">
        <f t="shared" si="16"/>
        <v>0</v>
      </c>
      <c r="Q1051" s="18">
        <v>43783</v>
      </c>
      <c r="R1051" s="86"/>
      <c r="S1051" s="86">
        <v>210477.826165039</v>
      </c>
      <c r="T1051" s="15"/>
      <c r="U1051" s="19"/>
      <c r="V1051" s="51"/>
      <c r="W1051" s="19"/>
      <c r="X1051" s="51"/>
      <c r="Y1051" s="19"/>
      <c r="Z1051" s="51"/>
      <c r="AA1051" s="19"/>
      <c r="AB1051" s="51"/>
      <c r="AC1051" s="19"/>
      <c r="AD1051" s="51"/>
      <c r="AE1051" s="19"/>
      <c r="AF1051" s="87"/>
      <c r="AG1051" s="19"/>
      <c r="AH1051" s="51"/>
      <c r="AI1051" s="19"/>
      <c r="AJ1051" s="51"/>
      <c r="AK1051" s="19"/>
      <c r="AL1051" s="19"/>
      <c r="AM1051" s="51"/>
      <c r="AN1051" s="15"/>
      <c r="AO1051" s="22">
        <v>1.88732658607478E-2</v>
      </c>
      <c r="AP1051" s="22">
        <v>-3.7609731460179298E-2</v>
      </c>
      <c r="AQ1051" s="22">
        <v>4.7087205146453898E-2</v>
      </c>
      <c r="AR1051" s="22">
        <v>-7.9934777313610497E-2</v>
      </c>
      <c r="AS1051" s="20"/>
      <c r="AT1051" s="20"/>
      <c r="AU1051" s="20"/>
      <c r="AV1051" s="21"/>
      <c r="AW1051" s="15"/>
      <c r="AX1051" s="25"/>
      <c r="AY1051" s="26"/>
      <c r="AZ1051" s="26"/>
      <c r="BA1051" s="26"/>
      <c r="BB1051" s="85"/>
      <c r="BC1051" s="88">
        <v>-10.3028121866519</v>
      </c>
      <c r="BD1051" s="18">
        <v>43657</v>
      </c>
      <c r="BE1051" s="18">
        <v>43704</v>
      </c>
      <c r="BF1051" s="20">
        <v>83</v>
      </c>
      <c r="BG1051" s="18">
        <v>43774</v>
      </c>
      <c r="BH1051" s="15"/>
    </row>
    <row r="1052" spans="1:60" x14ac:dyDescent="0.25">
      <c r="A1052" s="15"/>
      <c r="B1052" s="14" t="s">
        <v>3326</v>
      </c>
      <c r="C1052" s="14" t="s">
        <v>3327</v>
      </c>
      <c r="D1052" s="14" t="s">
        <v>3315</v>
      </c>
      <c r="E1052" s="16" t="s">
        <v>3328</v>
      </c>
      <c r="F1052" s="16" t="s">
        <v>2780</v>
      </c>
      <c r="G1052" s="81" t="s">
        <v>38</v>
      </c>
      <c r="H1052" s="82" t="s">
        <v>327</v>
      </c>
      <c r="I1052" s="17" t="s">
        <v>31</v>
      </c>
      <c r="J1052" s="17" t="s">
        <v>3329</v>
      </c>
      <c r="K1052" s="15"/>
      <c r="L1052" s="18">
        <v>43791</v>
      </c>
      <c r="M1052" s="83"/>
      <c r="N1052" s="84"/>
      <c r="O1052" s="84">
        <v>1101.1942999996199</v>
      </c>
      <c r="P1052" s="85">
        <f t="shared" si="16"/>
        <v>0</v>
      </c>
      <c r="Q1052" s="18">
        <v>43791</v>
      </c>
      <c r="R1052" s="86"/>
      <c r="S1052" s="86">
        <v>0</v>
      </c>
      <c r="T1052" s="15"/>
      <c r="U1052" s="19"/>
      <c r="V1052" s="51"/>
      <c r="W1052" s="19"/>
      <c r="X1052" s="51"/>
      <c r="Y1052" s="19"/>
      <c r="Z1052" s="51"/>
      <c r="AA1052" s="19"/>
      <c r="AB1052" s="51"/>
      <c r="AC1052" s="19"/>
      <c r="AD1052" s="51"/>
      <c r="AE1052" s="19"/>
      <c r="AF1052" s="87"/>
      <c r="AG1052" s="19"/>
      <c r="AH1052" s="51"/>
      <c r="AI1052" s="19"/>
      <c r="AJ1052" s="51"/>
      <c r="AK1052" s="19"/>
      <c r="AL1052" s="19"/>
      <c r="AM1052" s="51"/>
      <c r="AN1052" s="15"/>
      <c r="AO1052" s="22">
        <v>0</v>
      </c>
      <c r="AP1052" s="22">
        <v>0</v>
      </c>
      <c r="AQ1052" s="22">
        <v>0</v>
      </c>
      <c r="AR1052" s="22">
        <v>0</v>
      </c>
      <c r="AS1052" s="20"/>
      <c r="AT1052" s="20"/>
      <c r="AU1052" s="20"/>
      <c r="AV1052" s="21"/>
      <c r="AW1052" s="15"/>
      <c r="AX1052" s="25"/>
      <c r="AY1052" s="26"/>
      <c r="AZ1052" s="26"/>
      <c r="BA1052" s="26"/>
      <c r="BB1052" s="85"/>
      <c r="BC1052" s="88">
        <v>0</v>
      </c>
      <c r="BD1052" s="18">
        <v>43657</v>
      </c>
      <c r="BE1052" s="18"/>
      <c r="BF1052" s="20"/>
      <c r="BG1052" s="18"/>
      <c r="BH1052" s="15"/>
    </row>
    <row r="1053" spans="1:60" x14ac:dyDescent="0.25">
      <c r="A1053" s="15"/>
      <c r="B1053" s="14" t="s">
        <v>3330</v>
      </c>
      <c r="C1053" s="14" t="s">
        <v>3331</v>
      </c>
      <c r="D1053" s="14" t="s">
        <v>3315</v>
      </c>
      <c r="E1053" s="16" t="s">
        <v>3332</v>
      </c>
      <c r="F1053" s="16" t="s">
        <v>2780</v>
      </c>
      <c r="G1053" s="81" t="s">
        <v>38</v>
      </c>
      <c r="H1053" s="82" t="s">
        <v>327</v>
      </c>
      <c r="I1053" s="17" t="s">
        <v>31</v>
      </c>
      <c r="J1053" s="17" t="s">
        <v>3333</v>
      </c>
      <c r="K1053" s="15"/>
      <c r="L1053" s="18">
        <v>43791</v>
      </c>
      <c r="M1053" s="83"/>
      <c r="N1053" s="84"/>
      <c r="O1053" s="84">
        <v>1118.8703000005301</v>
      </c>
      <c r="P1053" s="85">
        <f t="shared" si="16"/>
        <v>0</v>
      </c>
      <c r="Q1053" s="18">
        <v>43791</v>
      </c>
      <c r="R1053" s="86"/>
      <c r="S1053" s="86">
        <v>62543.364701049803</v>
      </c>
      <c r="T1053" s="15"/>
      <c r="U1053" s="19"/>
      <c r="V1053" s="51"/>
      <c r="W1053" s="19"/>
      <c r="X1053" s="51"/>
      <c r="Y1053" s="19"/>
      <c r="Z1053" s="51"/>
      <c r="AA1053" s="19"/>
      <c r="AB1053" s="51"/>
      <c r="AC1053" s="19"/>
      <c r="AD1053" s="51"/>
      <c r="AE1053" s="19"/>
      <c r="AF1053" s="87"/>
      <c r="AG1053" s="19"/>
      <c r="AH1053" s="51"/>
      <c r="AI1053" s="19"/>
      <c r="AJ1053" s="51"/>
      <c r="AK1053" s="19"/>
      <c r="AL1053" s="19"/>
      <c r="AM1053" s="51"/>
      <c r="AN1053" s="15"/>
      <c r="AO1053" s="22">
        <v>9.1354861870058795E-3</v>
      </c>
      <c r="AP1053" s="22">
        <v>-1.32212461367089E-2</v>
      </c>
      <c r="AQ1053" s="22">
        <v>1.9207687777452499E-2</v>
      </c>
      <c r="AR1053" s="22">
        <v>0</v>
      </c>
      <c r="AS1053" s="20"/>
      <c r="AT1053" s="20"/>
      <c r="AU1053" s="20"/>
      <c r="AV1053" s="21"/>
      <c r="AW1053" s="15"/>
      <c r="AX1053" s="25"/>
      <c r="AY1053" s="26"/>
      <c r="AZ1053" s="26"/>
      <c r="BA1053" s="26"/>
      <c r="BB1053" s="85"/>
      <c r="BC1053" s="88">
        <v>-1.72819010787498</v>
      </c>
      <c r="BD1053" s="18">
        <v>43657</v>
      </c>
      <c r="BE1053" s="18">
        <v>43672</v>
      </c>
      <c r="BF1053" s="20">
        <v>74</v>
      </c>
      <c r="BG1053" s="18">
        <v>43761</v>
      </c>
      <c r="BH1053" s="15"/>
    </row>
    <row r="1054" spans="1:60" x14ac:dyDescent="0.25">
      <c r="A1054" s="15"/>
      <c r="B1054" s="14" t="s">
        <v>3334</v>
      </c>
      <c r="C1054" s="14" t="s">
        <v>3335</v>
      </c>
      <c r="D1054" s="14" t="s">
        <v>3315</v>
      </c>
      <c r="E1054" s="16" t="s">
        <v>300</v>
      </c>
      <c r="F1054" s="16" t="s">
        <v>2780</v>
      </c>
      <c r="G1054" s="81" t="s">
        <v>38</v>
      </c>
      <c r="H1054" s="82" t="s">
        <v>327</v>
      </c>
      <c r="I1054" s="17" t="s">
        <v>31</v>
      </c>
      <c r="J1054" s="17" t="s">
        <v>3336</v>
      </c>
      <c r="K1054" s="15"/>
      <c r="L1054" s="18">
        <v>43791</v>
      </c>
      <c r="M1054" s="83"/>
      <c r="N1054" s="84"/>
      <c r="O1054" s="84">
        <v>965.91100000031304</v>
      </c>
      <c r="P1054" s="85">
        <f t="shared" si="16"/>
        <v>0</v>
      </c>
      <c r="Q1054" s="18">
        <v>43791</v>
      </c>
      <c r="R1054" s="86"/>
      <c r="S1054" s="86">
        <v>0</v>
      </c>
      <c r="T1054" s="15"/>
      <c r="U1054" s="19"/>
      <c r="V1054" s="51"/>
      <c r="W1054" s="19"/>
      <c r="X1054" s="51"/>
      <c r="Y1054" s="19"/>
      <c r="Z1054" s="51"/>
      <c r="AA1054" s="19"/>
      <c r="AB1054" s="51"/>
      <c r="AC1054" s="19"/>
      <c r="AD1054" s="51"/>
      <c r="AE1054" s="19"/>
      <c r="AF1054" s="87"/>
      <c r="AG1054" s="19"/>
      <c r="AH1054" s="51"/>
      <c r="AI1054" s="19"/>
      <c r="AJ1054" s="51"/>
      <c r="AK1054" s="19"/>
      <c r="AL1054" s="19"/>
      <c r="AM1054" s="51"/>
      <c r="AN1054" s="15"/>
      <c r="AO1054" s="22">
        <v>0</v>
      </c>
      <c r="AP1054" s="22">
        <v>0</v>
      </c>
      <c r="AQ1054" s="22">
        <v>0</v>
      </c>
      <c r="AR1054" s="22">
        <v>0</v>
      </c>
      <c r="AS1054" s="20"/>
      <c r="AT1054" s="20"/>
      <c r="AU1054" s="20"/>
      <c r="AV1054" s="21"/>
      <c r="AW1054" s="15"/>
      <c r="AX1054" s="25"/>
      <c r="AY1054" s="26"/>
      <c r="AZ1054" s="26"/>
      <c r="BA1054" s="26"/>
      <c r="BB1054" s="85"/>
      <c r="BC1054" s="88">
        <v>0</v>
      </c>
      <c r="BD1054" s="18">
        <v>43657</v>
      </c>
      <c r="BE1054" s="18"/>
      <c r="BF1054" s="20"/>
      <c r="BG1054" s="18"/>
      <c r="BH1054" s="15"/>
    </row>
    <row r="1055" spans="1:60" x14ac:dyDescent="0.25">
      <c r="A1055" s="15"/>
      <c r="B1055" s="14" t="s">
        <v>3337</v>
      </c>
      <c r="C1055" s="14" t="s">
        <v>3338</v>
      </c>
      <c r="D1055" s="14" t="s">
        <v>3339</v>
      </c>
      <c r="E1055" s="16" t="s">
        <v>36</v>
      </c>
      <c r="F1055" s="16" t="s">
        <v>114</v>
      </c>
      <c r="G1055" s="81" t="s">
        <v>115</v>
      </c>
      <c r="H1055" s="82" t="s">
        <v>98</v>
      </c>
      <c r="I1055" s="17" t="s">
        <v>31</v>
      </c>
      <c r="J1055" s="17" t="s">
        <v>3340</v>
      </c>
      <c r="K1055" s="15"/>
      <c r="L1055" s="18">
        <v>44022</v>
      </c>
      <c r="M1055" s="83">
        <v>1696.0117000006101</v>
      </c>
      <c r="N1055" s="84">
        <v>1696.0117000006101</v>
      </c>
      <c r="O1055" s="84">
        <v>2408.3447000011802</v>
      </c>
      <c r="P1055" s="85">
        <f t="shared" si="16"/>
        <v>0.70422298768103209</v>
      </c>
      <c r="Q1055" s="18">
        <v>43756</v>
      </c>
      <c r="R1055" s="86">
        <v>7569833.9409999996</v>
      </c>
      <c r="S1055" s="86">
        <v>10272262.611578099</v>
      </c>
      <c r="T1055" s="15"/>
      <c r="U1055" s="19">
        <v>-2.6528897278694798E-3</v>
      </c>
      <c r="V1055" s="51">
        <v>-0.223376057419955</v>
      </c>
      <c r="W1055" s="19">
        <v>3.2710942650737701E-4</v>
      </c>
      <c r="X1055" s="51">
        <v>0.821628193716606</v>
      </c>
      <c r="Y1055" s="19">
        <v>-0.20534889276866999</v>
      </c>
      <c r="Z1055" s="51">
        <v>-1.20321581861936</v>
      </c>
      <c r="AA1055" s="19">
        <v>-0.28371181188238598</v>
      </c>
      <c r="AB1055" s="51">
        <v>-7.7945142850803704</v>
      </c>
      <c r="AC1055" s="19">
        <v>-0.34844216131023098</v>
      </c>
      <c r="AD1055" s="51">
        <v>-10.558360632770899</v>
      </c>
      <c r="AE1055" s="19">
        <v>-0.32897145366936498</v>
      </c>
      <c r="AF1055" s="87">
        <v>-15.11991331834</v>
      </c>
      <c r="AG1055" s="19">
        <v>1.70148529323342E-2</v>
      </c>
      <c r="AH1055" s="51">
        <v>-9.7335698592360104E-2</v>
      </c>
      <c r="AI1055" s="19">
        <v>-0.157502441164106</v>
      </c>
      <c r="AJ1055" s="51">
        <v>-2.0233269094169399</v>
      </c>
      <c r="AK1055" s="19">
        <v>-0.41204614157963099</v>
      </c>
      <c r="AL1055" s="19">
        <v>-5.24545744410716E-2</v>
      </c>
      <c r="AM1055" s="51">
        <v>-22.341459227289299</v>
      </c>
      <c r="AN1055" s="15"/>
      <c r="AO1055" s="22">
        <v>0.10060098309259</v>
      </c>
      <c r="AP1055" s="22">
        <v>-0.13579387502613799</v>
      </c>
      <c r="AQ1055" s="22">
        <v>0.15777819416689501</v>
      </c>
      <c r="AR1055" s="22">
        <v>-0.179637853672029</v>
      </c>
      <c r="AS1055" s="20">
        <v>5</v>
      </c>
      <c r="AT1055" s="20">
        <v>7</v>
      </c>
      <c r="AU1055" s="20">
        <v>4</v>
      </c>
      <c r="AV1055" s="21">
        <v>8</v>
      </c>
      <c r="AW1055" s="15"/>
      <c r="AX1055" s="25">
        <v>0.32575721192290102</v>
      </c>
      <c r="AY1055" s="26">
        <v>-0.68755661271370605</v>
      </c>
      <c r="AZ1055" s="26">
        <v>-1.2851100776970299</v>
      </c>
      <c r="BA1055" s="26">
        <v>-0.90074787085450203</v>
      </c>
      <c r="BB1055" s="85">
        <v>3.30736687840908E-2</v>
      </c>
      <c r="BC1055" s="88">
        <v>-49.4441015856573</v>
      </c>
      <c r="BD1055" s="18">
        <v>43756</v>
      </c>
      <c r="BE1055" s="18">
        <v>43908</v>
      </c>
      <c r="BF1055" s="20"/>
      <c r="BG1055" s="18"/>
      <c r="BH1055" s="15"/>
    </row>
    <row r="1056" spans="1:60" x14ac:dyDescent="0.25">
      <c r="A1056" s="15"/>
      <c r="B1056" s="14" t="s">
        <v>3341</v>
      </c>
      <c r="C1056" s="14" t="s">
        <v>3342</v>
      </c>
      <c r="D1056" s="14" t="s">
        <v>3339</v>
      </c>
      <c r="E1056" s="16" t="s">
        <v>77</v>
      </c>
      <c r="F1056" s="16" t="s">
        <v>114</v>
      </c>
      <c r="G1056" s="81" t="s">
        <v>115</v>
      </c>
      <c r="H1056" s="82" t="s">
        <v>98</v>
      </c>
      <c r="I1056" s="17" t="s">
        <v>31</v>
      </c>
      <c r="J1056" s="17" t="s">
        <v>3343</v>
      </c>
      <c r="K1056" s="15"/>
      <c r="L1056" s="18">
        <v>44022</v>
      </c>
      <c r="M1056" s="83">
        <v>1966.24939999916</v>
      </c>
      <c r="N1056" s="84">
        <v>1966.24939999916</v>
      </c>
      <c r="O1056" s="84">
        <v>2763.79500000179</v>
      </c>
      <c r="P1056" s="85">
        <f t="shared" si="16"/>
        <v>0.71143098529300708</v>
      </c>
      <c r="Q1056" s="18">
        <v>43756</v>
      </c>
      <c r="R1056" s="86">
        <v>2835258.5079999999</v>
      </c>
      <c r="S1056" s="86">
        <v>3191790.5744375</v>
      </c>
      <c r="T1056" s="15"/>
      <c r="U1056" s="19">
        <v>-2.61473535647383E-3</v>
      </c>
      <c r="V1056" s="51">
        <v>-0.21956062028039</v>
      </c>
      <c r="W1056" s="19">
        <v>1.47574148650165E-3</v>
      </c>
      <c r="X1056" s="51">
        <v>0.93649139971603301</v>
      </c>
      <c r="Y1056" s="19">
        <v>-0.19979702003271099</v>
      </c>
      <c r="Z1056" s="51">
        <v>-0.64802854502340801</v>
      </c>
      <c r="AA1056" s="19">
        <v>-0.27359923937910902</v>
      </c>
      <c r="AB1056" s="51">
        <v>-6.7832570347527499</v>
      </c>
      <c r="AC1056" s="19">
        <v>-0.329926798846573</v>
      </c>
      <c r="AD1056" s="51">
        <v>-8.7068243864050601</v>
      </c>
      <c r="AE1056" s="19">
        <v>-0.29900637666374702</v>
      </c>
      <c r="AF1056" s="87">
        <v>-12.1234056177782</v>
      </c>
      <c r="AG1056" s="19">
        <v>1.74039382818592E-2</v>
      </c>
      <c r="AH1056" s="51">
        <v>-5.8427163639862598E-2</v>
      </c>
      <c r="AI1056" s="19">
        <v>-0.15129168588915501</v>
      </c>
      <c r="AJ1056" s="51">
        <v>-1.4022513819218101</v>
      </c>
      <c r="AK1056" s="19">
        <v>-0.31118278665875498</v>
      </c>
      <c r="AL1056" s="19">
        <v>-3.8480016107314399E-2</v>
      </c>
      <c r="AM1056" s="51">
        <v>-14.709330751618801</v>
      </c>
      <c r="AN1056" s="15"/>
      <c r="AO1056" s="22">
        <v>0.10064315425916</v>
      </c>
      <c r="AP1056" s="22">
        <v>-0.135694634830579</v>
      </c>
      <c r="AQ1056" s="22">
        <v>0.15910770389746201</v>
      </c>
      <c r="AR1056" s="22">
        <v>-0.17866440254409099</v>
      </c>
      <c r="AS1056" s="20">
        <v>5</v>
      </c>
      <c r="AT1056" s="20">
        <v>7</v>
      </c>
      <c r="AU1056" s="20">
        <v>4</v>
      </c>
      <c r="AV1056" s="21">
        <v>8</v>
      </c>
      <c r="AW1056" s="15"/>
      <c r="AX1056" s="25">
        <v>0.325698813968338</v>
      </c>
      <c r="AY1056" s="26">
        <v>-0.65552063780523895</v>
      </c>
      <c r="AZ1056" s="26">
        <v>-1.1333077413855801</v>
      </c>
      <c r="BA1056" s="26">
        <v>-0.8600010500395</v>
      </c>
      <c r="BB1056" s="85">
        <v>3.3069792350979697E-2</v>
      </c>
      <c r="BC1056" s="88">
        <v>-49.148887670831797</v>
      </c>
      <c r="BD1056" s="18">
        <v>43756</v>
      </c>
      <c r="BE1056" s="18">
        <v>43908</v>
      </c>
      <c r="BF1056" s="20"/>
      <c r="BG1056" s="18"/>
      <c r="BH1056" s="15"/>
    </row>
    <row r="1057" spans="1:60" x14ac:dyDescent="0.25">
      <c r="A1057" s="15"/>
      <c r="B1057" s="14" t="s">
        <v>3344</v>
      </c>
      <c r="C1057" s="14" t="s">
        <v>3345</v>
      </c>
      <c r="D1057" s="14" t="s">
        <v>3339</v>
      </c>
      <c r="E1057" s="16" t="s">
        <v>55</v>
      </c>
      <c r="F1057" s="16" t="s">
        <v>114</v>
      </c>
      <c r="G1057" s="81" t="s">
        <v>115</v>
      </c>
      <c r="H1057" s="82" t="s">
        <v>98</v>
      </c>
      <c r="I1057" s="17" t="s">
        <v>31</v>
      </c>
      <c r="J1057" s="17" t="s">
        <v>3346</v>
      </c>
      <c r="K1057" s="15"/>
      <c r="L1057" s="18">
        <v>44022</v>
      </c>
      <c r="M1057" s="83">
        <v>789.71069999970496</v>
      </c>
      <c r="N1057" s="84">
        <v>789.71069999970496</v>
      </c>
      <c r="O1057" s="84">
        <v>1106.4041000008599</v>
      </c>
      <c r="P1057" s="85">
        <f t="shared" si="16"/>
        <v>0.71376335282840253</v>
      </c>
      <c r="Q1057" s="18">
        <v>43756</v>
      </c>
      <c r="R1057" s="86">
        <v>4756589.0269999998</v>
      </c>
      <c r="S1057" s="86">
        <v>8439009.6952812504</v>
      </c>
      <c r="T1057" s="15"/>
      <c r="U1057" s="19">
        <v>-2.6023932177849898E-3</v>
      </c>
      <c r="V1057" s="51">
        <v>-0.218326406411506</v>
      </c>
      <c r="W1057" s="19">
        <v>1.8452122549206299E-3</v>
      </c>
      <c r="X1057" s="51">
        <v>0.97343847655793103</v>
      </c>
      <c r="Y1057" s="19">
        <v>-0.19800441177911099</v>
      </c>
      <c r="Z1057" s="51">
        <v>-0.46876771966344699</v>
      </c>
      <c r="AA1057" s="19">
        <v>-0.27031871957762599</v>
      </c>
      <c r="AB1057" s="51">
        <v>-6.4552050546044502</v>
      </c>
      <c r="AC1057" s="19">
        <v>-0.32386456892010801</v>
      </c>
      <c r="AD1057" s="51">
        <v>-8.1006013937585504</v>
      </c>
      <c r="AE1057" s="19">
        <v>-0.30001703620393499</v>
      </c>
      <c r="AF1057" s="87">
        <v>-12.224471571797</v>
      </c>
      <c r="AG1057" s="19">
        <v>1.7529042090245601E-2</v>
      </c>
      <c r="AH1057" s="51">
        <v>-4.5916782801214098E-2</v>
      </c>
      <c r="AI1057" s="19">
        <v>-0.14928577384314901</v>
      </c>
      <c r="AJ1057" s="51">
        <v>-1.2016601773211699</v>
      </c>
      <c r="AK1057" s="19">
        <v>-0.21028930000000401</v>
      </c>
      <c r="AL1057" s="19">
        <v>-2.4545177274376301E-2</v>
      </c>
      <c r="AM1057" s="51">
        <v>-4.6199820857436897</v>
      </c>
      <c r="AN1057" s="15"/>
      <c r="AO1057" s="22">
        <v>0.100656699558458</v>
      </c>
      <c r="AP1057" s="22">
        <v>-0.13566279022968999</v>
      </c>
      <c r="AQ1057" s="22">
        <v>0.159535190541646</v>
      </c>
      <c r="AR1057" s="22">
        <v>-0.17835129039769501</v>
      </c>
      <c r="AS1057" s="20">
        <v>5</v>
      </c>
      <c r="AT1057" s="20">
        <v>7</v>
      </c>
      <c r="AU1057" s="20">
        <v>4</v>
      </c>
      <c r="AV1057" s="21">
        <v>8</v>
      </c>
      <c r="AW1057" s="15"/>
      <c r="AX1057" s="25">
        <v>0.32568013963231401</v>
      </c>
      <c r="AY1057" s="26">
        <v>-0.64512929470765801</v>
      </c>
      <c r="AZ1057" s="26">
        <v>-1.0840732223132401</v>
      </c>
      <c r="BA1057" s="26">
        <v>-0.84675495866213202</v>
      </c>
      <c r="BB1057" s="85">
        <v>3.3068555537502098E-2</v>
      </c>
      <c r="BC1057" s="88">
        <v>-49.053632393479297</v>
      </c>
      <c r="BD1057" s="18">
        <v>43756</v>
      </c>
      <c r="BE1057" s="18">
        <v>43908</v>
      </c>
      <c r="BF1057" s="20"/>
      <c r="BG1057" s="18"/>
      <c r="BH1057" s="15"/>
    </row>
    <row r="1058" spans="1:60" x14ac:dyDescent="0.25">
      <c r="A1058" s="15"/>
      <c r="B1058" s="14" t="s">
        <v>3347</v>
      </c>
      <c r="C1058" s="14" t="s">
        <v>3348</v>
      </c>
      <c r="D1058" s="14" t="s">
        <v>3339</v>
      </c>
      <c r="E1058" s="16" t="s">
        <v>59</v>
      </c>
      <c r="F1058" s="16" t="s">
        <v>114</v>
      </c>
      <c r="G1058" s="81" t="s">
        <v>115</v>
      </c>
      <c r="H1058" s="82" t="s">
        <v>98</v>
      </c>
      <c r="I1058" s="17" t="s">
        <v>31</v>
      </c>
      <c r="J1058" s="17" t="s">
        <v>3349</v>
      </c>
      <c r="K1058" s="15"/>
      <c r="L1058" s="18">
        <v>44022</v>
      </c>
      <c r="M1058" s="83">
        <v>861.05680000037</v>
      </c>
      <c r="N1058" s="84">
        <v>861.05680000037</v>
      </c>
      <c r="O1058" s="84">
        <v>1202.4196000006</v>
      </c>
      <c r="P1058" s="85">
        <f t="shared" si="16"/>
        <v>0.71610343011702438</v>
      </c>
      <c r="Q1058" s="18">
        <v>43756</v>
      </c>
      <c r="R1058" s="86">
        <v>2794565.1009999998</v>
      </c>
      <c r="S1058" s="86">
        <v>3973917.5174179701</v>
      </c>
      <c r="T1058" s="15"/>
      <c r="U1058" s="19">
        <v>-2.59019852910569E-3</v>
      </c>
      <c r="V1058" s="51">
        <v>-0.21710693754357599</v>
      </c>
      <c r="W1058" s="19">
        <v>2.21485347356065E-3</v>
      </c>
      <c r="X1058" s="51">
        <v>1.01040259842193</v>
      </c>
      <c r="Y1058" s="19">
        <v>-0.196207619784109</v>
      </c>
      <c r="Z1058" s="51">
        <v>-0.28908852016320502</v>
      </c>
      <c r="AA1058" s="19">
        <v>-0.26702326200669602</v>
      </c>
      <c r="AB1058" s="51">
        <v>-6.1256592975114499</v>
      </c>
      <c r="AC1058" s="19">
        <v>-0.31774779076920801</v>
      </c>
      <c r="AD1058" s="51">
        <v>-7.4889235786686204</v>
      </c>
      <c r="AE1058" s="19">
        <v>-0.27977896611439101</v>
      </c>
      <c r="AF1058" s="87">
        <v>-10.200664562842601</v>
      </c>
      <c r="AG1058" s="19">
        <v>1.76542501358199E-2</v>
      </c>
      <c r="AH1058" s="51">
        <v>-3.3395978243788697E-2</v>
      </c>
      <c r="AI1058" s="19">
        <v>-0.14727500537716001</v>
      </c>
      <c r="AJ1058" s="51">
        <v>-1.00058333072229</v>
      </c>
      <c r="AK1058" s="19">
        <v>-0.13894319999963001</v>
      </c>
      <c r="AL1058" s="19">
        <v>-1.5623488799974401E-2</v>
      </c>
      <c r="AM1058" s="51">
        <v>2.5146279142936701</v>
      </c>
      <c r="AN1058" s="15"/>
      <c r="AO1058" s="22">
        <v>0.10067031318976701</v>
      </c>
      <c r="AP1058" s="22">
        <v>-0.13563086699374299</v>
      </c>
      <c r="AQ1058" s="22">
        <v>0.159963081996539</v>
      </c>
      <c r="AR1058" s="22">
        <v>-0.17803809818171401</v>
      </c>
      <c r="AS1058" s="20">
        <v>5</v>
      </c>
      <c r="AT1058" s="20">
        <v>7</v>
      </c>
      <c r="AU1058" s="20">
        <v>4</v>
      </c>
      <c r="AV1058" s="21">
        <v>8</v>
      </c>
      <c r="AW1058" s="15"/>
      <c r="AX1058" s="25">
        <v>0.32566166064643798</v>
      </c>
      <c r="AY1058" s="26">
        <v>-0.63468983951770497</v>
      </c>
      <c r="AZ1058" s="26">
        <v>-1.03462428250532</v>
      </c>
      <c r="BA1058" s="26">
        <v>-0.83343363756466704</v>
      </c>
      <c r="BB1058" s="85">
        <v>3.30673397505961E-2</v>
      </c>
      <c r="BC1058" s="88">
        <v>-48.958208931435401</v>
      </c>
      <c r="BD1058" s="18">
        <v>43756</v>
      </c>
      <c r="BE1058" s="18">
        <v>43908</v>
      </c>
      <c r="BF1058" s="20"/>
      <c r="BG1058" s="18"/>
      <c r="BH1058" s="15"/>
    </row>
    <row r="1059" spans="1:60" x14ac:dyDescent="0.25">
      <c r="A1059" s="15"/>
      <c r="B1059" s="14" t="s">
        <v>3350</v>
      </c>
      <c r="C1059" s="14" t="s">
        <v>3351</v>
      </c>
      <c r="D1059" s="14" t="s">
        <v>3339</v>
      </c>
      <c r="E1059" s="16" t="s">
        <v>128</v>
      </c>
      <c r="F1059" s="16" t="s">
        <v>114</v>
      </c>
      <c r="G1059" s="81" t="s">
        <v>115</v>
      </c>
      <c r="H1059" s="82" t="s">
        <v>98</v>
      </c>
      <c r="I1059" s="17" t="s">
        <v>31</v>
      </c>
      <c r="J1059" s="17" t="s">
        <v>3352</v>
      </c>
      <c r="K1059" s="15"/>
      <c r="L1059" s="18">
        <v>44022</v>
      </c>
      <c r="M1059" s="83">
        <v>914.25150000024598</v>
      </c>
      <c r="N1059" s="84">
        <v>914.25150000024598</v>
      </c>
      <c r="O1059" s="84">
        <v>1266.9901999998799</v>
      </c>
      <c r="P1059" s="85">
        <f t="shared" si="16"/>
        <v>0.72159318990812449</v>
      </c>
      <c r="Q1059" s="18">
        <v>43756</v>
      </c>
      <c r="R1059" s="86">
        <v>4500115.03</v>
      </c>
      <c r="S1059" s="86">
        <v>8065502.0415000003</v>
      </c>
      <c r="T1059" s="15"/>
      <c r="U1059" s="19">
        <v>-2.5616422435632601E-3</v>
      </c>
      <c r="V1059" s="51">
        <v>-0.21425130898933301</v>
      </c>
      <c r="W1059" s="19">
        <v>3.0778558302699799E-3</v>
      </c>
      <c r="X1059" s="51">
        <v>1.0967028340928699</v>
      </c>
      <c r="Y1059" s="19">
        <v>-0.191998942286882</v>
      </c>
      <c r="Z1059" s="51">
        <v>0.13177922955947</v>
      </c>
      <c r="AA1059" s="19">
        <v>-0.25927640842390198</v>
      </c>
      <c r="AB1059" s="51">
        <v>-5.3509739392320599</v>
      </c>
      <c r="AC1059" s="19">
        <v>-0.30346521392493703</v>
      </c>
      <c r="AD1059" s="51">
        <v>-6.0606658942415397</v>
      </c>
      <c r="AE1059" s="19">
        <v>-0.25731141894444598</v>
      </c>
      <c r="AF1059" s="87">
        <v>-7.9539098458481003</v>
      </c>
      <c r="AG1059" s="19">
        <v>1.7946107120224E-2</v>
      </c>
      <c r="AH1059" s="51">
        <v>-4.21027980337385E-3</v>
      </c>
      <c r="AI1059" s="19">
        <v>-0.14256537641093001</v>
      </c>
      <c r="AJ1059" s="51">
        <v>-0.52962043409934301</v>
      </c>
      <c r="AK1059" s="19">
        <v>-8.5748499999754105E-2</v>
      </c>
      <c r="AL1059" s="19">
        <v>-1.97767949675836E-2</v>
      </c>
      <c r="AM1059" s="51">
        <v>-13.692921874841</v>
      </c>
      <c r="AN1059" s="15"/>
      <c r="AO1059" s="22">
        <v>0.10070175947301301</v>
      </c>
      <c r="AP1059" s="22">
        <v>-0.13555631084280301</v>
      </c>
      <c r="AQ1059" s="22">
        <v>0.160961692741839</v>
      </c>
      <c r="AR1059" s="22">
        <v>-0.177306349001883</v>
      </c>
      <c r="AS1059" s="20">
        <v>5</v>
      </c>
      <c r="AT1059" s="20">
        <v>7</v>
      </c>
      <c r="AU1059" s="20">
        <v>5</v>
      </c>
      <c r="AV1059" s="21">
        <v>7</v>
      </c>
      <c r="AW1059" s="15"/>
      <c r="AX1059" s="25">
        <v>0.32561812230211201</v>
      </c>
      <c r="AY1059" s="26">
        <v>-0.610149578282289</v>
      </c>
      <c r="AZ1059" s="26">
        <v>-0.91838772381652201</v>
      </c>
      <c r="BA1059" s="26">
        <v>-0.80206334722515704</v>
      </c>
      <c r="BB1059" s="85">
        <v>3.3064461081376097E-2</v>
      </c>
      <c r="BC1059" s="88">
        <v>-48.734844200022103</v>
      </c>
      <c r="BD1059" s="18">
        <v>43756</v>
      </c>
      <c r="BE1059" s="18">
        <v>43908</v>
      </c>
      <c r="BF1059" s="20"/>
      <c r="BG1059" s="18"/>
      <c r="BH1059" s="15"/>
    </row>
    <row r="1060" spans="1:60" x14ac:dyDescent="0.25">
      <c r="A1060" s="15"/>
      <c r="B1060" s="14" t="s">
        <v>3353</v>
      </c>
      <c r="C1060" s="14" t="s">
        <v>3354</v>
      </c>
      <c r="D1060" s="14" t="s">
        <v>3339</v>
      </c>
      <c r="E1060" s="16" t="s">
        <v>132</v>
      </c>
      <c r="F1060" s="16" t="s">
        <v>114</v>
      </c>
      <c r="G1060" s="81" t="s">
        <v>115</v>
      </c>
      <c r="H1060" s="82" t="s">
        <v>98</v>
      </c>
      <c r="I1060" s="17" t="s">
        <v>31</v>
      </c>
      <c r="J1060" s="17" t="s">
        <v>3355</v>
      </c>
      <c r="K1060" s="15"/>
      <c r="L1060" s="18">
        <v>44022</v>
      </c>
      <c r="M1060" s="83">
        <v>861.98739999998395</v>
      </c>
      <c r="N1060" s="84">
        <v>861.98739999998395</v>
      </c>
      <c r="O1060" s="84">
        <v>1206.7872999999699</v>
      </c>
      <c r="P1060" s="85">
        <f t="shared" si="16"/>
        <v>0.71428279034756614</v>
      </c>
      <c r="Q1060" s="18">
        <v>43756</v>
      </c>
      <c r="R1060" s="86">
        <v>4342934.1160000004</v>
      </c>
      <c r="S1060" s="86">
        <v>5219928.0020546904</v>
      </c>
      <c r="T1060" s="15"/>
      <c r="U1060" s="19">
        <v>-2.5997582597483402E-3</v>
      </c>
      <c r="V1060" s="51">
        <v>-0.218062910607841</v>
      </c>
      <c r="W1060" s="19">
        <v>1.92728528418229E-3</v>
      </c>
      <c r="X1060" s="51">
        <v>0.98164577948409704</v>
      </c>
      <c r="Y1060" s="19">
        <v>-0.19760532887186899</v>
      </c>
      <c r="Z1060" s="51">
        <v>-0.428859428939177</v>
      </c>
      <c r="AA1060" s="19">
        <v>-0.26958756260603001</v>
      </c>
      <c r="AB1060" s="51">
        <v>-6.3820893574447801</v>
      </c>
      <c r="AC1060" s="19">
        <v>-0.322510103746317</v>
      </c>
      <c r="AD1060" s="51">
        <v>-7.9651548763795299</v>
      </c>
      <c r="AE1060" s="19">
        <v>-0.29796542192983899</v>
      </c>
      <c r="AF1060" s="87">
        <v>-12.019310144387401</v>
      </c>
      <c r="AG1060" s="19">
        <v>1.7556890466948999E-2</v>
      </c>
      <c r="AH1060" s="51">
        <v>-4.3131945130880901E-2</v>
      </c>
      <c r="AI1060" s="19">
        <v>-0.14883927925169699</v>
      </c>
      <c r="AJ1060" s="51">
        <v>-1.1570107181760201</v>
      </c>
      <c r="AK1060" s="19">
        <v>-0.138012600000366</v>
      </c>
      <c r="AL1060" s="19">
        <v>-2.2507847806991801E-2</v>
      </c>
      <c r="AM1060" s="51">
        <v>-23.955542900716001</v>
      </c>
      <c r="AN1060" s="15"/>
      <c r="AO1060" s="22">
        <v>0.100659644251282</v>
      </c>
      <c r="AP1060" s="22">
        <v>-0.135655755245389</v>
      </c>
      <c r="AQ1060" s="22">
        <v>0.15963046462275099</v>
      </c>
      <c r="AR1060" s="22">
        <v>-0.17828164440754299</v>
      </c>
      <c r="AS1060" s="20">
        <v>5</v>
      </c>
      <c r="AT1060" s="20">
        <v>7</v>
      </c>
      <c r="AU1060" s="20">
        <v>4</v>
      </c>
      <c r="AV1060" s="21">
        <v>8</v>
      </c>
      <c r="AW1060" s="15"/>
      <c r="AX1060" s="25">
        <v>0.32567614461528099</v>
      </c>
      <c r="AY1060" s="26">
        <v>-0.64281222461431797</v>
      </c>
      <c r="AZ1060" s="26">
        <v>-1.07310073190092</v>
      </c>
      <c r="BA1060" s="26">
        <v>-0.84379947384513798</v>
      </c>
      <c r="BB1060" s="85">
        <v>3.3068295944831301E-2</v>
      </c>
      <c r="BC1060" s="88">
        <v>-49.032443413976601</v>
      </c>
      <c r="BD1060" s="18">
        <v>43756</v>
      </c>
      <c r="BE1060" s="18">
        <v>43908</v>
      </c>
      <c r="BF1060" s="20"/>
      <c r="BG1060" s="18"/>
      <c r="BH1060" s="15"/>
    </row>
    <row r="1061" spans="1:60" x14ac:dyDescent="0.25">
      <c r="A1061" s="15"/>
      <c r="B1061" s="14" t="s">
        <v>3356</v>
      </c>
      <c r="C1061" s="14" t="s">
        <v>3357</v>
      </c>
      <c r="D1061" s="14" t="s">
        <v>3339</v>
      </c>
      <c r="E1061" s="16" t="s">
        <v>135</v>
      </c>
      <c r="F1061" s="16" t="s">
        <v>114</v>
      </c>
      <c r="G1061" s="81" t="s">
        <v>115</v>
      </c>
      <c r="H1061" s="82" t="s">
        <v>98</v>
      </c>
      <c r="I1061" s="17" t="s">
        <v>31</v>
      </c>
      <c r="J1061" s="17" t="s">
        <v>3358</v>
      </c>
      <c r="K1061" s="15"/>
      <c r="L1061" s="18">
        <v>44022</v>
      </c>
      <c r="M1061" s="83">
        <v>883.76979999989305</v>
      </c>
      <c r="N1061" s="84">
        <v>883.76979999989305</v>
      </c>
      <c r="O1061" s="84">
        <v>1251.9484999999399</v>
      </c>
      <c r="P1061" s="85">
        <f t="shared" si="16"/>
        <v>0.70591545898248642</v>
      </c>
      <c r="Q1061" s="18">
        <v>43756</v>
      </c>
      <c r="R1061" s="86">
        <v>136153.041</v>
      </c>
      <c r="S1061" s="86">
        <v>152120.570709961</v>
      </c>
      <c r="T1061" s="15"/>
      <c r="U1061" s="19">
        <v>-2.64390778283996E-3</v>
      </c>
      <c r="V1061" s="51">
        <v>-0.222477862917003</v>
      </c>
      <c r="W1061" s="19">
        <v>5.9768450773845004E-4</v>
      </c>
      <c r="X1061" s="51">
        <v>0.84868570183971304</v>
      </c>
      <c r="Y1061" s="19">
        <v>-0.20404368272546</v>
      </c>
      <c r="Z1061" s="51">
        <v>-1.0726948142982999</v>
      </c>
      <c r="AA1061" s="19">
        <v>-0.28134084684919802</v>
      </c>
      <c r="AB1061" s="51">
        <v>-7.5574177817616102</v>
      </c>
      <c r="AC1061" s="19">
        <v>-0.34412411454133701</v>
      </c>
      <c r="AD1061" s="51">
        <v>-10.1265559558815</v>
      </c>
      <c r="AE1061" s="19">
        <v>-0.32490992571343702</v>
      </c>
      <c r="AF1061" s="87">
        <v>-14.713760522747201</v>
      </c>
      <c r="AG1061" s="19">
        <v>1.71065724280197E-2</v>
      </c>
      <c r="AH1061" s="51">
        <v>-8.8163749023806304E-2</v>
      </c>
      <c r="AI1061" s="19">
        <v>-0.156042542715149</v>
      </c>
      <c r="AJ1061" s="51">
        <v>-1.8773370645212699</v>
      </c>
      <c r="AK1061" s="19">
        <v>-0.116230200000282</v>
      </c>
      <c r="AL1061" s="19">
        <v>-1.2921959685627401E-2</v>
      </c>
      <c r="AM1061" s="51">
        <v>4.7859279142285196</v>
      </c>
      <c r="AN1061" s="15"/>
      <c r="AO1061" s="22">
        <v>0.10061085544482901</v>
      </c>
      <c r="AP1061" s="22">
        <v>-0.13577051851185401</v>
      </c>
      <c r="AQ1061" s="22">
        <v>0.15809152336267299</v>
      </c>
      <c r="AR1061" s="22">
        <v>-0.179408478061378</v>
      </c>
      <c r="AS1061" s="20">
        <v>5</v>
      </c>
      <c r="AT1061" s="20">
        <v>7</v>
      </c>
      <c r="AU1061" s="20">
        <v>4</v>
      </c>
      <c r="AV1061" s="21">
        <v>8</v>
      </c>
      <c r="AW1061" s="15"/>
      <c r="AX1061" s="25">
        <v>0.32574340105289601</v>
      </c>
      <c r="AY1061" s="26">
        <v>-0.68004513270261702</v>
      </c>
      <c r="AZ1061" s="26">
        <v>-1.24951289702949</v>
      </c>
      <c r="BA1061" s="26">
        <v>-0.89120607249151396</v>
      </c>
      <c r="BB1061" s="85">
        <v>3.3072749713064703E-2</v>
      </c>
      <c r="BC1061" s="88">
        <v>-49.374666769406801</v>
      </c>
      <c r="BD1061" s="18">
        <v>43756</v>
      </c>
      <c r="BE1061" s="18">
        <v>43908</v>
      </c>
      <c r="BF1061" s="20"/>
      <c r="BG1061" s="18"/>
      <c r="BH1061" s="15"/>
    </row>
    <row r="1062" spans="1:60" x14ac:dyDescent="0.25">
      <c r="A1062" s="15"/>
      <c r="B1062" s="14" t="s">
        <v>3359</v>
      </c>
      <c r="C1062" s="14" t="s">
        <v>3360</v>
      </c>
      <c r="D1062" s="14" t="s">
        <v>3361</v>
      </c>
      <c r="E1062" s="16" t="s">
        <v>43</v>
      </c>
      <c r="F1062" s="16" t="s">
        <v>2142</v>
      </c>
      <c r="G1062" s="81" t="s">
        <v>38</v>
      </c>
      <c r="H1062" s="82" t="s">
        <v>39</v>
      </c>
      <c r="I1062" s="17" t="s">
        <v>31</v>
      </c>
      <c r="J1062" s="17" t="s">
        <v>3362</v>
      </c>
      <c r="K1062" s="15"/>
      <c r="L1062" s="18">
        <v>44022</v>
      </c>
      <c r="M1062" s="83">
        <v>667.03100000042502</v>
      </c>
      <c r="N1062" s="84">
        <v>667.03100000042502</v>
      </c>
      <c r="O1062" s="84">
        <v>891.58409999962896</v>
      </c>
      <c r="P1062" s="85">
        <f t="shared" si="16"/>
        <v>0.74814142603115352</v>
      </c>
      <c r="Q1062" s="18">
        <v>43756</v>
      </c>
      <c r="R1062" s="86">
        <v>912410.6</v>
      </c>
      <c r="S1062" s="86">
        <v>1078298.3220605501</v>
      </c>
      <c r="T1062" s="15"/>
      <c r="U1062" s="19">
        <v>1.79639126872644E-3</v>
      </c>
      <c r="V1062" s="51">
        <v>0.22155204223963701</v>
      </c>
      <c r="W1062" s="19">
        <v>-1.6501221944054099E-2</v>
      </c>
      <c r="X1062" s="51">
        <v>-0.861204943339544</v>
      </c>
      <c r="Y1062" s="19">
        <v>-0.238991357876221</v>
      </c>
      <c r="Z1062" s="51">
        <v>-4.5674623293743899</v>
      </c>
      <c r="AA1062" s="19">
        <v>-0.22695849423587799</v>
      </c>
      <c r="AB1062" s="51">
        <v>-2.1191825204296002</v>
      </c>
      <c r="AC1062" s="19">
        <v>-0.29153062633384302</v>
      </c>
      <c r="AD1062" s="51">
        <v>-4.8672071351320501</v>
      </c>
      <c r="AE1062" s="19"/>
      <c r="AF1062" s="87"/>
      <c r="AG1062" s="19">
        <v>1.6686138274963E-2</v>
      </c>
      <c r="AH1062" s="51">
        <v>-0.13020716432947699</v>
      </c>
      <c r="AI1062" s="19">
        <v>-0.18526047123683401</v>
      </c>
      <c r="AJ1062" s="51">
        <v>-4.7991299166897097</v>
      </c>
      <c r="AK1062" s="19">
        <v>-0.33252152242756</v>
      </c>
      <c r="AL1062" s="19">
        <v>-0.14342931230566999</v>
      </c>
      <c r="AM1062" s="51">
        <v>-4.9828057106351498</v>
      </c>
      <c r="AN1062" s="15"/>
      <c r="AO1062" s="22">
        <v>8.6448413952894002E-2</v>
      </c>
      <c r="AP1062" s="22">
        <v>-0.14396667273744199</v>
      </c>
      <c r="AQ1062" s="22">
        <v>0.11769017344166099</v>
      </c>
      <c r="AR1062" s="22">
        <v>-0.15934273516264499</v>
      </c>
      <c r="AS1062" s="20">
        <v>5</v>
      </c>
      <c r="AT1062" s="20">
        <v>7</v>
      </c>
      <c r="AU1062" s="20">
        <v>6</v>
      </c>
      <c r="AV1062" s="21">
        <v>6</v>
      </c>
      <c r="AW1062" s="15"/>
      <c r="AX1062" s="25">
        <v>0.34521720886637902</v>
      </c>
      <c r="AY1062" s="26">
        <v>-0.45533332406785099</v>
      </c>
      <c r="AZ1062" s="26">
        <v>-0.49365123702136798</v>
      </c>
      <c r="BA1062" s="26">
        <v>-0.60043490673342603</v>
      </c>
      <c r="BB1062" s="85">
        <v>3.49812180699519E-2</v>
      </c>
      <c r="BC1062" s="88">
        <v>-42.837461996008599</v>
      </c>
      <c r="BD1062" s="18">
        <v>43756</v>
      </c>
      <c r="BE1062" s="18">
        <v>43908</v>
      </c>
      <c r="BF1062" s="20"/>
      <c r="BG1062" s="18"/>
      <c r="BH1062" s="15"/>
    </row>
    <row r="1063" spans="1:60" x14ac:dyDescent="0.25">
      <c r="A1063" s="15"/>
      <c r="B1063" s="14" t="s">
        <v>3363</v>
      </c>
      <c r="C1063" s="14" t="s">
        <v>3364</v>
      </c>
      <c r="D1063" s="14" t="s">
        <v>3361</v>
      </c>
      <c r="E1063" s="16" t="s">
        <v>2317</v>
      </c>
      <c r="F1063" s="16" t="s">
        <v>2142</v>
      </c>
      <c r="G1063" s="81" t="s">
        <v>38</v>
      </c>
      <c r="H1063" s="82" t="s">
        <v>39</v>
      </c>
      <c r="I1063" s="17" t="s">
        <v>31</v>
      </c>
      <c r="J1063" s="17" t="s">
        <v>3365</v>
      </c>
      <c r="K1063" s="15"/>
      <c r="L1063" s="18">
        <v>44022</v>
      </c>
      <c r="M1063" s="83">
        <v>717.73560000024702</v>
      </c>
      <c r="N1063" s="84">
        <v>717.73560000024702</v>
      </c>
      <c r="O1063" s="84">
        <v>957.76879999972903</v>
      </c>
      <c r="P1063" s="85">
        <f t="shared" si="16"/>
        <v>0.74938294085216606</v>
      </c>
      <c r="Q1063" s="18">
        <v>43756</v>
      </c>
      <c r="R1063" s="86">
        <v>37872.758000000002</v>
      </c>
      <c r="S1063" s="86">
        <v>11512.4404313049</v>
      </c>
      <c r="T1063" s="15"/>
      <c r="U1063" s="19">
        <v>1.80265285234782E-3</v>
      </c>
      <c r="V1063" s="51">
        <v>0.22217820060177501</v>
      </c>
      <c r="W1063" s="19">
        <v>-1.63170610430825E-2</v>
      </c>
      <c r="X1063" s="51">
        <v>-0.84278885324238195</v>
      </c>
      <c r="Y1063" s="19">
        <v>-0.23812825559987699</v>
      </c>
      <c r="Z1063" s="51">
        <v>-4.48115210174001</v>
      </c>
      <c r="AA1063" s="19">
        <v>-0.22519171154912301</v>
      </c>
      <c r="AB1063" s="51">
        <v>-1.94250425175414</v>
      </c>
      <c r="AC1063" s="19"/>
      <c r="AD1063" s="51"/>
      <c r="AE1063" s="19"/>
      <c r="AF1063" s="87"/>
      <c r="AG1063" s="19">
        <v>1.6749540560340399E-2</v>
      </c>
      <c r="AH1063" s="51">
        <v>-0.12386693579173901</v>
      </c>
      <c r="AI1063" s="19">
        <v>-0.18428578426217401</v>
      </c>
      <c r="AJ1063" s="51">
        <v>-4.7016612192237499</v>
      </c>
      <c r="AK1063" s="19">
        <v>-0.27372581225703502</v>
      </c>
      <c r="AL1063" s="19">
        <v>-0.16912795714597501</v>
      </c>
      <c r="AM1063" s="51">
        <v>-5.1758184586942697</v>
      </c>
      <c r="AN1063" s="15"/>
      <c r="AO1063" s="22">
        <v>8.6455108119553203E-2</v>
      </c>
      <c r="AP1063" s="22">
        <v>-0.14395086537566401</v>
      </c>
      <c r="AQ1063" s="22">
        <v>0.117899155744526</v>
      </c>
      <c r="AR1063" s="22">
        <v>-0.15918082096599401</v>
      </c>
      <c r="AS1063" s="20">
        <v>5</v>
      </c>
      <c r="AT1063" s="20">
        <v>7</v>
      </c>
      <c r="AU1063" s="20">
        <v>6</v>
      </c>
      <c r="AV1063" s="21">
        <v>6</v>
      </c>
      <c r="AW1063" s="15"/>
      <c r="AX1063" s="25">
        <v>0.345209115682519</v>
      </c>
      <c r="AY1063" s="26">
        <v>-0.44998919253521302</v>
      </c>
      <c r="AZ1063" s="26">
        <v>-0.45253712485418901</v>
      </c>
      <c r="BA1063" s="26">
        <v>-0.59352412179396197</v>
      </c>
      <c r="BB1063" s="85">
        <v>3.4980763722523997E-2</v>
      </c>
      <c r="BC1063" s="88">
        <v>-42.783268780564001</v>
      </c>
      <c r="BD1063" s="18">
        <v>43756</v>
      </c>
      <c r="BE1063" s="18">
        <v>43908</v>
      </c>
      <c r="BF1063" s="20"/>
      <c r="BG1063" s="18"/>
      <c r="BH1063" s="15"/>
    </row>
    <row r="1064" spans="1:60" x14ac:dyDescent="0.25">
      <c r="A1064" s="15"/>
      <c r="B1064" s="14" t="s">
        <v>3366</v>
      </c>
      <c r="C1064" s="14" t="s">
        <v>3367</v>
      </c>
      <c r="D1064" s="14" t="s">
        <v>3368</v>
      </c>
      <c r="E1064" s="16" t="s">
        <v>36</v>
      </c>
      <c r="F1064" s="16" t="s">
        <v>3119</v>
      </c>
      <c r="G1064" s="81" t="s">
        <v>38</v>
      </c>
      <c r="H1064" s="82" t="s">
        <v>327</v>
      </c>
      <c r="I1064" s="17" t="s">
        <v>411</v>
      </c>
      <c r="J1064" s="17" t="s">
        <v>3369</v>
      </c>
      <c r="K1064" s="15"/>
      <c r="L1064" s="18">
        <v>44022</v>
      </c>
      <c r="M1064" s="83">
        <v>648819.88788604701</v>
      </c>
      <c r="N1064" s="84">
        <v>648819.88788604701</v>
      </c>
      <c r="O1064" s="84">
        <v>922194.46242046403</v>
      </c>
      <c r="P1064" s="85">
        <f t="shared" si="16"/>
        <v>0.70356081534376536</v>
      </c>
      <c r="Q1064" s="18">
        <v>43837</v>
      </c>
      <c r="R1064" s="86">
        <v>65476.955467773398</v>
      </c>
      <c r="S1064" s="86">
        <v>59828.564905883803</v>
      </c>
      <c r="T1064" s="15"/>
      <c r="U1064" s="19">
        <v>-8.2621434548855194E-3</v>
      </c>
      <c r="V1064" s="51">
        <v>-0.78430143012155895</v>
      </c>
      <c r="W1064" s="19">
        <v>-4.2909218372224098E-2</v>
      </c>
      <c r="X1064" s="51">
        <v>-3.5020045861565401</v>
      </c>
      <c r="Y1064" s="19">
        <v>-0.279288506222656</v>
      </c>
      <c r="Z1064" s="51">
        <v>-8.5971771640179195</v>
      </c>
      <c r="AA1064" s="19">
        <v>-0.195454354889225</v>
      </c>
      <c r="AB1064" s="51">
        <v>1.03123141423566</v>
      </c>
      <c r="AC1064" s="19"/>
      <c r="AD1064" s="51"/>
      <c r="AE1064" s="19"/>
      <c r="AF1064" s="87"/>
      <c r="AG1064" s="19">
        <v>7.9865312309266301E-3</v>
      </c>
      <c r="AH1064" s="51">
        <v>-1.0001678687331199</v>
      </c>
      <c r="AI1064" s="19">
        <v>-0.26379050240386298</v>
      </c>
      <c r="AJ1064" s="51">
        <v>-12.6521330333926</v>
      </c>
      <c r="AK1064" s="19">
        <v>-2.08561392519186E-2</v>
      </c>
      <c r="AL1064" s="19">
        <v>-1.08028382628618E-2</v>
      </c>
      <c r="AM1064" s="51">
        <v>21.597315998311402</v>
      </c>
      <c r="AN1064" s="15"/>
      <c r="AO1064" s="22">
        <v>0.102309536745452</v>
      </c>
      <c r="AP1064" s="22">
        <v>-0.149115007558139</v>
      </c>
      <c r="AQ1064" s="22">
        <v>7.9379520981092397E-2</v>
      </c>
      <c r="AR1064" s="22">
        <v>-0.30953891366254499</v>
      </c>
      <c r="AS1064" s="20">
        <v>9</v>
      </c>
      <c r="AT1064" s="20">
        <v>3</v>
      </c>
      <c r="AU1064" s="20">
        <v>4</v>
      </c>
      <c r="AV1064" s="21">
        <v>8</v>
      </c>
      <c r="AW1064" s="15"/>
      <c r="AX1064" s="25">
        <v>0.43216086198110099</v>
      </c>
      <c r="AY1064" s="26">
        <v>-0.26943723063095598</v>
      </c>
      <c r="AZ1064" s="26">
        <v>0.10327693018245999</v>
      </c>
      <c r="BA1064" s="26">
        <v>-0.35839284508574598</v>
      </c>
      <c r="BB1064" s="85">
        <v>4.3832441246922801E-2</v>
      </c>
      <c r="BC1064" s="88">
        <v>-45.672468675707897</v>
      </c>
      <c r="BD1064" s="18">
        <v>43837</v>
      </c>
      <c r="BE1064" s="18">
        <v>43914</v>
      </c>
      <c r="BF1064" s="20"/>
      <c r="BG1064" s="18"/>
      <c r="BH1064" s="15"/>
    </row>
    <row r="1065" spans="1:60" x14ac:dyDescent="0.25">
      <c r="A1065" s="15"/>
      <c r="B1065" s="14" t="s">
        <v>3370</v>
      </c>
      <c r="C1065" s="14" t="s">
        <v>3371</v>
      </c>
      <c r="D1065" s="14" t="s">
        <v>3368</v>
      </c>
      <c r="E1065" s="16" t="s">
        <v>3123</v>
      </c>
      <c r="F1065" s="16" t="s">
        <v>3119</v>
      </c>
      <c r="G1065" s="81" t="s">
        <v>38</v>
      </c>
      <c r="H1065" s="82" t="s">
        <v>327</v>
      </c>
      <c r="I1065" s="17" t="s">
        <v>411</v>
      </c>
      <c r="J1065" s="17" t="s">
        <v>64</v>
      </c>
      <c r="K1065" s="15"/>
      <c r="L1065" s="18">
        <v>44022</v>
      </c>
      <c r="M1065" s="83">
        <v>771717.23328590405</v>
      </c>
      <c r="N1065" s="84">
        <v>771717.23328590405</v>
      </c>
      <c r="O1065" s="84">
        <v>856703.46478653001</v>
      </c>
      <c r="P1065" s="85">
        <f t="shared" si="16"/>
        <v>0.90079854349392352</v>
      </c>
      <c r="Q1065" s="18">
        <v>43910</v>
      </c>
      <c r="R1065" s="86">
        <v>0</v>
      </c>
      <c r="S1065" s="86">
        <v>0</v>
      </c>
      <c r="T1065" s="15"/>
      <c r="U1065" s="19">
        <v>-5.6475616274838103E-3</v>
      </c>
      <c r="V1065" s="51">
        <v>-0.52284324738138799</v>
      </c>
      <c r="W1065" s="19">
        <v>1.2669050209296999E-2</v>
      </c>
      <c r="X1065" s="51">
        <v>2.0558222719955701</v>
      </c>
      <c r="Y1065" s="19">
        <v>2.2296616929452302E-2</v>
      </c>
      <c r="Z1065" s="51">
        <v>21.5613351512002</v>
      </c>
      <c r="AA1065" s="19">
        <v>0.134798513528949</v>
      </c>
      <c r="AB1065" s="51">
        <v>34.0565182560822</v>
      </c>
      <c r="AC1065" s="19"/>
      <c r="AD1065" s="51"/>
      <c r="AE1065" s="19"/>
      <c r="AF1065" s="87"/>
      <c r="AG1065" s="19">
        <v>-4.2407761282447602E-2</v>
      </c>
      <c r="AH1065" s="51">
        <v>-6.0395971200705398</v>
      </c>
      <c r="AI1065" s="19">
        <v>4.9850930676257101E-2</v>
      </c>
      <c r="AJ1065" s="51">
        <v>18.712010274612101</v>
      </c>
      <c r="AK1065" s="19">
        <v>0.16026767092640501</v>
      </c>
      <c r="AL1065" s="19">
        <v>0.116475024837273</v>
      </c>
      <c r="AM1065" s="51">
        <v>38.674917586380602</v>
      </c>
      <c r="AN1065" s="15"/>
      <c r="AO1065" s="22">
        <v>3.65569780988153E-2</v>
      </c>
      <c r="AP1065" s="22">
        <v>-2.3708267337497101E-2</v>
      </c>
      <c r="AQ1065" s="22">
        <v>0.140306192692224</v>
      </c>
      <c r="AR1065" s="22">
        <v>-0.100971928765794</v>
      </c>
      <c r="AS1065" s="20">
        <v>8</v>
      </c>
      <c r="AT1065" s="20">
        <v>4</v>
      </c>
      <c r="AU1065" s="20">
        <v>7</v>
      </c>
      <c r="AV1065" s="21">
        <v>5</v>
      </c>
      <c r="AW1065" s="15"/>
      <c r="AX1065" s="25">
        <v>0.13684330682372101</v>
      </c>
      <c r="AY1065" s="26">
        <v>0.88476460452056904</v>
      </c>
      <c r="AZ1065" s="26">
        <v>0.95276561292484996</v>
      </c>
      <c r="BA1065" s="26">
        <v>1.38218625886111</v>
      </c>
      <c r="BB1065" s="85">
        <v>1.41617668050822E-2</v>
      </c>
      <c r="BC1065" s="88">
        <v>-11.852551767049601</v>
      </c>
      <c r="BD1065" s="18">
        <v>43910</v>
      </c>
      <c r="BE1065" s="18">
        <v>43990</v>
      </c>
      <c r="BF1065" s="20"/>
      <c r="BG1065" s="18"/>
      <c r="BH1065" s="15"/>
    </row>
    <row r="1066" spans="1:60" x14ac:dyDescent="0.25">
      <c r="A1066" s="15"/>
      <c r="B1066" s="14" t="s">
        <v>3372</v>
      </c>
      <c r="C1066" s="14" t="s">
        <v>3373</v>
      </c>
      <c r="D1066" s="14" t="s">
        <v>3368</v>
      </c>
      <c r="E1066" s="16" t="s">
        <v>3133</v>
      </c>
      <c r="F1066" s="16" t="s">
        <v>3119</v>
      </c>
      <c r="G1066" s="81" t="s">
        <v>38</v>
      </c>
      <c r="H1066" s="82" t="s">
        <v>327</v>
      </c>
      <c r="I1066" s="17" t="s">
        <v>411</v>
      </c>
      <c r="J1066" s="17" t="s">
        <v>64</v>
      </c>
      <c r="K1066" s="15"/>
      <c r="L1066" s="18">
        <v>44022</v>
      </c>
      <c r="M1066" s="83">
        <v>637618.25725173997</v>
      </c>
      <c r="N1066" s="84">
        <v>637618.25725173997</v>
      </c>
      <c r="O1066" s="84">
        <v>906319.97738838196</v>
      </c>
      <c r="P1066" s="85">
        <f t="shared" si="16"/>
        <v>0.70352444297771866</v>
      </c>
      <c r="Q1066" s="18">
        <v>43837</v>
      </c>
      <c r="R1066" s="86">
        <v>1358341.9180410199</v>
      </c>
      <c r="S1066" s="86">
        <v>1496445.62812891</v>
      </c>
      <c r="T1066" s="15"/>
      <c r="U1066" s="19">
        <v>-8.2624790366026008E-3</v>
      </c>
      <c r="V1066" s="51">
        <v>-0.78433498829326698</v>
      </c>
      <c r="W1066" s="19">
        <v>-4.2917082318162998E-2</v>
      </c>
      <c r="X1066" s="51">
        <v>-3.5027909807504298</v>
      </c>
      <c r="Y1066" s="19">
        <v>-0.27932518284447699</v>
      </c>
      <c r="Z1066" s="51">
        <v>-8.6008448262000492</v>
      </c>
      <c r="AA1066" s="19">
        <v>-0.19553726063080801</v>
      </c>
      <c r="AB1066" s="51">
        <v>1.0229408400773501</v>
      </c>
      <c r="AC1066" s="19"/>
      <c r="AD1066" s="51"/>
      <c r="AE1066" s="19"/>
      <c r="AF1066" s="87"/>
      <c r="AG1066" s="19">
        <v>7.9839079735393205E-3</v>
      </c>
      <c r="AH1066" s="51">
        <v>-1.0004301944718501</v>
      </c>
      <c r="AI1066" s="19">
        <v>-0.26382987783377798</v>
      </c>
      <c r="AJ1066" s="51">
        <v>-12.656070576384099</v>
      </c>
      <c r="AK1066" s="19">
        <v>-6.0462087026317002E-2</v>
      </c>
      <c r="AL1066" s="19">
        <v>-3.03466940613362E-2</v>
      </c>
      <c r="AM1066" s="51">
        <v>18.8915086622583</v>
      </c>
      <c r="AN1066" s="15"/>
      <c r="AO1066" s="22">
        <v>0.10230868642975099</v>
      </c>
      <c r="AP1066" s="22">
        <v>-0.14911514611871099</v>
      </c>
      <c r="AQ1066" s="22">
        <v>7.9370525894773905E-2</v>
      </c>
      <c r="AR1066" s="22">
        <v>-0.30954486287111599</v>
      </c>
      <c r="AS1066" s="20">
        <v>9</v>
      </c>
      <c r="AT1066" s="20">
        <v>3</v>
      </c>
      <c r="AU1066" s="20">
        <v>4</v>
      </c>
      <c r="AV1066" s="21">
        <v>8</v>
      </c>
      <c r="AW1066" s="15"/>
      <c r="AX1066" s="25">
        <v>0.432755408080993</v>
      </c>
      <c r="AY1066" s="26">
        <v>-0.29963048518493501</v>
      </c>
      <c r="AZ1066" s="26">
        <v>5.0432657594626597E-2</v>
      </c>
      <c r="BA1066" s="26">
        <v>-0.398318351840317</v>
      </c>
      <c r="BB1066" s="85">
        <v>4.3892719726427498E-2</v>
      </c>
      <c r="BC1066" s="88">
        <v>-45.673637593164997</v>
      </c>
      <c r="BD1066" s="18">
        <v>43837</v>
      </c>
      <c r="BE1066" s="18">
        <v>43914</v>
      </c>
      <c r="BF1066" s="20"/>
      <c r="BG1066" s="18"/>
      <c r="BH1066" s="15"/>
    </row>
    <row r="1067" spans="1:60" x14ac:dyDescent="0.25">
      <c r="A1067" s="15"/>
      <c r="B1067" s="14" t="s">
        <v>3374</v>
      </c>
      <c r="C1067" s="14" t="s">
        <v>3375</v>
      </c>
      <c r="D1067" s="14" t="s">
        <v>3376</v>
      </c>
      <c r="E1067" s="16" t="s">
        <v>1193</v>
      </c>
      <c r="F1067" s="16" t="s">
        <v>326</v>
      </c>
      <c r="G1067" s="81" t="s">
        <v>145</v>
      </c>
      <c r="H1067" s="82" t="s">
        <v>1053</v>
      </c>
      <c r="I1067" s="17" t="s">
        <v>31</v>
      </c>
      <c r="J1067" s="17" t="s">
        <v>3377</v>
      </c>
      <c r="K1067" s="15"/>
      <c r="L1067" s="18">
        <v>44022</v>
      </c>
      <c r="M1067" s="83">
        <v>3792.1154999993701</v>
      </c>
      <c r="N1067" s="84">
        <v>3792.1154999993701</v>
      </c>
      <c r="O1067" s="84">
        <v>4151.4355999976397</v>
      </c>
      <c r="P1067" s="85">
        <f t="shared" si="16"/>
        <v>0.91344678452955552</v>
      </c>
      <c r="Q1067" s="18">
        <v>43881</v>
      </c>
      <c r="R1067" s="86">
        <v>4569074.4469999997</v>
      </c>
      <c r="S1067" s="86">
        <v>4677346.6774843801</v>
      </c>
      <c r="T1067" s="15"/>
      <c r="U1067" s="19">
        <v>2.2422095938964E-2</v>
      </c>
      <c r="V1067" s="51">
        <v>2.2841225092633999</v>
      </c>
      <c r="W1067" s="19">
        <v>1.6431296187874998E-2</v>
      </c>
      <c r="X1067" s="51">
        <v>2.4320468698533699</v>
      </c>
      <c r="Y1067" s="19">
        <v>-1.7315197718744499E-2</v>
      </c>
      <c r="Z1067" s="51">
        <v>17.600153686362301</v>
      </c>
      <c r="AA1067" s="19">
        <v>0.193783016524394</v>
      </c>
      <c r="AB1067" s="51">
        <v>39.954968555597603</v>
      </c>
      <c r="AC1067" s="19">
        <v>0.32111111676204002</v>
      </c>
      <c r="AD1067" s="51">
        <v>56.396967174485297</v>
      </c>
      <c r="AE1067" s="19">
        <v>0.48769692111469298</v>
      </c>
      <c r="AF1067" s="87">
        <v>66.546924160094903</v>
      </c>
      <c r="AG1067" s="19">
        <v>-1.54840789000446E-2</v>
      </c>
      <c r="AH1067" s="51">
        <v>-3.34722888183023</v>
      </c>
      <c r="AI1067" s="19">
        <v>2.6367809301518701E-2</v>
      </c>
      <c r="AJ1067" s="51">
        <v>16.3636981371383</v>
      </c>
      <c r="AK1067" s="19">
        <v>2.7921155000012399</v>
      </c>
      <c r="AL1067" s="19">
        <v>0.122443337653822</v>
      </c>
      <c r="AM1067" s="51">
        <v>247.24855194706501</v>
      </c>
      <c r="AN1067" s="15"/>
      <c r="AO1067" s="22">
        <v>7.6191925443708897E-2</v>
      </c>
      <c r="AP1067" s="22">
        <v>-8.6471079899638398E-2</v>
      </c>
      <c r="AQ1067" s="22">
        <v>0.137071409881173</v>
      </c>
      <c r="AR1067" s="22">
        <v>-8.5582042256719407E-2</v>
      </c>
      <c r="AS1067" s="20">
        <v>8</v>
      </c>
      <c r="AT1067" s="20">
        <v>4</v>
      </c>
      <c r="AU1067" s="20">
        <v>7</v>
      </c>
      <c r="AV1067" s="21">
        <v>5</v>
      </c>
      <c r="AW1067" s="15"/>
      <c r="AX1067" s="25">
        <v>0.28357183615560599</v>
      </c>
      <c r="AY1067" s="26">
        <v>0.73575367387184099</v>
      </c>
      <c r="AZ1067" s="26">
        <v>1.45363916987662</v>
      </c>
      <c r="BA1067" s="26">
        <v>1.06367078309449</v>
      </c>
      <c r="BB1067" s="85">
        <v>2.9181608310827899E-2</v>
      </c>
      <c r="BC1067" s="88">
        <v>-29.241971138835702</v>
      </c>
      <c r="BD1067" s="18">
        <v>43881</v>
      </c>
      <c r="BE1067" s="18">
        <v>43913</v>
      </c>
      <c r="BF1067" s="20"/>
      <c r="BG1067" s="18"/>
      <c r="BH1067" s="15"/>
    </row>
    <row r="1068" spans="1:60" x14ac:dyDescent="0.25">
      <c r="A1068" s="15"/>
      <c r="B1068" s="14" t="s">
        <v>3378</v>
      </c>
      <c r="C1068" s="14" t="s">
        <v>3379</v>
      </c>
      <c r="D1068" s="14" t="s">
        <v>3376</v>
      </c>
      <c r="E1068" s="16" t="s">
        <v>77</v>
      </c>
      <c r="F1068" s="16" t="s">
        <v>326</v>
      </c>
      <c r="G1068" s="81" t="s">
        <v>145</v>
      </c>
      <c r="H1068" s="82" t="s">
        <v>1053</v>
      </c>
      <c r="I1068" s="17" t="s">
        <v>31</v>
      </c>
      <c r="J1068" s="17" t="s">
        <v>3380</v>
      </c>
      <c r="K1068" s="15"/>
      <c r="L1068" s="18">
        <v>44022</v>
      </c>
      <c r="M1068" s="83">
        <v>4231.7607000023099</v>
      </c>
      <c r="N1068" s="84">
        <v>4231.7607000023099</v>
      </c>
      <c r="O1068" s="84">
        <v>4614.9249000027803</v>
      </c>
      <c r="P1068" s="85">
        <f t="shared" si="16"/>
        <v>0.91697282007769199</v>
      </c>
      <c r="Q1068" s="18">
        <v>43881</v>
      </c>
      <c r="R1068" s="86">
        <v>10335694.614</v>
      </c>
      <c r="S1068" s="86">
        <v>10659487.807843801</v>
      </c>
      <c r="T1068" s="15"/>
      <c r="U1068" s="19">
        <v>2.2450064188888098E-2</v>
      </c>
      <c r="V1068" s="51">
        <v>2.2869193342558001</v>
      </c>
      <c r="W1068" s="19">
        <v>1.72648648112954E-2</v>
      </c>
      <c r="X1068" s="51">
        <v>2.5154037321954101</v>
      </c>
      <c r="Y1068" s="19">
        <v>-1.24161387229833E-2</v>
      </c>
      <c r="Z1068" s="51">
        <v>18.090059585956599</v>
      </c>
      <c r="AA1068" s="19">
        <v>0.20579719783389</v>
      </c>
      <c r="AB1068" s="51">
        <v>41.156386686547201</v>
      </c>
      <c r="AC1068" s="19">
        <v>0.34781854126253198</v>
      </c>
      <c r="AD1068" s="51">
        <v>59.067709624534501</v>
      </c>
      <c r="AE1068" s="19">
        <v>0.53302684104361098</v>
      </c>
      <c r="AF1068" s="87">
        <v>71.079916152986698</v>
      </c>
      <c r="AG1068" s="19">
        <v>-1.52150203648489E-2</v>
      </c>
      <c r="AH1068" s="51">
        <v>-3.3203230283106699</v>
      </c>
      <c r="AI1068" s="19">
        <v>3.1766528070875197E-2</v>
      </c>
      <c r="AJ1068" s="51">
        <v>16.9035700140812</v>
      </c>
      <c r="AK1068" s="19">
        <v>3.23176070000045</v>
      </c>
      <c r="AL1068" s="19">
        <v>0.13316395143017901</v>
      </c>
      <c r="AM1068" s="51">
        <v>291.21307194698602</v>
      </c>
      <c r="AN1068" s="15"/>
      <c r="AO1068" s="22">
        <v>7.6221321247430807E-2</v>
      </c>
      <c r="AP1068" s="22">
        <v>-8.6396169514919199E-2</v>
      </c>
      <c r="AQ1068" s="22">
        <v>0.138006404802582</v>
      </c>
      <c r="AR1068" s="22">
        <v>-8.4807178285700502E-2</v>
      </c>
      <c r="AS1068" s="20">
        <v>8</v>
      </c>
      <c r="AT1068" s="20">
        <v>4</v>
      </c>
      <c r="AU1068" s="20">
        <v>7</v>
      </c>
      <c r="AV1068" s="21">
        <v>5</v>
      </c>
      <c r="AW1068" s="15"/>
      <c r="AX1068" s="25">
        <v>0.28357671787787703</v>
      </c>
      <c r="AY1068" s="26">
        <v>0.776418874546835</v>
      </c>
      <c r="AZ1068" s="26">
        <v>1.4968857557687401</v>
      </c>
      <c r="BA1068" s="26">
        <v>1.1239407214598001</v>
      </c>
      <c r="BB1068" s="85">
        <v>2.9183464251727902E-2</v>
      </c>
      <c r="BC1068" s="88">
        <v>-29.180076148186298</v>
      </c>
      <c r="BD1068" s="18">
        <v>43881</v>
      </c>
      <c r="BE1068" s="18">
        <v>43913</v>
      </c>
      <c r="BF1068" s="20"/>
      <c r="BG1068" s="18"/>
      <c r="BH1068" s="15"/>
    </row>
    <row r="1069" spans="1:60" x14ac:dyDescent="0.25">
      <c r="A1069" s="15"/>
      <c r="B1069" s="14" t="s">
        <v>3381</v>
      </c>
      <c r="C1069" s="14" t="s">
        <v>3382</v>
      </c>
      <c r="D1069" s="14" t="s">
        <v>3376</v>
      </c>
      <c r="E1069" s="16" t="s">
        <v>337</v>
      </c>
      <c r="F1069" s="16" t="s">
        <v>326</v>
      </c>
      <c r="G1069" s="81" t="s">
        <v>145</v>
      </c>
      <c r="H1069" s="82" t="s">
        <v>1053</v>
      </c>
      <c r="I1069" s="17" t="s">
        <v>31</v>
      </c>
      <c r="J1069" s="17" t="s">
        <v>3383</v>
      </c>
      <c r="K1069" s="15"/>
      <c r="L1069" s="18">
        <v>44022</v>
      </c>
      <c r="M1069" s="83">
        <v>3296.4825999997602</v>
      </c>
      <c r="N1069" s="84">
        <v>3296.4825999997602</v>
      </c>
      <c r="O1069" s="84">
        <v>3601.8938999995598</v>
      </c>
      <c r="P1069" s="85">
        <f t="shared" si="16"/>
        <v>0.91520813536460999</v>
      </c>
      <c r="Q1069" s="18">
        <v>43881</v>
      </c>
      <c r="R1069" s="86">
        <v>4182450.4369999999</v>
      </c>
      <c r="S1069" s="86">
        <v>4202970.3679609401</v>
      </c>
      <c r="T1069" s="15"/>
      <c r="U1069" s="19">
        <v>2.2436084924265701E-2</v>
      </c>
      <c r="V1069" s="51">
        <v>2.2855214077935702</v>
      </c>
      <c r="W1069" s="19">
        <v>1.68479939493409E-2</v>
      </c>
      <c r="X1069" s="51">
        <v>2.4737166459999602</v>
      </c>
      <c r="Y1069" s="19">
        <v>-1.48687026576226E-2</v>
      </c>
      <c r="Z1069" s="51">
        <v>17.8448031924781</v>
      </c>
      <c r="AA1069" s="19">
        <v>0.19977513332938501</v>
      </c>
      <c r="AB1069" s="51">
        <v>40.554180236125802</v>
      </c>
      <c r="AC1069" s="19">
        <v>0.33439807784277897</v>
      </c>
      <c r="AD1069" s="51">
        <v>57.725663282559303</v>
      </c>
      <c r="AE1069" s="19">
        <v>0.51019200590439095</v>
      </c>
      <c r="AF1069" s="87">
        <v>68.796432639006497</v>
      </c>
      <c r="AG1069" s="19">
        <v>-1.53495758941062E-2</v>
      </c>
      <c r="AH1069" s="51">
        <v>-3.3337785812364</v>
      </c>
      <c r="AI1069" s="19">
        <v>2.9063638923617002E-2</v>
      </c>
      <c r="AJ1069" s="51">
        <v>16.6332810993481</v>
      </c>
      <c r="AK1069" s="19">
        <v>2.2964825999992899</v>
      </c>
      <c r="AL1069" s="19">
        <v>0.14507060509276901</v>
      </c>
      <c r="AM1069" s="51">
        <v>233.80283554969401</v>
      </c>
      <c r="AN1069" s="15"/>
      <c r="AO1069" s="22">
        <v>7.6206600686418796E-2</v>
      </c>
      <c r="AP1069" s="22">
        <v>-8.6433638200105606E-2</v>
      </c>
      <c r="AQ1069" s="22">
        <v>0.137538845880044</v>
      </c>
      <c r="AR1069" s="22">
        <v>-8.5194694578676705E-2</v>
      </c>
      <c r="AS1069" s="20">
        <v>8</v>
      </c>
      <c r="AT1069" s="20">
        <v>4</v>
      </c>
      <c r="AU1069" s="20">
        <v>7</v>
      </c>
      <c r="AV1069" s="21">
        <v>5</v>
      </c>
      <c r="AW1069" s="15"/>
      <c r="AX1069" s="25">
        <v>0.28357422090426598</v>
      </c>
      <c r="AY1069" s="26">
        <v>0.75603778684580902</v>
      </c>
      <c r="AZ1069" s="26">
        <v>1.47521156251969</v>
      </c>
      <c r="BA1069" s="26">
        <v>1.0937160931771399</v>
      </c>
      <c r="BB1069" s="85">
        <v>2.9182530394900801E-2</v>
      </c>
      <c r="BC1069" s="88">
        <v>-29.211027009936501</v>
      </c>
      <c r="BD1069" s="18">
        <v>43881</v>
      </c>
      <c r="BE1069" s="18">
        <v>43913</v>
      </c>
      <c r="BF1069" s="20"/>
      <c r="BG1069" s="18"/>
      <c r="BH1069" s="15"/>
    </row>
    <row r="1070" spans="1:60" x14ac:dyDescent="0.25">
      <c r="A1070" s="15"/>
      <c r="B1070" s="14" t="s">
        <v>3384</v>
      </c>
      <c r="C1070" s="14" t="s">
        <v>3385</v>
      </c>
      <c r="D1070" s="14" t="s">
        <v>3376</v>
      </c>
      <c r="E1070" s="16" t="s">
        <v>341</v>
      </c>
      <c r="F1070" s="16" t="s">
        <v>326</v>
      </c>
      <c r="G1070" s="81" t="s">
        <v>145</v>
      </c>
      <c r="H1070" s="82" t="s">
        <v>1053</v>
      </c>
      <c r="I1070" s="17" t="s">
        <v>31</v>
      </c>
      <c r="J1070" s="17" t="s">
        <v>3386</v>
      </c>
      <c r="K1070" s="15"/>
      <c r="L1070" s="18">
        <v>44022</v>
      </c>
      <c r="M1070" s="83">
        <v>3115.03159999847</v>
      </c>
      <c r="N1070" s="84">
        <v>3115.03159999847</v>
      </c>
      <c r="O1070" s="84">
        <v>3433.26570000127</v>
      </c>
      <c r="P1070" s="85">
        <f t="shared" si="16"/>
        <v>0.9073086303799085</v>
      </c>
      <c r="Q1070" s="18">
        <v>43881</v>
      </c>
      <c r="R1070" s="86">
        <v>51509028.704999998</v>
      </c>
      <c r="S1070" s="86">
        <v>49639752.278437503</v>
      </c>
      <c r="T1070" s="15"/>
      <c r="U1070" s="19">
        <v>2.2373204445102601E-2</v>
      </c>
      <c r="V1070" s="51">
        <v>2.2792333598772498</v>
      </c>
      <c r="W1070" s="19">
        <v>1.4974220566727999E-2</v>
      </c>
      <c r="X1070" s="51">
        <v>2.28633930773867</v>
      </c>
      <c r="Y1070" s="19">
        <v>-2.5830460943325299E-2</v>
      </c>
      <c r="Z1070" s="51">
        <v>16.7486273639079</v>
      </c>
      <c r="AA1070" s="19">
        <v>0.173044796110771</v>
      </c>
      <c r="AB1070" s="51">
        <v>37.881146514264401</v>
      </c>
      <c r="AC1070" s="19">
        <v>0.27563852841209202</v>
      </c>
      <c r="AD1070" s="51">
        <v>51.849708339490498</v>
      </c>
      <c r="AE1070" s="19">
        <v>0.41156812525703601</v>
      </c>
      <c r="AF1070" s="87">
        <v>58.934044574329199</v>
      </c>
      <c r="AG1070" s="19">
        <v>-1.5954765337482999E-2</v>
      </c>
      <c r="AH1070" s="51">
        <v>-3.3942975255740699</v>
      </c>
      <c r="AI1070" s="19">
        <v>1.69876016261696E-2</v>
      </c>
      <c r="AJ1070" s="51">
        <v>15.4256773696106</v>
      </c>
      <c r="AK1070" s="19">
        <v>2.1150315999984701</v>
      </c>
      <c r="AL1070" s="19">
        <v>0.103474295621709</v>
      </c>
      <c r="AM1070" s="51">
        <v>179.540161946788</v>
      </c>
      <c r="AN1070" s="15"/>
      <c r="AO1070" s="22">
        <v>7.6140439998198403E-2</v>
      </c>
      <c r="AP1070" s="22">
        <v>-8.6602116572030402E-2</v>
      </c>
      <c r="AQ1070" s="22">
        <v>0.13543692130042501</v>
      </c>
      <c r="AR1070" s="22">
        <v>-8.69365662956261E-2</v>
      </c>
      <c r="AS1070" s="20">
        <v>8</v>
      </c>
      <c r="AT1070" s="20">
        <v>4</v>
      </c>
      <c r="AU1070" s="20">
        <v>7</v>
      </c>
      <c r="AV1070" s="21">
        <v>5</v>
      </c>
      <c r="AW1070" s="15"/>
      <c r="AX1070" s="25">
        <v>0.28356430359679502</v>
      </c>
      <c r="AY1070" s="26">
        <v>0.66551936812720702</v>
      </c>
      <c r="AZ1070" s="26">
        <v>1.37893087555676</v>
      </c>
      <c r="BA1070" s="26">
        <v>0.95991522737495005</v>
      </c>
      <c r="BB1070" s="85">
        <v>2.9178465880831901E-2</v>
      </c>
      <c r="BC1070" s="88">
        <v>-29.350160693924401</v>
      </c>
      <c r="BD1070" s="18">
        <v>43881</v>
      </c>
      <c r="BE1070" s="18">
        <v>43913</v>
      </c>
      <c r="BF1070" s="20"/>
      <c r="BG1070" s="18"/>
      <c r="BH1070" s="15"/>
    </row>
    <row r="1071" spans="1:60" x14ac:dyDescent="0.25">
      <c r="A1071" s="15"/>
      <c r="B1071" s="14" t="s">
        <v>3387</v>
      </c>
      <c r="C1071" s="14" t="s">
        <v>3388</v>
      </c>
      <c r="D1071" s="14" t="s">
        <v>3376</v>
      </c>
      <c r="E1071" s="16" t="s">
        <v>345</v>
      </c>
      <c r="F1071" s="16" t="s">
        <v>326</v>
      </c>
      <c r="G1071" s="81" t="s">
        <v>145</v>
      </c>
      <c r="H1071" s="82" t="s">
        <v>1053</v>
      </c>
      <c r="I1071" s="17" t="s">
        <v>31</v>
      </c>
      <c r="J1071" s="17" t="s">
        <v>3389</v>
      </c>
      <c r="K1071" s="15"/>
      <c r="L1071" s="18">
        <v>44022</v>
      </c>
      <c r="M1071" s="83">
        <v>2857.2448000013801</v>
      </c>
      <c r="N1071" s="84">
        <v>2857.2448000013801</v>
      </c>
      <c r="O1071" s="84">
        <v>3149.1431999988899</v>
      </c>
      <c r="P1071" s="85">
        <f t="shared" si="16"/>
        <v>0.90730862921774635</v>
      </c>
      <c r="Q1071" s="18">
        <v>43881</v>
      </c>
      <c r="R1071" s="86">
        <v>583819.72100000002</v>
      </c>
      <c r="S1071" s="86">
        <v>949091.77777832001</v>
      </c>
      <c r="T1071" s="15"/>
      <c r="U1071" s="19">
        <v>2.2373242036337601E-2</v>
      </c>
      <c r="V1071" s="51">
        <v>2.2792371190007499</v>
      </c>
      <c r="W1071" s="19">
        <v>1.49742228586547E-2</v>
      </c>
      <c r="X1071" s="51">
        <v>2.2863395369313402</v>
      </c>
      <c r="Y1071" s="19">
        <v>-2.5830431418398799E-2</v>
      </c>
      <c r="Z1071" s="51">
        <v>16.748630316404199</v>
      </c>
      <c r="AA1071" s="19">
        <v>0.173044795881724</v>
      </c>
      <c r="AB1071" s="51">
        <v>37.881146491330597</v>
      </c>
      <c r="AC1071" s="19">
        <v>0.27563857384666302</v>
      </c>
      <c r="AD1071" s="51">
        <v>51.8497128829476</v>
      </c>
      <c r="AE1071" s="19">
        <v>0.41156811633321899</v>
      </c>
      <c r="AF1071" s="87">
        <v>58.9340436819475</v>
      </c>
      <c r="AG1071" s="19">
        <v>-1.5954735729792401E-2</v>
      </c>
      <c r="AH1071" s="51">
        <v>-3.39429456480502</v>
      </c>
      <c r="AI1071" s="19">
        <v>1.6987648805297802E-2</v>
      </c>
      <c r="AJ1071" s="51">
        <v>15.425682087530699</v>
      </c>
      <c r="AK1071" s="19">
        <v>1.8572448000009201</v>
      </c>
      <c r="AL1071" s="19">
        <v>0.126625355851575</v>
      </c>
      <c r="AM1071" s="51">
        <v>189.87905554985599</v>
      </c>
      <c r="AN1071" s="15"/>
      <c r="AO1071" s="22">
        <v>7.6140457093060804E-2</v>
      </c>
      <c r="AP1071" s="22">
        <v>-8.6602125049539597E-2</v>
      </c>
      <c r="AQ1071" s="22">
        <v>0.135436929140269</v>
      </c>
      <c r="AR1071" s="22">
        <v>-8.6936552428669503E-2</v>
      </c>
      <c r="AS1071" s="20">
        <v>8</v>
      </c>
      <c r="AT1071" s="20">
        <v>4</v>
      </c>
      <c r="AU1071" s="20">
        <v>7</v>
      </c>
      <c r="AV1071" s="21">
        <v>5</v>
      </c>
      <c r="AW1071" s="15"/>
      <c r="AX1071" s="25">
        <v>0.28356430140294803</v>
      </c>
      <c r="AY1071" s="26">
        <v>0.66551899387923197</v>
      </c>
      <c r="AZ1071" s="26">
        <v>1.37893063809133</v>
      </c>
      <c r="BA1071" s="26">
        <v>0.95991466327905095</v>
      </c>
      <c r="BB1071" s="85">
        <v>2.9178465599725301E-2</v>
      </c>
      <c r="BC1071" s="88">
        <v>-29.3501641969779</v>
      </c>
      <c r="BD1071" s="18">
        <v>43881</v>
      </c>
      <c r="BE1071" s="18">
        <v>43913</v>
      </c>
      <c r="BF1071" s="20"/>
      <c r="BG1071" s="18"/>
      <c r="BH1071" s="15"/>
    </row>
    <row r="1072" spans="1:60" x14ac:dyDescent="0.25">
      <c r="A1072" s="15"/>
      <c r="B1072" s="14" t="s">
        <v>3390</v>
      </c>
      <c r="C1072" s="14" t="s">
        <v>3391</v>
      </c>
      <c r="D1072" s="14" t="s">
        <v>3376</v>
      </c>
      <c r="E1072" s="16" t="s">
        <v>36</v>
      </c>
      <c r="F1072" s="16" t="s">
        <v>114</v>
      </c>
      <c r="G1072" s="81" t="s">
        <v>115</v>
      </c>
      <c r="H1072" s="82" t="s">
        <v>1053</v>
      </c>
      <c r="I1072" s="17" t="s">
        <v>411</v>
      </c>
      <c r="J1072" s="17" t="s">
        <v>3392</v>
      </c>
      <c r="K1072" s="15"/>
      <c r="L1072" s="18">
        <v>44022</v>
      </c>
      <c r="M1072" s="83">
        <v>1076.84685000032</v>
      </c>
      <c r="N1072" s="84">
        <v>1076.84685000032</v>
      </c>
      <c r="O1072" s="84">
        <v>1234.4777899999201</v>
      </c>
      <c r="P1072" s="85">
        <f t="shared" si="16"/>
        <v>0.87230961846659849</v>
      </c>
      <c r="Q1072" s="18">
        <v>43880</v>
      </c>
      <c r="R1072" s="86">
        <v>23873979.045875002</v>
      </c>
      <c r="S1072" s="86">
        <v>25020185.4777187</v>
      </c>
      <c r="T1072" s="15"/>
      <c r="U1072" s="19">
        <v>6.7032808019575896E-3</v>
      </c>
      <c r="V1072" s="51">
        <v>0.712240995562752</v>
      </c>
      <c r="W1072" s="19">
        <v>-1.6115378287395302E-2</v>
      </c>
      <c r="X1072" s="51">
        <v>-0.82262057767366104</v>
      </c>
      <c r="Y1072" s="19">
        <v>-6.3998943290280302E-2</v>
      </c>
      <c r="Z1072" s="51">
        <v>12.9317791292269</v>
      </c>
      <c r="AA1072" s="19">
        <v>9.1076256290834906E-2</v>
      </c>
      <c r="AB1072" s="51">
        <v>29.684292532241699</v>
      </c>
      <c r="AC1072" s="19">
        <v>0.19746664489881399</v>
      </c>
      <c r="AD1072" s="51">
        <v>44.0325199881336</v>
      </c>
      <c r="AE1072" s="19">
        <v>0.30400999729143202</v>
      </c>
      <c r="AF1072" s="87">
        <v>48.178231777739697</v>
      </c>
      <c r="AG1072" s="19">
        <v>-2.9443522305882701E-2</v>
      </c>
      <c r="AH1072" s="51">
        <v>-4.7431732224140397</v>
      </c>
      <c r="AI1072" s="19">
        <v>-3.1301723486649301E-2</v>
      </c>
      <c r="AJ1072" s="51">
        <v>10.596744858325099</v>
      </c>
      <c r="AK1072" s="19">
        <v>0.99345943093998401</v>
      </c>
      <c r="AL1072" s="19">
        <v>4.9363649321094299E-2</v>
      </c>
      <c r="AM1072" s="51">
        <v>16.1587186402176</v>
      </c>
      <c r="AN1072" s="15"/>
      <c r="AO1072" s="22">
        <v>0.11235671218863</v>
      </c>
      <c r="AP1072" s="22">
        <v>-0.13289074250133101</v>
      </c>
      <c r="AQ1072" s="22">
        <v>0.16448369625693901</v>
      </c>
      <c r="AR1072" s="22">
        <v>-0.10806894804860299</v>
      </c>
      <c r="AS1072" s="20">
        <v>8</v>
      </c>
      <c r="AT1072" s="20">
        <v>4</v>
      </c>
      <c r="AU1072" s="20">
        <v>7</v>
      </c>
      <c r="AV1072" s="21">
        <v>5</v>
      </c>
      <c r="AW1072" s="15"/>
      <c r="AX1072" s="25">
        <v>0.37050128254399201</v>
      </c>
      <c r="AY1072" s="26">
        <v>0.43514816899187297</v>
      </c>
      <c r="AZ1072" s="26">
        <v>1.0806812695227599</v>
      </c>
      <c r="BA1072" s="26">
        <v>0.63441886931195801</v>
      </c>
      <c r="BB1072" s="85">
        <v>3.81044197941083E-2</v>
      </c>
      <c r="BC1072" s="88">
        <v>-30.966646714601701</v>
      </c>
      <c r="BD1072" s="18">
        <v>43880</v>
      </c>
      <c r="BE1072" s="18">
        <v>43913</v>
      </c>
      <c r="BF1072" s="20"/>
      <c r="BG1072" s="18"/>
      <c r="BH1072" s="15"/>
    </row>
    <row r="1073" spans="1:60" x14ac:dyDescent="0.25">
      <c r="A1073" s="15"/>
      <c r="B1073" s="14" t="s">
        <v>3393</v>
      </c>
      <c r="C1073" s="14" t="s">
        <v>3394</v>
      </c>
      <c r="D1073" s="14" t="s">
        <v>3376</v>
      </c>
      <c r="E1073" s="16" t="s">
        <v>77</v>
      </c>
      <c r="F1073" s="16" t="s">
        <v>114</v>
      </c>
      <c r="G1073" s="81" t="s">
        <v>115</v>
      </c>
      <c r="H1073" s="82" t="s">
        <v>1053</v>
      </c>
      <c r="I1073" s="17" t="s">
        <v>411</v>
      </c>
      <c r="J1073" s="17" t="s">
        <v>3395</v>
      </c>
      <c r="K1073" s="15"/>
      <c r="L1073" s="18">
        <v>44022</v>
      </c>
      <c r="M1073" s="83">
        <v>1334.6647020001001</v>
      </c>
      <c r="N1073" s="84">
        <v>1334.6647020001001</v>
      </c>
      <c r="O1073" s="84">
        <v>1521.83992999978</v>
      </c>
      <c r="P1073" s="85">
        <f t="shared" si="16"/>
        <v>0.87700728288834751</v>
      </c>
      <c r="Q1073" s="18">
        <v>43880</v>
      </c>
      <c r="R1073" s="86">
        <v>35498591.6281875</v>
      </c>
      <c r="S1073" s="86">
        <v>36116690.905187503</v>
      </c>
      <c r="T1073" s="15"/>
      <c r="U1073" s="19">
        <v>6.7354077182244501E-3</v>
      </c>
      <c r="V1073" s="51">
        <v>0.71545368718943803</v>
      </c>
      <c r="W1073" s="19">
        <v>-1.50231473689928E-2</v>
      </c>
      <c r="X1073" s="51">
        <v>-0.713397485833411</v>
      </c>
      <c r="Y1073" s="19">
        <v>-5.4872467600071098E-2</v>
      </c>
      <c r="Z1073" s="51">
        <v>13.8444266982406</v>
      </c>
      <c r="AA1073" s="19">
        <v>0.114432845643023</v>
      </c>
      <c r="AB1073" s="51">
        <v>32.019951467460501</v>
      </c>
      <c r="AC1073" s="19">
        <v>0.24119545317080299</v>
      </c>
      <c r="AD1073" s="51">
        <v>48.405400815361602</v>
      </c>
      <c r="AE1073" s="19">
        <v>0.38991130664013302</v>
      </c>
      <c r="AF1073" s="87">
        <v>56.768362712638897</v>
      </c>
      <c r="AG1073" s="19">
        <v>-2.904309943915E-2</v>
      </c>
      <c r="AH1073" s="51">
        <v>-4.70313093574077</v>
      </c>
      <c r="AI1073" s="19">
        <v>-2.0968705514860599E-2</v>
      </c>
      <c r="AJ1073" s="51">
        <v>11.6300466555113</v>
      </c>
      <c r="AK1073" s="19">
        <v>2.0676305552991101</v>
      </c>
      <c r="AL1073" s="19">
        <v>0.12523291317309501</v>
      </c>
      <c r="AM1073" s="51">
        <v>223.172003444284</v>
      </c>
      <c r="AN1073" s="15"/>
      <c r="AO1073" s="22">
        <v>0.112348471979203</v>
      </c>
      <c r="AP1073" s="22">
        <v>-0.13277854164160099</v>
      </c>
      <c r="AQ1073" s="22">
        <v>0.16826921880419801</v>
      </c>
      <c r="AR1073" s="22">
        <v>-0.10707946195369</v>
      </c>
      <c r="AS1073" s="20">
        <v>8</v>
      </c>
      <c r="AT1073" s="20">
        <v>4</v>
      </c>
      <c r="AU1073" s="20">
        <v>7</v>
      </c>
      <c r="AV1073" s="21">
        <v>5</v>
      </c>
      <c r="AW1073" s="15"/>
      <c r="AX1073" s="25">
        <v>0.37054770721937502</v>
      </c>
      <c r="AY1073" s="26">
        <v>0.499602259804306</v>
      </c>
      <c r="AZ1073" s="26">
        <v>1.16111094863663</v>
      </c>
      <c r="BA1073" s="26">
        <v>0.72966659521534905</v>
      </c>
      <c r="BB1073" s="85">
        <v>3.8111464837347703E-2</v>
      </c>
      <c r="BC1073" s="88">
        <v>-30.883114625583399</v>
      </c>
      <c r="BD1073" s="18">
        <v>43880</v>
      </c>
      <c r="BE1073" s="18">
        <v>43913</v>
      </c>
      <c r="BF1073" s="20"/>
      <c r="BG1073" s="18"/>
      <c r="BH1073" s="15"/>
    </row>
    <row r="1074" spans="1:60" x14ac:dyDescent="0.25">
      <c r="A1074" s="15"/>
      <c r="B1074" s="14" t="s">
        <v>3396</v>
      </c>
      <c r="C1074" s="14" t="s">
        <v>3397</v>
      </c>
      <c r="D1074" s="14" t="s">
        <v>3376</v>
      </c>
      <c r="E1074" s="16" t="s">
        <v>55</v>
      </c>
      <c r="F1074" s="16" t="s">
        <v>114</v>
      </c>
      <c r="G1074" s="81" t="s">
        <v>115</v>
      </c>
      <c r="H1074" s="82" t="s">
        <v>1053</v>
      </c>
      <c r="I1074" s="17" t="s">
        <v>411</v>
      </c>
      <c r="J1074" s="17" t="s">
        <v>3398</v>
      </c>
      <c r="K1074" s="15"/>
      <c r="L1074" s="18">
        <v>44022</v>
      </c>
      <c r="M1074" s="83">
        <v>1328.80165199935</v>
      </c>
      <c r="N1074" s="84">
        <v>1328.80165199935</v>
      </c>
      <c r="O1074" s="84">
        <v>1512.19744000025</v>
      </c>
      <c r="P1074" s="85">
        <f t="shared" si="16"/>
        <v>0.87872232609991086</v>
      </c>
      <c r="Q1074" s="18">
        <v>43880</v>
      </c>
      <c r="R1074" s="86">
        <v>17709052.8277812</v>
      </c>
      <c r="S1074" s="86">
        <v>18644938.086874999</v>
      </c>
      <c r="T1074" s="15"/>
      <c r="U1074" s="19">
        <v>6.7907283446402298E-3</v>
      </c>
      <c r="V1074" s="51">
        <v>0.72098574983101604</v>
      </c>
      <c r="W1074" s="19">
        <v>-1.46345803741497E-2</v>
      </c>
      <c r="X1074" s="51">
        <v>-0.67454078634909798</v>
      </c>
      <c r="Y1074" s="19">
        <v>-5.52385203855374E-2</v>
      </c>
      <c r="Z1074" s="51">
        <v>13.807821419701201</v>
      </c>
      <c r="AA1074" s="19">
        <v>0.110431473891367</v>
      </c>
      <c r="AB1074" s="51">
        <v>31.619814292294901</v>
      </c>
      <c r="AC1074" s="19">
        <v>0.23949929044290899</v>
      </c>
      <c r="AD1074" s="51">
        <v>48.235784542572198</v>
      </c>
      <c r="AE1074" s="19">
        <v>0.374360117629985</v>
      </c>
      <c r="AF1074" s="87">
        <v>55.213243811624103</v>
      </c>
      <c r="AG1074" s="19">
        <v>-2.8925374434948001E-2</v>
      </c>
      <c r="AH1074" s="51">
        <v>-4.6913584353242204</v>
      </c>
      <c r="AI1074" s="19">
        <v>-2.1796518138216901E-2</v>
      </c>
      <c r="AJ1074" s="51">
        <v>11.5472653931793</v>
      </c>
      <c r="AK1074" s="19">
        <v>2.0492488228017498</v>
      </c>
      <c r="AL1074" s="19">
        <v>0.124521258543682</v>
      </c>
      <c r="AM1074" s="51">
        <v>221.333830194548</v>
      </c>
      <c r="AN1074" s="15"/>
      <c r="AO1074" s="22">
        <v>0.11236928573634899</v>
      </c>
      <c r="AP1074" s="22">
        <v>-0.13276219923412999</v>
      </c>
      <c r="AQ1074" s="22">
        <v>0.165668007073691</v>
      </c>
      <c r="AR1074" s="22">
        <v>-0.106669789249281</v>
      </c>
      <c r="AS1074" s="20">
        <v>8</v>
      </c>
      <c r="AT1074" s="20">
        <v>4</v>
      </c>
      <c r="AU1074" s="20">
        <v>7</v>
      </c>
      <c r="AV1074" s="21">
        <v>5</v>
      </c>
      <c r="AW1074" s="15"/>
      <c r="AX1074" s="25">
        <v>0.37039787504880201</v>
      </c>
      <c r="AY1074" s="26">
        <v>0.48700034302009998</v>
      </c>
      <c r="AZ1074" s="26">
        <v>1.1452633795052001</v>
      </c>
      <c r="BA1074" s="26">
        <v>0.71129855921935803</v>
      </c>
      <c r="BB1074" s="85">
        <v>3.8096810588904198E-2</v>
      </c>
      <c r="BC1074" s="88">
        <v>-30.853210080793399</v>
      </c>
      <c r="BD1074" s="18">
        <v>43880</v>
      </c>
      <c r="BE1074" s="18">
        <v>43913</v>
      </c>
      <c r="BF1074" s="20"/>
      <c r="BG1074" s="18"/>
      <c r="BH1074" s="15"/>
    </row>
    <row r="1075" spans="1:60" x14ac:dyDescent="0.25">
      <c r="A1075" s="15"/>
      <c r="B1075" s="14" t="s">
        <v>3399</v>
      </c>
      <c r="C1075" s="14" t="s">
        <v>3400</v>
      </c>
      <c r="D1075" s="14" t="s">
        <v>3376</v>
      </c>
      <c r="E1075" s="16" t="s">
        <v>59</v>
      </c>
      <c r="F1075" s="16" t="s">
        <v>114</v>
      </c>
      <c r="G1075" s="81" t="s">
        <v>115</v>
      </c>
      <c r="H1075" s="82" t="s">
        <v>1053</v>
      </c>
      <c r="I1075" s="17" t="s">
        <v>411</v>
      </c>
      <c r="J1075" s="17" t="s">
        <v>3401</v>
      </c>
      <c r="K1075" s="15"/>
      <c r="L1075" s="18">
        <v>44022</v>
      </c>
      <c r="M1075" s="83">
        <v>1184.1797519996801</v>
      </c>
      <c r="N1075" s="84">
        <v>1184.1797519996801</v>
      </c>
      <c r="O1075" s="84">
        <v>1342.37804999948</v>
      </c>
      <c r="P1075" s="85">
        <f t="shared" si="16"/>
        <v>0.882150711567534</v>
      </c>
      <c r="Q1075" s="18">
        <v>43880</v>
      </c>
      <c r="R1075" s="86">
        <v>1474122.7949785199</v>
      </c>
      <c r="S1075" s="86">
        <v>1447163.5234375</v>
      </c>
      <c r="T1075" s="15"/>
      <c r="U1075" s="19">
        <v>6.7810130658472198E-3</v>
      </c>
      <c r="V1075" s="51">
        <v>0.72001422195171505</v>
      </c>
      <c r="W1075" s="19">
        <v>-1.38276584648338E-2</v>
      </c>
      <c r="X1075" s="51">
        <v>-0.593848595417512</v>
      </c>
      <c r="Y1075" s="19">
        <v>-4.7792587268340903E-2</v>
      </c>
      <c r="Z1075" s="51">
        <v>14.552414731413601</v>
      </c>
      <c r="AA1075" s="19">
        <v>0.13128844244420201</v>
      </c>
      <c r="AB1075" s="51">
        <v>33.705511147563797</v>
      </c>
      <c r="AC1075" s="19">
        <v>0.27909268889372502</v>
      </c>
      <c r="AD1075" s="51">
        <v>52.195124387624702</v>
      </c>
      <c r="AE1075" s="19">
        <v>0.45393732505559498</v>
      </c>
      <c r="AF1075" s="87">
        <v>63.170964554184998</v>
      </c>
      <c r="AG1075" s="19">
        <v>-2.8620690276511599E-2</v>
      </c>
      <c r="AH1075" s="51">
        <v>-4.6608900194769403</v>
      </c>
      <c r="AI1075" s="19">
        <v>-1.3269101081277801E-2</v>
      </c>
      <c r="AJ1075" s="51">
        <v>12.4000070988695</v>
      </c>
      <c r="AK1075" s="19">
        <v>1.5347940835240299</v>
      </c>
      <c r="AL1075" s="19">
        <v>0.102859738874104</v>
      </c>
      <c r="AM1075" s="51">
        <v>169.88835626677599</v>
      </c>
      <c r="AN1075" s="15"/>
      <c r="AO1075" s="22">
        <v>0.112475078874995</v>
      </c>
      <c r="AP1075" s="22">
        <v>-0.13264038244233201</v>
      </c>
      <c r="AQ1075" s="22">
        <v>0.16963216049945901</v>
      </c>
      <c r="AR1075" s="22">
        <v>-0.105943556753191</v>
      </c>
      <c r="AS1075" s="20">
        <v>8</v>
      </c>
      <c r="AT1075" s="20">
        <v>4</v>
      </c>
      <c r="AU1075" s="20">
        <v>7</v>
      </c>
      <c r="AV1075" s="21">
        <v>5</v>
      </c>
      <c r="AW1075" s="15"/>
      <c r="AX1075" s="25">
        <v>0.37048523734847499</v>
      </c>
      <c r="AY1075" s="26">
        <v>0.54491056846382002</v>
      </c>
      <c r="AZ1075" s="26">
        <v>1.21706964099576</v>
      </c>
      <c r="BA1075" s="26">
        <v>0.79702973363600904</v>
      </c>
      <c r="BB1075" s="85">
        <v>3.8107790767717198E-2</v>
      </c>
      <c r="BC1075" s="88">
        <v>-30.7909111743793</v>
      </c>
      <c r="BD1075" s="18">
        <v>43880</v>
      </c>
      <c r="BE1075" s="18">
        <v>43913</v>
      </c>
      <c r="BF1075" s="20"/>
      <c r="BG1075" s="18"/>
      <c r="BH1075" s="15"/>
    </row>
    <row r="1076" spans="1:60" x14ac:dyDescent="0.25">
      <c r="A1076" s="15"/>
      <c r="B1076" s="14" t="s">
        <v>3402</v>
      </c>
      <c r="C1076" s="14" t="s">
        <v>3403</v>
      </c>
      <c r="D1076" s="14" t="s">
        <v>3376</v>
      </c>
      <c r="E1076" s="16" t="s">
        <v>128</v>
      </c>
      <c r="F1076" s="16" t="s">
        <v>114</v>
      </c>
      <c r="G1076" s="81" t="s">
        <v>115</v>
      </c>
      <c r="H1076" s="82" t="s">
        <v>1053</v>
      </c>
      <c r="I1076" s="17" t="s">
        <v>411</v>
      </c>
      <c r="J1076" s="17" t="s">
        <v>3404</v>
      </c>
      <c r="K1076" s="15"/>
      <c r="L1076" s="18">
        <v>44022</v>
      </c>
      <c r="M1076" s="83">
        <v>1159.71129000001</v>
      </c>
      <c r="N1076" s="84">
        <v>1159.71129000001</v>
      </c>
      <c r="O1076" s="84">
        <v>1309.2270100005001</v>
      </c>
      <c r="P1076" s="85">
        <f t="shared" si="16"/>
        <v>0.88579847584993454</v>
      </c>
      <c r="Q1076" s="18">
        <v>43880</v>
      </c>
      <c r="R1076" s="86">
        <v>37635140.3706875</v>
      </c>
      <c r="S1076" s="86">
        <v>60670595.802625</v>
      </c>
      <c r="T1076" s="15"/>
      <c r="U1076" s="19">
        <v>6.8403810837480697E-3</v>
      </c>
      <c r="V1076" s="51">
        <v>0.72595102374179998</v>
      </c>
      <c r="W1076" s="19">
        <v>-1.29470854226383E-2</v>
      </c>
      <c r="X1076" s="51">
        <v>-0.50579129119796595</v>
      </c>
      <c r="Y1076" s="19">
        <v>-4.2746303594904E-2</v>
      </c>
      <c r="Z1076" s="51">
        <v>15.057043098757299</v>
      </c>
      <c r="AA1076" s="19">
        <v>0.143275785956648</v>
      </c>
      <c r="AB1076" s="51">
        <v>34.904245498823002</v>
      </c>
      <c r="AC1076" s="19">
        <v>0.30589158768096197</v>
      </c>
      <c r="AD1076" s="51">
        <v>54.875014266348401</v>
      </c>
      <c r="AE1076" s="19">
        <v>0.49923716887133202</v>
      </c>
      <c r="AF1076" s="87">
        <v>67.700948935700595</v>
      </c>
      <c r="AG1076" s="19">
        <v>-2.8325522476734501E-2</v>
      </c>
      <c r="AH1076" s="51">
        <v>-4.6313732394992302</v>
      </c>
      <c r="AI1076" s="19">
        <v>-7.7383692287185104E-3</v>
      </c>
      <c r="AJ1076" s="51">
        <v>12.953080284118199</v>
      </c>
      <c r="AK1076" s="19">
        <v>0.82456426110235004</v>
      </c>
      <c r="AL1076" s="19">
        <v>0.12077909558691299</v>
      </c>
      <c r="AM1076" s="51">
        <v>80.340913066640496</v>
      </c>
      <c r="AN1076" s="15"/>
      <c r="AO1076" s="22">
        <v>0.11245274727669299</v>
      </c>
      <c r="AP1076" s="22">
        <v>-0.132625685240782</v>
      </c>
      <c r="AQ1076" s="22">
        <v>0.170699123280356</v>
      </c>
      <c r="AR1076" s="22">
        <v>-0.105120130003343</v>
      </c>
      <c r="AS1076" s="20">
        <v>8</v>
      </c>
      <c r="AT1076" s="20">
        <v>4</v>
      </c>
      <c r="AU1076" s="20">
        <v>7</v>
      </c>
      <c r="AV1076" s="21">
        <v>5</v>
      </c>
      <c r="AW1076" s="15"/>
      <c r="AX1076" s="25">
        <v>0.37051318278245199</v>
      </c>
      <c r="AY1076" s="26">
        <v>0.577736819017446</v>
      </c>
      <c r="AZ1076" s="26">
        <v>1.25772048273211</v>
      </c>
      <c r="BA1076" s="26">
        <v>0.84593877144379803</v>
      </c>
      <c r="BB1076" s="85">
        <v>3.8112147832398503E-2</v>
      </c>
      <c r="BC1076" s="88">
        <v>-30.721987014316301</v>
      </c>
      <c r="BD1076" s="18">
        <v>43880</v>
      </c>
      <c r="BE1076" s="18">
        <v>43913</v>
      </c>
      <c r="BF1076" s="20"/>
      <c r="BG1076" s="18"/>
      <c r="BH1076" s="15"/>
    </row>
    <row r="1077" spans="1:60" x14ac:dyDescent="0.25">
      <c r="A1077" s="15"/>
      <c r="B1077" s="14" t="s">
        <v>3405</v>
      </c>
      <c r="C1077" s="14" t="s">
        <v>3406</v>
      </c>
      <c r="D1077" s="14" t="s">
        <v>3376</v>
      </c>
      <c r="E1077" s="16" t="s">
        <v>135</v>
      </c>
      <c r="F1077" s="16" t="s">
        <v>114</v>
      </c>
      <c r="G1077" s="81" t="s">
        <v>115</v>
      </c>
      <c r="H1077" s="82" t="s">
        <v>1053</v>
      </c>
      <c r="I1077" s="17" t="s">
        <v>411</v>
      </c>
      <c r="J1077" s="17" t="s">
        <v>3407</v>
      </c>
      <c r="K1077" s="15"/>
      <c r="L1077" s="18">
        <v>44022</v>
      </c>
      <c r="M1077" s="83">
        <v>1225.5337979998401</v>
      </c>
      <c r="N1077" s="84">
        <v>1225.5337979998401</v>
      </c>
      <c r="O1077" s="84">
        <v>1404.13780000061</v>
      </c>
      <c r="P1077" s="85">
        <f t="shared" si="16"/>
        <v>0.87280165664602694</v>
      </c>
      <c r="Q1077" s="18">
        <v>43880</v>
      </c>
      <c r="R1077" s="86">
        <v>4116054.3304921901</v>
      </c>
      <c r="S1077" s="86">
        <v>3937050.6028710902</v>
      </c>
      <c r="T1077" s="15"/>
      <c r="U1077" s="19">
        <v>6.7465239208104296E-3</v>
      </c>
      <c r="V1077" s="51">
        <v>0.71656530744803604</v>
      </c>
      <c r="W1077" s="19">
        <v>-1.6015079947465E-2</v>
      </c>
      <c r="X1077" s="51">
        <v>-0.81259074368063</v>
      </c>
      <c r="Y1077" s="19">
        <v>-6.3268217685617897E-2</v>
      </c>
      <c r="Z1077" s="51">
        <v>13.004851689693201</v>
      </c>
      <c r="AA1077" s="19">
        <v>9.2497930274548695E-2</v>
      </c>
      <c r="AB1077" s="51">
        <v>29.8264599306276</v>
      </c>
      <c r="AC1077" s="19">
        <v>0.20069147458154499</v>
      </c>
      <c r="AD1077" s="51">
        <v>44.3550029564067</v>
      </c>
      <c r="AE1077" s="19">
        <v>0.30934902488661498</v>
      </c>
      <c r="AF1077" s="87">
        <v>48.712134537287099</v>
      </c>
      <c r="AG1077" s="19">
        <v>-2.9343493702981501E-2</v>
      </c>
      <c r="AH1077" s="51">
        <v>-4.7331703621239303</v>
      </c>
      <c r="AI1077" s="19">
        <v>-3.0540552499587599E-2</v>
      </c>
      <c r="AJ1077" s="51">
        <v>10.6728619570349</v>
      </c>
      <c r="AK1077" s="19">
        <v>1.6233144208742301</v>
      </c>
      <c r="AL1077" s="19">
        <v>0.10685188795105199</v>
      </c>
      <c r="AM1077" s="51">
        <v>178.74039000179599</v>
      </c>
      <c r="AN1077" s="15"/>
      <c r="AO1077" s="22">
        <v>0.112372705194575</v>
      </c>
      <c r="AP1077" s="22">
        <v>-0.13287338373542301</v>
      </c>
      <c r="AQ1077" s="22">
        <v>0.16463923220726401</v>
      </c>
      <c r="AR1077" s="22">
        <v>-0.10802903120929799</v>
      </c>
      <c r="AS1077" s="20">
        <v>8</v>
      </c>
      <c r="AT1077" s="20">
        <v>4</v>
      </c>
      <c r="AU1077" s="20">
        <v>7</v>
      </c>
      <c r="AV1077" s="21">
        <v>5</v>
      </c>
      <c r="AW1077" s="15"/>
      <c r="AX1077" s="25">
        <v>0.37048878864734403</v>
      </c>
      <c r="AY1077" s="26">
        <v>0.43875649066649203</v>
      </c>
      <c r="AZ1077" s="26">
        <v>1.0852386771275599</v>
      </c>
      <c r="BA1077" s="26">
        <v>0.639792221054449</v>
      </c>
      <c r="BB1077" s="85">
        <v>3.8103608014680497E-2</v>
      </c>
      <c r="BC1077" s="88">
        <v>-30.9622252887639</v>
      </c>
      <c r="BD1077" s="18">
        <v>43880</v>
      </c>
      <c r="BE1077" s="18">
        <v>43913</v>
      </c>
      <c r="BF1077" s="20"/>
      <c r="BG1077" s="18"/>
      <c r="BH1077" s="15"/>
    </row>
    <row r="1078" spans="1:60" x14ac:dyDescent="0.25">
      <c r="A1078" s="15"/>
      <c r="B1078" s="14" t="s">
        <v>3408</v>
      </c>
      <c r="C1078" s="14" t="s">
        <v>3409</v>
      </c>
      <c r="D1078" s="14" t="s">
        <v>3410</v>
      </c>
      <c r="E1078" s="16" t="s">
        <v>36</v>
      </c>
      <c r="F1078" s="16" t="s">
        <v>28</v>
      </c>
      <c r="G1078" s="81" t="s">
        <v>145</v>
      </c>
      <c r="H1078" s="82" t="s">
        <v>190</v>
      </c>
      <c r="I1078" s="17" t="s">
        <v>31</v>
      </c>
      <c r="J1078" s="17" t="s">
        <v>3411</v>
      </c>
      <c r="K1078" s="15"/>
      <c r="L1078" s="18">
        <v>43881</v>
      </c>
      <c r="M1078" s="83"/>
      <c r="N1078" s="84"/>
      <c r="O1078" s="84">
        <v>1935.7718000002201</v>
      </c>
      <c r="P1078" s="85">
        <f t="shared" si="16"/>
        <v>0</v>
      </c>
      <c r="Q1078" s="18">
        <v>43881</v>
      </c>
      <c r="R1078" s="86"/>
      <c r="S1078" s="86">
        <v>3784823.72471875</v>
      </c>
      <c r="T1078" s="15"/>
      <c r="U1078" s="19"/>
      <c r="V1078" s="51"/>
      <c r="W1078" s="19"/>
      <c r="X1078" s="51"/>
      <c r="Y1078" s="19"/>
      <c r="Z1078" s="51"/>
      <c r="AA1078" s="19"/>
      <c r="AB1078" s="51"/>
      <c r="AC1078" s="19"/>
      <c r="AD1078" s="51"/>
      <c r="AE1078" s="19"/>
      <c r="AF1078" s="87"/>
      <c r="AG1078" s="19"/>
      <c r="AH1078" s="51"/>
      <c r="AI1078" s="19"/>
      <c r="AJ1078" s="51"/>
      <c r="AK1078" s="19"/>
      <c r="AL1078" s="19"/>
      <c r="AM1078" s="51"/>
      <c r="AN1078" s="15"/>
      <c r="AO1078" s="22">
        <v>1.88685816665384E-2</v>
      </c>
      <c r="AP1078" s="22">
        <v>-1.6885092613847501E-2</v>
      </c>
      <c r="AQ1078" s="22">
        <v>6.7237591823868598E-2</v>
      </c>
      <c r="AR1078" s="22">
        <v>-2.4655435434397101E-2</v>
      </c>
      <c r="AS1078" s="20"/>
      <c r="AT1078" s="20"/>
      <c r="AU1078" s="20"/>
      <c r="AV1078" s="21"/>
      <c r="AW1078" s="15"/>
      <c r="AX1078" s="25"/>
      <c r="AY1078" s="26"/>
      <c r="AZ1078" s="26"/>
      <c r="BA1078" s="26"/>
      <c r="BB1078" s="85"/>
      <c r="BC1078" s="88">
        <v>-4.41435961492971</v>
      </c>
      <c r="BD1078" s="18">
        <v>43797</v>
      </c>
      <c r="BE1078" s="18">
        <v>43808</v>
      </c>
      <c r="BF1078" s="20">
        <v>32</v>
      </c>
      <c r="BG1078" s="18">
        <v>43843</v>
      </c>
      <c r="BH1078" s="15"/>
    </row>
    <row r="1079" spans="1:60" x14ac:dyDescent="0.25">
      <c r="A1079" s="15"/>
      <c r="B1079" s="14" t="s">
        <v>3412</v>
      </c>
      <c r="C1079" s="14" t="s">
        <v>3413</v>
      </c>
      <c r="D1079" s="14" t="s">
        <v>3410</v>
      </c>
      <c r="E1079" s="16" t="s">
        <v>43</v>
      </c>
      <c r="F1079" s="16" t="s">
        <v>28</v>
      </c>
      <c r="G1079" s="81" t="s">
        <v>145</v>
      </c>
      <c r="H1079" s="82" t="s">
        <v>190</v>
      </c>
      <c r="I1079" s="17" t="s">
        <v>31</v>
      </c>
      <c r="J1079" s="17" t="s">
        <v>3414</v>
      </c>
      <c r="K1079" s="15"/>
      <c r="L1079" s="18">
        <v>44022</v>
      </c>
      <c r="M1079" s="83">
        <v>5440.5657000020101</v>
      </c>
      <c r="N1079" s="84">
        <v>5440.5657000020101</v>
      </c>
      <c r="O1079" s="84">
        <v>5797.9187000021302</v>
      </c>
      <c r="P1079" s="85">
        <f t="shared" si="16"/>
        <v>0.93836529649855405</v>
      </c>
      <c r="Q1079" s="18">
        <v>43881</v>
      </c>
      <c r="R1079" s="86">
        <v>1712361.1969999999</v>
      </c>
      <c r="S1079" s="86">
        <v>1699127.8733886699</v>
      </c>
      <c r="T1079" s="15"/>
      <c r="U1079" s="19">
        <v>9.5879730197339103E-3</v>
      </c>
      <c r="V1079" s="51">
        <v>1.0007102173403799</v>
      </c>
      <c r="W1079" s="19">
        <v>5.2088025782723001E-2</v>
      </c>
      <c r="X1079" s="51">
        <v>5.9977198293417997</v>
      </c>
      <c r="Y1079" s="19">
        <v>-3.82136839398299E-2</v>
      </c>
      <c r="Z1079" s="51">
        <v>15.510305064264699</v>
      </c>
      <c r="AA1079" s="19">
        <v>8.7355774954630802E-2</v>
      </c>
      <c r="AB1079" s="51">
        <v>29.312244398635801</v>
      </c>
      <c r="AC1079" s="19">
        <v>0.12874591608677299</v>
      </c>
      <c r="AD1079" s="51">
        <v>37.160447106929503</v>
      </c>
      <c r="AE1079" s="19">
        <v>0.202008758728043</v>
      </c>
      <c r="AF1079" s="87">
        <v>37.978107921429903</v>
      </c>
      <c r="AG1079" s="19">
        <v>8.0631478485884093E-3</v>
      </c>
      <c r="AH1079" s="51">
        <v>-0.99250620696693703</v>
      </c>
      <c r="AI1079" s="19">
        <v>-2.5757087314559599E-3</v>
      </c>
      <c r="AJ1079" s="51">
        <v>13.469346333848099</v>
      </c>
      <c r="AK1079" s="19">
        <v>0.55149467118491902</v>
      </c>
      <c r="AL1079" s="19">
        <v>6.6867704847027198E-2</v>
      </c>
      <c r="AM1079" s="51">
        <v>46.387035913008702</v>
      </c>
      <c r="AN1079" s="15"/>
      <c r="AO1079" s="22">
        <v>3.0964456642323099E-2</v>
      </c>
      <c r="AP1079" s="22">
        <v>-5.8941011468050399E-2</v>
      </c>
      <c r="AQ1079" s="22">
        <v>7.1053084744562497E-2</v>
      </c>
      <c r="AR1079" s="22">
        <v>-0.113455942398141</v>
      </c>
      <c r="AS1079" s="20">
        <v>7</v>
      </c>
      <c r="AT1079" s="20">
        <v>5</v>
      </c>
      <c r="AU1079" s="20">
        <v>7</v>
      </c>
      <c r="AV1079" s="21">
        <v>5</v>
      </c>
      <c r="AW1079" s="15"/>
      <c r="AX1079" s="25">
        <v>0.16050383560621401</v>
      </c>
      <c r="AY1079" s="26">
        <v>0.45771956889530002</v>
      </c>
      <c r="AZ1079" s="26">
        <v>1.1616082813161499</v>
      </c>
      <c r="BA1079" s="26">
        <v>0.61411464557295403</v>
      </c>
      <c r="BB1079" s="85">
        <v>1.6465970397348401E-2</v>
      </c>
      <c r="BC1079" s="88">
        <v>-24.7952441969246</v>
      </c>
      <c r="BD1079" s="18">
        <v>43881</v>
      </c>
      <c r="BE1079" s="18">
        <v>43913</v>
      </c>
      <c r="BF1079" s="20"/>
      <c r="BG1079" s="18"/>
      <c r="BH1079" s="15"/>
    </row>
    <row r="1080" spans="1:60" x14ac:dyDescent="0.25">
      <c r="A1080" s="15"/>
      <c r="B1080" s="14" t="s">
        <v>3415</v>
      </c>
      <c r="C1080" s="14" t="s">
        <v>3416</v>
      </c>
      <c r="D1080" s="14" t="s">
        <v>3410</v>
      </c>
      <c r="E1080" s="16" t="s">
        <v>317</v>
      </c>
      <c r="F1080" s="16" t="s">
        <v>28</v>
      </c>
      <c r="G1080" s="81" t="s">
        <v>145</v>
      </c>
      <c r="H1080" s="82" t="s">
        <v>190</v>
      </c>
      <c r="I1080" s="17" t="s">
        <v>31</v>
      </c>
      <c r="J1080" s="17" t="s">
        <v>64</v>
      </c>
      <c r="K1080" s="15"/>
      <c r="L1080" s="18">
        <v>44022</v>
      </c>
      <c r="M1080" s="83">
        <v>1794.83650000021</v>
      </c>
      <c r="N1080" s="84">
        <v>1794.83650000021</v>
      </c>
      <c r="O1080" s="84"/>
      <c r="P1080" s="85" t="str">
        <f t="shared" si="16"/>
        <v/>
      </c>
      <c r="Q1080" s="18"/>
      <c r="R1080" s="86">
        <v>3502924.5269999998</v>
      </c>
      <c r="S1080" s="86"/>
      <c r="T1080" s="15"/>
      <c r="U1080" s="19">
        <v>9.5022216974029999E-3</v>
      </c>
      <c r="V1080" s="51">
        <v>0.99213508510729298</v>
      </c>
      <c r="W1080" s="19">
        <v>4.9410575116780799E-2</v>
      </c>
      <c r="X1080" s="51">
        <v>5.7299747627475899</v>
      </c>
      <c r="Y1080" s="19"/>
      <c r="Z1080" s="51"/>
      <c r="AA1080" s="19"/>
      <c r="AB1080" s="51"/>
      <c r="AC1080" s="19"/>
      <c r="AD1080" s="51"/>
      <c r="AE1080" s="19"/>
      <c r="AF1080" s="87"/>
      <c r="AG1080" s="19">
        <v>7.2072100374498396E-3</v>
      </c>
      <c r="AH1080" s="51">
        <v>-1.07809998808079</v>
      </c>
      <c r="AI1080" s="19"/>
      <c r="AJ1080" s="51"/>
      <c r="AK1080" s="19">
        <v>-7.1769270157383297E-2</v>
      </c>
      <c r="AL1080" s="19">
        <v>-0.171117493783531</v>
      </c>
      <c r="AM1080" s="51">
        <v>3.91222251982254</v>
      </c>
      <c r="AN1080" s="15"/>
      <c r="AO1080" s="22">
        <v>3.08768960094312E-2</v>
      </c>
      <c r="AP1080" s="22">
        <v>-5.9020915231521899E-2</v>
      </c>
      <c r="AQ1080" s="22">
        <v>6.8327329126986996E-2</v>
      </c>
      <c r="AR1080" s="22">
        <v>-0.115787143625348</v>
      </c>
      <c r="AS1080" s="20"/>
      <c r="AT1080" s="20"/>
      <c r="AU1080" s="20"/>
      <c r="AV1080" s="21"/>
      <c r="AW1080" s="15"/>
      <c r="AX1080" s="25"/>
      <c r="AY1080" s="26"/>
      <c r="AZ1080" s="26"/>
      <c r="BA1080" s="26"/>
      <c r="BB1080" s="85"/>
      <c r="BC1080" s="88">
        <v>-24.915537531022</v>
      </c>
      <c r="BD1080" s="18">
        <v>43882</v>
      </c>
      <c r="BE1080" s="18">
        <v>43913</v>
      </c>
      <c r="BF1080" s="20"/>
      <c r="BG1080" s="18"/>
      <c r="BH1080" s="15"/>
    </row>
    <row r="1081" spans="1:60" x14ac:dyDescent="0.25">
      <c r="A1081" s="15"/>
      <c r="B1081" s="14" t="s">
        <v>3417</v>
      </c>
      <c r="C1081" s="14" t="s">
        <v>3418</v>
      </c>
      <c r="D1081" s="14" t="s">
        <v>3410</v>
      </c>
      <c r="E1081" s="16" t="s">
        <v>320</v>
      </c>
      <c r="F1081" s="16" t="s">
        <v>28</v>
      </c>
      <c r="G1081" s="81" t="s">
        <v>145</v>
      </c>
      <c r="H1081" s="82" t="s">
        <v>190</v>
      </c>
      <c r="I1081" s="17" t="s">
        <v>31</v>
      </c>
      <c r="J1081" s="17" t="s">
        <v>3419</v>
      </c>
      <c r="K1081" s="15"/>
      <c r="L1081" s="18">
        <v>44022</v>
      </c>
      <c r="M1081" s="83">
        <v>1439.31149999984</v>
      </c>
      <c r="N1081" s="84">
        <v>1439.31149999984</v>
      </c>
      <c r="O1081" s="84">
        <v>1539.07340000011</v>
      </c>
      <c r="P1081" s="85">
        <f t="shared" si="16"/>
        <v>0.93518054434553743</v>
      </c>
      <c r="Q1081" s="18">
        <v>43881</v>
      </c>
      <c r="R1081" s="86">
        <v>1352323.388</v>
      </c>
      <c r="S1081" s="86">
        <v>1592515.1000800801</v>
      </c>
      <c r="T1081" s="15"/>
      <c r="U1081" s="19">
        <v>9.5635974739707308E-3</v>
      </c>
      <c r="V1081" s="51">
        <v>0.99827266276406601</v>
      </c>
      <c r="W1081" s="19">
        <v>5.1327344037417802E-2</v>
      </c>
      <c r="X1081" s="51">
        <v>5.9216516548112796</v>
      </c>
      <c r="Y1081" s="19">
        <v>-4.2425156507306397E-2</v>
      </c>
      <c r="Z1081" s="51">
        <v>15.0891578075243</v>
      </c>
      <c r="AA1081" s="19">
        <v>7.7802038260415401E-2</v>
      </c>
      <c r="AB1081" s="51">
        <v>28.3568707292143</v>
      </c>
      <c r="AC1081" s="19">
        <v>0.109025343024841</v>
      </c>
      <c r="AD1081" s="51">
        <v>35.188389800721801</v>
      </c>
      <c r="AE1081" s="19">
        <v>0.17066058304219001</v>
      </c>
      <c r="AF1081" s="87">
        <v>34.843290352844598</v>
      </c>
      <c r="AG1081" s="19">
        <v>7.8201541691669298E-3</v>
      </c>
      <c r="AH1081" s="51">
        <v>-1.0168055749090901</v>
      </c>
      <c r="AI1081" s="19">
        <v>-7.1826755493020799E-3</v>
      </c>
      <c r="AJ1081" s="51">
        <v>13.008649652067101</v>
      </c>
      <c r="AK1081" s="19">
        <v>0.43931150000018498</v>
      </c>
      <c r="AL1081" s="19">
        <v>5.51325538763194E-2</v>
      </c>
      <c r="AM1081" s="51">
        <v>35.168718794535401</v>
      </c>
      <c r="AN1081" s="15"/>
      <c r="AO1081" s="22">
        <v>3.09395811582363E-2</v>
      </c>
      <c r="AP1081" s="22">
        <v>-5.8963688289659297E-2</v>
      </c>
      <c r="AQ1081" s="22">
        <v>7.0278599683661E-2</v>
      </c>
      <c r="AR1081" s="22">
        <v>-0.11411844216403599</v>
      </c>
      <c r="AS1081" s="20">
        <v>7</v>
      </c>
      <c r="AT1081" s="20">
        <v>5</v>
      </c>
      <c r="AU1081" s="20">
        <v>7</v>
      </c>
      <c r="AV1081" s="21">
        <v>5</v>
      </c>
      <c r="AW1081" s="15"/>
      <c r="AX1081" s="25">
        <v>0.16050710903218701</v>
      </c>
      <c r="AY1081" s="26">
        <v>0.40205077008613399</v>
      </c>
      <c r="AZ1081" s="26">
        <v>1.12162600607735</v>
      </c>
      <c r="BA1081" s="26">
        <v>0.53842800817437797</v>
      </c>
      <c r="BB1081" s="85">
        <v>1.6465609607148501E-2</v>
      </c>
      <c r="BC1081" s="88">
        <v>-24.853252612898402</v>
      </c>
      <c r="BD1081" s="18">
        <v>43881</v>
      </c>
      <c r="BE1081" s="18">
        <v>43913</v>
      </c>
      <c r="BF1081" s="20"/>
      <c r="BG1081" s="18"/>
      <c r="BH1081" s="15"/>
    </row>
    <row r="1082" spans="1:60" x14ac:dyDescent="0.25">
      <c r="A1082" s="15"/>
      <c r="B1082" s="14" t="s">
        <v>3420</v>
      </c>
      <c r="C1082" s="14" t="s">
        <v>3421</v>
      </c>
      <c r="D1082" s="14" t="s">
        <v>3410</v>
      </c>
      <c r="E1082" s="16" t="s">
        <v>36</v>
      </c>
      <c r="F1082" s="16" t="s">
        <v>114</v>
      </c>
      <c r="G1082" s="81" t="s">
        <v>115</v>
      </c>
      <c r="H1082" s="82" t="s">
        <v>190</v>
      </c>
      <c r="I1082" s="17" t="s">
        <v>31</v>
      </c>
      <c r="J1082" s="17" t="s">
        <v>3422</v>
      </c>
      <c r="K1082" s="15"/>
      <c r="L1082" s="18">
        <v>44022</v>
      </c>
      <c r="M1082" s="83">
        <v>1183.35329999961</v>
      </c>
      <c r="N1082" s="84">
        <v>1183.35329999961</v>
      </c>
      <c r="O1082" s="84">
        <v>1305.2262999992799</v>
      </c>
      <c r="P1082" s="85">
        <f t="shared" si="16"/>
        <v>0.90662691979181143</v>
      </c>
      <c r="Q1082" s="18">
        <v>43881</v>
      </c>
      <c r="R1082" s="86">
        <v>6103313.0020000003</v>
      </c>
      <c r="S1082" s="86">
        <v>5564985.6466015596</v>
      </c>
      <c r="T1082" s="15"/>
      <c r="U1082" s="19">
        <v>7.6173736633791097E-3</v>
      </c>
      <c r="V1082" s="51">
        <v>0.80365028170490405</v>
      </c>
      <c r="W1082" s="19">
        <v>3.6705773760331802E-2</v>
      </c>
      <c r="X1082" s="51">
        <v>4.4594946271026901</v>
      </c>
      <c r="Y1082" s="19">
        <v>-6.4567840006056906E-2</v>
      </c>
      <c r="Z1082" s="51">
        <v>12.874889457642</v>
      </c>
      <c r="AA1082" s="19">
        <v>4.8731515642430202E-2</v>
      </c>
      <c r="AB1082" s="51">
        <v>25.449818467401201</v>
      </c>
      <c r="AC1082" s="19">
        <v>6.8690117486767094E-2</v>
      </c>
      <c r="AD1082" s="51">
        <v>31.154867246921601</v>
      </c>
      <c r="AE1082" s="19">
        <v>0.11439309512206799</v>
      </c>
      <c r="AF1082" s="87">
        <v>29.2165415608033</v>
      </c>
      <c r="AG1082" s="19">
        <v>1.46018894702138E-3</v>
      </c>
      <c r="AH1082" s="51">
        <v>-1.6528020971236399</v>
      </c>
      <c r="AI1082" s="19">
        <v>-3.3226807619030303E-2</v>
      </c>
      <c r="AJ1082" s="51">
        <v>10.404236445086999</v>
      </c>
      <c r="AK1082" s="19">
        <v>0.18335329999914399</v>
      </c>
      <c r="AL1082" s="19">
        <v>3.2412513204690199E-2</v>
      </c>
      <c r="AM1082" s="51">
        <v>16.7360016754246</v>
      </c>
      <c r="AN1082" s="15"/>
      <c r="AO1082" s="22">
        <v>2.77196475199162E-2</v>
      </c>
      <c r="AP1082" s="22">
        <v>-4.1203442685436999E-2</v>
      </c>
      <c r="AQ1082" s="22">
        <v>7.5557795158601906E-2</v>
      </c>
      <c r="AR1082" s="22">
        <v>-0.12449708216168801</v>
      </c>
      <c r="AS1082" s="20">
        <v>7</v>
      </c>
      <c r="AT1082" s="20">
        <v>5</v>
      </c>
      <c r="AU1082" s="20">
        <v>7</v>
      </c>
      <c r="AV1082" s="21">
        <v>5</v>
      </c>
      <c r="AW1082" s="15"/>
      <c r="AX1082" s="25">
        <v>0.138448074685875</v>
      </c>
      <c r="AY1082" s="26">
        <v>0.25876102634129</v>
      </c>
      <c r="AZ1082" s="26">
        <v>0.85194663548008998</v>
      </c>
      <c r="BA1082" s="26">
        <v>0.363302804932573</v>
      </c>
      <c r="BB1082" s="85">
        <v>1.42721553786396E-2</v>
      </c>
      <c r="BC1082" s="88">
        <v>-24.460018925427001</v>
      </c>
      <c r="BD1082" s="18">
        <v>43881</v>
      </c>
      <c r="BE1082" s="18">
        <v>43913</v>
      </c>
      <c r="BF1082" s="20"/>
      <c r="BG1082" s="18"/>
      <c r="BH1082" s="15"/>
    </row>
    <row r="1083" spans="1:60" x14ac:dyDescent="0.25">
      <c r="A1083" s="15"/>
      <c r="B1083" s="14" t="s">
        <v>3423</v>
      </c>
      <c r="C1083" s="14" t="s">
        <v>3424</v>
      </c>
      <c r="D1083" s="14" t="s">
        <v>3410</v>
      </c>
      <c r="E1083" s="16" t="s">
        <v>77</v>
      </c>
      <c r="F1083" s="16" t="s">
        <v>114</v>
      </c>
      <c r="G1083" s="81" t="s">
        <v>115</v>
      </c>
      <c r="H1083" s="82" t="s">
        <v>190</v>
      </c>
      <c r="I1083" s="17" t="s">
        <v>31</v>
      </c>
      <c r="J1083" s="17" t="s">
        <v>3425</v>
      </c>
      <c r="K1083" s="15"/>
      <c r="L1083" s="18">
        <v>44022</v>
      </c>
      <c r="M1083" s="83">
        <v>1262.2320000007701</v>
      </c>
      <c r="N1083" s="84">
        <v>1262.2320000007701</v>
      </c>
      <c r="O1083" s="84">
        <v>1385.27380000055</v>
      </c>
      <c r="P1083" s="85">
        <f t="shared" si="16"/>
        <v>0.91117871427314157</v>
      </c>
      <c r="Q1083" s="18">
        <v>43881</v>
      </c>
      <c r="R1083" s="86">
        <v>2537087.8790000002</v>
      </c>
      <c r="S1083" s="86">
        <v>2544669.5304882801</v>
      </c>
      <c r="T1083" s="15"/>
      <c r="U1083" s="19">
        <v>7.6531640679604598E-3</v>
      </c>
      <c r="V1083" s="51">
        <v>0.807229322163039</v>
      </c>
      <c r="W1083" s="19">
        <v>3.7810979798450703E-2</v>
      </c>
      <c r="X1083" s="51">
        <v>4.5700152309145796</v>
      </c>
      <c r="Y1083" s="19">
        <v>-5.8501441114494797E-2</v>
      </c>
      <c r="Z1083" s="51">
        <v>13.481529346798199</v>
      </c>
      <c r="AA1083" s="19">
        <v>6.24715228732384E-2</v>
      </c>
      <c r="AB1083" s="51">
        <v>26.8238191904966</v>
      </c>
      <c r="AC1083" s="19">
        <v>9.6859196986770299E-2</v>
      </c>
      <c r="AD1083" s="51">
        <v>33.971775196958298</v>
      </c>
      <c r="AE1083" s="19">
        <v>0.163655485581257</v>
      </c>
      <c r="AF1083" s="87">
        <v>34.142780606751302</v>
      </c>
      <c r="AG1083" s="19">
        <v>1.81595372487209E-3</v>
      </c>
      <c r="AH1083" s="51">
        <v>-1.6172256193385699</v>
      </c>
      <c r="AI1083" s="19">
        <v>-2.66114235218993E-2</v>
      </c>
      <c r="AJ1083" s="51">
        <v>11.065774854811</v>
      </c>
      <c r="AK1083" s="19">
        <v>0.26223200000094898</v>
      </c>
      <c r="AL1083" s="19">
        <v>4.5112914156561601E-2</v>
      </c>
      <c r="AM1083" s="51">
        <v>24.623871675605201</v>
      </c>
      <c r="AN1083" s="15"/>
      <c r="AO1083" s="22">
        <v>2.77561030397919E-2</v>
      </c>
      <c r="AP1083" s="22">
        <v>-4.1169360557469198E-2</v>
      </c>
      <c r="AQ1083" s="22">
        <v>7.6707493155481601E-2</v>
      </c>
      <c r="AR1083" s="22">
        <v>-0.123532458075788</v>
      </c>
      <c r="AS1083" s="20">
        <v>7</v>
      </c>
      <c r="AT1083" s="20">
        <v>5</v>
      </c>
      <c r="AU1083" s="20">
        <v>7</v>
      </c>
      <c r="AV1083" s="21">
        <v>5</v>
      </c>
      <c r="AW1083" s="15"/>
      <c r="AX1083" s="25">
        <v>0.13845782066069701</v>
      </c>
      <c r="AY1083" s="26">
        <v>0.35114132331591502</v>
      </c>
      <c r="AZ1083" s="26">
        <v>0.90410566238369905</v>
      </c>
      <c r="BA1083" s="26">
        <v>0.49478700812687698</v>
      </c>
      <c r="BB1083" s="85">
        <v>1.4273929769460699E-2</v>
      </c>
      <c r="BC1083" s="88">
        <v>-24.3741056821891</v>
      </c>
      <c r="BD1083" s="18">
        <v>43881</v>
      </c>
      <c r="BE1083" s="18">
        <v>43913</v>
      </c>
      <c r="BF1083" s="20"/>
      <c r="BG1083" s="18"/>
      <c r="BH1083" s="15"/>
    </row>
    <row r="1084" spans="1:60" x14ac:dyDescent="0.25">
      <c r="A1084" s="15"/>
      <c r="B1084" s="14" t="s">
        <v>3426</v>
      </c>
      <c r="C1084" s="14" t="s">
        <v>3427</v>
      </c>
      <c r="D1084" s="14" t="s">
        <v>3410</v>
      </c>
      <c r="E1084" s="16" t="s">
        <v>2888</v>
      </c>
      <c r="F1084" s="16" t="s">
        <v>114</v>
      </c>
      <c r="G1084" s="81" t="s">
        <v>115</v>
      </c>
      <c r="H1084" s="82" t="s">
        <v>190</v>
      </c>
      <c r="I1084" s="17" t="s">
        <v>31</v>
      </c>
      <c r="J1084" s="17" t="s">
        <v>3428</v>
      </c>
      <c r="K1084" s="15"/>
      <c r="L1084" s="18">
        <v>44022</v>
      </c>
      <c r="M1084" s="83">
        <v>1163.6487000007201</v>
      </c>
      <c r="N1084" s="84">
        <v>1163.6487000007201</v>
      </c>
      <c r="O1084" s="84">
        <v>1272.1690999995899</v>
      </c>
      <c r="P1084" s="85">
        <f t="shared" si="16"/>
        <v>0.91469656038736924</v>
      </c>
      <c r="Q1084" s="18">
        <v>43881</v>
      </c>
      <c r="R1084" s="86">
        <v>10758863.066</v>
      </c>
      <c r="S1084" s="86">
        <v>9883488.9336093795</v>
      </c>
      <c r="T1084" s="15"/>
      <c r="U1084" s="19">
        <v>7.6806890883744901E-3</v>
      </c>
      <c r="V1084" s="51">
        <v>0.80998182420444198</v>
      </c>
      <c r="W1084" s="19">
        <v>3.8662216922603E-2</v>
      </c>
      <c r="X1084" s="51">
        <v>4.6551389433298</v>
      </c>
      <c r="Y1084" s="19">
        <v>-5.3806909879349399E-2</v>
      </c>
      <c r="Z1084" s="51">
        <v>13.950982470312701</v>
      </c>
      <c r="AA1084" s="19">
        <v>7.3165897809303701E-2</v>
      </c>
      <c r="AB1084" s="51">
        <v>27.8932566840958</v>
      </c>
      <c r="AC1084" s="19">
        <v>0.11903511974931499</v>
      </c>
      <c r="AD1084" s="51">
        <v>36.189367473183701</v>
      </c>
      <c r="AE1084" s="19"/>
      <c r="AF1084" s="87"/>
      <c r="AG1084" s="19">
        <v>2.08978128284798E-3</v>
      </c>
      <c r="AH1084" s="51">
        <v>-1.58984286354098</v>
      </c>
      <c r="AI1084" s="19">
        <v>-2.1490568406989E-2</v>
      </c>
      <c r="AJ1084" s="51">
        <v>11.5778603662911</v>
      </c>
      <c r="AK1084" s="19">
        <v>0.15509831573770499</v>
      </c>
      <c r="AL1084" s="19">
        <v>5.25837599070655E-2</v>
      </c>
      <c r="AM1084" s="51">
        <v>43.019905079680001</v>
      </c>
      <c r="AN1084" s="15"/>
      <c r="AO1084" s="22">
        <v>2.7251959916611699E-2</v>
      </c>
      <c r="AP1084" s="22">
        <v>-4.1143228789223898E-2</v>
      </c>
      <c r="AQ1084" s="22">
        <v>7.7593133297341396E-2</v>
      </c>
      <c r="AR1084" s="22">
        <v>-0.12278968380720499</v>
      </c>
      <c r="AS1084" s="20">
        <v>7</v>
      </c>
      <c r="AT1084" s="20">
        <v>5</v>
      </c>
      <c r="AU1084" s="20">
        <v>7</v>
      </c>
      <c r="AV1084" s="21">
        <v>5</v>
      </c>
      <c r="AW1084" s="15"/>
      <c r="AX1084" s="25">
        <v>0.13426113204885001</v>
      </c>
      <c r="AY1084" s="26">
        <v>3.3442677954155897E-2</v>
      </c>
      <c r="AZ1084" s="26">
        <v>1.2154386584024901</v>
      </c>
      <c r="BA1084" s="26">
        <v>4.55928825414844E-2</v>
      </c>
      <c r="BB1084" s="85">
        <v>1.38278992190862E-2</v>
      </c>
      <c r="BC1084" s="88">
        <v>-24.307947740569901</v>
      </c>
      <c r="BD1084" s="18">
        <v>43881</v>
      </c>
      <c r="BE1084" s="18">
        <v>43913</v>
      </c>
      <c r="BF1084" s="20"/>
      <c r="BG1084" s="18"/>
      <c r="BH1084" s="15"/>
    </row>
    <row r="1085" spans="1:60" x14ac:dyDescent="0.25">
      <c r="A1085" s="15"/>
      <c r="B1085" s="14" t="s">
        <v>3429</v>
      </c>
      <c r="C1085" s="14" t="s">
        <v>3430</v>
      </c>
      <c r="D1085" s="14" t="s">
        <v>3410</v>
      </c>
      <c r="E1085" s="16" t="s">
        <v>55</v>
      </c>
      <c r="F1085" s="16" t="s">
        <v>114</v>
      </c>
      <c r="G1085" s="81" t="s">
        <v>115</v>
      </c>
      <c r="H1085" s="82" t="s">
        <v>190</v>
      </c>
      <c r="I1085" s="17" t="s">
        <v>31</v>
      </c>
      <c r="J1085" s="17" t="s">
        <v>64</v>
      </c>
      <c r="K1085" s="15"/>
      <c r="L1085" s="18">
        <v>44022</v>
      </c>
      <c r="M1085" s="83">
        <v>1127.2269999999601</v>
      </c>
      <c r="N1085" s="84">
        <v>1127.2269999999601</v>
      </c>
      <c r="O1085" s="84">
        <v>1236.6312000006401</v>
      </c>
      <c r="P1085" s="85">
        <f t="shared" si="16"/>
        <v>0.91153045467345206</v>
      </c>
      <c r="Q1085" s="18">
        <v>43881</v>
      </c>
      <c r="R1085" s="86">
        <v>1388782.3389999999</v>
      </c>
      <c r="S1085" s="86">
        <v>1345293.49425977</v>
      </c>
      <c r="T1085" s="15"/>
      <c r="U1085" s="19">
        <v>7.6558376367756899E-3</v>
      </c>
      <c r="V1085" s="51">
        <v>0.80749667904456102</v>
      </c>
      <c r="W1085" s="19">
        <v>3.7896207524681799E-2</v>
      </c>
      <c r="X1085" s="51">
        <v>4.5785380035376901</v>
      </c>
      <c r="Y1085" s="19">
        <v>-5.8032247082373901E-2</v>
      </c>
      <c r="Z1085" s="51">
        <v>13.528448750017599</v>
      </c>
      <c r="AA1085" s="19">
        <v>6.3537683920003502E-2</v>
      </c>
      <c r="AB1085" s="51">
        <v>26.9304352951585</v>
      </c>
      <c r="AC1085" s="19">
        <v>9.9058782830979894E-2</v>
      </c>
      <c r="AD1085" s="51">
        <v>34.191733781364697</v>
      </c>
      <c r="AE1085" s="19"/>
      <c r="AF1085" s="87"/>
      <c r="AG1085" s="19">
        <v>1.84339390762034E-3</v>
      </c>
      <c r="AH1085" s="51">
        <v>-1.6144816010637399</v>
      </c>
      <c r="AI1085" s="19">
        <v>-2.6099762941157699E-2</v>
      </c>
      <c r="AJ1085" s="51">
        <v>11.116940912877901</v>
      </c>
      <c r="AK1085" s="19">
        <v>0.12722700000085799</v>
      </c>
      <c r="AL1085" s="19">
        <v>5.3129465475649298E-2</v>
      </c>
      <c r="AM1085" s="51">
        <v>41.1765923920902</v>
      </c>
      <c r="AN1085" s="15"/>
      <c r="AO1085" s="22">
        <v>2.77589104280196E-2</v>
      </c>
      <c r="AP1085" s="22">
        <v>-4.1166767611721299E-2</v>
      </c>
      <c r="AQ1085" s="22">
        <v>7.6796202964033E-2</v>
      </c>
      <c r="AR1085" s="22">
        <v>-0.123458209831442</v>
      </c>
      <c r="AS1085" s="20">
        <v>7</v>
      </c>
      <c r="AT1085" s="20">
        <v>5</v>
      </c>
      <c r="AU1085" s="20">
        <v>7</v>
      </c>
      <c r="AV1085" s="21">
        <v>5</v>
      </c>
      <c r="AW1085" s="15"/>
      <c r="AX1085" s="25">
        <v>0.13845853705133801</v>
      </c>
      <c r="AY1085" s="26">
        <v>0.35830681033939998</v>
      </c>
      <c r="AZ1085" s="26">
        <v>0.90815097589984395</v>
      </c>
      <c r="BA1085" s="26">
        <v>0.50502391444206296</v>
      </c>
      <c r="BB1085" s="85">
        <v>1.42740626767954E-2</v>
      </c>
      <c r="BC1085" s="88">
        <v>-24.3674832076067</v>
      </c>
      <c r="BD1085" s="18">
        <v>43881</v>
      </c>
      <c r="BE1085" s="18">
        <v>43913</v>
      </c>
      <c r="BF1085" s="20"/>
      <c r="BG1085" s="18"/>
      <c r="BH1085" s="15"/>
    </row>
    <row r="1086" spans="1:60" x14ac:dyDescent="0.25">
      <c r="A1086" s="15"/>
      <c r="B1086" s="14" t="s">
        <v>3431</v>
      </c>
      <c r="C1086" s="14" t="s">
        <v>3432</v>
      </c>
      <c r="D1086" s="14" t="s">
        <v>3410</v>
      </c>
      <c r="E1086" s="16" t="s">
        <v>132</v>
      </c>
      <c r="F1086" s="16" t="s">
        <v>114</v>
      </c>
      <c r="G1086" s="81" t="s">
        <v>115</v>
      </c>
      <c r="H1086" s="82" t="s">
        <v>190</v>
      </c>
      <c r="I1086" s="17" t="s">
        <v>31</v>
      </c>
      <c r="J1086" s="17" t="s">
        <v>3433</v>
      </c>
      <c r="K1086" s="15"/>
      <c r="L1086" s="18">
        <v>44022</v>
      </c>
      <c r="M1086" s="83">
        <v>958.39979999978095</v>
      </c>
      <c r="N1086" s="84">
        <v>958.39979999978095</v>
      </c>
      <c r="O1086" s="84"/>
      <c r="P1086" s="85" t="str">
        <f t="shared" si="16"/>
        <v/>
      </c>
      <c r="Q1086" s="18"/>
      <c r="R1086" s="86">
        <v>752333.54799999995</v>
      </c>
      <c r="S1086" s="86"/>
      <c r="T1086" s="15"/>
      <c r="U1086" s="19">
        <v>7.6668491201417098E-3</v>
      </c>
      <c r="V1086" s="51">
        <v>0.80859782738116304</v>
      </c>
      <c r="W1086" s="19">
        <v>3.8236444966969402E-2</v>
      </c>
      <c r="X1086" s="51">
        <v>4.61256174776645</v>
      </c>
      <c r="Y1086" s="19">
        <v>-5.6079190087984898E-2</v>
      </c>
      <c r="Z1086" s="51">
        <v>13.7237544494565</v>
      </c>
      <c r="AA1086" s="19"/>
      <c r="AB1086" s="51"/>
      <c r="AC1086" s="19"/>
      <c r="AD1086" s="51"/>
      <c r="AE1086" s="19"/>
      <c r="AF1086" s="87"/>
      <c r="AG1086" s="19">
        <v>1.95278380124364E-3</v>
      </c>
      <c r="AH1086" s="51">
        <v>-1.60354261170141</v>
      </c>
      <c r="AI1086" s="19">
        <v>-2.3966594883859198E-2</v>
      </c>
      <c r="AJ1086" s="51">
        <v>11.330257718611399</v>
      </c>
      <c r="AK1086" s="19">
        <v>-4.1600200000175398E-2</v>
      </c>
      <c r="AL1086" s="19">
        <v>-6.2833404385892203E-2</v>
      </c>
      <c r="AM1086" s="51">
        <v>10.649698567343901</v>
      </c>
      <c r="AN1086" s="15"/>
      <c r="AO1086" s="22">
        <v>2.77709758556739E-2</v>
      </c>
      <c r="AP1086" s="22">
        <v>-4.1155489325319601E-2</v>
      </c>
      <c r="AQ1086" s="22">
        <v>7.2950368468809798E-2</v>
      </c>
      <c r="AR1086" s="22">
        <v>-0.123138754281244</v>
      </c>
      <c r="AS1086" s="20"/>
      <c r="AT1086" s="20"/>
      <c r="AU1086" s="20"/>
      <c r="AV1086" s="21"/>
      <c r="AW1086" s="15"/>
      <c r="AX1086" s="25"/>
      <c r="AY1086" s="26"/>
      <c r="AZ1086" s="26"/>
      <c r="BA1086" s="26"/>
      <c r="BB1086" s="85"/>
      <c r="BC1086" s="88">
        <v>-24.339032095711399</v>
      </c>
      <c r="BD1086" s="18">
        <v>43881</v>
      </c>
      <c r="BE1086" s="18">
        <v>43913</v>
      </c>
      <c r="BF1086" s="20"/>
      <c r="BG1086" s="18"/>
      <c r="BH1086" s="15"/>
    </row>
    <row r="1087" spans="1:60" x14ac:dyDescent="0.25">
      <c r="A1087" s="15"/>
      <c r="B1087" s="14" t="s">
        <v>3434</v>
      </c>
      <c r="C1087" s="14" t="s">
        <v>3435</v>
      </c>
      <c r="D1087" s="14" t="s">
        <v>3410</v>
      </c>
      <c r="E1087" s="16" t="s">
        <v>2092</v>
      </c>
      <c r="F1087" s="16" t="s">
        <v>114</v>
      </c>
      <c r="G1087" s="81" t="s">
        <v>115</v>
      </c>
      <c r="H1087" s="82" t="s">
        <v>190</v>
      </c>
      <c r="I1087" s="17" t="s">
        <v>31</v>
      </c>
      <c r="J1087" s="17" t="s">
        <v>3436</v>
      </c>
      <c r="K1087" s="15"/>
      <c r="L1087" s="18">
        <v>44022</v>
      </c>
      <c r="M1087" s="83">
        <v>1165.97499999963</v>
      </c>
      <c r="N1087" s="84">
        <v>1165.97499999963</v>
      </c>
      <c r="O1087" s="84">
        <v>1281.1129999999</v>
      </c>
      <c r="P1087" s="85">
        <f t="shared" si="16"/>
        <v>0.91012658524245793</v>
      </c>
      <c r="Q1087" s="18">
        <v>43881</v>
      </c>
      <c r="R1087" s="86">
        <v>87448.126000000004</v>
      </c>
      <c r="S1087" s="86">
        <v>86116.676595458994</v>
      </c>
      <c r="T1087" s="15"/>
      <c r="U1087" s="19">
        <v>7.6448699874163096E-3</v>
      </c>
      <c r="V1087" s="51">
        <v>0.80639991410862399</v>
      </c>
      <c r="W1087" s="19">
        <v>3.7555878830971799E-2</v>
      </c>
      <c r="X1087" s="51">
        <v>4.5445051341666796</v>
      </c>
      <c r="Y1087" s="19">
        <v>-5.9904325879906503E-2</v>
      </c>
      <c r="Z1087" s="51">
        <v>13.341240870257</v>
      </c>
      <c r="AA1087" s="19">
        <v>6.0250046148212298E-2</v>
      </c>
      <c r="AB1087" s="51">
        <v>26.6016715179721</v>
      </c>
      <c r="AC1087" s="19">
        <v>9.3472112863382806E-2</v>
      </c>
      <c r="AD1087" s="51">
        <v>33.633066784590497</v>
      </c>
      <c r="AE1087" s="19">
        <v>0.15945930250381901</v>
      </c>
      <c r="AF1087" s="87">
        <v>33.723162298963899</v>
      </c>
      <c r="AG1087" s="19">
        <v>1.73382708453573E-3</v>
      </c>
      <c r="AH1087" s="51">
        <v>-1.6254382833722001</v>
      </c>
      <c r="AI1087" s="19">
        <v>-2.8141491630776699E-2</v>
      </c>
      <c r="AJ1087" s="51">
        <v>10.912768043912401</v>
      </c>
      <c r="AK1087" s="19">
        <v>0.16597500000003501</v>
      </c>
      <c r="AL1087" s="19">
        <v>4.9433016123657601E-2</v>
      </c>
      <c r="AM1087" s="51">
        <v>34.0158062098781</v>
      </c>
      <c r="AN1087" s="15"/>
      <c r="AO1087" s="22">
        <v>2.77476631181344E-2</v>
      </c>
      <c r="AP1087" s="22">
        <v>-4.1177237726515201E-2</v>
      </c>
      <c r="AQ1087" s="22">
        <v>7.6619191951977E-2</v>
      </c>
      <c r="AR1087" s="22">
        <v>-0.123755205588241</v>
      </c>
      <c r="AS1087" s="20">
        <v>7</v>
      </c>
      <c r="AT1087" s="20">
        <v>5</v>
      </c>
      <c r="AU1087" s="20">
        <v>7</v>
      </c>
      <c r="AV1087" s="21">
        <v>5</v>
      </c>
      <c r="AW1087" s="15"/>
      <c r="AX1087" s="25">
        <v>0.13845910449017501</v>
      </c>
      <c r="AY1087" s="26">
        <v>0.33633133426656098</v>
      </c>
      <c r="AZ1087" s="26">
        <v>0.89568022558069105</v>
      </c>
      <c r="BA1087" s="26">
        <v>0.47360435798100298</v>
      </c>
      <c r="BB1087" s="85">
        <v>1.4273892347737301E-2</v>
      </c>
      <c r="BC1087" s="88">
        <v>-24.393944952520499</v>
      </c>
      <c r="BD1087" s="18">
        <v>43881</v>
      </c>
      <c r="BE1087" s="18">
        <v>43913</v>
      </c>
      <c r="BF1087" s="20"/>
      <c r="BG1087" s="18"/>
      <c r="BH1087" s="15"/>
    </row>
    <row r="1088" spans="1:60" x14ac:dyDescent="0.25">
      <c r="A1088" s="15"/>
      <c r="B1088" s="14" t="s">
        <v>3437</v>
      </c>
      <c r="C1088" s="14" t="s">
        <v>3438</v>
      </c>
      <c r="D1088" s="14" t="s">
        <v>3410</v>
      </c>
      <c r="E1088" s="16" t="s">
        <v>139</v>
      </c>
      <c r="F1088" s="16" t="s">
        <v>114</v>
      </c>
      <c r="G1088" s="81" t="s">
        <v>115</v>
      </c>
      <c r="H1088" s="82" t="s">
        <v>190</v>
      </c>
      <c r="I1088" s="17" t="s">
        <v>31</v>
      </c>
      <c r="J1088" s="17" t="s">
        <v>3439</v>
      </c>
      <c r="K1088" s="15"/>
      <c r="L1088" s="18">
        <v>44022</v>
      </c>
      <c r="M1088" s="83">
        <v>1201.66789999977</v>
      </c>
      <c r="N1088" s="84">
        <v>1201.66789999977</v>
      </c>
      <c r="O1088" s="84">
        <v>1312.6210999991699</v>
      </c>
      <c r="P1088" s="85">
        <f t="shared" si="16"/>
        <v>0.91547202768607783</v>
      </c>
      <c r="Q1088" s="18">
        <v>43881</v>
      </c>
      <c r="R1088" s="86">
        <v>4722634.6359999999</v>
      </c>
      <c r="S1088" s="86">
        <v>4171897.57466406</v>
      </c>
      <c r="T1088" s="15"/>
      <c r="U1088" s="19">
        <v>7.6866989275003999E-3</v>
      </c>
      <c r="V1088" s="51">
        <v>0.81058280811703298</v>
      </c>
      <c r="W1088" s="19">
        <v>3.88494424278178E-2</v>
      </c>
      <c r="X1088" s="51">
        <v>4.6738614938512901</v>
      </c>
      <c r="Y1088" s="19">
        <v>-5.2771428987398401E-2</v>
      </c>
      <c r="Z1088" s="51">
        <v>14.054530559515101</v>
      </c>
      <c r="AA1088" s="19">
        <v>7.6510911374498405E-2</v>
      </c>
      <c r="AB1088" s="51">
        <v>28.2277580406226</v>
      </c>
      <c r="AC1088" s="19">
        <v>0.12724757849180601</v>
      </c>
      <c r="AD1088" s="51">
        <v>37.010613347461899</v>
      </c>
      <c r="AE1088" s="19"/>
      <c r="AF1088" s="87"/>
      <c r="AG1088" s="19">
        <v>2.1499639024113999E-3</v>
      </c>
      <c r="AH1088" s="51">
        <v>-1.58382460158464</v>
      </c>
      <c r="AI1088" s="19">
        <v>-2.0360768286082E-2</v>
      </c>
      <c r="AJ1088" s="51">
        <v>11.690840378389099</v>
      </c>
      <c r="AK1088" s="19">
        <v>0.201667899999011</v>
      </c>
      <c r="AL1088" s="19">
        <v>6.1884816614110598E-2</v>
      </c>
      <c r="AM1088" s="51">
        <v>40.345999802055303</v>
      </c>
      <c r="AN1088" s="15"/>
      <c r="AO1088" s="22">
        <v>2.7790390957306999E-2</v>
      </c>
      <c r="AP1088" s="22">
        <v>-4.1137407858550398E-2</v>
      </c>
      <c r="AQ1088" s="22">
        <v>7.7965162168766297E-2</v>
      </c>
      <c r="AR1088" s="22">
        <v>-0.122626195001503</v>
      </c>
      <c r="AS1088" s="20">
        <v>7</v>
      </c>
      <c r="AT1088" s="20">
        <v>5</v>
      </c>
      <c r="AU1088" s="20">
        <v>7</v>
      </c>
      <c r="AV1088" s="21">
        <v>5</v>
      </c>
      <c r="AW1088" s="15"/>
      <c r="AX1088" s="25">
        <v>0.13847203587516599</v>
      </c>
      <c r="AY1088" s="26">
        <v>0.44559645405297499</v>
      </c>
      <c r="AZ1088" s="26">
        <v>0.95736552074413295</v>
      </c>
      <c r="BA1088" s="26">
        <v>0.63012005949985905</v>
      </c>
      <c r="BB1088" s="85">
        <v>1.4276126311288001E-2</v>
      </c>
      <c r="BC1088" s="88">
        <v>-24.2933851969137</v>
      </c>
      <c r="BD1088" s="18">
        <v>43881</v>
      </c>
      <c r="BE1088" s="18">
        <v>43913</v>
      </c>
      <c r="BF1088" s="20"/>
      <c r="BG1088" s="18"/>
      <c r="BH1088" s="15"/>
    </row>
    <row r="1089" spans="1:60" x14ac:dyDescent="0.25">
      <c r="A1089" s="15"/>
      <c r="B1089" s="14" t="s">
        <v>3440</v>
      </c>
      <c r="C1089" s="14" t="s">
        <v>3441</v>
      </c>
      <c r="D1089" s="14" t="s">
        <v>3442</v>
      </c>
      <c r="E1089" s="16" t="s">
        <v>36</v>
      </c>
      <c r="F1089" s="16" t="s">
        <v>28</v>
      </c>
      <c r="G1089" s="81" t="s">
        <v>145</v>
      </c>
      <c r="H1089" s="82" t="s">
        <v>173</v>
      </c>
      <c r="I1089" s="17" t="s">
        <v>31</v>
      </c>
      <c r="J1089" s="17" t="s">
        <v>3443</v>
      </c>
      <c r="K1089" s="15"/>
      <c r="L1089" s="18">
        <v>43881</v>
      </c>
      <c r="M1089" s="83"/>
      <c r="N1089" s="84"/>
      <c r="O1089" s="84">
        <v>40621.469399988702</v>
      </c>
      <c r="P1089" s="85">
        <f t="shared" si="16"/>
        <v>0</v>
      </c>
      <c r="Q1089" s="18">
        <v>43747</v>
      </c>
      <c r="R1089" s="86"/>
      <c r="S1089" s="86">
        <v>21499310.135562502</v>
      </c>
      <c r="T1089" s="15"/>
      <c r="U1089" s="19"/>
      <c r="V1089" s="51"/>
      <c r="W1089" s="19"/>
      <c r="X1089" s="51"/>
      <c r="Y1089" s="19"/>
      <c r="Z1089" s="51"/>
      <c r="AA1089" s="19"/>
      <c r="AB1089" s="51"/>
      <c r="AC1089" s="19"/>
      <c r="AD1089" s="51"/>
      <c r="AE1089" s="19"/>
      <c r="AF1089" s="87"/>
      <c r="AG1089" s="19"/>
      <c r="AH1089" s="51"/>
      <c r="AI1089" s="19"/>
      <c r="AJ1089" s="51"/>
      <c r="AK1089" s="19"/>
      <c r="AL1089" s="19"/>
      <c r="AM1089" s="51"/>
      <c r="AN1089" s="15"/>
      <c r="AO1089" s="22">
        <v>1.39974877729401E-2</v>
      </c>
      <c r="AP1089" s="22">
        <v>-2.3765231460856701E-2</v>
      </c>
      <c r="AQ1089" s="22">
        <v>1.7611788560316199E-2</v>
      </c>
      <c r="AR1089" s="22">
        <v>-2.1442795734401401E-2</v>
      </c>
      <c r="AS1089" s="20"/>
      <c r="AT1089" s="20"/>
      <c r="AU1089" s="20"/>
      <c r="AV1089" s="21"/>
      <c r="AW1089" s="15"/>
      <c r="AX1089" s="25"/>
      <c r="AY1089" s="26"/>
      <c r="AZ1089" s="26"/>
      <c r="BA1089" s="26"/>
      <c r="BB1089" s="85"/>
      <c r="BC1089" s="88">
        <v>-5.2402917261133597</v>
      </c>
      <c r="BD1089" s="18">
        <v>43747</v>
      </c>
      <c r="BE1089" s="18">
        <v>43783</v>
      </c>
      <c r="BF1089" s="20"/>
      <c r="BG1089" s="18"/>
      <c r="BH1089" s="15"/>
    </row>
    <row r="1090" spans="1:60" x14ac:dyDescent="0.25">
      <c r="A1090" s="15"/>
      <c r="B1090" s="14" t="s">
        <v>3444</v>
      </c>
      <c r="C1090" s="14" t="s">
        <v>3445</v>
      </c>
      <c r="D1090" s="14" t="s">
        <v>3442</v>
      </c>
      <c r="E1090" s="16" t="s">
        <v>43</v>
      </c>
      <c r="F1090" s="16" t="s">
        <v>28</v>
      </c>
      <c r="G1090" s="81" t="s">
        <v>145</v>
      </c>
      <c r="H1090" s="82" t="s">
        <v>173</v>
      </c>
      <c r="I1090" s="17" t="s">
        <v>31</v>
      </c>
      <c r="J1090" s="17" t="s">
        <v>3446</v>
      </c>
      <c r="K1090" s="15"/>
      <c r="L1090" s="18">
        <v>44022</v>
      </c>
      <c r="M1090" s="83">
        <v>50997.719399988702</v>
      </c>
      <c r="N1090" s="84">
        <v>50997.719399988702</v>
      </c>
      <c r="O1090" s="84">
        <v>51191.292599976099</v>
      </c>
      <c r="P1090" s="85">
        <f t="shared" si="16"/>
        <v>0.99621863035379798</v>
      </c>
      <c r="Q1090" s="18">
        <v>44019</v>
      </c>
      <c r="R1090" s="86">
        <v>2542197.41</v>
      </c>
      <c r="S1090" s="86">
        <v>2571795.5402929699</v>
      </c>
      <c r="T1090" s="15"/>
      <c r="U1090" s="19">
        <v>1.20612056889513E-3</v>
      </c>
      <c r="V1090" s="51">
        <v>0.162524972256506</v>
      </c>
      <c r="W1090" s="19">
        <v>1.6368807562685099E-2</v>
      </c>
      <c r="X1090" s="51">
        <v>2.4257980073343801</v>
      </c>
      <c r="Y1090" s="19">
        <v>1.5980538615622202E-2</v>
      </c>
      <c r="Z1090" s="51">
        <v>20.929727319802598</v>
      </c>
      <c r="AA1090" s="19">
        <v>4.0566023855717503E-2</v>
      </c>
      <c r="AB1090" s="51">
        <v>24.633269288722701</v>
      </c>
      <c r="AC1090" s="19">
        <v>9.6136275691678694E-2</v>
      </c>
      <c r="AD1090" s="51">
        <v>33.899483067449196</v>
      </c>
      <c r="AE1090" s="19">
        <v>0.118498648886161</v>
      </c>
      <c r="AF1090" s="87">
        <v>29.627096937212599</v>
      </c>
      <c r="AG1090" s="19">
        <v>-9.7981425278703704E-4</v>
      </c>
      <c r="AH1090" s="51">
        <v>-1.8968024171044799</v>
      </c>
      <c r="AI1090" s="19">
        <v>2.6323476438847099E-2</v>
      </c>
      <c r="AJ1090" s="51">
        <v>16.3592648508784</v>
      </c>
      <c r="AK1090" s="19">
        <v>0.41328088175039701</v>
      </c>
      <c r="AL1090" s="19">
        <v>5.2298459193480099E-2</v>
      </c>
      <c r="AM1090" s="51">
        <v>32.565656969556599</v>
      </c>
      <c r="AN1090" s="15"/>
      <c r="AO1090" s="22">
        <v>1.4050274046894601E-2</v>
      </c>
      <c r="AP1090" s="22">
        <v>-2.3714408429441398E-2</v>
      </c>
      <c r="AQ1090" s="22">
        <v>4.6730063520953997E-2</v>
      </c>
      <c r="AR1090" s="22">
        <v>-4.1541153773359797E-2</v>
      </c>
      <c r="AS1090" s="20">
        <v>7</v>
      </c>
      <c r="AT1090" s="20">
        <v>5</v>
      </c>
      <c r="AU1090" s="20">
        <v>7</v>
      </c>
      <c r="AV1090" s="21">
        <v>5</v>
      </c>
      <c r="AW1090" s="15"/>
      <c r="AX1090" s="25">
        <v>5.81963363032992E-2</v>
      </c>
      <c r="AY1090" s="26">
        <v>0.25619110429488501</v>
      </c>
      <c r="AZ1090" s="26">
        <v>0.75456676208614204</v>
      </c>
      <c r="BA1090" s="26">
        <v>0.33404935699582</v>
      </c>
      <c r="BB1090" s="85">
        <v>5.9919427033946699E-3</v>
      </c>
      <c r="BC1090" s="88">
        <v>-9.2917892868426897</v>
      </c>
      <c r="BD1090" s="18">
        <v>43871</v>
      </c>
      <c r="BE1090" s="18">
        <v>43913</v>
      </c>
      <c r="BF1090" s="20">
        <v>94</v>
      </c>
      <c r="BG1090" s="18">
        <v>44001</v>
      </c>
      <c r="BH1090" s="15"/>
    </row>
    <row r="1091" spans="1:60" x14ac:dyDescent="0.25">
      <c r="A1091" s="15"/>
      <c r="B1091" s="14" t="s">
        <v>3447</v>
      </c>
      <c r="C1091" s="14" t="s">
        <v>3448</v>
      </c>
      <c r="D1091" s="14" t="s">
        <v>3442</v>
      </c>
      <c r="E1091" s="16" t="s">
        <v>317</v>
      </c>
      <c r="F1091" s="16" t="s">
        <v>28</v>
      </c>
      <c r="G1091" s="81" t="s">
        <v>145</v>
      </c>
      <c r="H1091" s="82" t="s">
        <v>173</v>
      </c>
      <c r="I1091" s="17" t="s">
        <v>31</v>
      </c>
      <c r="J1091" s="17" t="s">
        <v>64</v>
      </c>
      <c r="K1091" s="15"/>
      <c r="L1091" s="18">
        <v>44022</v>
      </c>
      <c r="M1091" s="83">
        <v>40267.114300012603</v>
      </c>
      <c r="N1091" s="84">
        <v>40267.114300012603</v>
      </c>
      <c r="O1091" s="84"/>
      <c r="P1091" s="85" t="str">
        <f t="shared" si="16"/>
        <v/>
      </c>
      <c r="Q1091" s="18"/>
      <c r="R1091" s="86">
        <v>19737819.015999999</v>
      </c>
      <c r="S1091" s="86"/>
      <c r="T1091" s="15"/>
      <c r="U1091" s="19">
        <v>1.1540003160917E-3</v>
      </c>
      <c r="V1091" s="51">
        <v>0.15731294697616199</v>
      </c>
      <c r="W1091" s="19">
        <v>1.47827241617051E-2</v>
      </c>
      <c r="X1091" s="51">
        <v>2.26718966723638</v>
      </c>
      <c r="Y1091" s="19"/>
      <c r="Z1091" s="51"/>
      <c r="AA1091" s="19"/>
      <c r="AB1091" s="51"/>
      <c r="AC1091" s="19"/>
      <c r="AD1091" s="51"/>
      <c r="AE1091" s="19"/>
      <c r="AF1091" s="87"/>
      <c r="AG1091" s="19">
        <v>-1.4997546659287801E-3</v>
      </c>
      <c r="AH1091" s="51">
        <v>-1.9487964584186599</v>
      </c>
      <c r="AI1091" s="19"/>
      <c r="AJ1091" s="51"/>
      <c r="AK1091" s="19">
        <v>6.9871762680122603E-3</v>
      </c>
      <c r="AL1091" s="19">
        <v>1.7701298615065801E-2</v>
      </c>
      <c r="AM1091" s="51">
        <v>11.787867162362099</v>
      </c>
      <c r="AN1091" s="15"/>
      <c r="AO1091" s="22">
        <v>9.7762496061477595E-3</v>
      </c>
      <c r="AP1091" s="22">
        <v>-1.8904979106082499E-2</v>
      </c>
      <c r="AQ1091" s="22">
        <v>4.5096609363099602E-2</v>
      </c>
      <c r="AR1091" s="22">
        <v>-4.3086665136797798E-2</v>
      </c>
      <c r="AS1091" s="20"/>
      <c r="AT1091" s="20"/>
      <c r="AU1091" s="20"/>
      <c r="AV1091" s="21"/>
      <c r="AW1091" s="15"/>
      <c r="AX1091" s="25"/>
      <c r="AY1091" s="26"/>
      <c r="AZ1091" s="26"/>
      <c r="BA1091" s="26"/>
      <c r="BB1091" s="85"/>
      <c r="BC1091" s="88">
        <v>-8.3384400895738509</v>
      </c>
      <c r="BD1091" s="18">
        <v>43882</v>
      </c>
      <c r="BE1091" s="18">
        <v>43913</v>
      </c>
      <c r="BF1091" s="20">
        <v>69</v>
      </c>
      <c r="BG1091" s="18">
        <v>43979</v>
      </c>
      <c r="BH1091" s="15"/>
    </row>
    <row r="1092" spans="1:60" x14ac:dyDescent="0.25">
      <c r="A1092" s="15"/>
      <c r="B1092" s="14" t="s">
        <v>3449</v>
      </c>
      <c r="C1092" s="14" t="s">
        <v>3450</v>
      </c>
      <c r="D1092" s="14" t="s">
        <v>3442</v>
      </c>
      <c r="E1092" s="16" t="s">
        <v>320</v>
      </c>
      <c r="F1092" s="16" t="s">
        <v>28</v>
      </c>
      <c r="G1092" s="81" t="s">
        <v>145</v>
      </c>
      <c r="H1092" s="82" t="s">
        <v>173</v>
      </c>
      <c r="I1092" s="17" t="s">
        <v>31</v>
      </c>
      <c r="J1092" s="17" t="s">
        <v>3451</v>
      </c>
      <c r="K1092" s="15"/>
      <c r="L1092" s="18">
        <v>44022</v>
      </c>
      <c r="M1092" s="83">
        <v>1363.38719999976</v>
      </c>
      <c r="N1092" s="84">
        <v>1363.38719999976</v>
      </c>
      <c r="O1092" s="84">
        <v>1368.5960000008299</v>
      </c>
      <c r="P1092" s="85">
        <f t="shared" si="16"/>
        <v>0.99619405580531672</v>
      </c>
      <c r="Q1092" s="18">
        <v>44019</v>
      </c>
      <c r="R1092" s="86">
        <v>3493249.2319999998</v>
      </c>
      <c r="S1092" s="86">
        <v>3332968.0617499999</v>
      </c>
      <c r="T1092" s="15"/>
      <c r="U1092" s="19">
        <v>1.197865109134E-3</v>
      </c>
      <c r="V1092" s="51">
        <v>0.16169942628039299</v>
      </c>
      <c r="W1092" s="19">
        <v>1.6118227964398098E-2</v>
      </c>
      <c r="X1092" s="51">
        <v>2.4007400475056802</v>
      </c>
      <c r="Y1092" s="19">
        <v>1.44613817246864E-2</v>
      </c>
      <c r="Z1092" s="51">
        <v>20.7778116307163</v>
      </c>
      <c r="AA1092" s="19">
        <v>3.7440193871589103E-2</v>
      </c>
      <c r="AB1092" s="51">
        <v>24.3206862903317</v>
      </c>
      <c r="AC1092" s="19">
        <v>8.9570418005750996E-2</v>
      </c>
      <c r="AD1092" s="51">
        <v>33.242897298827302</v>
      </c>
      <c r="AE1092" s="19">
        <v>0.108467768357514</v>
      </c>
      <c r="AF1092" s="87">
        <v>28.6240088843624</v>
      </c>
      <c r="AG1092" s="19">
        <v>-1.06203181712772E-3</v>
      </c>
      <c r="AH1092" s="51">
        <v>-1.90502417353855</v>
      </c>
      <c r="AI1092" s="19">
        <v>2.4704601735720599E-2</v>
      </c>
      <c r="AJ1092" s="51">
        <v>16.197377380565701</v>
      </c>
      <c r="AK1092" s="19">
        <v>0.36338719999941499</v>
      </c>
      <c r="AL1092" s="19">
        <v>4.6739518453250598E-2</v>
      </c>
      <c r="AM1092" s="51">
        <v>27.5762887944875</v>
      </c>
      <c r="AN1092" s="15"/>
      <c r="AO1092" s="22">
        <v>1.4041961741895599E-2</v>
      </c>
      <c r="AP1092" s="22">
        <v>-2.37224314514606E-2</v>
      </c>
      <c r="AQ1092" s="22">
        <v>4.6471706535157899E-2</v>
      </c>
      <c r="AR1092" s="22">
        <v>-4.1785357567277998E-2</v>
      </c>
      <c r="AS1092" s="20">
        <v>7</v>
      </c>
      <c r="AT1092" s="20">
        <v>5</v>
      </c>
      <c r="AU1092" s="20">
        <v>7</v>
      </c>
      <c r="AV1092" s="21">
        <v>5</v>
      </c>
      <c r="AW1092" s="15"/>
      <c r="AX1092" s="25">
        <v>5.8192197001262699E-2</v>
      </c>
      <c r="AY1092" s="26">
        <v>0.20679047696057801</v>
      </c>
      <c r="AZ1092" s="26">
        <v>0.743508046961324</v>
      </c>
      <c r="BA1092" s="26">
        <v>0.26924332642420301</v>
      </c>
      <c r="BB1092" s="85">
        <v>5.9914547791322503E-3</v>
      </c>
      <c r="BC1092" s="88">
        <v>-9.3231030929309799</v>
      </c>
      <c r="BD1092" s="18">
        <v>43871</v>
      </c>
      <c r="BE1092" s="18">
        <v>43913</v>
      </c>
      <c r="BF1092" s="20">
        <v>94</v>
      </c>
      <c r="BG1092" s="18">
        <v>44001</v>
      </c>
      <c r="BH1092" s="15"/>
    </row>
    <row r="1093" spans="1:60" x14ac:dyDescent="0.25">
      <c r="A1093" s="15"/>
      <c r="B1093" s="14" t="s">
        <v>3452</v>
      </c>
      <c r="C1093" s="14" t="s">
        <v>3453</v>
      </c>
      <c r="D1093" s="14" t="s">
        <v>3454</v>
      </c>
      <c r="E1093" s="16" t="s">
        <v>36</v>
      </c>
      <c r="F1093" s="16" t="s">
        <v>114</v>
      </c>
      <c r="G1093" s="81" t="s">
        <v>115</v>
      </c>
      <c r="H1093" s="82" t="s">
        <v>173</v>
      </c>
      <c r="I1093" s="17" t="s">
        <v>31</v>
      </c>
      <c r="J1093" s="17" t="s">
        <v>3455</v>
      </c>
      <c r="K1093" s="15"/>
      <c r="L1093" s="18">
        <v>44022</v>
      </c>
      <c r="M1093" s="83">
        <v>1181.72790000029</v>
      </c>
      <c r="N1093" s="84">
        <v>1181.72790000029</v>
      </c>
      <c r="O1093" s="84">
        <v>1218.7695000004001</v>
      </c>
      <c r="P1093" s="85">
        <f t="shared" si="16"/>
        <v>0.96960737858955459</v>
      </c>
      <c r="Q1093" s="18">
        <v>43874</v>
      </c>
      <c r="R1093" s="86">
        <v>41207655.739</v>
      </c>
      <c r="S1093" s="86">
        <v>31705571.5848125</v>
      </c>
      <c r="T1093" s="15"/>
      <c r="U1093" s="19">
        <v>-2.6175146922469101E-4</v>
      </c>
      <c r="V1093" s="51">
        <v>1.5737768444523698E-2</v>
      </c>
      <c r="W1093" s="19">
        <v>1.18857158704486E-2</v>
      </c>
      <c r="X1093" s="51">
        <v>1.9774888381107301</v>
      </c>
      <c r="Y1093" s="19">
        <v>-1.5200570748675099E-2</v>
      </c>
      <c r="Z1093" s="51">
        <v>17.811616383376499</v>
      </c>
      <c r="AA1093" s="19">
        <v>2.2171701588376901E-2</v>
      </c>
      <c r="AB1093" s="51">
        <v>22.793837061995902</v>
      </c>
      <c r="AC1093" s="19">
        <v>7.8663441858225297E-2</v>
      </c>
      <c r="AD1093" s="51">
        <v>32.1521996840602</v>
      </c>
      <c r="AE1093" s="19">
        <v>9.9852872441260801E-2</v>
      </c>
      <c r="AF1093" s="87">
        <v>27.7625192927371</v>
      </c>
      <c r="AG1093" s="19">
        <v>6.4370939071523004E-4</v>
      </c>
      <c r="AH1093" s="51">
        <v>-1.7344500527542599</v>
      </c>
      <c r="AI1093" s="19">
        <v>-3.3537026592966898E-3</v>
      </c>
      <c r="AJ1093" s="51">
        <v>13.391546941071301</v>
      </c>
      <c r="AK1093" s="19">
        <v>0.181727900000697</v>
      </c>
      <c r="AL1093" s="19">
        <v>3.2143675689440002E-2</v>
      </c>
      <c r="AM1093" s="51">
        <v>16.5734616755799</v>
      </c>
      <c r="AN1093" s="15"/>
      <c r="AO1093" s="22">
        <v>8.6081374574860092E-3</v>
      </c>
      <c r="AP1093" s="22">
        <v>-1.8926390539490998E-2</v>
      </c>
      <c r="AQ1093" s="22">
        <v>3.4432670317983097E-2</v>
      </c>
      <c r="AR1093" s="22">
        <v>-5.3698644062024001E-2</v>
      </c>
      <c r="AS1093" s="20">
        <v>8</v>
      </c>
      <c r="AT1093" s="20">
        <v>4</v>
      </c>
      <c r="AU1093" s="20">
        <v>7</v>
      </c>
      <c r="AV1093" s="21">
        <v>5</v>
      </c>
      <c r="AW1093" s="15"/>
      <c r="AX1093" s="25">
        <v>5.2626975294188E-2</v>
      </c>
      <c r="AY1093" s="26">
        <v>-2.84472345311713E-2</v>
      </c>
      <c r="AZ1093" s="26">
        <v>0.64188725447820605</v>
      </c>
      <c r="BA1093" s="26">
        <v>-3.64118342036477E-2</v>
      </c>
      <c r="BB1093" s="85">
        <v>5.4216270116194199E-3</v>
      </c>
      <c r="BC1093" s="88">
        <v>-9.4834831361222296</v>
      </c>
      <c r="BD1093" s="18">
        <v>43874</v>
      </c>
      <c r="BE1093" s="18">
        <v>43910</v>
      </c>
      <c r="BF1093" s="20"/>
      <c r="BG1093" s="18"/>
      <c r="BH1093" s="15"/>
    </row>
    <row r="1094" spans="1:60" x14ac:dyDescent="0.25">
      <c r="A1094" s="15"/>
      <c r="B1094" s="14" t="s">
        <v>3456</v>
      </c>
      <c r="C1094" s="14" t="s">
        <v>3457</v>
      </c>
      <c r="D1094" s="14" t="s">
        <v>3454</v>
      </c>
      <c r="E1094" s="16" t="s">
        <v>77</v>
      </c>
      <c r="F1094" s="16" t="s">
        <v>114</v>
      </c>
      <c r="G1094" s="81" t="s">
        <v>115</v>
      </c>
      <c r="H1094" s="82" t="s">
        <v>173</v>
      </c>
      <c r="I1094" s="17" t="s">
        <v>31</v>
      </c>
      <c r="J1094" s="17" t="s">
        <v>3458</v>
      </c>
      <c r="K1094" s="15"/>
      <c r="L1094" s="18">
        <v>44022</v>
      </c>
      <c r="M1094" s="83">
        <v>1222.2482999991601</v>
      </c>
      <c r="N1094" s="84">
        <v>1222.2482999991601</v>
      </c>
      <c r="O1094" s="84">
        <v>1257.50630000047</v>
      </c>
      <c r="P1094" s="85">
        <f t="shared" si="16"/>
        <v>0.9719619694936743</v>
      </c>
      <c r="Q1094" s="18">
        <v>43874</v>
      </c>
      <c r="R1094" s="86">
        <v>2829225.2719999999</v>
      </c>
      <c r="S1094" s="86">
        <v>2025942.1998437501</v>
      </c>
      <c r="T1094" s="15"/>
      <c r="U1094" s="19">
        <v>-2.4538907837268198E-4</v>
      </c>
      <c r="V1094" s="51">
        <v>1.7374007529724601E-2</v>
      </c>
      <c r="W1094" s="19">
        <v>1.23833562520304E-2</v>
      </c>
      <c r="X1094" s="51">
        <v>2.0272528762688999</v>
      </c>
      <c r="Y1094" s="19">
        <v>-1.22593154037531E-2</v>
      </c>
      <c r="Z1094" s="51">
        <v>18.1057419178833</v>
      </c>
      <c r="AA1094" s="19">
        <v>2.83293455104285E-2</v>
      </c>
      <c r="AB1094" s="51">
        <v>23.409601454215601</v>
      </c>
      <c r="AC1094" s="19">
        <v>9.1691982463089503E-2</v>
      </c>
      <c r="AD1094" s="51">
        <v>33.455053744546603</v>
      </c>
      <c r="AE1094" s="19">
        <v>0.12340195906479499</v>
      </c>
      <c r="AF1094" s="87">
        <v>30.117427955090498</v>
      </c>
      <c r="AG1094" s="19">
        <v>8.0768916086526598E-4</v>
      </c>
      <c r="AH1094" s="51">
        <v>-1.7180520757392499</v>
      </c>
      <c r="AI1094" s="19">
        <v>-2.1324996396288E-4</v>
      </c>
      <c r="AJ1094" s="51">
        <v>13.7055922105937</v>
      </c>
      <c r="AK1094" s="19">
        <v>0.22224829999875501</v>
      </c>
      <c r="AL1094" s="19">
        <v>3.87580933802383E-2</v>
      </c>
      <c r="AM1094" s="51">
        <v>20.625501675385699</v>
      </c>
      <c r="AN1094" s="15"/>
      <c r="AO1094" s="22">
        <v>8.6247023136820592E-3</v>
      </c>
      <c r="AP1094" s="22">
        <v>-1.8910243747995999E-2</v>
      </c>
      <c r="AQ1094" s="22">
        <v>3.4941361653181999E-2</v>
      </c>
      <c r="AR1094" s="22">
        <v>-5.3217581315038801E-2</v>
      </c>
      <c r="AS1094" s="20">
        <v>8</v>
      </c>
      <c r="AT1094" s="20">
        <v>4</v>
      </c>
      <c r="AU1094" s="20">
        <v>7</v>
      </c>
      <c r="AV1094" s="21">
        <v>5</v>
      </c>
      <c r="AW1094" s="15"/>
      <c r="AX1094" s="25">
        <v>5.26420756312291E-2</v>
      </c>
      <c r="AY1094" s="26">
        <v>7.9008093782817895E-2</v>
      </c>
      <c r="AZ1094" s="26">
        <v>0.66290894440771797</v>
      </c>
      <c r="BA1094" s="26">
        <v>0.10146808321530899</v>
      </c>
      <c r="BB1094" s="85">
        <v>5.4232902718376903E-3</v>
      </c>
      <c r="BC1094" s="88">
        <v>-9.4300601117865899</v>
      </c>
      <c r="BD1094" s="18">
        <v>43874</v>
      </c>
      <c r="BE1094" s="18">
        <v>43910</v>
      </c>
      <c r="BF1094" s="20"/>
      <c r="BG1094" s="18"/>
      <c r="BH1094" s="15"/>
    </row>
    <row r="1095" spans="1:60" x14ac:dyDescent="0.25">
      <c r="A1095" s="15"/>
      <c r="B1095" s="14" t="s">
        <v>3459</v>
      </c>
      <c r="C1095" s="14" t="s">
        <v>3460</v>
      </c>
      <c r="D1095" s="14" t="s">
        <v>3454</v>
      </c>
      <c r="E1095" s="16" t="s">
        <v>2888</v>
      </c>
      <c r="F1095" s="16" t="s">
        <v>114</v>
      </c>
      <c r="G1095" s="81" t="s">
        <v>115</v>
      </c>
      <c r="H1095" s="82" t="s">
        <v>173</v>
      </c>
      <c r="I1095" s="17" t="s">
        <v>31</v>
      </c>
      <c r="J1095" s="17" t="s">
        <v>3461</v>
      </c>
      <c r="K1095" s="15"/>
      <c r="L1095" s="18">
        <v>44022</v>
      </c>
      <c r="M1095" s="83">
        <v>1179.7510999999899</v>
      </c>
      <c r="N1095" s="84">
        <v>1179.7510999999899</v>
      </c>
      <c r="O1095" s="84">
        <v>1211.33000000007</v>
      </c>
      <c r="P1095" s="85">
        <f t="shared" ref="P1095:P1158" si="17">IFERROR(N1095/O1095,"")</f>
        <v>0.97393039056237507</v>
      </c>
      <c r="Q1095" s="18">
        <v>43874</v>
      </c>
      <c r="R1095" s="86">
        <v>6066084.9910000004</v>
      </c>
      <c r="S1095" s="86">
        <v>4245891.8670664104</v>
      </c>
      <c r="T1095" s="15"/>
      <c r="U1095" s="19">
        <v>-2.31690104556037E-4</v>
      </c>
      <c r="V1095" s="51">
        <v>1.8743904911389098E-2</v>
      </c>
      <c r="W1095" s="19">
        <v>1.27985510134749E-2</v>
      </c>
      <c r="X1095" s="51">
        <v>2.0687723524133599</v>
      </c>
      <c r="Y1095" s="19">
        <v>-9.7982667821270297E-3</v>
      </c>
      <c r="Z1095" s="51">
        <v>18.3518467800459</v>
      </c>
      <c r="AA1095" s="19">
        <v>3.3493841923700501E-2</v>
      </c>
      <c r="AB1095" s="51">
        <v>23.926051095535499</v>
      </c>
      <c r="AC1095" s="19">
        <v>0.10267489659963799</v>
      </c>
      <c r="AD1095" s="51">
        <v>34.553345158230499</v>
      </c>
      <c r="AE1095" s="19">
        <v>0.140609819378442</v>
      </c>
      <c r="AF1095" s="87">
        <v>31.838213986455202</v>
      </c>
      <c r="AG1095" s="19">
        <v>9.4448006348102397E-4</v>
      </c>
      <c r="AH1095" s="51">
        <v>-1.7043729854776799</v>
      </c>
      <c r="AI1095" s="19">
        <v>2.4148850934579999E-3</v>
      </c>
      <c r="AJ1095" s="51">
        <v>13.9684057163395</v>
      </c>
      <c r="AK1095" s="19">
        <v>0.17975110000057601</v>
      </c>
      <c r="AL1095" s="19">
        <v>4.2975045960702098E-2</v>
      </c>
      <c r="AM1095" s="51">
        <v>19.526728192460698</v>
      </c>
      <c r="AN1095" s="15"/>
      <c r="AO1095" s="22">
        <v>8.6386068342107995E-3</v>
      </c>
      <c r="AP1095" s="22">
        <v>-1.88968111006034E-2</v>
      </c>
      <c r="AQ1095" s="22">
        <v>3.5365905303478898E-2</v>
      </c>
      <c r="AR1095" s="22">
        <v>-5.2816451766411802E-2</v>
      </c>
      <c r="AS1095" s="20">
        <v>8</v>
      </c>
      <c r="AT1095" s="20">
        <v>4</v>
      </c>
      <c r="AU1095" s="20">
        <v>7</v>
      </c>
      <c r="AV1095" s="21">
        <v>5</v>
      </c>
      <c r="AW1095" s="15"/>
      <c r="AX1095" s="25">
        <v>5.2301906489883601E-2</v>
      </c>
      <c r="AY1095" s="26">
        <v>-3.5207607039012601E-2</v>
      </c>
      <c r="AZ1095" s="26">
        <v>1.0948697217754699</v>
      </c>
      <c r="BA1095" s="26">
        <v>-4.4866324704287301E-2</v>
      </c>
      <c r="BB1095" s="85">
        <v>5.3877754891527704E-3</v>
      </c>
      <c r="BC1095" s="88">
        <v>-9.3854853756492993</v>
      </c>
      <c r="BD1095" s="18">
        <v>43874</v>
      </c>
      <c r="BE1095" s="18">
        <v>43910</v>
      </c>
      <c r="BF1095" s="20"/>
      <c r="BG1095" s="18"/>
      <c r="BH1095" s="15"/>
    </row>
    <row r="1096" spans="1:60" x14ac:dyDescent="0.25">
      <c r="A1096" s="15"/>
      <c r="B1096" s="14" t="s">
        <v>3462</v>
      </c>
      <c r="C1096" s="14" t="s">
        <v>3463</v>
      </c>
      <c r="D1096" s="14" t="s">
        <v>3454</v>
      </c>
      <c r="E1096" s="16" t="s">
        <v>55</v>
      </c>
      <c r="F1096" s="16" t="s">
        <v>114</v>
      </c>
      <c r="G1096" s="81" t="s">
        <v>115</v>
      </c>
      <c r="H1096" s="82" t="s">
        <v>173</v>
      </c>
      <c r="I1096" s="17" t="s">
        <v>31</v>
      </c>
      <c r="J1096" s="17" t="s">
        <v>64</v>
      </c>
      <c r="K1096" s="15"/>
      <c r="L1096" s="18">
        <v>44022</v>
      </c>
      <c r="M1096" s="83">
        <v>1102.7917999997701</v>
      </c>
      <c r="N1096" s="84">
        <v>1102.7917999997701</v>
      </c>
      <c r="O1096" s="84">
        <v>1134.1440999992201</v>
      </c>
      <c r="P1096" s="85">
        <f t="shared" si="17"/>
        <v>0.97235598192551409</v>
      </c>
      <c r="Q1096" s="18">
        <v>43874</v>
      </c>
      <c r="R1096" s="86">
        <v>35397126.814999998</v>
      </c>
      <c r="S1096" s="86">
        <v>26186960.643343799</v>
      </c>
      <c r="T1096" s="15"/>
      <c r="U1096" s="19">
        <v>-2.4259799556603E-4</v>
      </c>
      <c r="V1096" s="51">
        <v>1.7653115810389901E-2</v>
      </c>
      <c r="W1096" s="19">
        <v>1.2466522850445499E-2</v>
      </c>
      <c r="X1096" s="51">
        <v>2.0355695361104198</v>
      </c>
      <c r="Y1096" s="19">
        <v>-1.1766500229896301E-2</v>
      </c>
      <c r="Z1096" s="51">
        <v>18.155023435247099</v>
      </c>
      <c r="AA1096" s="19">
        <v>2.9361763890847201E-2</v>
      </c>
      <c r="AB1096" s="51">
        <v>23.512843292235601</v>
      </c>
      <c r="AC1096" s="19">
        <v>9.3881696033349699E-2</v>
      </c>
      <c r="AD1096" s="51">
        <v>33.674025101587198</v>
      </c>
      <c r="AE1096" s="19"/>
      <c r="AF1096" s="87"/>
      <c r="AG1096" s="19">
        <v>8.3512452692957595E-4</v>
      </c>
      <c r="AH1096" s="51">
        <v>-1.71530853913282</v>
      </c>
      <c r="AI1096" s="19">
        <v>3.1303100695367903E-4</v>
      </c>
      <c r="AJ1096" s="51">
        <v>13.758220307688999</v>
      </c>
      <c r="AK1096" s="19">
        <v>0.103126157539082</v>
      </c>
      <c r="AL1096" s="19">
        <v>4.4267626224609599E-2</v>
      </c>
      <c r="AM1096" s="51">
        <v>38.851448641624302</v>
      </c>
      <c r="AN1096" s="15"/>
      <c r="AO1096" s="22">
        <v>8.6275137273332803E-3</v>
      </c>
      <c r="AP1096" s="22">
        <v>-1.8907606007814999E-2</v>
      </c>
      <c r="AQ1096" s="22">
        <v>3.5026457804633503E-2</v>
      </c>
      <c r="AR1096" s="22">
        <v>-5.3137344025380999E-2</v>
      </c>
      <c r="AS1096" s="20">
        <v>8</v>
      </c>
      <c r="AT1096" s="20">
        <v>4</v>
      </c>
      <c r="AU1096" s="20">
        <v>7</v>
      </c>
      <c r="AV1096" s="21">
        <v>5</v>
      </c>
      <c r="AW1096" s="15"/>
      <c r="AX1096" s="25">
        <v>5.2644787429817402E-2</v>
      </c>
      <c r="AY1096" s="26">
        <v>9.7015983024221E-2</v>
      </c>
      <c r="AZ1096" s="26">
        <v>0.66643301456679205</v>
      </c>
      <c r="BA1096" s="26">
        <v>0.124664954881268</v>
      </c>
      <c r="BB1096" s="85">
        <v>5.4235877096653002E-3</v>
      </c>
      <c r="BC1096" s="88">
        <v>-9.4211396945902397</v>
      </c>
      <c r="BD1096" s="18">
        <v>43874</v>
      </c>
      <c r="BE1096" s="18">
        <v>43910</v>
      </c>
      <c r="BF1096" s="20"/>
      <c r="BG1096" s="18"/>
      <c r="BH1096" s="15"/>
    </row>
    <row r="1097" spans="1:60" x14ac:dyDescent="0.25">
      <c r="A1097" s="15"/>
      <c r="B1097" s="14" t="s">
        <v>3464</v>
      </c>
      <c r="C1097" s="14" t="s">
        <v>3465</v>
      </c>
      <c r="D1097" s="14" t="s">
        <v>3454</v>
      </c>
      <c r="E1097" s="16" t="s">
        <v>132</v>
      </c>
      <c r="F1097" s="16" t="s">
        <v>114</v>
      </c>
      <c r="G1097" s="81" t="s">
        <v>115</v>
      </c>
      <c r="H1097" s="82" t="s">
        <v>173</v>
      </c>
      <c r="I1097" s="17" t="s">
        <v>31</v>
      </c>
      <c r="J1097" s="17" t="s">
        <v>3466</v>
      </c>
      <c r="K1097" s="15"/>
      <c r="L1097" s="18">
        <v>44022</v>
      </c>
      <c r="M1097" s="83">
        <v>1065.80870000087</v>
      </c>
      <c r="N1097" s="84">
        <v>1065.80870000087</v>
      </c>
      <c r="O1097" s="84">
        <v>1095.1640000007999</v>
      </c>
      <c r="P1097" s="85">
        <f t="shared" si="17"/>
        <v>0.9731955214014445</v>
      </c>
      <c r="Q1097" s="18">
        <v>43874</v>
      </c>
      <c r="R1097" s="86">
        <v>3656984.3679999998</v>
      </c>
      <c r="S1097" s="86">
        <v>3054205.41292969</v>
      </c>
      <c r="T1097" s="15"/>
      <c r="U1097" s="19">
        <v>-2.37228317018889E-4</v>
      </c>
      <c r="V1097" s="51">
        <v>1.8190083665103898E-2</v>
      </c>
      <c r="W1097" s="19">
        <v>1.26324342436419E-2</v>
      </c>
      <c r="X1097" s="51">
        <v>2.0521606754300601</v>
      </c>
      <c r="Y1097" s="19">
        <v>-1.0701839030844E-2</v>
      </c>
      <c r="Z1097" s="51">
        <v>18.261489555152401</v>
      </c>
      <c r="AA1097" s="19">
        <v>3.1665123731727397E-2</v>
      </c>
      <c r="AB1097" s="51">
        <v>23.743179276323598</v>
      </c>
      <c r="AC1097" s="19"/>
      <c r="AD1097" s="51"/>
      <c r="AE1097" s="19"/>
      <c r="AF1097" s="87"/>
      <c r="AG1097" s="19">
        <v>8.8978732856048704E-4</v>
      </c>
      <c r="AH1097" s="51">
        <v>-1.70984225896973</v>
      </c>
      <c r="AI1097" s="19">
        <v>1.45283705933252E-3</v>
      </c>
      <c r="AJ1097" s="51">
        <v>13.8722009129269</v>
      </c>
      <c r="AK1097" s="19">
        <v>6.5808700001071002E-2</v>
      </c>
      <c r="AL1097" s="19">
        <v>4.9873297984959201E-2</v>
      </c>
      <c r="AM1097" s="51">
        <v>29.8981900408107</v>
      </c>
      <c r="AN1097" s="15"/>
      <c r="AO1097" s="22">
        <v>8.6339101435442007E-3</v>
      </c>
      <c r="AP1097" s="22">
        <v>-1.8901394218119101E-2</v>
      </c>
      <c r="AQ1097" s="22">
        <v>3.5212242097259101E-2</v>
      </c>
      <c r="AR1097" s="22">
        <v>-5.2952711662364899E-2</v>
      </c>
      <c r="AS1097" s="20">
        <v>8</v>
      </c>
      <c r="AT1097" s="20">
        <v>4</v>
      </c>
      <c r="AU1097" s="20">
        <v>7</v>
      </c>
      <c r="AV1097" s="21">
        <v>5</v>
      </c>
      <c r="AW1097" s="15"/>
      <c r="AX1097" s="25">
        <v>5.2650567727687302E-2</v>
      </c>
      <c r="AY1097" s="26">
        <v>0.13725031250328401</v>
      </c>
      <c r="AZ1097" s="26">
        <v>0.67429955635907401</v>
      </c>
      <c r="BA1097" s="26">
        <v>0.17658712081879499</v>
      </c>
      <c r="BB1097" s="85">
        <v>5.4242244088982296E-3</v>
      </c>
      <c r="BC1097" s="88">
        <v>-9.4006285817304196</v>
      </c>
      <c r="BD1097" s="18">
        <v>43874</v>
      </c>
      <c r="BE1097" s="18">
        <v>43910</v>
      </c>
      <c r="BF1097" s="20"/>
      <c r="BG1097" s="18"/>
      <c r="BH1097" s="15"/>
    </row>
    <row r="1098" spans="1:60" x14ac:dyDescent="0.25">
      <c r="A1098" s="15"/>
      <c r="B1098" s="14" t="s">
        <v>3467</v>
      </c>
      <c r="C1098" s="14" t="s">
        <v>3468</v>
      </c>
      <c r="D1098" s="14" t="s">
        <v>3454</v>
      </c>
      <c r="E1098" s="16" t="s">
        <v>2092</v>
      </c>
      <c r="F1098" s="16" t="s">
        <v>114</v>
      </c>
      <c r="G1098" s="81" t="s">
        <v>115</v>
      </c>
      <c r="H1098" s="82" t="s">
        <v>173</v>
      </c>
      <c r="I1098" s="17" t="s">
        <v>31</v>
      </c>
      <c r="J1098" s="17" t="s">
        <v>3469</v>
      </c>
      <c r="K1098" s="15"/>
      <c r="L1098" s="18">
        <v>44022</v>
      </c>
      <c r="M1098" s="83">
        <v>1097.49159999937</v>
      </c>
      <c r="N1098" s="84">
        <v>1097.49159999937</v>
      </c>
      <c r="O1098" s="84">
        <v>1130.5205000005701</v>
      </c>
      <c r="P1098" s="85">
        <f t="shared" si="17"/>
        <v>0.97078434225546251</v>
      </c>
      <c r="Q1098" s="18">
        <v>43874</v>
      </c>
      <c r="R1098" s="86">
        <v>82311.868000000002</v>
      </c>
      <c r="S1098" s="86">
        <v>81863.877931274401</v>
      </c>
      <c r="T1098" s="15"/>
      <c r="U1098" s="19">
        <v>-2.5351396561745798E-4</v>
      </c>
      <c r="V1098" s="51">
        <v>1.6561518805246998E-2</v>
      </c>
      <c r="W1098" s="19">
        <v>1.21345486168138E-2</v>
      </c>
      <c r="X1098" s="51">
        <v>2.00237211274725</v>
      </c>
      <c r="Y1098" s="19">
        <v>-1.37302382827329E-2</v>
      </c>
      <c r="Z1098" s="51">
        <v>17.958649629988901</v>
      </c>
      <c r="AA1098" s="19">
        <v>2.61799921318016E-2</v>
      </c>
      <c r="AB1098" s="51">
        <v>23.194666116352899</v>
      </c>
      <c r="AC1098" s="19">
        <v>8.8321727618749707E-2</v>
      </c>
      <c r="AD1098" s="51">
        <v>33.118028260127197</v>
      </c>
      <c r="AE1098" s="19"/>
      <c r="AF1098" s="87"/>
      <c r="AG1098" s="19">
        <v>7.2572546741867005E-4</v>
      </c>
      <c r="AH1098" s="51">
        <v>-1.72624844508391</v>
      </c>
      <c r="AI1098" s="19">
        <v>-1.78388724089018E-3</v>
      </c>
      <c r="AJ1098" s="51">
        <v>13.5485284829047</v>
      </c>
      <c r="AK1098" s="19">
        <v>0.101175914374908</v>
      </c>
      <c r="AL1098" s="19">
        <v>4.2991023645299699E-2</v>
      </c>
      <c r="AM1098" s="51">
        <v>38.972699490492197</v>
      </c>
      <c r="AN1098" s="15"/>
      <c r="AO1098" s="22">
        <v>8.6220081720966794E-3</v>
      </c>
      <c r="AP1098" s="22">
        <v>-1.8912891689978999E-2</v>
      </c>
      <c r="AQ1098" s="22">
        <v>3.4687129325902802E-2</v>
      </c>
      <c r="AR1098" s="22">
        <v>-5.3458120316499803E-2</v>
      </c>
      <c r="AS1098" s="20">
        <v>8</v>
      </c>
      <c r="AT1098" s="20">
        <v>4</v>
      </c>
      <c r="AU1098" s="20">
        <v>7</v>
      </c>
      <c r="AV1098" s="21">
        <v>5</v>
      </c>
      <c r="AW1098" s="15"/>
      <c r="AX1098" s="25">
        <v>5.2638250448144401E-2</v>
      </c>
      <c r="AY1098" s="26">
        <v>4.1825412566822699E-2</v>
      </c>
      <c r="AZ1098" s="26">
        <v>0.65557804333911895</v>
      </c>
      <c r="BA1098" s="26">
        <v>5.3648169297161999E-2</v>
      </c>
      <c r="BB1098" s="85">
        <v>5.4228532751767504E-3</v>
      </c>
      <c r="BC1098" s="88">
        <v>-9.4567767679254793</v>
      </c>
      <c r="BD1098" s="18">
        <v>43874</v>
      </c>
      <c r="BE1098" s="18">
        <v>43910</v>
      </c>
      <c r="BF1098" s="20"/>
      <c r="BG1098" s="18"/>
      <c r="BH1098" s="15"/>
    </row>
    <row r="1099" spans="1:60" x14ac:dyDescent="0.25">
      <c r="A1099" s="15"/>
      <c r="B1099" s="14" t="s">
        <v>3470</v>
      </c>
      <c r="C1099" s="14" t="s">
        <v>3471</v>
      </c>
      <c r="D1099" s="14" t="s">
        <v>3454</v>
      </c>
      <c r="E1099" s="16" t="s">
        <v>139</v>
      </c>
      <c r="F1099" s="16" t="s">
        <v>114</v>
      </c>
      <c r="G1099" s="81" t="s">
        <v>115</v>
      </c>
      <c r="H1099" s="82" t="s">
        <v>173</v>
      </c>
      <c r="I1099" s="17" t="s">
        <v>31</v>
      </c>
      <c r="J1099" s="17" t="s">
        <v>3472</v>
      </c>
      <c r="K1099" s="15"/>
      <c r="L1099" s="18">
        <v>44022</v>
      </c>
      <c r="M1099" s="83">
        <v>1153.7814000006799</v>
      </c>
      <c r="N1099" s="84">
        <v>1153.7814000006799</v>
      </c>
      <c r="O1099" s="84">
        <v>1183.6120999995601</v>
      </c>
      <c r="P1099" s="85">
        <f t="shared" si="17"/>
        <v>0.97479689503098921</v>
      </c>
      <c r="Q1099" s="18">
        <v>43874</v>
      </c>
      <c r="R1099" s="86">
        <v>1622162.01</v>
      </c>
      <c r="S1099" s="86">
        <v>2201167.6421171902</v>
      </c>
      <c r="T1099" s="15"/>
      <c r="U1099" s="19">
        <v>-2.25728371333389E-4</v>
      </c>
      <c r="V1099" s="51">
        <v>1.9340078233653898E-2</v>
      </c>
      <c r="W1099" s="19">
        <v>1.2981170521015901E-2</v>
      </c>
      <c r="X1099" s="51">
        <v>2.0870343031674601</v>
      </c>
      <c r="Y1099" s="19">
        <v>-8.7149093560583406E-3</v>
      </c>
      <c r="Z1099" s="51">
        <v>18.4601825226564</v>
      </c>
      <c r="AA1099" s="19">
        <v>3.6714648813358501E-2</v>
      </c>
      <c r="AB1099" s="51">
        <v>24.248131784493999</v>
      </c>
      <c r="AC1099" s="19">
        <v>0.110766735997458</v>
      </c>
      <c r="AD1099" s="51">
        <v>35.362529097997999</v>
      </c>
      <c r="AE1099" s="19">
        <v>0.153816245250782</v>
      </c>
      <c r="AF1099" s="87">
        <v>33.158856573689299</v>
      </c>
      <c r="AG1099" s="19">
        <v>1.0046646639239E-3</v>
      </c>
      <c r="AH1099" s="51">
        <v>-1.69835452543339</v>
      </c>
      <c r="AI1099" s="19">
        <v>3.5718793205887799E-3</v>
      </c>
      <c r="AJ1099" s="51">
        <v>14.084105139059799</v>
      </c>
      <c r="AK1099" s="19">
        <v>0.153781400000298</v>
      </c>
      <c r="AL1099" s="19">
        <v>4.6565896876927602E-2</v>
      </c>
      <c r="AM1099" s="51">
        <v>30.4763504033908</v>
      </c>
      <c r="AN1099" s="15"/>
      <c r="AO1099" s="22">
        <v>8.6502068515983393E-3</v>
      </c>
      <c r="AP1099" s="22">
        <v>-1.8885537674577801E-2</v>
      </c>
      <c r="AQ1099" s="22">
        <v>3.5552520355849999E-2</v>
      </c>
      <c r="AR1099" s="22">
        <v>-5.2639951573874001E-2</v>
      </c>
      <c r="AS1099" s="20">
        <v>8</v>
      </c>
      <c r="AT1099" s="20">
        <v>4</v>
      </c>
      <c r="AU1099" s="20">
        <v>7</v>
      </c>
      <c r="AV1099" s="21">
        <v>5</v>
      </c>
      <c r="AW1099" s="15"/>
      <c r="AX1099" s="25">
        <v>5.2665452803703397E-2</v>
      </c>
      <c r="AY1099" s="26">
        <v>0.225510807574892</v>
      </c>
      <c r="AZ1099" s="26">
        <v>0.69153013179766298</v>
      </c>
      <c r="BA1099" s="26">
        <v>0.29090788710482202</v>
      </c>
      <c r="BB1099" s="85">
        <v>5.4258397666944796E-3</v>
      </c>
      <c r="BC1099" s="88">
        <v>-9.3658809334010602</v>
      </c>
      <c r="BD1099" s="18">
        <v>43874</v>
      </c>
      <c r="BE1099" s="18">
        <v>43910</v>
      </c>
      <c r="BF1099" s="20"/>
      <c r="BG1099" s="18"/>
      <c r="BH1099" s="15"/>
    </row>
    <row r="1100" spans="1:60" x14ac:dyDescent="0.25">
      <c r="A1100" s="15"/>
      <c r="B1100" s="14" t="s">
        <v>3473</v>
      </c>
      <c r="C1100" s="14" t="s">
        <v>3474</v>
      </c>
      <c r="D1100" s="14" t="s">
        <v>3475</v>
      </c>
      <c r="E1100" s="16" t="s">
        <v>36</v>
      </c>
      <c r="F1100" s="16" t="s">
        <v>114</v>
      </c>
      <c r="G1100" s="81" t="s">
        <v>115</v>
      </c>
      <c r="H1100" s="82" t="s">
        <v>173</v>
      </c>
      <c r="I1100" s="17" t="s">
        <v>31</v>
      </c>
      <c r="J1100" s="17" t="s">
        <v>3476</v>
      </c>
      <c r="K1100" s="15"/>
      <c r="L1100" s="18">
        <v>44022</v>
      </c>
      <c r="M1100" s="83">
        <v>1168.7906999997799</v>
      </c>
      <c r="N1100" s="84">
        <v>1168.7906999997799</v>
      </c>
      <c r="O1100" s="84">
        <v>1206.46250000037</v>
      </c>
      <c r="P1100" s="85">
        <f t="shared" si="17"/>
        <v>0.96877499300593384</v>
      </c>
      <c r="Q1100" s="18">
        <v>43747</v>
      </c>
      <c r="R1100" s="86">
        <v>13294327.282</v>
      </c>
      <c r="S1100" s="86">
        <v>8629000.2277499996</v>
      </c>
      <c r="T1100" s="15"/>
      <c r="U1100" s="19">
        <v>-1.14312251116644E-3</v>
      </c>
      <c r="V1100" s="51">
        <v>-7.23993357496511E-2</v>
      </c>
      <c r="W1100" s="19">
        <v>1.1285335025604601E-2</v>
      </c>
      <c r="X1100" s="51">
        <v>1.9174507536263301</v>
      </c>
      <c r="Y1100" s="19">
        <v>-4.3250189091850197E-3</v>
      </c>
      <c r="Z1100" s="51">
        <v>18.899171567318302</v>
      </c>
      <c r="AA1100" s="19">
        <v>3.44227740060887E-3</v>
      </c>
      <c r="AB1100" s="51">
        <v>20.920894643233598</v>
      </c>
      <c r="AC1100" s="19">
        <v>6.8846302556266906E-2</v>
      </c>
      <c r="AD1100" s="51">
        <v>31.170485753886201</v>
      </c>
      <c r="AE1100" s="19">
        <v>8.2983331485593198E-2</v>
      </c>
      <c r="AF1100" s="87">
        <v>26.0755651971558</v>
      </c>
      <c r="AG1100" s="19">
        <v>1.3592308878287399E-3</v>
      </c>
      <c r="AH1100" s="51">
        <v>-1.6628979030429001</v>
      </c>
      <c r="AI1100" s="19">
        <v>7.8210270839917896E-4</v>
      </c>
      <c r="AJ1100" s="51">
        <v>13.8051274778409</v>
      </c>
      <c r="AK1100" s="19">
        <v>0.16879069999966301</v>
      </c>
      <c r="AL1100" s="19">
        <v>2.9993137282872302E-2</v>
      </c>
      <c r="AM1100" s="51">
        <v>15.279741675491101</v>
      </c>
      <c r="AN1100" s="15"/>
      <c r="AO1100" s="22">
        <v>1.40925847754261E-2</v>
      </c>
      <c r="AP1100" s="22">
        <v>-2.6810422898961399E-2</v>
      </c>
      <c r="AQ1100" s="22">
        <v>2.8754076429322602E-2</v>
      </c>
      <c r="AR1100" s="22">
        <v>-3.5379614726480199E-2</v>
      </c>
      <c r="AS1100" s="20">
        <v>8</v>
      </c>
      <c r="AT1100" s="20">
        <v>4</v>
      </c>
      <c r="AU1100" s="20">
        <v>7</v>
      </c>
      <c r="AV1100" s="21">
        <v>5</v>
      </c>
      <c r="AW1100" s="15"/>
      <c r="AX1100" s="25">
        <v>4.6351626274408801E-2</v>
      </c>
      <c r="AY1100" s="26">
        <v>-0.43743006084014302</v>
      </c>
      <c r="AZ1100" s="26">
        <v>0.56403722805043799</v>
      </c>
      <c r="BA1100" s="26">
        <v>-0.53760769663222197</v>
      </c>
      <c r="BB1100" s="85">
        <v>4.76610698694913E-3</v>
      </c>
      <c r="BC1100" s="88">
        <v>-7.5280831356067202</v>
      </c>
      <c r="BD1100" s="18">
        <v>43747</v>
      </c>
      <c r="BE1100" s="18">
        <v>43914</v>
      </c>
      <c r="BF1100" s="20"/>
      <c r="BG1100" s="18"/>
      <c r="BH1100" s="15"/>
    </row>
    <row r="1101" spans="1:60" x14ac:dyDescent="0.25">
      <c r="A1101" s="15"/>
      <c r="B1101" s="14" t="s">
        <v>3477</v>
      </c>
      <c r="C1101" s="14" t="s">
        <v>3478</v>
      </c>
      <c r="D1101" s="14" t="s">
        <v>3475</v>
      </c>
      <c r="E1101" s="16" t="s">
        <v>77</v>
      </c>
      <c r="F1101" s="16" t="s">
        <v>114</v>
      </c>
      <c r="G1101" s="81" t="s">
        <v>115</v>
      </c>
      <c r="H1101" s="82" t="s">
        <v>173</v>
      </c>
      <c r="I1101" s="17" t="s">
        <v>31</v>
      </c>
      <c r="J1101" s="17" t="s">
        <v>3479</v>
      </c>
      <c r="K1101" s="15"/>
      <c r="L1101" s="18">
        <v>44022</v>
      </c>
      <c r="M1101" s="83">
        <v>1206.1665000002799</v>
      </c>
      <c r="N1101" s="84">
        <v>1206.1665000002799</v>
      </c>
      <c r="O1101" s="84">
        <v>1237.57699999958</v>
      </c>
      <c r="P1101" s="85">
        <f t="shared" si="17"/>
        <v>0.97461935701834246</v>
      </c>
      <c r="Q1101" s="18">
        <v>43747</v>
      </c>
      <c r="R1101" s="86">
        <v>776121.978</v>
      </c>
      <c r="S1101" s="86">
        <v>440925.017595215</v>
      </c>
      <c r="T1101" s="15"/>
      <c r="U1101" s="19">
        <v>-1.1213060151931101E-3</v>
      </c>
      <c r="V1101" s="51">
        <v>-7.0217686152318506E-2</v>
      </c>
      <c r="W1101" s="19">
        <v>1.1948573597692301E-2</v>
      </c>
      <c r="X1101" s="51">
        <v>1.9837746108351</v>
      </c>
      <c r="Y1101" s="19">
        <v>-3.5711994769371802E-4</v>
      </c>
      <c r="Z1101" s="51">
        <v>19.295961463474701</v>
      </c>
      <c r="AA1101" s="19">
        <v>1.15111013546993E-2</v>
      </c>
      <c r="AB1101" s="51">
        <v>21.727777038642699</v>
      </c>
      <c r="AC1101" s="19">
        <v>8.6095395718148199E-2</v>
      </c>
      <c r="AD1101" s="51">
        <v>32.895395070081598</v>
      </c>
      <c r="AE1101" s="19">
        <v>0.109087617229379</v>
      </c>
      <c r="AF1101" s="87">
        <v>28.685993771534399</v>
      </c>
      <c r="AG1101" s="19">
        <v>1.57813971236465E-3</v>
      </c>
      <c r="AH1101" s="51">
        <v>-1.6410070205893099</v>
      </c>
      <c r="AI1101" s="19">
        <v>4.99001147909439E-3</v>
      </c>
      <c r="AJ1101" s="51">
        <v>14.225918354903101</v>
      </c>
      <c r="AK1101" s="19">
        <v>0.206166500000108</v>
      </c>
      <c r="AL1101" s="19">
        <v>3.6154539191556999E-2</v>
      </c>
      <c r="AM1101" s="51">
        <v>19.017321675521099</v>
      </c>
      <c r="AN1101" s="15"/>
      <c r="AO1101" s="22">
        <v>1.4114862608039401E-2</v>
      </c>
      <c r="AP1101" s="22">
        <v>-2.6789134467435399E-2</v>
      </c>
      <c r="AQ1101" s="22">
        <v>2.9428700452626799E-2</v>
      </c>
      <c r="AR1101" s="22">
        <v>-3.4725791548225998E-2</v>
      </c>
      <c r="AS1101" s="20">
        <v>8</v>
      </c>
      <c r="AT1101" s="20">
        <v>4</v>
      </c>
      <c r="AU1101" s="20">
        <v>7</v>
      </c>
      <c r="AV1101" s="21">
        <v>5</v>
      </c>
      <c r="AW1101" s="15"/>
      <c r="AX1101" s="25">
        <v>4.63648440619727E-2</v>
      </c>
      <c r="AY1101" s="26">
        <v>-0.27730780760293799</v>
      </c>
      <c r="AZ1101" s="26">
        <v>0.59113585094746701</v>
      </c>
      <c r="BA1101" s="26">
        <v>-0.34217640272981997</v>
      </c>
      <c r="BB1101" s="85">
        <v>4.7675797923284304E-3</v>
      </c>
      <c r="BC1101" s="88">
        <v>-7.18950012811547</v>
      </c>
      <c r="BD1101" s="18">
        <v>43747</v>
      </c>
      <c r="BE1101" s="18">
        <v>43914</v>
      </c>
      <c r="BF1101" s="20"/>
      <c r="BG1101" s="18"/>
      <c r="BH1101" s="15"/>
    </row>
    <row r="1102" spans="1:60" x14ac:dyDescent="0.25">
      <c r="A1102" s="15"/>
      <c r="B1102" s="14" t="s">
        <v>3480</v>
      </c>
      <c r="C1102" s="14" t="s">
        <v>3481</v>
      </c>
      <c r="D1102" s="14" t="s">
        <v>3475</v>
      </c>
      <c r="E1102" s="16" t="s">
        <v>2888</v>
      </c>
      <c r="F1102" s="16" t="s">
        <v>114</v>
      </c>
      <c r="G1102" s="81" t="s">
        <v>115</v>
      </c>
      <c r="H1102" s="82" t="s">
        <v>173</v>
      </c>
      <c r="I1102" s="17" t="s">
        <v>31</v>
      </c>
      <c r="J1102" s="17" t="s">
        <v>3482</v>
      </c>
      <c r="K1102" s="15"/>
      <c r="L1102" s="18">
        <v>44022</v>
      </c>
      <c r="M1102" s="83">
        <v>1090.5883000008801</v>
      </c>
      <c r="N1102" s="84">
        <v>1090.5883000008801</v>
      </c>
      <c r="O1102" s="84">
        <v>1118.1448999997201</v>
      </c>
      <c r="P1102" s="85">
        <f t="shared" si="17"/>
        <v>0.97535507249655484</v>
      </c>
      <c r="Q1102" s="18">
        <v>43747</v>
      </c>
      <c r="R1102" s="86">
        <v>975156.69799999997</v>
      </c>
      <c r="S1102" s="86">
        <v>556605.52172070299</v>
      </c>
      <c r="T1102" s="15"/>
      <c r="U1102" s="19">
        <v>-1.1185101420778699E-3</v>
      </c>
      <c r="V1102" s="51">
        <v>-6.99380988407938E-2</v>
      </c>
      <c r="W1102" s="19">
        <v>1.20317632536171E-2</v>
      </c>
      <c r="X1102" s="51">
        <v>1.99209357642758</v>
      </c>
      <c r="Y1102" s="19">
        <v>1.41870172228664E-4</v>
      </c>
      <c r="Z1102" s="51">
        <v>19.345860475470499</v>
      </c>
      <c r="AA1102" s="19">
        <v>1.25274929323496E-2</v>
      </c>
      <c r="AB1102" s="51">
        <v>21.8294161963859</v>
      </c>
      <c r="AC1102" s="19">
        <v>8.8274845335108695E-2</v>
      </c>
      <c r="AD1102" s="51">
        <v>33.113340031763101</v>
      </c>
      <c r="AE1102" s="19"/>
      <c r="AF1102" s="87"/>
      <c r="AG1102" s="19">
        <v>1.6056537242548101E-3</v>
      </c>
      <c r="AH1102" s="51">
        <v>-1.6382556194003</v>
      </c>
      <c r="AI1102" s="19">
        <v>5.5191663832374598E-3</v>
      </c>
      <c r="AJ1102" s="51">
        <v>14.2788338453247</v>
      </c>
      <c r="AK1102" s="19">
        <v>9.0588300001400099E-2</v>
      </c>
      <c r="AL1102" s="19">
        <v>4.2012522708318997E-2</v>
      </c>
      <c r="AM1102" s="51">
        <v>32.399895707378199</v>
      </c>
      <c r="AN1102" s="15"/>
      <c r="AO1102" s="22">
        <v>1.41176007437025E-2</v>
      </c>
      <c r="AP1102" s="22">
        <v>-2.6786390173583599E-2</v>
      </c>
      <c r="AQ1102" s="22">
        <v>2.9513468682125701E-2</v>
      </c>
      <c r="AR1102" s="22">
        <v>-3.46438961332751E-2</v>
      </c>
      <c r="AS1102" s="20">
        <v>8</v>
      </c>
      <c r="AT1102" s="20">
        <v>4</v>
      </c>
      <c r="AU1102" s="20">
        <v>7</v>
      </c>
      <c r="AV1102" s="21">
        <v>5</v>
      </c>
      <c r="AW1102" s="15"/>
      <c r="AX1102" s="25">
        <v>4.6484642755604003E-2</v>
      </c>
      <c r="AY1102" s="26">
        <v>-0.32664563186108397</v>
      </c>
      <c r="AZ1102" s="26">
        <v>1.0244114906872701</v>
      </c>
      <c r="BA1102" s="26">
        <v>-0.40273697459588198</v>
      </c>
      <c r="BB1102" s="85">
        <v>4.7798750178753803E-3</v>
      </c>
      <c r="BC1102" s="88">
        <v>-7.1469896253547596</v>
      </c>
      <c r="BD1102" s="18">
        <v>43747</v>
      </c>
      <c r="BE1102" s="18">
        <v>43914</v>
      </c>
      <c r="BF1102" s="20"/>
      <c r="BG1102" s="18"/>
      <c r="BH1102" s="15"/>
    </row>
    <row r="1103" spans="1:60" x14ac:dyDescent="0.25">
      <c r="A1103" s="15"/>
      <c r="B1103" s="14" t="s">
        <v>3483</v>
      </c>
      <c r="C1103" s="14" t="s">
        <v>3484</v>
      </c>
      <c r="D1103" s="14" t="s">
        <v>3475</v>
      </c>
      <c r="E1103" s="16" t="s">
        <v>55</v>
      </c>
      <c r="F1103" s="16" t="s">
        <v>114</v>
      </c>
      <c r="G1103" s="81" t="s">
        <v>115</v>
      </c>
      <c r="H1103" s="82" t="s">
        <v>173</v>
      </c>
      <c r="I1103" s="17" t="s">
        <v>31</v>
      </c>
      <c r="J1103" s="17" t="s">
        <v>64</v>
      </c>
      <c r="K1103" s="15"/>
      <c r="L1103" s="18">
        <v>44022</v>
      </c>
      <c r="M1103" s="83">
        <v>1092.8638000004</v>
      </c>
      <c r="N1103" s="84">
        <v>1092.8638000004</v>
      </c>
      <c r="O1103" s="84">
        <v>1122.16559999995</v>
      </c>
      <c r="P1103" s="85">
        <f t="shared" si="17"/>
        <v>0.97388816766478026</v>
      </c>
      <c r="Q1103" s="18">
        <v>43747</v>
      </c>
      <c r="R1103" s="86">
        <v>9898135.5099999998</v>
      </c>
      <c r="S1103" s="86">
        <v>6200369.7524296902</v>
      </c>
      <c r="T1103" s="15"/>
      <c r="U1103" s="19">
        <v>-1.1240354560868599E-3</v>
      </c>
      <c r="V1103" s="51">
        <v>-7.0490630241692998E-2</v>
      </c>
      <c r="W1103" s="19">
        <v>1.18657667317166E-2</v>
      </c>
      <c r="X1103" s="51">
        <v>1.97549392423753</v>
      </c>
      <c r="Y1103" s="19">
        <v>-8.5299207330535897E-4</v>
      </c>
      <c r="Z1103" s="51">
        <v>19.246374250913501</v>
      </c>
      <c r="AA1103" s="19">
        <v>1.0500529167984499E-2</v>
      </c>
      <c r="AB1103" s="51">
        <v>21.626719819963899</v>
      </c>
      <c r="AC1103" s="19">
        <v>8.39259632921312E-2</v>
      </c>
      <c r="AD1103" s="51">
        <v>32.678451827494399</v>
      </c>
      <c r="AE1103" s="19"/>
      <c r="AF1103" s="87"/>
      <c r="AG1103" s="19">
        <v>1.5508101587329299E-3</v>
      </c>
      <c r="AH1103" s="51">
        <v>-1.64373997595249</v>
      </c>
      <c r="AI1103" s="19">
        <v>4.4640341911872401E-3</v>
      </c>
      <c r="AJ1103" s="51">
        <v>14.1733206261124</v>
      </c>
      <c r="AK1103" s="19">
        <v>9.2863800000486704E-2</v>
      </c>
      <c r="AL1103" s="19">
        <v>3.8926236184124698E-2</v>
      </c>
      <c r="AM1103" s="51">
        <v>37.709640039538499</v>
      </c>
      <c r="AN1103" s="15"/>
      <c r="AO1103" s="22">
        <v>1.4112062930507799E-2</v>
      </c>
      <c r="AP1103" s="22">
        <v>-2.6791735468577799E-2</v>
      </c>
      <c r="AQ1103" s="22">
        <v>2.9344495280383898E-2</v>
      </c>
      <c r="AR1103" s="22">
        <v>-3.4807450410880798E-2</v>
      </c>
      <c r="AS1103" s="20">
        <v>8</v>
      </c>
      <c r="AT1103" s="20">
        <v>4</v>
      </c>
      <c r="AU1103" s="20">
        <v>7</v>
      </c>
      <c r="AV1103" s="21">
        <v>5</v>
      </c>
      <c r="AW1103" s="15"/>
      <c r="AX1103" s="25">
        <v>4.6363084593540403E-2</v>
      </c>
      <c r="AY1103" s="26">
        <v>-0.29735131924417102</v>
      </c>
      <c r="AZ1103" s="26">
        <v>0.587743046497053</v>
      </c>
      <c r="BA1103" s="26">
        <v>-0.36672637608944603</v>
      </c>
      <c r="BB1103" s="85">
        <v>4.7673847118994703E-3</v>
      </c>
      <c r="BC1103" s="88">
        <v>-7.2318470643149304</v>
      </c>
      <c r="BD1103" s="18">
        <v>43747</v>
      </c>
      <c r="BE1103" s="18">
        <v>43914</v>
      </c>
      <c r="BF1103" s="20"/>
      <c r="BG1103" s="18"/>
      <c r="BH1103" s="15"/>
    </row>
    <row r="1104" spans="1:60" x14ac:dyDescent="0.25">
      <c r="A1104" s="15"/>
      <c r="B1104" s="14" t="s">
        <v>3485</v>
      </c>
      <c r="C1104" s="14" t="s">
        <v>3486</v>
      </c>
      <c r="D1104" s="14" t="s">
        <v>3475</v>
      </c>
      <c r="E1104" s="16" t="s">
        <v>132</v>
      </c>
      <c r="F1104" s="16" t="s">
        <v>114</v>
      </c>
      <c r="G1104" s="81" t="s">
        <v>115</v>
      </c>
      <c r="H1104" s="82" t="s">
        <v>173</v>
      </c>
      <c r="I1104" s="17" t="s">
        <v>31</v>
      </c>
      <c r="J1104" s="17" t="s">
        <v>3487</v>
      </c>
      <c r="K1104" s="15"/>
      <c r="L1104" s="18">
        <v>44022</v>
      </c>
      <c r="M1104" s="83">
        <v>1044.1127000004101</v>
      </c>
      <c r="N1104" s="84">
        <v>1044.1127000004101</v>
      </c>
      <c r="O1104" s="84">
        <v>1070.3270999994099</v>
      </c>
      <c r="P1104" s="85">
        <f t="shared" si="17"/>
        <v>0.97550804796121271</v>
      </c>
      <c r="Q1104" s="18">
        <v>43747</v>
      </c>
      <c r="R1104" s="86">
        <v>4926452.8940000003</v>
      </c>
      <c r="S1104" s="86">
        <v>1966786.5806875001</v>
      </c>
      <c r="T1104" s="15"/>
      <c r="U1104" s="19">
        <v>-1.1186454939888799E-3</v>
      </c>
      <c r="V1104" s="51">
        <v>-6.9951634031895096E-2</v>
      </c>
      <c r="W1104" s="19">
        <v>1.20316018328595E-2</v>
      </c>
      <c r="X1104" s="51">
        <v>1.99207743435181</v>
      </c>
      <c r="Y1104" s="19">
        <v>2.2349325081449901E-4</v>
      </c>
      <c r="Z1104" s="51">
        <v>19.354022783343702</v>
      </c>
      <c r="AA1104" s="19">
        <v>1.27618468213768E-2</v>
      </c>
      <c r="AB1104" s="51">
        <v>21.8528515853104</v>
      </c>
      <c r="AC1104" s="19"/>
      <c r="AD1104" s="51"/>
      <c r="AE1104" s="19"/>
      <c r="AF1104" s="87"/>
      <c r="AG1104" s="19">
        <v>1.6055615742516199E-3</v>
      </c>
      <c r="AH1104" s="51">
        <v>-1.6382648344006201</v>
      </c>
      <c r="AI1104" s="19">
        <v>5.6086487657012202E-3</v>
      </c>
      <c r="AJ1104" s="51">
        <v>14.2877820835711</v>
      </c>
      <c r="AK1104" s="19">
        <v>4.4112700001278399E-2</v>
      </c>
      <c r="AL1104" s="19">
        <v>3.4689021771555403E-2</v>
      </c>
      <c r="AM1104" s="51">
        <v>27.4496507524455</v>
      </c>
      <c r="AN1104" s="15"/>
      <c r="AO1104" s="22">
        <v>1.41185018019314E-2</v>
      </c>
      <c r="AP1104" s="22">
        <v>-2.6785669402670499E-2</v>
      </c>
      <c r="AQ1104" s="22">
        <v>2.9529367120630898E-2</v>
      </c>
      <c r="AR1104" s="22">
        <v>-3.4619304996340403E-2</v>
      </c>
      <c r="AS1104" s="20">
        <v>8</v>
      </c>
      <c r="AT1104" s="20">
        <v>4</v>
      </c>
      <c r="AU1104" s="20">
        <v>7</v>
      </c>
      <c r="AV1104" s="21">
        <v>5</v>
      </c>
      <c r="AW1104" s="15"/>
      <c r="AX1104" s="25">
        <v>4.6366822848140102E-2</v>
      </c>
      <c r="AY1104" s="26">
        <v>-0.252422206695883</v>
      </c>
      <c r="AZ1104" s="26">
        <v>0.59534166277626399</v>
      </c>
      <c r="BA1104" s="26">
        <v>-0.31166181934668202</v>
      </c>
      <c r="BB1104" s="85">
        <v>4.7678016031341003E-3</v>
      </c>
      <c r="BC1104" s="88">
        <v>-7.1343517322675298</v>
      </c>
      <c r="BD1104" s="18">
        <v>43747</v>
      </c>
      <c r="BE1104" s="18">
        <v>43914</v>
      </c>
      <c r="BF1104" s="20"/>
      <c r="BG1104" s="18"/>
      <c r="BH1104" s="15"/>
    </row>
    <row r="1105" spans="1:60" x14ac:dyDescent="0.25">
      <c r="A1105" s="15"/>
      <c r="B1105" s="14" t="s">
        <v>3488</v>
      </c>
      <c r="C1105" s="14" t="s">
        <v>3489</v>
      </c>
      <c r="D1105" s="14" t="s">
        <v>3475</v>
      </c>
      <c r="E1105" s="16" t="s">
        <v>2092</v>
      </c>
      <c r="F1105" s="16" t="s">
        <v>114</v>
      </c>
      <c r="G1105" s="81" t="s">
        <v>115</v>
      </c>
      <c r="H1105" s="82" t="s">
        <v>173</v>
      </c>
      <c r="I1105" s="17" t="s">
        <v>31</v>
      </c>
      <c r="J1105" s="17" t="s">
        <v>3490</v>
      </c>
      <c r="K1105" s="15"/>
      <c r="L1105" s="18">
        <v>44022</v>
      </c>
      <c r="M1105" s="83">
        <v>1089.21360000037</v>
      </c>
      <c r="N1105" s="84">
        <v>1089.21360000037</v>
      </c>
      <c r="O1105" s="84">
        <v>1120.4825999997599</v>
      </c>
      <c r="P1105" s="85">
        <f t="shared" si="17"/>
        <v>0.97209327480908969</v>
      </c>
      <c r="Q1105" s="18">
        <v>43747</v>
      </c>
      <c r="R1105" s="86">
        <v>81691.023000000001</v>
      </c>
      <c r="S1105" s="86">
        <v>81597.640324462904</v>
      </c>
      <c r="T1105" s="15"/>
      <c r="U1105" s="19">
        <v>-1.13228660211462E-3</v>
      </c>
      <c r="V1105" s="51">
        <v>-7.1315744844468995E-2</v>
      </c>
      <c r="W1105" s="19">
        <v>1.16170113378757E-2</v>
      </c>
      <c r="X1105" s="51">
        <v>1.95061838485344</v>
      </c>
      <c r="Y1105" s="19">
        <v>-2.3422498561558301E-3</v>
      </c>
      <c r="Z1105" s="51">
        <v>19.097448472632099</v>
      </c>
      <c r="AA1105" s="19">
        <v>8.3867624143749708E-3</v>
      </c>
      <c r="AB1105" s="51">
        <v>21.415343144588402</v>
      </c>
      <c r="AC1105" s="19">
        <v>8.0577516431803803E-2</v>
      </c>
      <c r="AD1105" s="51">
        <v>32.343607141461703</v>
      </c>
      <c r="AE1105" s="19"/>
      <c r="AF1105" s="87"/>
      <c r="AG1105" s="19">
        <v>1.4687166294606901E-3</v>
      </c>
      <c r="AH1105" s="51">
        <v>-1.65194932887971</v>
      </c>
      <c r="AI1105" s="19">
        <v>2.8846846162195999E-3</v>
      </c>
      <c r="AJ1105" s="51">
        <v>14.015385668622899</v>
      </c>
      <c r="AK1105" s="19">
        <v>9.2424344391474705E-2</v>
      </c>
      <c r="AL1105" s="19">
        <v>3.93626703207701E-2</v>
      </c>
      <c r="AM1105" s="51">
        <v>38.097542492148897</v>
      </c>
      <c r="AN1105" s="15"/>
      <c r="AO1105" s="22">
        <v>1.4109215358985201E-2</v>
      </c>
      <c r="AP1105" s="22">
        <v>-2.6794457797223E-2</v>
      </c>
      <c r="AQ1105" s="22">
        <v>2.9091490563587299E-2</v>
      </c>
      <c r="AR1105" s="22">
        <v>-3.5052644759161901E-2</v>
      </c>
      <c r="AS1105" s="20">
        <v>8</v>
      </c>
      <c r="AT1105" s="20">
        <v>4</v>
      </c>
      <c r="AU1105" s="20">
        <v>7</v>
      </c>
      <c r="AV1105" s="21">
        <v>5</v>
      </c>
      <c r="AW1105" s="15"/>
      <c r="AX1105" s="25">
        <v>4.6359599226416297E-2</v>
      </c>
      <c r="AY1105" s="26">
        <v>-0.33895166552065298</v>
      </c>
      <c r="AZ1105" s="26">
        <v>0.580649285861909</v>
      </c>
      <c r="BA1105" s="26">
        <v>-0.41760919663784102</v>
      </c>
      <c r="BB1105" s="85">
        <v>4.7670034824432196E-3</v>
      </c>
      <c r="BC1105" s="88">
        <v>-7.3208276505029097</v>
      </c>
      <c r="BD1105" s="18">
        <v>43747</v>
      </c>
      <c r="BE1105" s="18">
        <v>43914</v>
      </c>
      <c r="BF1105" s="20"/>
      <c r="BG1105" s="18"/>
      <c r="BH1105" s="15"/>
    </row>
    <row r="1106" spans="1:60" x14ac:dyDescent="0.25">
      <c r="A1106" s="15"/>
      <c r="B1106" s="14" t="s">
        <v>3491</v>
      </c>
      <c r="C1106" s="14" t="s">
        <v>3492</v>
      </c>
      <c r="D1106" s="14" t="s">
        <v>3475</v>
      </c>
      <c r="E1106" s="16" t="s">
        <v>139</v>
      </c>
      <c r="F1106" s="16" t="s">
        <v>114</v>
      </c>
      <c r="G1106" s="81" t="s">
        <v>115</v>
      </c>
      <c r="H1106" s="82" t="s">
        <v>173</v>
      </c>
      <c r="I1106" s="17" t="s">
        <v>31</v>
      </c>
      <c r="J1106" s="17" t="s">
        <v>3493</v>
      </c>
      <c r="K1106" s="15"/>
      <c r="L1106" s="18">
        <v>44022</v>
      </c>
      <c r="M1106" s="83">
        <v>1123.23020000011</v>
      </c>
      <c r="N1106" s="84">
        <v>1123.23020000011</v>
      </c>
      <c r="O1106" s="84">
        <v>1149.23650000058</v>
      </c>
      <c r="P1106" s="85">
        <f t="shared" si="17"/>
        <v>0.97737080226702089</v>
      </c>
      <c r="Q1106" s="18">
        <v>43747</v>
      </c>
      <c r="R1106" s="86">
        <v>179685.04</v>
      </c>
      <c r="S1106" s="86">
        <v>378305.61610693397</v>
      </c>
      <c r="T1106" s="15"/>
      <c r="U1106" s="19">
        <v>-1.1125130413347499E-3</v>
      </c>
      <c r="V1106" s="51">
        <v>-6.9338388766482198E-2</v>
      </c>
      <c r="W1106" s="19">
        <v>1.22142826694471E-2</v>
      </c>
      <c r="X1106" s="51">
        <v>2.0103455180105798</v>
      </c>
      <c r="Y1106" s="19">
        <v>1.23617966710299E-3</v>
      </c>
      <c r="Z1106" s="51">
        <v>19.455291424965299</v>
      </c>
      <c r="AA1106" s="19">
        <v>1.5682890480093199E-2</v>
      </c>
      <c r="AB1106" s="51">
        <v>22.1449559511675</v>
      </c>
      <c r="AC1106" s="19">
        <v>9.6260653168428703E-2</v>
      </c>
      <c r="AD1106" s="51">
        <v>33.911920815124198</v>
      </c>
      <c r="AE1106" s="19">
        <v>0.12552018336471499</v>
      </c>
      <c r="AF1106" s="87">
        <v>30.329250385082599</v>
      </c>
      <c r="AG1106" s="19">
        <v>1.6658310760249201E-3</v>
      </c>
      <c r="AH1106" s="51">
        <v>-1.6322378842232901</v>
      </c>
      <c r="AI1106" s="19">
        <v>6.6798293919418904E-3</v>
      </c>
      <c r="AJ1106" s="51">
        <v>14.394900146187901</v>
      </c>
      <c r="AK1106" s="19">
        <v>0.123230200000835</v>
      </c>
      <c r="AL1106" s="19">
        <v>3.7667573604267097E-2</v>
      </c>
      <c r="AM1106" s="51">
        <v>27.4212304034445</v>
      </c>
      <c r="AN1106" s="15"/>
      <c r="AO1106" s="22">
        <v>1.41292978023557E-2</v>
      </c>
      <c r="AP1106" s="22">
        <v>-2.6775286088195599E-2</v>
      </c>
      <c r="AQ1106" s="22">
        <v>2.96989380676678E-2</v>
      </c>
      <c r="AR1106" s="22">
        <v>-3.4463979929569198E-2</v>
      </c>
      <c r="AS1106" s="20">
        <v>8</v>
      </c>
      <c r="AT1106" s="20">
        <v>4</v>
      </c>
      <c r="AU1106" s="20">
        <v>7</v>
      </c>
      <c r="AV1106" s="21">
        <v>5</v>
      </c>
      <c r="AW1106" s="15"/>
      <c r="AX1106" s="25">
        <v>4.6372349696175701E-2</v>
      </c>
      <c r="AY1106" s="26">
        <v>-0.194213527541024</v>
      </c>
      <c r="AZ1106" s="26">
        <v>0.60514855825749703</v>
      </c>
      <c r="BA1106" s="26">
        <v>-0.24014192346817301</v>
      </c>
      <c r="BB1106" s="85">
        <v>4.7684178876124901E-3</v>
      </c>
      <c r="BC1106" s="88">
        <v>-7.0154315495528898</v>
      </c>
      <c r="BD1106" s="18">
        <v>43747</v>
      </c>
      <c r="BE1106" s="18">
        <v>43914</v>
      </c>
      <c r="BF1106" s="20"/>
      <c r="BG1106" s="18"/>
      <c r="BH1106" s="15"/>
    </row>
    <row r="1107" spans="1:60" x14ac:dyDescent="0.25">
      <c r="A1107" s="15"/>
      <c r="B1107" s="14" t="s">
        <v>3494</v>
      </c>
      <c r="C1107" s="14" t="s">
        <v>3495</v>
      </c>
      <c r="D1107" s="14" t="s">
        <v>3496</v>
      </c>
      <c r="E1107" s="16" t="s">
        <v>36</v>
      </c>
      <c r="F1107" s="16" t="s">
        <v>114</v>
      </c>
      <c r="G1107" s="81" t="s">
        <v>115</v>
      </c>
      <c r="H1107" s="82" t="s">
        <v>182</v>
      </c>
      <c r="I1107" s="17" t="s">
        <v>31</v>
      </c>
      <c r="J1107" s="17" t="s">
        <v>3497</v>
      </c>
      <c r="K1107" s="15"/>
      <c r="L1107" s="18">
        <v>44022</v>
      </c>
      <c r="M1107" s="83">
        <v>1167.18180000037</v>
      </c>
      <c r="N1107" s="84">
        <v>1167.18180000037</v>
      </c>
      <c r="O1107" s="84">
        <v>1232.1099999994001</v>
      </c>
      <c r="P1107" s="85">
        <f t="shared" si="17"/>
        <v>0.947303244029298</v>
      </c>
      <c r="Q1107" s="18">
        <v>43881</v>
      </c>
      <c r="R1107" s="86">
        <v>35777382.840999998</v>
      </c>
      <c r="S1107" s="86">
        <v>28928604.026500002</v>
      </c>
      <c r="T1107" s="15"/>
      <c r="U1107" s="19">
        <v>1.67537796914985E-3</v>
      </c>
      <c r="V1107" s="51">
        <v>0.20945071228197801</v>
      </c>
      <c r="W1107" s="19">
        <v>1.9326636576806801E-2</v>
      </c>
      <c r="X1107" s="51">
        <v>2.7215809087465499</v>
      </c>
      <c r="Y1107" s="19">
        <v>-3.3189165385920198E-2</v>
      </c>
      <c r="Z1107" s="51">
        <v>16.012756919662898</v>
      </c>
      <c r="AA1107" s="19">
        <v>2.3210370844026301E-2</v>
      </c>
      <c r="AB1107" s="51">
        <v>22.897703987575401</v>
      </c>
      <c r="AC1107" s="19">
        <v>6.3242895852454198E-2</v>
      </c>
      <c r="AD1107" s="51">
        <v>30.610145083512201</v>
      </c>
      <c r="AE1107" s="19">
        <v>9.4608388177293806E-2</v>
      </c>
      <c r="AF1107" s="87">
        <v>27.238070866325899</v>
      </c>
      <c r="AG1107" s="19">
        <v>2.73014549202344E-3</v>
      </c>
      <c r="AH1107" s="51">
        <v>-1.5258064426234299</v>
      </c>
      <c r="AI1107" s="19">
        <v>-1.4267251415731199E-2</v>
      </c>
      <c r="AJ1107" s="51">
        <v>12.3001920654206</v>
      </c>
      <c r="AK1107" s="19">
        <v>0.167181799999671</v>
      </c>
      <c r="AL1107" s="19">
        <v>2.9724344287387801E-2</v>
      </c>
      <c r="AM1107" s="51">
        <v>15.1188516754919</v>
      </c>
      <c r="AN1107" s="15"/>
      <c r="AO1107" s="22">
        <v>1.4073784757783901E-2</v>
      </c>
      <c r="AP1107" s="22">
        <v>-2.1605318404908799E-2</v>
      </c>
      <c r="AQ1107" s="22">
        <v>4.4369274364726201E-2</v>
      </c>
      <c r="AR1107" s="22">
        <v>-8.2347461762838095E-2</v>
      </c>
      <c r="AS1107" s="20">
        <v>7</v>
      </c>
      <c r="AT1107" s="20">
        <v>5</v>
      </c>
      <c r="AU1107" s="20">
        <v>7</v>
      </c>
      <c r="AV1107" s="21">
        <v>5</v>
      </c>
      <c r="AW1107" s="15"/>
      <c r="AX1107" s="25">
        <v>7.6893760592720406E-2</v>
      </c>
      <c r="AY1107" s="26">
        <v>2.6687792708742102E-2</v>
      </c>
      <c r="AZ1107" s="26">
        <v>0.677756070722353</v>
      </c>
      <c r="BA1107" s="26">
        <v>3.6380000921155897E-2</v>
      </c>
      <c r="BB1107" s="85">
        <v>7.9308772078002208E-3</v>
      </c>
      <c r="BC1107" s="88">
        <v>-15.172809245865199</v>
      </c>
      <c r="BD1107" s="18">
        <v>43881</v>
      </c>
      <c r="BE1107" s="18">
        <v>43914</v>
      </c>
      <c r="BF1107" s="20"/>
      <c r="BG1107" s="18"/>
      <c r="BH1107" s="15"/>
    </row>
    <row r="1108" spans="1:60" x14ac:dyDescent="0.25">
      <c r="A1108" s="15"/>
      <c r="B1108" s="14" t="s">
        <v>3498</v>
      </c>
      <c r="C1108" s="14" t="s">
        <v>3499</v>
      </c>
      <c r="D1108" s="14" t="s">
        <v>3496</v>
      </c>
      <c r="E1108" s="16" t="s">
        <v>77</v>
      </c>
      <c r="F1108" s="16" t="s">
        <v>114</v>
      </c>
      <c r="G1108" s="81" t="s">
        <v>115</v>
      </c>
      <c r="H1108" s="82" t="s">
        <v>182</v>
      </c>
      <c r="I1108" s="17" t="s">
        <v>31</v>
      </c>
      <c r="J1108" s="17" t="s">
        <v>3500</v>
      </c>
      <c r="K1108" s="15"/>
      <c r="L1108" s="18">
        <v>44022</v>
      </c>
      <c r="M1108" s="83">
        <v>1223.89629999921</v>
      </c>
      <c r="N1108" s="84">
        <v>1223.89629999921</v>
      </c>
      <c r="O1108" s="84">
        <v>1288.00379999913</v>
      </c>
      <c r="P1108" s="85">
        <f t="shared" si="17"/>
        <v>0.95022724311841056</v>
      </c>
      <c r="Q1108" s="18">
        <v>43881</v>
      </c>
      <c r="R1108" s="86">
        <v>4586604.37</v>
      </c>
      <c r="S1108" s="86">
        <v>4421837.9555703104</v>
      </c>
      <c r="T1108" s="15"/>
      <c r="U1108" s="19">
        <v>1.69721856400429E-3</v>
      </c>
      <c r="V1108" s="51">
        <v>0.21163477176742199</v>
      </c>
      <c r="W1108" s="19">
        <v>1.9995182947241098E-2</v>
      </c>
      <c r="X1108" s="51">
        <v>2.7884355457899801</v>
      </c>
      <c r="Y1108" s="19">
        <v>-2.9335891324990399E-2</v>
      </c>
      <c r="Z1108" s="51">
        <v>16.398084325745</v>
      </c>
      <c r="AA1108" s="19">
        <v>3.14383598451968E-2</v>
      </c>
      <c r="AB1108" s="51">
        <v>23.720502887677899</v>
      </c>
      <c r="AC1108" s="19">
        <v>8.0401385466830094E-2</v>
      </c>
      <c r="AD1108" s="51">
        <v>32.325994044949802</v>
      </c>
      <c r="AE1108" s="19">
        <v>0.128400759300421</v>
      </c>
      <c r="AF1108" s="87">
        <v>30.617307978653098</v>
      </c>
      <c r="AG1108" s="19">
        <v>2.9492812936950902E-3</v>
      </c>
      <c r="AH1108" s="51">
        <v>-1.50389286245627</v>
      </c>
      <c r="AI1108" s="19">
        <v>-1.0122436555320699E-2</v>
      </c>
      <c r="AJ1108" s="51">
        <v>12.7146735514689</v>
      </c>
      <c r="AK1108" s="19">
        <v>0.22389629999990601</v>
      </c>
      <c r="AL1108" s="19">
        <v>3.9023324148729402E-2</v>
      </c>
      <c r="AM1108" s="51">
        <v>20.7903016755008</v>
      </c>
      <c r="AN1108" s="15"/>
      <c r="AO1108" s="22">
        <v>1.40959931231919E-2</v>
      </c>
      <c r="AP1108" s="22">
        <v>-2.1584001882729398E-2</v>
      </c>
      <c r="AQ1108" s="22">
        <v>4.5054284462821698E-2</v>
      </c>
      <c r="AR1108" s="22">
        <v>-8.1725395070825504E-2</v>
      </c>
      <c r="AS1108" s="20">
        <v>7</v>
      </c>
      <c r="AT1108" s="20">
        <v>5</v>
      </c>
      <c r="AU1108" s="20">
        <v>7</v>
      </c>
      <c r="AV1108" s="21">
        <v>5</v>
      </c>
      <c r="AW1108" s="15"/>
      <c r="AX1108" s="25">
        <v>7.6905114977707897E-2</v>
      </c>
      <c r="AY1108" s="26">
        <v>0.125129580798784</v>
      </c>
      <c r="AZ1108" s="26">
        <v>0.70695876843183203</v>
      </c>
      <c r="BA1108" s="26">
        <v>0.17120064641312599</v>
      </c>
      <c r="BB1108" s="85">
        <v>7.9322766709992703E-3</v>
      </c>
      <c r="BC1108" s="88">
        <v>-15.1116013786959</v>
      </c>
      <c r="BD1108" s="18">
        <v>43881</v>
      </c>
      <c r="BE1108" s="18">
        <v>43914</v>
      </c>
      <c r="BF1108" s="20"/>
      <c r="BG1108" s="18"/>
      <c r="BH1108" s="15"/>
    </row>
    <row r="1109" spans="1:60" x14ac:dyDescent="0.25">
      <c r="A1109" s="15"/>
      <c r="B1109" s="14" t="s">
        <v>3501</v>
      </c>
      <c r="C1109" s="14" t="s">
        <v>3502</v>
      </c>
      <c r="D1109" s="14" t="s">
        <v>3496</v>
      </c>
      <c r="E1109" s="16" t="s">
        <v>2888</v>
      </c>
      <c r="F1109" s="16" t="s">
        <v>114</v>
      </c>
      <c r="G1109" s="81" t="s">
        <v>115</v>
      </c>
      <c r="H1109" s="82" t="s">
        <v>182</v>
      </c>
      <c r="I1109" s="17" t="s">
        <v>31</v>
      </c>
      <c r="J1109" s="17" t="s">
        <v>3503</v>
      </c>
      <c r="K1109" s="15"/>
      <c r="L1109" s="18">
        <v>44022</v>
      </c>
      <c r="M1109" s="83">
        <v>1251.0697000008099</v>
      </c>
      <c r="N1109" s="84">
        <v>1251.0697000008099</v>
      </c>
      <c r="O1109" s="84">
        <v>1312.5484999995699</v>
      </c>
      <c r="P1109" s="85">
        <f t="shared" si="17"/>
        <v>0.95316074034690512</v>
      </c>
      <c r="Q1109" s="18">
        <v>43881</v>
      </c>
      <c r="R1109" s="86">
        <v>19068554.392999999</v>
      </c>
      <c r="S1109" s="86">
        <v>16429926.486484401</v>
      </c>
      <c r="T1109" s="15"/>
      <c r="U1109" s="19">
        <v>1.71916178078391E-3</v>
      </c>
      <c r="V1109" s="51">
        <v>0.21382909344538301</v>
      </c>
      <c r="W1109" s="19">
        <v>2.0664406538344299E-2</v>
      </c>
      <c r="X1109" s="51">
        <v>2.8553579049003002</v>
      </c>
      <c r="Y1109" s="19">
        <v>-2.5465709521086E-2</v>
      </c>
      <c r="Z1109" s="51">
        <v>16.785102506139101</v>
      </c>
      <c r="AA1109" s="19">
        <v>3.9736412001730101E-2</v>
      </c>
      <c r="AB1109" s="51">
        <v>24.5503081033239</v>
      </c>
      <c r="AC1109" s="19">
        <v>9.7842215254786397E-2</v>
      </c>
      <c r="AD1109" s="51">
        <v>34.07007702376</v>
      </c>
      <c r="AE1109" s="19">
        <v>0.15622577179063199</v>
      </c>
      <c r="AF1109" s="87">
        <v>33.399809227674297</v>
      </c>
      <c r="AG1109" s="19">
        <v>3.1685852372902402E-3</v>
      </c>
      <c r="AH1109" s="51">
        <v>-1.48196246809675</v>
      </c>
      <c r="AI1109" s="19">
        <v>-5.9581187633739301E-3</v>
      </c>
      <c r="AJ1109" s="51">
        <v>13.1311053306563</v>
      </c>
      <c r="AK1109" s="19">
        <v>0.251069700001681</v>
      </c>
      <c r="AL1109" s="19">
        <v>5.6615589695866199E-2</v>
      </c>
      <c r="AM1109" s="51">
        <v>27.300892180675898</v>
      </c>
      <c r="AN1109" s="15"/>
      <c r="AO1109" s="22">
        <v>1.4118227743892899E-2</v>
      </c>
      <c r="AP1109" s="22">
        <v>-2.1562627341154401E-2</v>
      </c>
      <c r="AQ1109" s="22">
        <v>4.5739927631075303E-2</v>
      </c>
      <c r="AR1109" s="22">
        <v>-8.1102940751443406E-2</v>
      </c>
      <c r="AS1109" s="20">
        <v>7</v>
      </c>
      <c r="AT1109" s="20">
        <v>5</v>
      </c>
      <c r="AU1109" s="20">
        <v>7</v>
      </c>
      <c r="AV1109" s="21">
        <v>5</v>
      </c>
      <c r="AW1109" s="15"/>
      <c r="AX1109" s="25">
        <v>7.5010395846547895E-2</v>
      </c>
      <c r="AY1109" s="26">
        <v>-0.12332160338928599</v>
      </c>
      <c r="AZ1109" s="26">
        <v>1.0963408508341701</v>
      </c>
      <c r="BA1109" s="26">
        <v>-0.16446205995066501</v>
      </c>
      <c r="BB1109" s="85">
        <v>7.7336158861453404E-3</v>
      </c>
      <c r="BC1109" s="88">
        <v>-15.0503390922095</v>
      </c>
      <c r="BD1109" s="18">
        <v>43881</v>
      </c>
      <c r="BE1109" s="18">
        <v>43914</v>
      </c>
      <c r="BF1109" s="20"/>
      <c r="BG1109" s="18"/>
      <c r="BH1109" s="15"/>
    </row>
    <row r="1110" spans="1:60" x14ac:dyDescent="0.25">
      <c r="A1110" s="15"/>
      <c r="B1110" s="14" t="s">
        <v>3504</v>
      </c>
      <c r="C1110" s="14" t="s">
        <v>3505</v>
      </c>
      <c r="D1110" s="14" t="s">
        <v>3496</v>
      </c>
      <c r="E1110" s="16" t="s">
        <v>55</v>
      </c>
      <c r="F1110" s="16" t="s">
        <v>114</v>
      </c>
      <c r="G1110" s="81" t="s">
        <v>115</v>
      </c>
      <c r="H1110" s="82" t="s">
        <v>182</v>
      </c>
      <c r="I1110" s="17" t="s">
        <v>31</v>
      </c>
      <c r="J1110" s="17" t="s">
        <v>64</v>
      </c>
      <c r="K1110" s="15"/>
      <c r="L1110" s="18">
        <v>44022</v>
      </c>
      <c r="M1110" s="83">
        <v>1096.91499999911</v>
      </c>
      <c r="N1110" s="84">
        <v>1096.91499999911</v>
      </c>
      <c r="O1110" s="84">
        <v>1153.9262000005699</v>
      </c>
      <c r="P1110" s="85">
        <f t="shared" si="17"/>
        <v>0.95059372081036753</v>
      </c>
      <c r="Q1110" s="18">
        <v>43881</v>
      </c>
      <c r="R1110" s="86">
        <v>22290088.397</v>
      </c>
      <c r="S1110" s="86">
        <v>15899732.868546899</v>
      </c>
      <c r="T1110" s="15"/>
      <c r="U1110" s="19">
        <v>1.70000841899309E-3</v>
      </c>
      <c r="V1110" s="51">
        <v>0.21191375726630199</v>
      </c>
      <c r="W1110" s="19">
        <v>2.0078979016034299E-2</v>
      </c>
      <c r="X1110" s="51">
        <v>2.7968151526692999</v>
      </c>
      <c r="Y1110" s="19">
        <v>-2.8852315503172601E-2</v>
      </c>
      <c r="Z1110" s="51">
        <v>16.446441907930399</v>
      </c>
      <c r="AA1110" s="19">
        <v>3.2473671997649903E-2</v>
      </c>
      <c r="AB1110" s="51">
        <v>23.824034102930501</v>
      </c>
      <c r="AC1110" s="19">
        <v>8.2568370920926101E-2</v>
      </c>
      <c r="AD1110" s="51">
        <v>32.542692590330297</v>
      </c>
      <c r="AE1110" s="19"/>
      <c r="AF1110" s="87"/>
      <c r="AG1110" s="19">
        <v>2.9767034429824001E-3</v>
      </c>
      <c r="AH1110" s="51">
        <v>-1.50115064752754</v>
      </c>
      <c r="AI1110" s="19">
        <v>-9.6020070250233402E-3</v>
      </c>
      <c r="AJ1110" s="51">
        <v>12.7667165044986</v>
      </c>
      <c r="AK1110" s="19">
        <v>9.6914999998261905E-2</v>
      </c>
      <c r="AL1110" s="19">
        <v>4.0651421270013102E-2</v>
      </c>
      <c r="AM1110" s="51">
        <v>38.1136007577879</v>
      </c>
      <c r="AN1110" s="15"/>
      <c r="AO1110" s="22">
        <v>1.4098797306360201E-2</v>
      </c>
      <c r="AP1110" s="22">
        <v>-2.1581240921477701E-2</v>
      </c>
      <c r="AQ1110" s="22">
        <v>4.5140058778997599E-2</v>
      </c>
      <c r="AR1110" s="22">
        <v>-8.1647590186621502E-2</v>
      </c>
      <c r="AS1110" s="20">
        <v>7</v>
      </c>
      <c r="AT1110" s="20">
        <v>5</v>
      </c>
      <c r="AU1110" s="20">
        <v>7</v>
      </c>
      <c r="AV1110" s="21">
        <v>5</v>
      </c>
      <c r="AW1110" s="15"/>
      <c r="AX1110" s="25">
        <v>7.6906642069297995E-2</v>
      </c>
      <c r="AY1110" s="26">
        <v>0.13751020520999199</v>
      </c>
      <c r="AZ1110" s="26">
        <v>0.71063158476863497</v>
      </c>
      <c r="BA1110" s="26">
        <v>0.18822623581468201</v>
      </c>
      <c r="BB1110" s="85">
        <v>7.9324628079211808E-3</v>
      </c>
      <c r="BC1110" s="88">
        <v>-15.103938189466099</v>
      </c>
      <c r="BD1110" s="18">
        <v>43881</v>
      </c>
      <c r="BE1110" s="18">
        <v>43914</v>
      </c>
      <c r="BF1110" s="20"/>
      <c r="BG1110" s="18"/>
      <c r="BH1110" s="15"/>
    </row>
    <row r="1111" spans="1:60" x14ac:dyDescent="0.25">
      <c r="A1111" s="15"/>
      <c r="B1111" s="14" t="s">
        <v>3506</v>
      </c>
      <c r="C1111" s="14" t="s">
        <v>3507</v>
      </c>
      <c r="D1111" s="14" t="s">
        <v>3496</v>
      </c>
      <c r="E1111" s="16" t="s">
        <v>132</v>
      </c>
      <c r="F1111" s="16" t="s">
        <v>114</v>
      </c>
      <c r="G1111" s="81" t="s">
        <v>115</v>
      </c>
      <c r="H1111" s="82" t="s">
        <v>182</v>
      </c>
      <c r="I1111" s="17" t="s">
        <v>31</v>
      </c>
      <c r="J1111" s="17" t="s">
        <v>3508</v>
      </c>
      <c r="K1111" s="15"/>
      <c r="L1111" s="18">
        <v>44022</v>
      </c>
      <c r="M1111" s="83">
        <v>1066.53199999966</v>
      </c>
      <c r="N1111" s="84">
        <v>1066.53199999966</v>
      </c>
      <c r="O1111" s="84">
        <v>1120.6137000005699</v>
      </c>
      <c r="P1111" s="85">
        <f t="shared" si="17"/>
        <v>0.95173921218267954</v>
      </c>
      <c r="Q1111" s="18">
        <v>43881</v>
      </c>
      <c r="R1111" s="86">
        <v>8524702.9949999992</v>
      </c>
      <c r="S1111" s="86">
        <v>6319927.9533671904</v>
      </c>
      <c r="T1111" s="15"/>
      <c r="U1111" s="19">
        <v>1.7081593687180399E-3</v>
      </c>
      <c r="V1111" s="51">
        <v>0.21272885223879701</v>
      </c>
      <c r="W1111" s="19">
        <v>2.0329735036284501E-2</v>
      </c>
      <c r="X1111" s="51">
        <v>2.8218907546943202</v>
      </c>
      <c r="Y1111" s="19">
        <v>-2.7322436267240801E-2</v>
      </c>
      <c r="Z1111" s="51">
        <v>16.599429831519998</v>
      </c>
      <c r="AA1111" s="19">
        <v>3.58206430100836E-2</v>
      </c>
      <c r="AB1111" s="51">
        <v>24.1587312041665</v>
      </c>
      <c r="AC1111" s="19"/>
      <c r="AD1111" s="51"/>
      <c r="AE1111" s="19"/>
      <c r="AF1111" s="87"/>
      <c r="AG1111" s="19">
        <v>3.05893229415233E-3</v>
      </c>
      <c r="AH1111" s="51">
        <v>-1.4929277624105499</v>
      </c>
      <c r="AI1111" s="19">
        <v>-7.9532508389092999E-3</v>
      </c>
      <c r="AJ1111" s="51">
        <v>12.9315921231027</v>
      </c>
      <c r="AK1111" s="19">
        <v>6.5306897067785002E-2</v>
      </c>
      <c r="AL1111" s="19">
        <v>4.8739352667325903E-2</v>
      </c>
      <c r="AM1111" s="51">
        <v>29.893355988053401</v>
      </c>
      <c r="AN1111" s="15"/>
      <c r="AO1111" s="22">
        <v>1.41079279819678E-2</v>
      </c>
      <c r="AP1111" s="22">
        <v>-2.15724874378793E-2</v>
      </c>
      <c r="AQ1111" s="22">
        <v>4.5413293328238097E-2</v>
      </c>
      <c r="AR1111" s="22">
        <v>-8.1390675539296395E-2</v>
      </c>
      <c r="AS1111" s="20">
        <v>7</v>
      </c>
      <c r="AT1111" s="20">
        <v>5</v>
      </c>
      <c r="AU1111" s="20">
        <v>7</v>
      </c>
      <c r="AV1111" s="21">
        <v>5</v>
      </c>
      <c r="AW1111" s="15"/>
      <c r="AX1111" s="25">
        <v>7.69113095425564E-2</v>
      </c>
      <c r="AY1111" s="26">
        <v>0.177580184942599</v>
      </c>
      <c r="AZ1111" s="26">
        <v>0.72251192790372398</v>
      </c>
      <c r="BA1111" s="26">
        <v>0.243436686826044</v>
      </c>
      <c r="BB1111" s="85">
        <v>7.9330374172514005E-3</v>
      </c>
      <c r="BC1111" s="88">
        <v>-15.078657346442901</v>
      </c>
      <c r="BD1111" s="18">
        <v>43881</v>
      </c>
      <c r="BE1111" s="18">
        <v>43914</v>
      </c>
      <c r="BF1111" s="20"/>
      <c r="BG1111" s="18"/>
      <c r="BH1111" s="15"/>
    </row>
    <row r="1112" spans="1:60" x14ac:dyDescent="0.25">
      <c r="A1112" s="15"/>
      <c r="B1112" s="14" t="s">
        <v>3509</v>
      </c>
      <c r="C1112" s="14" t="s">
        <v>3510</v>
      </c>
      <c r="D1112" s="14" t="s">
        <v>3496</v>
      </c>
      <c r="E1112" s="16" t="s">
        <v>139</v>
      </c>
      <c r="F1112" s="16" t="s">
        <v>114</v>
      </c>
      <c r="G1112" s="81" t="s">
        <v>115</v>
      </c>
      <c r="H1112" s="82" t="s">
        <v>182</v>
      </c>
      <c r="I1112" s="17" t="s">
        <v>31</v>
      </c>
      <c r="J1112" s="17" t="s">
        <v>3511</v>
      </c>
      <c r="K1112" s="15"/>
      <c r="L1112" s="18">
        <v>44022</v>
      </c>
      <c r="M1112" s="83">
        <v>1175.1779999993701</v>
      </c>
      <c r="N1112" s="84">
        <v>1175.1779999993701</v>
      </c>
      <c r="O1112" s="84">
        <v>1231.8828999996199</v>
      </c>
      <c r="P1112" s="85">
        <f t="shared" si="17"/>
        <v>0.95396892025997981</v>
      </c>
      <c r="Q1112" s="18">
        <v>43881</v>
      </c>
      <c r="R1112" s="86">
        <v>13092380.753</v>
      </c>
      <c r="S1112" s="86">
        <v>10822566.921218701</v>
      </c>
      <c r="T1112" s="15"/>
      <c r="U1112" s="19">
        <v>1.72517830287688E-3</v>
      </c>
      <c r="V1112" s="51">
        <v>0.21443074565468101</v>
      </c>
      <c r="W1112" s="19">
        <v>2.0848475434831901E-2</v>
      </c>
      <c r="X1112" s="51">
        <v>2.8737647945490599</v>
      </c>
      <c r="Y1112" s="19">
        <v>-2.4399112578066699E-2</v>
      </c>
      <c r="Z1112" s="51">
        <v>16.8917622004519</v>
      </c>
      <c r="AA1112" s="19">
        <v>4.2977198290827801E-2</v>
      </c>
      <c r="AB1112" s="51">
        <v>24.874386732233699</v>
      </c>
      <c r="AC1112" s="19">
        <v>0.10589906374123501</v>
      </c>
      <c r="AD1112" s="51">
        <v>34.875761872390299</v>
      </c>
      <c r="AE1112" s="19">
        <v>0.16961333065584799</v>
      </c>
      <c r="AF1112" s="87">
        <v>34.738565114210402</v>
      </c>
      <c r="AG1112" s="19">
        <v>3.2288832881022201E-3</v>
      </c>
      <c r="AH1112" s="51">
        <v>-1.47593266301556</v>
      </c>
      <c r="AI1112" s="19">
        <v>-4.8104832212629801E-3</v>
      </c>
      <c r="AJ1112" s="51">
        <v>13.245868884870999</v>
      </c>
      <c r="AK1112" s="19">
        <v>0.17517799999943201</v>
      </c>
      <c r="AL1112" s="19">
        <v>5.2702629282066503E-2</v>
      </c>
      <c r="AM1112" s="51">
        <v>32.616010403318803</v>
      </c>
      <c r="AN1112" s="15"/>
      <c r="AO1112" s="22">
        <v>1.41299466649798E-2</v>
      </c>
      <c r="AP1112" s="22">
        <v>-2.15567037539586E-2</v>
      </c>
      <c r="AQ1112" s="22">
        <v>4.5928514673505602E-2</v>
      </c>
      <c r="AR1112" s="22">
        <v>-8.0931690545257895E-2</v>
      </c>
      <c r="AS1112" s="20">
        <v>7</v>
      </c>
      <c r="AT1112" s="20">
        <v>5</v>
      </c>
      <c r="AU1112" s="20">
        <v>7</v>
      </c>
      <c r="AV1112" s="21">
        <v>5</v>
      </c>
      <c r="AW1112" s="15"/>
      <c r="AX1112" s="25">
        <v>7.6924431522420497E-2</v>
      </c>
      <c r="AY1112" s="26">
        <v>0.26329132645059899</v>
      </c>
      <c r="AZ1112" s="26">
        <v>0.74789388887165797</v>
      </c>
      <c r="BA1112" s="26">
        <v>0.36203095205792102</v>
      </c>
      <c r="BB1112" s="85">
        <v>7.9345658456350093E-3</v>
      </c>
      <c r="BC1112" s="88">
        <v>-15.033490602101701</v>
      </c>
      <c r="BD1112" s="18">
        <v>43881</v>
      </c>
      <c r="BE1112" s="18">
        <v>43914</v>
      </c>
      <c r="BF1112" s="20"/>
      <c r="BG1112" s="18"/>
      <c r="BH1112" s="15"/>
    </row>
    <row r="1113" spans="1:60" x14ac:dyDescent="0.25">
      <c r="A1113" s="15"/>
      <c r="B1113" s="14" t="s">
        <v>3512</v>
      </c>
      <c r="C1113" s="14" t="s">
        <v>3513</v>
      </c>
      <c r="D1113" s="14" t="s">
        <v>3514</v>
      </c>
      <c r="E1113" s="16" t="s">
        <v>43</v>
      </c>
      <c r="F1113" s="16" t="s">
        <v>28</v>
      </c>
      <c r="G1113" s="81" t="s">
        <v>205</v>
      </c>
      <c r="H1113" s="82" t="s">
        <v>1222</v>
      </c>
      <c r="I1113" s="17" t="s">
        <v>31</v>
      </c>
      <c r="J1113" s="17" t="s">
        <v>3515</v>
      </c>
      <c r="K1113" s="15"/>
      <c r="L1113" s="18">
        <v>44022</v>
      </c>
      <c r="M1113" s="83">
        <v>3665.8737000003498</v>
      </c>
      <c r="N1113" s="84">
        <v>3665.8737000003498</v>
      </c>
      <c r="O1113" s="84">
        <v>3706.8801999986199</v>
      </c>
      <c r="P1113" s="85">
        <f t="shared" si="17"/>
        <v>0.98893773259834905</v>
      </c>
      <c r="Q1113" s="18">
        <v>43747</v>
      </c>
      <c r="R1113" s="86">
        <v>18092891.116999999</v>
      </c>
      <c r="S1113" s="86">
        <v>16629953.4425625</v>
      </c>
      <c r="T1113" s="15"/>
      <c r="U1113" s="19">
        <v>-2.2331585996653298E-3</v>
      </c>
      <c r="V1113" s="51">
        <v>-0.18140294459954001</v>
      </c>
      <c r="W1113" s="19">
        <v>1.3168493487683E-2</v>
      </c>
      <c r="X1113" s="51">
        <v>2.1057665998341699</v>
      </c>
      <c r="Y1113" s="19">
        <v>2.2892143859280598E-2</v>
      </c>
      <c r="Z1113" s="51">
        <v>21.620887844182999</v>
      </c>
      <c r="AA1113" s="19">
        <v>2.7410410004449701E-2</v>
      </c>
      <c r="AB1113" s="51">
        <v>23.317707903595899</v>
      </c>
      <c r="AC1113" s="19">
        <v>9.7626425335038194E-2</v>
      </c>
      <c r="AD1113" s="51">
        <v>34.048498031741502</v>
      </c>
      <c r="AE1113" s="19">
        <v>0.13326783071170201</v>
      </c>
      <c r="AF1113" s="87">
        <v>31.104015119781302</v>
      </c>
      <c r="AG1113" s="19">
        <v>1.07869536077487E-3</v>
      </c>
      <c r="AH1113" s="51">
        <v>-1.6909514557482901</v>
      </c>
      <c r="AI1113" s="19">
        <v>2.64144512038911E-2</v>
      </c>
      <c r="AJ1113" s="51">
        <v>16.3683623273973</v>
      </c>
      <c r="AK1113" s="19">
        <v>1.0536532310000599</v>
      </c>
      <c r="AL1113" s="19">
        <v>5.4817698304759702E-2</v>
      </c>
      <c r="AM1113" s="51">
        <v>90.1923543313751</v>
      </c>
      <c r="AN1113" s="15"/>
      <c r="AO1113" s="22">
        <v>1.8709890708123601E-2</v>
      </c>
      <c r="AP1113" s="22">
        <v>-3.02881404722939E-2</v>
      </c>
      <c r="AQ1113" s="22">
        <v>2.8979594122574798E-2</v>
      </c>
      <c r="AR1113" s="22">
        <v>-3.08886220582281E-2</v>
      </c>
      <c r="AS1113" s="20">
        <v>7</v>
      </c>
      <c r="AT1113" s="20">
        <v>5</v>
      </c>
      <c r="AU1113" s="20">
        <v>7</v>
      </c>
      <c r="AV1113" s="21">
        <v>5</v>
      </c>
      <c r="AW1113" s="15"/>
      <c r="AX1113" s="25">
        <v>5.25674676099879E-2</v>
      </c>
      <c r="AY1113" s="26">
        <v>-1.6289305073598801E-2</v>
      </c>
      <c r="AZ1113" s="26">
        <v>0.65403852065810497</v>
      </c>
      <c r="BA1113" s="26">
        <v>-2.0727217490332399E-2</v>
      </c>
      <c r="BB1113" s="85">
        <v>5.40605932487779E-3</v>
      </c>
      <c r="BC1113" s="88">
        <v>-8.2158414506702702</v>
      </c>
      <c r="BD1113" s="18">
        <v>43747</v>
      </c>
      <c r="BE1113" s="18">
        <v>43783</v>
      </c>
      <c r="BF1113" s="20"/>
      <c r="BG1113" s="18"/>
      <c r="BH1113" s="15"/>
    </row>
    <row r="1114" spans="1:60" x14ac:dyDescent="0.25">
      <c r="A1114" s="15"/>
      <c r="B1114" s="14" t="s">
        <v>3516</v>
      </c>
      <c r="C1114" s="14" t="s">
        <v>3517</v>
      </c>
      <c r="D1114" s="14" t="s">
        <v>3514</v>
      </c>
      <c r="E1114" s="16" t="s">
        <v>213</v>
      </c>
      <c r="F1114" s="16" t="s">
        <v>28</v>
      </c>
      <c r="G1114" s="81" t="s">
        <v>205</v>
      </c>
      <c r="H1114" s="82" t="s">
        <v>1222</v>
      </c>
      <c r="I1114" s="17" t="s">
        <v>31</v>
      </c>
      <c r="J1114" s="17" t="s">
        <v>3518</v>
      </c>
      <c r="K1114" s="15"/>
      <c r="L1114" s="18">
        <v>44022</v>
      </c>
      <c r="M1114" s="83">
        <v>1053.8961999993801</v>
      </c>
      <c r="N1114" s="84">
        <v>1053.8961999993801</v>
      </c>
      <c r="O1114" s="84"/>
      <c r="P1114" s="85" t="str">
        <f t="shared" si="17"/>
        <v/>
      </c>
      <c r="Q1114" s="18"/>
      <c r="R1114" s="86">
        <v>2394695.4559999998</v>
      </c>
      <c r="S1114" s="86"/>
      <c r="T1114" s="15"/>
      <c r="U1114" s="19">
        <v>-2.20577793061238E-3</v>
      </c>
      <c r="V1114" s="51">
        <v>-0.17866487769424599</v>
      </c>
      <c r="W1114" s="19">
        <v>1.40018194178992E-2</v>
      </c>
      <c r="X1114" s="51">
        <v>2.1890991928557901</v>
      </c>
      <c r="Y1114" s="19">
        <v>2.80055712846661E-2</v>
      </c>
      <c r="Z1114" s="51">
        <v>22.132230586721601</v>
      </c>
      <c r="AA1114" s="19"/>
      <c r="AB1114" s="51"/>
      <c r="AC1114" s="19"/>
      <c r="AD1114" s="51"/>
      <c r="AE1114" s="19"/>
      <c r="AF1114" s="87"/>
      <c r="AG1114" s="19">
        <v>1.3531000004149999E-3</v>
      </c>
      <c r="AH1114" s="51">
        <v>-1.6635109917842801</v>
      </c>
      <c r="AI1114" s="19">
        <v>3.1828080118430101E-2</v>
      </c>
      <c r="AJ1114" s="51">
        <v>16.909725218836702</v>
      </c>
      <c r="AK1114" s="19">
        <v>5.3896199999144301E-2</v>
      </c>
      <c r="AL1114" s="19">
        <v>9.2195464758406204E-2</v>
      </c>
      <c r="AM1114" s="51">
        <v>22.887757276475899</v>
      </c>
      <c r="AN1114" s="15"/>
      <c r="AO1114" s="22">
        <v>8.5068976877664699E-3</v>
      </c>
      <c r="AP1114" s="22">
        <v>-1.19160891363208E-2</v>
      </c>
      <c r="AQ1114" s="22">
        <v>2.9853869933504001E-2</v>
      </c>
      <c r="AR1114" s="22">
        <v>-1.49365741954171E-2</v>
      </c>
      <c r="AS1114" s="20"/>
      <c r="AT1114" s="20"/>
      <c r="AU1114" s="20"/>
      <c r="AV1114" s="21"/>
      <c r="AW1114" s="15"/>
      <c r="AX1114" s="25"/>
      <c r="AY1114" s="26"/>
      <c r="AZ1114" s="26"/>
      <c r="BA1114" s="26"/>
      <c r="BB1114" s="85"/>
      <c r="BC1114" s="88">
        <v>-3.1891283762634002</v>
      </c>
      <c r="BD1114" s="18">
        <v>43868</v>
      </c>
      <c r="BE1114" s="18">
        <v>43916</v>
      </c>
      <c r="BF1114" s="20">
        <v>66</v>
      </c>
      <c r="BG1114" s="18">
        <v>43962</v>
      </c>
      <c r="BH1114" s="15"/>
    </row>
    <row r="1115" spans="1:60" x14ac:dyDescent="0.25">
      <c r="A1115" s="15"/>
      <c r="B1115" s="14" t="s">
        <v>3519</v>
      </c>
      <c r="C1115" s="14" t="s">
        <v>3520</v>
      </c>
      <c r="D1115" s="14" t="s">
        <v>3514</v>
      </c>
      <c r="E1115" s="16" t="s">
        <v>516</v>
      </c>
      <c r="F1115" s="16" t="s">
        <v>28</v>
      </c>
      <c r="G1115" s="81" t="s">
        <v>205</v>
      </c>
      <c r="H1115" s="82" t="s">
        <v>1222</v>
      </c>
      <c r="I1115" s="17" t="s">
        <v>31</v>
      </c>
      <c r="J1115" s="17" t="s">
        <v>3521</v>
      </c>
      <c r="K1115" s="15"/>
      <c r="L1115" s="18">
        <v>44022</v>
      </c>
      <c r="M1115" s="83">
        <v>2219.26749999821</v>
      </c>
      <c r="N1115" s="84">
        <v>2219.26749999821</v>
      </c>
      <c r="O1115" s="84">
        <v>2237.33949999884</v>
      </c>
      <c r="P1115" s="85">
        <f t="shared" si="17"/>
        <v>0.99192254908088862</v>
      </c>
      <c r="Q1115" s="18">
        <v>43747</v>
      </c>
      <c r="R1115" s="86">
        <v>3282206.7609999999</v>
      </c>
      <c r="S1115" s="86">
        <v>2212362.2412929698</v>
      </c>
      <c r="T1115" s="15"/>
      <c r="U1115" s="19">
        <v>-2.2222270190468399E-3</v>
      </c>
      <c r="V1115" s="51">
        <v>-0.180309786537691</v>
      </c>
      <c r="W1115" s="19">
        <v>1.35016952990554E-2</v>
      </c>
      <c r="X1115" s="51">
        <v>2.13908678097141</v>
      </c>
      <c r="Y1115" s="19">
        <v>2.4934448354542799E-2</v>
      </c>
      <c r="Z1115" s="51">
        <v>21.8251182936947</v>
      </c>
      <c r="AA1115" s="19">
        <v>3.1539744235487902E-2</v>
      </c>
      <c r="AB1115" s="51">
        <v>23.7306413267215</v>
      </c>
      <c r="AC1115" s="19">
        <v>0.106455787685263</v>
      </c>
      <c r="AD1115" s="51">
        <v>34.931434266793097</v>
      </c>
      <c r="AE1115" s="19"/>
      <c r="AF1115" s="87"/>
      <c r="AG1115" s="19">
        <v>1.1884691248269499E-3</v>
      </c>
      <c r="AH1115" s="51">
        <v>-1.67997407934308</v>
      </c>
      <c r="AI1115" s="19">
        <v>2.8576520182468802E-2</v>
      </c>
      <c r="AJ1115" s="51">
        <v>16.584569225233299</v>
      </c>
      <c r="AK1115" s="19">
        <v>0.10963374999846601</v>
      </c>
      <c r="AL1115" s="19">
        <v>4.94635394206853E-2</v>
      </c>
      <c r="AM1115" s="51">
        <v>38.2638943369966</v>
      </c>
      <c r="AN1115" s="15"/>
      <c r="AO1115" s="22">
        <v>1.87210596523073E-2</v>
      </c>
      <c r="AP1115" s="22">
        <v>-3.0277478767857201E-2</v>
      </c>
      <c r="AQ1115" s="22">
        <v>2.93292896967614E-2</v>
      </c>
      <c r="AR1115" s="22">
        <v>-3.0559379075384599E-2</v>
      </c>
      <c r="AS1115" s="20">
        <v>7</v>
      </c>
      <c r="AT1115" s="20">
        <v>5</v>
      </c>
      <c r="AU1115" s="20">
        <v>7</v>
      </c>
      <c r="AV1115" s="21">
        <v>5</v>
      </c>
      <c r="AW1115" s="15"/>
      <c r="AX1115" s="25">
        <v>5.2576617710656103E-2</v>
      </c>
      <c r="AY1115" s="26">
        <v>5.5700885250757899E-2</v>
      </c>
      <c r="AZ1115" s="26">
        <v>0.66773401362752305</v>
      </c>
      <c r="BA1115" s="26">
        <v>7.1005917571142205E-2</v>
      </c>
      <c r="BB1115" s="85">
        <v>5.4070717509148401E-3</v>
      </c>
      <c r="BC1115" s="88">
        <v>-8.1796258456743107</v>
      </c>
      <c r="BD1115" s="18">
        <v>43747</v>
      </c>
      <c r="BE1115" s="18">
        <v>43783</v>
      </c>
      <c r="BF1115" s="20"/>
      <c r="BG1115" s="18"/>
      <c r="BH1115" s="15"/>
    </row>
    <row r="1116" spans="1:60" x14ac:dyDescent="0.25">
      <c r="A1116" s="15"/>
      <c r="B1116" s="14" t="s">
        <v>3522</v>
      </c>
      <c r="C1116" s="14" t="s">
        <v>3523</v>
      </c>
      <c r="D1116" s="14" t="s">
        <v>3514</v>
      </c>
      <c r="E1116" s="16" t="s">
        <v>47</v>
      </c>
      <c r="F1116" s="16" t="s">
        <v>28</v>
      </c>
      <c r="G1116" s="81" t="s">
        <v>205</v>
      </c>
      <c r="H1116" s="82" t="s">
        <v>1222</v>
      </c>
      <c r="I1116" s="17" t="s">
        <v>31</v>
      </c>
      <c r="J1116" s="17" t="s">
        <v>3524</v>
      </c>
      <c r="K1116" s="15"/>
      <c r="L1116" s="18">
        <v>43880</v>
      </c>
      <c r="M1116" s="83"/>
      <c r="N1116" s="84"/>
      <c r="O1116" s="84">
        <v>1612.7958000004301</v>
      </c>
      <c r="P1116" s="85">
        <f t="shared" si="17"/>
        <v>0</v>
      </c>
      <c r="Q1116" s="18">
        <v>43747</v>
      </c>
      <c r="R1116" s="86"/>
      <c r="S1116" s="86">
        <v>298737078.76450002</v>
      </c>
      <c r="T1116" s="15"/>
      <c r="U1116" s="19"/>
      <c r="V1116" s="51"/>
      <c r="W1116" s="19"/>
      <c r="X1116" s="51"/>
      <c r="Y1116" s="19"/>
      <c r="Z1116" s="51"/>
      <c r="AA1116" s="19"/>
      <c r="AB1116" s="51"/>
      <c r="AC1116" s="19"/>
      <c r="AD1116" s="51"/>
      <c r="AE1116" s="19"/>
      <c r="AF1116" s="87"/>
      <c r="AG1116" s="19"/>
      <c r="AH1116" s="51"/>
      <c r="AI1116" s="19"/>
      <c r="AJ1116" s="51"/>
      <c r="AK1116" s="19"/>
      <c r="AL1116" s="19"/>
      <c r="AM1116" s="51"/>
      <c r="AN1116" s="15"/>
      <c r="AO1116" s="22">
        <v>1.86847970253439E-2</v>
      </c>
      <c r="AP1116" s="22">
        <v>-3.03120226071769E-2</v>
      </c>
      <c r="AQ1116" s="22">
        <v>2.3569326483993801E-2</v>
      </c>
      <c r="AR1116" s="22">
        <v>-3.1629022176275598E-2</v>
      </c>
      <c r="AS1116" s="20"/>
      <c r="AT1116" s="20"/>
      <c r="AU1116" s="20"/>
      <c r="AV1116" s="21"/>
      <c r="AW1116" s="15"/>
      <c r="AX1116" s="25"/>
      <c r="AY1116" s="26"/>
      <c r="AZ1116" s="26"/>
      <c r="BA1116" s="26"/>
      <c r="BB1116" s="85"/>
      <c r="BC1116" s="88">
        <v>-8.2972686312714394</v>
      </c>
      <c r="BD1116" s="18">
        <v>43747</v>
      </c>
      <c r="BE1116" s="18">
        <v>43783</v>
      </c>
      <c r="BF1116" s="20"/>
      <c r="BG1116" s="18"/>
      <c r="BH1116" s="15"/>
    </row>
    <row r="1117" spans="1:60" x14ac:dyDescent="0.25">
      <c r="A1117" s="15"/>
      <c r="B1117" s="14" t="s">
        <v>3525</v>
      </c>
      <c r="C1117" s="14" t="s">
        <v>3526</v>
      </c>
      <c r="D1117" s="14" t="s">
        <v>3514</v>
      </c>
      <c r="E1117" s="16" t="s">
        <v>51</v>
      </c>
      <c r="F1117" s="16" t="s">
        <v>28</v>
      </c>
      <c r="G1117" s="81" t="s">
        <v>205</v>
      </c>
      <c r="H1117" s="82" t="s">
        <v>1222</v>
      </c>
      <c r="I1117" s="17" t="s">
        <v>31</v>
      </c>
      <c r="J1117" s="17" t="s">
        <v>3527</v>
      </c>
      <c r="K1117" s="15"/>
      <c r="L1117" s="18">
        <v>43880</v>
      </c>
      <c r="M1117" s="83"/>
      <c r="N1117" s="84"/>
      <c r="O1117" s="84">
        <v>1000</v>
      </c>
      <c r="P1117" s="85">
        <f t="shared" si="17"/>
        <v>0</v>
      </c>
      <c r="Q1117" s="18">
        <v>43880</v>
      </c>
      <c r="R1117" s="86"/>
      <c r="S1117" s="86">
        <v>0</v>
      </c>
      <c r="T1117" s="15"/>
      <c r="U1117" s="19"/>
      <c r="V1117" s="51"/>
      <c r="W1117" s="19"/>
      <c r="X1117" s="51"/>
      <c r="Y1117" s="19"/>
      <c r="Z1117" s="51"/>
      <c r="AA1117" s="19"/>
      <c r="AB1117" s="51"/>
      <c r="AC1117" s="19"/>
      <c r="AD1117" s="51"/>
      <c r="AE1117" s="19"/>
      <c r="AF1117" s="87"/>
      <c r="AG1117" s="19"/>
      <c r="AH1117" s="51"/>
      <c r="AI1117" s="19"/>
      <c r="AJ1117" s="51"/>
      <c r="AK1117" s="19"/>
      <c r="AL1117" s="19"/>
      <c r="AM1117" s="51"/>
      <c r="AN1117" s="15"/>
      <c r="AO1117" s="22">
        <v>0</v>
      </c>
      <c r="AP1117" s="22">
        <v>0</v>
      </c>
      <c r="AQ1117" s="22">
        <v>0</v>
      </c>
      <c r="AR1117" s="22">
        <v>0</v>
      </c>
      <c r="AS1117" s="20"/>
      <c r="AT1117" s="20"/>
      <c r="AU1117" s="20"/>
      <c r="AV1117" s="21"/>
      <c r="AW1117" s="15"/>
      <c r="AX1117" s="25"/>
      <c r="AY1117" s="26"/>
      <c r="AZ1117" s="26"/>
      <c r="BA1117" s="26"/>
      <c r="BB1117" s="85"/>
      <c r="BC1117" s="88">
        <v>0</v>
      </c>
      <c r="BD1117" s="18">
        <v>43657</v>
      </c>
      <c r="BE1117" s="18"/>
      <c r="BF1117" s="20"/>
      <c r="BG1117" s="18"/>
      <c r="BH1117" s="15"/>
    </row>
    <row r="1118" spans="1:60" x14ac:dyDescent="0.25">
      <c r="A1118" s="15"/>
      <c r="B1118" s="14" t="s">
        <v>3528</v>
      </c>
      <c r="C1118" s="14" t="s">
        <v>3529</v>
      </c>
      <c r="D1118" s="14" t="s">
        <v>3514</v>
      </c>
      <c r="E1118" s="16" t="s">
        <v>317</v>
      </c>
      <c r="F1118" s="16" t="s">
        <v>28</v>
      </c>
      <c r="G1118" s="81" t="s">
        <v>205</v>
      </c>
      <c r="H1118" s="82" t="s">
        <v>1222</v>
      </c>
      <c r="I1118" s="17" t="s">
        <v>31</v>
      </c>
      <c r="J1118" s="17" t="s">
        <v>64</v>
      </c>
      <c r="K1118" s="15"/>
      <c r="L1118" s="18">
        <v>44022</v>
      </c>
      <c r="M1118" s="83">
        <v>1584.1757999993899</v>
      </c>
      <c r="N1118" s="84">
        <v>1584.1757999993899</v>
      </c>
      <c r="O1118" s="84"/>
      <c r="P1118" s="85" t="str">
        <f t="shared" si="17"/>
        <v/>
      </c>
      <c r="Q1118" s="18"/>
      <c r="R1118" s="86">
        <v>415139082.125</v>
      </c>
      <c r="S1118" s="86"/>
      <c r="T1118" s="15"/>
      <c r="U1118" s="19">
        <v>-2.2577711033591199E-3</v>
      </c>
      <c r="V1118" s="51">
        <v>-0.18386419496891901</v>
      </c>
      <c r="W1118" s="19">
        <v>1.24191640406934E-2</v>
      </c>
      <c r="X1118" s="51">
        <v>2.03083365513521</v>
      </c>
      <c r="Y1118" s="19"/>
      <c r="Z1118" s="51"/>
      <c r="AA1118" s="19"/>
      <c r="AB1118" s="51"/>
      <c r="AC1118" s="19"/>
      <c r="AD1118" s="51"/>
      <c r="AE1118" s="19"/>
      <c r="AF1118" s="87"/>
      <c r="AG1118" s="19">
        <v>8.3178592103649895E-4</v>
      </c>
      <c r="AH1118" s="51">
        <v>-1.71564239972213</v>
      </c>
      <c r="AI1118" s="19"/>
      <c r="AJ1118" s="51"/>
      <c r="AK1118" s="19">
        <v>2.2624607892794302E-2</v>
      </c>
      <c r="AL1118" s="19">
        <v>5.7407770798818099E-2</v>
      </c>
      <c r="AM1118" s="51">
        <v>13.393955079576701</v>
      </c>
      <c r="AN1118" s="15"/>
      <c r="AO1118" s="22">
        <v>6.1266401717148299E-3</v>
      </c>
      <c r="AP1118" s="22">
        <v>-1.19675474470569E-2</v>
      </c>
      <c r="AQ1118" s="22">
        <v>2.8193219688546399E-2</v>
      </c>
      <c r="AR1118" s="22">
        <v>-1.6271237407636401E-2</v>
      </c>
      <c r="AS1118" s="20"/>
      <c r="AT1118" s="20"/>
      <c r="AU1118" s="20"/>
      <c r="AV1118" s="21"/>
      <c r="AW1118" s="15"/>
      <c r="AX1118" s="25"/>
      <c r="AY1118" s="26"/>
      <c r="AZ1118" s="26"/>
      <c r="BA1118" s="26"/>
      <c r="BB1118" s="85"/>
      <c r="BC1118" s="88">
        <v>-3.1715034952030701</v>
      </c>
      <c r="BD1118" s="18">
        <v>43899</v>
      </c>
      <c r="BE1118" s="18">
        <v>43916</v>
      </c>
      <c r="BF1118" s="20">
        <v>46</v>
      </c>
      <c r="BG1118" s="18">
        <v>43963</v>
      </c>
      <c r="BH1118" s="15"/>
    </row>
    <row r="1119" spans="1:60" x14ac:dyDescent="0.25">
      <c r="A1119" s="15"/>
      <c r="B1119" s="14" t="s">
        <v>3530</v>
      </c>
      <c r="C1119" s="14" t="s">
        <v>3531</v>
      </c>
      <c r="D1119" s="14" t="s">
        <v>3514</v>
      </c>
      <c r="E1119" s="16" t="s">
        <v>320</v>
      </c>
      <c r="F1119" s="16" t="s">
        <v>28</v>
      </c>
      <c r="G1119" s="81" t="s">
        <v>205</v>
      </c>
      <c r="H1119" s="82" t="s">
        <v>1222</v>
      </c>
      <c r="I1119" s="17" t="s">
        <v>31</v>
      </c>
      <c r="J1119" s="17" t="s">
        <v>3532</v>
      </c>
      <c r="K1119" s="15"/>
      <c r="L1119" s="18">
        <v>44022</v>
      </c>
      <c r="M1119" s="83">
        <v>3420.6814999990202</v>
      </c>
      <c r="N1119" s="84">
        <v>3420.6814999990202</v>
      </c>
      <c r="O1119" s="84">
        <v>3476.3458000011701</v>
      </c>
      <c r="P1119" s="85">
        <f t="shared" si="17"/>
        <v>0.98398769765593197</v>
      </c>
      <c r="Q1119" s="18">
        <v>43747</v>
      </c>
      <c r="R1119" s="86">
        <v>478365455.70999998</v>
      </c>
      <c r="S1119" s="86">
        <v>560967865.89499998</v>
      </c>
      <c r="T1119" s="15"/>
      <c r="U1119" s="19">
        <v>-2.25137083634763E-3</v>
      </c>
      <c r="V1119" s="51">
        <v>-0.18322416826776999</v>
      </c>
      <c r="W1119" s="19">
        <v>1.2614065490197401E-2</v>
      </c>
      <c r="X1119" s="51">
        <v>2.0503238000856099</v>
      </c>
      <c r="Y1119" s="19">
        <v>1.9500712867738901E-2</v>
      </c>
      <c r="Z1119" s="51">
        <v>21.2817447450361</v>
      </c>
      <c r="AA1119" s="19">
        <v>2.0571730914525702E-2</v>
      </c>
      <c r="AB1119" s="51">
        <v>22.633839994610799</v>
      </c>
      <c r="AC1119" s="19">
        <v>8.3083294895914206E-2</v>
      </c>
      <c r="AD1119" s="51">
        <v>32.594184987829102</v>
      </c>
      <c r="AE1119" s="19">
        <v>0.11082918341169699</v>
      </c>
      <c r="AF1119" s="87">
        <v>28.860150389780799</v>
      </c>
      <c r="AG1119" s="19">
        <v>8.9603312153485604E-4</v>
      </c>
      <c r="AH1119" s="51">
        <v>-1.70921767967229</v>
      </c>
      <c r="AI1119" s="19">
        <v>2.2824720048447499E-2</v>
      </c>
      <c r="AJ1119" s="51">
        <v>16.009389211831099</v>
      </c>
      <c r="AK1119" s="19">
        <v>0.91632670782390102</v>
      </c>
      <c r="AL1119" s="19">
        <v>4.9417497433751102E-2</v>
      </c>
      <c r="AM1119" s="51">
        <v>76.4597020137589</v>
      </c>
      <c r="AN1119" s="15"/>
      <c r="AO1119" s="22">
        <v>1.8691293929805401E-2</v>
      </c>
      <c r="AP1119" s="22">
        <v>-3.0305835478429799E-2</v>
      </c>
      <c r="AQ1119" s="22">
        <v>2.83977433318796E-2</v>
      </c>
      <c r="AR1119" s="22">
        <v>-3.14366736674856E-2</v>
      </c>
      <c r="AS1119" s="20">
        <v>7</v>
      </c>
      <c r="AT1119" s="20">
        <v>5</v>
      </c>
      <c r="AU1119" s="20">
        <v>7</v>
      </c>
      <c r="AV1119" s="21">
        <v>5</v>
      </c>
      <c r="AW1119" s="15"/>
      <c r="AX1119" s="25">
        <v>5.2553056410324601E-2</v>
      </c>
      <c r="AY1119" s="26">
        <v>-0.13559313701193801</v>
      </c>
      <c r="AZ1119" s="26">
        <v>0.63134937464838004</v>
      </c>
      <c r="BA1119" s="26">
        <v>-0.17200842769329899</v>
      </c>
      <c r="BB1119" s="85">
        <v>5.4044594068545903E-3</v>
      </c>
      <c r="BC1119" s="88">
        <v>-8.2761099312920106</v>
      </c>
      <c r="BD1119" s="18">
        <v>43747</v>
      </c>
      <c r="BE1119" s="18">
        <v>43783</v>
      </c>
      <c r="BF1119" s="20"/>
      <c r="BG1119" s="18"/>
      <c r="BH1119" s="15"/>
    </row>
    <row r="1120" spans="1:60" x14ac:dyDescent="0.25">
      <c r="A1120" s="15"/>
      <c r="B1120" s="14" t="s">
        <v>3533</v>
      </c>
      <c r="C1120" s="14" t="s">
        <v>3534</v>
      </c>
      <c r="D1120" s="14" t="s">
        <v>3535</v>
      </c>
      <c r="E1120" s="16" t="s">
        <v>27</v>
      </c>
      <c r="F1120" s="16" t="s">
        <v>1383</v>
      </c>
      <c r="G1120" s="81" t="s">
        <v>2117</v>
      </c>
      <c r="H1120" s="82" t="s">
        <v>64</v>
      </c>
      <c r="I1120" s="17" t="s">
        <v>31</v>
      </c>
      <c r="J1120" s="17" t="s">
        <v>3536</v>
      </c>
      <c r="K1120" s="15"/>
      <c r="L1120" s="18">
        <v>44022</v>
      </c>
      <c r="M1120" s="83">
        <v>1048.1338999997799</v>
      </c>
      <c r="N1120" s="84">
        <v>1048.1338999997799</v>
      </c>
      <c r="O1120" s="84">
        <v>1048.77019999921</v>
      </c>
      <c r="P1120" s="85">
        <f t="shared" si="17"/>
        <v>0.99939328939797245</v>
      </c>
      <c r="Q1120" s="18">
        <v>43871</v>
      </c>
      <c r="R1120" s="86">
        <v>34347631.5</v>
      </c>
      <c r="S1120" s="86">
        <v>40105984.849624999</v>
      </c>
      <c r="T1120" s="15"/>
      <c r="U1120" s="19">
        <v>1.0726727941801099E-3</v>
      </c>
      <c r="V1120" s="51">
        <v>0.14918019478500399</v>
      </c>
      <c r="W1120" s="19">
        <v>2.36222417970566E-2</v>
      </c>
      <c r="X1120" s="51">
        <v>3.15114143077153</v>
      </c>
      <c r="Y1120" s="19">
        <v>8.0214988902298501E-3</v>
      </c>
      <c r="Z1120" s="51">
        <v>20.1338233472779</v>
      </c>
      <c r="AA1120" s="19">
        <v>1.9020781965082299E-2</v>
      </c>
      <c r="AB1120" s="51">
        <v>22.478745099680999</v>
      </c>
      <c r="AC1120" s="19"/>
      <c r="AD1120" s="51"/>
      <c r="AE1120" s="19"/>
      <c r="AF1120" s="87"/>
      <c r="AG1120" s="19">
        <v>1.4078997690376099E-2</v>
      </c>
      <c r="AH1120" s="51">
        <v>-0.39092122278816499</v>
      </c>
      <c r="AI1120" s="19">
        <v>7.78646348226175E-3</v>
      </c>
      <c r="AJ1120" s="51">
        <v>14.5055635552271</v>
      </c>
      <c r="AK1120" s="19">
        <v>4.8133899999811498E-2</v>
      </c>
      <c r="AL1120" s="19">
        <v>3.4935102135932497E-2</v>
      </c>
      <c r="AM1120" s="51">
        <v>29.111114318686301</v>
      </c>
      <c r="AN1120" s="15"/>
      <c r="AO1120" s="22">
        <v>1.4396157035662299E-2</v>
      </c>
      <c r="AP1120" s="22">
        <v>-3.5201744167352403E-2</v>
      </c>
      <c r="AQ1120" s="22">
        <v>3.4232938636705498E-2</v>
      </c>
      <c r="AR1120" s="22">
        <v>-6.1416121539878098E-2</v>
      </c>
      <c r="AS1120" s="20">
        <v>8</v>
      </c>
      <c r="AT1120" s="20">
        <v>4</v>
      </c>
      <c r="AU1120" s="20">
        <v>7</v>
      </c>
      <c r="AV1120" s="21">
        <v>5</v>
      </c>
      <c r="AW1120" s="15"/>
      <c r="AX1120" s="25">
        <v>7.5192414622215403E-2</v>
      </c>
      <c r="AY1120" s="26">
        <v>-0.13845350161796</v>
      </c>
      <c r="AZ1120" s="26">
        <v>0.54825455882291896</v>
      </c>
      <c r="BA1120" s="26">
        <v>-0.17266378083741099</v>
      </c>
      <c r="BB1120" s="85">
        <v>7.7212427795257102E-3</v>
      </c>
      <c r="BC1120" s="88">
        <v>-9.7802550071646692</v>
      </c>
      <c r="BD1120" s="18">
        <v>43871</v>
      </c>
      <c r="BE1120" s="18">
        <v>43909</v>
      </c>
      <c r="BF1120" s="20"/>
      <c r="BG1120" s="18"/>
      <c r="BH1120" s="15"/>
    </row>
    <row r="1121" spans="1:60" x14ac:dyDescent="0.25">
      <c r="A1121" s="15"/>
      <c r="B1121" s="14" t="s">
        <v>3537</v>
      </c>
      <c r="C1121" s="14" t="s">
        <v>3538</v>
      </c>
      <c r="D1121" s="14" t="s">
        <v>3539</v>
      </c>
      <c r="E1121" s="16" t="s">
        <v>27</v>
      </c>
      <c r="F1121" s="16" t="s">
        <v>287</v>
      </c>
      <c r="G1121" s="81" t="s">
        <v>38</v>
      </c>
      <c r="H1121" s="82" t="s">
        <v>39</v>
      </c>
      <c r="I1121" s="17" t="s">
        <v>31</v>
      </c>
      <c r="J1121" s="17" t="s">
        <v>3540</v>
      </c>
      <c r="K1121" s="15"/>
      <c r="L1121" s="18">
        <v>44022</v>
      </c>
      <c r="M1121" s="83">
        <v>1271.2697000000601</v>
      </c>
      <c r="N1121" s="84">
        <v>1271.2697000000601</v>
      </c>
      <c r="O1121" s="84">
        <v>1587.4059999994899</v>
      </c>
      <c r="P1121" s="85">
        <f t="shared" si="17"/>
        <v>0.80084723126942226</v>
      </c>
      <c r="Q1121" s="18">
        <v>43756</v>
      </c>
      <c r="R1121" s="86">
        <v>8085275.2920000004</v>
      </c>
      <c r="S1121" s="86">
        <v>10620341.807671901</v>
      </c>
      <c r="T1121" s="15"/>
      <c r="U1121" s="19">
        <v>1.10594407124154E-3</v>
      </c>
      <c r="V1121" s="51">
        <v>0.15250732249114701</v>
      </c>
      <c r="W1121" s="19">
        <v>-1.09133564965305E-2</v>
      </c>
      <c r="X1121" s="51">
        <v>-0.302418398587179</v>
      </c>
      <c r="Y1121" s="19">
        <v>-0.18652842844690901</v>
      </c>
      <c r="Z1121" s="51">
        <v>0.67883061355678398</v>
      </c>
      <c r="AA1121" s="19">
        <v>-0.182490973939712</v>
      </c>
      <c r="AB1121" s="51">
        <v>2.3275695091870099</v>
      </c>
      <c r="AC1121" s="19"/>
      <c r="AD1121" s="51"/>
      <c r="AE1121" s="19"/>
      <c r="AF1121" s="87"/>
      <c r="AG1121" s="19">
        <v>1.8323776523175201E-2</v>
      </c>
      <c r="AH1121" s="51">
        <v>3.3556660491740303E-2</v>
      </c>
      <c r="AI1121" s="19">
        <v>-0.13137730847578499</v>
      </c>
      <c r="AJ1121" s="51">
        <v>0.58918635941518005</v>
      </c>
      <c r="AK1121" s="19">
        <v>-0.25832826836092898</v>
      </c>
      <c r="AL1121" s="19">
        <v>-0.175602230898221</v>
      </c>
      <c r="AM1121" s="51">
        <v>-1.1283686752140101</v>
      </c>
      <c r="AN1121" s="15"/>
      <c r="AO1121" s="22">
        <v>7.5066424338729107E-2</v>
      </c>
      <c r="AP1121" s="22">
        <v>-0.13160686977149499</v>
      </c>
      <c r="AQ1121" s="22">
        <v>0.115155020430393</v>
      </c>
      <c r="AR1121" s="22">
        <v>-0.122761922258214</v>
      </c>
      <c r="AS1121" s="20">
        <v>5</v>
      </c>
      <c r="AT1121" s="20">
        <v>7</v>
      </c>
      <c r="AU1121" s="20">
        <v>6</v>
      </c>
      <c r="AV1121" s="21">
        <v>6</v>
      </c>
      <c r="AW1121" s="15"/>
      <c r="AX1121" s="25">
        <v>0.328367230799049</v>
      </c>
      <c r="AY1121" s="26">
        <v>-0.35457089625970201</v>
      </c>
      <c r="AZ1121" s="26">
        <v>0.44778063574767701</v>
      </c>
      <c r="BA1121" s="26">
        <v>-0.47609410986206102</v>
      </c>
      <c r="BB1121" s="85">
        <v>3.3424332030808697E-2</v>
      </c>
      <c r="BC1121" s="88">
        <v>-40.036701385804903</v>
      </c>
      <c r="BD1121" s="18">
        <v>43756</v>
      </c>
      <c r="BE1121" s="18">
        <v>43913</v>
      </c>
      <c r="BF1121" s="20"/>
      <c r="BG1121" s="18"/>
      <c r="BH1121" s="15"/>
    </row>
    <row r="1122" spans="1:60" x14ac:dyDescent="0.25">
      <c r="A1122" s="15"/>
      <c r="B1122" s="14" t="s">
        <v>3541</v>
      </c>
      <c r="C1122" s="14" t="s">
        <v>3542</v>
      </c>
      <c r="D1122" s="14" t="s">
        <v>3543</v>
      </c>
      <c r="E1122" s="16" t="s">
        <v>27</v>
      </c>
      <c r="F1122" s="16" t="s">
        <v>3119</v>
      </c>
      <c r="G1122" s="81" t="s">
        <v>38</v>
      </c>
      <c r="H1122" s="82" t="s">
        <v>98</v>
      </c>
      <c r="I1122" s="17" t="s">
        <v>31</v>
      </c>
      <c r="J1122" s="17" t="s">
        <v>3544</v>
      </c>
      <c r="K1122" s="15"/>
      <c r="L1122" s="18">
        <v>44022</v>
      </c>
      <c r="M1122" s="83">
        <v>355464.48239994003</v>
      </c>
      <c r="N1122" s="84">
        <v>355464.48239994003</v>
      </c>
      <c r="O1122" s="84">
        <v>508545.896900177</v>
      </c>
      <c r="P1122" s="85">
        <f t="shared" si="17"/>
        <v>0.69898210676098427</v>
      </c>
      <c r="Q1122" s="18">
        <v>43658</v>
      </c>
      <c r="R1122" s="86">
        <v>1763103.8319999999</v>
      </c>
      <c r="S1122" s="86">
        <v>2187783.8511054702</v>
      </c>
      <c r="T1122" s="15"/>
      <c r="U1122" s="19">
        <v>2.0103657880099501E-4</v>
      </c>
      <c r="V1122" s="51">
        <v>6.2016573247092303E-2</v>
      </c>
      <c r="W1122" s="19">
        <v>9.6361775213153998E-3</v>
      </c>
      <c r="X1122" s="51">
        <v>1.7525350031974101</v>
      </c>
      <c r="Y1122" s="19">
        <v>-0.18760197106807</v>
      </c>
      <c r="Z1122" s="51">
        <v>0.57147635144065101</v>
      </c>
      <c r="AA1122" s="19">
        <v>-0.30098385264398497</v>
      </c>
      <c r="AB1122" s="51">
        <v>-9.5217183612403495</v>
      </c>
      <c r="AC1122" s="19">
        <v>-0.30058545929467101</v>
      </c>
      <c r="AD1122" s="51">
        <v>-5.7726904312148699</v>
      </c>
      <c r="AE1122" s="19"/>
      <c r="AF1122" s="87"/>
      <c r="AG1122" s="19">
        <v>6.4955226662277701E-3</v>
      </c>
      <c r="AH1122" s="51">
        <v>-1.1492687252030001</v>
      </c>
      <c r="AI1122" s="19">
        <v>-0.14753135107544901</v>
      </c>
      <c r="AJ1122" s="51">
        <v>-1.0262179005512699</v>
      </c>
      <c r="AK1122" s="19">
        <v>-0.34859061038703698</v>
      </c>
      <c r="AL1122" s="19">
        <v>-0.144129443937418</v>
      </c>
      <c r="AM1122" s="51">
        <v>-10.3785323708435</v>
      </c>
      <c r="AN1122" s="15"/>
      <c r="AO1122" s="22">
        <v>0.133110310471238</v>
      </c>
      <c r="AP1122" s="22">
        <v>-0.15239256199041801</v>
      </c>
      <c r="AQ1122" s="22">
        <v>0.15530717543515499</v>
      </c>
      <c r="AR1122" s="22">
        <v>-0.191426680624427</v>
      </c>
      <c r="AS1122" s="20">
        <v>5</v>
      </c>
      <c r="AT1122" s="20">
        <v>7</v>
      </c>
      <c r="AU1122" s="20">
        <v>5</v>
      </c>
      <c r="AV1122" s="21">
        <v>7</v>
      </c>
      <c r="AW1122" s="15"/>
      <c r="AX1122" s="25">
        <v>0.35103054924809801</v>
      </c>
      <c r="AY1122" s="26">
        <v>-0.65730770481332002</v>
      </c>
      <c r="AZ1122" s="26">
        <v>-0.62715049102371301</v>
      </c>
      <c r="BA1122" s="26">
        <v>-0.87320653111328295</v>
      </c>
      <c r="BB1122" s="85">
        <v>3.5698273225498303E-2</v>
      </c>
      <c r="BC1122" s="88">
        <v>-51.188970294897402</v>
      </c>
      <c r="BD1122" s="18">
        <v>43658</v>
      </c>
      <c r="BE1122" s="18">
        <v>43913</v>
      </c>
      <c r="BF1122" s="20"/>
      <c r="BG1122" s="18"/>
      <c r="BH1122" s="15"/>
    </row>
    <row r="1123" spans="1:60" x14ac:dyDescent="0.25">
      <c r="A1123" s="15"/>
      <c r="B1123" s="14" t="s">
        <v>3545</v>
      </c>
      <c r="C1123" s="14" t="s">
        <v>3546</v>
      </c>
      <c r="D1123" s="14" t="s">
        <v>3547</v>
      </c>
      <c r="E1123" s="16" t="s">
        <v>36</v>
      </c>
      <c r="F1123" s="16" t="s">
        <v>3119</v>
      </c>
      <c r="G1123" s="81" t="s">
        <v>115</v>
      </c>
      <c r="H1123" s="82" t="s">
        <v>395</v>
      </c>
      <c r="I1123" s="17" t="s">
        <v>31</v>
      </c>
      <c r="J1123" s="17" t="s">
        <v>3548</v>
      </c>
      <c r="K1123" s="15"/>
      <c r="L1123" s="18">
        <v>44022</v>
      </c>
      <c r="M1123" s="83">
        <v>1485.0247000008801</v>
      </c>
      <c r="N1123" s="84">
        <v>1485.0247000008801</v>
      </c>
      <c r="O1123" s="84">
        <v>1485.0247000008801</v>
      </c>
      <c r="P1123" s="85">
        <f t="shared" si="17"/>
        <v>1</v>
      </c>
      <c r="Q1123" s="18">
        <v>44022</v>
      </c>
      <c r="R1123" s="86">
        <v>3749184.9139999999</v>
      </c>
      <c r="S1123" s="86">
        <v>3173959.6900625001</v>
      </c>
      <c r="T1123" s="15"/>
      <c r="U1123" s="19">
        <v>5.6746193549770396E-3</v>
      </c>
      <c r="V1123" s="51">
        <v>0.609374850864697</v>
      </c>
      <c r="W1123" s="19">
        <v>0.106627815363026</v>
      </c>
      <c r="X1123" s="51">
        <v>11.451698787364901</v>
      </c>
      <c r="Y1123" s="19">
        <v>2.28358599615603E-2</v>
      </c>
      <c r="Z1123" s="51">
        <v>21.615259454410999</v>
      </c>
      <c r="AA1123" s="19">
        <v>0.24247921433940101</v>
      </c>
      <c r="AB1123" s="51">
        <v>44.824588337098199</v>
      </c>
      <c r="AC1123" s="19">
        <v>0.21159794056438799</v>
      </c>
      <c r="AD1123" s="51">
        <v>45.445649554720099</v>
      </c>
      <c r="AE1123" s="19">
        <v>0.24212056984484701</v>
      </c>
      <c r="AF1123" s="87">
        <v>41.989289033110303</v>
      </c>
      <c r="AG1123" s="19">
        <v>3.7491525547011399E-2</v>
      </c>
      <c r="AH1123" s="51">
        <v>1.9503315628753599</v>
      </c>
      <c r="AI1123" s="19">
        <v>7.1800256708229399E-2</v>
      </c>
      <c r="AJ1123" s="51">
        <v>20.906942877831199</v>
      </c>
      <c r="AK1123" s="19">
        <v>0.48502470000123099</v>
      </c>
      <c r="AL1123" s="19">
        <v>2.80985090284958E-2</v>
      </c>
      <c r="AM1123" s="51">
        <v>-28.5930065313005</v>
      </c>
      <c r="AN1123" s="15"/>
      <c r="AO1123" s="22">
        <v>4.3464332851726802E-2</v>
      </c>
      <c r="AP1123" s="22">
        <v>-4.2768810893903698E-2</v>
      </c>
      <c r="AQ1123" s="22">
        <v>0.10727980424781</v>
      </c>
      <c r="AR1123" s="22">
        <v>-9.0036459116236103E-2</v>
      </c>
      <c r="AS1123" s="20">
        <v>8</v>
      </c>
      <c r="AT1123" s="20">
        <v>4</v>
      </c>
      <c r="AU1123" s="20">
        <v>8</v>
      </c>
      <c r="AV1123" s="21">
        <v>4</v>
      </c>
      <c r="AW1123" s="15"/>
      <c r="AX1123" s="25">
        <v>0.18141486980719501</v>
      </c>
      <c r="AY1123" s="26">
        <v>0.88519652575905605</v>
      </c>
      <c r="AZ1123" s="26">
        <v>1.2108104331418901</v>
      </c>
      <c r="BA1123" s="26">
        <v>1.28319788627414</v>
      </c>
      <c r="BB1123" s="85">
        <v>1.8714362760292699E-2</v>
      </c>
      <c r="BC1123" s="88">
        <v>-21.0471157465654</v>
      </c>
      <c r="BD1123" s="18">
        <v>43843</v>
      </c>
      <c r="BE1123" s="18">
        <v>43910</v>
      </c>
      <c r="BF1123" s="20">
        <v>129</v>
      </c>
      <c r="BG1123" s="18">
        <v>44022</v>
      </c>
      <c r="BH1123" s="15"/>
    </row>
    <row r="1124" spans="1:60" x14ac:dyDescent="0.25">
      <c r="A1124" s="15"/>
      <c r="B1124" s="14" t="s">
        <v>3549</v>
      </c>
      <c r="C1124" s="14" t="s">
        <v>3550</v>
      </c>
      <c r="D1124" s="14" t="s">
        <v>3547</v>
      </c>
      <c r="E1124" s="16" t="s">
        <v>3123</v>
      </c>
      <c r="F1124" s="16" t="s">
        <v>3119</v>
      </c>
      <c r="G1124" s="81" t="s">
        <v>115</v>
      </c>
      <c r="H1124" s="82" t="s">
        <v>395</v>
      </c>
      <c r="I1124" s="17" t="s">
        <v>31</v>
      </c>
      <c r="J1124" s="17" t="s">
        <v>64</v>
      </c>
      <c r="K1124" s="15"/>
      <c r="L1124" s="18">
        <v>44022</v>
      </c>
      <c r="M1124" s="83">
        <v>1682.70079999976</v>
      </c>
      <c r="N1124" s="84">
        <v>1682.70079999976</v>
      </c>
      <c r="O1124" s="84">
        <v>1682.70079999976</v>
      </c>
      <c r="P1124" s="85">
        <f t="shared" si="17"/>
        <v>1</v>
      </c>
      <c r="Q1124" s="18">
        <v>44022</v>
      </c>
      <c r="R1124" s="86">
        <v>1163196.2660000001</v>
      </c>
      <c r="S1124" s="86">
        <v>1125563.6433945301</v>
      </c>
      <c r="T1124" s="15"/>
      <c r="U1124" s="19">
        <v>5.7196354773623196E-3</v>
      </c>
      <c r="V1124" s="51">
        <v>0.61387646310322497</v>
      </c>
      <c r="W1124" s="19">
        <v>0.10811749846296199</v>
      </c>
      <c r="X1124" s="51">
        <v>11.6006670973584</v>
      </c>
      <c r="Y1124" s="19">
        <v>3.1217431665936601E-2</v>
      </c>
      <c r="Z1124" s="51">
        <v>22.453416624834102</v>
      </c>
      <c r="AA1124" s="19">
        <v>0.26306576623406702</v>
      </c>
      <c r="AB1124" s="51">
        <v>46.883243526564897</v>
      </c>
      <c r="AC1124" s="19">
        <v>0.25073143262678099</v>
      </c>
      <c r="AD1124" s="51">
        <v>49.358998760930298</v>
      </c>
      <c r="AE1124" s="19">
        <v>0.30190694808872598</v>
      </c>
      <c r="AF1124" s="87">
        <v>47.967926857469102</v>
      </c>
      <c r="AG1124" s="19">
        <v>3.7956804559144103E-2</v>
      </c>
      <c r="AH1124" s="51">
        <v>1.9968594640886299</v>
      </c>
      <c r="AI1124" s="19">
        <v>8.1067634570063093E-2</v>
      </c>
      <c r="AJ1124" s="51">
        <v>21.833680664014501</v>
      </c>
      <c r="AK1124" s="19">
        <v>0.68270080000045696</v>
      </c>
      <c r="AL1124" s="19">
        <v>3.7141663724469302E-2</v>
      </c>
      <c r="AM1124" s="51">
        <v>-8.8253965313779208</v>
      </c>
      <c r="AN1124" s="15"/>
      <c r="AO1124" s="22">
        <v>4.3511094561836203E-2</v>
      </c>
      <c r="AP1124" s="22">
        <v>-4.2725888212808101E-2</v>
      </c>
      <c r="AQ1124" s="22">
        <v>0.108774431284546</v>
      </c>
      <c r="AR1124" s="22">
        <v>-8.87706517669722E-2</v>
      </c>
      <c r="AS1124" s="20">
        <v>8</v>
      </c>
      <c r="AT1124" s="20">
        <v>4</v>
      </c>
      <c r="AU1124" s="20">
        <v>8</v>
      </c>
      <c r="AV1124" s="21">
        <v>4</v>
      </c>
      <c r="AW1124" s="15"/>
      <c r="AX1124" s="25">
        <v>0.18143896332272599</v>
      </c>
      <c r="AY1124" s="26">
        <v>0.98537133918307496</v>
      </c>
      <c r="AZ1124" s="26">
        <v>1.2729977254621201</v>
      </c>
      <c r="BA1124" s="26">
        <v>1.43323451131619</v>
      </c>
      <c r="BB1124" s="85">
        <v>1.8717968211039999E-2</v>
      </c>
      <c r="BC1124" s="88">
        <v>-20.8095577489003</v>
      </c>
      <c r="BD1124" s="18">
        <v>43843</v>
      </c>
      <c r="BE1124" s="18">
        <v>43910</v>
      </c>
      <c r="BF1124" s="20">
        <v>125</v>
      </c>
      <c r="BG1124" s="18">
        <v>44018</v>
      </c>
      <c r="BH1124" s="15"/>
    </row>
    <row r="1125" spans="1:60" x14ac:dyDescent="0.25">
      <c r="A1125" s="15"/>
      <c r="B1125" s="14" t="s">
        <v>3551</v>
      </c>
      <c r="C1125" s="14" t="s">
        <v>3552</v>
      </c>
      <c r="D1125" s="14" t="s">
        <v>3547</v>
      </c>
      <c r="E1125" s="16" t="s">
        <v>3126</v>
      </c>
      <c r="F1125" s="16" t="s">
        <v>3119</v>
      </c>
      <c r="G1125" s="81" t="s">
        <v>115</v>
      </c>
      <c r="H1125" s="82" t="s">
        <v>395</v>
      </c>
      <c r="I1125" s="17" t="s">
        <v>31</v>
      </c>
      <c r="J1125" s="17" t="s">
        <v>3553</v>
      </c>
      <c r="K1125" s="15"/>
      <c r="L1125" s="18">
        <v>44022</v>
      </c>
      <c r="M1125" s="83">
        <v>1367.3398000001901</v>
      </c>
      <c r="N1125" s="84">
        <v>1367.3398000001901</v>
      </c>
      <c r="O1125" s="84">
        <v>1367.3398000001901</v>
      </c>
      <c r="P1125" s="85">
        <f t="shared" si="17"/>
        <v>1</v>
      </c>
      <c r="Q1125" s="18">
        <v>44022</v>
      </c>
      <c r="R1125" s="86">
        <v>5570623.0719999997</v>
      </c>
      <c r="S1125" s="86">
        <v>5435058.95840625</v>
      </c>
      <c r="T1125" s="15"/>
      <c r="U1125" s="19">
        <v>5.6778360358293901E-3</v>
      </c>
      <c r="V1125" s="51">
        <v>0.60969651894993104</v>
      </c>
      <c r="W1125" s="19">
        <v>0.10673573938591301</v>
      </c>
      <c r="X1125" s="51">
        <v>11.4624911896535</v>
      </c>
      <c r="Y1125" s="19">
        <v>2.3441387475031699E-2</v>
      </c>
      <c r="Z1125" s="51">
        <v>21.6758122057654</v>
      </c>
      <c r="AA1125" s="19">
        <v>0.243960783944349</v>
      </c>
      <c r="AB1125" s="51">
        <v>44.9727452975931</v>
      </c>
      <c r="AC1125" s="19"/>
      <c r="AD1125" s="51"/>
      <c r="AE1125" s="19"/>
      <c r="AF1125" s="87"/>
      <c r="AG1125" s="19">
        <v>3.7525175737755503E-2</v>
      </c>
      <c r="AH1125" s="51">
        <v>1.95369658194977</v>
      </c>
      <c r="AI1125" s="19">
        <v>7.2469551825633999E-2</v>
      </c>
      <c r="AJ1125" s="51">
        <v>20.973872389557101</v>
      </c>
      <c r="AK1125" s="19">
        <v>0.38549785782583101</v>
      </c>
      <c r="AL1125" s="19">
        <v>0.20329162153939301</v>
      </c>
      <c r="AM1125" s="51">
        <v>58.953132788650699</v>
      </c>
      <c r="AN1125" s="15"/>
      <c r="AO1125" s="22">
        <v>4.3467710491313503E-2</v>
      </c>
      <c r="AP1125" s="22">
        <v>-4.2765689584484803E-2</v>
      </c>
      <c r="AQ1125" s="22">
        <v>0.107388123906276</v>
      </c>
      <c r="AR1125" s="22">
        <v>-8.9944754092430204E-2</v>
      </c>
      <c r="AS1125" s="20">
        <v>8</v>
      </c>
      <c r="AT1125" s="20">
        <v>4</v>
      </c>
      <c r="AU1125" s="20">
        <v>8</v>
      </c>
      <c r="AV1125" s="21">
        <v>4</v>
      </c>
      <c r="AW1125" s="15"/>
      <c r="AX1125" s="25">
        <v>0.181416533288138</v>
      </c>
      <c r="AY1125" s="26">
        <v>0.89240788568622498</v>
      </c>
      <c r="AZ1125" s="26">
        <v>1.2152871184844101</v>
      </c>
      <c r="BA1125" s="26">
        <v>1.2939673986020399</v>
      </c>
      <c r="BB1125" s="85">
        <v>1.8714615307180799E-2</v>
      </c>
      <c r="BC1125" s="88">
        <v>-21.029910906974699</v>
      </c>
      <c r="BD1125" s="18">
        <v>43843</v>
      </c>
      <c r="BE1125" s="18">
        <v>43910</v>
      </c>
      <c r="BF1125" s="20">
        <v>129</v>
      </c>
      <c r="BG1125" s="18">
        <v>44022</v>
      </c>
      <c r="BH1125" s="15"/>
    </row>
    <row r="1126" spans="1:60" x14ac:dyDescent="0.25">
      <c r="A1126" s="15"/>
      <c r="B1126" s="14" t="s">
        <v>3554</v>
      </c>
      <c r="C1126" s="14" t="s">
        <v>3555</v>
      </c>
      <c r="D1126" s="14" t="s">
        <v>3547</v>
      </c>
      <c r="E1126" s="16" t="s">
        <v>47</v>
      </c>
      <c r="F1126" s="16" t="s">
        <v>3119</v>
      </c>
      <c r="G1126" s="81" t="s">
        <v>115</v>
      </c>
      <c r="H1126" s="82" t="s">
        <v>395</v>
      </c>
      <c r="I1126" s="17" t="s">
        <v>31</v>
      </c>
      <c r="J1126" s="17" t="s">
        <v>3556</v>
      </c>
      <c r="K1126" s="15"/>
      <c r="L1126" s="18">
        <v>44022</v>
      </c>
      <c r="M1126" s="83">
        <v>1599.98719999939</v>
      </c>
      <c r="N1126" s="84">
        <v>1599.98719999939</v>
      </c>
      <c r="O1126" s="84">
        <v>1599.98719999939</v>
      </c>
      <c r="P1126" s="85">
        <f t="shared" si="17"/>
        <v>1</v>
      </c>
      <c r="Q1126" s="18">
        <v>44022</v>
      </c>
      <c r="R1126" s="86">
        <v>150838.93700000001</v>
      </c>
      <c r="S1126" s="86">
        <v>132586.844698853</v>
      </c>
      <c r="T1126" s="15"/>
      <c r="U1126" s="19">
        <v>5.7471365525998399E-3</v>
      </c>
      <c r="V1126" s="51">
        <v>0.61662657062697701</v>
      </c>
      <c r="W1126" s="19">
        <v>0.10902695553159</v>
      </c>
      <c r="X1126" s="51">
        <v>11.691612804221201</v>
      </c>
      <c r="Y1126" s="19">
        <v>3.6362561128044001E-2</v>
      </c>
      <c r="Z1126" s="51">
        <v>22.9679295710521</v>
      </c>
      <c r="AA1126" s="19">
        <v>0.27578752003493701</v>
      </c>
      <c r="AB1126" s="51">
        <v>48.155418906651903</v>
      </c>
      <c r="AC1126" s="19">
        <v>0.27610651682509302</v>
      </c>
      <c r="AD1126" s="51">
        <v>51.896507180761503</v>
      </c>
      <c r="AE1126" s="19">
        <v>0.34168156643863801</v>
      </c>
      <c r="AF1126" s="87">
        <v>51.945388692489402</v>
      </c>
      <c r="AG1126" s="19">
        <v>3.8240655985646299E-2</v>
      </c>
      <c r="AH1126" s="51">
        <v>2.0252446067388501</v>
      </c>
      <c r="AI1126" s="19">
        <v>8.6758676919998806E-2</v>
      </c>
      <c r="AJ1126" s="51">
        <v>22.402784898993598</v>
      </c>
      <c r="AK1126" s="19">
        <v>0.59998719999915895</v>
      </c>
      <c r="AL1126" s="19">
        <v>3.7681645348129698E-2</v>
      </c>
      <c r="AM1126" s="51">
        <v>20.971563089173301</v>
      </c>
      <c r="AN1126" s="15"/>
      <c r="AO1126" s="22">
        <v>4.3539617046917597E-2</v>
      </c>
      <c r="AP1126" s="22">
        <v>-4.2699696510681E-2</v>
      </c>
      <c r="AQ1126" s="22">
        <v>0.109686879235669</v>
      </c>
      <c r="AR1126" s="22">
        <v>-8.7997853544074994E-2</v>
      </c>
      <c r="AS1126" s="20">
        <v>8</v>
      </c>
      <c r="AT1126" s="20">
        <v>4</v>
      </c>
      <c r="AU1126" s="20">
        <v>8</v>
      </c>
      <c r="AV1126" s="21">
        <v>4</v>
      </c>
      <c r="AW1126" s="15"/>
      <c r="AX1126" s="25">
        <v>0.181454617835698</v>
      </c>
      <c r="AY1126" s="26">
        <v>1.0472308663665899</v>
      </c>
      <c r="AZ1126" s="26">
        <v>1.31140058956225</v>
      </c>
      <c r="BA1126" s="26">
        <v>1.52634356419367</v>
      </c>
      <c r="BB1126" s="85">
        <v>1.8720267122625998E-2</v>
      </c>
      <c r="BC1126" s="88">
        <v>-20.6643279592681</v>
      </c>
      <c r="BD1126" s="18">
        <v>43843</v>
      </c>
      <c r="BE1126" s="18">
        <v>43910</v>
      </c>
      <c r="BF1126" s="20">
        <v>125</v>
      </c>
      <c r="BG1126" s="18">
        <v>44018</v>
      </c>
      <c r="BH1126" s="15"/>
    </row>
    <row r="1127" spans="1:60" x14ac:dyDescent="0.25">
      <c r="A1127" s="15"/>
      <c r="B1127" s="14" t="s">
        <v>3557</v>
      </c>
      <c r="C1127" s="14" t="s">
        <v>3558</v>
      </c>
      <c r="D1127" s="14" t="s">
        <v>3547</v>
      </c>
      <c r="E1127" s="16" t="s">
        <v>3133</v>
      </c>
      <c r="F1127" s="16" t="s">
        <v>3119</v>
      </c>
      <c r="G1127" s="81" t="s">
        <v>115</v>
      </c>
      <c r="H1127" s="82" t="s">
        <v>395</v>
      </c>
      <c r="I1127" s="17" t="s">
        <v>31</v>
      </c>
      <c r="J1127" s="17" t="s">
        <v>64</v>
      </c>
      <c r="K1127" s="15"/>
      <c r="L1127" s="18">
        <v>44022</v>
      </c>
      <c r="M1127" s="83">
        <v>1364.30199999921</v>
      </c>
      <c r="N1127" s="84">
        <v>1364.30199999921</v>
      </c>
      <c r="O1127" s="84">
        <v>1364.30199999921</v>
      </c>
      <c r="P1127" s="85">
        <f t="shared" si="17"/>
        <v>1</v>
      </c>
      <c r="Q1127" s="18">
        <v>44022</v>
      </c>
      <c r="R1127" s="86">
        <v>3783932.8149999999</v>
      </c>
      <c r="S1127" s="86">
        <v>3292324.2045273399</v>
      </c>
      <c r="T1127" s="15"/>
      <c r="U1127" s="19">
        <v>5.8017639366880801E-3</v>
      </c>
      <c r="V1127" s="51">
        <v>0.62208930903579995</v>
      </c>
      <c r="W1127" s="19">
        <v>0.11083672026696099</v>
      </c>
      <c r="X1127" s="51">
        <v>11.872589277758401</v>
      </c>
      <c r="Y1127" s="19">
        <v>4.6665179872434202E-2</v>
      </c>
      <c r="Z1127" s="51">
        <v>23.998191445483801</v>
      </c>
      <c r="AA1127" s="19">
        <v>0.30145425351482102</v>
      </c>
      <c r="AB1127" s="51">
        <v>50.722092254669398</v>
      </c>
      <c r="AC1127" s="19">
        <v>0.32786214313469803</v>
      </c>
      <c r="AD1127" s="51">
        <v>57.072069811751099</v>
      </c>
      <c r="AE1127" s="19"/>
      <c r="AF1127" s="87"/>
      <c r="AG1127" s="19">
        <v>3.8805096448413699E-2</v>
      </c>
      <c r="AH1127" s="51">
        <v>2.0816886530155898</v>
      </c>
      <c r="AI1127" s="19">
        <v>9.8158994642290096E-2</v>
      </c>
      <c r="AJ1127" s="51">
        <v>23.542816671222699</v>
      </c>
      <c r="AK1127" s="19">
        <v>0.36638847520051099</v>
      </c>
      <c r="AL1127" s="19">
        <v>0.13669206238599099</v>
      </c>
      <c r="AM1127" s="51">
        <v>63.867078505980302</v>
      </c>
      <c r="AN1127" s="15"/>
      <c r="AO1127" s="22">
        <v>4.3596340125077397E-2</v>
      </c>
      <c r="AP1127" s="22">
        <v>-4.2647660751754302E-2</v>
      </c>
      <c r="AQ1127" s="22">
        <v>0.11150269043180699</v>
      </c>
      <c r="AR1127" s="22">
        <v>-8.64598665721132E-2</v>
      </c>
      <c r="AS1127" s="20">
        <v>8</v>
      </c>
      <c r="AT1127" s="20">
        <v>4</v>
      </c>
      <c r="AU1127" s="20">
        <v>8</v>
      </c>
      <c r="AV1127" s="21">
        <v>4</v>
      </c>
      <c r="AW1127" s="15"/>
      <c r="AX1127" s="25">
        <v>0.18213474505318999</v>
      </c>
      <c r="AY1127" s="26">
        <v>1.1268098257733099</v>
      </c>
      <c r="AZ1127" s="26">
        <v>1.30727705164099</v>
      </c>
      <c r="BA1127" s="26">
        <v>1.6484483080366801</v>
      </c>
      <c r="BB1127" s="85">
        <v>1.8791965264044801E-2</v>
      </c>
      <c r="BC1127" s="88">
        <v>-20.374891589424799</v>
      </c>
      <c r="BD1127" s="18">
        <v>43843</v>
      </c>
      <c r="BE1127" s="18">
        <v>43910</v>
      </c>
      <c r="BF1127" s="20">
        <v>125</v>
      </c>
      <c r="BG1127" s="18">
        <v>44018</v>
      </c>
      <c r="BH1127" s="15"/>
    </row>
    <row r="1128" spans="1:60" x14ac:dyDescent="0.25">
      <c r="A1128" s="15"/>
      <c r="B1128" s="14" t="s">
        <v>3559</v>
      </c>
      <c r="C1128" s="14" t="s">
        <v>3560</v>
      </c>
      <c r="D1128" s="14" t="s">
        <v>3561</v>
      </c>
      <c r="E1128" s="16" t="s">
        <v>36</v>
      </c>
      <c r="F1128" s="16" t="s">
        <v>3119</v>
      </c>
      <c r="G1128" s="81" t="s">
        <v>145</v>
      </c>
      <c r="H1128" s="82" t="s">
        <v>1504</v>
      </c>
      <c r="I1128" s="17" t="s">
        <v>31</v>
      </c>
      <c r="J1128" s="17" t="s">
        <v>3562</v>
      </c>
      <c r="K1128" s="15"/>
      <c r="L1128" s="18">
        <v>44022</v>
      </c>
      <c r="M1128" s="83">
        <v>925.34889999963298</v>
      </c>
      <c r="N1128" s="84">
        <v>925.34889999963298</v>
      </c>
      <c r="O1128" s="84">
        <v>989.88580000028003</v>
      </c>
      <c r="P1128" s="85">
        <f t="shared" si="17"/>
        <v>0.93480369149589904</v>
      </c>
      <c r="Q1128" s="18">
        <v>43843</v>
      </c>
      <c r="R1128" s="86">
        <v>598586.61699999997</v>
      </c>
      <c r="S1128" s="86">
        <v>492637.12346337899</v>
      </c>
      <c r="T1128" s="15"/>
      <c r="U1128" s="19">
        <v>7.6185351063031703E-3</v>
      </c>
      <c r="V1128" s="51">
        <v>0.80376642599730996</v>
      </c>
      <c r="W1128" s="19">
        <v>9.6847603965288701E-2</v>
      </c>
      <c r="X1128" s="51">
        <v>10.473677647591099</v>
      </c>
      <c r="Y1128" s="19">
        <v>-4.9980421576037798E-2</v>
      </c>
      <c r="Z1128" s="51">
        <v>14.3336313006439</v>
      </c>
      <c r="AA1128" s="19">
        <v>0.147793594129325</v>
      </c>
      <c r="AB1128" s="51">
        <v>35.356026316119802</v>
      </c>
      <c r="AC1128" s="19">
        <v>0.135354238058499</v>
      </c>
      <c r="AD1128" s="51">
        <v>37.821279304102099</v>
      </c>
      <c r="AE1128" s="19">
        <v>0.131107680086716</v>
      </c>
      <c r="AF1128" s="87">
        <v>30.8880000572826</v>
      </c>
      <c r="AG1128" s="19">
        <v>4.0057929052636602E-2</v>
      </c>
      <c r="AH1128" s="51">
        <v>2.2069719134378798</v>
      </c>
      <c r="AI1128" s="19">
        <v>-9.4622241085744498E-3</v>
      </c>
      <c r="AJ1128" s="51">
        <v>12.780694796136199</v>
      </c>
      <c r="AK1128" s="19">
        <v>-6.92153174541454E-2</v>
      </c>
      <c r="AL1128" s="19">
        <v>-4.4541850611494703E-3</v>
      </c>
      <c r="AM1128" s="51">
        <v>-131.350031104404</v>
      </c>
      <c r="AN1128" s="15"/>
      <c r="AO1128" s="22">
        <v>4.51463321351184E-2</v>
      </c>
      <c r="AP1128" s="22">
        <v>-4.9621117275819401E-2</v>
      </c>
      <c r="AQ1128" s="22">
        <v>0.100276247289003</v>
      </c>
      <c r="AR1128" s="22">
        <v>-0.13360938483034299</v>
      </c>
      <c r="AS1128" s="20">
        <v>7</v>
      </c>
      <c r="AT1128" s="20">
        <v>5</v>
      </c>
      <c r="AU1128" s="20">
        <v>9</v>
      </c>
      <c r="AV1128" s="21">
        <v>3</v>
      </c>
      <c r="AW1128" s="15"/>
      <c r="AX1128" s="25">
        <v>0.1912402516359</v>
      </c>
      <c r="AY1128" s="26">
        <v>0.403611823513984</v>
      </c>
      <c r="AZ1128" s="26">
        <v>0.93503749184492302</v>
      </c>
      <c r="BA1128" s="26">
        <v>0.56450387219410902</v>
      </c>
      <c r="BB1128" s="85">
        <v>1.9697381995392799E-2</v>
      </c>
      <c r="BC1128" s="88">
        <v>-27.0164497763326</v>
      </c>
      <c r="BD1128" s="18">
        <v>43843</v>
      </c>
      <c r="BE1128" s="18">
        <v>43910</v>
      </c>
      <c r="BF1128" s="20"/>
      <c r="BG1128" s="18"/>
      <c r="BH1128" s="15"/>
    </row>
    <row r="1129" spans="1:60" x14ac:dyDescent="0.25">
      <c r="A1129" s="15"/>
      <c r="B1129" s="14" t="s">
        <v>3563</v>
      </c>
      <c r="C1129" s="14" t="s">
        <v>3564</v>
      </c>
      <c r="D1129" s="14" t="s">
        <v>3561</v>
      </c>
      <c r="E1129" s="16" t="s">
        <v>3123</v>
      </c>
      <c r="F1129" s="16" t="s">
        <v>3119</v>
      </c>
      <c r="G1129" s="81" t="s">
        <v>145</v>
      </c>
      <c r="H1129" s="82" t="s">
        <v>1504</v>
      </c>
      <c r="I1129" s="17" t="s">
        <v>31</v>
      </c>
      <c r="J1129" s="17" t="s">
        <v>64</v>
      </c>
      <c r="K1129" s="15"/>
      <c r="L1129" s="18">
        <v>44022</v>
      </c>
      <c r="M1129" s="83">
        <v>1059.5059999991199</v>
      </c>
      <c r="N1129" s="84">
        <v>1059.5059999991199</v>
      </c>
      <c r="O1129" s="84">
        <v>1127.0912999995101</v>
      </c>
      <c r="P1129" s="85">
        <f t="shared" si="17"/>
        <v>0.94003564751105828</v>
      </c>
      <c r="Q1129" s="18">
        <v>43843</v>
      </c>
      <c r="R1129" s="86">
        <v>255431.52600000001</v>
      </c>
      <c r="S1129" s="86">
        <v>274079.031768555</v>
      </c>
      <c r="T1129" s="15"/>
      <c r="U1129" s="19">
        <v>7.6501085804920902E-3</v>
      </c>
      <c r="V1129" s="51">
        <v>0.80692377341620203</v>
      </c>
      <c r="W1129" s="19">
        <v>9.7874063623748994E-2</v>
      </c>
      <c r="X1129" s="51">
        <v>10.576323613437101</v>
      </c>
      <c r="Y1129" s="19">
        <v>-4.4574000097782097E-2</v>
      </c>
      <c r="Z1129" s="51">
        <v>14.8742734484695</v>
      </c>
      <c r="AA1129" s="19">
        <v>0.160984140793444</v>
      </c>
      <c r="AB1129" s="51">
        <v>36.6750809825025</v>
      </c>
      <c r="AC1129" s="19">
        <v>0.160355260544748</v>
      </c>
      <c r="AD1129" s="51">
        <v>40.321381552726997</v>
      </c>
      <c r="AE1129" s="19">
        <v>0.167891724318906</v>
      </c>
      <c r="AF1129" s="87">
        <v>34.566404480487101</v>
      </c>
      <c r="AG1129" s="19">
        <v>4.03823164870118E-2</v>
      </c>
      <c r="AH1129" s="51">
        <v>2.23941065687541</v>
      </c>
      <c r="AI1129" s="19">
        <v>-3.5145312058375601E-3</v>
      </c>
      <c r="AJ1129" s="51">
        <v>13.3754640864063</v>
      </c>
      <c r="AK1129" s="19">
        <v>0.106418128654768</v>
      </c>
      <c r="AL1129" s="19">
        <v>6.3138044497463904E-3</v>
      </c>
      <c r="AM1129" s="51">
        <v>-113.786686493549</v>
      </c>
      <c r="AN1129" s="15"/>
      <c r="AO1129" s="22">
        <v>4.5178858963481602E-2</v>
      </c>
      <c r="AP1129" s="22">
        <v>-4.9591454286201E-2</v>
      </c>
      <c r="AQ1129" s="22">
        <v>0.101308817511454</v>
      </c>
      <c r="AR1129" s="22">
        <v>-0.13277149494388099</v>
      </c>
      <c r="AS1129" s="20">
        <v>7</v>
      </c>
      <c r="AT1129" s="20">
        <v>5</v>
      </c>
      <c r="AU1129" s="20">
        <v>9</v>
      </c>
      <c r="AV1129" s="21">
        <v>3</v>
      </c>
      <c r="AW1129" s="15"/>
      <c r="AX1129" s="25">
        <v>0.191260891926649</v>
      </c>
      <c r="AY1129" s="26">
        <v>0.464846261365437</v>
      </c>
      <c r="AZ1129" s="26">
        <v>0.97521823863553403</v>
      </c>
      <c r="BA1129" s="26">
        <v>0.65154439636990003</v>
      </c>
      <c r="BB1129" s="85">
        <v>1.9700363070714998E-2</v>
      </c>
      <c r="BC1129" s="88">
        <v>-26.863821945909901</v>
      </c>
      <c r="BD1129" s="18">
        <v>43843</v>
      </c>
      <c r="BE1129" s="18">
        <v>43910</v>
      </c>
      <c r="BF1129" s="20"/>
      <c r="BG1129" s="18"/>
      <c r="BH1129" s="15"/>
    </row>
    <row r="1130" spans="1:60" x14ac:dyDescent="0.25">
      <c r="A1130" s="15"/>
      <c r="B1130" s="14" t="s">
        <v>3565</v>
      </c>
      <c r="C1130" s="14" t="s">
        <v>3566</v>
      </c>
      <c r="D1130" s="14" t="s">
        <v>3561</v>
      </c>
      <c r="E1130" s="16" t="s">
        <v>3126</v>
      </c>
      <c r="F1130" s="16" t="s">
        <v>3119</v>
      </c>
      <c r="G1130" s="81" t="s">
        <v>145</v>
      </c>
      <c r="H1130" s="82" t="s">
        <v>1504</v>
      </c>
      <c r="I1130" s="17" t="s">
        <v>31</v>
      </c>
      <c r="J1130" s="17" t="s">
        <v>3567</v>
      </c>
      <c r="K1130" s="15"/>
      <c r="L1130" s="18">
        <v>44022</v>
      </c>
      <c r="M1130" s="83">
        <v>1250.1129000000701</v>
      </c>
      <c r="N1130" s="84">
        <v>1250.1129000000701</v>
      </c>
      <c r="O1130" s="84">
        <v>1336.52170000039</v>
      </c>
      <c r="P1130" s="85">
        <f t="shared" si="17"/>
        <v>0.93534800070938273</v>
      </c>
      <c r="Q1130" s="18">
        <v>43843</v>
      </c>
      <c r="R1130" s="86">
        <v>1133061.925</v>
      </c>
      <c r="S1130" s="86">
        <v>1318089.5242656299</v>
      </c>
      <c r="T1130" s="15"/>
      <c r="U1130" s="19">
        <v>7.6219311922613997E-3</v>
      </c>
      <c r="V1130" s="51">
        <v>0.80410603459313301</v>
      </c>
      <c r="W1130" s="19">
        <v>9.6954663798969706E-2</v>
      </c>
      <c r="X1130" s="51">
        <v>10.484383630959201</v>
      </c>
      <c r="Y1130" s="19">
        <v>-4.9417969366913901E-2</v>
      </c>
      <c r="Z1130" s="51">
        <v>14.3898765215563</v>
      </c>
      <c r="AA1130" s="19">
        <v>0.149162322535703</v>
      </c>
      <c r="AB1130" s="51">
        <v>35.492899156757602</v>
      </c>
      <c r="AC1130" s="19"/>
      <c r="AD1130" s="51"/>
      <c r="AE1130" s="19"/>
      <c r="AF1130" s="87"/>
      <c r="AG1130" s="19">
        <v>4.0091749438943197E-2</v>
      </c>
      <c r="AH1130" s="51">
        <v>2.21035395206854</v>
      </c>
      <c r="AI1130" s="19">
        <v>-8.8435676198059792E-3</v>
      </c>
      <c r="AJ1130" s="51">
        <v>12.8425604450167</v>
      </c>
      <c r="AK1130" s="19">
        <v>0.26935234658245499</v>
      </c>
      <c r="AL1130" s="19">
        <v>0.144958885313827</v>
      </c>
      <c r="AM1130" s="51">
        <v>47.338581664313097</v>
      </c>
      <c r="AN1130" s="15"/>
      <c r="AO1130" s="22">
        <v>4.5149736381063101E-2</v>
      </c>
      <c r="AP1130" s="22">
        <v>-4.9618037400287002E-2</v>
      </c>
      <c r="AQ1130" s="22">
        <v>0.10038391964189899</v>
      </c>
      <c r="AR1130" s="22">
        <v>-0.133522037800576</v>
      </c>
      <c r="AS1130" s="20">
        <v>7</v>
      </c>
      <c r="AT1130" s="20">
        <v>5</v>
      </c>
      <c r="AU1130" s="20">
        <v>9</v>
      </c>
      <c r="AV1130" s="21">
        <v>3</v>
      </c>
      <c r="AW1130" s="15"/>
      <c r="AX1130" s="25">
        <v>0.19124241626967001</v>
      </c>
      <c r="AY1130" s="26">
        <v>0.40996706629266599</v>
      </c>
      <c r="AZ1130" s="26">
        <v>0.93920768290900003</v>
      </c>
      <c r="BA1130" s="26">
        <v>0.57352100343996404</v>
      </c>
      <c r="BB1130" s="85">
        <v>1.96976943743539E-2</v>
      </c>
      <c r="BC1130" s="88">
        <v>-27.000549261574601</v>
      </c>
      <c r="BD1130" s="18">
        <v>43843</v>
      </c>
      <c r="BE1130" s="18">
        <v>43910</v>
      </c>
      <c r="BF1130" s="20"/>
      <c r="BG1130" s="18"/>
      <c r="BH1130" s="15"/>
    </row>
    <row r="1131" spans="1:60" x14ac:dyDescent="0.25">
      <c r="A1131" s="15"/>
      <c r="B1131" s="14" t="s">
        <v>3568</v>
      </c>
      <c r="C1131" s="14" t="s">
        <v>3569</v>
      </c>
      <c r="D1131" s="14" t="s">
        <v>3561</v>
      </c>
      <c r="E1131" s="16" t="s">
        <v>47</v>
      </c>
      <c r="F1131" s="16" t="s">
        <v>3119</v>
      </c>
      <c r="G1131" s="81" t="s">
        <v>145</v>
      </c>
      <c r="H1131" s="82" t="s">
        <v>1504</v>
      </c>
      <c r="I1131" s="17" t="s">
        <v>31</v>
      </c>
      <c r="J1131" s="17" t="s">
        <v>3570</v>
      </c>
      <c r="K1131" s="15"/>
      <c r="L1131" s="18">
        <v>44022</v>
      </c>
      <c r="M1131" s="83">
        <v>1262.4211999997499</v>
      </c>
      <c r="N1131" s="84">
        <v>1262.4211999997499</v>
      </c>
      <c r="O1131" s="84">
        <v>1333.1276999991401</v>
      </c>
      <c r="P1131" s="85">
        <f t="shared" si="17"/>
        <v>0.94696194520642263</v>
      </c>
      <c r="Q1131" s="18">
        <v>43843</v>
      </c>
      <c r="R1131" s="86">
        <v>28056.675999999999</v>
      </c>
      <c r="S1131" s="86">
        <v>27171.953092651402</v>
      </c>
      <c r="T1131" s="15"/>
      <c r="U1131" s="19">
        <v>7.6913400025659896E-3</v>
      </c>
      <c r="V1131" s="51">
        <v>0.81104691562359199</v>
      </c>
      <c r="W1131" s="19">
        <v>9.9225557052704999E-2</v>
      </c>
      <c r="X1131" s="51">
        <v>10.711472956332701</v>
      </c>
      <c r="Y1131" s="19">
        <v>-3.74157914984607E-2</v>
      </c>
      <c r="Z1131" s="51">
        <v>15.590094308397999</v>
      </c>
      <c r="AA1131" s="19">
        <v>0.178565333657316</v>
      </c>
      <c r="AB1131" s="51">
        <v>38.433200268889799</v>
      </c>
      <c r="AC1131" s="19">
        <v>0.19580527948884999</v>
      </c>
      <c r="AD1131" s="51">
        <v>43.866383447137203</v>
      </c>
      <c r="AE1131" s="19">
        <v>0.22177270009153299</v>
      </c>
      <c r="AF1131" s="87">
        <v>39.954502057749799</v>
      </c>
      <c r="AG1131" s="19">
        <v>4.08089350421506E-2</v>
      </c>
      <c r="AH1131" s="51">
        <v>2.2820725123892802</v>
      </c>
      <c r="AI1131" s="19">
        <v>4.3629864721879104E-3</v>
      </c>
      <c r="AJ1131" s="51">
        <v>14.1632158542197</v>
      </c>
      <c r="AK1131" s="19">
        <v>0.26242119999922597</v>
      </c>
      <c r="AL1131" s="19">
        <v>2.3922533828226698E-2</v>
      </c>
      <c r="AM1131" s="51">
        <v>45.105274930596401</v>
      </c>
      <c r="AN1131" s="15"/>
      <c r="AO1131" s="22">
        <v>4.5221868616863503E-2</v>
      </c>
      <c r="AP1131" s="22">
        <v>-4.95524624903192E-2</v>
      </c>
      <c r="AQ1131" s="22">
        <v>0.102668355430069</v>
      </c>
      <c r="AR1131" s="22">
        <v>-0.13166828160872701</v>
      </c>
      <c r="AS1131" s="20">
        <v>7</v>
      </c>
      <c r="AT1131" s="20">
        <v>5</v>
      </c>
      <c r="AU1131" s="20">
        <v>9</v>
      </c>
      <c r="AV1131" s="21">
        <v>3</v>
      </c>
      <c r="AW1131" s="15"/>
      <c r="AX1131" s="25">
        <v>0.19128934785752799</v>
      </c>
      <c r="AY1131" s="26">
        <v>0.54640413024662804</v>
      </c>
      <c r="AZ1131" s="26">
        <v>1.02873452502354</v>
      </c>
      <c r="BA1131" s="26">
        <v>0.76802067586595502</v>
      </c>
      <c r="BB1131" s="85">
        <v>1.97044205563543E-2</v>
      </c>
      <c r="BC1131" s="88">
        <v>-26.662592038192098</v>
      </c>
      <c r="BD1131" s="18">
        <v>43843</v>
      </c>
      <c r="BE1131" s="18">
        <v>43910</v>
      </c>
      <c r="BF1131" s="20"/>
      <c r="BG1131" s="18"/>
      <c r="BH1131" s="15"/>
    </row>
    <row r="1132" spans="1:60" x14ac:dyDescent="0.25">
      <c r="A1132" s="15"/>
      <c r="B1132" s="14" t="s">
        <v>3571</v>
      </c>
      <c r="C1132" s="14" t="s">
        <v>3572</v>
      </c>
      <c r="D1132" s="14" t="s">
        <v>3561</v>
      </c>
      <c r="E1132" s="16" t="s">
        <v>3133</v>
      </c>
      <c r="F1132" s="16" t="s">
        <v>3119</v>
      </c>
      <c r="G1132" s="81" t="s">
        <v>145</v>
      </c>
      <c r="H1132" s="82" t="s">
        <v>1504</v>
      </c>
      <c r="I1132" s="17" t="s">
        <v>31</v>
      </c>
      <c r="J1132" s="17" t="s">
        <v>64</v>
      </c>
      <c r="K1132" s="15"/>
      <c r="L1132" s="18">
        <v>44022</v>
      </c>
      <c r="M1132" s="83">
        <v>1061.26899999939</v>
      </c>
      <c r="N1132" s="84">
        <v>1061.26899999939</v>
      </c>
      <c r="O1132" s="84">
        <v>1099.7133000008801</v>
      </c>
      <c r="P1132" s="85">
        <f t="shared" si="17"/>
        <v>0.96504152491248463</v>
      </c>
      <c r="Q1132" s="18">
        <v>43843</v>
      </c>
      <c r="R1132" s="86">
        <v>0</v>
      </c>
      <c r="S1132" s="86">
        <v>5297.4767773437497</v>
      </c>
      <c r="T1132" s="15"/>
      <c r="U1132" s="19">
        <v>0</v>
      </c>
      <c r="V1132" s="51">
        <v>4.1912915366992799E-2</v>
      </c>
      <c r="W1132" s="19">
        <v>0</v>
      </c>
      <c r="X1132" s="51">
        <v>0.78891725106586796</v>
      </c>
      <c r="Y1132" s="19">
        <v>-1.8878156603022899E-2</v>
      </c>
      <c r="Z1132" s="51">
        <v>17.443857797945402</v>
      </c>
      <c r="AA1132" s="19">
        <v>5.43283564293233E-2</v>
      </c>
      <c r="AB1132" s="51">
        <v>26.0095025461051</v>
      </c>
      <c r="AC1132" s="19">
        <v>4.16901216558472E-2</v>
      </c>
      <c r="AD1132" s="51">
        <v>28.454867663851498</v>
      </c>
      <c r="AE1132" s="19"/>
      <c r="AF1132" s="87"/>
      <c r="AG1132" s="19">
        <v>0</v>
      </c>
      <c r="AH1132" s="51">
        <v>-1.79882099182578</v>
      </c>
      <c r="AI1132" s="19">
        <v>2.4261905233288399E-2</v>
      </c>
      <c r="AJ1132" s="51">
        <v>16.1531077303225</v>
      </c>
      <c r="AK1132" s="19">
        <v>2.9392722030024701E-2</v>
      </c>
      <c r="AL1132" s="19">
        <v>1.17299197318061E-2</v>
      </c>
      <c r="AM1132" s="51">
        <v>31.350747006246799</v>
      </c>
      <c r="AN1132" s="15"/>
      <c r="AO1132" s="22">
        <v>1.6662825453749999E-2</v>
      </c>
      <c r="AP1132" s="22">
        <v>-1.4005168584844799E-2</v>
      </c>
      <c r="AQ1132" s="22">
        <v>2.27296705797926E-2</v>
      </c>
      <c r="AR1132" s="22">
        <v>0</v>
      </c>
      <c r="AS1132" s="20">
        <v>4</v>
      </c>
      <c r="AT1132" s="20">
        <v>0</v>
      </c>
      <c r="AU1132" s="20">
        <v>7</v>
      </c>
      <c r="AV1132" s="21">
        <v>5</v>
      </c>
      <c r="AW1132" s="15"/>
      <c r="AX1132" s="25">
        <v>4.7463307704310898E-2</v>
      </c>
      <c r="AY1132" s="26">
        <v>0.25688667199028697</v>
      </c>
      <c r="AZ1132" s="26">
        <v>0.71767716031263296</v>
      </c>
      <c r="BA1132" s="26">
        <v>0.43937177674842998</v>
      </c>
      <c r="BB1132" s="85">
        <v>4.9148753286544899E-3</v>
      </c>
      <c r="BC1132" s="88">
        <v>-4.8415527938341301</v>
      </c>
      <c r="BD1132" s="18">
        <v>43843</v>
      </c>
      <c r="BE1132" s="18">
        <v>43864</v>
      </c>
      <c r="BF1132" s="20"/>
      <c r="BG1132" s="18"/>
      <c r="BH1132" s="15"/>
    </row>
    <row r="1133" spans="1:60" x14ac:dyDescent="0.25">
      <c r="A1133" s="15"/>
      <c r="B1133" s="14" t="s">
        <v>3573</v>
      </c>
      <c r="C1133" s="14" t="s">
        <v>3574</v>
      </c>
      <c r="D1133" s="14" t="s">
        <v>3575</v>
      </c>
      <c r="E1133" s="16" t="s">
        <v>36</v>
      </c>
      <c r="F1133" s="16" t="s">
        <v>3119</v>
      </c>
      <c r="G1133" s="81" t="s">
        <v>38</v>
      </c>
      <c r="H1133" s="82" t="s">
        <v>327</v>
      </c>
      <c r="I1133" s="17" t="s">
        <v>31</v>
      </c>
      <c r="J1133" s="17" t="s">
        <v>3576</v>
      </c>
      <c r="K1133" s="15"/>
      <c r="L1133" s="18">
        <v>44022</v>
      </c>
      <c r="M1133" s="83">
        <v>1636.6861000005199</v>
      </c>
      <c r="N1133" s="84">
        <v>1636.6861000005199</v>
      </c>
      <c r="O1133" s="84">
        <v>2372.5626999996598</v>
      </c>
      <c r="P1133" s="85">
        <f t="shared" si="17"/>
        <v>0.68983892396215896</v>
      </c>
      <c r="Q1133" s="18">
        <v>43836</v>
      </c>
      <c r="R1133" s="86">
        <v>1584382.091</v>
      </c>
      <c r="S1133" s="86">
        <v>2099230.5471972702</v>
      </c>
      <c r="T1133" s="15"/>
      <c r="U1133" s="19">
        <v>1.74096196660685E-2</v>
      </c>
      <c r="V1133" s="51">
        <v>1.78287488197384</v>
      </c>
      <c r="W1133" s="19">
        <v>-1.0227155008578801E-2</v>
      </c>
      <c r="X1133" s="51">
        <v>-0.23379824979201699</v>
      </c>
      <c r="Y1133" s="19">
        <v>-0.29420527127513202</v>
      </c>
      <c r="Z1133" s="51">
        <v>-10.0888536692655</v>
      </c>
      <c r="AA1133" s="19">
        <v>-0.23026961861440201</v>
      </c>
      <c r="AB1133" s="51">
        <v>-2.4502949582820301</v>
      </c>
      <c r="AC1133" s="19">
        <v>-6.7369200937755502E-2</v>
      </c>
      <c r="AD1133" s="51">
        <v>17.548935404483899</v>
      </c>
      <c r="AE1133" s="19">
        <v>-0.112165138795681</v>
      </c>
      <c r="AF1133" s="87">
        <v>6.5607181690284104</v>
      </c>
      <c r="AG1133" s="19">
        <v>1.6064976067355002E-2</v>
      </c>
      <c r="AH1133" s="51">
        <v>-0.19232338509027599</v>
      </c>
      <c r="AI1133" s="19">
        <v>-0.27560715276195002</v>
      </c>
      <c r="AJ1133" s="51">
        <v>-13.833798069201301</v>
      </c>
      <c r="AK1133" s="19">
        <v>5.8117844051594099E-2</v>
      </c>
      <c r="AL1133" s="19">
        <v>3.52209597622277E-3</v>
      </c>
      <c r="AM1133" s="51">
        <v>-118.616714953911</v>
      </c>
      <c r="AN1133" s="15"/>
      <c r="AO1133" s="22">
        <v>6.3709337473483202E-2</v>
      </c>
      <c r="AP1133" s="22">
        <v>-8.9065182049089406E-2</v>
      </c>
      <c r="AQ1133" s="22">
        <v>8.8180381901183894E-2</v>
      </c>
      <c r="AR1133" s="22">
        <v>-0.35730987272749198</v>
      </c>
      <c r="AS1133" s="20">
        <v>9</v>
      </c>
      <c r="AT1133" s="20">
        <v>3</v>
      </c>
      <c r="AU1133" s="20">
        <v>6</v>
      </c>
      <c r="AV1133" s="21">
        <v>6</v>
      </c>
      <c r="AW1133" s="15"/>
      <c r="AX1133" s="25">
        <v>0.28049081772391199</v>
      </c>
      <c r="AY1133" s="26">
        <v>-0.89746677879429604</v>
      </c>
      <c r="AZ1133" s="26">
        <v>-0.166109855244258</v>
      </c>
      <c r="BA1133" s="26">
        <v>-1.1582714448304601</v>
      </c>
      <c r="BB1133" s="85">
        <v>2.86584849777137E-2</v>
      </c>
      <c r="BC1133" s="88">
        <v>-48.041023320518399</v>
      </c>
      <c r="BD1133" s="18">
        <v>43836</v>
      </c>
      <c r="BE1133" s="18">
        <v>43910</v>
      </c>
      <c r="BF1133" s="20"/>
      <c r="BG1133" s="18"/>
      <c r="BH1133" s="15"/>
    </row>
    <row r="1134" spans="1:60" x14ac:dyDescent="0.25">
      <c r="A1134" s="15"/>
      <c r="B1134" s="14" t="s">
        <v>3577</v>
      </c>
      <c r="C1134" s="14" t="s">
        <v>3578</v>
      </c>
      <c r="D1134" s="14" t="s">
        <v>3575</v>
      </c>
      <c r="E1134" s="16" t="s">
        <v>3123</v>
      </c>
      <c r="F1134" s="16" t="s">
        <v>3119</v>
      </c>
      <c r="G1134" s="81" t="s">
        <v>38</v>
      </c>
      <c r="H1134" s="82" t="s">
        <v>327</v>
      </c>
      <c r="I1134" s="17" t="s">
        <v>31</v>
      </c>
      <c r="J1134" s="17" t="s">
        <v>64</v>
      </c>
      <c r="K1134" s="15"/>
      <c r="L1134" s="18">
        <v>44022</v>
      </c>
      <c r="M1134" s="83">
        <v>1905.34789999947</v>
      </c>
      <c r="N1134" s="84">
        <v>1905.34789999947</v>
      </c>
      <c r="O1134" s="84">
        <v>2759.36659999937</v>
      </c>
      <c r="P1134" s="85">
        <f t="shared" si="17"/>
        <v>0.69050190721301941</v>
      </c>
      <c r="Q1134" s="18">
        <v>43836</v>
      </c>
      <c r="R1134" s="86">
        <v>586123.56200000003</v>
      </c>
      <c r="S1134" s="86">
        <v>805865.71295800805</v>
      </c>
      <c r="T1134" s="15"/>
      <c r="U1134" s="19">
        <v>1.7414855121387501E-2</v>
      </c>
      <c r="V1134" s="51">
        <v>1.78339842750574</v>
      </c>
      <c r="W1134" s="19">
        <v>-1.0073790329443E-2</v>
      </c>
      <c r="X1134" s="51">
        <v>-0.21846178187843199</v>
      </c>
      <c r="Y1134" s="19">
        <v>-0.29354154961765699</v>
      </c>
      <c r="Z1134" s="51">
        <v>-10.022481503518099</v>
      </c>
      <c r="AA1134" s="19">
        <v>-0.228811342118133</v>
      </c>
      <c r="AB1134" s="51">
        <v>-2.3044673086551501</v>
      </c>
      <c r="AC1134" s="19">
        <v>-6.0408174899785103E-2</v>
      </c>
      <c r="AD1134" s="51">
        <v>18.245038008288201</v>
      </c>
      <c r="AE1134" s="19">
        <v>-9.9652278790890697E-2</v>
      </c>
      <c r="AF1134" s="87">
        <v>7.8120041695074196</v>
      </c>
      <c r="AG1134" s="19">
        <v>1.6117426153869002E-2</v>
      </c>
      <c r="AH1134" s="51">
        <v>-0.18707837643887601</v>
      </c>
      <c r="AI1134" s="19">
        <v>-0.27488848546286998</v>
      </c>
      <c r="AJ1134" s="51">
        <v>-13.761931339293399</v>
      </c>
      <c r="AK1134" s="19">
        <v>0.18968992538429999</v>
      </c>
      <c r="AL1134" s="19">
        <v>1.08688568525395E-2</v>
      </c>
      <c r="AM1134" s="51">
        <v>-105.459506820654</v>
      </c>
      <c r="AN1134" s="15"/>
      <c r="AO1134" s="22">
        <v>6.3714824127600905E-2</v>
      </c>
      <c r="AP1134" s="22">
        <v>-8.9060454172868106E-2</v>
      </c>
      <c r="AQ1134" s="22">
        <v>8.8349038173037103E-2</v>
      </c>
      <c r="AR1134" s="22">
        <v>-0.35720696748001501</v>
      </c>
      <c r="AS1134" s="20">
        <v>9</v>
      </c>
      <c r="AT1134" s="20">
        <v>3</v>
      </c>
      <c r="AU1134" s="20">
        <v>6</v>
      </c>
      <c r="AV1134" s="21">
        <v>6</v>
      </c>
      <c r="AW1134" s="15"/>
      <c r="AX1134" s="25">
        <v>0.28049048259563297</v>
      </c>
      <c r="AY1134" s="26">
        <v>-0.89267423425099002</v>
      </c>
      <c r="AZ1134" s="26">
        <v>-0.16198153887467001</v>
      </c>
      <c r="BA1134" s="26">
        <v>-1.15234860155942</v>
      </c>
      <c r="BB1134" s="85">
        <v>2.8658638711676801E-2</v>
      </c>
      <c r="BC1134" s="88">
        <v>-48.021161812997903</v>
      </c>
      <c r="BD1134" s="18">
        <v>43836</v>
      </c>
      <c r="BE1134" s="18">
        <v>43910</v>
      </c>
      <c r="BF1134" s="20"/>
      <c r="BG1134" s="18"/>
      <c r="BH1134" s="15"/>
    </row>
    <row r="1135" spans="1:60" x14ac:dyDescent="0.25">
      <c r="A1135" s="15"/>
      <c r="B1135" s="14" t="s">
        <v>3579</v>
      </c>
      <c r="C1135" s="14" t="s">
        <v>3580</v>
      </c>
      <c r="D1135" s="14" t="s">
        <v>3575</v>
      </c>
      <c r="E1135" s="16" t="s">
        <v>3126</v>
      </c>
      <c r="F1135" s="16" t="s">
        <v>3119</v>
      </c>
      <c r="G1135" s="81" t="s">
        <v>38</v>
      </c>
      <c r="H1135" s="82" t="s">
        <v>327</v>
      </c>
      <c r="I1135" s="17" t="s">
        <v>31</v>
      </c>
      <c r="J1135" s="17" t="s">
        <v>3581</v>
      </c>
      <c r="K1135" s="15"/>
      <c r="L1135" s="18">
        <v>44022</v>
      </c>
      <c r="M1135" s="83">
        <v>848.75999999977603</v>
      </c>
      <c r="N1135" s="84">
        <v>848.75999999977603</v>
      </c>
      <c r="O1135" s="84">
        <v>1233.3842999991</v>
      </c>
      <c r="P1135" s="85">
        <f t="shared" si="17"/>
        <v>0.68815534622939123</v>
      </c>
      <c r="Q1135" s="18">
        <v>43836</v>
      </c>
      <c r="R1135" s="86">
        <v>2697333.48</v>
      </c>
      <c r="S1135" s="86">
        <v>3106072.4240585901</v>
      </c>
      <c r="T1135" s="15"/>
      <c r="U1135" s="19">
        <v>1.7396160586940799E-2</v>
      </c>
      <c r="V1135" s="51">
        <v>1.78152897406108</v>
      </c>
      <c r="W1135" s="19">
        <v>-1.06171333327438E-2</v>
      </c>
      <c r="X1135" s="51">
        <v>-0.27279608220851498</v>
      </c>
      <c r="Y1135" s="19">
        <v>-0.29589078824385101</v>
      </c>
      <c r="Z1135" s="51">
        <v>-10.2574053661374</v>
      </c>
      <c r="AA1135" s="19">
        <v>-0.23396655611839401</v>
      </c>
      <c r="AB1135" s="51">
        <v>-2.8199887086811901</v>
      </c>
      <c r="AC1135" s="19"/>
      <c r="AD1135" s="51"/>
      <c r="AE1135" s="19"/>
      <c r="AF1135" s="87"/>
      <c r="AG1135" s="19">
        <v>1.59314123011427E-2</v>
      </c>
      <c r="AH1135" s="51">
        <v>-0.20567976171150801</v>
      </c>
      <c r="AI1135" s="19">
        <v>-0.27743201811506901</v>
      </c>
      <c r="AJ1135" s="51">
        <v>-14.016284604513199</v>
      </c>
      <c r="AK1135" s="19">
        <v>-0.13613374354652499</v>
      </c>
      <c r="AL1135" s="19">
        <v>-7.9700681431859294E-2</v>
      </c>
      <c r="AM1135" s="51">
        <v>6.7899726513860497</v>
      </c>
      <c r="AN1135" s="15"/>
      <c r="AO1135" s="22">
        <v>6.3695345652377E-2</v>
      </c>
      <c r="AP1135" s="22">
        <v>-8.9077164133486805E-2</v>
      </c>
      <c r="AQ1135" s="22">
        <v>8.7751717917853994E-2</v>
      </c>
      <c r="AR1135" s="22">
        <v>-0.35757159477158001</v>
      </c>
      <c r="AS1135" s="20">
        <v>9</v>
      </c>
      <c r="AT1135" s="20">
        <v>3</v>
      </c>
      <c r="AU1135" s="20">
        <v>6</v>
      </c>
      <c r="AV1135" s="21">
        <v>6</v>
      </c>
      <c r="AW1135" s="15"/>
      <c r="AX1135" s="25">
        <v>0.28049173441744601</v>
      </c>
      <c r="AY1135" s="26">
        <v>-0.90961791700920003</v>
      </c>
      <c r="AZ1135" s="26">
        <v>-0.17657769741822399</v>
      </c>
      <c r="BA1135" s="26">
        <v>-1.1732734825855</v>
      </c>
      <c r="BB1135" s="85">
        <v>2.86580991269147E-2</v>
      </c>
      <c r="BC1135" s="88">
        <v>-48.0915072454954</v>
      </c>
      <c r="BD1135" s="18">
        <v>43836</v>
      </c>
      <c r="BE1135" s="18">
        <v>43910</v>
      </c>
      <c r="BF1135" s="20"/>
      <c r="BG1135" s="18"/>
      <c r="BH1135" s="15"/>
    </row>
    <row r="1136" spans="1:60" x14ac:dyDescent="0.25">
      <c r="A1136" s="15"/>
      <c r="B1136" s="14" t="s">
        <v>3582</v>
      </c>
      <c r="C1136" s="14" t="s">
        <v>3583</v>
      </c>
      <c r="D1136" s="14" t="s">
        <v>3575</v>
      </c>
      <c r="E1136" s="16" t="s">
        <v>47</v>
      </c>
      <c r="F1136" s="16" t="s">
        <v>3119</v>
      </c>
      <c r="G1136" s="81" t="s">
        <v>38</v>
      </c>
      <c r="H1136" s="82" t="s">
        <v>327</v>
      </c>
      <c r="I1136" s="17" t="s">
        <v>31</v>
      </c>
      <c r="J1136" s="17" t="s">
        <v>3584</v>
      </c>
      <c r="K1136" s="15"/>
      <c r="L1136" s="18">
        <v>44022</v>
      </c>
      <c r="M1136" s="83">
        <v>903.45399999991105</v>
      </c>
      <c r="N1136" s="84">
        <v>903.45399999991105</v>
      </c>
      <c r="O1136" s="84">
        <v>1297.13739999942</v>
      </c>
      <c r="P1136" s="85">
        <f t="shared" si="17"/>
        <v>0.69649830465170071</v>
      </c>
      <c r="Q1136" s="18">
        <v>43836</v>
      </c>
      <c r="R1136" s="86">
        <v>3752.8090000000002</v>
      </c>
      <c r="S1136" s="86">
        <v>10144.6208417053</v>
      </c>
      <c r="T1136" s="15"/>
      <c r="U1136" s="19">
        <v>1.7462275960497198E-2</v>
      </c>
      <c r="V1136" s="51">
        <v>1.7881405114167099</v>
      </c>
      <c r="W1136" s="19">
        <v>-8.6937649202809605E-3</v>
      </c>
      <c r="X1136" s="51">
        <v>-8.0459240962227299E-2</v>
      </c>
      <c r="Y1136" s="19">
        <v>-0.287539210996474</v>
      </c>
      <c r="Z1136" s="51">
        <v>-9.4222476413997391</v>
      </c>
      <c r="AA1136" s="19">
        <v>-0.21555569312855399</v>
      </c>
      <c r="AB1136" s="51">
        <v>-0.97890240969718401</v>
      </c>
      <c r="AC1136" s="19">
        <v>-2.77921407387112E-2</v>
      </c>
      <c r="AD1136" s="51">
        <v>21.506641424377399</v>
      </c>
      <c r="AE1136" s="19">
        <v>-5.2662980934692301E-2</v>
      </c>
      <c r="AF1136" s="87">
        <v>12.5109339551273</v>
      </c>
      <c r="AG1136" s="19">
        <v>1.6589080523772299E-2</v>
      </c>
      <c r="AH1136" s="51">
        <v>-0.13991293944854999</v>
      </c>
      <c r="AI1136" s="19">
        <v>-0.26838738945021801</v>
      </c>
      <c r="AJ1136" s="51">
        <v>-13.1118217380281</v>
      </c>
      <c r="AK1136" s="19">
        <v>-9.6545999999798404E-2</v>
      </c>
      <c r="AL1136" s="19">
        <v>-8.3755045152429392E-3</v>
      </c>
      <c r="AM1136" s="51">
        <v>-72.4064865965629</v>
      </c>
      <c r="AN1136" s="15"/>
      <c r="AO1136" s="22">
        <v>6.3764364394955905E-2</v>
      </c>
      <c r="AP1136" s="22">
        <v>-8.9017933583818404E-2</v>
      </c>
      <c r="AQ1136" s="22">
        <v>8.98676441138377E-2</v>
      </c>
      <c r="AR1136" s="22">
        <v>-0.35628013681620402</v>
      </c>
      <c r="AS1136" s="20">
        <v>9</v>
      </c>
      <c r="AT1136" s="20">
        <v>3</v>
      </c>
      <c r="AU1136" s="20">
        <v>6</v>
      </c>
      <c r="AV1136" s="21">
        <v>6</v>
      </c>
      <c r="AW1136" s="15"/>
      <c r="AX1136" s="25">
        <v>0.280488341551973</v>
      </c>
      <c r="AY1136" s="26">
        <v>-0.84912173655447998</v>
      </c>
      <c r="AZ1136" s="26">
        <v>-0.124472504398227</v>
      </c>
      <c r="BA1136" s="26">
        <v>-1.09837752975727</v>
      </c>
      <c r="BB1136" s="85">
        <v>2.8660118777952399E-2</v>
      </c>
      <c r="BC1136" s="88">
        <v>-47.841793783707502</v>
      </c>
      <c r="BD1136" s="18">
        <v>43836</v>
      </c>
      <c r="BE1136" s="18">
        <v>43910</v>
      </c>
      <c r="BF1136" s="20"/>
      <c r="BG1136" s="18"/>
      <c r="BH1136" s="15"/>
    </row>
    <row r="1137" spans="1:60" x14ac:dyDescent="0.25">
      <c r="A1137" s="15"/>
      <c r="B1137" s="14" t="s">
        <v>3585</v>
      </c>
      <c r="C1137" s="14" t="s">
        <v>3586</v>
      </c>
      <c r="D1137" s="14" t="s">
        <v>3575</v>
      </c>
      <c r="E1137" s="16" t="s">
        <v>3587</v>
      </c>
      <c r="F1137" s="16" t="s">
        <v>3119</v>
      </c>
      <c r="G1137" s="81" t="s">
        <v>38</v>
      </c>
      <c r="H1137" s="82" t="s">
        <v>327</v>
      </c>
      <c r="I1137" s="17" t="s">
        <v>31</v>
      </c>
      <c r="J1137" s="17" t="s">
        <v>64</v>
      </c>
      <c r="K1137" s="15"/>
      <c r="L1137" s="18">
        <v>43766</v>
      </c>
      <c r="M1137" s="83"/>
      <c r="N1137" s="84"/>
      <c r="O1137" s="84">
        <v>1117.25779999979</v>
      </c>
      <c r="P1137" s="85">
        <f t="shared" si="17"/>
        <v>0</v>
      </c>
      <c r="Q1137" s="18">
        <v>43766</v>
      </c>
      <c r="R1137" s="86"/>
      <c r="S1137" s="86">
        <v>1119692.35488477</v>
      </c>
      <c r="T1137" s="15"/>
      <c r="U1137" s="19"/>
      <c r="V1137" s="51"/>
      <c r="W1137" s="19"/>
      <c r="X1137" s="51"/>
      <c r="Y1137" s="19"/>
      <c r="Z1137" s="51"/>
      <c r="AA1137" s="19"/>
      <c r="AB1137" s="51"/>
      <c r="AC1137" s="19"/>
      <c r="AD1137" s="51"/>
      <c r="AE1137" s="19"/>
      <c r="AF1137" s="87"/>
      <c r="AG1137" s="19"/>
      <c r="AH1137" s="51"/>
      <c r="AI1137" s="19"/>
      <c r="AJ1137" s="51"/>
      <c r="AK1137" s="19"/>
      <c r="AL1137" s="19"/>
      <c r="AM1137" s="51"/>
      <c r="AN1137" s="15"/>
      <c r="AO1137" s="22">
        <v>2.5757969580809E-2</v>
      </c>
      <c r="AP1137" s="22">
        <v>-2.7964433602392098E-2</v>
      </c>
      <c r="AQ1137" s="22">
        <v>5.8632329539250301E-2</v>
      </c>
      <c r="AR1137" s="22">
        <v>-7.7455094778124498E-2</v>
      </c>
      <c r="AS1137" s="20"/>
      <c r="AT1137" s="20"/>
      <c r="AU1137" s="20"/>
      <c r="AV1137" s="21"/>
      <c r="AW1137" s="15"/>
      <c r="AX1137" s="25"/>
      <c r="AY1137" s="26"/>
      <c r="AZ1137" s="26"/>
      <c r="BA1137" s="26"/>
      <c r="BB1137" s="85"/>
      <c r="BC1137" s="88">
        <v>-10.383588692304301</v>
      </c>
      <c r="BD1137" s="18">
        <v>43668</v>
      </c>
      <c r="BE1137" s="18">
        <v>43705</v>
      </c>
      <c r="BF1137" s="20">
        <v>69</v>
      </c>
      <c r="BG1137" s="18">
        <v>43763</v>
      </c>
      <c r="BH1137" s="15"/>
    </row>
    <row r="1138" spans="1:60" x14ac:dyDescent="0.25">
      <c r="A1138" s="15"/>
      <c r="B1138" s="14" t="s">
        <v>3588</v>
      </c>
      <c r="C1138" s="14" t="s">
        <v>3589</v>
      </c>
      <c r="D1138" s="14" t="s">
        <v>3575</v>
      </c>
      <c r="E1138" s="16" t="s">
        <v>3133</v>
      </c>
      <c r="F1138" s="16" t="s">
        <v>3119</v>
      </c>
      <c r="G1138" s="81" t="s">
        <v>38</v>
      </c>
      <c r="H1138" s="82" t="s">
        <v>327</v>
      </c>
      <c r="I1138" s="17" t="s">
        <v>31</v>
      </c>
      <c r="J1138" s="17" t="s">
        <v>64</v>
      </c>
      <c r="K1138" s="15"/>
      <c r="L1138" s="18">
        <v>44022</v>
      </c>
      <c r="M1138" s="83">
        <v>881.34719999972697</v>
      </c>
      <c r="N1138" s="84">
        <v>881.34719999972697</v>
      </c>
      <c r="O1138" s="84"/>
      <c r="P1138" s="85" t="str">
        <f t="shared" si="17"/>
        <v/>
      </c>
      <c r="Q1138" s="18"/>
      <c r="R1138" s="86">
        <v>1950554.2849999999</v>
      </c>
      <c r="S1138" s="86"/>
      <c r="T1138" s="15"/>
      <c r="U1138" s="19">
        <v>1.7511857828139899E-2</v>
      </c>
      <c r="V1138" s="51">
        <v>1.79309869818098</v>
      </c>
      <c r="W1138" s="19">
        <v>-7.2377760661765898E-3</v>
      </c>
      <c r="X1138" s="51">
        <v>6.5139644448208897E-2</v>
      </c>
      <c r="Y1138" s="19">
        <v>-0.28117332851339599</v>
      </c>
      <c r="Z1138" s="51">
        <v>-8.7856593930919207</v>
      </c>
      <c r="AA1138" s="19"/>
      <c r="AB1138" s="51"/>
      <c r="AC1138" s="19"/>
      <c r="AD1138" s="51"/>
      <c r="AE1138" s="19"/>
      <c r="AF1138" s="87"/>
      <c r="AG1138" s="19">
        <v>1.7086789219320098E-2</v>
      </c>
      <c r="AH1138" s="51">
        <v>-9.01420698937727E-2</v>
      </c>
      <c r="AI1138" s="19">
        <v>-0.26148976342927199</v>
      </c>
      <c r="AJ1138" s="51">
        <v>-12.4220591359335</v>
      </c>
      <c r="AK1138" s="19">
        <v>-0.22630108856363201</v>
      </c>
      <c r="AL1138" s="19">
        <v>-0.30037929415644599</v>
      </c>
      <c r="AM1138" s="51">
        <v>-7.8146286779083303</v>
      </c>
      <c r="AN1138" s="15"/>
      <c r="AO1138" s="22">
        <v>6.3816280457103899E-2</v>
      </c>
      <c r="AP1138" s="22">
        <v>-8.8973598492011696E-2</v>
      </c>
      <c r="AQ1138" s="22">
        <v>9.1467194106371594E-2</v>
      </c>
      <c r="AR1138" s="22">
        <v>-0.35530391946842399</v>
      </c>
      <c r="AS1138" s="20"/>
      <c r="AT1138" s="20"/>
      <c r="AU1138" s="20"/>
      <c r="AV1138" s="21"/>
      <c r="AW1138" s="15"/>
      <c r="AX1138" s="25"/>
      <c r="AY1138" s="26"/>
      <c r="AZ1138" s="26"/>
      <c r="BA1138" s="26"/>
      <c r="BB1138" s="85"/>
      <c r="BC1138" s="88">
        <v>-47.653061379096499</v>
      </c>
      <c r="BD1138" s="18">
        <v>43836</v>
      </c>
      <c r="BE1138" s="18">
        <v>43910</v>
      </c>
      <c r="BF1138" s="20"/>
      <c r="BG1138" s="18"/>
      <c r="BH1138" s="15"/>
    </row>
    <row r="1139" spans="1:60" x14ac:dyDescent="0.25">
      <c r="A1139" s="15"/>
      <c r="B1139" s="14" t="s">
        <v>3590</v>
      </c>
      <c r="C1139" s="14" t="s">
        <v>3591</v>
      </c>
      <c r="D1139" s="14" t="s">
        <v>3592</v>
      </c>
      <c r="E1139" s="16" t="s">
        <v>36</v>
      </c>
      <c r="F1139" s="16" t="s">
        <v>3119</v>
      </c>
      <c r="G1139" s="81" t="s">
        <v>38</v>
      </c>
      <c r="H1139" s="82" t="s">
        <v>39</v>
      </c>
      <c r="I1139" s="17" t="s">
        <v>31</v>
      </c>
      <c r="J1139" s="17" t="s">
        <v>3593</v>
      </c>
      <c r="K1139" s="15"/>
      <c r="L1139" s="18">
        <v>44022</v>
      </c>
      <c r="M1139" s="83">
        <v>785.85329999961004</v>
      </c>
      <c r="N1139" s="84">
        <v>785.85329999961004</v>
      </c>
      <c r="O1139" s="84">
        <v>1070.3168000001499</v>
      </c>
      <c r="P1139" s="85">
        <f t="shared" si="17"/>
        <v>0.7342249509673211</v>
      </c>
      <c r="Q1139" s="18">
        <v>43756</v>
      </c>
      <c r="R1139" s="86">
        <v>3402228.4890000001</v>
      </c>
      <c r="S1139" s="86">
        <v>4204133.0919101601</v>
      </c>
      <c r="T1139" s="15"/>
      <c r="U1139" s="19">
        <v>-7.58852977924107E-4</v>
      </c>
      <c r="V1139" s="51">
        <v>-3.3972382425417898E-2</v>
      </c>
      <c r="W1139" s="19">
        <v>-1.0510690683077001E-2</v>
      </c>
      <c r="X1139" s="51">
        <v>-0.26215181724182901</v>
      </c>
      <c r="Y1139" s="19">
        <v>-0.23462358072254599</v>
      </c>
      <c r="Z1139" s="51">
        <v>-4.1306846140069</v>
      </c>
      <c r="AA1139" s="19">
        <v>-0.25998047528177298</v>
      </c>
      <c r="AB1139" s="51">
        <v>-5.4213806250190801</v>
      </c>
      <c r="AC1139" s="19">
        <v>-0.33856567198585302</v>
      </c>
      <c r="AD1139" s="51">
        <v>-9.5707117003330495</v>
      </c>
      <c r="AE1139" s="19">
        <v>-0.32188915529404799</v>
      </c>
      <c r="AF1139" s="87">
        <v>-14.4116834808083</v>
      </c>
      <c r="AG1139" s="19">
        <v>1.6582310803642E-2</v>
      </c>
      <c r="AH1139" s="51">
        <v>-0.14058991146157501</v>
      </c>
      <c r="AI1139" s="19">
        <v>-0.18260472413763601</v>
      </c>
      <c r="AJ1139" s="51">
        <v>-4.53355520676996</v>
      </c>
      <c r="AK1139" s="19">
        <v>-0.214146700000274</v>
      </c>
      <c r="AL1139" s="19">
        <v>-1.55536268439391E-2</v>
      </c>
      <c r="AM1139" s="51">
        <v>-118.338528661756</v>
      </c>
      <c r="AN1139" s="15"/>
      <c r="AO1139" s="22">
        <v>8.0702043722412797E-2</v>
      </c>
      <c r="AP1139" s="22">
        <v>-0.14101813109751701</v>
      </c>
      <c r="AQ1139" s="22">
        <v>0.13383697191966301</v>
      </c>
      <c r="AR1139" s="22">
        <v>-0.16277387745765701</v>
      </c>
      <c r="AS1139" s="20">
        <v>5</v>
      </c>
      <c r="AT1139" s="20">
        <v>7</v>
      </c>
      <c r="AU1139" s="20">
        <v>1</v>
      </c>
      <c r="AV1139" s="21">
        <v>11</v>
      </c>
      <c r="AW1139" s="15"/>
      <c r="AX1139" s="25">
        <v>0.34616358962200999</v>
      </c>
      <c r="AY1139" s="26">
        <v>-0.58627736808557496</v>
      </c>
      <c r="AZ1139" s="26">
        <v>-2.94116563283387</v>
      </c>
      <c r="BA1139" s="26">
        <v>-0.77389321022383195</v>
      </c>
      <c r="BB1139" s="85">
        <v>3.51090688244221E-2</v>
      </c>
      <c r="BC1139" s="88">
        <v>-45.346162930421997</v>
      </c>
      <c r="BD1139" s="18">
        <v>43756</v>
      </c>
      <c r="BE1139" s="18">
        <v>43914</v>
      </c>
      <c r="BF1139" s="20"/>
      <c r="BG1139" s="18"/>
      <c r="BH1139" s="15"/>
    </row>
    <row r="1140" spans="1:60" x14ac:dyDescent="0.25">
      <c r="A1140" s="15"/>
      <c r="B1140" s="14" t="s">
        <v>3594</v>
      </c>
      <c r="C1140" s="14" t="s">
        <v>3595</v>
      </c>
      <c r="D1140" s="14" t="s">
        <v>3592</v>
      </c>
      <c r="E1140" s="16" t="s">
        <v>3123</v>
      </c>
      <c r="F1140" s="16" t="s">
        <v>3119</v>
      </c>
      <c r="G1140" s="81" t="s">
        <v>38</v>
      </c>
      <c r="H1140" s="82" t="s">
        <v>39</v>
      </c>
      <c r="I1140" s="17" t="s">
        <v>31</v>
      </c>
      <c r="J1140" s="17" t="s">
        <v>64</v>
      </c>
      <c r="K1140" s="15"/>
      <c r="L1140" s="18">
        <v>44022</v>
      </c>
      <c r="M1140" s="83">
        <v>795.07440000027395</v>
      </c>
      <c r="N1140" s="84">
        <v>795.07440000027395</v>
      </c>
      <c r="O1140" s="84">
        <v>1078.39519999921</v>
      </c>
      <c r="P1140" s="85">
        <f t="shared" si="17"/>
        <v>0.73727553683552782</v>
      </c>
      <c r="Q1140" s="18">
        <v>43756</v>
      </c>
      <c r="R1140" s="86">
        <v>330947.98</v>
      </c>
      <c r="S1140" s="86">
        <v>578062.37788769498</v>
      </c>
      <c r="T1140" s="15"/>
      <c r="U1140" s="19">
        <v>-7.43276887078537E-4</v>
      </c>
      <c r="V1140" s="51">
        <v>-3.2414773340860799E-2</v>
      </c>
      <c r="W1140" s="19">
        <v>-1.0048129571259799E-2</v>
      </c>
      <c r="X1140" s="51">
        <v>-0.21589570606010999</v>
      </c>
      <c r="Y1140" s="19">
        <v>-0.23245083414542</v>
      </c>
      <c r="Z1140" s="51">
        <v>-3.9134099562943399</v>
      </c>
      <c r="AA1140" s="19">
        <v>-0.25574434374167998</v>
      </c>
      <c r="AB1140" s="51">
        <v>-4.9977674710098698</v>
      </c>
      <c r="AC1140" s="19">
        <v>-0.33104186831682503</v>
      </c>
      <c r="AD1140" s="51">
        <v>-8.8183313334302493</v>
      </c>
      <c r="AE1140" s="19">
        <v>-0.31025491633685298</v>
      </c>
      <c r="AF1140" s="87">
        <v>-13.2482595850888</v>
      </c>
      <c r="AG1140" s="19">
        <v>1.6740764573114599E-2</v>
      </c>
      <c r="AH1140" s="51">
        <v>-0.12474453451432101</v>
      </c>
      <c r="AI1140" s="19">
        <v>-0.180156656886684</v>
      </c>
      <c r="AJ1140" s="51">
        <v>-4.2887484816747001</v>
      </c>
      <c r="AK1140" s="19">
        <v>-0.20492560000013299</v>
      </c>
      <c r="AL1140" s="19">
        <v>-1.4806312324253701E-2</v>
      </c>
      <c r="AM1140" s="51">
        <v>-117.416418661713</v>
      </c>
      <c r="AN1140" s="15"/>
      <c r="AO1140" s="22">
        <v>8.0718947565474097E-2</v>
      </c>
      <c r="AP1140" s="22">
        <v>-0.14097797857903099</v>
      </c>
      <c r="AQ1140" s="22">
        <v>0.134366814989335</v>
      </c>
      <c r="AR1140" s="22">
        <v>-0.16236949505138901</v>
      </c>
      <c r="AS1140" s="20">
        <v>5</v>
      </c>
      <c r="AT1140" s="20">
        <v>7</v>
      </c>
      <c r="AU1140" s="20">
        <v>1</v>
      </c>
      <c r="AV1140" s="21">
        <v>11</v>
      </c>
      <c r="AW1140" s="15"/>
      <c r="AX1140" s="25">
        <v>0.34613902433018701</v>
      </c>
      <c r="AY1140" s="26">
        <v>-0.573639552082568</v>
      </c>
      <c r="AZ1140" s="26">
        <v>-2.72401393831024</v>
      </c>
      <c r="BA1140" s="26">
        <v>-0.75764632660684605</v>
      </c>
      <c r="BB1140" s="85">
        <v>3.5107495075353698E-2</v>
      </c>
      <c r="BC1140" s="88">
        <v>-45.211328833771397</v>
      </c>
      <c r="BD1140" s="18">
        <v>43756</v>
      </c>
      <c r="BE1140" s="18">
        <v>43914</v>
      </c>
      <c r="BF1140" s="20"/>
      <c r="BG1140" s="18"/>
      <c r="BH1140" s="15"/>
    </row>
    <row r="1141" spans="1:60" x14ac:dyDescent="0.25">
      <c r="A1141" s="15"/>
      <c r="B1141" s="14" t="s">
        <v>3596</v>
      </c>
      <c r="C1141" s="14" t="s">
        <v>3597</v>
      </c>
      <c r="D1141" s="14" t="s">
        <v>3592</v>
      </c>
      <c r="E1141" s="16" t="s">
        <v>3126</v>
      </c>
      <c r="F1141" s="16" t="s">
        <v>3119</v>
      </c>
      <c r="G1141" s="81" t="s">
        <v>38</v>
      </c>
      <c r="H1141" s="82" t="s">
        <v>39</v>
      </c>
      <c r="I1141" s="17" t="s">
        <v>31</v>
      </c>
      <c r="J1141" s="17" t="s">
        <v>3598</v>
      </c>
      <c r="K1141" s="15"/>
      <c r="L1141" s="18">
        <v>44022</v>
      </c>
      <c r="M1141" s="83">
        <v>693.74129999987804</v>
      </c>
      <c r="N1141" s="84">
        <v>693.74129999987804</v>
      </c>
      <c r="O1141" s="84">
        <v>944.86209999956202</v>
      </c>
      <c r="P1141" s="85">
        <f t="shared" si="17"/>
        <v>0.73422492022931141</v>
      </c>
      <c r="Q1141" s="18">
        <v>43756</v>
      </c>
      <c r="R1141" s="86">
        <v>2713603.534</v>
      </c>
      <c r="S1141" s="86">
        <v>3537251.8173515601</v>
      </c>
      <c r="T1141" s="15"/>
      <c r="U1141" s="19">
        <v>-7.5892860968451703E-4</v>
      </c>
      <c r="V1141" s="51">
        <v>-3.3979945601458901E-2</v>
      </c>
      <c r="W1141" s="19">
        <v>-1.0510754012102601E-2</v>
      </c>
      <c r="X1141" s="51">
        <v>-0.26215815014438698</v>
      </c>
      <c r="Y1141" s="19">
        <v>-0.23462360219768</v>
      </c>
      <c r="Z1141" s="51">
        <v>-4.13068676152034</v>
      </c>
      <c r="AA1141" s="19">
        <v>-0.25998046857246698</v>
      </c>
      <c r="AB1141" s="51">
        <v>-5.4213799540884802</v>
      </c>
      <c r="AC1141" s="19"/>
      <c r="AD1141" s="51"/>
      <c r="AE1141" s="19"/>
      <c r="AF1141" s="87"/>
      <c r="AG1141" s="19">
        <v>1.6582332626057902E-2</v>
      </c>
      <c r="AH1141" s="51">
        <v>-0.14058772921998799</v>
      </c>
      <c r="AI1141" s="19">
        <v>-0.18260469065367901</v>
      </c>
      <c r="AJ1141" s="51">
        <v>-4.5335518583742704</v>
      </c>
      <c r="AK1141" s="19">
        <v>-0.30341698960925001</v>
      </c>
      <c r="AL1141" s="19">
        <v>-0.18552736320736599</v>
      </c>
      <c r="AM1141" s="51">
        <v>-9.9383519548864605</v>
      </c>
      <c r="AN1141" s="15"/>
      <c r="AO1141" s="22">
        <v>8.0702112598373801E-2</v>
      </c>
      <c r="AP1141" s="22">
        <v>-0.14101802784803999</v>
      </c>
      <c r="AQ1141" s="22">
        <v>0.13383708060428001</v>
      </c>
      <c r="AR1141" s="22">
        <v>-0.162773983940424</v>
      </c>
      <c r="AS1141" s="20">
        <v>5</v>
      </c>
      <c r="AT1141" s="20">
        <v>7</v>
      </c>
      <c r="AU1141" s="20">
        <v>1</v>
      </c>
      <c r="AV1141" s="21">
        <v>11</v>
      </c>
      <c r="AW1141" s="15"/>
      <c r="AX1141" s="25">
        <v>0.346163620687439</v>
      </c>
      <c r="AY1141" s="26">
        <v>-0.58627713300211304</v>
      </c>
      <c r="AZ1141" s="26">
        <v>-2.9411590451491101</v>
      </c>
      <c r="BA1141" s="26">
        <v>-0.77389296345881997</v>
      </c>
      <c r="BB1141" s="85">
        <v>3.5109073200110301E-2</v>
      </c>
      <c r="BC1141" s="88">
        <v>-45.346172737714397</v>
      </c>
      <c r="BD1141" s="18">
        <v>43756</v>
      </c>
      <c r="BE1141" s="18">
        <v>43914</v>
      </c>
      <c r="BF1141" s="20"/>
      <c r="BG1141" s="18"/>
      <c r="BH1141" s="15"/>
    </row>
    <row r="1142" spans="1:60" x14ac:dyDescent="0.25">
      <c r="A1142" s="15"/>
      <c r="B1142" s="14" t="s">
        <v>3599</v>
      </c>
      <c r="C1142" s="14" t="s">
        <v>3600</v>
      </c>
      <c r="D1142" s="14" t="s">
        <v>3592</v>
      </c>
      <c r="E1142" s="16" t="s">
        <v>47</v>
      </c>
      <c r="F1142" s="16" t="s">
        <v>3119</v>
      </c>
      <c r="G1142" s="81" t="s">
        <v>38</v>
      </c>
      <c r="H1142" s="82" t="s">
        <v>39</v>
      </c>
      <c r="I1142" s="17" t="s">
        <v>31</v>
      </c>
      <c r="J1142" s="17" t="s">
        <v>3601</v>
      </c>
      <c r="K1142" s="15"/>
      <c r="L1142" s="18">
        <v>44022</v>
      </c>
      <c r="M1142" s="83">
        <v>860.95139999967103</v>
      </c>
      <c r="N1142" s="84">
        <v>860.95139999967103</v>
      </c>
      <c r="O1142" s="84">
        <v>1144.3233000002799</v>
      </c>
      <c r="P1142" s="85">
        <f t="shared" si="17"/>
        <v>0.75236727243031798</v>
      </c>
      <c r="Q1142" s="18">
        <v>43756</v>
      </c>
      <c r="R1142" s="86">
        <v>1863954.6810000001</v>
      </c>
      <c r="S1142" s="86">
        <v>2171316.3805156201</v>
      </c>
      <c r="T1142" s="15"/>
      <c r="U1142" s="19">
        <v>-6.6730406342685499E-4</v>
      </c>
      <c r="V1142" s="51">
        <v>-2.4817490975692601E-2</v>
      </c>
      <c r="W1142" s="19">
        <v>-7.7850056450188302E-3</v>
      </c>
      <c r="X1142" s="51">
        <v>1.04166865639854E-2</v>
      </c>
      <c r="Y1142" s="19">
        <v>-0.22174356096540601</v>
      </c>
      <c r="Z1142" s="51">
        <v>-2.8426826382928998</v>
      </c>
      <c r="AA1142" s="19">
        <v>-0.234690478825651</v>
      </c>
      <c r="AB1142" s="51">
        <v>-2.8923809794068802</v>
      </c>
      <c r="AC1142" s="19">
        <v>-0.29223860057565598</v>
      </c>
      <c r="AD1142" s="51">
        <v>-4.9380045593134101</v>
      </c>
      <c r="AE1142" s="19">
        <v>-0.24885712525894599</v>
      </c>
      <c r="AF1142" s="87">
        <v>-7.1084804772981398</v>
      </c>
      <c r="AG1142" s="19">
        <v>1.7515010078568601E-2</v>
      </c>
      <c r="AH1142" s="51">
        <v>-4.7319983968918698E-2</v>
      </c>
      <c r="AI1142" s="19">
        <v>-0.16808686088654201</v>
      </c>
      <c r="AJ1142" s="51">
        <v>-3.08176888166054</v>
      </c>
      <c r="AK1142" s="19">
        <v>-0.139048600000097</v>
      </c>
      <c r="AL1142" s="19">
        <v>-1.16738528204223E-2</v>
      </c>
      <c r="AM1142" s="51">
        <v>-55.792539107089397</v>
      </c>
      <c r="AN1142" s="15"/>
      <c r="AO1142" s="22">
        <v>8.08013734203996E-2</v>
      </c>
      <c r="AP1142" s="22">
        <v>-0.140781826705352</v>
      </c>
      <c r="AQ1142" s="22">
        <v>0.136960292065924</v>
      </c>
      <c r="AR1142" s="22">
        <v>-0.160390584064007</v>
      </c>
      <c r="AS1142" s="20">
        <v>5</v>
      </c>
      <c r="AT1142" s="20">
        <v>7</v>
      </c>
      <c r="AU1142" s="20">
        <v>3</v>
      </c>
      <c r="AV1142" s="21">
        <v>9</v>
      </c>
      <c r="AW1142" s="15"/>
      <c r="AX1142" s="25">
        <v>0.34602072617213703</v>
      </c>
      <c r="AY1142" s="26">
        <v>-0.51083530676078204</v>
      </c>
      <c r="AZ1142" s="26">
        <v>-1.6456290925725601</v>
      </c>
      <c r="BA1142" s="26">
        <v>-0.67659283511511603</v>
      </c>
      <c r="BB1142" s="85">
        <v>3.5099985010237998E-2</v>
      </c>
      <c r="BC1142" s="88">
        <v>-44.5475679818774</v>
      </c>
      <c r="BD1142" s="18">
        <v>43756</v>
      </c>
      <c r="BE1142" s="18">
        <v>43914</v>
      </c>
      <c r="BF1142" s="20"/>
      <c r="BG1142" s="18"/>
      <c r="BH1142" s="15"/>
    </row>
    <row r="1143" spans="1:60" x14ac:dyDescent="0.25">
      <c r="A1143" s="15"/>
      <c r="B1143" s="14" t="s">
        <v>3602</v>
      </c>
      <c r="C1143" s="14" t="s">
        <v>3603</v>
      </c>
      <c r="D1143" s="14" t="s">
        <v>3592</v>
      </c>
      <c r="E1143" s="16" t="s">
        <v>51</v>
      </c>
      <c r="F1143" s="16" t="s">
        <v>3119</v>
      </c>
      <c r="G1143" s="81" t="s">
        <v>38</v>
      </c>
      <c r="H1143" s="82" t="s">
        <v>39</v>
      </c>
      <c r="I1143" s="17" t="s">
        <v>31</v>
      </c>
      <c r="J1143" s="17" t="s">
        <v>3604</v>
      </c>
      <c r="K1143" s="15"/>
      <c r="L1143" s="18">
        <v>44022</v>
      </c>
      <c r="M1143" s="83">
        <v>727.76200000010397</v>
      </c>
      <c r="N1143" s="84">
        <v>727.76200000010397</v>
      </c>
      <c r="O1143" s="84">
        <v>966.05910000018798</v>
      </c>
      <c r="P1143" s="85">
        <f t="shared" si="17"/>
        <v>0.753330722726966</v>
      </c>
      <c r="Q1143" s="18">
        <v>43756</v>
      </c>
      <c r="R1143" s="86">
        <v>5068910.79</v>
      </c>
      <c r="S1143" s="86">
        <v>8317059.7755624996</v>
      </c>
      <c r="T1143" s="15"/>
      <c r="U1143" s="19">
        <v>-6.6214052822033398E-4</v>
      </c>
      <c r="V1143" s="51">
        <v>-2.4301137455040599E-2</v>
      </c>
      <c r="W1143" s="19">
        <v>-7.6349825976649299E-3</v>
      </c>
      <c r="X1143" s="51">
        <v>2.54189912993752E-2</v>
      </c>
      <c r="Y1143" s="19">
        <v>-0.22102940804965299</v>
      </c>
      <c r="Z1143" s="51">
        <v>-2.7712673467176501</v>
      </c>
      <c r="AA1143" s="19">
        <v>-0.233062203820737</v>
      </c>
      <c r="AB1143" s="51">
        <v>-2.7295534789154798</v>
      </c>
      <c r="AC1143" s="19"/>
      <c r="AD1143" s="51"/>
      <c r="AE1143" s="19"/>
      <c r="AF1143" s="87"/>
      <c r="AG1143" s="19">
        <v>1.7566309554240399E-2</v>
      </c>
      <c r="AH1143" s="51">
        <v>-4.2190036401734701E-2</v>
      </c>
      <c r="AI1143" s="19">
        <v>-0.167282827165909</v>
      </c>
      <c r="AJ1143" s="51">
        <v>-3.0013655095972398</v>
      </c>
      <c r="AK1143" s="19">
        <v>-0.272237999999488</v>
      </c>
      <c r="AL1143" s="19">
        <v>-0.18434850311692599</v>
      </c>
      <c r="AM1143" s="51">
        <v>-4.3728042646544099</v>
      </c>
      <c r="AN1143" s="15"/>
      <c r="AO1143" s="22">
        <v>8.0806019466835993E-2</v>
      </c>
      <c r="AP1143" s="22">
        <v>-0.140768740872736</v>
      </c>
      <c r="AQ1143" s="22">
        <v>0.13713218430537399</v>
      </c>
      <c r="AR1143" s="22">
        <v>-0.16025935868208799</v>
      </c>
      <c r="AS1143" s="20">
        <v>5</v>
      </c>
      <c r="AT1143" s="20">
        <v>7</v>
      </c>
      <c r="AU1143" s="20">
        <v>3</v>
      </c>
      <c r="AV1143" s="21">
        <v>9</v>
      </c>
      <c r="AW1143" s="15"/>
      <c r="AX1143" s="25">
        <v>0.34601432366121998</v>
      </c>
      <c r="AY1143" s="26">
        <v>-0.50595239721224095</v>
      </c>
      <c r="AZ1143" s="26">
        <v>-1.56220570402547</v>
      </c>
      <c r="BA1143" s="26">
        <v>-0.67026030302349704</v>
      </c>
      <c r="BB1143" s="85">
        <v>3.5099625476141198E-2</v>
      </c>
      <c r="BC1143" s="88">
        <v>-44.506769823900001</v>
      </c>
      <c r="BD1143" s="18">
        <v>43756</v>
      </c>
      <c r="BE1143" s="18">
        <v>43914</v>
      </c>
      <c r="BF1143" s="20"/>
      <c r="BG1143" s="18"/>
      <c r="BH1143" s="15"/>
    </row>
    <row r="1144" spans="1:60" x14ac:dyDescent="0.25">
      <c r="A1144" s="15"/>
      <c r="B1144" s="14" t="s">
        <v>3605</v>
      </c>
      <c r="C1144" s="14" t="s">
        <v>3606</v>
      </c>
      <c r="D1144" s="14" t="s">
        <v>3592</v>
      </c>
      <c r="E1144" s="16" t="s">
        <v>3133</v>
      </c>
      <c r="F1144" s="16" t="s">
        <v>3119</v>
      </c>
      <c r="G1144" s="81" t="s">
        <v>38</v>
      </c>
      <c r="H1144" s="82" t="s">
        <v>39</v>
      </c>
      <c r="I1144" s="17" t="s">
        <v>31</v>
      </c>
      <c r="J1144" s="17" t="s">
        <v>64</v>
      </c>
      <c r="K1144" s="15"/>
      <c r="L1144" s="18">
        <v>44022</v>
      </c>
      <c r="M1144" s="83">
        <v>718.85979999974404</v>
      </c>
      <c r="N1144" s="84">
        <v>718.85979999974404</v>
      </c>
      <c r="O1144" s="84">
        <v>954.04580000042904</v>
      </c>
      <c r="P1144" s="85">
        <f t="shared" si="17"/>
        <v>0.75348562930565888</v>
      </c>
      <c r="Q1144" s="18">
        <v>43756</v>
      </c>
      <c r="R1144" s="86">
        <v>1691668.912</v>
      </c>
      <c r="S1144" s="86">
        <v>1524407.30354297</v>
      </c>
      <c r="T1144" s="15"/>
      <c r="U1144" s="19">
        <v>-6.6158262416138303E-4</v>
      </c>
      <c r="V1144" s="51">
        <v>-2.4245347049145501E-2</v>
      </c>
      <c r="W1144" s="19">
        <v>-7.6188049160919001E-3</v>
      </c>
      <c r="X1144" s="51">
        <v>2.70367594566778E-2</v>
      </c>
      <c r="Y1144" s="19">
        <v>-0.220952805567358</v>
      </c>
      <c r="Z1144" s="51">
        <v>-2.7636070984881398</v>
      </c>
      <c r="AA1144" s="19">
        <v>-0.23312402461568099</v>
      </c>
      <c r="AB1144" s="51">
        <v>-2.7357355584099401</v>
      </c>
      <c r="AC1144" s="19">
        <v>-0.28978816542541602</v>
      </c>
      <c r="AD1144" s="51">
        <v>-4.6929610442894001</v>
      </c>
      <c r="AE1144" s="19"/>
      <c r="AF1144" s="87"/>
      <c r="AG1144" s="19">
        <v>1.7571753152879E-2</v>
      </c>
      <c r="AH1144" s="51">
        <v>-4.1645676537882502E-2</v>
      </c>
      <c r="AI1144" s="19">
        <v>-0.16719517801189801</v>
      </c>
      <c r="AJ1144" s="51">
        <v>-2.9926005941961198</v>
      </c>
      <c r="AK1144" s="19">
        <v>-0.28571831701905498</v>
      </c>
      <c r="AL1144" s="19">
        <v>-0.10854015611854299</v>
      </c>
      <c r="AM1144" s="51">
        <v>-6.5471901669225199</v>
      </c>
      <c r="AN1144" s="15"/>
      <c r="AO1144" s="22">
        <v>8.0807400112535094E-2</v>
      </c>
      <c r="AP1144" s="22">
        <v>-0.140767465670215</v>
      </c>
      <c r="AQ1144" s="22">
        <v>0.137150673977885</v>
      </c>
      <c r="AR1144" s="22">
        <v>-0.16024546807690099</v>
      </c>
      <c r="AS1144" s="20">
        <v>5</v>
      </c>
      <c r="AT1144" s="20">
        <v>7</v>
      </c>
      <c r="AU1144" s="20">
        <v>3</v>
      </c>
      <c r="AV1144" s="21">
        <v>9</v>
      </c>
      <c r="AW1144" s="15"/>
      <c r="AX1144" s="25">
        <v>0.347512441030704</v>
      </c>
      <c r="AY1144" s="26">
        <v>-0.49478566926154599</v>
      </c>
      <c r="AZ1144" s="26">
        <v>-1.6046692364361701</v>
      </c>
      <c r="BA1144" s="26">
        <v>-0.65516174838012398</v>
      </c>
      <c r="BB1144" s="85">
        <v>3.5246492990663701E-2</v>
      </c>
      <c r="BC1144" s="88">
        <v>-44.498597446829102</v>
      </c>
      <c r="BD1144" s="18">
        <v>43756</v>
      </c>
      <c r="BE1144" s="18">
        <v>43914</v>
      </c>
      <c r="BF1144" s="20"/>
      <c r="BG1144" s="18"/>
      <c r="BH1144" s="15"/>
    </row>
    <row r="1145" spans="1:60" x14ac:dyDescent="0.25">
      <c r="A1145" s="15"/>
      <c r="B1145" s="14" t="s">
        <v>3607</v>
      </c>
      <c r="C1145" s="14" t="s">
        <v>3608</v>
      </c>
      <c r="D1145" s="14" t="s">
        <v>3609</v>
      </c>
      <c r="E1145" s="16" t="s">
        <v>36</v>
      </c>
      <c r="F1145" s="16" t="s">
        <v>3119</v>
      </c>
      <c r="G1145" s="81" t="s">
        <v>703</v>
      </c>
      <c r="H1145" s="82" t="s">
        <v>728</v>
      </c>
      <c r="I1145" s="17" t="s">
        <v>411</v>
      </c>
      <c r="J1145" s="17" t="s">
        <v>3610</v>
      </c>
      <c r="K1145" s="15"/>
      <c r="L1145" s="18">
        <v>44022</v>
      </c>
      <c r="M1145" s="83">
        <v>952.08114599995304</v>
      </c>
      <c r="N1145" s="84">
        <v>952.08114599995304</v>
      </c>
      <c r="O1145" s="84">
        <v>1053.71918600053</v>
      </c>
      <c r="P1145" s="85">
        <f t="shared" si="17"/>
        <v>0.90354352340650479</v>
      </c>
      <c r="Q1145" s="18">
        <v>43910</v>
      </c>
      <c r="R1145" s="86">
        <v>19810192.547531299</v>
      </c>
      <c r="S1145" s="86">
        <v>12965100.59075</v>
      </c>
      <c r="T1145" s="15"/>
      <c r="U1145" s="19">
        <v>-5.5659100889897698E-3</v>
      </c>
      <c r="V1145" s="51">
        <v>-0.51467809353198402</v>
      </c>
      <c r="W1145" s="19">
        <v>1.28353750933456E-2</v>
      </c>
      <c r="X1145" s="51">
        <v>2.0724547604004302</v>
      </c>
      <c r="Y1145" s="19">
        <v>2.89711155037367E-2</v>
      </c>
      <c r="Z1145" s="51">
        <v>22.228785008628599</v>
      </c>
      <c r="AA1145" s="19">
        <v>0.153552382627822</v>
      </c>
      <c r="AB1145" s="51">
        <v>35.931905165955001</v>
      </c>
      <c r="AC1145" s="19">
        <v>0.25199665400228699</v>
      </c>
      <c r="AD1145" s="51">
        <v>49.4855208984809</v>
      </c>
      <c r="AE1145" s="19">
        <v>0.24324784093565499</v>
      </c>
      <c r="AF1145" s="87">
        <v>42.102016142162</v>
      </c>
      <c r="AG1145" s="19">
        <v>-4.23291283177969E-2</v>
      </c>
      <c r="AH1145" s="51">
        <v>-6.0317338236054603</v>
      </c>
      <c r="AI1145" s="19">
        <v>5.7054768907619298E-2</v>
      </c>
      <c r="AJ1145" s="51">
        <v>19.432394097762899</v>
      </c>
      <c r="AK1145" s="19">
        <v>0.75111485378001797</v>
      </c>
      <c r="AL1145" s="19">
        <v>4.58546987956652E-2</v>
      </c>
      <c r="AM1145" s="51">
        <v>41.845255558669997</v>
      </c>
      <c r="AN1145" s="15"/>
      <c r="AO1145" s="22">
        <v>3.6642842656874598E-2</v>
      </c>
      <c r="AP1145" s="22">
        <v>-2.32229524754075E-2</v>
      </c>
      <c r="AQ1145" s="22">
        <v>0.142101950476063</v>
      </c>
      <c r="AR1145" s="22">
        <v>-0.100079150145612</v>
      </c>
      <c r="AS1145" s="20">
        <v>8</v>
      </c>
      <c r="AT1145" s="20">
        <v>4</v>
      </c>
      <c r="AU1145" s="20">
        <v>7</v>
      </c>
      <c r="AV1145" s="21">
        <v>5</v>
      </c>
      <c r="AW1145" s="15"/>
      <c r="AX1145" s="25">
        <v>0.13676257577273601</v>
      </c>
      <c r="AY1145" s="26">
        <v>1.0137197521326</v>
      </c>
      <c r="AZ1145" s="26">
        <v>1.01033682052366</v>
      </c>
      <c r="BA1145" s="26">
        <v>1.5933037383783799</v>
      </c>
      <c r="BB1145" s="85">
        <v>1.4154495394413999E-2</v>
      </c>
      <c r="BC1145" s="88">
        <v>-11.605721488725999</v>
      </c>
      <c r="BD1145" s="18">
        <v>43910</v>
      </c>
      <c r="BE1145" s="18">
        <v>43990</v>
      </c>
      <c r="BF1145" s="20"/>
      <c r="BG1145" s="18"/>
      <c r="BH1145" s="15"/>
    </row>
    <row r="1146" spans="1:60" x14ac:dyDescent="0.25">
      <c r="A1146" s="15"/>
      <c r="B1146" s="14" t="s">
        <v>3611</v>
      </c>
      <c r="C1146" s="14" t="s">
        <v>3612</v>
      </c>
      <c r="D1146" s="14" t="s">
        <v>3609</v>
      </c>
      <c r="E1146" s="16" t="s">
        <v>2317</v>
      </c>
      <c r="F1146" s="16" t="s">
        <v>3119</v>
      </c>
      <c r="G1146" s="81" t="s">
        <v>703</v>
      </c>
      <c r="H1146" s="82" t="s">
        <v>728</v>
      </c>
      <c r="I1146" s="17" t="s">
        <v>411</v>
      </c>
      <c r="J1146" s="17" t="s">
        <v>64</v>
      </c>
      <c r="K1146" s="15"/>
      <c r="L1146" s="18">
        <v>44022</v>
      </c>
      <c r="M1146" s="83">
        <v>838.41614999994601</v>
      </c>
      <c r="N1146" s="84">
        <v>838.41614999994601</v>
      </c>
      <c r="O1146" s="84">
        <v>927.449920999818</v>
      </c>
      <c r="P1146" s="85">
        <f t="shared" si="17"/>
        <v>0.90400153260685923</v>
      </c>
      <c r="Q1146" s="18">
        <v>43910</v>
      </c>
      <c r="R1146" s="86">
        <v>237119.252976074</v>
      </c>
      <c r="S1146" s="86">
        <v>439751.198271484</v>
      </c>
      <c r="T1146" s="15"/>
      <c r="U1146" s="19">
        <v>-5.5548394675497496E-3</v>
      </c>
      <c r="V1146" s="51">
        <v>-0.51357103138798299</v>
      </c>
      <c r="W1146" s="19">
        <v>1.30468765510159E-2</v>
      </c>
      <c r="X1146" s="51">
        <v>2.0936049061674602</v>
      </c>
      <c r="Y1146" s="19">
        <v>2.9785969434669799E-2</v>
      </c>
      <c r="Z1146" s="51">
        <v>22.310270401707399</v>
      </c>
      <c r="AA1146" s="19">
        <v>0.15526474205951701</v>
      </c>
      <c r="AB1146" s="51">
        <v>36.103141109109899</v>
      </c>
      <c r="AC1146" s="19">
        <v>0.25456147160555698</v>
      </c>
      <c r="AD1146" s="51">
        <v>49.742002658837002</v>
      </c>
      <c r="AE1146" s="19">
        <v>0.245155065980798</v>
      </c>
      <c r="AF1146" s="87">
        <v>42.292738646676298</v>
      </c>
      <c r="AG1146" s="19">
        <v>-4.2229155996246798E-2</v>
      </c>
      <c r="AH1146" s="51">
        <v>-6.0217365914504599</v>
      </c>
      <c r="AI1146" s="19">
        <v>5.7840213406962E-2</v>
      </c>
      <c r="AJ1146" s="51">
        <v>19.510938547697201</v>
      </c>
      <c r="AK1146" s="19">
        <v>0.67498981120879797</v>
      </c>
      <c r="AL1146" s="19">
        <v>4.2141437426835203E-2</v>
      </c>
      <c r="AM1146" s="51">
        <v>34.232751301547999</v>
      </c>
      <c r="AN1146" s="15"/>
      <c r="AO1146" s="22">
        <v>3.6556978096996297E-2</v>
      </c>
      <c r="AP1146" s="22">
        <v>-2.32485763444856E-2</v>
      </c>
      <c r="AQ1146" s="22">
        <v>0.14213257344090399</v>
      </c>
      <c r="AR1146" s="22">
        <v>-9.9872562296659501E-2</v>
      </c>
      <c r="AS1146" s="20">
        <v>8</v>
      </c>
      <c r="AT1146" s="20">
        <v>4</v>
      </c>
      <c r="AU1146" s="20">
        <v>7</v>
      </c>
      <c r="AV1146" s="21">
        <v>5</v>
      </c>
      <c r="AW1146" s="15"/>
      <c r="AX1146" s="25">
        <v>0.13677361114401701</v>
      </c>
      <c r="AY1146" s="26">
        <v>1.02494237018618</v>
      </c>
      <c r="AZ1146" s="26">
        <v>1.0155006539535001</v>
      </c>
      <c r="BA1146" s="26">
        <v>1.6114164676382601</v>
      </c>
      <c r="BB1146" s="85">
        <v>1.41555428913307E-2</v>
      </c>
      <c r="BC1146" s="88">
        <v>-11.572116355804599</v>
      </c>
      <c r="BD1146" s="18">
        <v>43910</v>
      </c>
      <c r="BE1146" s="18">
        <v>43990</v>
      </c>
      <c r="BF1146" s="20"/>
      <c r="BG1146" s="18"/>
      <c r="BH1146" s="15"/>
    </row>
    <row r="1147" spans="1:60" x14ac:dyDescent="0.25">
      <c r="A1147" s="15"/>
      <c r="B1147" s="14" t="s">
        <v>3613</v>
      </c>
      <c r="C1147" s="14" t="s">
        <v>3614</v>
      </c>
      <c r="D1147" s="14" t="s">
        <v>3609</v>
      </c>
      <c r="E1147" s="16" t="s">
        <v>47</v>
      </c>
      <c r="F1147" s="16" t="s">
        <v>3119</v>
      </c>
      <c r="G1147" s="81" t="s">
        <v>703</v>
      </c>
      <c r="H1147" s="82" t="s">
        <v>728</v>
      </c>
      <c r="I1147" s="17" t="s">
        <v>411</v>
      </c>
      <c r="J1147" s="17" t="s">
        <v>3615</v>
      </c>
      <c r="K1147" s="15"/>
      <c r="L1147" s="18">
        <v>44022</v>
      </c>
      <c r="M1147" s="83">
        <v>878763.940272331</v>
      </c>
      <c r="N1147" s="84">
        <v>878763.940272331</v>
      </c>
      <c r="O1147" s="84">
        <v>972164.08070278203</v>
      </c>
      <c r="P1147" s="85">
        <f t="shared" si="17"/>
        <v>0.90392553861593861</v>
      </c>
      <c r="Q1147" s="18">
        <v>43910</v>
      </c>
      <c r="R1147" s="86">
        <v>7251856.5290937498</v>
      </c>
      <c r="S1147" s="86">
        <v>8981739.8368124999</v>
      </c>
      <c r="T1147" s="15"/>
      <c r="U1147" s="19">
        <v>-5.5995273496591801E-3</v>
      </c>
      <c r="V1147" s="51">
        <v>-0.51803981959892598</v>
      </c>
      <c r="W1147" s="19">
        <v>1.2965159596205899E-2</v>
      </c>
      <c r="X1147" s="51">
        <v>2.0854332106864599</v>
      </c>
      <c r="Y1147" s="19">
        <v>2.9707845827942898E-2</v>
      </c>
      <c r="Z1147" s="51">
        <v>22.3024580410565</v>
      </c>
      <c r="AA1147" s="19">
        <v>0.155235288191761</v>
      </c>
      <c r="AB1147" s="51">
        <v>36.100195722363402</v>
      </c>
      <c r="AC1147" s="19">
        <v>0.25440666804381201</v>
      </c>
      <c r="AD1147" s="51">
        <v>49.726522302662502</v>
      </c>
      <c r="AE1147" s="19">
        <v>0.24581906529230799</v>
      </c>
      <c r="AF1147" s="87">
        <v>42.359138577827302</v>
      </c>
      <c r="AG1147" s="19">
        <v>-4.23049301462015E-2</v>
      </c>
      <c r="AH1147" s="51">
        <v>-6.0293140064459303</v>
      </c>
      <c r="AI1147" s="19">
        <v>5.7798965252004599E-2</v>
      </c>
      <c r="AJ1147" s="51">
        <v>19.506813732208698</v>
      </c>
      <c r="AK1147" s="19">
        <v>0.75559672414790802</v>
      </c>
      <c r="AL1147" s="19">
        <v>4.6068659061347703E-2</v>
      </c>
      <c r="AM1147" s="51">
        <v>42.293442595459098</v>
      </c>
      <c r="AN1147" s="15"/>
      <c r="AO1147" s="22">
        <v>3.6626719869673301E-2</v>
      </c>
      <c r="AP1147" s="22">
        <v>-2.32370706926304E-2</v>
      </c>
      <c r="AQ1147" s="22">
        <v>0.142212115633884</v>
      </c>
      <c r="AR1147" s="22">
        <v>-9.9894545134738999E-2</v>
      </c>
      <c r="AS1147" s="20">
        <v>8</v>
      </c>
      <c r="AT1147" s="20">
        <v>4</v>
      </c>
      <c r="AU1147" s="20">
        <v>7</v>
      </c>
      <c r="AV1147" s="21">
        <v>5</v>
      </c>
      <c r="AW1147" s="15"/>
      <c r="AX1147" s="25">
        <v>0.13674213195045001</v>
      </c>
      <c r="AY1147" s="26">
        <v>1.0256731883582699</v>
      </c>
      <c r="AZ1147" s="26">
        <v>1.01575053933266</v>
      </c>
      <c r="BA1147" s="26">
        <v>1.61278796389524</v>
      </c>
      <c r="BB1147" s="85">
        <v>1.4152400253206E-2</v>
      </c>
      <c r="BC1147" s="88">
        <v>-11.576587416944699</v>
      </c>
      <c r="BD1147" s="18">
        <v>43910</v>
      </c>
      <c r="BE1147" s="18">
        <v>43990</v>
      </c>
      <c r="BF1147" s="20"/>
      <c r="BG1147" s="18"/>
      <c r="BH1147" s="15"/>
    </row>
    <row r="1148" spans="1:60" x14ac:dyDescent="0.25">
      <c r="A1148" s="15"/>
      <c r="B1148" s="14" t="s">
        <v>3616</v>
      </c>
      <c r="C1148" s="14" t="s">
        <v>3617</v>
      </c>
      <c r="D1148" s="14" t="s">
        <v>3609</v>
      </c>
      <c r="E1148" s="16" t="s">
        <v>51</v>
      </c>
      <c r="F1148" s="16" t="s">
        <v>3119</v>
      </c>
      <c r="G1148" s="81" t="s">
        <v>703</v>
      </c>
      <c r="H1148" s="82" t="s">
        <v>728</v>
      </c>
      <c r="I1148" s="17" t="s">
        <v>411</v>
      </c>
      <c r="J1148" s="17" t="s">
        <v>3618</v>
      </c>
      <c r="K1148" s="15"/>
      <c r="L1148" s="18">
        <v>44022</v>
      </c>
      <c r="M1148" s="83">
        <v>953.33193000033498</v>
      </c>
      <c r="N1148" s="84">
        <v>953.33193000033498</v>
      </c>
      <c r="O1148" s="84">
        <v>1054.1531009990699</v>
      </c>
      <c r="P1148" s="85">
        <f t="shared" si="17"/>
        <v>0.9043581327008553</v>
      </c>
      <c r="Q1148" s="18">
        <v>43910</v>
      </c>
      <c r="R1148" s="86">
        <v>12616104.689171899</v>
      </c>
      <c r="S1148" s="86">
        <v>2966205.6636640602</v>
      </c>
      <c r="T1148" s="15"/>
      <c r="U1148" s="19">
        <v>-5.5660172247371503E-3</v>
      </c>
      <c r="V1148" s="51">
        <v>-0.51468880710672205</v>
      </c>
      <c r="W1148" s="19">
        <v>1.31675336215267E-2</v>
      </c>
      <c r="X1148" s="51">
        <v>2.1056706132185399</v>
      </c>
      <c r="Y1148" s="19">
        <v>3.0493242144075301E-2</v>
      </c>
      <c r="Z1148" s="51">
        <v>22.380997672647901</v>
      </c>
      <c r="AA1148" s="19">
        <v>0.156902514001558</v>
      </c>
      <c r="AB1148" s="51">
        <v>36.266918303328602</v>
      </c>
      <c r="AC1148" s="19">
        <v>0.25784576624224398</v>
      </c>
      <c r="AD1148" s="51">
        <v>50.0704321225057</v>
      </c>
      <c r="AE1148" s="19">
        <v>0.24999515353003501</v>
      </c>
      <c r="AF1148" s="87">
        <v>42.776747401629102</v>
      </c>
      <c r="AG1148" s="19">
        <v>-4.2250688823551201E-2</v>
      </c>
      <c r="AH1148" s="51">
        <v>-6.0238898741808997</v>
      </c>
      <c r="AI1148" s="19">
        <v>5.8618496741473798E-2</v>
      </c>
      <c r="AJ1148" s="51">
        <v>19.588766881148299</v>
      </c>
      <c r="AK1148" s="19">
        <v>0.75777990227797998</v>
      </c>
      <c r="AL1148" s="19">
        <v>4.61726999819803E-2</v>
      </c>
      <c r="AM1148" s="51">
        <v>42.511760408466202</v>
      </c>
      <c r="AN1148" s="15"/>
      <c r="AO1148" s="22">
        <v>3.6642892477175303E-2</v>
      </c>
      <c r="AP1148" s="22">
        <v>-2.3222670853101601E-2</v>
      </c>
      <c r="AQ1148" s="22">
        <v>0.142292294545769</v>
      </c>
      <c r="AR1148" s="22">
        <v>-9.9780965928366605E-2</v>
      </c>
      <c r="AS1148" s="20">
        <v>8</v>
      </c>
      <c r="AT1148" s="20">
        <v>4</v>
      </c>
      <c r="AU1148" s="20">
        <v>7</v>
      </c>
      <c r="AV1148" s="21">
        <v>5</v>
      </c>
      <c r="AW1148" s="15"/>
      <c r="AX1148" s="25">
        <v>0.13671960670122599</v>
      </c>
      <c r="AY1148" s="26">
        <v>1.0358797429416899</v>
      </c>
      <c r="AZ1148" s="26">
        <v>1.0204499750270799</v>
      </c>
      <c r="BA1148" s="26">
        <v>1.6298642457804799</v>
      </c>
      <c r="BB1148" s="85">
        <v>1.41501529353263E-2</v>
      </c>
      <c r="BC1148" s="88">
        <v>-11.547769283584801</v>
      </c>
      <c r="BD1148" s="18">
        <v>43910</v>
      </c>
      <c r="BE1148" s="18">
        <v>43990</v>
      </c>
      <c r="BF1148" s="20"/>
      <c r="BG1148" s="18"/>
      <c r="BH1148" s="15"/>
    </row>
    <row r="1149" spans="1:60" x14ac:dyDescent="0.25">
      <c r="A1149" s="15"/>
      <c r="B1149" s="14" t="s">
        <v>3619</v>
      </c>
      <c r="C1149" s="14" t="s">
        <v>3620</v>
      </c>
      <c r="D1149" s="14" t="s">
        <v>3609</v>
      </c>
      <c r="E1149" s="16" t="s">
        <v>3133</v>
      </c>
      <c r="F1149" s="16" t="s">
        <v>3119</v>
      </c>
      <c r="G1149" s="81" t="s">
        <v>703</v>
      </c>
      <c r="H1149" s="82" t="s">
        <v>728</v>
      </c>
      <c r="I1149" s="17" t="s">
        <v>411</v>
      </c>
      <c r="J1149" s="17" t="s">
        <v>64</v>
      </c>
      <c r="K1149" s="15"/>
      <c r="L1149" s="18">
        <v>44022</v>
      </c>
      <c r="M1149" s="83">
        <v>788.30661599990003</v>
      </c>
      <c r="N1149" s="84">
        <v>788.30661599990003</v>
      </c>
      <c r="O1149" s="84"/>
      <c r="P1149" s="85" t="str">
        <f t="shared" si="17"/>
        <v/>
      </c>
      <c r="Q1149" s="18"/>
      <c r="R1149" s="86">
        <v>586424.66094140604</v>
      </c>
      <c r="S1149" s="86"/>
      <c r="T1149" s="15"/>
      <c r="U1149" s="19">
        <v>-5.5489449023298203E-3</v>
      </c>
      <c r="V1149" s="51">
        <v>-0.51298157486598905</v>
      </c>
      <c r="W1149" s="19">
        <v>1.2869936750575999E-2</v>
      </c>
      <c r="X1149" s="51">
        <v>2.0759109261234698</v>
      </c>
      <c r="Y1149" s="19">
        <v>2.85183163832698E-2</v>
      </c>
      <c r="Z1149" s="51">
        <v>22.183505096589201</v>
      </c>
      <c r="AA1149" s="19"/>
      <c r="AB1149" s="51"/>
      <c r="AC1149" s="19"/>
      <c r="AD1149" s="51"/>
      <c r="AE1149" s="19"/>
      <c r="AF1149" s="87"/>
      <c r="AG1149" s="19">
        <v>-4.2217800511934897E-2</v>
      </c>
      <c r="AH1149" s="51">
        <v>-6.02060104301927</v>
      </c>
      <c r="AI1149" s="19">
        <v>5.6662020653675399E-2</v>
      </c>
      <c r="AJ1149" s="51">
        <v>19.393119272368502</v>
      </c>
      <c r="AK1149" s="19">
        <v>-1.1217440168366E-2</v>
      </c>
      <c r="AL1149" s="19">
        <v>-1.6979314323179999E-2</v>
      </c>
      <c r="AM1149" s="51">
        <v>13.9255329720036</v>
      </c>
      <c r="AN1149" s="15"/>
      <c r="AO1149" s="22">
        <v>2.72231179460505E-2</v>
      </c>
      <c r="AP1149" s="22">
        <v>-2.22997477630997E-2</v>
      </c>
      <c r="AQ1149" s="22">
        <v>7.3024335602894994E-2</v>
      </c>
      <c r="AR1149" s="22">
        <v>-9.9803893093921903E-2</v>
      </c>
      <c r="AS1149" s="20"/>
      <c r="AT1149" s="20"/>
      <c r="AU1149" s="20"/>
      <c r="AV1149" s="21"/>
      <c r="AW1149" s="15"/>
      <c r="AX1149" s="25"/>
      <c r="AY1149" s="26"/>
      <c r="AZ1149" s="26"/>
      <c r="BA1149" s="26"/>
      <c r="BB1149" s="85"/>
      <c r="BC1149" s="88">
        <v>-11.694895361244599</v>
      </c>
      <c r="BD1149" s="18">
        <v>43910</v>
      </c>
      <c r="BE1149" s="18">
        <v>43990</v>
      </c>
      <c r="BF1149" s="20"/>
      <c r="BG1149" s="18"/>
      <c r="BH1149" s="15"/>
    </row>
    <row r="1150" spans="1:60" x14ac:dyDescent="0.25">
      <c r="A1150" s="15"/>
      <c r="B1150" s="14" t="s">
        <v>3621</v>
      </c>
      <c r="C1150" s="14" t="s">
        <v>3622</v>
      </c>
      <c r="D1150" s="14" t="s">
        <v>3623</v>
      </c>
      <c r="E1150" s="16" t="s">
        <v>36</v>
      </c>
      <c r="F1150" s="16" t="s">
        <v>3119</v>
      </c>
      <c r="G1150" s="81" t="s">
        <v>115</v>
      </c>
      <c r="H1150" s="82" t="s">
        <v>70</v>
      </c>
      <c r="I1150" s="17" t="s">
        <v>31</v>
      </c>
      <c r="J1150" s="17" t="s">
        <v>3624</v>
      </c>
      <c r="K1150" s="15"/>
      <c r="L1150" s="18">
        <v>44022</v>
      </c>
      <c r="M1150" s="83">
        <v>1213.4386999998201</v>
      </c>
      <c r="N1150" s="84">
        <v>1213.4386999998201</v>
      </c>
      <c r="O1150" s="84">
        <v>1319.87519999966</v>
      </c>
      <c r="P1150" s="85">
        <f t="shared" si="17"/>
        <v>0.91935866360708396</v>
      </c>
      <c r="Q1150" s="18">
        <v>43882</v>
      </c>
      <c r="R1150" s="86">
        <v>2112781.1069999998</v>
      </c>
      <c r="S1150" s="86">
        <v>1954487.2609687501</v>
      </c>
      <c r="T1150" s="15"/>
      <c r="U1150" s="19">
        <v>1.29508151021582E-2</v>
      </c>
      <c r="V1150" s="51">
        <v>1.3369944255828199</v>
      </c>
      <c r="W1150" s="19">
        <v>4.1900064928995603E-2</v>
      </c>
      <c r="X1150" s="51">
        <v>4.9789237439690597</v>
      </c>
      <c r="Y1150" s="19">
        <v>-2.52887491997171E-2</v>
      </c>
      <c r="Z1150" s="51">
        <v>16.802798538265101</v>
      </c>
      <c r="AA1150" s="19">
        <v>0.154296692921052</v>
      </c>
      <c r="AB1150" s="51">
        <v>36.006336195278003</v>
      </c>
      <c r="AC1150" s="19">
        <v>0.140758361070766</v>
      </c>
      <c r="AD1150" s="51">
        <v>38.361691605357898</v>
      </c>
      <c r="AE1150" s="19">
        <v>0.13085285523819001</v>
      </c>
      <c r="AF1150" s="87">
        <v>30.862517572415499</v>
      </c>
      <c r="AG1150" s="19">
        <v>-8.4716831024707097E-3</v>
      </c>
      <c r="AH1150" s="51">
        <v>-2.64598930207285</v>
      </c>
      <c r="AI1150" s="19">
        <v>2.8843369236710701E-3</v>
      </c>
      <c r="AJ1150" s="51">
        <v>14.0153508993681</v>
      </c>
      <c r="AK1150" s="19">
        <v>0.21343870000069701</v>
      </c>
      <c r="AL1150" s="19">
        <v>1.3649454298501999E-2</v>
      </c>
      <c r="AM1150" s="51">
        <v>-55.751606531382997</v>
      </c>
      <c r="AN1150" s="15"/>
      <c r="AO1150" s="22">
        <v>5.80664798453654E-2</v>
      </c>
      <c r="AP1150" s="22">
        <v>-5.2466283696048797E-2</v>
      </c>
      <c r="AQ1150" s="22">
        <v>0.12964868808383501</v>
      </c>
      <c r="AR1150" s="22">
        <v>-9.8366378396312903E-2</v>
      </c>
      <c r="AS1150" s="20">
        <v>7</v>
      </c>
      <c r="AT1150" s="20">
        <v>5</v>
      </c>
      <c r="AU1150" s="20">
        <v>7</v>
      </c>
      <c r="AV1150" s="21">
        <v>5</v>
      </c>
      <c r="AW1150" s="15"/>
      <c r="AX1150" s="25">
        <v>0.189147936490772</v>
      </c>
      <c r="AY1150" s="26">
        <v>0.59670637146973604</v>
      </c>
      <c r="AZ1150" s="26">
        <v>1.0641324194111801</v>
      </c>
      <c r="BA1150" s="26">
        <v>0.870872670692734</v>
      </c>
      <c r="BB1150" s="85">
        <v>1.9534455122429802E-2</v>
      </c>
      <c r="BC1150" s="88">
        <v>-27.459505262289898</v>
      </c>
      <c r="BD1150" s="18">
        <v>43882</v>
      </c>
      <c r="BE1150" s="18">
        <v>43910</v>
      </c>
      <c r="BF1150" s="20"/>
      <c r="BG1150" s="18"/>
      <c r="BH1150" s="15"/>
    </row>
    <row r="1151" spans="1:60" x14ac:dyDescent="0.25">
      <c r="A1151" s="15"/>
      <c r="B1151" s="14" t="s">
        <v>3625</v>
      </c>
      <c r="C1151" s="14" t="s">
        <v>3626</v>
      </c>
      <c r="D1151" s="14" t="s">
        <v>3623</v>
      </c>
      <c r="E1151" s="16" t="s">
        <v>3123</v>
      </c>
      <c r="F1151" s="16" t="s">
        <v>3119</v>
      </c>
      <c r="G1151" s="81" t="s">
        <v>115</v>
      </c>
      <c r="H1151" s="82" t="s">
        <v>70</v>
      </c>
      <c r="I1151" s="17" t="s">
        <v>31</v>
      </c>
      <c r="J1151" s="17" t="s">
        <v>64</v>
      </c>
      <c r="K1151" s="15"/>
      <c r="L1151" s="18">
        <v>44022</v>
      </c>
      <c r="M1151" s="83">
        <v>1408.0622000005101</v>
      </c>
      <c r="N1151" s="84">
        <v>1408.0622000005101</v>
      </c>
      <c r="O1151" s="84">
        <v>1515.5942000001701</v>
      </c>
      <c r="P1151" s="85">
        <f t="shared" si="17"/>
        <v>0.92904960971766193</v>
      </c>
      <c r="Q1151" s="18">
        <v>43882</v>
      </c>
      <c r="R1151" s="86">
        <v>1160179.21</v>
      </c>
      <c r="S1151" s="86">
        <v>1067720.1228955099</v>
      </c>
      <c r="T1151" s="15"/>
      <c r="U1151" s="19">
        <v>1.30267470412946E-2</v>
      </c>
      <c r="V1151" s="51">
        <v>1.3445876194964499</v>
      </c>
      <c r="W1151" s="19">
        <v>4.4243874757739797E-2</v>
      </c>
      <c r="X1151" s="51">
        <v>5.2133047268434902</v>
      </c>
      <c r="Y1151" s="19">
        <v>-1.1910999008250701E-2</v>
      </c>
      <c r="Z1151" s="51">
        <v>18.1405735574372</v>
      </c>
      <c r="AA1151" s="19">
        <v>0.18641906767705199</v>
      </c>
      <c r="AB1151" s="51">
        <v>39.218573670892503</v>
      </c>
      <c r="AC1151" s="19">
        <v>0.203817368796153</v>
      </c>
      <c r="AD1151" s="51">
        <v>44.6675923778675</v>
      </c>
      <c r="AE1151" s="19">
        <v>0.225071014874557</v>
      </c>
      <c r="AF1151" s="87">
        <v>40.284333536052102</v>
      </c>
      <c r="AG1151" s="19">
        <v>-7.7287329122555102E-3</v>
      </c>
      <c r="AH1151" s="51">
        <v>-2.5716942830513299</v>
      </c>
      <c r="AI1151" s="19">
        <v>1.7410535774615699E-2</v>
      </c>
      <c r="AJ1151" s="51">
        <v>15.4679707844625</v>
      </c>
      <c r="AK1151" s="19">
        <v>0.40806220000027699</v>
      </c>
      <c r="AL1151" s="19">
        <v>2.4271529084217001E-2</v>
      </c>
      <c r="AM1151" s="51">
        <v>-36.2892565313959</v>
      </c>
      <c r="AN1151" s="15"/>
      <c r="AO1151" s="22">
        <v>5.8145773755313698E-2</v>
      </c>
      <c r="AP1151" s="22">
        <v>-5.2395445914080498E-2</v>
      </c>
      <c r="AQ1151" s="22">
        <v>0.132196708258562</v>
      </c>
      <c r="AR1151" s="22">
        <v>-9.6270448491850402E-2</v>
      </c>
      <c r="AS1151" s="20">
        <v>8</v>
      </c>
      <c r="AT1151" s="20">
        <v>4</v>
      </c>
      <c r="AU1151" s="20">
        <v>7</v>
      </c>
      <c r="AV1151" s="21">
        <v>5</v>
      </c>
      <c r="AW1151" s="15"/>
      <c r="AX1151" s="25">
        <v>0.189205761195335</v>
      </c>
      <c r="AY1151" s="26">
        <v>0.75142162014526503</v>
      </c>
      <c r="AZ1151" s="26">
        <v>1.16928524702962</v>
      </c>
      <c r="BA1151" s="26">
        <v>1.10312997625806</v>
      </c>
      <c r="BB1151" s="85">
        <v>1.95424176434244E-2</v>
      </c>
      <c r="BC1151" s="88">
        <v>-27.307217195688299</v>
      </c>
      <c r="BD1151" s="18">
        <v>43882</v>
      </c>
      <c r="BE1151" s="18">
        <v>43910</v>
      </c>
      <c r="BF1151" s="20"/>
      <c r="BG1151" s="18"/>
      <c r="BH1151" s="15"/>
    </row>
    <row r="1152" spans="1:60" x14ac:dyDescent="0.25">
      <c r="A1152" s="15"/>
      <c r="B1152" s="14" t="s">
        <v>3627</v>
      </c>
      <c r="C1152" s="14" t="s">
        <v>3628</v>
      </c>
      <c r="D1152" s="14" t="s">
        <v>3623</v>
      </c>
      <c r="E1152" s="16" t="s">
        <v>3126</v>
      </c>
      <c r="F1152" s="16" t="s">
        <v>3119</v>
      </c>
      <c r="G1152" s="81" t="s">
        <v>115</v>
      </c>
      <c r="H1152" s="82" t="s">
        <v>70</v>
      </c>
      <c r="I1152" s="17" t="s">
        <v>31</v>
      </c>
      <c r="J1152" s="17" t="s">
        <v>3629</v>
      </c>
      <c r="K1152" s="15"/>
      <c r="L1152" s="18">
        <v>44022</v>
      </c>
      <c r="M1152" s="83">
        <v>1244.90799999982</v>
      </c>
      <c r="N1152" s="84">
        <v>1244.90799999982</v>
      </c>
      <c r="O1152" s="84">
        <v>1353.4883999992201</v>
      </c>
      <c r="P1152" s="85">
        <f t="shared" si="17"/>
        <v>0.91977736935206644</v>
      </c>
      <c r="Q1152" s="18">
        <v>43882</v>
      </c>
      <c r="R1152" s="86">
        <v>7437166.2240000004</v>
      </c>
      <c r="S1152" s="86">
        <v>7252229.7345234398</v>
      </c>
      <c r="T1152" s="15"/>
      <c r="U1152" s="19">
        <v>1.2954159419678E-2</v>
      </c>
      <c r="V1152" s="51">
        <v>1.3373288573347999</v>
      </c>
      <c r="W1152" s="19">
        <v>4.20018024196906E-2</v>
      </c>
      <c r="X1152" s="51">
        <v>4.9890974930385701</v>
      </c>
      <c r="Y1152" s="19">
        <v>-2.47116380160151E-2</v>
      </c>
      <c r="Z1152" s="51">
        <v>16.8605096566607</v>
      </c>
      <c r="AA1152" s="19">
        <v>0.155673051991471</v>
      </c>
      <c r="AB1152" s="51">
        <v>36.1439721023198</v>
      </c>
      <c r="AC1152" s="19"/>
      <c r="AD1152" s="51"/>
      <c r="AE1152" s="19"/>
      <c r="AF1152" s="87"/>
      <c r="AG1152" s="19">
        <v>-8.4394016521400807E-3</v>
      </c>
      <c r="AH1152" s="51">
        <v>-2.6427611570397902</v>
      </c>
      <c r="AI1152" s="19">
        <v>3.5106929753965202E-3</v>
      </c>
      <c r="AJ1152" s="51">
        <v>14.0779865045333</v>
      </c>
      <c r="AK1152" s="19">
        <v>0.24832003314630099</v>
      </c>
      <c r="AL1152" s="19">
        <v>0.13415256560809199</v>
      </c>
      <c r="AM1152" s="51">
        <v>45.235350320697798</v>
      </c>
      <c r="AN1152" s="15"/>
      <c r="AO1152" s="22">
        <v>5.80699257461674E-2</v>
      </c>
      <c r="AP1152" s="22">
        <v>-5.2463310540624697E-2</v>
      </c>
      <c r="AQ1152" s="22">
        <v>0.129759208632167</v>
      </c>
      <c r="AR1152" s="22">
        <v>-9.8275464372854907E-2</v>
      </c>
      <c r="AS1152" s="20">
        <v>7</v>
      </c>
      <c r="AT1152" s="20">
        <v>5</v>
      </c>
      <c r="AU1152" s="20">
        <v>7</v>
      </c>
      <c r="AV1152" s="21">
        <v>5</v>
      </c>
      <c r="AW1152" s="15"/>
      <c r="AX1152" s="25">
        <v>0.18915034802135799</v>
      </c>
      <c r="AY1152" s="26">
        <v>0.60334191739184495</v>
      </c>
      <c r="AZ1152" s="26">
        <v>1.0686416568169099</v>
      </c>
      <c r="BA1152" s="26">
        <v>0.88078131549354999</v>
      </c>
      <c r="BB1152" s="85">
        <v>1.9534790484285601E-2</v>
      </c>
      <c r="BC1152" s="88">
        <v>-27.452898746618299</v>
      </c>
      <c r="BD1152" s="18">
        <v>43882</v>
      </c>
      <c r="BE1152" s="18">
        <v>43910</v>
      </c>
      <c r="BF1152" s="20"/>
      <c r="BG1152" s="18"/>
      <c r="BH1152" s="15"/>
    </row>
    <row r="1153" spans="1:60" x14ac:dyDescent="0.25">
      <c r="A1153" s="15"/>
      <c r="B1153" s="14" t="s">
        <v>3630</v>
      </c>
      <c r="C1153" s="14" t="s">
        <v>3631</v>
      </c>
      <c r="D1153" s="14" t="s">
        <v>3623</v>
      </c>
      <c r="E1153" s="16" t="s">
        <v>47</v>
      </c>
      <c r="F1153" s="16" t="s">
        <v>3119</v>
      </c>
      <c r="G1153" s="81" t="s">
        <v>115</v>
      </c>
      <c r="H1153" s="82" t="s">
        <v>70</v>
      </c>
      <c r="I1153" s="17" t="s">
        <v>31</v>
      </c>
      <c r="J1153" s="17" t="s">
        <v>3632</v>
      </c>
      <c r="K1153" s="15"/>
      <c r="L1153" s="18">
        <v>44022</v>
      </c>
      <c r="M1153" s="83">
        <v>1608.8731999993299</v>
      </c>
      <c r="N1153" s="84">
        <v>1608.8731999993299</v>
      </c>
      <c r="O1153" s="84">
        <v>1732.3980999998701</v>
      </c>
      <c r="P1153" s="85">
        <f t="shared" si="17"/>
        <v>0.92869716262067625</v>
      </c>
      <c r="Q1153" s="18">
        <v>43882</v>
      </c>
      <c r="R1153" s="86">
        <v>48463.383000000002</v>
      </c>
      <c r="S1153" s="86">
        <v>43536.525308898897</v>
      </c>
      <c r="T1153" s="15"/>
      <c r="U1153" s="19">
        <v>1.3024019943259199E-2</v>
      </c>
      <c r="V1153" s="51">
        <v>1.3443149096929099</v>
      </c>
      <c r="W1153" s="19">
        <v>4.41588757439604E-2</v>
      </c>
      <c r="X1153" s="51">
        <v>5.2048048254655397</v>
      </c>
      <c r="Y1153" s="19">
        <v>-1.23983546454838E-2</v>
      </c>
      <c r="Z1153" s="51">
        <v>18.091837993706601</v>
      </c>
      <c r="AA1153" s="19">
        <v>0.185241642962792</v>
      </c>
      <c r="AB1153" s="51">
        <v>39.100831199437401</v>
      </c>
      <c r="AC1153" s="19">
        <v>0.20149555792333601</v>
      </c>
      <c r="AD1153" s="51">
        <v>44.435411290614901</v>
      </c>
      <c r="AE1153" s="19">
        <v>0.22149610825173999</v>
      </c>
      <c r="AF1153" s="87">
        <v>39.9268428737996</v>
      </c>
      <c r="AG1153" s="19">
        <v>-7.7556575033668196E-3</v>
      </c>
      <c r="AH1153" s="51">
        <v>-2.57438674216246</v>
      </c>
      <c r="AI1153" s="19">
        <v>1.6881114446732699E-2</v>
      </c>
      <c r="AJ1153" s="51">
        <v>15.4150286516669</v>
      </c>
      <c r="AK1153" s="19">
        <v>0.60887319999921596</v>
      </c>
      <c r="AL1153" s="19">
        <v>3.8134047428684398E-2</v>
      </c>
      <c r="AM1153" s="51">
        <v>21.860163089179</v>
      </c>
      <c r="AN1153" s="15"/>
      <c r="AO1153" s="22">
        <v>5.8142836893239298E-2</v>
      </c>
      <c r="AP1153" s="22">
        <v>-5.2397960575981402E-2</v>
      </c>
      <c r="AQ1153" s="22">
        <v>0.13210457840978099</v>
      </c>
      <c r="AR1153" s="22">
        <v>-9.63463547086576E-2</v>
      </c>
      <c r="AS1153" s="20">
        <v>8</v>
      </c>
      <c r="AT1153" s="20">
        <v>4</v>
      </c>
      <c r="AU1153" s="20">
        <v>7</v>
      </c>
      <c r="AV1153" s="21">
        <v>5</v>
      </c>
      <c r="AW1153" s="15"/>
      <c r="AX1153" s="25">
        <v>0.18920355695445301</v>
      </c>
      <c r="AY1153" s="26">
        <v>0.74575480623661905</v>
      </c>
      <c r="AZ1153" s="26">
        <v>1.16543378646747</v>
      </c>
      <c r="BA1153" s="26">
        <v>1.0945779841004</v>
      </c>
      <c r="BB1153" s="85">
        <v>1.9542117783094001E-2</v>
      </c>
      <c r="BC1153" s="88">
        <v>-27.3127348731505</v>
      </c>
      <c r="BD1153" s="18">
        <v>43882</v>
      </c>
      <c r="BE1153" s="18">
        <v>43910</v>
      </c>
      <c r="BF1153" s="20"/>
      <c r="BG1153" s="18"/>
      <c r="BH1153" s="15"/>
    </row>
    <row r="1154" spans="1:60" x14ac:dyDescent="0.25">
      <c r="A1154" s="15"/>
      <c r="B1154" s="14" t="s">
        <v>3633</v>
      </c>
      <c r="C1154" s="14" t="s">
        <v>3634</v>
      </c>
      <c r="D1154" s="14" t="s">
        <v>3623</v>
      </c>
      <c r="E1154" s="16" t="s">
        <v>3133</v>
      </c>
      <c r="F1154" s="16" t="s">
        <v>3119</v>
      </c>
      <c r="G1154" s="81" t="s">
        <v>115</v>
      </c>
      <c r="H1154" s="82" t="s">
        <v>70</v>
      </c>
      <c r="I1154" s="17" t="s">
        <v>31</v>
      </c>
      <c r="J1154" s="17" t="s">
        <v>64</v>
      </c>
      <c r="K1154" s="15"/>
      <c r="L1154" s="18">
        <v>44022</v>
      </c>
      <c r="M1154" s="83">
        <v>1354.84530000016</v>
      </c>
      <c r="N1154" s="84">
        <v>1354.84530000016</v>
      </c>
      <c r="O1154" s="84">
        <v>1447.8080000001901</v>
      </c>
      <c r="P1154" s="85">
        <f t="shared" si="17"/>
        <v>0.93579072639464778</v>
      </c>
      <c r="Q1154" s="18">
        <v>43882</v>
      </c>
      <c r="R1154" s="86">
        <v>2093442.9169999999</v>
      </c>
      <c r="S1154" s="86">
        <v>1485144.2998046901</v>
      </c>
      <c r="T1154" s="15"/>
      <c r="U1154" s="19">
        <v>1.3079110922262801E-2</v>
      </c>
      <c r="V1154" s="51">
        <v>1.3498240075932699</v>
      </c>
      <c r="W1154" s="19">
        <v>4.5862889088311903E-2</v>
      </c>
      <c r="X1154" s="51">
        <v>5.3752061599007002</v>
      </c>
      <c r="Y1154" s="19">
        <v>-2.5804827255342402E-3</v>
      </c>
      <c r="Z1154" s="51">
        <v>19.073625185701498</v>
      </c>
      <c r="AA1154" s="19">
        <v>0.20908631720347301</v>
      </c>
      <c r="AB1154" s="51">
        <v>41.4852986235055</v>
      </c>
      <c r="AC1154" s="19">
        <v>0.25022497391357301</v>
      </c>
      <c r="AD1154" s="51">
        <v>49.308352889609502</v>
      </c>
      <c r="AE1154" s="19"/>
      <c r="AF1154" s="87"/>
      <c r="AG1154" s="19">
        <v>-7.2162006808866898E-3</v>
      </c>
      <c r="AH1154" s="51">
        <v>-2.5204410599144502</v>
      </c>
      <c r="AI1154" s="19">
        <v>2.7548419553568199E-2</v>
      </c>
      <c r="AJ1154" s="51">
        <v>16.4817591623578</v>
      </c>
      <c r="AK1154" s="19">
        <v>0.33585452490311601</v>
      </c>
      <c r="AL1154" s="19">
        <v>0.123634578245401</v>
      </c>
      <c r="AM1154" s="51">
        <v>61.996927293541397</v>
      </c>
      <c r="AN1154" s="15"/>
      <c r="AO1154" s="22">
        <v>5.8200421810397501E-2</v>
      </c>
      <c r="AP1154" s="22">
        <v>-5.23464603684261E-2</v>
      </c>
      <c r="AQ1154" s="22">
        <v>0.13395695197323201</v>
      </c>
      <c r="AR1154" s="22">
        <v>-9.4822539514134399E-2</v>
      </c>
      <c r="AS1154" s="20">
        <v>8</v>
      </c>
      <c r="AT1154" s="20">
        <v>4</v>
      </c>
      <c r="AU1154" s="20">
        <v>7</v>
      </c>
      <c r="AV1154" s="21">
        <v>5</v>
      </c>
      <c r="AW1154" s="15"/>
      <c r="AX1154" s="25">
        <v>0.190235797222995</v>
      </c>
      <c r="AY1154" s="26">
        <v>0.78417222428379296</v>
      </c>
      <c r="AZ1154" s="26">
        <v>1.0999187447305301</v>
      </c>
      <c r="BA1154" s="26">
        <v>1.1551037648314399</v>
      </c>
      <c r="BB1154" s="85">
        <v>1.9650559437541199E-2</v>
      </c>
      <c r="BC1154" s="88">
        <v>-27.2020323136821</v>
      </c>
      <c r="BD1154" s="18">
        <v>43882</v>
      </c>
      <c r="BE1154" s="18">
        <v>43910</v>
      </c>
      <c r="BF1154" s="20"/>
      <c r="BG1154" s="18"/>
      <c r="BH1154" s="15"/>
    </row>
    <row r="1155" spans="1:60" x14ac:dyDescent="0.25">
      <c r="A1155" s="15"/>
      <c r="B1155" s="14" t="s">
        <v>3635</v>
      </c>
      <c r="C1155" s="14" t="s">
        <v>3636</v>
      </c>
      <c r="D1155" s="14" t="s">
        <v>3637</v>
      </c>
      <c r="E1155" s="16" t="s">
        <v>36</v>
      </c>
      <c r="F1155" s="16" t="s">
        <v>3119</v>
      </c>
      <c r="G1155" s="81" t="s">
        <v>703</v>
      </c>
      <c r="H1155" s="82" t="s">
        <v>704</v>
      </c>
      <c r="I1155" s="17" t="s">
        <v>31</v>
      </c>
      <c r="J1155" s="17" t="s">
        <v>3638</v>
      </c>
      <c r="K1155" s="15"/>
      <c r="L1155" s="18">
        <v>44022</v>
      </c>
      <c r="M1155" s="83">
        <v>1608.4784999992701</v>
      </c>
      <c r="N1155" s="84">
        <v>1608.4784999992701</v>
      </c>
      <c r="O1155" s="84">
        <v>1608.4784999992701</v>
      </c>
      <c r="P1155" s="85">
        <f t="shared" si="17"/>
        <v>1</v>
      </c>
      <c r="Q1155" s="18">
        <v>44022</v>
      </c>
      <c r="R1155" s="86">
        <v>35185841.644000001</v>
      </c>
      <c r="S1155" s="86">
        <v>36969257.426062502</v>
      </c>
      <c r="T1155" s="15"/>
      <c r="U1155" s="19">
        <v>5.59538057132158E-6</v>
      </c>
      <c r="V1155" s="51">
        <v>4.2472453424124999E-2</v>
      </c>
      <c r="W1155" s="19">
        <v>1.7808817756304101E-4</v>
      </c>
      <c r="X1155" s="51">
        <v>0.80672606882217202</v>
      </c>
      <c r="Y1155" s="19">
        <v>5.0454769625503104E-3</v>
      </c>
      <c r="Z1155" s="51">
        <v>19.8362211545173</v>
      </c>
      <c r="AA1155" s="19">
        <v>1.4206649337211301E-2</v>
      </c>
      <c r="AB1155" s="51">
        <v>21.997331836872</v>
      </c>
      <c r="AC1155" s="19">
        <v>3.8809498713817399E-2</v>
      </c>
      <c r="AD1155" s="51">
        <v>28.166805369633899</v>
      </c>
      <c r="AE1155" s="19">
        <v>6.4832024059796795E-2</v>
      </c>
      <c r="AF1155" s="87">
        <v>24.260434454568902</v>
      </c>
      <c r="AG1155" s="19">
        <v>5.1542045184760402E-5</v>
      </c>
      <c r="AH1155" s="51">
        <v>-1.7936667873073</v>
      </c>
      <c r="AI1155" s="19">
        <v>5.4437835642602303E-3</v>
      </c>
      <c r="AJ1155" s="51">
        <v>14.271295563419701</v>
      </c>
      <c r="AK1155" s="19">
        <v>0.60847849999845505</v>
      </c>
      <c r="AL1155" s="19">
        <v>3.3848971253974E-2</v>
      </c>
      <c r="AM1155" s="51">
        <v>-16.840054955158799</v>
      </c>
      <c r="AN1155" s="15"/>
      <c r="AO1155" s="22">
        <v>7.6882329449290399E-4</v>
      </c>
      <c r="AP1155" s="22">
        <v>2.73701698461082E-6</v>
      </c>
      <c r="AQ1155" s="22">
        <v>1.8692868252401199E-3</v>
      </c>
      <c r="AR1155" s="22">
        <v>5.1542045184760402E-5</v>
      </c>
      <c r="AS1155" s="20">
        <v>12</v>
      </c>
      <c r="AT1155" s="20">
        <v>0</v>
      </c>
      <c r="AU1155" s="20">
        <v>7</v>
      </c>
      <c r="AV1155" s="21">
        <v>5</v>
      </c>
      <c r="AW1155" s="15"/>
      <c r="AX1155" s="25">
        <v>1.00453400372885E-3</v>
      </c>
      <c r="AY1155" s="26">
        <v>-15.4231614618766</v>
      </c>
      <c r="AZ1155" s="26">
        <v>0.63289335167701199</v>
      </c>
      <c r="BA1155" s="26">
        <v>-13.0955009174941</v>
      </c>
      <c r="BB1155" s="85">
        <v>1.0380434483067801E-4</v>
      </c>
      <c r="BC1155" s="88">
        <v>0</v>
      </c>
      <c r="BD1155" s="18">
        <v>44022</v>
      </c>
      <c r="BE1155" s="18"/>
      <c r="BF1155" s="20"/>
      <c r="BG1155" s="18"/>
      <c r="BH1155" s="15"/>
    </row>
    <row r="1156" spans="1:60" x14ac:dyDescent="0.25">
      <c r="A1156" s="15"/>
      <c r="B1156" s="14" t="s">
        <v>3639</v>
      </c>
      <c r="C1156" s="14" t="s">
        <v>3640</v>
      </c>
      <c r="D1156" s="14" t="s">
        <v>3637</v>
      </c>
      <c r="E1156" s="16" t="s">
        <v>3123</v>
      </c>
      <c r="F1156" s="16" t="s">
        <v>3119</v>
      </c>
      <c r="G1156" s="81" t="s">
        <v>703</v>
      </c>
      <c r="H1156" s="82" t="s">
        <v>704</v>
      </c>
      <c r="I1156" s="17" t="s">
        <v>31</v>
      </c>
      <c r="J1156" s="17" t="s">
        <v>64</v>
      </c>
      <c r="K1156" s="15"/>
      <c r="L1156" s="18">
        <v>44022</v>
      </c>
      <c r="M1156" s="83">
        <v>1568.7526999991401</v>
      </c>
      <c r="N1156" s="84">
        <v>1568.7526999991401</v>
      </c>
      <c r="O1156" s="84">
        <v>1568.7526999991401</v>
      </c>
      <c r="P1156" s="85">
        <f t="shared" si="17"/>
        <v>1</v>
      </c>
      <c r="Q1156" s="18">
        <v>44022</v>
      </c>
      <c r="R1156" s="86">
        <v>3320306.0430000001</v>
      </c>
      <c r="S1156" s="86">
        <v>2999621.6714726598</v>
      </c>
      <c r="T1156" s="15"/>
      <c r="U1156" s="19">
        <v>9.4343358796322701E-6</v>
      </c>
      <c r="V1156" s="51">
        <v>4.2856348954955999E-2</v>
      </c>
      <c r="W1156" s="19">
        <v>3.2080352502816801E-4</v>
      </c>
      <c r="X1156" s="51">
        <v>0.82099760356868501</v>
      </c>
      <c r="Y1156" s="19">
        <v>6.2218559014581799E-3</v>
      </c>
      <c r="Z1156" s="51">
        <v>19.953859048400801</v>
      </c>
      <c r="AA1156" s="19">
        <v>1.6879951264854798E-2</v>
      </c>
      <c r="AB1156" s="51">
        <v>22.264662029658201</v>
      </c>
      <c r="AC1156" s="19">
        <v>4.3671463234204601E-2</v>
      </c>
      <c r="AD1156" s="51">
        <v>28.653001821687202</v>
      </c>
      <c r="AE1156" s="19">
        <v>7.1045473081539995E-2</v>
      </c>
      <c r="AF1156" s="87">
        <v>24.881779356743198</v>
      </c>
      <c r="AG1156" s="19">
        <v>1.03404934634455E-4</v>
      </c>
      <c r="AH1156" s="51">
        <v>-1.7884804983623299</v>
      </c>
      <c r="AI1156" s="19">
        <v>6.6960654567083102E-3</v>
      </c>
      <c r="AJ1156" s="51">
        <v>14.396523752671801</v>
      </c>
      <c r="AK1156" s="19">
        <v>0.568752699999022</v>
      </c>
      <c r="AL1156" s="19">
        <v>3.2039745919973897E-2</v>
      </c>
      <c r="AM1156" s="51">
        <v>-20.812634955102101</v>
      </c>
      <c r="AN1156" s="15"/>
      <c r="AO1156" s="22">
        <v>7.8432725786114999E-4</v>
      </c>
      <c r="AP1156" s="22">
        <v>9.1823822003789195E-6</v>
      </c>
      <c r="AQ1156" s="22">
        <v>2.1230815091257699E-3</v>
      </c>
      <c r="AR1156" s="22">
        <v>1.03404934634455E-4</v>
      </c>
      <c r="AS1156" s="20">
        <v>12</v>
      </c>
      <c r="AT1156" s="20">
        <v>0</v>
      </c>
      <c r="AU1156" s="20">
        <v>7</v>
      </c>
      <c r="AV1156" s="21">
        <v>5</v>
      </c>
      <c r="AW1156" s="15"/>
      <c r="AX1156" s="25">
        <v>1.06638424676134E-3</v>
      </c>
      <c r="AY1156" s="26">
        <v>-12.226765351850201</v>
      </c>
      <c r="AZ1156" s="26">
        <v>0.64183765062716702</v>
      </c>
      <c r="BA1156" s="26">
        <v>-12.0586864271318</v>
      </c>
      <c r="BB1156" s="85">
        <v>1.1019540317164501E-4</v>
      </c>
      <c r="BC1156" s="88">
        <v>0</v>
      </c>
      <c r="BD1156" s="18">
        <v>44022</v>
      </c>
      <c r="BE1156" s="18"/>
      <c r="BF1156" s="20"/>
      <c r="BG1156" s="18"/>
      <c r="BH1156" s="15"/>
    </row>
    <row r="1157" spans="1:60" x14ac:dyDescent="0.25">
      <c r="A1157" s="15"/>
      <c r="B1157" s="14" t="s">
        <v>3641</v>
      </c>
      <c r="C1157" s="14" t="s">
        <v>3642</v>
      </c>
      <c r="D1157" s="14" t="s">
        <v>3637</v>
      </c>
      <c r="E1157" s="16" t="s">
        <v>3126</v>
      </c>
      <c r="F1157" s="16" t="s">
        <v>3119</v>
      </c>
      <c r="G1157" s="81" t="s">
        <v>703</v>
      </c>
      <c r="H1157" s="82" t="s">
        <v>704</v>
      </c>
      <c r="I1157" s="17" t="s">
        <v>31</v>
      </c>
      <c r="J1157" s="17" t="s">
        <v>3643</v>
      </c>
      <c r="K1157" s="15"/>
      <c r="L1157" s="18">
        <v>44022</v>
      </c>
      <c r="M1157" s="83">
        <v>1033.00439999998</v>
      </c>
      <c r="N1157" s="84">
        <v>1033.00439999998</v>
      </c>
      <c r="O1157" s="84">
        <v>1033.00439999998</v>
      </c>
      <c r="P1157" s="85">
        <f t="shared" si="17"/>
        <v>1</v>
      </c>
      <c r="Q1157" s="18">
        <v>44022</v>
      </c>
      <c r="R1157" s="86">
        <v>17833171.785</v>
      </c>
      <c r="S1157" s="86">
        <v>11726377.0613438</v>
      </c>
      <c r="T1157" s="15"/>
      <c r="U1157" s="19">
        <v>5.6147218856494899E-6</v>
      </c>
      <c r="V1157" s="51">
        <v>4.2474387555557797E-2</v>
      </c>
      <c r="W1157" s="19">
        <v>2.0410660908964901E-4</v>
      </c>
      <c r="X1157" s="51">
        <v>0.809327911974833</v>
      </c>
      <c r="Y1157" s="19">
        <v>5.4539561479032298E-3</v>
      </c>
      <c r="Z1157" s="51">
        <v>19.8770690730307</v>
      </c>
      <c r="AA1157" s="19">
        <v>1.5236542227285099E-2</v>
      </c>
      <c r="AB1157" s="51">
        <v>22.1003211258794</v>
      </c>
      <c r="AC1157" s="19"/>
      <c r="AD1157" s="51"/>
      <c r="AE1157" s="19"/>
      <c r="AF1157" s="87"/>
      <c r="AG1157" s="19">
        <v>6.4476293118786998E-5</v>
      </c>
      <c r="AH1157" s="51">
        <v>-1.7923733625139</v>
      </c>
      <c r="AI1157" s="19">
        <v>5.8851332760241296E-3</v>
      </c>
      <c r="AJ1157" s="51">
        <v>14.3154305345961</v>
      </c>
      <c r="AK1157" s="19">
        <v>3.2778841101389802E-2</v>
      </c>
      <c r="AL1157" s="19">
        <v>1.8474376633093901E-2</v>
      </c>
      <c r="AM1157" s="51">
        <v>23.6812311161775</v>
      </c>
      <c r="AN1157" s="15"/>
      <c r="AO1157" s="22">
        <v>7.7207396861922505E-4</v>
      </c>
      <c r="AP1157" s="22">
        <v>5.3246185416355704E-6</v>
      </c>
      <c r="AQ1157" s="22">
        <v>1.9770761628024E-3</v>
      </c>
      <c r="AR1157" s="22">
        <v>6.4476293118786998E-5</v>
      </c>
      <c r="AS1157" s="20">
        <v>12</v>
      </c>
      <c r="AT1157" s="20">
        <v>0</v>
      </c>
      <c r="AU1157" s="20">
        <v>7</v>
      </c>
      <c r="AV1157" s="21">
        <v>5</v>
      </c>
      <c r="AW1157" s="15"/>
      <c r="AX1157" s="25">
        <v>1.0301851273663901E-3</v>
      </c>
      <c r="AY1157" s="26">
        <v>-14.150040173568399</v>
      </c>
      <c r="AZ1157" s="26">
        <v>0.63631719102522799</v>
      </c>
      <c r="BA1157" s="26">
        <v>-12.7123982746125</v>
      </c>
      <c r="BB1157" s="85">
        <v>1.0645461674244E-4</v>
      </c>
      <c r="BC1157" s="88">
        <v>0</v>
      </c>
      <c r="BD1157" s="18">
        <v>44022</v>
      </c>
      <c r="BE1157" s="18"/>
      <c r="BF1157" s="20"/>
      <c r="BG1157" s="18"/>
      <c r="BH1157" s="15"/>
    </row>
    <row r="1158" spans="1:60" x14ac:dyDescent="0.25">
      <c r="A1158" s="15"/>
      <c r="B1158" s="14" t="s">
        <v>3644</v>
      </c>
      <c r="C1158" s="14" t="s">
        <v>3645</v>
      </c>
      <c r="D1158" s="14" t="s">
        <v>3637</v>
      </c>
      <c r="E1158" s="16" t="s">
        <v>47</v>
      </c>
      <c r="F1158" s="16" t="s">
        <v>3119</v>
      </c>
      <c r="G1158" s="81" t="s">
        <v>703</v>
      </c>
      <c r="H1158" s="82" t="s">
        <v>704</v>
      </c>
      <c r="I1158" s="17" t="s">
        <v>31</v>
      </c>
      <c r="J1158" s="17" t="s">
        <v>3646</v>
      </c>
      <c r="K1158" s="15"/>
      <c r="L1158" s="18">
        <v>44022</v>
      </c>
      <c r="M1158" s="83">
        <v>1218.9567000009099</v>
      </c>
      <c r="N1158" s="84">
        <v>1218.9567000009099</v>
      </c>
      <c r="O1158" s="84">
        <v>1218.9567000009099</v>
      </c>
      <c r="P1158" s="85">
        <f t="shared" si="17"/>
        <v>1</v>
      </c>
      <c r="Q1158" s="18">
        <v>44022</v>
      </c>
      <c r="R1158" s="86">
        <v>1833888.183</v>
      </c>
      <c r="S1158" s="86">
        <v>1403977.6120156299</v>
      </c>
      <c r="T1158" s="15"/>
      <c r="U1158" s="19">
        <v>8.8601136667421105E-6</v>
      </c>
      <c r="V1158" s="51">
        <v>4.2798926733667003E-2</v>
      </c>
      <c r="W1158" s="19">
        <v>3.0166033866407799E-4</v>
      </c>
      <c r="X1158" s="51">
        <v>0.819083284932276</v>
      </c>
      <c r="Y1158" s="19">
        <v>6.0426603668020098E-3</v>
      </c>
      <c r="Z1158" s="51">
        <v>19.935939494927901</v>
      </c>
      <c r="AA1158" s="19">
        <v>1.6430486193712599E-2</v>
      </c>
      <c r="AB1158" s="51">
        <v>22.219715522544</v>
      </c>
      <c r="AC1158" s="19">
        <v>4.2577147249176099E-2</v>
      </c>
      <c r="AD1158" s="51">
        <v>28.543570223177099</v>
      </c>
      <c r="AE1158" s="19">
        <v>6.9938172231559306E-2</v>
      </c>
      <c r="AF1158" s="87">
        <v>24.771049271745099</v>
      </c>
      <c r="AG1158" s="19">
        <v>9.7059626568807303E-5</v>
      </c>
      <c r="AH1158" s="51">
        <v>-1.7891150291689</v>
      </c>
      <c r="AI1158" s="19">
        <v>6.5067731065937603E-3</v>
      </c>
      <c r="AJ1158" s="51">
        <v>14.377594517660301</v>
      </c>
      <c r="AK1158" s="19">
        <v>0.218956700000563</v>
      </c>
      <c r="AL1158" s="19">
        <v>2.3997688649615202E-2</v>
      </c>
      <c r="AM1158" s="51">
        <v>28.972464833816002</v>
      </c>
      <c r="AN1158" s="15"/>
      <c r="AO1158" s="22">
        <v>7.75291702666436E-4</v>
      </c>
      <c r="AP1158" s="22">
        <v>8.6147592810448293E-6</v>
      </c>
      <c r="AQ1158" s="22">
        <v>2.0652682378568001E-3</v>
      </c>
      <c r="AR1158" s="22">
        <v>9.7059626568807303E-5</v>
      </c>
      <c r="AS1158" s="20">
        <v>12</v>
      </c>
      <c r="AT1158" s="20">
        <v>0</v>
      </c>
      <c r="AU1158" s="20">
        <v>7</v>
      </c>
      <c r="AV1158" s="21">
        <v>5</v>
      </c>
      <c r="AW1158" s="15"/>
      <c r="AX1158" s="25">
        <v>1.04807116068287E-3</v>
      </c>
      <c r="AY1158" s="26">
        <v>-12.8357694380684</v>
      </c>
      <c r="AZ1158" s="26">
        <v>0.64031669697124005</v>
      </c>
      <c r="BA1158" s="26">
        <v>-12.272314941496001</v>
      </c>
      <c r="BB1158" s="85">
        <v>1.08302816357337E-4</v>
      </c>
      <c r="BC1158" s="88">
        <v>0</v>
      </c>
      <c r="BD1158" s="18">
        <v>44022</v>
      </c>
      <c r="BE1158" s="18"/>
      <c r="BF1158" s="20"/>
      <c r="BG1158" s="18"/>
      <c r="BH1158" s="15"/>
    </row>
    <row r="1159" spans="1:60" x14ac:dyDescent="0.25">
      <c r="A1159" s="15"/>
      <c r="B1159" s="14" t="s">
        <v>3647</v>
      </c>
      <c r="C1159" s="14" t="s">
        <v>3648</v>
      </c>
      <c r="D1159" s="14" t="s">
        <v>3637</v>
      </c>
      <c r="E1159" s="16" t="s">
        <v>51</v>
      </c>
      <c r="F1159" s="16" t="s">
        <v>3119</v>
      </c>
      <c r="G1159" s="81" t="s">
        <v>703</v>
      </c>
      <c r="H1159" s="82" t="s">
        <v>704</v>
      </c>
      <c r="I1159" s="17" t="s">
        <v>31</v>
      </c>
      <c r="J1159" s="17" t="s">
        <v>64</v>
      </c>
      <c r="K1159" s="15"/>
      <c r="L1159" s="18">
        <v>44022</v>
      </c>
      <c r="M1159" s="83">
        <v>1000.23269999959</v>
      </c>
      <c r="N1159" s="84">
        <v>1000.23269999959</v>
      </c>
      <c r="O1159" s="84"/>
      <c r="P1159" s="85" t="str">
        <f t="shared" ref="P1159:P1222" si="18">IFERROR(N1159/O1159,"")</f>
        <v/>
      </c>
      <c r="Q1159" s="18"/>
      <c r="R1159" s="86">
        <v>0</v>
      </c>
      <c r="S1159" s="86"/>
      <c r="T1159" s="15"/>
      <c r="U1159" s="19">
        <v>0</v>
      </c>
      <c r="V1159" s="51">
        <v>4.1912915366992799E-2</v>
      </c>
      <c r="W1159" s="19">
        <v>1.30386661112425E-4</v>
      </c>
      <c r="X1159" s="51">
        <v>0.80195591717711101</v>
      </c>
      <c r="Y1159" s="19"/>
      <c r="Z1159" s="51"/>
      <c r="AA1159" s="19"/>
      <c r="AB1159" s="51"/>
      <c r="AC1159" s="19"/>
      <c r="AD1159" s="51"/>
      <c r="AE1159" s="19"/>
      <c r="AF1159" s="87"/>
      <c r="AG1159" s="19">
        <v>0</v>
      </c>
      <c r="AH1159" s="51">
        <v>-1.79882099182578</v>
      </c>
      <c r="AI1159" s="19"/>
      <c r="AJ1159" s="51"/>
      <c r="AK1159" s="19">
        <v>2.32700000196928E-4</v>
      </c>
      <c r="AL1159" s="19">
        <v>2.02389283913362E-3</v>
      </c>
      <c r="AM1159" s="51">
        <v>-9.2944840182171902</v>
      </c>
      <c r="AN1159" s="15"/>
      <c r="AO1159" s="22">
        <v>3.24983393511502E-5</v>
      </c>
      <c r="AP1159" s="22">
        <v>0</v>
      </c>
      <c r="AQ1159" s="22">
        <v>0</v>
      </c>
      <c r="AR1159" s="22">
        <v>0</v>
      </c>
      <c r="AS1159" s="20"/>
      <c r="AT1159" s="20"/>
      <c r="AU1159" s="20"/>
      <c r="AV1159" s="21"/>
      <c r="AW1159" s="15"/>
      <c r="AX1159" s="25"/>
      <c r="AY1159" s="26"/>
      <c r="AZ1159" s="26"/>
      <c r="BA1159" s="26"/>
      <c r="BB1159" s="85"/>
      <c r="BC1159" s="88">
        <v>0</v>
      </c>
      <c r="BD1159" s="18">
        <v>44005</v>
      </c>
      <c r="BE1159" s="18"/>
      <c r="BF1159" s="20"/>
      <c r="BG1159" s="18"/>
      <c r="BH1159" s="15"/>
    </row>
    <row r="1160" spans="1:60" x14ac:dyDescent="0.25">
      <c r="A1160" s="15"/>
      <c r="B1160" s="14" t="s">
        <v>3649</v>
      </c>
      <c r="C1160" s="14" t="s">
        <v>3650</v>
      </c>
      <c r="D1160" s="14" t="s">
        <v>3637</v>
      </c>
      <c r="E1160" s="16" t="s">
        <v>3133</v>
      </c>
      <c r="F1160" s="16" t="s">
        <v>3119</v>
      </c>
      <c r="G1160" s="81" t="s">
        <v>703</v>
      </c>
      <c r="H1160" s="82" t="s">
        <v>704</v>
      </c>
      <c r="I1160" s="17" t="s">
        <v>31</v>
      </c>
      <c r="J1160" s="17" t="s">
        <v>64</v>
      </c>
      <c r="K1160" s="15"/>
      <c r="L1160" s="18">
        <v>44022</v>
      </c>
      <c r="M1160" s="83">
        <v>1589.6307999994599</v>
      </c>
      <c r="N1160" s="84">
        <v>1589.6307999994599</v>
      </c>
      <c r="O1160" s="84">
        <v>1589.6307999994599</v>
      </c>
      <c r="P1160" s="85">
        <f t="shared" si="18"/>
        <v>1</v>
      </c>
      <c r="Q1160" s="18">
        <v>44022</v>
      </c>
      <c r="R1160" s="86">
        <v>200107.26199999999</v>
      </c>
      <c r="S1160" s="86">
        <v>106776.660209351</v>
      </c>
      <c r="T1160" s="15"/>
      <c r="U1160" s="19">
        <v>1.08831482066307E-5</v>
      </c>
      <c r="V1160" s="51">
        <v>4.3001230187655899E-2</v>
      </c>
      <c r="W1160" s="19">
        <v>3.6216486660123299E-4</v>
      </c>
      <c r="X1160" s="51">
        <v>0.82513373772599197</v>
      </c>
      <c r="Y1160" s="19">
        <v>4.8920530025498002E-3</v>
      </c>
      <c r="Z1160" s="51">
        <v>19.820878758502701</v>
      </c>
      <c r="AA1160" s="19">
        <v>1.2668107707213499E-2</v>
      </c>
      <c r="AB1160" s="51">
        <v>21.843477673886799</v>
      </c>
      <c r="AC1160" s="19">
        <v>2.8873664061393401E-2</v>
      </c>
      <c r="AD1160" s="51">
        <v>27.173221904406098</v>
      </c>
      <c r="AE1160" s="19"/>
      <c r="AF1160" s="87"/>
      <c r="AG1160" s="19">
        <v>1.17273682917585E-4</v>
      </c>
      <c r="AH1160" s="51">
        <v>-1.78709362353402</v>
      </c>
      <c r="AI1160" s="19">
        <v>5.1495209972927097E-3</v>
      </c>
      <c r="AJ1160" s="51">
        <v>14.2418693067302</v>
      </c>
      <c r="AK1160" s="19">
        <v>4.2974014007995699E-2</v>
      </c>
      <c r="AL1160" s="19">
        <v>1.5927626584016301E-2</v>
      </c>
      <c r="AM1160" s="51">
        <v>25.566384865582201</v>
      </c>
      <c r="AN1160" s="15"/>
      <c r="AO1160" s="22">
        <v>8.2972055861318895E-4</v>
      </c>
      <c r="AP1160" s="22">
        <v>0</v>
      </c>
      <c r="AQ1160" s="22">
        <v>2.00593882436806E-3</v>
      </c>
      <c r="AR1160" s="22">
        <v>1.17273682917585E-4</v>
      </c>
      <c r="AS1160" s="20">
        <v>12</v>
      </c>
      <c r="AT1160" s="20">
        <v>0</v>
      </c>
      <c r="AU1160" s="20">
        <v>7</v>
      </c>
      <c r="AV1160" s="21">
        <v>5</v>
      </c>
      <c r="AW1160" s="15"/>
      <c r="AX1160" s="25">
        <v>1.15020154157378E-3</v>
      </c>
      <c r="AY1160" s="26">
        <v>-14.6612809068611</v>
      </c>
      <c r="AZ1160" s="26">
        <v>0.57992797668976004</v>
      </c>
      <c r="BA1160" s="26">
        <v>-12.760841312498099</v>
      </c>
      <c r="BB1160" s="85">
        <v>1.1885720358051799E-4</v>
      </c>
      <c r="BC1160" s="88">
        <v>0</v>
      </c>
      <c r="BD1160" s="18">
        <v>44022</v>
      </c>
      <c r="BE1160" s="18"/>
      <c r="BF1160" s="20"/>
      <c r="BG1160" s="18"/>
      <c r="BH1160" s="15"/>
    </row>
    <row r="1161" spans="1:60" x14ac:dyDescent="0.25">
      <c r="A1161" s="15"/>
      <c r="B1161" s="14" t="s">
        <v>3651</v>
      </c>
      <c r="C1161" s="14" t="s">
        <v>3652</v>
      </c>
      <c r="D1161" s="14" t="s">
        <v>3653</v>
      </c>
      <c r="E1161" s="16" t="s">
        <v>36</v>
      </c>
      <c r="F1161" s="16" t="s">
        <v>3119</v>
      </c>
      <c r="G1161" s="81" t="s">
        <v>224</v>
      </c>
      <c r="H1161" s="82" t="s">
        <v>225</v>
      </c>
      <c r="I1161" s="17" t="s">
        <v>31</v>
      </c>
      <c r="J1161" s="17" t="s">
        <v>3654</v>
      </c>
      <c r="K1161" s="15"/>
      <c r="L1161" s="18">
        <v>44022</v>
      </c>
      <c r="M1161" s="83">
        <v>1913.5811999999</v>
      </c>
      <c r="N1161" s="84">
        <v>1913.5811999999</v>
      </c>
      <c r="O1161" s="84">
        <v>1916.56460000016</v>
      </c>
      <c r="P1161" s="85">
        <f t="shared" si="18"/>
        <v>0.99844336058369243</v>
      </c>
      <c r="Q1161" s="18">
        <v>43984</v>
      </c>
      <c r="R1161" s="86">
        <v>42343593.325999998</v>
      </c>
      <c r="S1161" s="86">
        <v>36132024.731812499</v>
      </c>
      <c r="T1161" s="15"/>
      <c r="U1161" s="19">
        <v>-2.13730809264234E-5</v>
      </c>
      <c r="V1161" s="51">
        <v>3.9775607274350498E-2</v>
      </c>
      <c r="W1161" s="19">
        <v>6.2534469361708001E-4</v>
      </c>
      <c r="X1161" s="51">
        <v>0.851451720427576</v>
      </c>
      <c r="Y1161" s="19">
        <v>1.16091965574014E-2</v>
      </c>
      <c r="Z1161" s="51">
        <v>20.4925931140024</v>
      </c>
      <c r="AA1161" s="19">
        <v>2.11423801083583E-2</v>
      </c>
      <c r="AB1161" s="51">
        <v>22.690904913994</v>
      </c>
      <c r="AC1161" s="19">
        <v>5.0832373841330998E-2</v>
      </c>
      <c r="AD1161" s="51">
        <v>29.369092882377998</v>
      </c>
      <c r="AE1161" s="19">
        <v>7.9578087079425999E-2</v>
      </c>
      <c r="AF1161" s="87">
        <v>25.735040756553602</v>
      </c>
      <c r="AG1161" s="19">
        <v>2.46141426032409E-5</v>
      </c>
      <c r="AH1161" s="51">
        <v>-1.7963595775654499</v>
      </c>
      <c r="AI1161" s="19">
        <v>1.27527871354687E-2</v>
      </c>
      <c r="AJ1161" s="51">
        <v>15.0021959205478</v>
      </c>
      <c r="AK1161" s="19">
        <v>0.91358119999989895</v>
      </c>
      <c r="AL1161" s="19">
        <v>4.1893170751791303E-2</v>
      </c>
      <c r="AM1161" s="51">
        <v>-14.7107284525409</v>
      </c>
      <c r="AN1161" s="15"/>
      <c r="AO1161" s="22">
        <v>3.5122316076012798E-3</v>
      </c>
      <c r="AP1161" s="22">
        <v>-3.47903646070336E-3</v>
      </c>
      <c r="AQ1161" s="22">
        <v>6.0384643493307504E-3</v>
      </c>
      <c r="AR1161" s="22">
        <v>-2.88066937991971E-3</v>
      </c>
      <c r="AS1161" s="20">
        <v>8</v>
      </c>
      <c r="AT1161" s="20">
        <v>4</v>
      </c>
      <c r="AU1161" s="20">
        <v>7</v>
      </c>
      <c r="AV1161" s="21">
        <v>5</v>
      </c>
      <c r="AW1161" s="15"/>
      <c r="AX1161" s="25">
        <v>8.7100683735752693E-3</v>
      </c>
      <c r="AY1161" s="26">
        <v>-0.84454599111086304</v>
      </c>
      <c r="AZ1161" s="26">
        <v>0.66084829206556595</v>
      </c>
      <c r="BA1161" s="26">
        <v>-1.1579207389622801</v>
      </c>
      <c r="BB1161" s="85">
        <v>8.9990564835147797E-4</v>
      </c>
      <c r="BC1161" s="88">
        <v>-0.90130900359417898</v>
      </c>
      <c r="BD1161" s="18">
        <v>43752</v>
      </c>
      <c r="BE1161" s="18">
        <v>43783</v>
      </c>
      <c r="BF1161" s="20">
        <v>71</v>
      </c>
      <c r="BG1161" s="18">
        <v>43851</v>
      </c>
      <c r="BH1161" s="15"/>
    </row>
    <row r="1162" spans="1:60" x14ac:dyDescent="0.25">
      <c r="A1162" s="15"/>
      <c r="B1162" s="14" t="s">
        <v>3655</v>
      </c>
      <c r="C1162" s="14" t="s">
        <v>3656</v>
      </c>
      <c r="D1162" s="14" t="s">
        <v>3653</v>
      </c>
      <c r="E1162" s="16" t="s">
        <v>3123</v>
      </c>
      <c r="F1162" s="16" t="s">
        <v>3119</v>
      </c>
      <c r="G1162" s="81" t="s">
        <v>224</v>
      </c>
      <c r="H1162" s="82" t="s">
        <v>225</v>
      </c>
      <c r="I1162" s="17" t="s">
        <v>31</v>
      </c>
      <c r="J1162" s="17" t="s">
        <v>64</v>
      </c>
      <c r="K1162" s="15"/>
      <c r="L1162" s="18">
        <v>44022</v>
      </c>
      <c r="M1162" s="83">
        <v>1924.6531000006901</v>
      </c>
      <c r="N1162" s="84">
        <v>1924.6531000006901</v>
      </c>
      <c r="O1162" s="84">
        <v>1927.1456000004</v>
      </c>
      <c r="P1162" s="85">
        <f t="shared" si="18"/>
        <v>0.99870663638507162</v>
      </c>
      <c r="Q1162" s="18">
        <v>43984</v>
      </c>
      <c r="R1162" s="86">
        <v>5324915.0920000002</v>
      </c>
      <c r="S1162" s="86">
        <v>4824392.5962109398</v>
      </c>
      <c r="T1162" s="15"/>
      <c r="U1162" s="19">
        <v>-1.4391996955964701E-5</v>
      </c>
      <c r="V1162" s="51">
        <v>4.04737156713963E-2</v>
      </c>
      <c r="W1162" s="19">
        <v>8.3367571460257804E-4</v>
      </c>
      <c r="X1162" s="51">
        <v>0.87228482252612605</v>
      </c>
      <c r="Y1162" s="19">
        <v>1.28873545199895E-2</v>
      </c>
      <c r="Z1162" s="51">
        <v>20.620408910239298</v>
      </c>
      <c r="AA1162" s="19">
        <v>2.3741847153360099E-2</v>
      </c>
      <c r="AB1162" s="51">
        <v>22.950851618486901</v>
      </c>
      <c r="AC1162" s="19">
        <v>5.5176951351313598E-2</v>
      </c>
      <c r="AD1162" s="51">
        <v>29.8035506333981</v>
      </c>
      <c r="AE1162" s="19">
        <v>8.5504865968687199E-2</v>
      </c>
      <c r="AF1162" s="87">
        <v>26.327718645479798</v>
      </c>
      <c r="AG1162" s="19">
        <v>9.3999798991717398E-5</v>
      </c>
      <c r="AH1162" s="51">
        <v>-1.7894210119266101</v>
      </c>
      <c r="AI1162" s="19">
        <v>1.4102677723713E-2</v>
      </c>
      <c r="AJ1162" s="51">
        <v>15.137184979364999</v>
      </c>
      <c r="AK1162" s="19">
        <v>0.92465310000115997</v>
      </c>
      <c r="AL1162" s="19">
        <v>4.2273357088561198E-2</v>
      </c>
      <c r="AM1162" s="51">
        <v>-13.603538452414799</v>
      </c>
      <c r="AN1162" s="15"/>
      <c r="AO1162" s="22">
        <v>3.5192122977605301E-3</v>
      </c>
      <c r="AP1162" s="22">
        <v>-3.47214105659077E-3</v>
      </c>
      <c r="AQ1162" s="22">
        <v>6.2478474737872602E-3</v>
      </c>
      <c r="AR1162" s="22">
        <v>-2.6725494590209599E-3</v>
      </c>
      <c r="AS1162" s="20">
        <v>8</v>
      </c>
      <c r="AT1162" s="20">
        <v>4</v>
      </c>
      <c r="AU1162" s="20">
        <v>7</v>
      </c>
      <c r="AV1162" s="21">
        <v>5</v>
      </c>
      <c r="AW1162" s="15"/>
      <c r="AX1162" s="25">
        <v>8.71760576023917E-3</v>
      </c>
      <c r="AY1162" s="26">
        <v>-0.57199938474423095</v>
      </c>
      <c r="AZ1162" s="26">
        <v>0.66959212952497205</v>
      </c>
      <c r="BA1162" s="26">
        <v>-0.79145003614485199</v>
      </c>
      <c r="BB1162" s="85">
        <v>9.0069150349791004E-4</v>
      </c>
      <c r="BC1162" s="88">
        <v>-0.87993611830279395</v>
      </c>
      <c r="BD1162" s="18">
        <v>43752</v>
      </c>
      <c r="BE1162" s="18">
        <v>43783</v>
      </c>
      <c r="BF1162" s="20">
        <v>67</v>
      </c>
      <c r="BG1162" s="18">
        <v>43845</v>
      </c>
      <c r="BH1162" s="15"/>
    </row>
    <row r="1163" spans="1:60" x14ac:dyDescent="0.25">
      <c r="A1163" s="15"/>
      <c r="B1163" s="14" t="s">
        <v>3657</v>
      </c>
      <c r="C1163" s="14" t="s">
        <v>3658</v>
      </c>
      <c r="D1163" s="14" t="s">
        <v>3653</v>
      </c>
      <c r="E1163" s="16" t="s">
        <v>3126</v>
      </c>
      <c r="F1163" s="16" t="s">
        <v>3119</v>
      </c>
      <c r="G1163" s="81" t="s">
        <v>224</v>
      </c>
      <c r="H1163" s="82" t="s">
        <v>225</v>
      </c>
      <c r="I1163" s="17" t="s">
        <v>31</v>
      </c>
      <c r="J1163" s="17" t="s">
        <v>3659</v>
      </c>
      <c r="K1163" s="15"/>
      <c r="L1163" s="18">
        <v>44022</v>
      </c>
      <c r="M1163" s="83">
        <v>1048.6587000004899</v>
      </c>
      <c r="N1163" s="84">
        <v>1048.6587000004899</v>
      </c>
      <c r="O1163" s="84">
        <v>1050.1638999991101</v>
      </c>
      <c r="P1163" s="85">
        <f t="shared" si="18"/>
        <v>0.99856669992310587</v>
      </c>
      <c r="Q1163" s="18">
        <v>43984</v>
      </c>
      <c r="R1163" s="86">
        <v>12582162.568</v>
      </c>
      <c r="S1163" s="86">
        <v>13426794.631046901</v>
      </c>
      <c r="T1163" s="15"/>
      <c r="U1163" s="19">
        <v>-1.8118053958460199E-5</v>
      </c>
      <c r="V1163" s="51">
        <v>4.0101109971146798E-2</v>
      </c>
      <c r="W1163" s="19">
        <v>7.2296899088541999E-4</v>
      </c>
      <c r="X1163" s="51">
        <v>0.86121415015441005</v>
      </c>
      <c r="Y1163" s="19">
        <v>1.22079773082078E-2</v>
      </c>
      <c r="Z1163" s="51">
        <v>20.552471189061201</v>
      </c>
      <c r="AA1163" s="19">
        <v>2.23599223027122E-2</v>
      </c>
      <c r="AB1163" s="51">
        <v>22.812659133429399</v>
      </c>
      <c r="AC1163" s="19"/>
      <c r="AD1163" s="51"/>
      <c r="AE1163" s="19"/>
      <c r="AF1163" s="87"/>
      <c r="AG1163" s="19">
        <v>5.7123850638163303E-5</v>
      </c>
      <c r="AH1163" s="51">
        <v>-1.7931086067619599</v>
      </c>
      <c r="AI1163" s="19">
        <v>1.3385193537033E-2</v>
      </c>
      <c r="AJ1163" s="51">
        <v>15.065436560704301</v>
      </c>
      <c r="AK1163" s="19">
        <v>4.7129262999078499E-2</v>
      </c>
      <c r="AL1163" s="19">
        <v>2.6482428984309098E-2</v>
      </c>
      <c r="AM1163" s="51">
        <v>25.116273305960899</v>
      </c>
      <c r="AN1163" s="15"/>
      <c r="AO1163" s="22">
        <v>3.5154803172190402E-3</v>
      </c>
      <c r="AP1163" s="22">
        <v>-3.4758161618810798E-3</v>
      </c>
      <c r="AQ1163" s="22">
        <v>6.1365875280898798E-3</v>
      </c>
      <c r="AR1163" s="22">
        <v>-2.7830827502839401E-3</v>
      </c>
      <c r="AS1163" s="20">
        <v>8</v>
      </c>
      <c r="AT1163" s="20">
        <v>4</v>
      </c>
      <c r="AU1163" s="20">
        <v>7</v>
      </c>
      <c r="AV1163" s="21">
        <v>5</v>
      </c>
      <c r="AW1163" s="15"/>
      <c r="AX1163" s="25">
        <v>8.7134928615523691E-3</v>
      </c>
      <c r="AY1163" s="26">
        <v>-0.71685600255386805</v>
      </c>
      <c r="AZ1163" s="26">
        <v>0.66494322314883902</v>
      </c>
      <c r="BA1163" s="26">
        <v>-0.98707542366628298</v>
      </c>
      <c r="BB1163" s="85">
        <v>9.0026277401307204E-4</v>
      </c>
      <c r="BC1163" s="88">
        <v>-0.89129121393762001</v>
      </c>
      <c r="BD1163" s="18">
        <v>43752</v>
      </c>
      <c r="BE1163" s="18">
        <v>43783</v>
      </c>
      <c r="BF1163" s="20">
        <v>68</v>
      </c>
      <c r="BG1163" s="18">
        <v>43846</v>
      </c>
      <c r="BH1163" s="15"/>
    </row>
    <row r="1164" spans="1:60" x14ac:dyDescent="0.25">
      <c r="A1164" s="15"/>
      <c r="B1164" s="14" t="s">
        <v>3660</v>
      </c>
      <c r="C1164" s="14" t="s">
        <v>3661</v>
      </c>
      <c r="D1164" s="14" t="s">
        <v>3653</v>
      </c>
      <c r="E1164" s="16" t="s">
        <v>47</v>
      </c>
      <c r="F1164" s="16" t="s">
        <v>3119</v>
      </c>
      <c r="G1164" s="81" t="s">
        <v>224</v>
      </c>
      <c r="H1164" s="82" t="s">
        <v>225</v>
      </c>
      <c r="I1164" s="17" t="s">
        <v>31</v>
      </c>
      <c r="J1164" s="17" t="s">
        <v>3662</v>
      </c>
      <c r="K1164" s="15"/>
      <c r="L1164" s="18">
        <v>44022</v>
      </c>
      <c r="M1164" s="83">
        <v>1693.1703999992501</v>
      </c>
      <c r="N1164" s="84">
        <v>1693.1703999992501</v>
      </c>
      <c r="O1164" s="84">
        <v>1695.28639999963</v>
      </c>
      <c r="P1164" s="85">
        <f t="shared" si="18"/>
        <v>0.99875183331832285</v>
      </c>
      <c r="Q1164" s="18">
        <v>43984</v>
      </c>
      <c r="R1164" s="86">
        <v>11258297.755999999</v>
      </c>
      <c r="S1164" s="86">
        <v>8311988.5967031298</v>
      </c>
      <c r="T1164" s="15"/>
      <c r="U1164" s="19">
        <v>-1.32294453578652E-5</v>
      </c>
      <c r="V1164" s="51">
        <v>4.0589970831206301E-2</v>
      </c>
      <c r="W1164" s="19">
        <v>8.6942149755486796E-4</v>
      </c>
      <c r="X1164" s="51">
        <v>0.87585940082135505</v>
      </c>
      <c r="Y1164" s="19">
        <v>1.31069563340134E-2</v>
      </c>
      <c r="Z1164" s="51">
        <v>20.642369091656299</v>
      </c>
      <c r="AA1164" s="19">
        <v>2.4188870213038199E-2</v>
      </c>
      <c r="AB1164" s="51">
        <v>22.995553924469299</v>
      </c>
      <c r="AC1164" s="19">
        <v>5.6117285208529197E-2</v>
      </c>
      <c r="AD1164" s="51">
        <v>29.897584019112401</v>
      </c>
      <c r="AE1164" s="19">
        <v>8.6946102465008196E-2</v>
      </c>
      <c r="AF1164" s="87">
        <v>26.471842295111902</v>
      </c>
      <c r="AG1164" s="19">
        <v>1.05907231045421E-4</v>
      </c>
      <c r="AH1164" s="51">
        <v>-1.7882302687212399</v>
      </c>
      <c r="AI1164" s="19">
        <v>1.43346466629737E-2</v>
      </c>
      <c r="AJ1164" s="51">
        <v>15.1603818732983</v>
      </c>
      <c r="AK1164" s="19">
        <v>0.69317039999994401</v>
      </c>
      <c r="AL1164" s="19">
        <v>4.2737248180856099E-2</v>
      </c>
      <c r="AM1164" s="51">
        <v>31.219272942864301</v>
      </c>
      <c r="AN1164" s="15"/>
      <c r="AO1164" s="22">
        <v>3.5204264386266E-3</v>
      </c>
      <c r="AP1164" s="22">
        <v>-3.47098425845616E-3</v>
      </c>
      <c r="AQ1164" s="22">
        <v>6.2838699614076203E-3</v>
      </c>
      <c r="AR1164" s="22">
        <v>-2.6367850632595898E-3</v>
      </c>
      <c r="AS1164" s="20">
        <v>8</v>
      </c>
      <c r="AT1164" s="20">
        <v>4</v>
      </c>
      <c r="AU1164" s="20">
        <v>7</v>
      </c>
      <c r="AV1164" s="21">
        <v>5</v>
      </c>
      <c r="AW1164" s="15"/>
      <c r="AX1164" s="25">
        <v>8.7189760424371404E-3</v>
      </c>
      <c r="AY1164" s="26">
        <v>-0.52516251084398402</v>
      </c>
      <c r="AZ1164" s="26">
        <v>0.671095927482384</v>
      </c>
      <c r="BA1164" s="26">
        <v>-0.72778647017548803</v>
      </c>
      <c r="BB1164" s="85">
        <v>9.0083431265497904E-4</v>
      </c>
      <c r="BC1164" s="88">
        <v>-0.87626454596829695</v>
      </c>
      <c r="BD1164" s="18">
        <v>43752</v>
      </c>
      <c r="BE1164" s="18">
        <v>43783</v>
      </c>
      <c r="BF1164" s="20">
        <v>66</v>
      </c>
      <c r="BG1164" s="18">
        <v>43844</v>
      </c>
      <c r="BH1164" s="15"/>
    </row>
    <row r="1165" spans="1:60" x14ac:dyDescent="0.25">
      <c r="A1165" s="15"/>
      <c r="B1165" s="14" t="s">
        <v>3663</v>
      </c>
      <c r="C1165" s="14" t="s">
        <v>3664</v>
      </c>
      <c r="D1165" s="14" t="s">
        <v>3653</v>
      </c>
      <c r="E1165" s="16" t="s">
        <v>3133</v>
      </c>
      <c r="F1165" s="16" t="s">
        <v>3119</v>
      </c>
      <c r="G1165" s="81" t="s">
        <v>224</v>
      </c>
      <c r="H1165" s="82" t="s">
        <v>225</v>
      </c>
      <c r="I1165" s="17" t="s">
        <v>31</v>
      </c>
      <c r="J1165" s="17" t="s">
        <v>64</v>
      </c>
      <c r="K1165" s="15"/>
      <c r="L1165" s="18">
        <v>44022</v>
      </c>
      <c r="M1165" s="83">
        <v>1083.95500000007</v>
      </c>
      <c r="N1165" s="84">
        <v>1083.95500000007</v>
      </c>
      <c r="O1165" s="84">
        <v>1084.58080000058</v>
      </c>
      <c r="P1165" s="85">
        <f t="shared" si="18"/>
        <v>0.9994230028776927</v>
      </c>
      <c r="Q1165" s="18">
        <v>44020</v>
      </c>
      <c r="R1165" s="86">
        <v>1521876.537</v>
      </c>
      <c r="S1165" s="86">
        <v>5720752.6060859403</v>
      </c>
      <c r="T1165" s="15"/>
      <c r="U1165" s="19">
        <v>4.7972698666853796E-6</v>
      </c>
      <c r="V1165" s="51">
        <v>4.23926423536614E-2</v>
      </c>
      <c r="W1165" s="19">
        <v>1.40812696736248E-3</v>
      </c>
      <c r="X1165" s="51">
        <v>0.92972994780211604</v>
      </c>
      <c r="Y1165" s="19">
        <v>1.64193230084493E-2</v>
      </c>
      <c r="Z1165" s="51">
        <v>20.973605759092599</v>
      </c>
      <c r="AA1165" s="19">
        <v>3.0942787812818999E-2</v>
      </c>
      <c r="AB1165" s="51">
        <v>23.670945684454601</v>
      </c>
      <c r="AC1165" s="19">
        <v>7.0063330833363593E-2</v>
      </c>
      <c r="AD1165" s="51">
        <v>31.292188581603099</v>
      </c>
      <c r="AE1165" s="19"/>
      <c r="AF1165" s="87"/>
      <c r="AG1165" s="19">
        <v>2.8533308613987201E-4</v>
      </c>
      <c r="AH1165" s="51">
        <v>-1.77028768321179</v>
      </c>
      <c r="AI1165" s="19">
        <v>1.78335789914854E-2</v>
      </c>
      <c r="AJ1165" s="51">
        <v>15.5102751061495</v>
      </c>
      <c r="AK1165" s="19">
        <v>8.4043457945954303E-2</v>
      </c>
      <c r="AL1165" s="19">
        <v>3.3674933232759899E-2</v>
      </c>
      <c r="AM1165" s="51">
        <v>35.632576780510099</v>
      </c>
      <c r="AN1165" s="15"/>
      <c r="AO1165" s="22">
        <v>3.53850777719344E-3</v>
      </c>
      <c r="AP1165" s="22">
        <v>-3.4530840839579499E-3</v>
      </c>
      <c r="AQ1165" s="22">
        <v>6.8253729841671901E-3</v>
      </c>
      <c r="AR1165" s="22">
        <v>-2.0985342453059301E-3</v>
      </c>
      <c r="AS1165" s="20">
        <v>9</v>
      </c>
      <c r="AT1165" s="20">
        <v>3</v>
      </c>
      <c r="AU1165" s="20">
        <v>7</v>
      </c>
      <c r="AV1165" s="21">
        <v>5</v>
      </c>
      <c r="AW1165" s="15"/>
      <c r="AX1165" s="25">
        <v>8.74562333985523E-3</v>
      </c>
      <c r="AY1165" s="26">
        <v>0.29111305208743898</v>
      </c>
      <c r="AZ1165" s="26">
        <v>0.64839732134350903</v>
      </c>
      <c r="BA1165" s="26">
        <v>0.41439061294613599</v>
      </c>
      <c r="BB1165" s="85">
        <v>9.0360659534894695E-4</v>
      </c>
      <c r="BC1165" s="88">
        <v>-0.82133960148348695</v>
      </c>
      <c r="BD1165" s="18">
        <v>43753</v>
      </c>
      <c r="BE1165" s="18">
        <v>43783</v>
      </c>
      <c r="BF1165" s="20">
        <v>57</v>
      </c>
      <c r="BG1165" s="18">
        <v>43832</v>
      </c>
      <c r="BH1165" s="15"/>
    </row>
    <row r="1166" spans="1:60" x14ac:dyDescent="0.25">
      <c r="A1166" s="15"/>
      <c r="B1166" s="14" t="s">
        <v>3665</v>
      </c>
      <c r="C1166" s="14" t="s">
        <v>3666</v>
      </c>
      <c r="D1166" s="14" t="s">
        <v>3667</v>
      </c>
      <c r="E1166" s="16" t="s">
        <v>36</v>
      </c>
      <c r="F1166" s="16" t="s">
        <v>3119</v>
      </c>
      <c r="G1166" s="81" t="s">
        <v>115</v>
      </c>
      <c r="H1166" s="82" t="s">
        <v>190</v>
      </c>
      <c r="I1166" s="17" t="s">
        <v>31</v>
      </c>
      <c r="J1166" s="17" t="s">
        <v>3668</v>
      </c>
      <c r="K1166" s="15"/>
      <c r="L1166" s="18">
        <v>44022</v>
      </c>
      <c r="M1166" s="83">
        <v>1967.96869999915</v>
      </c>
      <c r="N1166" s="84">
        <v>1967.96869999915</v>
      </c>
      <c r="O1166" s="84">
        <v>2144.7831999994801</v>
      </c>
      <c r="P1166" s="85">
        <f t="shared" si="18"/>
        <v>0.91756066533886826</v>
      </c>
      <c r="Q1166" s="18">
        <v>43882</v>
      </c>
      <c r="R1166" s="86">
        <v>7285605.96</v>
      </c>
      <c r="S1166" s="86">
        <v>6952375.1881718701</v>
      </c>
      <c r="T1166" s="15"/>
      <c r="U1166" s="19">
        <v>5.6987435673363498E-3</v>
      </c>
      <c r="V1166" s="51">
        <v>0.611787272100628</v>
      </c>
      <c r="W1166" s="19">
        <v>4.4207005021235098E-2</v>
      </c>
      <c r="X1166" s="51">
        <v>5.2096177531930197</v>
      </c>
      <c r="Y1166" s="19">
        <v>-6.2562559343859903E-2</v>
      </c>
      <c r="Z1166" s="51">
        <v>13.075417523869</v>
      </c>
      <c r="AA1166" s="19">
        <v>5.7256905480244299E-2</v>
      </c>
      <c r="AB1166" s="51">
        <v>26.3023574511753</v>
      </c>
      <c r="AC1166" s="19">
        <v>6.0340532052578097E-2</v>
      </c>
      <c r="AD1166" s="51">
        <v>30.319908703502701</v>
      </c>
      <c r="AE1166" s="19">
        <v>7.3811295724226497E-2</v>
      </c>
      <c r="AF1166" s="87">
        <v>25.158361621026401</v>
      </c>
      <c r="AG1166" s="19">
        <v>1.1483865289847E-2</v>
      </c>
      <c r="AH1166" s="51">
        <v>-0.65043446284107598</v>
      </c>
      <c r="AI1166" s="19">
        <v>-2.5162984394228299E-2</v>
      </c>
      <c r="AJ1166" s="51">
        <v>11.210618767567199</v>
      </c>
      <c r="AK1166" s="19">
        <v>0.96796869999845503</v>
      </c>
      <c r="AL1166" s="19">
        <v>5.9997507232765201E-2</v>
      </c>
      <c r="AM1166" s="51">
        <v>45.682290874305203</v>
      </c>
      <c r="AN1166" s="15"/>
      <c r="AO1166" s="22">
        <v>2.9121013270923899E-2</v>
      </c>
      <c r="AP1166" s="22">
        <v>-3.7322973412301501E-2</v>
      </c>
      <c r="AQ1166" s="22">
        <v>7.0529244127101307E-2</v>
      </c>
      <c r="AR1166" s="22">
        <v>-0.14009569337125899</v>
      </c>
      <c r="AS1166" s="20">
        <v>7</v>
      </c>
      <c r="AT1166" s="20">
        <v>5</v>
      </c>
      <c r="AU1166" s="20">
        <v>7</v>
      </c>
      <c r="AV1166" s="21">
        <v>5</v>
      </c>
      <c r="AW1166" s="15"/>
      <c r="AX1166" s="25">
        <v>0.133363839149824</v>
      </c>
      <c r="AY1166" s="26">
        <v>0.107187398083056</v>
      </c>
      <c r="AZ1166" s="26">
        <v>0.75757570204586999</v>
      </c>
      <c r="BA1166" s="26">
        <v>0.147957747425153</v>
      </c>
      <c r="BB1166" s="85">
        <v>1.3744265611349E-2</v>
      </c>
      <c r="BC1166" s="88">
        <v>-24.952950955572302</v>
      </c>
      <c r="BD1166" s="18">
        <v>43882</v>
      </c>
      <c r="BE1166" s="18">
        <v>43914</v>
      </c>
      <c r="BF1166" s="20"/>
      <c r="BG1166" s="18"/>
      <c r="BH1166" s="15"/>
    </row>
    <row r="1167" spans="1:60" x14ac:dyDescent="0.25">
      <c r="A1167" s="15"/>
      <c r="B1167" s="14" t="s">
        <v>3669</v>
      </c>
      <c r="C1167" s="14" t="s">
        <v>3670</v>
      </c>
      <c r="D1167" s="14" t="s">
        <v>3667</v>
      </c>
      <c r="E1167" s="16" t="s">
        <v>3123</v>
      </c>
      <c r="F1167" s="16" t="s">
        <v>3119</v>
      </c>
      <c r="G1167" s="81" t="s">
        <v>115</v>
      </c>
      <c r="H1167" s="82" t="s">
        <v>190</v>
      </c>
      <c r="I1167" s="17" t="s">
        <v>31</v>
      </c>
      <c r="J1167" s="17" t="s">
        <v>64</v>
      </c>
      <c r="K1167" s="15"/>
      <c r="L1167" s="18">
        <v>44022</v>
      </c>
      <c r="M1167" s="83">
        <v>2379.9556000009202</v>
      </c>
      <c r="N1167" s="84">
        <v>2379.9556000009202</v>
      </c>
      <c r="O1167" s="84">
        <v>2576.0461000017799</v>
      </c>
      <c r="P1167" s="85">
        <f t="shared" si="18"/>
        <v>0.92387927374408241</v>
      </c>
      <c r="Q1167" s="18">
        <v>43882</v>
      </c>
      <c r="R1167" s="86">
        <v>7497098.5010000002</v>
      </c>
      <c r="S1167" s="86">
        <v>7230248.1758906301</v>
      </c>
      <c r="T1167" s="15"/>
      <c r="U1167" s="19">
        <v>5.7479993065499002E-3</v>
      </c>
      <c r="V1167" s="51">
        <v>0.61671284602198295</v>
      </c>
      <c r="W1167" s="19">
        <v>4.5743704175038098E-2</v>
      </c>
      <c r="X1167" s="51">
        <v>5.36328766857332</v>
      </c>
      <c r="Y1167" s="19">
        <v>-5.4161773782689097E-2</v>
      </c>
      <c r="Z1167" s="51">
        <v>13.9154960799788</v>
      </c>
      <c r="AA1167" s="19">
        <v>7.64216165243852E-2</v>
      </c>
      <c r="AB1167" s="51">
        <v>28.218828555603999</v>
      </c>
      <c r="AC1167" s="19">
        <v>9.9011213173071197E-2</v>
      </c>
      <c r="AD1167" s="51">
        <v>34.1869768155739</v>
      </c>
      <c r="AE1167" s="19">
        <v>0.133121394417685</v>
      </c>
      <c r="AF1167" s="87">
        <v>31.089371490379602</v>
      </c>
      <c r="AG1167" s="19">
        <v>1.19797678507894E-2</v>
      </c>
      <c r="AH1167" s="51">
        <v>-0.60084420674684202</v>
      </c>
      <c r="AI1167" s="19">
        <v>-1.5944762542858398E-2</v>
      </c>
      <c r="AJ1167" s="51">
        <v>12.1324409527151</v>
      </c>
      <c r="AK1167" s="19">
        <v>0.72614402692299296</v>
      </c>
      <c r="AL1167" s="19">
        <v>5.6942333298138699E-2</v>
      </c>
      <c r="AM1167" s="51">
        <v>91.477557622944005</v>
      </c>
      <c r="AN1167" s="15"/>
      <c r="AO1167" s="22">
        <v>2.9171421938372102E-2</v>
      </c>
      <c r="AP1167" s="22">
        <v>-3.72757753566475E-2</v>
      </c>
      <c r="AQ1167" s="22">
        <v>7.2104706952813999E-2</v>
      </c>
      <c r="AR1167" s="22">
        <v>-0.13878797681900301</v>
      </c>
      <c r="AS1167" s="20">
        <v>7</v>
      </c>
      <c r="AT1167" s="20">
        <v>5</v>
      </c>
      <c r="AU1167" s="20">
        <v>7</v>
      </c>
      <c r="AV1167" s="21">
        <v>5</v>
      </c>
      <c r="AW1167" s="15"/>
      <c r="AX1167" s="25">
        <v>0.13341327529982699</v>
      </c>
      <c r="AY1167" s="26">
        <v>0.23723278914008</v>
      </c>
      <c r="AZ1167" s="26">
        <v>0.82311527139154395</v>
      </c>
      <c r="BA1167" s="26">
        <v>0.32906809080486699</v>
      </c>
      <c r="BB1167" s="85">
        <v>1.3750258578002101E-2</v>
      </c>
      <c r="BC1167" s="88">
        <v>-24.835137849469898</v>
      </c>
      <c r="BD1167" s="18">
        <v>43882</v>
      </c>
      <c r="BE1167" s="18">
        <v>43914</v>
      </c>
      <c r="BF1167" s="20"/>
      <c r="BG1167" s="18"/>
      <c r="BH1167" s="15"/>
    </row>
    <row r="1168" spans="1:60" x14ac:dyDescent="0.25">
      <c r="A1168" s="15"/>
      <c r="B1168" s="14" t="s">
        <v>3671</v>
      </c>
      <c r="C1168" s="14" t="s">
        <v>3672</v>
      </c>
      <c r="D1168" s="14" t="s">
        <v>3667</v>
      </c>
      <c r="E1168" s="16" t="s">
        <v>3126</v>
      </c>
      <c r="F1168" s="16" t="s">
        <v>3119</v>
      </c>
      <c r="G1168" s="81" t="s">
        <v>115</v>
      </c>
      <c r="H1168" s="82" t="s">
        <v>190</v>
      </c>
      <c r="I1168" s="17" t="s">
        <v>31</v>
      </c>
      <c r="J1168" s="17" t="s">
        <v>3673</v>
      </c>
      <c r="K1168" s="15"/>
      <c r="L1168" s="18">
        <v>44022</v>
      </c>
      <c r="M1168" s="83">
        <v>1118.58819999918</v>
      </c>
      <c r="N1168" s="84">
        <v>1118.58819999918</v>
      </c>
      <c r="O1168" s="84">
        <v>1219.0890999995199</v>
      </c>
      <c r="P1168" s="85">
        <f t="shared" si="18"/>
        <v>0.91756066066017694</v>
      </c>
      <c r="Q1168" s="18">
        <v>43882</v>
      </c>
      <c r="R1168" s="86">
        <v>13286845.539000001</v>
      </c>
      <c r="S1168" s="86">
        <v>13651807.395874999</v>
      </c>
      <c r="T1168" s="15"/>
      <c r="U1168" s="19">
        <v>5.6987198368005903E-3</v>
      </c>
      <c r="V1168" s="51">
        <v>0.61178489904705202</v>
      </c>
      <c r="W1168" s="19">
        <v>4.4206938120623797E-2</v>
      </c>
      <c r="X1168" s="51">
        <v>5.2096110631318897</v>
      </c>
      <c r="Y1168" s="19">
        <v>-6.2562581689271604E-2</v>
      </c>
      <c r="Z1168" s="51">
        <v>13.0754152893205</v>
      </c>
      <c r="AA1168" s="19">
        <v>5.72569365613163E-2</v>
      </c>
      <c r="AB1168" s="51">
        <v>26.302360559289799</v>
      </c>
      <c r="AC1168" s="19"/>
      <c r="AD1168" s="51"/>
      <c r="AE1168" s="19"/>
      <c r="AF1168" s="87"/>
      <c r="AG1168" s="19">
        <v>1.1483890370072899E-2</v>
      </c>
      <c r="AH1168" s="51">
        <v>-0.65043195481848703</v>
      </c>
      <c r="AI1168" s="19">
        <v>-2.5163016320220801E-2</v>
      </c>
      <c r="AJ1168" s="51">
        <v>11.210615574978901</v>
      </c>
      <c r="AK1168" s="19">
        <v>0.12590987935254799</v>
      </c>
      <c r="AL1168" s="19">
        <v>6.9625603260646998E-2</v>
      </c>
      <c r="AM1168" s="51">
        <v>32.9943349413224</v>
      </c>
      <c r="AN1168" s="15"/>
      <c r="AO1168" s="22">
        <v>2.9120966361006102E-2</v>
      </c>
      <c r="AP1168" s="22">
        <v>-3.7322936997952597E-2</v>
      </c>
      <c r="AQ1168" s="22">
        <v>7.0529241909753196E-2</v>
      </c>
      <c r="AR1168" s="22">
        <v>-0.140095613236626</v>
      </c>
      <c r="AS1168" s="20">
        <v>7</v>
      </c>
      <c r="AT1168" s="20">
        <v>5</v>
      </c>
      <c r="AU1168" s="20">
        <v>7</v>
      </c>
      <c r="AV1168" s="21">
        <v>5</v>
      </c>
      <c r="AW1168" s="15"/>
      <c r="AX1168" s="25">
        <v>0.13336381462941099</v>
      </c>
      <c r="AY1168" s="26">
        <v>0.107190585577655</v>
      </c>
      <c r="AZ1168" s="26">
        <v>0.75757700279791595</v>
      </c>
      <c r="BA1168" s="26">
        <v>0.147962201985365</v>
      </c>
      <c r="BB1168" s="85">
        <v>1.37442632679267E-2</v>
      </c>
      <c r="BC1168" s="88">
        <v>-24.952950526727399</v>
      </c>
      <c r="BD1168" s="18">
        <v>43882</v>
      </c>
      <c r="BE1168" s="18">
        <v>43914</v>
      </c>
      <c r="BF1168" s="20"/>
      <c r="BG1168" s="18"/>
      <c r="BH1168" s="15"/>
    </row>
    <row r="1169" spans="1:60" x14ac:dyDescent="0.25">
      <c r="A1169" s="15"/>
      <c r="B1169" s="14" t="s">
        <v>3674</v>
      </c>
      <c r="C1169" s="14" t="s">
        <v>3675</v>
      </c>
      <c r="D1169" s="14" t="s">
        <v>3667</v>
      </c>
      <c r="E1169" s="16" t="s">
        <v>47</v>
      </c>
      <c r="F1169" s="16" t="s">
        <v>3119</v>
      </c>
      <c r="G1169" s="81" t="s">
        <v>115</v>
      </c>
      <c r="H1169" s="82" t="s">
        <v>190</v>
      </c>
      <c r="I1169" s="17" t="s">
        <v>31</v>
      </c>
      <c r="J1169" s="17" t="s">
        <v>3676</v>
      </c>
      <c r="K1169" s="15"/>
      <c r="L1169" s="18">
        <v>44022</v>
      </c>
      <c r="M1169" s="83">
        <v>2300.5601000003498</v>
      </c>
      <c r="N1169" s="84">
        <v>2300.5601000003498</v>
      </c>
      <c r="O1169" s="84">
        <v>2496.7778999991701</v>
      </c>
      <c r="P1169" s="85">
        <f t="shared" si="18"/>
        <v>0.92141159211682966</v>
      </c>
      <c r="Q1169" s="18">
        <v>43882</v>
      </c>
      <c r="R1169" s="86">
        <v>124427.353</v>
      </c>
      <c r="S1169" s="86">
        <v>133083.40117370599</v>
      </c>
      <c r="T1169" s="15"/>
      <c r="U1169" s="19">
        <v>5.7288103998871503E-3</v>
      </c>
      <c r="V1169" s="51">
        <v>0.61479395535570802</v>
      </c>
      <c r="W1169" s="19">
        <v>4.5144615753088098E-2</v>
      </c>
      <c r="X1169" s="51">
        <v>5.3033788263783199</v>
      </c>
      <c r="Y1169" s="19">
        <v>-5.7444713949735202E-2</v>
      </c>
      <c r="Z1169" s="51">
        <v>13.587202063281399</v>
      </c>
      <c r="AA1169" s="19">
        <v>6.8911463034964995E-2</v>
      </c>
      <c r="AB1169" s="51">
        <v>27.467813206662001</v>
      </c>
      <c r="AC1169" s="19">
        <v>8.3798495536029804E-2</v>
      </c>
      <c r="AD1169" s="51">
        <v>32.665705051855198</v>
      </c>
      <c r="AE1169" s="19">
        <v>0.1096502611709</v>
      </c>
      <c r="AF1169" s="87">
        <v>28.742258165701099</v>
      </c>
      <c r="AG1169" s="19">
        <v>1.17865101346979E-2</v>
      </c>
      <c r="AH1169" s="51">
        <v>-0.62016997835598897</v>
      </c>
      <c r="AI1169" s="19">
        <v>-1.95476757362485E-2</v>
      </c>
      <c r="AJ1169" s="51">
        <v>11.7721496333688</v>
      </c>
      <c r="AK1169" s="19">
        <v>1.30056009999942</v>
      </c>
      <c r="AL1169" s="19">
        <v>7.5056408313685097E-2</v>
      </c>
      <c r="AM1169" s="51">
        <v>100.13533050613501</v>
      </c>
      <c r="AN1169" s="15"/>
      <c r="AO1169" s="22">
        <v>2.9151769414966101E-2</v>
      </c>
      <c r="AP1169" s="22">
        <v>-3.7294163668775603E-2</v>
      </c>
      <c r="AQ1169" s="22">
        <v>7.1490397054731106E-2</v>
      </c>
      <c r="AR1169" s="22">
        <v>-0.139297914378403</v>
      </c>
      <c r="AS1169" s="20">
        <v>7</v>
      </c>
      <c r="AT1169" s="20">
        <v>5</v>
      </c>
      <c r="AU1169" s="20">
        <v>7</v>
      </c>
      <c r="AV1169" s="21">
        <v>5</v>
      </c>
      <c r="AW1169" s="15"/>
      <c r="AX1169" s="25">
        <v>0.13339369706547599</v>
      </c>
      <c r="AY1169" s="26">
        <v>0.186293582392864</v>
      </c>
      <c r="AZ1169" s="26">
        <v>0.797440846101381</v>
      </c>
      <c r="BA1169" s="26">
        <v>0.25791928361104499</v>
      </c>
      <c r="BB1169" s="85">
        <v>1.3747890386566699E-2</v>
      </c>
      <c r="BC1169" s="88">
        <v>-24.881075725628801</v>
      </c>
      <c r="BD1169" s="18">
        <v>43882</v>
      </c>
      <c r="BE1169" s="18">
        <v>43914</v>
      </c>
      <c r="BF1169" s="20"/>
      <c r="BG1169" s="18"/>
      <c r="BH1169" s="15"/>
    </row>
    <row r="1170" spans="1:60" x14ac:dyDescent="0.25">
      <c r="A1170" s="15"/>
      <c r="B1170" s="14" t="s">
        <v>3677</v>
      </c>
      <c r="C1170" s="14" t="s">
        <v>3678</v>
      </c>
      <c r="D1170" s="14" t="s">
        <v>3667</v>
      </c>
      <c r="E1170" s="16" t="s">
        <v>3679</v>
      </c>
      <c r="F1170" s="16" t="s">
        <v>3119</v>
      </c>
      <c r="G1170" s="81" t="s">
        <v>115</v>
      </c>
      <c r="H1170" s="82" t="s">
        <v>190</v>
      </c>
      <c r="I1170" s="17" t="s">
        <v>31</v>
      </c>
      <c r="J1170" s="17" t="s">
        <v>64</v>
      </c>
      <c r="K1170" s="15"/>
      <c r="L1170" s="18">
        <v>44022</v>
      </c>
      <c r="M1170" s="83">
        <v>1747.2915000002799</v>
      </c>
      <c r="N1170" s="84">
        <v>1747.2915000002799</v>
      </c>
      <c r="O1170" s="84">
        <v>1888.36360000074</v>
      </c>
      <c r="P1170" s="85">
        <f t="shared" si="18"/>
        <v>0.92529399528755751</v>
      </c>
      <c r="Q1170" s="18">
        <v>43882</v>
      </c>
      <c r="R1170" s="86">
        <v>394356.005</v>
      </c>
      <c r="S1170" s="86">
        <v>395535.71853271499</v>
      </c>
      <c r="T1170" s="15"/>
      <c r="U1170" s="19">
        <v>5.7589810312492799E-3</v>
      </c>
      <c r="V1170" s="51">
        <v>0.61781101849192099</v>
      </c>
      <c r="W1170" s="19">
        <v>4.6086648222626501E-2</v>
      </c>
      <c r="X1170" s="51">
        <v>5.3975820733321598</v>
      </c>
      <c r="Y1170" s="19">
        <v>-5.2278488613446798E-2</v>
      </c>
      <c r="Z1170" s="51">
        <v>14.1038245969103</v>
      </c>
      <c r="AA1170" s="19">
        <v>8.0741753790789503E-2</v>
      </c>
      <c r="AB1170" s="51">
        <v>28.650842282251698</v>
      </c>
      <c r="AC1170" s="19">
        <v>0.107844666399615</v>
      </c>
      <c r="AD1170" s="51">
        <v>35.070322138199103</v>
      </c>
      <c r="AE1170" s="19">
        <v>0.14680727184168099</v>
      </c>
      <c r="AF1170" s="87">
        <v>32.457959232793698</v>
      </c>
      <c r="AG1170" s="19">
        <v>1.2090406356946901E-2</v>
      </c>
      <c r="AH1170" s="51">
        <v>-0.58978035613108704</v>
      </c>
      <c r="AI1170" s="19">
        <v>-1.38776249641523E-2</v>
      </c>
      <c r="AJ1170" s="51">
        <v>12.339154710585699</v>
      </c>
      <c r="AK1170" s="19">
        <v>0.74729150000028299</v>
      </c>
      <c r="AL1170" s="19">
        <v>5.8248814362741499E-2</v>
      </c>
      <c r="AM1170" s="51">
        <v>93.592304930672995</v>
      </c>
      <c r="AN1170" s="15"/>
      <c r="AO1170" s="22">
        <v>2.9182660882725E-2</v>
      </c>
      <c r="AP1170" s="22">
        <v>-3.7265261605170998E-2</v>
      </c>
      <c r="AQ1170" s="22">
        <v>7.2456290621630601E-2</v>
      </c>
      <c r="AR1170" s="22">
        <v>-0.13849614988343101</v>
      </c>
      <c r="AS1170" s="20">
        <v>7</v>
      </c>
      <c r="AT1170" s="20">
        <v>5</v>
      </c>
      <c r="AU1170" s="20">
        <v>7</v>
      </c>
      <c r="AV1170" s="21">
        <v>5</v>
      </c>
      <c r="AW1170" s="15"/>
      <c r="AX1170" s="25">
        <v>0.133424691370019</v>
      </c>
      <c r="AY1170" s="26">
        <v>0.26652100231922299</v>
      </c>
      <c r="AZ1170" s="26">
        <v>0.83787857504648899</v>
      </c>
      <c r="BA1170" s="26">
        <v>0.370096071479111</v>
      </c>
      <c r="BB1170" s="85">
        <v>1.37516357021741E-2</v>
      </c>
      <c r="BC1170" s="88">
        <v>-24.8088450762443</v>
      </c>
      <c r="BD1170" s="18">
        <v>43882</v>
      </c>
      <c r="BE1170" s="18">
        <v>43914</v>
      </c>
      <c r="BF1170" s="20"/>
      <c r="BG1170" s="18"/>
      <c r="BH1170" s="15"/>
    </row>
    <row r="1171" spans="1:60" x14ac:dyDescent="0.25">
      <c r="A1171" s="15"/>
      <c r="B1171" s="14" t="s">
        <v>3680</v>
      </c>
      <c r="C1171" s="14" t="s">
        <v>3681</v>
      </c>
      <c r="D1171" s="14" t="s">
        <v>3667</v>
      </c>
      <c r="E1171" s="16" t="s">
        <v>3682</v>
      </c>
      <c r="F1171" s="16" t="s">
        <v>3119</v>
      </c>
      <c r="G1171" s="81" t="s">
        <v>115</v>
      </c>
      <c r="H1171" s="82" t="s">
        <v>190</v>
      </c>
      <c r="I1171" s="17" t="s">
        <v>31</v>
      </c>
      <c r="J1171" s="17" t="s">
        <v>64</v>
      </c>
      <c r="K1171" s="15"/>
      <c r="L1171" s="18">
        <v>44022</v>
      </c>
      <c r="M1171" s="83">
        <v>1975.9057</v>
      </c>
      <c r="N1171" s="84">
        <v>1975.9057</v>
      </c>
      <c r="O1171" s="84">
        <v>2135.4356000013599</v>
      </c>
      <c r="P1171" s="85">
        <f t="shared" si="18"/>
        <v>0.92529397749046693</v>
      </c>
      <c r="Q1171" s="18">
        <v>43882</v>
      </c>
      <c r="R1171" s="86">
        <v>316204.06900000002</v>
      </c>
      <c r="S1171" s="86">
        <v>324706.97671826201</v>
      </c>
      <c r="T1171" s="15"/>
      <c r="U1171" s="19">
        <v>5.75900863987044E-3</v>
      </c>
      <c r="V1171" s="51">
        <v>0.61781377935403703</v>
      </c>
      <c r="W1171" s="19">
        <v>4.6086602314971997E-2</v>
      </c>
      <c r="X1171" s="51">
        <v>5.3975774825666996</v>
      </c>
      <c r="Y1171" s="19">
        <v>-5.2278496458748103E-2</v>
      </c>
      <c r="Z1171" s="51">
        <v>14.1038238123729</v>
      </c>
      <c r="AA1171" s="19">
        <v>8.0741712992748904E-2</v>
      </c>
      <c r="AB1171" s="51">
        <v>28.650838202447598</v>
      </c>
      <c r="AC1171" s="19">
        <v>0.107844440002809</v>
      </c>
      <c r="AD1171" s="51">
        <v>35.0702994985622</v>
      </c>
      <c r="AE1171" s="19">
        <v>0.14680700864846599</v>
      </c>
      <c r="AF1171" s="87">
        <v>32.457932913443102</v>
      </c>
      <c r="AG1171" s="19">
        <v>1.20903962797456E-2</v>
      </c>
      <c r="AH1171" s="51">
        <v>-0.58978136385121605</v>
      </c>
      <c r="AI1171" s="19">
        <v>-1.38775904169961E-2</v>
      </c>
      <c r="AJ1171" s="51">
        <v>12.3391581652977</v>
      </c>
      <c r="AK1171" s="19">
        <v>0.97590569999883903</v>
      </c>
      <c r="AL1171" s="19">
        <v>7.1532303096319097E-2</v>
      </c>
      <c r="AM1171" s="51">
        <v>116.45372493052901</v>
      </c>
      <c r="AN1171" s="15"/>
      <c r="AO1171" s="22">
        <v>2.91827445162198E-2</v>
      </c>
      <c r="AP1171" s="22">
        <v>-3.72652474516144E-2</v>
      </c>
      <c r="AQ1171" s="22">
        <v>7.2456288447938305E-2</v>
      </c>
      <c r="AR1171" s="22">
        <v>-0.138496117393515</v>
      </c>
      <c r="AS1171" s="20">
        <v>7</v>
      </c>
      <c r="AT1171" s="20">
        <v>5</v>
      </c>
      <c r="AU1171" s="20">
        <v>7</v>
      </c>
      <c r="AV1171" s="21">
        <v>5</v>
      </c>
      <c r="AW1171" s="15"/>
      <c r="AX1171" s="25">
        <v>0.13342471189389499</v>
      </c>
      <c r="AY1171" s="26">
        <v>0.26652048516780302</v>
      </c>
      <c r="AZ1171" s="26">
        <v>0.83787834685881502</v>
      </c>
      <c r="BA1171" s="26">
        <v>0.37009542943042101</v>
      </c>
      <c r="BB1171" s="85">
        <v>1.37516379370754E-2</v>
      </c>
      <c r="BC1171" s="88">
        <v>-24.8088446217007</v>
      </c>
      <c r="BD1171" s="18">
        <v>43882</v>
      </c>
      <c r="BE1171" s="18">
        <v>43914</v>
      </c>
      <c r="BF1171" s="20"/>
      <c r="BG1171" s="18"/>
      <c r="BH1171" s="15"/>
    </row>
    <row r="1172" spans="1:60" x14ac:dyDescent="0.25">
      <c r="A1172" s="15"/>
      <c r="B1172" s="14" t="s">
        <v>3683</v>
      </c>
      <c r="C1172" s="14" t="s">
        <v>3684</v>
      </c>
      <c r="D1172" s="14" t="s">
        <v>3667</v>
      </c>
      <c r="E1172" s="16" t="s">
        <v>3133</v>
      </c>
      <c r="F1172" s="16" t="s">
        <v>3119</v>
      </c>
      <c r="G1172" s="81" t="s">
        <v>115</v>
      </c>
      <c r="H1172" s="82" t="s">
        <v>190</v>
      </c>
      <c r="I1172" s="17" t="s">
        <v>31</v>
      </c>
      <c r="J1172" s="17" t="s">
        <v>64</v>
      </c>
      <c r="K1172" s="15"/>
      <c r="L1172" s="18">
        <v>44022</v>
      </c>
      <c r="M1172" s="83">
        <v>1000</v>
      </c>
      <c r="N1172" s="84">
        <v>1000</v>
      </c>
      <c r="O1172" s="84"/>
      <c r="P1172" s="85" t="str">
        <f t="shared" si="18"/>
        <v/>
      </c>
      <c r="Q1172" s="18"/>
      <c r="R1172" s="86">
        <v>0</v>
      </c>
      <c r="S1172" s="86"/>
      <c r="T1172" s="15"/>
      <c r="U1172" s="19">
        <v>0</v>
      </c>
      <c r="V1172" s="51">
        <v>4.1912915366992799E-2</v>
      </c>
      <c r="W1172" s="19">
        <v>0</v>
      </c>
      <c r="X1172" s="51">
        <v>0.78891725106586796</v>
      </c>
      <c r="Y1172" s="19">
        <v>0</v>
      </c>
      <c r="Z1172" s="51">
        <v>19.3316734582477</v>
      </c>
      <c r="AA1172" s="19"/>
      <c r="AB1172" s="51"/>
      <c r="AC1172" s="19"/>
      <c r="AD1172" s="51"/>
      <c r="AE1172" s="19"/>
      <c r="AF1172" s="87"/>
      <c r="AG1172" s="19">
        <v>0</v>
      </c>
      <c r="AH1172" s="51">
        <v>-1.79882099182578</v>
      </c>
      <c r="AI1172" s="19">
        <v>0</v>
      </c>
      <c r="AJ1172" s="51">
        <v>13.726917206993701</v>
      </c>
      <c r="AK1172" s="19">
        <v>0</v>
      </c>
      <c r="AL1172" s="19">
        <v>0</v>
      </c>
      <c r="AM1172" s="51">
        <v>17.417673381802199</v>
      </c>
      <c r="AN1172" s="15"/>
      <c r="AO1172" s="22">
        <v>0</v>
      </c>
      <c r="AP1172" s="22">
        <v>0</v>
      </c>
      <c r="AQ1172" s="22">
        <v>0</v>
      </c>
      <c r="AR1172" s="22">
        <v>0</v>
      </c>
      <c r="AS1172" s="20"/>
      <c r="AT1172" s="20"/>
      <c r="AU1172" s="20"/>
      <c r="AV1172" s="21"/>
      <c r="AW1172" s="15"/>
      <c r="AX1172" s="25"/>
      <c r="AY1172" s="26"/>
      <c r="AZ1172" s="26"/>
      <c r="BA1172" s="26"/>
      <c r="BB1172" s="85"/>
      <c r="BC1172" s="88">
        <v>0</v>
      </c>
      <c r="BD1172" s="18">
        <v>43767</v>
      </c>
      <c r="BE1172" s="18"/>
      <c r="BF1172" s="20"/>
      <c r="BG1172" s="18"/>
      <c r="BH1172" s="15"/>
    </row>
    <row r="1173" spans="1:60" x14ac:dyDescent="0.25">
      <c r="A1173" s="15"/>
      <c r="B1173" s="14" t="s">
        <v>3685</v>
      </c>
      <c r="C1173" s="14" t="s">
        <v>3686</v>
      </c>
      <c r="D1173" s="14" t="s">
        <v>3687</v>
      </c>
      <c r="E1173" s="16" t="s">
        <v>36</v>
      </c>
      <c r="F1173" s="16" t="s">
        <v>3119</v>
      </c>
      <c r="G1173" s="81" t="s">
        <v>115</v>
      </c>
      <c r="H1173" s="82" t="s">
        <v>182</v>
      </c>
      <c r="I1173" s="17" t="s">
        <v>31</v>
      </c>
      <c r="J1173" s="17" t="s">
        <v>3688</v>
      </c>
      <c r="K1173" s="15"/>
      <c r="L1173" s="18">
        <v>44022</v>
      </c>
      <c r="M1173" s="83">
        <v>1745.9060999993201</v>
      </c>
      <c r="N1173" s="84">
        <v>1745.9060999993201</v>
      </c>
      <c r="O1173" s="84">
        <v>1820.24479999952</v>
      </c>
      <c r="P1173" s="85">
        <f t="shared" si="18"/>
        <v>0.95916005363662105</v>
      </c>
      <c r="Q1173" s="18">
        <v>43874</v>
      </c>
      <c r="R1173" s="86">
        <v>8650495.5120000001</v>
      </c>
      <c r="S1173" s="86">
        <v>8953583.3352031205</v>
      </c>
      <c r="T1173" s="15"/>
      <c r="U1173" s="19">
        <v>2.1953621453576501E-3</v>
      </c>
      <c r="V1173" s="51">
        <v>0.26144912990275798</v>
      </c>
      <c r="W1173" s="19">
        <v>3.3358927999870502E-2</v>
      </c>
      <c r="X1173" s="51">
        <v>4.12481005105656</v>
      </c>
      <c r="Y1173" s="19">
        <v>-2.9850483362679401E-2</v>
      </c>
      <c r="Z1173" s="51">
        <v>16.346625121979699</v>
      </c>
      <c r="AA1173" s="19">
        <v>3.5036936087635702E-2</v>
      </c>
      <c r="AB1173" s="51">
        <v>24.080360511929001</v>
      </c>
      <c r="AC1173" s="19">
        <v>9.6777336571976805E-2</v>
      </c>
      <c r="AD1173" s="51">
        <v>33.963589155464398</v>
      </c>
      <c r="AE1173" s="19">
        <v>8.5490924751938993E-2</v>
      </c>
      <c r="AF1173" s="87">
        <v>26.3263245238049</v>
      </c>
      <c r="AG1173" s="19">
        <v>3.9325682137132398E-3</v>
      </c>
      <c r="AH1173" s="51">
        <v>-1.4055641704544499</v>
      </c>
      <c r="AI1173" s="19">
        <v>-7.0233839805951001E-3</v>
      </c>
      <c r="AJ1173" s="51">
        <v>13.0245788089378</v>
      </c>
      <c r="AK1173" s="19">
        <v>0.74590609999955604</v>
      </c>
      <c r="AL1173" s="19">
        <v>4.91136908549379E-2</v>
      </c>
      <c r="AM1173" s="51">
        <v>21.703790581959801</v>
      </c>
      <c r="AN1173" s="15"/>
      <c r="AO1173" s="22">
        <v>1.6442281339550401E-2</v>
      </c>
      <c r="AP1173" s="22">
        <v>-2.2204846059139499E-2</v>
      </c>
      <c r="AQ1173" s="22">
        <v>5.43295608968037E-2</v>
      </c>
      <c r="AR1173" s="22">
        <v>-9.6916295282426304E-2</v>
      </c>
      <c r="AS1173" s="20">
        <v>8</v>
      </c>
      <c r="AT1173" s="20">
        <v>4</v>
      </c>
      <c r="AU1173" s="20">
        <v>7</v>
      </c>
      <c r="AV1173" s="21">
        <v>5</v>
      </c>
      <c r="AW1173" s="15"/>
      <c r="AX1173" s="25">
        <v>8.1734214688040097E-2</v>
      </c>
      <c r="AY1173" s="26">
        <v>4.6730870960459497E-2</v>
      </c>
      <c r="AZ1173" s="26">
        <v>0.70997051278027401</v>
      </c>
      <c r="BA1173" s="26">
        <v>6.2129114173785603E-2</v>
      </c>
      <c r="BB1173" s="85">
        <v>8.4220113579158394E-3</v>
      </c>
      <c r="BC1173" s="88">
        <v>-16.4458538762992</v>
      </c>
      <c r="BD1173" s="18">
        <v>43874</v>
      </c>
      <c r="BE1173" s="18">
        <v>43914</v>
      </c>
      <c r="BF1173" s="20"/>
      <c r="BG1173" s="18"/>
      <c r="BH1173" s="15"/>
    </row>
    <row r="1174" spans="1:60" x14ac:dyDescent="0.25">
      <c r="A1174" s="15"/>
      <c r="B1174" s="14" t="s">
        <v>3689</v>
      </c>
      <c r="C1174" s="14" t="s">
        <v>3690</v>
      </c>
      <c r="D1174" s="14" t="s">
        <v>3687</v>
      </c>
      <c r="E1174" s="16" t="s">
        <v>3123</v>
      </c>
      <c r="F1174" s="16" t="s">
        <v>3119</v>
      </c>
      <c r="G1174" s="81" t="s">
        <v>115</v>
      </c>
      <c r="H1174" s="82" t="s">
        <v>182</v>
      </c>
      <c r="I1174" s="17" t="s">
        <v>31</v>
      </c>
      <c r="J1174" s="17" t="s">
        <v>64</v>
      </c>
      <c r="K1174" s="15"/>
      <c r="L1174" s="18">
        <v>44022</v>
      </c>
      <c r="M1174" s="83">
        <v>2071.1739999987199</v>
      </c>
      <c r="N1174" s="84">
        <v>2071.1739999987199</v>
      </c>
      <c r="O1174" s="84">
        <v>2142.45309999958</v>
      </c>
      <c r="P1174" s="85">
        <f t="shared" si="18"/>
        <v>0.96673014685788261</v>
      </c>
      <c r="Q1174" s="18">
        <v>43874</v>
      </c>
      <c r="R1174" s="86">
        <v>9407062.8670000006</v>
      </c>
      <c r="S1174" s="86">
        <v>8531480.4693906307</v>
      </c>
      <c r="T1174" s="15"/>
      <c r="U1174" s="19">
        <v>2.2485548579425098E-3</v>
      </c>
      <c r="V1174" s="51">
        <v>0.26676840116124401</v>
      </c>
      <c r="W1174" s="19">
        <v>3.5006930365852902E-2</v>
      </c>
      <c r="X1174" s="51">
        <v>4.2896102876548001</v>
      </c>
      <c r="Y1174" s="19">
        <v>-2.0426112423592699E-2</v>
      </c>
      <c r="Z1174" s="51">
        <v>17.2890622158884</v>
      </c>
      <c r="AA1174" s="19">
        <v>5.5382869246386697E-2</v>
      </c>
      <c r="AB1174" s="51">
        <v>26.114953827811402</v>
      </c>
      <c r="AC1174" s="19">
        <v>0.14019479893438999</v>
      </c>
      <c r="AD1174" s="51">
        <v>38.305335391720298</v>
      </c>
      <c r="AE1174" s="19">
        <v>0.150614827240206</v>
      </c>
      <c r="AF1174" s="87">
        <v>32.838714772602501</v>
      </c>
      <c r="AG1174" s="19">
        <v>4.4659820396191199E-3</v>
      </c>
      <c r="AH1174" s="51">
        <v>-1.35222278786387</v>
      </c>
      <c r="AI1174" s="19">
        <v>3.1554361685266498E-3</v>
      </c>
      <c r="AJ1174" s="51">
        <v>14.042460823853601</v>
      </c>
      <c r="AK1174" s="19">
        <v>0.70387061214074498</v>
      </c>
      <c r="AL1174" s="19">
        <v>5.5550647817654002E-2</v>
      </c>
      <c r="AM1174" s="51">
        <v>89.250216144719204</v>
      </c>
      <c r="AN1174" s="15"/>
      <c r="AO1174" s="22">
        <v>1.6496281228683098E-2</v>
      </c>
      <c r="AP1174" s="22">
        <v>-2.2152910581098698E-2</v>
      </c>
      <c r="AQ1174" s="22">
        <v>5.6010946167589303E-2</v>
      </c>
      <c r="AR1174" s="22">
        <v>-9.5427962714893497E-2</v>
      </c>
      <c r="AS1174" s="20">
        <v>8</v>
      </c>
      <c r="AT1174" s="20">
        <v>4</v>
      </c>
      <c r="AU1174" s="20">
        <v>7</v>
      </c>
      <c r="AV1174" s="21">
        <v>5</v>
      </c>
      <c r="AW1174" s="15"/>
      <c r="AX1174" s="25">
        <v>8.1794895479106303E-2</v>
      </c>
      <c r="AY1174" s="26">
        <v>0.27440841162933799</v>
      </c>
      <c r="AZ1174" s="26">
        <v>0.780331764649418</v>
      </c>
      <c r="BA1174" s="26">
        <v>0.36765688573404998</v>
      </c>
      <c r="BB1174" s="85">
        <v>8.4288106542771898E-3</v>
      </c>
      <c r="BC1174" s="88">
        <v>-16.2681414122926</v>
      </c>
      <c r="BD1174" s="18">
        <v>43874</v>
      </c>
      <c r="BE1174" s="18">
        <v>43914</v>
      </c>
      <c r="BF1174" s="20"/>
      <c r="BG1174" s="18"/>
      <c r="BH1174" s="15"/>
    </row>
    <row r="1175" spans="1:60" x14ac:dyDescent="0.25">
      <c r="A1175" s="15"/>
      <c r="B1175" s="14" t="s">
        <v>3691</v>
      </c>
      <c r="C1175" s="14" t="s">
        <v>3692</v>
      </c>
      <c r="D1175" s="14" t="s">
        <v>3687</v>
      </c>
      <c r="E1175" s="16" t="s">
        <v>3126</v>
      </c>
      <c r="F1175" s="16" t="s">
        <v>3119</v>
      </c>
      <c r="G1175" s="81" t="s">
        <v>115</v>
      </c>
      <c r="H1175" s="82" t="s">
        <v>182</v>
      </c>
      <c r="I1175" s="17" t="s">
        <v>31</v>
      </c>
      <c r="J1175" s="17" t="s">
        <v>3693</v>
      </c>
      <c r="K1175" s="15"/>
      <c r="L1175" s="18">
        <v>44022</v>
      </c>
      <c r="M1175" s="83">
        <v>1126.7993000000699</v>
      </c>
      <c r="N1175" s="84">
        <v>1126.7993000000699</v>
      </c>
      <c r="O1175" s="84">
        <v>1174.77710000053</v>
      </c>
      <c r="P1175" s="85">
        <f t="shared" si="18"/>
        <v>0.95916008236759254</v>
      </c>
      <c r="Q1175" s="18">
        <v>43874</v>
      </c>
      <c r="R1175" s="86">
        <v>14658502.843</v>
      </c>
      <c r="S1175" s="86">
        <v>15367721.521187499</v>
      </c>
      <c r="T1175" s="15"/>
      <c r="U1175" s="19">
        <v>2.1953499453957201E-3</v>
      </c>
      <c r="V1175" s="51">
        <v>0.26144790990656502</v>
      </c>
      <c r="W1175" s="19">
        <v>3.3358953338392901E-2</v>
      </c>
      <c r="X1175" s="51">
        <v>4.1248125849088</v>
      </c>
      <c r="Y1175" s="19">
        <v>-2.98504558486457E-2</v>
      </c>
      <c r="Z1175" s="51">
        <v>16.346627873397701</v>
      </c>
      <c r="AA1175" s="19">
        <v>3.5036959789067602E-2</v>
      </c>
      <c r="AB1175" s="51">
        <v>24.080362882057699</v>
      </c>
      <c r="AC1175" s="19"/>
      <c r="AD1175" s="51"/>
      <c r="AE1175" s="19"/>
      <c r="AF1175" s="87"/>
      <c r="AG1175" s="19">
        <v>3.9326063943008202E-3</v>
      </c>
      <c r="AH1175" s="51">
        <v>-1.4055603523957001</v>
      </c>
      <c r="AI1175" s="19">
        <v>-7.0233665146588499E-3</v>
      </c>
      <c r="AJ1175" s="51">
        <v>13.024580555531401</v>
      </c>
      <c r="AK1175" s="19">
        <v>0.131509547945898</v>
      </c>
      <c r="AL1175" s="19">
        <v>7.2641676586499698E-2</v>
      </c>
      <c r="AM1175" s="51">
        <v>33.5543018006138</v>
      </c>
      <c r="AN1175" s="15"/>
      <c r="AO1175" s="22">
        <v>1.6442286194433098E-2</v>
      </c>
      <c r="AP1175" s="22">
        <v>-2.2204891874935101E-2</v>
      </c>
      <c r="AQ1175" s="22">
        <v>5.43294488452375E-2</v>
      </c>
      <c r="AR1175" s="22">
        <v>-9.6916266813495897E-2</v>
      </c>
      <c r="AS1175" s="20">
        <v>8</v>
      </c>
      <c r="AT1175" s="20">
        <v>4</v>
      </c>
      <c r="AU1175" s="20">
        <v>7</v>
      </c>
      <c r="AV1175" s="21">
        <v>5</v>
      </c>
      <c r="AW1175" s="15"/>
      <c r="AX1175" s="25">
        <v>8.1734193309384903E-2</v>
      </c>
      <c r="AY1175" s="26">
        <v>4.67313743686191E-2</v>
      </c>
      <c r="AZ1175" s="26">
        <v>0.70997091038952898</v>
      </c>
      <c r="BA1175" s="26">
        <v>6.2129789900779997E-2</v>
      </c>
      <c r="BB1175" s="85">
        <v>8.4220091366569196E-3</v>
      </c>
      <c r="BC1175" s="88">
        <v>-16.445851727970901</v>
      </c>
      <c r="BD1175" s="18">
        <v>43874</v>
      </c>
      <c r="BE1175" s="18">
        <v>43914</v>
      </c>
      <c r="BF1175" s="20"/>
      <c r="BG1175" s="18"/>
      <c r="BH1175" s="15"/>
    </row>
    <row r="1176" spans="1:60" x14ac:dyDescent="0.25">
      <c r="A1176" s="15"/>
      <c r="B1176" s="14" t="s">
        <v>3694</v>
      </c>
      <c r="C1176" s="14" t="s">
        <v>3695</v>
      </c>
      <c r="D1176" s="14" t="s">
        <v>3687</v>
      </c>
      <c r="E1176" s="16" t="s">
        <v>47</v>
      </c>
      <c r="F1176" s="16" t="s">
        <v>3119</v>
      </c>
      <c r="G1176" s="81" t="s">
        <v>115</v>
      </c>
      <c r="H1176" s="82" t="s">
        <v>182</v>
      </c>
      <c r="I1176" s="17" t="s">
        <v>31</v>
      </c>
      <c r="J1176" s="17" t="s">
        <v>3696</v>
      </c>
      <c r="K1176" s="15"/>
      <c r="L1176" s="18">
        <v>44022</v>
      </c>
      <c r="M1176" s="83">
        <v>1979.5135999992499</v>
      </c>
      <c r="N1176" s="84">
        <v>1979.5135999992499</v>
      </c>
      <c r="O1176" s="84">
        <v>2054.7325999997602</v>
      </c>
      <c r="P1176" s="85">
        <f t="shared" si="18"/>
        <v>0.96339231683941795</v>
      </c>
      <c r="Q1176" s="18">
        <v>43874</v>
      </c>
      <c r="R1176" s="86">
        <v>621286.03200000001</v>
      </c>
      <c r="S1176" s="86">
        <v>13889.2779227753</v>
      </c>
      <c r="T1176" s="15"/>
      <c r="U1176" s="19">
        <v>2.2253350598475702E-3</v>
      </c>
      <c r="V1176" s="51">
        <v>0.26444642135174901</v>
      </c>
      <c r="W1176" s="19">
        <v>3.4286505791897098E-2</v>
      </c>
      <c r="X1176" s="51">
        <v>4.2175678302592097</v>
      </c>
      <c r="Y1176" s="19">
        <v>-2.4581125885561099E-2</v>
      </c>
      <c r="Z1176" s="51">
        <v>16.8735608696879</v>
      </c>
      <c r="AA1176" s="19">
        <v>4.6381305810427903E-2</v>
      </c>
      <c r="AB1176" s="51">
        <v>25.214797484193699</v>
      </c>
      <c r="AC1176" s="19">
        <v>0.12084081451947</v>
      </c>
      <c r="AD1176" s="51">
        <v>36.369936950213699</v>
      </c>
      <c r="AE1176" s="19">
        <v>0.121518959658715</v>
      </c>
      <c r="AF1176" s="87">
        <v>29.9291280144826</v>
      </c>
      <c r="AG1176" s="19">
        <v>4.2328160434408303E-3</v>
      </c>
      <c r="AH1176" s="51">
        <v>-1.3755393874816899</v>
      </c>
      <c r="AI1176" s="19">
        <v>-1.3298189669512801E-3</v>
      </c>
      <c r="AJ1176" s="51">
        <v>13.5939353103022</v>
      </c>
      <c r="AK1176" s="19">
        <v>0.97951359999948195</v>
      </c>
      <c r="AL1176" s="19">
        <v>6.1111514001822798E-2</v>
      </c>
      <c r="AM1176" s="51">
        <v>68.030680506140897</v>
      </c>
      <c r="AN1176" s="15"/>
      <c r="AO1176" s="22">
        <v>1.6472555393192999E-2</v>
      </c>
      <c r="AP1176" s="22">
        <v>-2.2175481422891601E-2</v>
      </c>
      <c r="AQ1176" s="22">
        <v>5.5267227728108999E-2</v>
      </c>
      <c r="AR1176" s="22">
        <v>-9.6092554477800199E-2</v>
      </c>
      <c r="AS1176" s="20">
        <v>8</v>
      </c>
      <c r="AT1176" s="20">
        <v>4</v>
      </c>
      <c r="AU1176" s="20">
        <v>7</v>
      </c>
      <c r="AV1176" s="21">
        <v>5</v>
      </c>
      <c r="AW1176" s="15"/>
      <c r="AX1176" s="25">
        <v>8.1767677867028404E-2</v>
      </c>
      <c r="AY1176" s="26">
        <v>0.17372190868286499</v>
      </c>
      <c r="AZ1176" s="26">
        <v>0.74921015615837006</v>
      </c>
      <c r="BA1176" s="26">
        <v>0.23196526840729301</v>
      </c>
      <c r="BB1176" s="85">
        <v>8.4257641286058105E-3</v>
      </c>
      <c r="BC1176" s="88">
        <v>-16.346686668606701</v>
      </c>
      <c r="BD1176" s="18">
        <v>43874</v>
      </c>
      <c r="BE1176" s="18">
        <v>43914</v>
      </c>
      <c r="BF1176" s="20"/>
      <c r="BG1176" s="18"/>
      <c r="BH1176" s="15"/>
    </row>
    <row r="1177" spans="1:60" x14ac:dyDescent="0.25">
      <c r="A1177" s="15"/>
      <c r="B1177" s="14" t="s">
        <v>3697</v>
      </c>
      <c r="C1177" s="14" t="s">
        <v>3698</v>
      </c>
      <c r="D1177" s="14" t="s">
        <v>3687</v>
      </c>
      <c r="E1177" s="16" t="s">
        <v>3679</v>
      </c>
      <c r="F1177" s="16" t="s">
        <v>3119</v>
      </c>
      <c r="G1177" s="81" t="s">
        <v>115</v>
      </c>
      <c r="H1177" s="82" t="s">
        <v>182</v>
      </c>
      <c r="I1177" s="17" t="s">
        <v>31</v>
      </c>
      <c r="J1177" s="17" t="s">
        <v>64</v>
      </c>
      <c r="K1177" s="15"/>
      <c r="L1177" s="18">
        <v>44022</v>
      </c>
      <c r="M1177" s="83">
        <v>1692.42060000077</v>
      </c>
      <c r="N1177" s="84">
        <v>1692.42060000077</v>
      </c>
      <c r="O1177" s="84">
        <v>1748.8959999997201</v>
      </c>
      <c r="P1177" s="85">
        <f t="shared" si="18"/>
        <v>0.96770797120071228</v>
      </c>
      <c r="Q1177" s="18">
        <v>43874</v>
      </c>
      <c r="R1177" s="86">
        <v>389397.99699999997</v>
      </c>
      <c r="S1177" s="86">
        <v>381571.04484179697</v>
      </c>
      <c r="T1177" s="15"/>
      <c r="U1177" s="19">
        <v>2.2554618826689E-3</v>
      </c>
      <c r="V1177" s="51">
        <v>0.26745910363388198</v>
      </c>
      <c r="W1177" s="19">
        <v>3.5219102705013897E-2</v>
      </c>
      <c r="X1177" s="51">
        <v>4.3108275215709</v>
      </c>
      <c r="Y1177" s="19">
        <v>-1.92075126260534E-2</v>
      </c>
      <c r="Z1177" s="51">
        <v>17.410922195645998</v>
      </c>
      <c r="AA1177" s="19">
        <v>5.8028175566505497E-2</v>
      </c>
      <c r="AB1177" s="51">
        <v>26.379484459815998</v>
      </c>
      <c r="AC1177" s="19">
        <v>0.145913875505357</v>
      </c>
      <c r="AD1177" s="51">
        <v>38.877243048802498</v>
      </c>
      <c r="AE1177" s="19">
        <v>0.15928088470900501</v>
      </c>
      <c r="AF1177" s="87">
        <v>33.705320519511602</v>
      </c>
      <c r="AG1177" s="19">
        <v>4.5345958369580304E-3</v>
      </c>
      <c r="AH1177" s="51">
        <v>-1.3453614081299701</v>
      </c>
      <c r="AI1177" s="19">
        <v>4.4719944817188696E-3</v>
      </c>
      <c r="AJ1177" s="51">
        <v>14.1741166551656</v>
      </c>
      <c r="AK1177" s="19">
        <v>0.69242060000076899</v>
      </c>
      <c r="AL1177" s="19">
        <v>5.4828855651067002E-2</v>
      </c>
      <c r="AM1177" s="51">
        <v>88.105214930721601</v>
      </c>
      <c r="AN1177" s="15"/>
      <c r="AO1177" s="22">
        <v>1.6503243083207102E-2</v>
      </c>
      <c r="AP1177" s="22">
        <v>-2.2146253787468598E-2</v>
      </c>
      <c r="AQ1177" s="22">
        <v>5.6227423050586402E-2</v>
      </c>
      <c r="AR1177" s="22">
        <v>-9.5236440924054505E-2</v>
      </c>
      <c r="AS1177" s="20">
        <v>8</v>
      </c>
      <c r="AT1177" s="20">
        <v>4</v>
      </c>
      <c r="AU1177" s="20">
        <v>7</v>
      </c>
      <c r="AV1177" s="21">
        <v>5</v>
      </c>
      <c r="AW1177" s="15"/>
      <c r="AX1177" s="25">
        <v>8.1803080512181603E-2</v>
      </c>
      <c r="AY1177" s="26">
        <v>0.30397031377015099</v>
      </c>
      <c r="AZ1177" s="26">
        <v>0.78947315957248099</v>
      </c>
      <c r="BA1177" s="26">
        <v>0.40766850016598299</v>
      </c>
      <c r="BB1177" s="85">
        <v>8.4297247487393201E-3</v>
      </c>
      <c r="BC1177" s="88">
        <v>-16.245259866816902</v>
      </c>
      <c r="BD1177" s="18">
        <v>43874</v>
      </c>
      <c r="BE1177" s="18">
        <v>43914</v>
      </c>
      <c r="BF1177" s="20"/>
      <c r="BG1177" s="18"/>
      <c r="BH1177" s="15"/>
    </row>
    <row r="1178" spans="1:60" x14ac:dyDescent="0.25">
      <c r="A1178" s="15"/>
      <c r="B1178" s="14" t="s">
        <v>3699</v>
      </c>
      <c r="C1178" s="14" t="s">
        <v>3700</v>
      </c>
      <c r="D1178" s="14" t="s">
        <v>3687</v>
      </c>
      <c r="E1178" s="16" t="s">
        <v>3682</v>
      </c>
      <c r="F1178" s="16" t="s">
        <v>3119</v>
      </c>
      <c r="G1178" s="81" t="s">
        <v>115</v>
      </c>
      <c r="H1178" s="82" t="s">
        <v>182</v>
      </c>
      <c r="I1178" s="17" t="s">
        <v>31</v>
      </c>
      <c r="J1178" s="17" t="s">
        <v>64</v>
      </c>
      <c r="K1178" s="15"/>
      <c r="L1178" s="18">
        <v>44022</v>
      </c>
      <c r="M1178" s="83">
        <v>1782.7050999999001</v>
      </c>
      <c r="N1178" s="84">
        <v>1782.7050999999001</v>
      </c>
      <c r="O1178" s="84">
        <v>1842.1932999994599</v>
      </c>
      <c r="P1178" s="85">
        <f t="shared" si="18"/>
        <v>0.96770794899776413</v>
      </c>
      <c r="Q1178" s="18">
        <v>43874</v>
      </c>
      <c r="R1178" s="86">
        <v>351950.72200000001</v>
      </c>
      <c r="S1178" s="86">
        <v>344589.14592285198</v>
      </c>
      <c r="T1178" s="15"/>
      <c r="U1178" s="19">
        <v>2.2554196239070699E-3</v>
      </c>
      <c r="V1178" s="51">
        <v>0.26745487775769999</v>
      </c>
      <c r="W1178" s="19">
        <v>3.5219065768615103E-2</v>
      </c>
      <c r="X1178" s="51">
        <v>4.3108238279310198</v>
      </c>
      <c r="Y1178" s="19">
        <v>-1.92075118138746E-2</v>
      </c>
      <c r="Z1178" s="51">
        <v>17.4109222768748</v>
      </c>
      <c r="AA1178" s="19">
        <v>5.8028171588375699E-2</v>
      </c>
      <c r="AB1178" s="51">
        <v>26.3794840619958</v>
      </c>
      <c r="AC1178" s="19">
        <v>0.14591395455863701</v>
      </c>
      <c r="AD1178" s="51">
        <v>38.877250954101299</v>
      </c>
      <c r="AE1178" s="19">
        <v>0.15928099422671901</v>
      </c>
      <c r="AF1178" s="87">
        <v>33.705331471283003</v>
      </c>
      <c r="AG1178" s="19">
        <v>4.5345643538894399E-3</v>
      </c>
      <c r="AH1178" s="51">
        <v>-1.34536455643683</v>
      </c>
      <c r="AI1178" s="19">
        <v>4.4719637789967202E-3</v>
      </c>
      <c r="AJ1178" s="51">
        <v>14.174113584900599</v>
      </c>
      <c r="AK1178" s="19">
        <v>0.782705100000603</v>
      </c>
      <c r="AL1178" s="19">
        <v>6.0405164063922698E-2</v>
      </c>
      <c r="AM1178" s="51">
        <v>97.133664930704995</v>
      </c>
      <c r="AN1178" s="15"/>
      <c r="AO1178" s="22">
        <v>1.6503238737641399E-2</v>
      </c>
      <c r="AP1178" s="22">
        <v>-2.2146207729747399E-2</v>
      </c>
      <c r="AQ1178" s="22">
        <v>5.6227356812087202E-2</v>
      </c>
      <c r="AR1178" s="22">
        <v>-9.5236471013777205E-2</v>
      </c>
      <c r="AS1178" s="20">
        <v>8</v>
      </c>
      <c r="AT1178" s="20">
        <v>4</v>
      </c>
      <c r="AU1178" s="20">
        <v>7</v>
      </c>
      <c r="AV1178" s="21">
        <v>5</v>
      </c>
      <c r="AW1178" s="15"/>
      <c r="AX1178" s="25">
        <v>8.1803070426103699E-2</v>
      </c>
      <c r="AY1178" s="26">
        <v>0.303969078859609</v>
      </c>
      <c r="AZ1178" s="26">
        <v>0.78947296640399101</v>
      </c>
      <c r="BA1178" s="26">
        <v>0.40766674025508098</v>
      </c>
      <c r="BB1178" s="85">
        <v>8.4297236763541204E-3</v>
      </c>
      <c r="BC1178" s="88">
        <v>-16.245260472904199</v>
      </c>
      <c r="BD1178" s="18">
        <v>43874</v>
      </c>
      <c r="BE1178" s="18">
        <v>43914</v>
      </c>
      <c r="BF1178" s="20"/>
      <c r="BG1178" s="18"/>
      <c r="BH1178" s="15"/>
    </row>
    <row r="1179" spans="1:60" x14ac:dyDescent="0.25">
      <c r="A1179" s="15"/>
      <c r="B1179" s="14" t="s">
        <v>3701</v>
      </c>
      <c r="C1179" s="14" t="s">
        <v>3702</v>
      </c>
      <c r="D1179" s="14" t="s">
        <v>3687</v>
      </c>
      <c r="E1179" s="16" t="s">
        <v>3133</v>
      </c>
      <c r="F1179" s="16" t="s">
        <v>3119</v>
      </c>
      <c r="G1179" s="81" t="s">
        <v>115</v>
      </c>
      <c r="H1179" s="82" t="s">
        <v>182</v>
      </c>
      <c r="I1179" s="17" t="s">
        <v>31</v>
      </c>
      <c r="J1179" s="17" t="s">
        <v>64</v>
      </c>
      <c r="K1179" s="15"/>
      <c r="L1179" s="18">
        <v>44022</v>
      </c>
      <c r="M1179" s="83">
        <v>1171.1848000008599</v>
      </c>
      <c r="N1179" s="84">
        <v>1171.1848000008599</v>
      </c>
      <c r="O1179" s="84">
        <v>1205.9188000001</v>
      </c>
      <c r="P1179" s="85">
        <f t="shared" si="18"/>
        <v>0.97119706567371111</v>
      </c>
      <c r="Q1179" s="18">
        <v>43874</v>
      </c>
      <c r="R1179" s="86">
        <v>536427.38199999998</v>
      </c>
      <c r="S1179" s="86">
        <v>467239.14145703102</v>
      </c>
      <c r="T1179" s="15"/>
      <c r="U1179" s="19">
        <v>2.2798053760197902E-3</v>
      </c>
      <c r="V1179" s="51">
        <v>0.26989345296897199</v>
      </c>
      <c r="W1179" s="19">
        <v>3.5974577958768399E-2</v>
      </c>
      <c r="X1179" s="51">
        <v>4.3863750469463403</v>
      </c>
      <c r="Y1179" s="19">
        <v>-1.4857076717817099E-2</v>
      </c>
      <c r="Z1179" s="51">
        <v>17.845965786458699</v>
      </c>
      <c r="AA1179" s="19">
        <v>6.7499239379685605E-2</v>
      </c>
      <c r="AB1179" s="51">
        <v>27.3265908411413</v>
      </c>
      <c r="AC1179" s="19">
        <v>0.166507803613204</v>
      </c>
      <c r="AD1179" s="51">
        <v>40.936635859601701</v>
      </c>
      <c r="AE1179" s="19"/>
      <c r="AF1179" s="87"/>
      <c r="AG1179" s="19">
        <v>4.7789389027457201E-3</v>
      </c>
      <c r="AH1179" s="51">
        <v>-1.3209271015512101</v>
      </c>
      <c r="AI1179" s="19">
        <v>9.1728036131826195E-3</v>
      </c>
      <c r="AJ1179" s="51">
        <v>14.644197568311901</v>
      </c>
      <c r="AK1179" s="19">
        <v>0.16939714259031499</v>
      </c>
      <c r="AL1179" s="19">
        <v>6.8642336436823798E-2</v>
      </c>
      <c r="AM1179" s="51">
        <v>43.692886818375001</v>
      </c>
      <c r="AN1179" s="15"/>
      <c r="AO1179" s="22">
        <v>1.65279152406583E-2</v>
      </c>
      <c r="AP1179" s="22">
        <v>-2.21224956039805E-2</v>
      </c>
      <c r="AQ1179" s="22">
        <v>5.6998189364094301E-2</v>
      </c>
      <c r="AR1179" s="22">
        <v>-9.4554117814404898E-2</v>
      </c>
      <c r="AS1179" s="20">
        <v>8</v>
      </c>
      <c r="AT1179" s="20">
        <v>4</v>
      </c>
      <c r="AU1179" s="20">
        <v>7</v>
      </c>
      <c r="AV1179" s="21">
        <v>5</v>
      </c>
      <c r="AW1179" s="15"/>
      <c r="AX1179" s="25">
        <v>8.2369634971546493E-2</v>
      </c>
      <c r="AY1179" s="26">
        <v>0.38011856004231998</v>
      </c>
      <c r="AZ1179" s="26">
        <v>0.79898117092670895</v>
      </c>
      <c r="BA1179" s="26">
        <v>0.51106419822190197</v>
      </c>
      <c r="BB1179" s="85">
        <v>8.4883039063152008E-3</v>
      </c>
      <c r="BC1179" s="88">
        <v>-16.163749997096598</v>
      </c>
      <c r="BD1179" s="18">
        <v>43874</v>
      </c>
      <c r="BE1179" s="18">
        <v>43914</v>
      </c>
      <c r="BF1179" s="20"/>
      <c r="BG1179" s="18"/>
      <c r="BH1179" s="15"/>
    </row>
    <row r="1180" spans="1:60" x14ac:dyDescent="0.25">
      <c r="A1180" s="15"/>
      <c r="B1180" s="14" t="s">
        <v>3703</v>
      </c>
      <c r="C1180" s="14" t="s">
        <v>3704</v>
      </c>
      <c r="D1180" s="14" t="s">
        <v>3705</v>
      </c>
      <c r="E1180" s="16" t="s">
        <v>36</v>
      </c>
      <c r="F1180" s="16" t="s">
        <v>3119</v>
      </c>
      <c r="G1180" s="81" t="s">
        <v>115</v>
      </c>
      <c r="H1180" s="82" t="s">
        <v>173</v>
      </c>
      <c r="I1180" s="17" t="s">
        <v>31</v>
      </c>
      <c r="J1180" s="17" t="s">
        <v>3706</v>
      </c>
      <c r="K1180" s="15"/>
      <c r="L1180" s="18">
        <v>44022</v>
      </c>
      <c r="M1180" s="83">
        <v>1632.5697000008099</v>
      </c>
      <c r="N1180" s="84">
        <v>1632.5697000008099</v>
      </c>
      <c r="O1180" s="84">
        <v>1724.3616000004099</v>
      </c>
      <c r="P1180" s="85">
        <f t="shared" si="18"/>
        <v>0.94676760373254765</v>
      </c>
      <c r="Q1180" s="18">
        <v>43747</v>
      </c>
      <c r="R1180" s="86">
        <v>8841486.6630000006</v>
      </c>
      <c r="S1180" s="86">
        <v>13767489.00375</v>
      </c>
      <c r="T1180" s="15"/>
      <c r="U1180" s="19">
        <v>-2.8496211170931898E-3</v>
      </c>
      <c r="V1180" s="51">
        <v>-0.243049196342326</v>
      </c>
      <c r="W1180" s="19">
        <v>2.51350498911052E-2</v>
      </c>
      <c r="X1180" s="51">
        <v>3.3024222401763801</v>
      </c>
      <c r="Y1180" s="19">
        <v>1.7049634139766599E-2</v>
      </c>
      <c r="Z1180" s="51">
        <v>21.036636872217102</v>
      </c>
      <c r="AA1180" s="19">
        <v>1.20315338663204E-2</v>
      </c>
      <c r="AB1180" s="51">
        <v>21.779820289782901</v>
      </c>
      <c r="AC1180" s="19">
        <v>0.141225701669173</v>
      </c>
      <c r="AD1180" s="51">
        <v>38.408425665169503</v>
      </c>
      <c r="AE1180" s="19">
        <v>0.14653085110883701</v>
      </c>
      <c r="AF1180" s="87">
        <v>32.4303171595093</v>
      </c>
      <c r="AG1180" s="19">
        <v>-1.86546894747153E-3</v>
      </c>
      <c r="AH1180" s="51">
        <v>-1.9853678865729301</v>
      </c>
      <c r="AI1180" s="19">
        <v>2.0584418263752E-2</v>
      </c>
      <c r="AJ1180" s="51">
        <v>15.7853590333689</v>
      </c>
      <c r="AK1180" s="19">
        <v>0.63256970000104096</v>
      </c>
      <c r="AL1180" s="19">
        <v>4.3057912651420303E-2</v>
      </c>
      <c r="AM1180" s="51">
        <v>12.6857566543622</v>
      </c>
      <c r="AN1180" s="15"/>
      <c r="AO1180" s="22">
        <v>3.1456976250410697E-2</v>
      </c>
      <c r="AP1180" s="22">
        <v>-4.9994130968116203E-2</v>
      </c>
      <c r="AQ1180" s="22">
        <v>4.1712941536388798E-2</v>
      </c>
      <c r="AR1180" s="22">
        <v>-4.1898426773550497E-2</v>
      </c>
      <c r="AS1180" s="20">
        <v>5</v>
      </c>
      <c r="AT1180" s="20">
        <v>7</v>
      </c>
      <c r="AU1180" s="20">
        <v>6</v>
      </c>
      <c r="AV1180" s="21">
        <v>6</v>
      </c>
      <c r="AW1180" s="15"/>
      <c r="AX1180" s="25">
        <v>8.6912789501948307E-2</v>
      </c>
      <c r="AY1180" s="26">
        <v>9.2858544968379402E-3</v>
      </c>
      <c r="AZ1180" s="26">
        <v>0.64467433538084196</v>
      </c>
      <c r="BA1180" s="26">
        <v>1.1948344737376699E-2</v>
      </c>
      <c r="BB1180" s="85">
        <v>8.9140219018190702E-3</v>
      </c>
      <c r="BC1180" s="88">
        <v>-12.5832597989211</v>
      </c>
      <c r="BD1180" s="18">
        <v>43747</v>
      </c>
      <c r="BE1180" s="18">
        <v>43915</v>
      </c>
      <c r="BF1180" s="20"/>
      <c r="BG1180" s="18"/>
      <c r="BH1180" s="15"/>
    </row>
    <row r="1181" spans="1:60" x14ac:dyDescent="0.25">
      <c r="A1181" s="15"/>
      <c r="B1181" s="14" t="s">
        <v>3707</v>
      </c>
      <c r="C1181" s="14" t="s">
        <v>3708</v>
      </c>
      <c r="D1181" s="14" t="s">
        <v>3705</v>
      </c>
      <c r="E1181" s="16" t="s">
        <v>3123</v>
      </c>
      <c r="F1181" s="16" t="s">
        <v>3119</v>
      </c>
      <c r="G1181" s="81" t="s">
        <v>115</v>
      </c>
      <c r="H1181" s="82" t="s">
        <v>173</v>
      </c>
      <c r="I1181" s="17" t="s">
        <v>31</v>
      </c>
      <c r="J1181" s="17" t="s">
        <v>64</v>
      </c>
      <c r="K1181" s="15"/>
      <c r="L1181" s="18">
        <v>44022</v>
      </c>
      <c r="M1181" s="83">
        <v>1748.8279999997501</v>
      </c>
      <c r="N1181" s="84">
        <v>1748.8279999997501</v>
      </c>
      <c r="O1181" s="84">
        <v>1841.2898999992799</v>
      </c>
      <c r="P1181" s="85">
        <f t="shared" si="18"/>
        <v>0.94978417032561469</v>
      </c>
      <c r="Q1181" s="18">
        <v>43747</v>
      </c>
      <c r="R1181" s="86">
        <v>6960210.949</v>
      </c>
      <c r="S1181" s="86">
        <v>8794924.8447187506</v>
      </c>
      <c r="T1181" s="15"/>
      <c r="U1181" s="19">
        <v>-2.8381140327837801E-3</v>
      </c>
      <c r="V1181" s="51">
        <v>-0.24189848791138499</v>
      </c>
      <c r="W1181" s="19">
        <v>2.5490609768894501E-2</v>
      </c>
      <c r="X1181" s="51">
        <v>3.3379782279553201</v>
      </c>
      <c r="Y1181" s="19">
        <v>1.9191295610653501E-2</v>
      </c>
      <c r="Z1181" s="51">
        <v>21.250803019327599</v>
      </c>
      <c r="AA1181" s="19">
        <v>1.6327344219462199E-2</v>
      </c>
      <c r="AB1181" s="51">
        <v>22.209401325119</v>
      </c>
      <c r="AC1181" s="19">
        <v>0.14979562986089201</v>
      </c>
      <c r="AD1181" s="51">
        <v>39.265418484341403</v>
      </c>
      <c r="AE1181" s="19">
        <v>0.15865778058650901</v>
      </c>
      <c r="AF1181" s="87">
        <v>33.643010107276503</v>
      </c>
      <c r="AG1181" s="19">
        <v>-1.7500489038866399E-3</v>
      </c>
      <c r="AH1181" s="51">
        <v>-1.9738258822144401</v>
      </c>
      <c r="AI1181" s="19">
        <v>2.2851785370221499E-2</v>
      </c>
      <c r="AJ1181" s="51">
        <v>16.0120957440231</v>
      </c>
      <c r="AK1181" s="19">
        <v>0.64817401302396305</v>
      </c>
      <c r="AL1181" s="19">
        <v>5.1997731747178498E-2</v>
      </c>
      <c r="AM1181" s="51">
        <v>83.680556233041003</v>
      </c>
      <c r="AN1181" s="15"/>
      <c r="AO1181" s="22">
        <v>3.1468912135096602E-2</v>
      </c>
      <c r="AP1181" s="22">
        <v>-4.9983107037405702E-2</v>
      </c>
      <c r="AQ1181" s="22">
        <v>4.2086265359103002E-2</v>
      </c>
      <c r="AR1181" s="22">
        <v>-4.1565310103615E-2</v>
      </c>
      <c r="AS1181" s="20">
        <v>5</v>
      </c>
      <c r="AT1181" s="20">
        <v>7</v>
      </c>
      <c r="AU1181" s="20">
        <v>6</v>
      </c>
      <c r="AV1181" s="21">
        <v>6</v>
      </c>
      <c r="AW1181" s="15"/>
      <c r="AX1181" s="25">
        <v>8.6926277778548E-2</v>
      </c>
      <c r="AY1181" s="26">
        <v>5.5670298682798602E-2</v>
      </c>
      <c r="AZ1181" s="26">
        <v>0.65881390167305698</v>
      </c>
      <c r="BA1181" s="26">
        <v>7.1722284110364895E-2</v>
      </c>
      <c r="BB1181" s="85">
        <v>8.9155368540741603E-3</v>
      </c>
      <c r="BC1181" s="88">
        <v>-12.413124082188</v>
      </c>
      <c r="BD1181" s="18">
        <v>43747</v>
      </c>
      <c r="BE1181" s="18">
        <v>43915</v>
      </c>
      <c r="BF1181" s="20"/>
      <c r="BG1181" s="18"/>
      <c r="BH1181" s="15"/>
    </row>
    <row r="1182" spans="1:60" x14ac:dyDescent="0.25">
      <c r="A1182" s="15"/>
      <c r="B1182" s="14" t="s">
        <v>3709</v>
      </c>
      <c r="C1182" s="14" t="s">
        <v>3710</v>
      </c>
      <c r="D1182" s="14" t="s">
        <v>3705</v>
      </c>
      <c r="E1182" s="16" t="s">
        <v>3126</v>
      </c>
      <c r="F1182" s="16" t="s">
        <v>3119</v>
      </c>
      <c r="G1182" s="81" t="s">
        <v>115</v>
      </c>
      <c r="H1182" s="82" t="s">
        <v>173</v>
      </c>
      <c r="I1182" s="17" t="s">
        <v>31</v>
      </c>
      <c r="J1182" s="17" t="s">
        <v>3711</v>
      </c>
      <c r="K1182" s="15"/>
      <c r="L1182" s="18">
        <v>44022</v>
      </c>
      <c r="M1182" s="83">
        <v>1132.84909999929</v>
      </c>
      <c r="N1182" s="84">
        <v>1132.84909999929</v>
      </c>
      <c r="O1182" s="84">
        <v>1195.4736000001401</v>
      </c>
      <c r="P1182" s="85">
        <f t="shared" si="18"/>
        <v>0.9476153216592631</v>
      </c>
      <c r="Q1182" s="18">
        <v>43747</v>
      </c>
      <c r="R1182" s="86">
        <v>18322436.563999999</v>
      </c>
      <c r="S1182" s="86">
        <v>19803424.409281299</v>
      </c>
      <c r="T1182" s="15"/>
      <c r="U1182" s="19">
        <v>-2.8463594389904799E-3</v>
      </c>
      <c r="V1182" s="51">
        <v>-0.24272302853205499</v>
      </c>
      <c r="W1182" s="19">
        <v>2.5235093376977599E-2</v>
      </c>
      <c r="X1182" s="51">
        <v>3.3124265887636302</v>
      </c>
      <c r="Y1182" s="19">
        <v>1.7651737442065499E-2</v>
      </c>
      <c r="Z1182" s="51">
        <v>21.0968472024542</v>
      </c>
      <c r="AA1182" s="19">
        <v>1.32382497668004E-2</v>
      </c>
      <c r="AB1182" s="51">
        <v>21.9004918798455</v>
      </c>
      <c r="AC1182" s="19"/>
      <c r="AD1182" s="51"/>
      <c r="AE1182" s="19"/>
      <c r="AF1182" s="87"/>
      <c r="AG1182" s="19">
        <v>-1.8329774529775001E-3</v>
      </c>
      <c r="AH1182" s="51">
        <v>-1.98211873712353</v>
      </c>
      <c r="AI1182" s="19">
        <v>2.1221796368990901E-2</v>
      </c>
      <c r="AJ1182" s="51">
        <v>15.8490968439</v>
      </c>
      <c r="AK1182" s="19">
        <v>0.13215610724728299</v>
      </c>
      <c r="AL1182" s="19">
        <v>7.2989507945749196E-2</v>
      </c>
      <c r="AM1182" s="51">
        <v>33.618957730766901</v>
      </c>
      <c r="AN1182" s="15"/>
      <c r="AO1182" s="22">
        <v>3.1460429141589002E-2</v>
      </c>
      <c r="AP1182" s="22">
        <v>-4.9991083494242E-2</v>
      </c>
      <c r="AQ1182" s="22">
        <v>4.1817886030912597E-2</v>
      </c>
      <c r="AR1182" s="22">
        <v>-4.1804811639885898E-2</v>
      </c>
      <c r="AS1182" s="20">
        <v>5</v>
      </c>
      <c r="AT1182" s="20">
        <v>7</v>
      </c>
      <c r="AU1182" s="20">
        <v>6</v>
      </c>
      <c r="AV1182" s="21">
        <v>6</v>
      </c>
      <c r="AW1182" s="15"/>
      <c r="AX1182" s="25">
        <v>8.6916573231283101E-2</v>
      </c>
      <c r="AY1182" s="26">
        <v>2.23188055399248E-2</v>
      </c>
      <c r="AZ1182" s="26">
        <v>0.648647029142012</v>
      </c>
      <c r="BA1182" s="26">
        <v>2.8728312672655E-2</v>
      </c>
      <c r="BB1182" s="85">
        <v>8.9144468533868294E-3</v>
      </c>
      <c r="BC1182" s="88">
        <v>-12.535425290829201</v>
      </c>
      <c r="BD1182" s="18">
        <v>43747</v>
      </c>
      <c r="BE1182" s="18">
        <v>43915</v>
      </c>
      <c r="BF1182" s="20"/>
      <c r="BG1182" s="18"/>
      <c r="BH1182" s="15"/>
    </row>
    <row r="1183" spans="1:60" x14ac:dyDescent="0.25">
      <c r="A1183" s="15"/>
      <c r="B1183" s="14" t="s">
        <v>3712</v>
      </c>
      <c r="C1183" s="14" t="s">
        <v>3713</v>
      </c>
      <c r="D1183" s="14" t="s">
        <v>3705</v>
      </c>
      <c r="E1183" s="16" t="s">
        <v>47</v>
      </c>
      <c r="F1183" s="16" t="s">
        <v>3119</v>
      </c>
      <c r="G1183" s="81" t="s">
        <v>115</v>
      </c>
      <c r="H1183" s="82" t="s">
        <v>173</v>
      </c>
      <c r="I1183" s="17" t="s">
        <v>31</v>
      </c>
      <c r="J1183" s="17" t="s">
        <v>3714</v>
      </c>
      <c r="K1183" s="15"/>
      <c r="L1183" s="18">
        <v>44022</v>
      </c>
      <c r="M1183" s="83">
        <v>1747.03600000031</v>
      </c>
      <c r="N1183" s="84">
        <v>1747.03600000031</v>
      </c>
      <c r="O1183" s="84">
        <v>1838.34109999985</v>
      </c>
      <c r="P1183" s="85">
        <f t="shared" si="18"/>
        <v>0.950332884359955</v>
      </c>
      <c r="Q1183" s="18">
        <v>43747</v>
      </c>
      <c r="R1183" s="86">
        <v>1368298.2490000001</v>
      </c>
      <c r="S1183" s="86">
        <v>1994468.61571094</v>
      </c>
      <c r="T1183" s="15"/>
      <c r="U1183" s="19">
        <v>-2.8360652886476601E-3</v>
      </c>
      <c r="V1183" s="51">
        <v>-0.24169361349777299</v>
      </c>
      <c r="W1183" s="19">
        <v>2.5555169358995E-2</v>
      </c>
      <c r="X1183" s="51">
        <v>3.34443418696537</v>
      </c>
      <c r="Y1183" s="19">
        <v>1.9580621925342701E-2</v>
      </c>
      <c r="Z1183" s="51">
        <v>21.289735650789201</v>
      </c>
      <c r="AA1183" s="19">
        <v>1.7109205818997001E-2</v>
      </c>
      <c r="AB1183" s="51">
        <v>22.2875874850724</v>
      </c>
      <c r="AC1183" s="19">
        <v>0.15161234270999599</v>
      </c>
      <c r="AD1183" s="51">
        <v>39.447089769237202</v>
      </c>
      <c r="AE1183" s="19">
        <v>0.16138011393923099</v>
      </c>
      <c r="AF1183" s="87">
        <v>33.915243442519603</v>
      </c>
      <c r="AG1183" s="19">
        <v>-1.7291386402575901E-3</v>
      </c>
      <c r="AH1183" s="51">
        <v>-1.97173485585154</v>
      </c>
      <c r="AI1183" s="19">
        <v>2.3263926777872299E-2</v>
      </c>
      <c r="AJ1183" s="51">
        <v>16.0533098847955</v>
      </c>
      <c r="AK1183" s="19">
        <v>0.74703600000124404</v>
      </c>
      <c r="AL1183" s="19">
        <v>4.9658284215183798E-2</v>
      </c>
      <c r="AM1183" s="51">
        <v>44.782920506317197</v>
      </c>
      <c r="AN1183" s="15"/>
      <c r="AO1183" s="22">
        <v>3.1471047959712499E-2</v>
      </c>
      <c r="AP1183" s="22">
        <v>-4.9981095231487402E-2</v>
      </c>
      <c r="AQ1183" s="22">
        <v>4.2154037440923303E-2</v>
      </c>
      <c r="AR1183" s="22">
        <v>-4.1504771535110202E-2</v>
      </c>
      <c r="AS1183" s="20">
        <v>5</v>
      </c>
      <c r="AT1183" s="20">
        <v>7</v>
      </c>
      <c r="AU1183" s="20">
        <v>6</v>
      </c>
      <c r="AV1183" s="21">
        <v>6</v>
      </c>
      <c r="AW1183" s="15"/>
      <c r="AX1183" s="25">
        <v>8.6928749550861495E-2</v>
      </c>
      <c r="AY1183" s="26">
        <v>6.4111312262980405E-2</v>
      </c>
      <c r="AZ1183" s="26">
        <v>0.66138724287702599</v>
      </c>
      <c r="BA1183" s="26">
        <v>8.2615992243859196E-2</v>
      </c>
      <c r="BB1183" s="85">
        <v>8.9158143489112308E-3</v>
      </c>
      <c r="BC1183" s="88">
        <v>-12.3821961006179</v>
      </c>
      <c r="BD1183" s="18">
        <v>43747</v>
      </c>
      <c r="BE1183" s="18">
        <v>43915</v>
      </c>
      <c r="BF1183" s="20"/>
      <c r="BG1183" s="18"/>
      <c r="BH1183" s="15"/>
    </row>
    <row r="1184" spans="1:60" x14ac:dyDescent="0.25">
      <c r="A1184" s="15"/>
      <c r="B1184" s="14" t="s">
        <v>3715</v>
      </c>
      <c r="C1184" s="14" t="s">
        <v>3716</v>
      </c>
      <c r="D1184" s="14" t="s">
        <v>3705</v>
      </c>
      <c r="E1184" s="16" t="s">
        <v>51</v>
      </c>
      <c r="F1184" s="16" t="s">
        <v>3119</v>
      </c>
      <c r="G1184" s="81" t="s">
        <v>115</v>
      </c>
      <c r="H1184" s="82" t="s">
        <v>173</v>
      </c>
      <c r="I1184" s="17" t="s">
        <v>31</v>
      </c>
      <c r="J1184" s="17" t="s">
        <v>64</v>
      </c>
      <c r="K1184" s="15"/>
      <c r="L1184" s="18">
        <v>44022</v>
      </c>
      <c r="M1184" s="83">
        <v>998.590900000185</v>
      </c>
      <c r="N1184" s="84">
        <v>998.590900000185</v>
      </c>
      <c r="O1184" s="84"/>
      <c r="P1184" s="85" t="str">
        <f t="shared" si="18"/>
        <v/>
      </c>
      <c r="Q1184" s="18"/>
      <c r="R1184" s="86">
        <v>1268210.483</v>
      </c>
      <c r="S1184" s="86"/>
      <c r="T1184" s="15"/>
      <c r="U1184" s="19">
        <v>-2.80955426205765E-3</v>
      </c>
      <c r="V1184" s="51">
        <v>-0.23904251083877201</v>
      </c>
      <c r="W1184" s="19"/>
      <c r="X1184" s="51"/>
      <c r="Y1184" s="19"/>
      <c r="Z1184" s="51"/>
      <c r="AA1184" s="19"/>
      <c r="AB1184" s="51"/>
      <c r="AC1184" s="19"/>
      <c r="AD1184" s="51"/>
      <c r="AE1184" s="19"/>
      <c r="AF1184" s="87"/>
      <c r="AG1184" s="19"/>
      <c r="AH1184" s="51"/>
      <c r="AI1184" s="19"/>
      <c r="AJ1184" s="51"/>
      <c r="AK1184" s="19">
        <v>-6.1318834286794299E-4</v>
      </c>
      <c r="AL1184" s="19">
        <v>-2.1839538273525201E-2</v>
      </c>
      <c r="AM1184" s="51">
        <v>9.4004135917202802E-2</v>
      </c>
      <c r="AN1184" s="15"/>
      <c r="AO1184" s="22">
        <v>5.2292183208919596E-3</v>
      </c>
      <c r="AP1184" s="22">
        <v>-5.7374870566491197E-3</v>
      </c>
      <c r="AQ1184" s="22"/>
      <c r="AR1184" s="22"/>
      <c r="AS1184" s="20"/>
      <c r="AT1184" s="20"/>
      <c r="AU1184" s="20"/>
      <c r="AV1184" s="21"/>
      <c r="AW1184" s="15"/>
      <c r="AX1184" s="25"/>
      <c r="AY1184" s="26"/>
      <c r="AZ1184" s="26"/>
      <c r="BA1184" s="26"/>
      <c r="BB1184" s="85"/>
      <c r="BC1184" s="88">
        <v>-0.85309215373399605</v>
      </c>
      <c r="BD1184" s="18">
        <v>44020</v>
      </c>
      <c r="BE1184" s="18">
        <v>44022</v>
      </c>
      <c r="BF1184" s="20"/>
      <c r="BG1184" s="18"/>
      <c r="BH1184" s="15"/>
    </row>
    <row r="1185" spans="1:60" x14ac:dyDescent="0.25">
      <c r="A1185" s="15"/>
      <c r="B1185" s="14" t="s">
        <v>3717</v>
      </c>
      <c r="C1185" s="14" t="s">
        <v>3718</v>
      </c>
      <c r="D1185" s="14" t="s">
        <v>3705</v>
      </c>
      <c r="E1185" s="16" t="s">
        <v>3679</v>
      </c>
      <c r="F1185" s="16" t="s">
        <v>3119</v>
      </c>
      <c r="G1185" s="81" t="s">
        <v>115</v>
      </c>
      <c r="H1185" s="82" t="s">
        <v>173</v>
      </c>
      <c r="I1185" s="17" t="s">
        <v>31</v>
      </c>
      <c r="J1185" s="17" t="s">
        <v>64</v>
      </c>
      <c r="K1185" s="15"/>
      <c r="L1185" s="18">
        <v>44022</v>
      </c>
      <c r="M1185" s="83">
        <v>1638.4701000005</v>
      </c>
      <c r="N1185" s="84">
        <v>1638.4701000005</v>
      </c>
      <c r="O1185" s="84">
        <v>1716.0398999992799</v>
      </c>
      <c r="P1185" s="85">
        <f t="shared" si="18"/>
        <v>0.95479720489085806</v>
      </c>
      <c r="Q1185" s="18">
        <v>43747</v>
      </c>
      <c r="R1185" s="86">
        <v>186963.70199999999</v>
      </c>
      <c r="S1185" s="86">
        <v>181991.24720459001</v>
      </c>
      <c r="T1185" s="15"/>
      <c r="U1185" s="19">
        <v>-2.81899723813694E-3</v>
      </c>
      <c r="V1185" s="51">
        <v>-0.239986808446702</v>
      </c>
      <c r="W1185" s="19">
        <v>2.6079233050040802E-2</v>
      </c>
      <c r="X1185" s="51">
        <v>3.3968405560699502</v>
      </c>
      <c r="Y1185" s="19">
        <v>2.2745309486708699E-2</v>
      </c>
      <c r="Z1185" s="51">
        <v>21.606204406911299</v>
      </c>
      <c r="AA1185" s="19">
        <v>2.3476230962842199E-2</v>
      </c>
      <c r="AB1185" s="51">
        <v>22.924289999442401</v>
      </c>
      <c r="AC1185" s="19">
        <v>0.166016942248389</v>
      </c>
      <c r="AD1185" s="51">
        <v>40.887549723091098</v>
      </c>
      <c r="AE1185" s="19">
        <v>0.183258318851586</v>
      </c>
      <c r="AF1185" s="87">
        <v>36.1030639337841</v>
      </c>
      <c r="AG1185" s="19">
        <v>-1.5590831262670701E-3</v>
      </c>
      <c r="AH1185" s="51">
        <v>-1.9547293044524801</v>
      </c>
      <c r="AI1185" s="19">
        <v>2.6614905365931901E-2</v>
      </c>
      <c r="AJ1185" s="51">
        <v>16.388407743594101</v>
      </c>
      <c r="AK1185" s="19">
        <v>0.63847010000085003</v>
      </c>
      <c r="AL1185" s="19">
        <v>5.1367704769290902E-2</v>
      </c>
      <c r="AM1185" s="51">
        <v>82.710164930787897</v>
      </c>
      <c r="AN1185" s="15"/>
      <c r="AO1185" s="22">
        <v>3.1488715281739098E-2</v>
      </c>
      <c r="AP1185" s="22">
        <v>-4.9964907892935999E-2</v>
      </c>
      <c r="AQ1185" s="22">
        <v>4.2704385787146699E-2</v>
      </c>
      <c r="AR1185" s="22">
        <v>-4.1013677763694398E-2</v>
      </c>
      <c r="AS1185" s="20">
        <v>5</v>
      </c>
      <c r="AT1185" s="20">
        <v>7</v>
      </c>
      <c r="AU1185" s="20">
        <v>6</v>
      </c>
      <c r="AV1185" s="21">
        <v>6</v>
      </c>
      <c r="AW1185" s="15"/>
      <c r="AX1185" s="25">
        <v>8.6949180688971006E-2</v>
      </c>
      <c r="AY1185" s="26">
        <v>0.13281515844300901</v>
      </c>
      <c r="AZ1185" s="26">
        <v>0.68233778296507797</v>
      </c>
      <c r="BA1185" s="26">
        <v>0.17146619456957499</v>
      </c>
      <c r="BB1185" s="85">
        <v>8.9181046110206798E-3</v>
      </c>
      <c r="BC1185" s="88">
        <v>-12.130848472676</v>
      </c>
      <c r="BD1185" s="18">
        <v>43747</v>
      </c>
      <c r="BE1185" s="18">
        <v>43915</v>
      </c>
      <c r="BF1185" s="20"/>
      <c r="BG1185" s="18"/>
      <c r="BH1185" s="15"/>
    </row>
    <row r="1186" spans="1:60" x14ac:dyDescent="0.25">
      <c r="A1186" s="15"/>
      <c r="B1186" s="14" t="s">
        <v>3719</v>
      </c>
      <c r="C1186" s="14" t="s">
        <v>3720</v>
      </c>
      <c r="D1186" s="14" t="s">
        <v>3705</v>
      </c>
      <c r="E1186" s="16" t="s">
        <v>3682</v>
      </c>
      <c r="F1186" s="16" t="s">
        <v>3119</v>
      </c>
      <c r="G1186" s="81" t="s">
        <v>115</v>
      </c>
      <c r="H1186" s="82" t="s">
        <v>173</v>
      </c>
      <c r="I1186" s="17" t="s">
        <v>31</v>
      </c>
      <c r="J1186" s="17" t="s">
        <v>64</v>
      </c>
      <c r="K1186" s="15"/>
      <c r="L1186" s="18">
        <v>44022</v>
      </c>
      <c r="M1186" s="83">
        <v>1603.0699000004699</v>
      </c>
      <c r="N1186" s="84">
        <v>1603.0699000004699</v>
      </c>
      <c r="O1186" s="84">
        <v>1678.96399999969</v>
      </c>
      <c r="P1186" s="85">
        <f t="shared" si="18"/>
        <v>0.95479706533360209</v>
      </c>
      <c r="Q1186" s="18">
        <v>43747</v>
      </c>
      <c r="R1186" s="86">
        <v>215113.361</v>
      </c>
      <c r="S1186" s="86">
        <v>196065.00642089799</v>
      </c>
      <c r="T1186" s="15"/>
      <c r="U1186" s="19">
        <v>-2.8190438697492902E-3</v>
      </c>
      <c r="V1186" s="51">
        <v>-0.23999147160793699</v>
      </c>
      <c r="W1186" s="19">
        <v>2.6079197186845701E-2</v>
      </c>
      <c r="X1186" s="51">
        <v>3.3968369697504399</v>
      </c>
      <c r="Y1186" s="19">
        <v>2.27452974431799E-2</v>
      </c>
      <c r="Z1186" s="51">
        <v>21.606203202565698</v>
      </c>
      <c r="AA1186" s="19">
        <v>2.3476100641346399E-2</v>
      </c>
      <c r="AB1186" s="51">
        <v>22.924276967300099</v>
      </c>
      <c r="AC1186" s="19">
        <v>0.16601716596225699</v>
      </c>
      <c r="AD1186" s="51">
        <v>40.887572094507</v>
      </c>
      <c r="AE1186" s="19">
        <v>0.18325835507857799</v>
      </c>
      <c r="AF1186" s="87">
        <v>36.103067556454299</v>
      </c>
      <c r="AG1186" s="19">
        <v>-1.5590694683851299E-3</v>
      </c>
      <c r="AH1186" s="51">
        <v>-1.95472793866429</v>
      </c>
      <c r="AI1186" s="19">
        <v>2.6614870665071101E-2</v>
      </c>
      <c r="AJ1186" s="51">
        <v>16.388404273515299</v>
      </c>
      <c r="AK1186" s="19">
        <v>0.60306990000011895</v>
      </c>
      <c r="AL1186" s="19">
        <v>4.9040556330510299E-2</v>
      </c>
      <c r="AM1186" s="51">
        <v>79.170144930714699</v>
      </c>
      <c r="AN1186" s="15"/>
      <c r="AO1186" s="22">
        <v>3.1488691041886299E-2</v>
      </c>
      <c r="AP1186" s="22">
        <v>-4.99648337818508E-2</v>
      </c>
      <c r="AQ1186" s="22">
        <v>4.2704291512563899E-2</v>
      </c>
      <c r="AR1186" s="22">
        <v>-4.1013746711541899E-2</v>
      </c>
      <c r="AS1186" s="20">
        <v>5</v>
      </c>
      <c r="AT1186" s="20">
        <v>7</v>
      </c>
      <c r="AU1186" s="20">
        <v>6</v>
      </c>
      <c r="AV1186" s="21">
        <v>6</v>
      </c>
      <c r="AW1186" s="15"/>
      <c r="AX1186" s="25">
        <v>8.6949155913171094E-2</v>
      </c>
      <c r="AY1186" s="26">
        <v>0.132814448901627</v>
      </c>
      <c r="AZ1186" s="26">
        <v>0.68233722961849697</v>
      </c>
      <c r="BA1186" s="26">
        <v>0.17146525263774501</v>
      </c>
      <c r="BB1186" s="85">
        <v>8.9181022373304598E-3</v>
      </c>
      <c r="BC1186" s="88">
        <v>-12.130861650337501</v>
      </c>
      <c r="BD1186" s="18">
        <v>43747</v>
      </c>
      <c r="BE1186" s="18">
        <v>43915</v>
      </c>
      <c r="BF1186" s="20"/>
      <c r="BG1186" s="18"/>
      <c r="BH1186" s="15"/>
    </row>
    <row r="1187" spans="1:60" x14ac:dyDescent="0.25">
      <c r="A1187" s="15"/>
      <c r="B1187" s="14" t="s">
        <v>3721</v>
      </c>
      <c r="C1187" s="14" t="s">
        <v>3722</v>
      </c>
      <c r="D1187" s="14" t="s">
        <v>3705</v>
      </c>
      <c r="E1187" s="16" t="s">
        <v>3133</v>
      </c>
      <c r="F1187" s="16" t="s">
        <v>3119</v>
      </c>
      <c r="G1187" s="81" t="s">
        <v>115</v>
      </c>
      <c r="H1187" s="82" t="s">
        <v>173</v>
      </c>
      <c r="I1187" s="17" t="s">
        <v>31</v>
      </c>
      <c r="J1187" s="17" t="s">
        <v>64</v>
      </c>
      <c r="K1187" s="15"/>
      <c r="L1187" s="18">
        <v>44022</v>
      </c>
      <c r="M1187" s="83">
        <v>1032.25549999997</v>
      </c>
      <c r="N1187" s="84">
        <v>1032.25549999997</v>
      </c>
      <c r="O1187" s="84">
        <v>1032.25549999997</v>
      </c>
      <c r="P1187" s="85">
        <f t="shared" si="18"/>
        <v>1</v>
      </c>
      <c r="Q1187" s="18">
        <v>44022</v>
      </c>
      <c r="R1187" s="86">
        <v>0</v>
      </c>
      <c r="S1187" s="86">
        <v>0</v>
      </c>
      <c r="T1187" s="15"/>
      <c r="U1187" s="19">
        <v>0</v>
      </c>
      <c r="V1187" s="51">
        <v>4.1912915366992799E-2</v>
      </c>
      <c r="W1187" s="19">
        <v>0</v>
      </c>
      <c r="X1187" s="51">
        <v>0.78891725106586796</v>
      </c>
      <c r="Y1187" s="19">
        <v>0</v>
      </c>
      <c r="Z1187" s="51">
        <v>19.3316734582477</v>
      </c>
      <c r="AA1187" s="19">
        <v>0</v>
      </c>
      <c r="AB1187" s="51">
        <v>20.576666903158198</v>
      </c>
      <c r="AC1187" s="19">
        <v>1.85162253783346E-2</v>
      </c>
      <c r="AD1187" s="51">
        <v>26.137478036078399</v>
      </c>
      <c r="AE1187" s="19"/>
      <c r="AF1187" s="87"/>
      <c r="AG1187" s="19">
        <v>0</v>
      </c>
      <c r="AH1187" s="51">
        <v>-1.79882099182578</v>
      </c>
      <c r="AI1187" s="19">
        <v>0</v>
      </c>
      <c r="AJ1187" s="51">
        <v>13.726917206993701</v>
      </c>
      <c r="AK1187" s="19">
        <v>3.2255500000246698E-2</v>
      </c>
      <c r="AL1187" s="19">
        <v>1.33332141413121E-2</v>
      </c>
      <c r="AM1187" s="51">
        <v>30.949976944451901</v>
      </c>
      <c r="AN1187" s="15"/>
      <c r="AO1187" s="22">
        <v>0</v>
      </c>
      <c r="AP1187" s="22">
        <v>0</v>
      </c>
      <c r="AQ1187" s="22">
        <v>0</v>
      </c>
      <c r="AR1187" s="22">
        <v>0</v>
      </c>
      <c r="AS1187" s="20">
        <v>0</v>
      </c>
      <c r="AT1187" s="20">
        <v>0</v>
      </c>
      <c r="AU1187" s="20">
        <v>7</v>
      </c>
      <c r="AV1187" s="21">
        <v>5</v>
      </c>
      <c r="AW1187" s="15"/>
      <c r="AX1187" s="25">
        <v>0</v>
      </c>
      <c r="AY1187" s="26">
        <v>-113.82405338063801</v>
      </c>
      <c r="AZ1187" s="26">
        <v>0.57241105042248797</v>
      </c>
      <c r="BA1187" s="26">
        <v>-15.9602292886411</v>
      </c>
      <c r="BB1187" s="85">
        <v>0</v>
      </c>
      <c r="BC1187" s="88">
        <v>0</v>
      </c>
      <c r="BD1187" s="18">
        <v>43657</v>
      </c>
      <c r="BE1187" s="18"/>
      <c r="BF1187" s="20"/>
      <c r="BG1187" s="18"/>
      <c r="BH1187" s="15"/>
    </row>
    <row r="1188" spans="1:60" x14ac:dyDescent="0.25">
      <c r="A1188" s="15"/>
      <c r="B1188" s="14" t="s">
        <v>3723</v>
      </c>
      <c r="C1188" s="14" t="s">
        <v>3724</v>
      </c>
      <c r="D1188" s="14" t="s">
        <v>3725</v>
      </c>
      <c r="E1188" s="16" t="s">
        <v>36</v>
      </c>
      <c r="F1188" s="16" t="s">
        <v>3119</v>
      </c>
      <c r="G1188" s="81" t="s">
        <v>205</v>
      </c>
      <c r="H1188" s="82" t="s">
        <v>206</v>
      </c>
      <c r="I1188" s="17" t="s">
        <v>31</v>
      </c>
      <c r="J1188" s="17" t="s">
        <v>3726</v>
      </c>
      <c r="K1188" s="15"/>
      <c r="L1188" s="18">
        <v>44022</v>
      </c>
      <c r="M1188" s="83">
        <v>1386.03509999998</v>
      </c>
      <c r="N1188" s="84">
        <v>1386.03509999998</v>
      </c>
      <c r="O1188" s="84">
        <v>1402.34930000082</v>
      </c>
      <c r="P1188" s="85">
        <f t="shared" si="18"/>
        <v>0.98836652180677775</v>
      </c>
      <c r="Q1188" s="18">
        <v>43747</v>
      </c>
      <c r="R1188" s="86">
        <v>16901701.096999999</v>
      </c>
      <c r="S1188" s="86">
        <v>17256906.9849375</v>
      </c>
      <c r="T1188" s="15"/>
      <c r="U1188" s="19">
        <v>-1.37376077327644E-3</v>
      </c>
      <c r="V1188" s="51">
        <v>-9.5463161960651605E-2</v>
      </c>
      <c r="W1188" s="19">
        <v>5.47607868975319E-3</v>
      </c>
      <c r="X1188" s="51">
        <v>1.3365251200411901</v>
      </c>
      <c r="Y1188" s="19">
        <v>3.08756428785273E-3</v>
      </c>
      <c r="Z1188" s="51">
        <v>19.6404298870475</v>
      </c>
      <c r="AA1188" s="19">
        <v>1.4756202212083701E-2</v>
      </c>
      <c r="AB1188" s="51">
        <v>22.052287124359299</v>
      </c>
      <c r="AC1188" s="19">
        <v>6.2591167976279394E-2</v>
      </c>
      <c r="AD1188" s="51">
        <v>30.544972295872899</v>
      </c>
      <c r="AE1188" s="19">
        <v>8.2974870696489206E-2</v>
      </c>
      <c r="AF1188" s="87">
        <v>26.074719118245401</v>
      </c>
      <c r="AG1188" s="19">
        <v>9.4603614888910702E-4</v>
      </c>
      <c r="AH1188" s="51">
        <v>-1.70421737693687</v>
      </c>
      <c r="AI1188" s="19">
        <v>5.7204890545108399E-3</v>
      </c>
      <c r="AJ1188" s="51">
        <v>14.2989661124448</v>
      </c>
      <c r="AK1188" s="19">
        <v>0.386035100000445</v>
      </c>
      <c r="AL1188" s="19">
        <v>3.4491089252696797E-2</v>
      </c>
      <c r="AM1188" s="51">
        <v>50.921717581746599</v>
      </c>
      <c r="AN1188" s="15"/>
      <c r="AO1188" s="22">
        <v>1.9498107310937499E-2</v>
      </c>
      <c r="AP1188" s="22">
        <v>-2.3170079141891599E-2</v>
      </c>
      <c r="AQ1188" s="22">
        <v>2.2746894719602999E-2</v>
      </c>
      <c r="AR1188" s="22">
        <v>-1.9840912442305101E-2</v>
      </c>
      <c r="AS1188" s="20">
        <v>7</v>
      </c>
      <c r="AT1188" s="20">
        <v>5</v>
      </c>
      <c r="AU1188" s="20">
        <v>7</v>
      </c>
      <c r="AV1188" s="21">
        <v>5</v>
      </c>
      <c r="AW1188" s="15"/>
      <c r="AX1188" s="25">
        <v>4.1321885227443997E-2</v>
      </c>
      <c r="AY1188" s="26">
        <v>-0.191282437195923</v>
      </c>
      <c r="AZ1188" s="26">
        <v>0.65280323655861106</v>
      </c>
      <c r="BA1188" s="26">
        <v>-0.249257048209756</v>
      </c>
      <c r="BB1188" s="85">
        <v>4.2592435701908496E-3</v>
      </c>
      <c r="BC1188" s="88">
        <v>-5.6367197531362798</v>
      </c>
      <c r="BD1188" s="18">
        <v>43747</v>
      </c>
      <c r="BE1188" s="18">
        <v>43783</v>
      </c>
      <c r="BF1188" s="20"/>
      <c r="BG1188" s="18"/>
      <c r="BH1188" s="15"/>
    </row>
    <row r="1189" spans="1:60" x14ac:dyDescent="0.25">
      <c r="A1189" s="15"/>
      <c r="B1189" s="14" t="s">
        <v>3727</v>
      </c>
      <c r="C1189" s="14" t="s">
        <v>3728</v>
      </c>
      <c r="D1189" s="14" t="s">
        <v>3725</v>
      </c>
      <c r="E1189" s="16" t="s">
        <v>3123</v>
      </c>
      <c r="F1189" s="16" t="s">
        <v>3119</v>
      </c>
      <c r="G1189" s="81" t="s">
        <v>205</v>
      </c>
      <c r="H1189" s="82" t="s">
        <v>206</v>
      </c>
      <c r="I1189" s="17" t="s">
        <v>31</v>
      </c>
      <c r="J1189" s="17" t="s">
        <v>64</v>
      </c>
      <c r="K1189" s="15"/>
      <c r="L1189" s="18">
        <v>44022</v>
      </c>
      <c r="M1189" s="83">
        <v>1486.7239999994599</v>
      </c>
      <c r="N1189" s="84">
        <v>1486.7239999994599</v>
      </c>
      <c r="O1189" s="84">
        <v>1500.0888999998599</v>
      </c>
      <c r="P1189" s="85">
        <f t="shared" si="18"/>
        <v>0.99109059469715344</v>
      </c>
      <c r="Q1189" s="18">
        <v>43747</v>
      </c>
      <c r="R1189" s="86">
        <v>793732.19900000002</v>
      </c>
      <c r="S1189" s="86">
        <v>871843.24052148405</v>
      </c>
      <c r="T1189" s="15"/>
      <c r="U1189" s="19">
        <v>-1.3638246846312499E-3</v>
      </c>
      <c r="V1189" s="51">
        <v>-9.44695530961326E-2</v>
      </c>
      <c r="W1189" s="19">
        <v>5.7776994526648204E-3</v>
      </c>
      <c r="X1189" s="51">
        <v>1.3666871963323499</v>
      </c>
      <c r="Y1189" s="19">
        <v>4.9148580419569E-3</v>
      </c>
      <c r="Z1189" s="51">
        <v>19.823159262450599</v>
      </c>
      <c r="AA1189" s="19">
        <v>1.8481995142792602E-2</v>
      </c>
      <c r="AB1189" s="51">
        <v>22.424866417452002</v>
      </c>
      <c r="AC1189" s="19">
        <v>6.9792566346222898E-2</v>
      </c>
      <c r="AD1189" s="51">
        <v>31.2651121328818</v>
      </c>
      <c r="AE1189" s="19">
        <v>9.3634154496685398E-2</v>
      </c>
      <c r="AF1189" s="87">
        <v>27.140647498279598</v>
      </c>
      <c r="AG1189" s="19">
        <v>1.04600784834474E-3</v>
      </c>
      <c r="AH1189" s="51">
        <v>-1.6942202069912999</v>
      </c>
      <c r="AI1189" s="19">
        <v>7.6533516967174399E-3</v>
      </c>
      <c r="AJ1189" s="51">
        <v>14.492252376672701</v>
      </c>
      <c r="AK1189" s="19">
        <v>0.48672400000039501</v>
      </c>
      <c r="AL1189" s="19">
        <v>4.2054358929817702E-2</v>
      </c>
      <c r="AM1189" s="51">
        <v>60.9906075817416</v>
      </c>
      <c r="AN1189" s="15"/>
      <c r="AO1189" s="22">
        <v>1.9508359979227001E-2</v>
      </c>
      <c r="AP1189" s="22">
        <v>-2.3160244249083899E-2</v>
      </c>
      <c r="AQ1189" s="22">
        <v>2.30640283298271E-2</v>
      </c>
      <c r="AR1189" s="22">
        <v>-1.95369838093029E-2</v>
      </c>
      <c r="AS1189" s="20">
        <v>7</v>
      </c>
      <c r="AT1189" s="20">
        <v>5</v>
      </c>
      <c r="AU1189" s="20">
        <v>7</v>
      </c>
      <c r="AV1189" s="21">
        <v>5</v>
      </c>
      <c r="AW1189" s="15"/>
      <c r="AX1189" s="25">
        <v>4.1327340021671301E-2</v>
      </c>
      <c r="AY1189" s="26">
        <v>-0.108240932570993</v>
      </c>
      <c r="AZ1189" s="26">
        <v>0.66544126033659301</v>
      </c>
      <c r="BA1189" s="26">
        <v>-0.141321313057688</v>
      </c>
      <c r="BB1189" s="85">
        <v>4.2598492497609199E-3</v>
      </c>
      <c r="BC1189" s="88">
        <v>-5.60264794975956</v>
      </c>
      <c r="BD1189" s="18">
        <v>43747</v>
      </c>
      <c r="BE1189" s="18">
        <v>43783</v>
      </c>
      <c r="BF1189" s="20"/>
      <c r="BG1189" s="18"/>
      <c r="BH1189" s="15"/>
    </row>
    <row r="1190" spans="1:60" x14ac:dyDescent="0.25">
      <c r="A1190" s="15"/>
      <c r="B1190" s="14" t="s">
        <v>3729</v>
      </c>
      <c r="C1190" s="14" t="s">
        <v>3730</v>
      </c>
      <c r="D1190" s="14" t="s">
        <v>3725</v>
      </c>
      <c r="E1190" s="16" t="s">
        <v>3126</v>
      </c>
      <c r="F1190" s="16" t="s">
        <v>3119</v>
      </c>
      <c r="G1190" s="81" t="s">
        <v>205</v>
      </c>
      <c r="H1190" s="82" t="s">
        <v>206</v>
      </c>
      <c r="I1190" s="17" t="s">
        <v>31</v>
      </c>
      <c r="J1190" s="17" t="s">
        <v>3731</v>
      </c>
      <c r="K1190" s="15"/>
      <c r="L1190" s="18">
        <v>44022</v>
      </c>
      <c r="M1190" s="83">
        <v>1058.5508999992201</v>
      </c>
      <c r="N1190" s="84">
        <v>1058.5508999992201</v>
      </c>
      <c r="O1190" s="84">
        <v>1072.9291999991999</v>
      </c>
      <c r="P1190" s="85">
        <f t="shared" si="18"/>
        <v>0.98659902256365972</v>
      </c>
      <c r="Q1190" s="18">
        <v>43747</v>
      </c>
      <c r="R1190" s="86">
        <v>4891583.892</v>
      </c>
      <c r="S1190" s="86">
        <v>6008906.5123281199</v>
      </c>
      <c r="T1190" s="15"/>
      <c r="U1190" s="19">
        <v>-1.38035899817623E-3</v>
      </c>
      <c r="V1190" s="51">
        <v>-9.6122984450630597E-2</v>
      </c>
      <c r="W1190" s="19">
        <v>5.2798157012148303E-3</v>
      </c>
      <c r="X1190" s="51">
        <v>1.31689882118735</v>
      </c>
      <c r="Y1190" s="19">
        <v>1.90101220687211E-3</v>
      </c>
      <c r="Z1190" s="51">
        <v>19.521774678927599</v>
      </c>
      <c r="AA1190" s="19">
        <v>1.2340589128143601E-2</v>
      </c>
      <c r="AB1190" s="51">
        <v>21.8107258159725</v>
      </c>
      <c r="AC1190" s="19"/>
      <c r="AD1190" s="51"/>
      <c r="AE1190" s="19"/>
      <c r="AF1190" s="87"/>
      <c r="AG1190" s="19">
        <v>8.8084625349438305E-4</v>
      </c>
      <c r="AH1190" s="51">
        <v>-1.71073636647634</v>
      </c>
      <c r="AI1190" s="19">
        <v>4.4654574430751399E-3</v>
      </c>
      <c r="AJ1190" s="51">
        <v>14.173462951308499</v>
      </c>
      <c r="AK1190" s="19">
        <v>5.8231948889442699E-2</v>
      </c>
      <c r="AL1190" s="19">
        <v>3.2645612342094003E-2</v>
      </c>
      <c r="AM1190" s="51">
        <v>26.226541894982802</v>
      </c>
      <c r="AN1190" s="15"/>
      <c r="AO1190" s="22">
        <v>1.94914412822982E-2</v>
      </c>
      <c r="AP1190" s="22">
        <v>-2.3176427308499101E-2</v>
      </c>
      <c r="AQ1190" s="22">
        <v>2.2540720079632599E-2</v>
      </c>
      <c r="AR1190" s="22">
        <v>-2.00385071375422E-2</v>
      </c>
      <c r="AS1190" s="20">
        <v>7</v>
      </c>
      <c r="AT1190" s="20">
        <v>5</v>
      </c>
      <c r="AU1190" s="20">
        <v>7</v>
      </c>
      <c r="AV1190" s="21">
        <v>5</v>
      </c>
      <c r="AW1190" s="15"/>
      <c r="AX1190" s="25">
        <v>4.1318502795911601E-2</v>
      </c>
      <c r="AY1190" s="26">
        <v>-0.24513913066698501</v>
      </c>
      <c r="AZ1190" s="26">
        <v>0.64460750526996002</v>
      </c>
      <c r="BA1190" s="26">
        <v>-0.31903254541839499</v>
      </c>
      <c r="BB1190" s="85">
        <v>4.2588669201859396E-3</v>
      </c>
      <c r="BC1190" s="88">
        <v>-5.65887292466505</v>
      </c>
      <c r="BD1190" s="18">
        <v>43747</v>
      </c>
      <c r="BE1190" s="18">
        <v>43783</v>
      </c>
      <c r="BF1190" s="20"/>
      <c r="BG1190" s="18"/>
      <c r="BH1190" s="15"/>
    </row>
    <row r="1191" spans="1:60" x14ac:dyDescent="0.25">
      <c r="A1191" s="15"/>
      <c r="B1191" s="14" t="s">
        <v>3732</v>
      </c>
      <c r="C1191" s="14" t="s">
        <v>3733</v>
      </c>
      <c r="D1191" s="14" t="s">
        <v>3725</v>
      </c>
      <c r="E1191" s="16" t="s">
        <v>47</v>
      </c>
      <c r="F1191" s="16" t="s">
        <v>3119</v>
      </c>
      <c r="G1191" s="81" t="s">
        <v>205</v>
      </c>
      <c r="H1191" s="82" t="s">
        <v>206</v>
      </c>
      <c r="I1191" s="17" t="s">
        <v>31</v>
      </c>
      <c r="J1191" s="17" t="s">
        <v>3734</v>
      </c>
      <c r="K1191" s="15"/>
      <c r="L1191" s="18">
        <v>44022</v>
      </c>
      <c r="M1191" s="83">
        <v>1465.68119999953</v>
      </c>
      <c r="N1191" s="84">
        <v>1465.68119999953</v>
      </c>
      <c r="O1191" s="84">
        <v>1479.0912999995101</v>
      </c>
      <c r="P1191" s="85">
        <f t="shared" si="18"/>
        <v>0.99093355494688906</v>
      </c>
      <c r="Q1191" s="18">
        <v>43747</v>
      </c>
      <c r="R1191" s="86">
        <v>1409548.8289999999</v>
      </c>
      <c r="S1191" s="86">
        <v>2026258.0240507801</v>
      </c>
      <c r="T1191" s="15"/>
      <c r="U1191" s="19">
        <v>-1.3643947950186001E-3</v>
      </c>
      <c r="V1191" s="51">
        <v>-9.4526564134866903E-2</v>
      </c>
      <c r="W1191" s="19">
        <v>5.76050076597312E-3</v>
      </c>
      <c r="X1191" s="51">
        <v>1.36496732766318</v>
      </c>
      <c r="Y1191" s="19">
        <v>4.8095324382302403E-3</v>
      </c>
      <c r="Z1191" s="51">
        <v>19.812626702070698</v>
      </c>
      <c r="AA1191" s="19">
        <v>1.8267425313752E-2</v>
      </c>
      <c r="AB1191" s="51">
        <v>22.403409434540698</v>
      </c>
      <c r="AC1191" s="19">
        <v>7.0331159902707399E-2</v>
      </c>
      <c r="AD1191" s="51">
        <v>31.3189714885375</v>
      </c>
      <c r="AE1191" s="19">
        <v>9.5285943019989605E-2</v>
      </c>
      <c r="AF1191" s="87">
        <v>27.305826350610001</v>
      </c>
      <c r="AG1191" s="19">
        <v>1.04039325196936E-3</v>
      </c>
      <c r="AH1191" s="51">
        <v>-1.69478166662884</v>
      </c>
      <c r="AI1191" s="19">
        <v>7.5419853492348903E-3</v>
      </c>
      <c r="AJ1191" s="51">
        <v>14.481115741917201</v>
      </c>
      <c r="AK1191" s="19">
        <v>0.46568119999952601</v>
      </c>
      <c r="AL1191" s="19">
        <v>4.0512503910576897E-2</v>
      </c>
      <c r="AM1191" s="51">
        <v>58.886327581654797</v>
      </c>
      <c r="AN1191" s="15"/>
      <c r="AO1191" s="22">
        <v>1.9507604245518499E-2</v>
      </c>
      <c r="AP1191" s="22">
        <v>-2.31607469286246E-2</v>
      </c>
      <c r="AQ1191" s="22">
        <v>2.30458841324435E-2</v>
      </c>
      <c r="AR1191" s="22">
        <v>-1.9555237448002999E-2</v>
      </c>
      <c r="AS1191" s="20">
        <v>7</v>
      </c>
      <c r="AT1191" s="20">
        <v>5</v>
      </c>
      <c r="AU1191" s="20">
        <v>7</v>
      </c>
      <c r="AV1191" s="21">
        <v>5</v>
      </c>
      <c r="AW1191" s="15"/>
      <c r="AX1191" s="25">
        <v>4.1326975620613701E-2</v>
      </c>
      <c r="AY1191" s="26">
        <v>-0.113025062215343</v>
      </c>
      <c r="AZ1191" s="26">
        <v>0.66471314724549302</v>
      </c>
      <c r="BA1191" s="26">
        <v>-0.14755083568024899</v>
      </c>
      <c r="BB1191" s="85">
        <v>4.2598090496676396E-3</v>
      </c>
      <c r="BC1191" s="88">
        <v>-5.6046100737221396</v>
      </c>
      <c r="BD1191" s="18">
        <v>43747</v>
      </c>
      <c r="BE1191" s="18">
        <v>43783</v>
      </c>
      <c r="BF1191" s="20"/>
      <c r="BG1191" s="18"/>
      <c r="BH1191" s="15"/>
    </row>
    <row r="1192" spans="1:60" x14ac:dyDescent="0.25">
      <c r="A1192" s="15"/>
      <c r="B1192" s="14" t="s">
        <v>3735</v>
      </c>
      <c r="C1192" s="14" t="s">
        <v>3736</v>
      </c>
      <c r="D1192" s="14" t="s">
        <v>3725</v>
      </c>
      <c r="E1192" s="16" t="s">
        <v>51</v>
      </c>
      <c r="F1192" s="16" t="s">
        <v>3119</v>
      </c>
      <c r="G1192" s="81" t="s">
        <v>205</v>
      </c>
      <c r="H1192" s="82" t="s">
        <v>206</v>
      </c>
      <c r="I1192" s="17" t="s">
        <v>31</v>
      </c>
      <c r="J1192" s="17" t="s">
        <v>64</v>
      </c>
      <c r="K1192" s="15"/>
      <c r="L1192" s="18">
        <v>44022</v>
      </c>
      <c r="M1192" s="83">
        <v>1016.03770000022</v>
      </c>
      <c r="N1192" s="84">
        <v>1016.03770000022</v>
      </c>
      <c r="O1192" s="84"/>
      <c r="P1192" s="85" t="str">
        <f t="shared" si="18"/>
        <v/>
      </c>
      <c r="Q1192" s="18"/>
      <c r="R1192" s="86">
        <v>3931242.415</v>
      </c>
      <c r="S1192" s="86"/>
      <c r="T1192" s="15"/>
      <c r="U1192" s="19">
        <v>-1.33968848240329E-3</v>
      </c>
      <c r="V1192" s="51">
        <v>-9.2055932873336105E-2</v>
      </c>
      <c r="W1192" s="19">
        <v>6.5075829497800398E-3</v>
      </c>
      <c r="X1192" s="51">
        <v>1.4396755460438699</v>
      </c>
      <c r="Y1192" s="19">
        <v>9.3470412666647497E-3</v>
      </c>
      <c r="Z1192" s="51">
        <v>20.266377584921401</v>
      </c>
      <c r="AA1192" s="19"/>
      <c r="AB1192" s="51"/>
      <c r="AC1192" s="19"/>
      <c r="AD1192" s="51"/>
      <c r="AE1192" s="19"/>
      <c r="AF1192" s="87"/>
      <c r="AG1192" s="19">
        <v>1.28812514412857E-3</v>
      </c>
      <c r="AH1192" s="51">
        <v>-1.67000847741292</v>
      </c>
      <c r="AI1192" s="19">
        <v>1.24740949286206E-2</v>
      </c>
      <c r="AJ1192" s="51">
        <v>14.9743266998557</v>
      </c>
      <c r="AK1192" s="19">
        <v>1.52503733352205E-2</v>
      </c>
      <c r="AL1192" s="19">
        <v>2.6285683516107401E-2</v>
      </c>
      <c r="AM1192" s="51">
        <v>16.480716161720899</v>
      </c>
      <c r="AN1192" s="15"/>
      <c r="AO1192" s="22">
        <v>5.8577417785272701E-3</v>
      </c>
      <c r="AP1192" s="22">
        <v>-9.3899718822285597E-3</v>
      </c>
      <c r="AQ1192" s="22">
        <v>2.3831182925277999E-2</v>
      </c>
      <c r="AR1192" s="22">
        <v>-1.88019107763466E-2</v>
      </c>
      <c r="AS1192" s="20"/>
      <c r="AT1192" s="20"/>
      <c r="AU1192" s="20"/>
      <c r="AV1192" s="21"/>
      <c r="AW1192" s="15"/>
      <c r="AX1192" s="25"/>
      <c r="AY1192" s="26"/>
      <c r="AZ1192" s="26"/>
      <c r="BA1192" s="26"/>
      <c r="BB1192" s="85"/>
      <c r="BC1192" s="88">
        <v>-3.2730833162386301</v>
      </c>
      <c r="BD1192" s="18">
        <v>43899</v>
      </c>
      <c r="BE1192" s="18">
        <v>43916</v>
      </c>
      <c r="BF1192" s="20">
        <v>52</v>
      </c>
      <c r="BG1192" s="18">
        <v>43971</v>
      </c>
      <c r="BH1192" s="15"/>
    </row>
    <row r="1193" spans="1:60" x14ac:dyDescent="0.25">
      <c r="A1193" s="15"/>
      <c r="B1193" s="14" t="s">
        <v>3737</v>
      </c>
      <c r="C1193" s="14" t="s">
        <v>3738</v>
      </c>
      <c r="D1193" s="14" t="s">
        <v>3725</v>
      </c>
      <c r="E1193" s="16" t="s">
        <v>3133</v>
      </c>
      <c r="F1193" s="16" t="s">
        <v>3119</v>
      </c>
      <c r="G1193" s="81" t="s">
        <v>205</v>
      </c>
      <c r="H1193" s="82" t="s">
        <v>206</v>
      </c>
      <c r="I1193" s="17" t="s">
        <v>31</v>
      </c>
      <c r="J1193" s="17" t="s">
        <v>64</v>
      </c>
      <c r="K1193" s="15"/>
      <c r="L1193" s="18">
        <v>44022</v>
      </c>
      <c r="M1193" s="83">
        <v>1117.52250000089</v>
      </c>
      <c r="N1193" s="84">
        <v>1117.52250000089</v>
      </c>
      <c r="O1193" s="84">
        <v>1121.9963000007001</v>
      </c>
      <c r="P1193" s="85">
        <f t="shared" si="18"/>
        <v>0.99601264282261237</v>
      </c>
      <c r="Q1193" s="18">
        <v>43984</v>
      </c>
      <c r="R1193" s="86">
        <v>3696613.4810000001</v>
      </c>
      <c r="S1193" s="86">
        <v>2708602.9545156201</v>
      </c>
      <c r="T1193" s="15"/>
      <c r="U1193" s="19">
        <v>-1.3285860368341699E-3</v>
      </c>
      <c r="V1193" s="51">
        <v>-9.0945688316423898E-2</v>
      </c>
      <c r="W1193" s="19">
        <v>6.8422450076468496E-3</v>
      </c>
      <c r="X1193" s="51">
        <v>1.4731417518305501</v>
      </c>
      <c r="Y1193" s="19">
        <v>1.13844755669561E-2</v>
      </c>
      <c r="Z1193" s="51">
        <v>20.4701210149506</v>
      </c>
      <c r="AA1193" s="19">
        <v>3.1728211979498197E-2</v>
      </c>
      <c r="AB1193" s="51">
        <v>23.749488101108</v>
      </c>
      <c r="AC1193" s="19">
        <v>0.10017190885992</v>
      </c>
      <c r="AD1193" s="51">
        <v>34.303046384244197</v>
      </c>
      <c r="AE1193" s="19"/>
      <c r="AF1193" s="87"/>
      <c r="AG1193" s="19">
        <v>1.39915271211066E-3</v>
      </c>
      <c r="AH1193" s="51">
        <v>-1.65890572061471</v>
      </c>
      <c r="AI1193" s="19">
        <v>1.44982728470495E-2</v>
      </c>
      <c r="AJ1193" s="51">
        <v>15.1767444917059</v>
      </c>
      <c r="AK1193" s="19">
        <v>0.117785962152993</v>
      </c>
      <c r="AL1193" s="19">
        <v>4.6760978715610697E-2</v>
      </c>
      <c r="AM1193" s="51">
        <v>39.006827201228603</v>
      </c>
      <c r="AN1193" s="15"/>
      <c r="AO1193" s="22">
        <v>1.9544313421647499E-2</v>
      </c>
      <c r="AP1193" s="22">
        <v>-2.3125680101657099E-2</v>
      </c>
      <c r="AQ1193" s="22">
        <v>2.4182852621379401E-2</v>
      </c>
      <c r="AR1193" s="22">
        <v>-1.8464700430740801E-2</v>
      </c>
      <c r="AS1193" s="20">
        <v>7</v>
      </c>
      <c r="AT1193" s="20">
        <v>5</v>
      </c>
      <c r="AU1193" s="20">
        <v>7</v>
      </c>
      <c r="AV1193" s="21">
        <v>5</v>
      </c>
      <c r="AW1193" s="15"/>
      <c r="AX1193" s="25">
        <v>4.15367546233028E-2</v>
      </c>
      <c r="AY1193" s="26">
        <v>0.32992870946509401</v>
      </c>
      <c r="AZ1193" s="26">
        <v>0.65659816717834496</v>
      </c>
      <c r="BA1193" s="26">
        <v>0.43501961102174402</v>
      </c>
      <c r="BB1193" s="85">
        <v>4.2815091281909199E-3</v>
      </c>
      <c r="BC1193" s="88">
        <v>-5.4824175507383197</v>
      </c>
      <c r="BD1193" s="18">
        <v>43747</v>
      </c>
      <c r="BE1193" s="18">
        <v>43783</v>
      </c>
      <c r="BF1193" s="20">
        <v>162</v>
      </c>
      <c r="BG1193" s="18">
        <v>43973</v>
      </c>
      <c r="BH1193" s="15"/>
    </row>
    <row r="1194" spans="1:60" x14ac:dyDescent="0.25">
      <c r="A1194" s="15"/>
      <c r="B1194" s="14" t="s">
        <v>3739</v>
      </c>
      <c r="C1194" s="14" t="s">
        <v>3740</v>
      </c>
      <c r="D1194" s="14" t="s">
        <v>3741</v>
      </c>
      <c r="E1194" s="16" t="s">
        <v>36</v>
      </c>
      <c r="F1194" s="16" t="s">
        <v>3119</v>
      </c>
      <c r="G1194" s="81" t="s">
        <v>115</v>
      </c>
      <c r="H1194" s="82" t="s">
        <v>173</v>
      </c>
      <c r="I1194" s="17" t="s">
        <v>31</v>
      </c>
      <c r="J1194" s="17" t="s">
        <v>3742</v>
      </c>
      <c r="K1194" s="15"/>
      <c r="L1194" s="18">
        <v>44022</v>
      </c>
      <c r="M1194" s="83">
        <v>1528.3685999997001</v>
      </c>
      <c r="N1194" s="84">
        <v>1528.3685999997001</v>
      </c>
      <c r="O1194" s="84">
        <v>1548.2416999991999</v>
      </c>
      <c r="P1194" s="85">
        <f t="shared" si="18"/>
        <v>0.9871640842644207</v>
      </c>
      <c r="Q1194" s="18">
        <v>43747</v>
      </c>
      <c r="R1194" s="86">
        <v>257662.288</v>
      </c>
      <c r="S1194" s="86">
        <v>300712.64315820299</v>
      </c>
      <c r="T1194" s="15"/>
      <c r="U1194" s="19">
        <v>-8.4744050764129497E-4</v>
      </c>
      <c r="V1194" s="51">
        <v>-4.2831135397136698E-2</v>
      </c>
      <c r="W1194" s="19">
        <v>4.2174847021669796E-3</v>
      </c>
      <c r="X1194" s="51">
        <v>1.21066572128257</v>
      </c>
      <c r="Y1194" s="19">
        <v>-1.0549139578870401E-3</v>
      </c>
      <c r="Z1194" s="51">
        <v>19.226182062469899</v>
      </c>
      <c r="AA1194" s="19">
        <v>7.3072799805231599E-3</v>
      </c>
      <c r="AB1194" s="51">
        <v>21.3073949012032</v>
      </c>
      <c r="AC1194" s="19">
        <v>4.8599366573398597E-2</v>
      </c>
      <c r="AD1194" s="51">
        <v>29.1457921555848</v>
      </c>
      <c r="AE1194" s="19">
        <v>6.4820948393389699E-2</v>
      </c>
      <c r="AF1194" s="87">
        <v>24.2593268879282</v>
      </c>
      <c r="AG1194" s="19">
        <v>1.5056312258821E-3</v>
      </c>
      <c r="AH1194" s="51">
        <v>-1.64825786923757</v>
      </c>
      <c r="AI1194" s="19">
        <v>1.4264264063967901E-3</v>
      </c>
      <c r="AJ1194" s="51">
        <v>13.869559847633401</v>
      </c>
      <c r="AK1194" s="19">
        <v>0.58547749953169803</v>
      </c>
      <c r="AL1194" s="19">
        <v>4.7866835568129297E-2</v>
      </c>
      <c r="AM1194" s="51">
        <v>77.410904883872703</v>
      </c>
      <c r="AN1194" s="15"/>
      <c r="AO1194" s="22">
        <v>9.5019829059310706E-3</v>
      </c>
      <c r="AP1194" s="22">
        <v>-1.2163551678895599E-2</v>
      </c>
      <c r="AQ1194" s="22">
        <v>1.9706787319591999E-2</v>
      </c>
      <c r="AR1194" s="22">
        <v>-3.8118849617603701E-2</v>
      </c>
      <c r="AS1194" s="20">
        <v>8</v>
      </c>
      <c r="AT1194" s="20">
        <v>4</v>
      </c>
      <c r="AU1194" s="20">
        <v>7</v>
      </c>
      <c r="AV1194" s="21">
        <v>5</v>
      </c>
      <c r="AW1194" s="15"/>
      <c r="AX1194" s="25">
        <v>2.9044273519211902E-2</v>
      </c>
      <c r="AY1194" s="26">
        <v>-0.58275516908815905</v>
      </c>
      <c r="AZ1194" s="26">
        <v>0.62652570215686898</v>
      </c>
      <c r="BA1194" s="26">
        <v>-0.71948796206379495</v>
      </c>
      <c r="BB1194" s="85">
        <v>2.9952699805744498E-3</v>
      </c>
      <c r="BC1194" s="88">
        <v>-5.7486760626488804</v>
      </c>
      <c r="BD1194" s="18">
        <v>43747</v>
      </c>
      <c r="BE1194" s="18">
        <v>43914</v>
      </c>
      <c r="BF1194" s="20"/>
      <c r="BG1194" s="18"/>
      <c r="BH1194" s="15"/>
    </row>
    <row r="1195" spans="1:60" x14ac:dyDescent="0.25">
      <c r="A1195" s="15"/>
      <c r="B1195" s="14" t="s">
        <v>3743</v>
      </c>
      <c r="C1195" s="14" t="s">
        <v>3744</v>
      </c>
      <c r="D1195" s="14" t="s">
        <v>3741</v>
      </c>
      <c r="E1195" s="16" t="s">
        <v>3123</v>
      </c>
      <c r="F1195" s="16" t="s">
        <v>3119</v>
      </c>
      <c r="G1195" s="81" t="s">
        <v>115</v>
      </c>
      <c r="H1195" s="82" t="s">
        <v>173</v>
      </c>
      <c r="I1195" s="17" t="s">
        <v>31</v>
      </c>
      <c r="J1195" s="17" t="s">
        <v>64</v>
      </c>
      <c r="K1195" s="15"/>
      <c r="L1195" s="18">
        <v>44022</v>
      </c>
      <c r="M1195" s="83">
        <v>1648.88379999995</v>
      </c>
      <c r="N1195" s="84">
        <v>1648.88379999995</v>
      </c>
      <c r="O1195" s="84">
        <v>1668.77969999984</v>
      </c>
      <c r="P1195" s="85">
        <f t="shared" si="18"/>
        <v>0.98807757548830932</v>
      </c>
      <c r="Q1195" s="18">
        <v>43747</v>
      </c>
      <c r="R1195" s="86">
        <v>209851.51699999999</v>
      </c>
      <c r="S1195" s="86">
        <v>217567.35532812501</v>
      </c>
      <c r="T1195" s="15"/>
      <c r="U1195" s="19">
        <v>-8.4404027438722605E-4</v>
      </c>
      <c r="V1195" s="51">
        <v>-4.2491112071729703E-2</v>
      </c>
      <c r="W1195" s="19">
        <v>4.3187531591684101E-3</v>
      </c>
      <c r="X1195" s="51">
        <v>1.22079256698271</v>
      </c>
      <c r="Y1195" s="19">
        <v>-4.4380028157320301E-4</v>
      </c>
      <c r="Z1195" s="51">
        <v>19.287293430097598</v>
      </c>
      <c r="AA1195" s="19">
        <v>8.5486176703852799E-3</v>
      </c>
      <c r="AB1195" s="51">
        <v>21.431528670189401</v>
      </c>
      <c r="AC1195" s="19">
        <v>5.0148874985097798E-2</v>
      </c>
      <c r="AD1195" s="51">
        <v>29.300742996769301</v>
      </c>
      <c r="AE1195" s="19">
        <v>6.6437048551961198E-2</v>
      </c>
      <c r="AF1195" s="87">
        <v>24.420936903799898</v>
      </c>
      <c r="AG1195" s="19">
        <v>1.53934507761733E-3</v>
      </c>
      <c r="AH1195" s="51">
        <v>-1.64488648406405</v>
      </c>
      <c r="AI1195" s="19">
        <v>2.0727777318825199E-3</v>
      </c>
      <c r="AJ1195" s="51">
        <v>13.934194980189201</v>
      </c>
      <c r="AK1195" s="19">
        <v>0.66025655741803302</v>
      </c>
      <c r="AL1195" s="19">
        <v>5.2777549233724103E-2</v>
      </c>
      <c r="AM1195" s="51">
        <v>84.888810672448002</v>
      </c>
      <c r="AN1195" s="15"/>
      <c r="AO1195" s="22">
        <v>9.50543310864305E-3</v>
      </c>
      <c r="AP1195" s="22">
        <v>-1.21602374128997E-2</v>
      </c>
      <c r="AQ1195" s="22">
        <v>1.9812987160548801E-2</v>
      </c>
      <c r="AR1195" s="22">
        <v>-3.8018595771973203E-2</v>
      </c>
      <c r="AS1195" s="20">
        <v>8</v>
      </c>
      <c r="AT1195" s="20">
        <v>4</v>
      </c>
      <c r="AU1195" s="20">
        <v>7</v>
      </c>
      <c r="AV1195" s="21">
        <v>5</v>
      </c>
      <c r="AW1195" s="15"/>
      <c r="AX1195" s="25">
        <v>2.9045303425373301E-2</v>
      </c>
      <c r="AY1195" s="26">
        <v>-0.54349659312356402</v>
      </c>
      <c r="AZ1195" s="26">
        <v>0.63075330667652496</v>
      </c>
      <c r="BA1195" s="26">
        <v>-0.67167889042684703</v>
      </c>
      <c r="BB1195" s="85">
        <v>2.9953887851252099E-3</v>
      </c>
      <c r="BC1195" s="88">
        <v>-5.6956948840743298</v>
      </c>
      <c r="BD1195" s="18">
        <v>43747</v>
      </c>
      <c r="BE1195" s="18">
        <v>43914</v>
      </c>
      <c r="BF1195" s="20"/>
      <c r="BG1195" s="18"/>
      <c r="BH1195" s="15"/>
    </row>
    <row r="1196" spans="1:60" x14ac:dyDescent="0.25">
      <c r="A1196" s="15"/>
      <c r="B1196" s="14" t="s">
        <v>3745</v>
      </c>
      <c r="C1196" s="14" t="s">
        <v>3746</v>
      </c>
      <c r="D1196" s="14" t="s">
        <v>3741</v>
      </c>
      <c r="E1196" s="16" t="s">
        <v>3126</v>
      </c>
      <c r="F1196" s="16" t="s">
        <v>3119</v>
      </c>
      <c r="G1196" s="81" t="s">
        <v>115</v>
      </c>
      <c r="H1196" s="82" t="s">
        <v>173</v>
      </c>
      <c r="I1196" s="17" t="s">
        <v>31</v>
      </c>
      <c r="J1196" s="17" t="s">
        <v>3747</v>
      </c>
      <c r="K1196" s="15"/>
      <c r="L1196" s="18">
        <v>44022</v>
      </c>
      <c r="M1196" s="83">
        <v>1048.53219999932</v>
      </c>
      <c r="N1196" s="84">
        <v>1048.53219999932</v>
      </c>
      <c r="O1196" s="84">
        <v>1061.21590000018</v>
      </c>
      <c r="P1196" s="85">
        <f t="shared" si="18"/>
        <v>0.9880479551796596</v>
      </c>
      <c r="Q1196" s="18">
        <v>43747</v>
      </c>
      <c r="R1196" s="86">
        <v>6627512.5470000003</v>
      </c>
      <c r="S1196" s="86">
        <v>6918036.8661953099</v>
      </c>
      <c r="T1196" s="15"/>
      <c r="U1196" s="19">
        <v>-8.4418212372838796E-4</v>
      </c>
      <c r="V1196" s="51">
        <v>-4.2505297005845898E-2</v>
      </c>
      <c r="W1196" s="19">
        <v>4.3155026596650697E-3</v>
      </c>
      <c r="X1196" s="51">
        <v>1.22046751703238</v>
      </c>
      <c r="Y1196" s="19">
        <v>-4.6357619157788598E-4</v>
      </c>
      <c r="Z1196" s="51">
        <v>19.285315839079001</v>
      </c>
      <c r="AA1196" s="19">
        <v>8.5083364574529696E-3</v>
      </c>
      <c r="AB1196" s="51">
        <v>21.427500548918001</v>
      </c>
      <c r="AC1196" s="19"/>
      <c r="AD1196" s="51"/>
      <c r="AE1196" s="19"/>
      <c r="AF1196" s="87"/>
      <c r="AG1196" s="19">
        <v>1.5382237706944601E-3</v>
      </c>
      <c r="AH1196" s="51">
        <v>-1.64499861475633</v>
      </c>
      <c r="AI1196" s="19">
        <v>2.0518256569630501E-3</v>
      </c>
      <c r="AJ1196" s="51">
        <v>13.93209977269</v>
      </c>
      <c r="AK1196" s="19">
        <v>4.9278026819592903E-2</v>
      </c>
      <c r="AL1196" s="19">
        <v>2.76774208014103E-2</v>
      </c>
      <c r="AM1196" s="51">
        <v>25.3311496879905</v>
      </c>
      <c r="AN1196" s="15"/>
      <c r="AO1196" s="22">
        <v>9.5052950618992292E-3</v>
      </c>
      <c r="AP1196" s="22">
        <v>-1.2160370806668701E-2</v>
      </c>
      <c r="AQ1196" s="22">
        <v>1.9809612187600599E-2</v>
      </c>
      <c r="AR1196" s="22">
        <v>-3.8021823863346099E-2</v>
      </c>
      <c r="AS1196" s="20">
        <v>8</v>
      </c>
      <c r="AT1196" s="20">
        <v>4</v>
      </c>
      <c r="AU1196" s="20">
        <v>7</v>
      </c>
      <c r="AV1196" s="21">
        <v>5</v>
      </c>
      <c r="AW1196" s="15"/>
      <c r="AX1196" s="25">
        <v>2.9045239472288799E-2</v>
      </c>
      <c r="AY1196" s="26">
        <v>-0.54477856186349505</v>
      </c>
      <c r="AZ1196" s="26">
        <v>0.63061574856783398</v>
      </c>
      <c r="BA1196" s="26">
        <v>-0.67324139948141204</v>
      </c>
      <c r="BB1196" s="85">
        <v>2.9953817620298698E-3</v>
      </c>
      <c r="BC1196" s="88">
        <v>-5.6974174624047</v>
      </c>
      <c r="BD1196" s="18">
        <v>43747</v>
      </c>
      <c r="BE1196" s="18">
        <v>43914</v>
      </c>
      <c r="BF1196" s="20"/>
      <c r="BG1196" s="18"/>
      <c r="BH1196" s="15"/>
    </row>
    <row r="1197" spans="1:60" x14ac:dyDescent="0.25">
      <c r="A1197" s="15"/>
      <c r="B1197" s="14" t="s">
        <v>3748</v>
      </c>
      <c r="C1197" s="14" t="s">
        <v>3749</v>
      </c>
      <c r="D1197" s="14" t="s">
        <v>3741</v>
      </c>
      <c r="E1197" s="16" t="s">
        <v>47</v>
      </c>
      <c r="F1197" s="16" t="s">
        <v>3119</v>
      </c>
      <c r="G1197" s="81" t="s">
        <v>115</v>
      </c>
      <c r="H1197" s="82" t="s">
        <v>173</v>
      </c>
      <c r="I1197" s="17" t="s">
        <v>31</v>
      </c>
      <c r="J1197" s="17" t="s">
        <v>3750</v>
      </c>
      <c r="K1197" s="15"/>
      <c r="L1197" s="18">
        <v>44022</v>
      </c>
      <c r="M1197" s="83">
        <v>1137.5843000002201</v>
      </c>
      <c r="N1197" s="84">
        <v>1137.5843000002201</v>
      </c>
      <c r="O1197" s="84">
        <v>1148.05279999971</v>
      </c>
      <c r="P1197" s="85">
        <f t="shared" si="18"/>
        <v>0.99088151694809457</v>
      </c>
      <c r="Q1197" s="18">
        <v>43747</v>
      </c>
      <c r="R1197" s="86">
        <v>122690.81200000001</v>
      </c>
      <c r="S1197" s="86">
        <v>213768.414289551</v>
      </c>
      <c r="T1197" s="15"/>
      <c r="U1197" s="19">
        <v>-8.3379181796772205E-4</v>
      </c>
      <c r="V1197" s="51">
        <v>-4.1466266429779401E-2</v>
      </c>
      <c r="W1197" s="19">
        <v>4.6290760419651598E-3</v>
      </c>
      <c r="X1197" s="51">
        <v>1.2518248552623801</v>
      </c>
      <c r="Y1197" s="19">
        <v>1.43103794289345E-3</v>
      </c>
      <c r="Z1197" s="51">
        <v>19.474777252529702</v>
      </c>
      <c r="AA1197" s="19">
        <v>1.2361373501335E-2</v>
      </c>
      <c r="AB1197" s="51">
        <v>21.812804253306201</v>
      </c>
      <c r="AC1197" s="19">
        <v>5.8142456255154698E-2</v>
      </c>
      <c r="AD1197" s="51">
        <v>30.100101123767701</v>
      </c>
      <c r="AE1197" s="19">
        <v>7.8611333216031198E-2</v>
      </c>
      <c r="AF1197" s="87">
        <v>25.6383653701923</v>
      </c>
      <c r="AG1197" s="19">
        <v>1.64239569858182E-3</v>
      </c>
      <c r="AH1197" s="51">
        <v>-1.6345814219676</v>
      </c>
      <c r="AI1197" s="19">
        <v>4.0557315114710902E-3</v>
      </c>
      <c r="AJ1197" s="51">
        <v>14.132490358140799</v>
      </c>
      <c r="AK1197" s="19">
        <v>0.13758430000059901</v>
      </c>
      <c r="AL1197" s="19">
        <v>1.31634043445956E-2</v>
      </c>
      <c r="AM1197" s="51">
        <v>32.621584930748199</v>
      </c>
      <c r="AN1197" s="15"/>
      <c r="AO1197" s="22">
        <v>9.5158290587278298E-3</v>
      </c>
      <c r="AP1197" s="22">
        <v>-1.2150016427767699E-2</v>
      </c>
      <c r="AQ1197" s="22">
        <v>2.0138469679295699E-2</v>
      </c>
      <c r="AR1197" s="22">
        <v>-3.7711480279540403E-2</v>
      </c>
      <c r="AS1197" s="20">
        <v>8</v>
      </c>
      <c r="AT1197" s="20">
        <v>4</v>
      </c>
      <c r="AU1197" s="20">
        <v>7</v>
      </c>
      <c r="AV1197" s="21">
        <v>5</v>
      </c>
      <c r="AW1197" s="15"/>
      <c r="AX1197" s="25">
        <v>2.90487750327156E-2</v>
      </c>
      <c r="AY1197" s="26">
        <v>-0.42292134188255698</v>
      </c>
      <c r="AZ1197" s="26">
        <v>0.64373651320329395</v>
      </c>
      <c r="BA1197" s="26">
        <v>-0.52424088141287895</v>
      </c>
      <c r="BB1197" s="85">
        <v>2.9957854613121499E-3</v>
      </c>
      <c r="BC1197" s="88">
        <v>-5.5331775681915998</v>
      </c>
      <c r="BD1197" s="18">
        <v>43747</v>
      </c>
      <c r="BE1197" s="18">
        <v>43914</v>
      </c>
      <c r="BF1197" s="20"/>
      <c r="BG1197" s="18"/>
      <c r="BH1197" s="15"/>
    </row>
    <row r="1198" spans="1:60" x14ac:dyDescent="0.25">
      <c r="A1198" s="15"/>
      <c r="B1198" s="14" t="s">
        <v>3751</v>
      </c>
      <c r="C1198" s="14" t="s">
        <v>3752</v>
      </c>
      <c r="D1198" s="14" t="s">
        <v>3741</v>
      </c>
      <c r="E1198" s="16" t="s">
        <v>3133</v>
      </c>
      <c r="F1198" s="16" t="s">
        <v>3119</v>
      </c>
      <c r="G1198" s="81" t="s">
        <v>115</v>
      </c>
      <c r="H1198" s="82" t="s">
        <v>173</v>
      </c>
      <c r="I1198" s="17" t="s">
        <v>31</v>
      </c>
      <c r="J1198" s="17" t="s">
        <v>64</v>
      </c>
      <c r="K1198" s="15"/>
      <c r="L1198" s="18">
        <v>44022</v>
      </c>
      <c r="M1198" s="83">
        <v>1001.57639999967</v>
      </c>
      <c r="N1198" s="84">
        <v>1001.57639999967</v>
      </c>
      <c r="O1198" s="84">
        <v>1001.57639999967</v>
      </c>
      <c r="P1198" s="85">
        <f t="shared" si="18"/>
        <v>1</v>
      </c>
      <c r="Q1198" s="18">
        <v>44022</v>
      </c>
      <c r="R1198" s="86">
        <v>0</v>
      </c>
      <c r="S1198" s="86">
        <v>390.63799609375002</v>
      </c>
      <c r="T1198" s="15"/>
      <c r="U1198" s="19">
        <v>0</v>
      </c>
      <c r="V1198" s="51">
        <v>4.1912915366992799E-2</v>
      </c>
      <c r="W1198" s="19">
        <v>0</v>
      </c>
      <c r="X1198" s="51">
        <v>0.78891725106586796</v>
      </c>
      <c r="Y1198" s="19">
        <v>1.19634586735629E-3</v>
      </c>
      <c r="Z1198" s="51">
        <v>19.4513080449833</v>
      </c>
      <c r="AA1198" s="19">
        <v>1.19634586735629E-3</v>
      </c>
      <c r="AB1198" s="51">
        <v>20.696301489893798</v>
      </c>
      <c r="AC1198" s="19"/>
      <c r="AD1198" s="51"/>
      <c r="AE1198" s="19"/>
      <c r="AF1198" s="87"/>
      <c r="AG1198" s="19">
        <v>0</v>
      </c>
      <c r="AH1198" s="51">
        <v>-1.79882099182578</v>
      </c>
      <c r="AI1198" s="19">
        <v>1.19634586735629E-3</v>
      </c>
      <c r="AJ1198" s="51">
        <v>13.846551793729301</v>
      </c>
      <c r="AK1198" s="19">
        <v>1.57639999997627E-3</v>
      </c>
      <c r="AL1198" s="19">
        <v>8.1040986515290602E-4</v>
      </c>
      <c r="AM1198" s="51">
        <v>23.529048581345702</v>
      </c>
      <c r="AN1198" s="15"/>
      <c r="AO1198" s="22">
        <v>1.12969592919399E-3</v>
      </c>
      <c r="AP1198" s="22">
        <v>0</v>
      </c>
      <c r="AQ1198" s="22">
        <v>1.19634586735629E-3</v>
      </c>
      <c r="AR1198" s="22">
        <v>0</v>
      </c>
      <c r="AS1198" s="20">
        <v>1</v>
      </c>
      <c r="AT1198" s="20">
        <v>0</v>
      </c>
      <c r="AU1198" s="20">
        <v>7</v>
      </c>
      <c r="AV1198" s="21">
        <v>5</v>
      </c>
      <c r="AW1198" s="15"/>
      <c r="AX1198" s="25">
        <v>1.12628611440527E-3</v>
      </c>
      <c r="AY1198" s="26">
        <v>-23.239638872531899</v>
      </c>
      <c r="AZ1198" s="26">
        <v>0.50882772057957504</v>
      </c>
      <c r="BA1198" s="26">
        <v>-15.347783459612399</v>
      </c>
      <c r="BB1198" s="85">
        <v>1.16422456055432E-4</v>
      </c>
      <c r="BC1198" s="88">
        <v>0</v>
      </c>
      <c r="BD1198" s="18">
        <v>43955</v>
      </c>
      <c r="BE1198" s="18"/>
      <c r="BF1198" s="20"/>
      <c r="BG1198" s="18"/>
      <c r="BH1198" s="15"/>
    </row>
    <row r="1199" spans="1:60" x14ac:dyDescent="0.25">
      <c r="A1199" s="15"/>
      <c r="B1199" s="14" t="s">
        <v>3753</v>
      </c>
      <c r="C1199" s="14" t="s">
        <v>3754</v>
      </c>
      <c r="D1199" s="14" t="s">
        <v>3755</v>
      </c>
      <c r="E1199" s="16" t="s">
        <v>36</v>
      </c>
      <c r="F1199" s="16" t="s">
        <v>3119</v>
      </c>
      <c r="G1199" s="81" t="s">
        <v>205</v>
      </c>
      <c r="H1199" s="82" t="s">
        <v>146</v>
      </c>
      <c r="I1199" s="17" t="s">
        <v>31</v>
      </c>
      <c r="J1199" s="17" t="s">
        <v>3756</v>
      </c>
      <c r="K1199" s="15"/>
      <c r="L1199" s="18">
        <v>44022</v>
      </c>
      <c r="M1199" s="83">
        <v>2089.6288999989602</v>
      </c>
      <c r="N1199" s="84">
        <v>2089.6288999989602</v>
      </c>
      <c r="O1199" s="84">
        <v>2107.7861000001399</v>
      </c>
      <c r="P1199" s="85">
        <f t="shared" si="18"/>
        <v>0.99138565341085672</v>
      </c>
      <c r="Q1199" s="18">
        <v>43747</v>
      </c>
      <c r="R1199" s="86">
        <v>10221512.262</v>
      </c>
      <c r="S1199" s="86">
        <v>5056264.0223593703</v>
      </c>
      <c r="T1199" s="15"/>
      <c r="U1199" s="19">
        <v>-4.4849087680631799E-4</v>
      </c>
      <c r="V1199" s="51">
        <v>-2.9361723136389602E-3</v>
      </c>
      <c r="W1199" s="19">
        <v>4.8714625299908203E-3</v>
      </c>
      <c r="X1199" s="51">
        <v>1.2760635040649499</v>
      </c>
      <c r="Y1199" s="19">
        <v>2.2477258440631E-2</v>
      </c>
      <c r="Z1199" s="51">
        <v>21.579399302310801</v>
      </c>
      <c r="AA1199" s="19">
        <v>1.91374351907143E-2</v>
      </c>
      <c r="AB1199" s="51">
        <v>22.490410422236899</v>
      </c>
      <c r="AC1199" s="19">
        <v>8.2234773541131304E-2</v>
      </c>
      <c r="AD1199" s="51">
        <v>32.509332852379899</v>
      </c>
      <c r="AE1199" s="19">
        <v>0.101200136614352</v>
      </c>
      <c r="AF1199" s="87">
        <v>27.897245710046299</v>
      </c>
      <c r="AG1199" s="19">
        <v>-5.9109512949362397E-4</v>
      </c>
      <c r="AH1199" s="51">
        <v>-1.85793050477514</v>
      </c>
      <c r="AI1199" s="19">
        <v>2.3174413472588602E-2</v>
      </c>
      <c r="AJ1199" s="51">
        <v>16.044358554267099</v>
      </c>
      <c r="AK1199" s="19">
        <v>0.75866561745176997</v>
      </c>
      <c r="AL1199" s="19">
        <v>3.57611469444237E-2</v>
      </c>
      <c r="AM1199" s="51">
        <v>-48.561937613878399</v>
      </c>
      <c r="AN1199" s="15"/>
      <c r="AO1199" s="22">
        <v>7.5526085038291101E-3</v>
      </c>
      <c r="AP1199" s="22">
        <v>-1.08597465259663E-2</v>
      </c>
      <c r="AQ1199" s="22">
        <v>1.48657498011744E-2</v>
      </c>
      <c r="AR1199" s="22">
        <v>-2.2876458083374001E-2</v>
      </c>
      <c r="AS1199" s="20">
        <v>5</v>
      </c>
      <c r="AT1199" s="20">
        <v>7</v>
      </c>
      <c r="AU1199" s="20">
        <v>7</v>
      </c>
      <c r="AV1199" s="21">
        <v>5</v>
      </c>
      <c r="AW1199" s="15"/>
      <c r="AX1199" s="25">
        <v>2.83008428859466E-2</v>
      </c>
      <c r="AY1199" s="26">
        <v>-0.146768588847635</v>
      </c>
      <c r="AZ1199" s="26">
        <v>0.66184401461214304</v>
      </c>
      <c r="BA1199" s="26">
        <v>-0.19636128576939901</v>
      </c>
      <c r="BB1199" s="85">
        <v>2.9211838596756899E-3</v>
      </c>
      <c r="BC1199" s="88">
        <v>-4.4431358571455304</v>
      </c>
      <c r="BD1199" s="18">
        <v>43747</v>
      </c>
      <c r="BE1199" s="18">
        <v>43804</v>
      </c>
      <c r="BF1199" s="20"/>
      <c r="BG1199" s="18"/>
      <c r="BH1199" s="15"/>
    </row>
    <row r="1200" spans="1:60" x14ac:dyDescent="0.25">
      <c r="A1200" s="15"/>
      <c r="B1200" s="14" t="s">
        <v>3757</v>
      </c>
      <c r="C1200" s="14" t="s">
        <v>3758</v>
      </c>
      <c r="D1200" s="14" t="s">
        <v>3755</v>
      </c>
      <c r="E1200" s="16" t="s">
        <v>3123</v>
      </c>
      <c r="F1200" s="16" t="s">
        <v>3119</v>
      </c>
      <c r="G1200" s="81" t="s">
        <v>205</v>
      </c>
      <c r="H1200" s="82" t="s">
        <v>146</v>
      </c>
      <c r="I1200" s="17" t="s">
        <v>31</v>
      </c>
      <c r="J1200" s="17" t="s">
        <v>64</v>
      </c>
      <c r="K1200" s="15"/>
      <c r="L1200" s="18">
        <v>44022</v>
      </c>
      <c r="M1200" s="83">
        <v>2151.1411999985598</v>
      </c>
      <c r="N1200" s="84">
        <v>2151.1411999985598</v>
      </c>
      <c r="O1200" s="84">
        <v>2163.8687999993599</v>
      </c>
      <c r="P1200" s="85">
        <f t="shared" si="18"/>
        <v>0.99411812767908858</v>
      </c>
      <c r="Q1200" s="18">
        <v>43747</v>
      </c>
      <c r="R1200" s="86">
        <v>762692.01899999997</v>
      </c>
      <c r="S1200" s="86">
        <v>698502.80414648401</v>
      </c>
      <c r="T1200" s="15"/>
      <c r="U1200" s="19">
        <v>-4.3855145213456099E-4</v>
      </c>
      <c r="V1200" s="51">
        <v>-1.94222984646331E-3</v>
      </c>
      <c r="W1200" s="19">
        <v>5.1729599381360502E-3</v>
      </c>
      <c r="X1200" s="51">
        <v>1.3062132448794701</v>
      </c>
      <c r="Y1200" s="19">
        <v>2.43398798520502E-2</v>
      </c>
      <c r="Z1200" s="51">
        <v>21.765661443467302</v>
      </c>
      <c r="AA1200" s="19">
        <v>2.2879324233144899E-2</v>
      </c>
      <c r="AB1200" s="51">
        <v>22.864599326479901</v>
      </c>
      <c r="AC1200" s="19">
        <v>8.9569221927376902E-2</v>
      </c>
      <c r="AD1200" s="51">
        <v>33.242777690989897</v>
      </c>
      <c r="AE1200" s="19">
        <v>0.112038800420123</v>
      </c>
      <c r="AF1200" s="87">
        <v>28.9811120906088</v>
      </c>
      <c r="AG1200" s="19">
        <v>-4.9117221260530598E-4</v>
      </c>
      <c r="AH1200" s="51">
        <v>-1.84793821308631</v>
      </c>
      <c r="AI1200" s="19">
        <v>2.5140846344584099E-2</v>
      </c>
      <c r="AJ1200" s="51">
        <v>16.241001841466598</v>
      </c>
      <c r="AK1200" s="19">
        <v>0.83030673280707601</v>
      </c>
      <c r="AL1200" s="19">
        <v>3.8338251419190797E-2</v>
      </c>
      <c r="AM1200" s="51">
        <v>-41.397826078347897</v>
      </c>
      <c r="AN1200" s="15"/>
      <c r="AO1200" s="22">
        <v>7.5627246023941604E-3</v>
      </c>
      <c r="AP1200" s="22">
        <v>-1.08498454346773E-2</v>
      </c>
      <c r="AQ1200" s="22">
        <v>1.5180457712631301E-2</v>
      </c>
      <c r="AR1200" s="22">
        <v>-2.2582478862204901E-2</v>
      </c>
      <c r="AS1200" s="20">
        <v>6</v>
      </c>
      <c r="AT1200" s="20">
        <v>6</v>
      </c>
      <c r="AU1200" s="20">
        <v>7</v>
      </c>
      <c r="AV1200" s="21">
        <v>5</v>
      </c>
      <c r="AW1200" s="15"/>
      <c r="AX1200" s="25">
        <v>2.83078828717407E-2</v>
      </c>
      <c r="AY1200" s="26">
        <v>-2.36879067839482E-2</v>
      </c>
      <c r="AZ1200" s="26">
        <v>0.67444973566034605</v>
      </c>
      <c r="BA1200" s="26">
        <v>-3.1818316715145997E-2</v>
      </c>
      <c r="BB1200" s="85">
        <v>2.9219450417213E-3</v>
      </c>
      <c r="BC1200" s="88">
        <v>-4.3884961972071297</v>
      </c>
      <c r="BD1200" s="18">
        <v>43747</v>
      </c>
      <c r="BE1200" s="18">
        <v>43804</v>
      </c>
      <c r="BF1200" s="20"/>
      <c r="BG1200" s="18"/>
      <c r="BH1200" s="15"/>
    </row>
    <row r="1201" spans="1:60" x14ac:dyDescent="0.25">
      <c r="A1201" s="15"/>
      <c r="B1201" s="14" t="s">
        <v>3759</v>
      </c>
      <c r="C1201" s="14" t="s">
        <v>3760</v>
      </c>
      <c r="D1201" s="14" t="s">
        <v>3755</v>
      </c>
      <c r="E1201" s="16" t="s">
        <v>3126</v>
      </c>
      <c r="F1201" s="16" t="s">
        <v>3119</v>
      </c>
      <c r="G1201" s="81" t="s">
        <v>205</v>
      </c>
      <c r="H1201" s="82" t="s">
        <v>146</v>
      </c>
      <c r="I1201" s="17" t="s">
        <v>31</v>
      </c>
      <c r="J1201" s="17" t="s">
        <v>3761</v>
      </c>
      <c r="K1201" s="15"/>
      <c r="L1201" s="18">
        <v>44022</v>
      </c>
      <c r="M1201" s="83">
        <v>1078.21340000071</v>
      </c>
      <c r="N1201" s="84">
        <v>1078.21340000071</v>
      </c>
      <c r="O1201" s="84">
        <v>1089.53050000034</v>
      </c>
      <c r="P1201" s="85">
        <f t="shared" si="18"/>
        <v>0.98961286535840298</v>
      </c>
      <c r="Q1201" s="18">
        <v>43747</v>
      </c>
      <c r="R1201" s="86">
        <v>3945785.8870000001</v>
      </c>
      <c r="S1201" s="86">
        <v>4319421.8837031201</v>
      </c>
      <c r="T1201" s="15"/>
      <c r="U1201" s="19">
        <v>-4.5499034786189403E-4</v>
      </c>
      <c r="V1201" s="51">
        <v>-3.5861194191966201E-3</v>
      </c>
      <c r="W1201" s="19">
        <v>4.6754753129789597E-3</v>
      </c>
      <c r="X1201" s="51">
        <v>1.25646478236376</v>
      </c>
      <c r="Y1201" s="19">
        <v>2.12678131210851E-2</v>
      </c>
      <c r="Z1201" s="51">
        <v>21.458454770356202</v>
      </c>
      <c r="AA1201" s="19">
        <v>1.6711504387785701E-2</v>
      </c>
      <c r="AB1201" s="51">
        <v>22.247817341936798</v>
      </c>
      <c r="AC1201" s="19"/>
      <c r="AD1201" s="51"/>
      <c r="AE1201" s="19"/>
      <c r="AF1201" s="87"/>
      <c r="AG1201" s="19">
        <v>-6.5611829086265104E-4</v>
      </c>
      <c r="AH1201" s="51">
        <v>-1.86443282091204</v>
      </c>
      <c r="AI1201" s="19">
        <v>2.1897739656196801E-2</v>
      </c>
      <c r="AJ1201" s="51">
        <v>15.916691172620601</v>
      </c>
      <c r="AK1201" s="19">
        <v>7.75387529865839E-2</v>
      </c>
      <c r="AL1201" s="19">
        <v>4.32967659944552E-2</v>
      </c>
      <c r="AM1201" s="51">
        <v>28.157222304696901</v>
      </c>
      <c r="AN1201" s="15"/>
      <c r="AO1201" s="22">
        <v>7.5459957861312398E-3</v>
      </c>
      <c r="AP1201" s="22">
        <v>-1.0866134423849899E-2</v>
      </c>
      <c r="AQ1201" s="22">
        <v>1.46612175158225E-2</v>
      </c>
      <c r="AR1201" s="22">
        <v>-2.3067604241077799E-2</v>
      </c>
      <c r="AS1201" s="20">
        <v>5</v>
      </c>
      <c r="AT1201" s="20">
        <v>7</v>
      </c>
      <c r="AU1201" s="20">
        <v>7</v>
      </c>
      <c r="AV1201" s="21">
        <v>5</v>
      </c>
      <c r="AW1201" s="15"/>
      <c r="AX1201" s="25">
        <v>2.8296534759247201E-2</v>
      </c>
      <c r="AY1201" s="26">
        <v>-0.22659929892483899</v>
      </c>
      <c r="AZ1201" s="26">
        <v>0.65367048513417103</v>
      </c>
      <c r="BA1201" s="26">
        <v>-0.30238150657351098</v>
      </c>
      <c r="BB1201" s="85">
        <v>2.9207168432321901E-3</v>
      </c>
      <c r="BC1201" s="88">
        <v>-4.47864470060449</v>
      </c>
      <c r="BD1201" s="18">
        <v>43747</v>
      </c>
      <c r="BE1201" s="18">
        <v>43804</v>
      </c>
      <c r="BF1201" s="20"/>
      <c r="BG1201" s="18"/>
      <c r="BH1201" s="15"/>
    </row>
    <row r="1202" spans="1:60" x14ac:dyDescent="0.25">
      <c r="A1202" s="15"/>
      <c r="B1202" s="14" t="s">
        <v>3762</v>
      </c>
      <c r="C1202" s="14" t="s">
        <v>3763</v>
      </c>
      <c r="D1202" s="14" t="s">
        <v>3755</v>
      </c>
      <c r="E1202" s="16" t="s">
        <v>47</v>
      </c>
      <c r="F1202" s="16" t="s">
        <v>3119</v>
      </c>
      <c r="G1202" s="81" t="s">
        <v>205</v>
      </c>
      <c r="H1202" s="82" t="s">
        <v>146</v>
      </c>
      <c r="I1202" s="17" t="s">
        <v>31</v>
      </c>
      <c r="J1202" s="17" t="s">
        <v>3764</v>
      </c>
      <c r="K1202" s="15"/>
      <c r="L1202" s="18">
        <v>44022</v>
      </c>
      <c r="M1202" s="83">
        <v>1685.0544000007201</v>
      </c>
      <c r="N1202" s="84">
        <v>1685.0544000007201</v>
      </c>
      <c r="O1202" s="84">
        <v>1695.1393999997499</v>
      </c>
      <c r="P1202" s="85">
        <f t="shared" si="18"/>
        <v>0.99405063678005989</v>
      </c>
      <c r="Q1202" s="18">
        <v>43747</v>
      </c>
      <c r="R1202" s="86">
        <v>289012.902</v>
      </c>
      <c r="S1202" s="86">
        <v>621478.026907227</v>
      </c>
      <c r="T1202" s="15"/>
      <c r="U1202" s="19">
        <v>-4.3872501555597399E-4</v>
      </c>
      <c r="V1202" s="51">
        <v>-1.95958618860459E-3</v>
      </c>
      <c r="W1202" s="19">
        <v>5.1655490005941803E-3</v>
      </c>
      <c r="X1202" s="51">
        <v>1.30547215112529</v>
      </c>
      <c r="Y1202" s="19">
        <v>2.4294010669109401E-2</v>
      </c>
      <c r="Z1202" s="51">
        <v>21.761074525158602</v>
      </c>
      <c r="AA1202" s="19">
        <v>2.27870198268647E-2</v>
      </c>
      <c r="AB1202" s="51">
        <v>22.855368885851899</v>
      </c>
      <c r="AC1202" s="19">
        <v>9.1862736097100398E-2</v>
      </c>
      <c r="AD1202" s="51">
        <v>33.472129107976798</v>
      </c>
      <c r="AE1202" s="19">
        <v>0.117733688679436</v>
      </c>
      <c r="AF1202" s="87">
        <v>29.5506009165547</v>
      </c>
      <c r="AG1202" s="19">
        <v>-4.9362750723958005E-4</v>
      </c>
      <c r="AH1202" s="51">
        <v>-1.84818374254974</v>
      </c>
      <c r="AI1202" s="19">
        <v>2.5092418072745201E-2</v>
      </c>
      <c r="AJ1202" s="51">
        <v>16.236159014282698</v>
      </c>
      <c r="AK1202" s="19">
        <v>0.68505440000095397</v>
      </c>
      <c r="AL1202" s="19">
        <v>4.23527939256019E-2</v>
      </c>
      <c r="AM1202" s="51">
        <v>32.516841168049702</v>
      </c>
      <c r="AN1202" s="15"/>
      <c r="AO1202" s="22">
        <v>7.5624308428814402E-3</v>
      </c>
      <c r="AP1202" s="22">
        <v>-1.0850051038687501E-2</v>
      </c>
      <c r="AQ1202" s="22">
        <v>1.51727106040198E-2</v>
      </c>
      <c r="AR1202" s="22">
        <v>-2.2589716129005E-2</v>
      </c>
      <c r="AS1202" s="20">
        <v>6</v>
      </c>
      <c r="AT1202" s="20">
        <v>6</v>
      </c>
      <c r="AU1202" s="20">
        <v>7</v>
      </c>
      <c r="AV1202" s="21">
        <v>5</v>
      </c>
      <c r="AW1202" s="15"/>
      <c r="AX1202" s="25">
        <v>2.83076866823831E-2</v>
      </c>
      <c r="AY1202" s="26">
        <v>-2.67206340065229E-2</v>
      </c>
      <c r="AZ1202" s="26">
        <v>0.67413919187856697</v>
      </c>
      <c r="BA1202" s="26">
        <v>-3.58884480771735E-2</v>
      </c>
      <c r="BB1202" s="85">
        <v>2.9219239361145798E-3</v>
      </c>
      <c r="BC1202" s="88">
        <v>-4.38983366201865</v>
      </c>
      <c r="BD1202" s="18">
        <v>43747</v>
      </c>
      <c r="BE1202" s="18">
        <v>43804</v>
      </c>
      <c r="BF1202" s="20"/>
      <c r="BG1202" s="18"/>
      <c r="BH1202" s="15"/>
    </row>
    <row r="1203" spans="1:60" x14ac:dyDescent="0.25">
      <c r="A1203" s="15"/>
      <c r="B1203" s="14" t="s">
        <v>3765</v>
      </c>
      <c r="C1203" s="14" t="s">
        <v>3766</v>
      </c>
      <c r="D1203" s="14" t="s">
        <v>3755</v>
      </c>
      <c r="E1203" s="16" t="s">
        <v>3767</v>
      </c>
      <c r="F1203" s="16" t="s">
        <v>3119</v>
      </c>
      <c r="G1203" s="81" t="s">
        <v>205</v>
      </c>
      <c r="H1203" s="82" t="s">
        <v>146</v>
      </c>
      <c r="I1203" s="17" t="s">
        <v>31</v>
      </c>
      <c r="J1203" s="17" t="s">
        <v>64</v>
      </c>
      <c r="K1203" s="15"/>
      <c r="L1203" s="18">
        <v>44022</v>
      </c>
      <c r="M1203" s="83">
        <v>1008.44340000022</v>
      </c>
      <c r="N1203" s="84">
        <v>1008.44340000022</v>
      </c>
      <c r="O1203" s="84"/>
      <c r="P1203" s="85" t="str">
        <f t="shared" si="18"/>
        <v/>
      </c>
      <c r="Q1203" s="18"/>
      <c r="R1203" s="86">
        <v>0</v>
      </c>
      <c r="S1203" s="86"/>
      <c r="T1203" s="15"/>
      <c r="U1203" s="19">
        <v>0</v>
      </c>
      <c r="V1203" s="51">
        <v>4.1912915366992799E-2</v>
      </c>
      <c r="W1203" s="19">
        <v>1.39856112218695E-3</v>
      </c>
      <c r="X1203" s="51">
        <v>0.92877336328456295</v>
      </c>
      <c r="Y1203" s="19"/>
      <c r="Z1203" s="51"/>
      <c r="AA1203" s="19"/>
      <c r="AB1203" s="51"/>
      <c r="AC1203" s="19"/>
      <c r="AD1203" s="51"/>
      <c r="AE1203" s="19"/>
      <c r="AF1203" s="87"/>
      <c r="AG1203" s="19">
        <v>0</v>
      </c>
      <c r="AH1203" s="51">
        <v>-1.79882099182578</v>
      </c>
      <c r="AI1203" s="19"/>
      <c r="AJ1203" s="51"/>
      <c r="AK1203" s="19">
        <v>8.0807933391042804E-3</v>
      </c>
      <c r="AL1203" s="19">
        <v>4.7173799144729897E-2</v>
      </c>
      <c r="AM1203" s="51">
        <v>-4.9302298417387602</v>
      </c>
      <c r="AN1203" s="15"/>
      <c r="AO1203" s="22">
        <v>2.70350766004412E-3</v>
      </c>
      <c r="AP1203" s="22">
        <v>-2.9606822108689799E-3</v>
      </c>
      <c r="AQ1203" s="22">
        <v>0</v>
      </c>
      <c r="AR1203" s="22">
        <v>-4.1574931601644502E-3</v>
      </c>
      <c r="AS1203" s="20"/>
      <c r="AT1203" s="20"/>
      <c r="AU1203" s="20"/>
      <c r="AV1203" s="21"/>
      <c r="AW1203" s="15"/>
      <c r="AX1203" s="25"/>
      <c r="AY1203" s="26"/>
      <c r="AZ1203" s="26"/>
      <c r="BA1203" s="26"/>
      <c r="BB1203" s="85"/>
      <c r="BC1203" s="88">
        <v>-1.03837435699825</v>
      </c>
      <c r="BD1203" s="18">
        <v>43976</v>
      </c>
      <c r="BE1203" s="18">
        <v>43990</v>
      </c>
      <c r="BF1203" s="20"/>
      <c r="BG1203" s="18"/>
      <c r="BH1203" s="15"/>
    </row>
    <row r="1204" spans="1:60" x14ac:dyDescent="0.25">
      <c r="A1204" s="15"/>
      <c r="B1204" s="14" t="s">
        <v>3768</v>
      </c>
      <c r="C1204" s="14" t="s">
        <v>3769</v>
      </c>
      <c r="D1204" s="14" t="s">
        <v>3755</v>
      </c>
      <c r="E1204" s="16" t="s">
        <v>3133</v>
      </c>
      <c r="F1204" s="16" t="s">
        <v>3119</v>
      </c>
      <c r="G1204" s="81" t="s">
        <v>205</v>
      </c>
      <c r="H1204" s="82" t="s">
        <v>146</v>
      </c>
      <c r="I1204" s="17" t="s">
        <v>31</v>
      </c>
      <c r="J1204" s="17" t="s">
        <v>64</v>
      </c>
      <c r="K1204" s="15"/>
      <c r="L1204" s="18">
        <v>44022</v>
      </c>
      <c r="M1204" s="83">
        <v>1135.9144000001299</v>
      </c>
      <c r="N1204" s="84">
        <v>1135.9144000001299</v>
      </c>
      <c r="O1204" s="84">
        <v>1141.4937999993599</v>
      </c>
      <c r="P1204" s="85">
        <f t="shared" si="18"/>
        <v>0.99511219421495489</v>
      </c>
      <c r="Q1204" s="18">
        <v>44020</v>
      </c>
      <c r="R1204" s="86">
        <v>1382122.162</v>
      </c>
      <c r="S1204" s="86">
        <v>2092730.0977089801</v>
      </c>
      <c r="T1204" s="15"/>
      <c r="U1204" s="19">
        <v>-4.0330078354600102E-4</v>
      </c>
      <c r="V1204" s="51">
        <v>1.5828370123927001E-3</v>
      </c>
      <c r="W1204" s="19">
        <v>6.2363896504393796E-3</v>
      </c>
      <c r="X1204" s="51">
        <v>1.41255621610981</v>
      </c>
      <c r="Y1204" s="19">
        <v>3.0932109093555499E-2</v>
      </c>
      <c r="Z1204" s="51">
        <v>22.4248843676178</v>
      </c>
      <c r="AA1204" s="19">
        <v>3.6177733927615897E-2</v>
      </c>
      <c r="AB1204" s="51">
        <v>24.194440295919801</v>
      </c>
      <c r="AC1204" s="19">
        <v>0.12050399648622299</v>
      </c>
      <c r="AD1204" s="51">
        <v>36.336255146889002</v>
      </c>
      <c r="AE1204" s="19"/>
      <c r="AF1204" s="87"/>
      <c r="AG1204" s="19">
        <v>-1.3889962247049E-4</v>
      </c>
      <c r="AH1204" s="51">
        <v>-1.8127109540728299</v>
      </c>
      <c r="AI1204" s="19">
        <v>3.21018775866833E-2</v>
      </c>
      <c r="AJ1204" s="51">
        <v>16.9371049656766</v>
      </c>
      <c r="AK1204" s="19">
        <v>0.13619754042709201</v>
      </c>
      <c r="AL1204" s="19">
        <v>5.3803310232979101E-2</v>
      </c>
      <c r="AM1204" s="51">
        <v>40.847985028638497</v>
      </c>
      <c r="AN1204" s="15"/>
      <c r="AO1204" s="22">
        <v>7.5983214319421703E-3</v>
      </c>
      <c r="AP1204" s="22">
        <v>-1.08148881345187E-2</v>
      </c>
      <c r="AQ1204" s="22">
        <v>1.62903199525317E-2</v>
      </c>
      <c r="AR1204" s="22">
        <v>-2.15455517527516E-2</v>
      </c>
      <c r="AS1204" s="20">
        <v>7</v>
      </c>
      <c r="AT1204" s="20">
        <v>5</v>
      </c>
      <c r="AU1204" s="20">
        <v>7</v>
      </c>
      <c r="AV1204" s="21">
        <v>5</v>
      </c>
      <c r="AW1204" s="15"/>
      <c r="AX1204" s="25">
        <v>2.8533926359850699E-2</v>
      </c>
      <c r="AY1204" s="26">
        <v>0.50884440566824196</v>
      </c>
      <c r="AZ1204" s="26">
        <v>0.65440808363837299</v>
      </c>
      <c r="BA1204" s="26">
        <v>0.69404966045294703</v>
      </c>
      <c r="BB1204" s="85">
        <v>2.94537824246163E-3</v>
      </c>
      <c r="BC1204" s="88">
        <v>-4.1956892527814498</v>
      </c>
      <c r="BD1204" s="18">
        <v>43747</v>
      </c>
      <c r="BE1204" s="18">
        <v>43804</v>
      </c>
      <c r="BF1204" s="20">
        <v>160</v>
      </c>
      <c r="BG1204" s="18">
        <v>43971</v>
      </c>
      <c r="BH1204" s="15"/>
    </row>
    <row r="1205" spans="1:60" x14ac:dyDescent="0.25">
      <c r="A1205" s="15"/>
      <c r="B1205" s="14" t="s">
        <v>3770</v>
      </c>
      <c r="C1205" s="14" t="s">
        <v>3771</v>
      </c>
      <c r="D1205" s="14" t="s">
        <v>3772</v>
      </c>
      <c r="E1205" s="16" t="s">
        <v>36</v>
      </c>
      <c r="F1205" s="16" t="s">
        <v>3119</v>
      </c>
      <c r="G1205" s="81" t="s">
        <v>29</v>
      </c>
      <c r="H1205" s="82" t="s">
        <v>3773</v>
      </c>
      <c r="I1205" s="17" t="s">
        <v>31</v>
      </c>
      <c r="J1205" s="17" t="s">
        <v>3774</v>
      </c>
      <c r="K1205" s="15"/>
      <c r="L1205" s="18">
        <v>44022</v>
      </c>
      <c r="M1205" s="83">
        <v>1797.9399999994801</v>
      </c>
      <c r="N1205" s="84">
        <v>1797.9399999994801</v>
      </c>
      <c r="O1205" s="84">
        <v>1797.9399999994801</v>
      </c>
      <c r="P1205" s="85">
        <f t="shared" si="18"/>
        <v>1</v>
      </c>
      <c r="Q1205" s="18">
        <v>44022</v>
      </c>
      <c r="R1205" s="86">
        <v>36594754.618000001</v>
      </c>
      <c r="S1205" s="86">
        <v>30116118.082968701</v>
      </c>
      <c r="T1205" s="15"/>
      <c r="U1205" s="19">
        <v>1.11795852717478E-5</v>
      </c>
      <c r="V1205" s="51">
        <v>4.3030873894167598E-2</v>
      </c>
      <c r="W1205" s="19">
        <v>4.3112341518281001E-4</v>
      </c>
      <c r="X1205" s="51">
        <v>0.83202959258414899</v>
      </c>
      <c r="Y1205" s="19">
        <v>7.3794971704046501E-3</v>
      </c>
      <c r="Z1205" s="51">
        <v>20.069623175280899</v>
      </c>
      <c r="AA1205" s="19">
        <v>1.9159997076712901E-2</v>
      </c>
      <c r="AB1205" s="51">
        <v>22.4926666108367</v>
      </c>
      <c r="AC1205" s="19">
        <v>4.8598811194096897E-2</v>
      </c>
      <c r="AD1205" s="51">
        <v>29.145736617676398</v>
      </c>
      <c r="AE1205" s="19">
        <v>7.9028189260497997E-2</v>
      </c>
      <c r="AF1205" s="87">
        <v>25.6800509746536</v>
      </c>
      <c r="AG1205" s="19">
        <v>1.26327178804786E-4</v>
      </c>
      <c r="AH1205" s="51">
        <v>-1.7861882739453001</v>
      </c>
      <c r="AI1205" s="19">
        <v>7.9329436484840699E-3</v>
      </c>
      <c r="AJ1205" s="51">
        <v>14.520211571842101</v>
      </c>
      <c r="AK1205" s="19">
        <v>0.79793999999994403</v>
      </c>
      <c r="AL1205" s="19">
        <v>4.19435175699618E-2</v>
      </c>
      <c r="AM1205" s="51">
        <v>2.1060950449900702</v>
      </c>
      <c r="AN1205" s="15"/>
      <c r="AO1205" s="22">
        <v>2.3492280161008201E-4</v>
      </c>
      <c r="AP1205" s="22">
        <v>9.1774454631376995E-6</v>
      </c>
      <c r="AQ1205" s="22">
        <v>2.1885931109864002E-3</v>
      </c>
      <c r="AR1205" s="22">
        <v>1.26327178804786E-4</v>
      </c>
      <c r="AS1205" s="20">
        <v>12</v>
      </c>
      <c r="AT1205" s="20">
        <v>0</v>
      </c>
      <c r="AU1205" s="20">
        <v>7</v>
      </c>
      <c r="AV1205" s="21">
        <v>5</v>
      </c>
      <c r="AW1205" s="15"/>
      <c r="AX1205" s="25">
        <v>7.8283989570763904E-4</v>
      </c>
      <c r="AY1205" s="26">
        <v>-13.878768896393</v>
      </c>
      <c r="AZ1205" s="26">
        <v>0.64959709856611902</v>
      </c>
      <c r="BA1205" s="26">
        <v>-11.712211118589</v>
      </c>
      <c r="BB1205" s="85">
        <v>8.0884400886134205E-5</v>
      </c>
      <c r="BC1205" s="88">
        <v>0</v>
      </c>
      <c r="BD1205" s="18">
        <v>44022</v>
      </c>
      <c r="BE1205" s="18"/>
      <c r="BF1205" s="20"/>
      <c r="BG1205" s="18"/>
      <c r="BH1205" s="15"/>
    </row>
    <row r="1206" spans="1:60" x14ac:dyDescent="0.25">
      <c r="A1206" s="15"/>
      <c r="B1206" s="14" t="s">
        <v>3775</v>
      </c>
      <c r="C1206" s="14" t="s">
        <v>3776</v>
      </c>
      <c r="D1206" s="14" t="s">
        <v>3772</v>
      </c>
      <c r="E1206" s="16" t="s">
        <v>3123</v>
      </c>
      <c r="F1206" s="16" t="s">
        <v>3119</v>
      </c>
      <c r="G1206" s="81" t="s">
        <v>29</v>
      </c>
      <c r="H1206" s="82" t="s">
        <v>3773</v>
      </c>
      <c r="I1206" s="17" t="s">
        <v>31</v>
      </c>
      <c r="J1206" s="17" t="s">
        <v>64</v>
      </c>
      <c r="K1206" s="15"/>
      <c r="L1206" s="18">
        <v>44022</v>
      </c>
      <c r="M1206" s="83">
        <v>1066.6280000004899</v>
      </c>
      <c r="N1206" s="84">
        <v>1066.6280000004899</v>
      </c>
      <c r="O1206" s="84">
        <v>1066.6280000004899</v>
      </c>
      <c r="P1206" s="85">
        <f t="shared" si="18"/>
        <v>1</v>
      </c>
      <c r="Q1206" s="18">
        <v>44022</v>
      </c>
      <c r="R1206" s="86">
        <v>482647.30099999998</v>
      </c>
      <c r="S1206" s="86">
        <v>197040.66334741199</v>
      </c>
      <c r="T1206" s="15"/>
      <c r="U1206" s="19">
        <v>1.8000977433985099E-5</v>
      </c>
      <c r="V1206" s="51">
        <v>4.3713013110391302E-2</v>
      </c>
      <c r="W1206" s="19">
        <v>6.3595847677788697E-4</v>
      </c>
      <c r="X1206" s="51">
        <v>0.85251309874365699</v>
      </c>
      <c r="Y1206" s="19">
        <v>8.6319646234187496E-3</v>
      </c>
      <c r="Z1206" s="51">
        <v>20.194869920582299</v>
      </c>
      <c r="AA1206" s="19">
        <v>2.1732756173150802E-2</v>
      </c>
      <c r="AB1206" s="51">
        <v>22.749942520487799</v>
      </c>
      <c r="AC1206" s="19">
        <v>5.2860168718325398E-2</v>
      </c>
      <c r="AD1206" s="51">
        <v>29.571872370084701</v>
      </c>
      <c r="AE1206" s="19"/>
      <c r="AF1206" s="87"/>
      <c r="AG1206" s="19">
        <v>1.9466994490358001E-4</v>
      </c>
      <c r="AH1206" s="51">
        <v>-1.77935399733542</v>
      </c>
      <c r="AI1206" s="19">
        <v>9.2551739071495796E-3</v>
      </c>
      <c r="AJ1206" s="51">
        <v>14.6524345977086</v>
      </c>
      <c r="AK1206" s="19">
        <v>6.6628000000491697E-2</v>
      </c>
      <c r="AL1206" s="19">
        <v>2.5845737087365699E-2</v>
      </c>
      <c r="AM1206" s="51">
        <v>37.828980148071402</v>
      </c>
      <c r="AN1206" s="15"/>
      <c r="AO1206" s="22">
        <v>2.55527531408006E-4</v>
      </c>
      <c r="AP1206" s="22">
        <v>1.5938881915644699E-5</v>
      </c>
      <c r="AQ1206" s="22">
        <v>2.3942412753967801E-3</v>
      </c>
      <c r="AR1206" s="22">
        <v>1.9466994490358001E-4</v>
      </c>
      <c r="AS1206" s="20">
        <v>12</v>
      </c>
      <c r="AT1206" s="20">
        <v>0</v>
      </c>
      <c r="AU1206" s="20">
        <v>7</v>
      </c>
      <c r="AV1206" s="21">
        <v>5</v>
      </c>
      <c r="AW1206" s="15"/>
      <c r="AX1206" s="25">
        <v>8.5721481628411303E-4</v>
      </c>
      <c r="AY1206" s="26">
        <v>-9.8359534866467602</v>
      </c>
      <c r="AZ1206" s="26">
        <v>0.65822364062751104</v>
      </c>
      <c r="BA1206" s="26">
        <v>-10.1378393198538</v>
      </c>
      <c r="BB1206" s="85">
        <v>8.8570179236313604E-5</v>
      </c>
      <c r="BC1206" s="88">
        <v>0</v>
      </c>
      <c r="BD1206" s="18">
        <v>44022</v>
      </c>
      <c r="BE1206" s="18"/>
      <c r="BF1206" s="20"/>
      <c r="BG1206" s="18"/>
      <c r="BH1206" s="15"/>
    </row>
    <row r="1207" spans="1:60" x14ac:dyDescent="0.25">
      <c r="A1207" s="15"/>
      <c r="B1207" s="14" t="s">
        <v>3777</v>
      </c>
      <c r="C1207" s="14" t="s">
        <v>3778</v>
      </c>
      <c r="D1207" s="14" t="s">
        <v>3772</v>
      </c>
      <c r="E1207" s="16" t="s">
        <v>47</v>
      </c>
      <c r="F1207" s="16" t="s">
        <v>3119</v>
      </c>
      <c r="G1207" s="81" t="s">
        <v>29</v>
      </c>
      <c r="H1207" s="82" t="s">
        <v>3773</v>
      </c>
      <c r="I1207" s="17" t="s">
        <v>31</v>
      </c>
      <c r="J1207" s="17" t="s">
        <v>3779</v>
      </c>
      <c r="K1207" s="15"/>
      <c r="L1207" s="18">
        <v>44022</v>
      </c>
      <c r="M1207" s="83">
        <v>1806.31230000034</v>
      </c>
      <c r="N1207" s="84">
        <v>1806.31230000034</v>
      </c>
      <c r="O1207" s="84">
        <v>1806.31230000034</v>
      </c>
      <c r="P1207" s="85">
        <f t="shared" si="18"/>
        <v>1</v>
      </c>
      <c r="Q1207" s="18">
        <v>44022</v>
      </c>
      <c r="R1207" s="86">
        <v>37444493.523000002</v>
      </c>
      <c r="S1207" s="86">
        <v>51681835.218625002</v>
      </c>
      <c r="T1207" s="15"/>
      <c r="U1207" s="19">
        <v>1.7715965441311699E-5</v>
      </c>
      <c r="V1207" s="51">
        <v>4.3684511911123998E-2</v>
      </c>
      <c r="W1207" s="19">
        <v>6.2630814318254103E-4</v>
      </c>
      <c r="X1207" s="51">
        <v>0.85154806538412198</v>
      </c>
      <c r="Y1207" s="19">
        <v>8.5711492320115195E-3</v>
      </c>
      <c r="Z1207" s="51">
        <v>20.1887883814634</v>
      </c>
      <c r="AA1207" s="19">
        <v>2.1600397982183502E-2</v>
      </c>
      <c r="AB1207" s="51">
        <v>22.7367067013693</v>
      </c>
      <c r="AC1207" s="19">
        <v>5.2619301432059701E-2</v>
      </c>
      <c r="AD1207" s="51">
        <v>29.547785641450901</v>
      </c>
      <c r="AE1207" s="19"/>
      <c r="AF1207" s="87"/>
      <c r="AG1207" s="19">
        <v>1.9142103701597101E-4</v>
      </c>
      <c r="AH1207" s="51">
        <v>-1.7796788881241801</v>
      </c>
      <c r="AI1207" s="19">
        <v>9.1909330658381805E-3</v>
      </c>
      <c r="AJ1207" s="51">
        <v>14.646010513577499</v>
      </c>
      <c r="AK1207" s="19">
        <v>7.6033910057958606E-2</v>
      </c>
      <c r="AL1207" s="19">
        <v>2.60905604100117E-2</v>
      </c>
      <c r="AM1207" s="51">
        <v>33.861351727566202</v>
      </c>
      <c r="AN1207" s="15"/>
      <c r="AO1207" s="22">
        <v>2.54465270700166E-4</v>
      </c>
      <c r="AP1207" s="22">
        <v>1.5668058040319E-5</v>
      </c>
      <c r="AQ1207" s="22">
        <v>2.3846515505283601E-3</v>
      </c>
      <c r="AR1207" s="22">
        <v>1.9142103701597101E-4</v>
      </c>
      <c r="AS1207" s="20">
        <v>12</v>
      </c>
      <c r="AT1207" s="20">
        <v>0</v>
      </c>
      <c r="AU1207" s="20">
        <v>7</v>
      </c>
      <c r="AV1207" s="21">
        <v>5</v>
      </c>
      <c r="AW1207" s="15"/>
      <c r="AX1207" s="25">
        <v>8.5255453220383997E-4</v>
      </c>
      <c r="AY1207" s="26">
        <v>-10.036637371653301</v>
      </c>
      <c r="AZ1207" s="26">
        <v>0.65778142563613096</v>
      </c>
      <c r="BA1207" s="26">
        <v>-10.2325827568857</v>
      </c>
      <c r="BB1207" s="85">
        <v>8.8088597658639905E-5</v>
      </c>
      <c r="BC1207" s="88">
        <v>0</v>
      </c>
      <c r="BD1207" s="18">
        <v>44022</v>
      </c>
      <c r="BE1207" s="18"/>
      <c r="BF1207" s="20"/>
      <c r="BG1207" s="18"/>
      <c r="BH1207" s="15"/>
    </row>
    <row r="1208" spans="1:60" x14ac:dyDescent="0.25">
      <c r="A1208" s="15"/>
      <c r="B1208" s="14" t="s">
        <v>3780</v>
      </c>
      <c r="C1208" s="14" t="s">
        <v>3781</v>
      </c>
      <c r="D1208" s="14" t="s">
        <v>3772</v>
      </c>
      <c r="E1208" s="16" t="s">
        <v>51</v>
      </c>
      <c r="F1208" s="16" t="s">
        <v>3119</v>
      </c>
      <c r="G1208" s="81" t="s">
        <v>29</v>
      </c>
      <c r="H1208" s="82" t="s">
        <v>3773</v>
      </c>
      <c r="I1208" s="17" t="s">
        <v>31</v>
      </c>
      <c r="J1208" s="17" t="s">
        <v>3782</v>
      </c>
      <c r="K1208" s="15"/>
      <c r="L1208" s="18">
        <v>44022</v>
      </c>
      <c r="M1208" s="83">
        <v>1013.24540000036</v>
      </c>
      <c r="N1208" s="84">
        <v>1013.24540000036</v>
      </c>
      <c r="O1208" s="84"/>
      <c r="P1208" s="85" t="str">
        <f t="shared" si="18"/>
        <v/>
      </c>
      <c r="Q1208" s="18"/>
      <c r="R1208" s="86">
        <v>33727343.745999999</v>
      </c>
      <c r="S1208" s="86"/>
      <c r="T1208" s="15"/>
      <c r="U1208" s="19">
        <v>2.0923305783071599E-5</v>
      </c>
      <c r="V1208" s="51">
        <v>4.4005245945300003E-2</v>
      </c>
      <c r="W1208" s="19">
        <v>7.1731980278855201E-4</v>
      </c>
      <c r="X1208" s="51">
        <v>0.86064923134472304</v>
      </c>
      <c r="Y1208" s="19">
        <v>9.2193213622522308E-3</v>
      </c>
      <c r="Z1208" s="51">
        <v>20.253605594480199</v>
      </c>
      <c r="AA1208" s="19"/>
      <c r="AB1208" s="51"/>
      <c r="AC1208" s="19"/>
      <c r="AD1208" s="51"/>
      <c r="AE1208" s="19"/>
      <c r="AF1208" s="87"/>
      <c r="AG1208" s="19">
        <v>2.23885326704476E-4</v>
      </c>
      <c r="AH1208" s="51">
        <v>-1.77643245915533</v>
      </c>
      <c r="AI1208" s="19">
        <v>9.8791697637352592E-3</v>
      </c>
      <c r="AJ1208" s="51">
        <v>14.7148341833672</v>
      </c>
      <c r="AK1208" s="19">
        <v>1.31650560106209E-2</v>
      </c>
      <c r="AL1208" s="19">
        <v>1.89034138365969E-2</v>
      </c>
      <c r="AM1208" s="51">
        <v>15.0620703398163</v>
      </c>
      <c r="AN1208" s="15"/>
      <c r="AO1208" s="22">
        <v>2.1564746384683501E-4</v>
      </c>
      <c r="AP1208" s="22">
        <v>1.8950137018691701E-5</v>
      </c>
      <c r="AQ1208" s="22">
        <v>2.0328239879745498E-3</v>
      </c>
      <c r="AR1208" s="22">
        <v>2.23885326704476E-4</v>
      </c>
      <c r="AS1208" s="20"/>
      <c r="AT1208" s="20"/>
      <c r="AU1208" s="20"/>
      <c r="AV1208" s="21"/>
      <c r="AW1208" s="15"/>
      <c r="AX1208" s="25"/>
      <c r="AY1208" s="26"/>
      <c r="AZ1208" s="26"/>
      <c r="BA1208" s="26"/>
      <c r="BB1208" s="85"/>
      <c r="BC1208" s="88">
        <v>0</v>
      </c>
      <c r="BD1208" s="18">
        <v>44022</v>
      </c>
      <c r="BE1208" s="18"/>
      <c r="BF1208" s="20"/>
      <c r="BG1208" s="18"/>
      <c r="BH1208" s="15"/>
    </row>
    <row r="1209" spans="1:60" x14ac:dyDescent="0.25">
      <c r="A1209" s="15"/>
      <c r="B1209" s="14" t="s">
        <v>3783</v>
      </c>
      <c r="C1209" s="14" t="s">
        <v>3784</v>
      </c>
      <c r="D1209" s="14" t="s">
        <v>3772</v>
      </c>
      <c r="E1209" s="16" t="s">
        <v>3133</v>
      </c>
      <c r="F1209" s="16" t="s">
        <v>3119</v>
      </c>
      <c r="G1209" s="81" t="s">
        <v>29</v>
      </c>
      <c r="H1209" s="82" t="s">
        <v>3773</v>
      </c>
      <c r="I1209" s="17" t="s">
        <v>31</v>
      </c>
      <c r="J1209" s="17" t="s">
        <v>64</v>
      </c>
      <c r="K1209" s="15"/>
      <c r="L1209" s="18">
        <v>44022</v>
      </c>
      <c r="M1209" s="83">
        <v>1821.6530000008599</v>
      </c>
      <c r="N1209" s="84">
        <v>1821.6530000008599</v>
      </c>
      <c r="O1209" s="84">
        <v>1821.6530000008599</v>
      </c>
      <c r="P1209" s="85">
        <f t="shared" si="18"/>
        <v>1</v>
      </c>
      <c r="Q1209" s="18">
        <v>44022</v>
      </c>
      <c r="R1209" s="86">
        <v>1694502.2679999999</v>
      </c>
      <c r="S1209" s="86">
        <v>5416448.9923906298</v>
      </c>
      <c r="T1209" s="15"/>
      <c r="U1209" s="19">
        <v>2.22879461944103E-5</v>
      </c>
      <c r="V1209" s="51">
        <v>4.4141709986433901E-2</v>
      </c>
      <c r="W1209" s="19">
        <v>8.3521378292061898E-4</v>
      </c>
      <c r="X1209" s="51">
        <v>0.87243862935793004</v>
      </c>
      <c r="Y1209" s="19">
        <v>9.6953653246600897E-3</v>
      </c>
      <c r="Z1209" s="51">
        <v>20.301209990720999</v>
      </c>
      <c r="AA1209" s="19">
        <v>2.4040241767579601E-2</v>
      </c>
      <c r="AB1209" s="51">
        <v>22.9806910799234</v>
      </c>
      <c r="AC1209" s="19">
        <v>5.8592333984051899E-2</v>
      </c>
      <c r="AD1209" s="51">
        <v>30.145088896650101</v>
      </c>
      <c r="AE1209" s="19"/>
      <c r="AF1209" s="87"/>
      <c r="AG1209" s="19">
        <v>2.7597940425039302E-4</v>
      </c>
      <c r="AH1209" s="51">
        <v>-1.7712230514007401</v>
      </c>
      <c r="AI1209" s="19">
        <v>1.03529321459064E-2</v>
      </c>
      <c r="AJ1209" s="51">
        <v>14.7622104215843</v>
      </c>
      <c r="AK1209" s="19">
        <v>8.5161491708276998E-2</v>
      </c>
      <c r="AL1209" s="19">
        <v>2.91413072172872E-2</v>
      </c>
      <c r="AM1209" s="51">
        <v>34.774109892605303</v>
      </c>
      <c r="AN1209" s="15"/>
      <c r="AO1209" s="22">
        <v>2.7978805519523998E-4</v>
      </c>
      <c r="AP1209" s="22">
        <v>2.1081592421978699E-5</v>
      </c>
      <c r="AQ1209" s="22">
        <v>2.5954914126487E-3</v>
      </c>
      <c r="AR1209" s="22">
        <v>2.7597940425039302E-4</v>
      </c>
      <c r="AS1209" s="20">
        <v>12</v>
      </c>
      <c r="AT1209" s="20">
        <v>0</v>
      </c>
      <c r="AU1209" s="20">
        <v>7</v>
      </c>
      <c r="AV1209" s="21">
        <v>5</v>
      </c>
      <c r="AW1209" s="15"/>
      <c r="AX1209" s="25">
        <v>9.37287178571751E-4</v>
      </c>
      <c r="AY1209" s="26">
        <v>-6.6695685950617198</v>
      </c>
      <c r="AZ1209" s="26">
        <v>0.61662310792416997</v>
      </c>
      <c r="BA1209" s="26">
        <v>-8.2657305232132803</v>
      </c>
      <c r="BB1209" s="85">
        <v>9.6844716517239295E-5</v>
      </c>
      <c r="BC1209" s="88">
        <v>0</v>
      </c>
      <c r="BD1209" s="18">
        <v>44022</v>
      </c>
      <c r="BE1209" s="18"/>
      <c r="BF1209" s="20"/>
      <c r="BG1209" s="18"/>
      <c r="BH1209" s="15"/>
    </row>
    <row r="1210" spans="1:60" x14ac:dyDescent="0.25">
      <c r="A1210" s="15"/>
      <c r="B1210" s="14" t="s">
        <v>3785</v>
      </c>
      <c r="C1210" s="14" t="s">
        <v>3786</v>
      </c>
      <c r="D1210" s="14" t="s">
        <v>3787</v>
      </c>
      <c r="E1210" s="16" t="s">
        <v>36</v>
      </c>
      <c r="F1210" s="16" t="s">
        <v>3119</v>
      </c>
      <c r="G1210" s="81" t="s">
        <v>115</v>
      </c>
      <c r="H1210" s="82" t="s">
        <v>1053</v>
      </c>
      <c r="I1210" s="17" t="s">
        <v>31</v>
      </c>
      <c r="J1210" s="17" t="s">
        <v>3788</v>
      </c>
      <c r="K1210" s="15"/>
      <c r="L1210" s="18">
        <v>44022</v>
      </c>
      <c r="M1210" s="83">
        <v>1934.0536000002201</v>
      </c>
      <c r="N1210" s="84">
        <v>1934.0536000002201</v>
      </c>
      <c r="O1210" s="84">
        <v>2109.7393999993801</v>
      </c>
      <c r="P1210" s="85">
        <f t="shared" si="18"/>
        <v>0.91672630278449951</v>
      </c>
      <c r="Q1210" s="18">
        <v>43881</v>
      </c>
      <c r="R1210" s="86">
        <v>14747299.268999999</v>
      </c>
      <c r="S1210" s="86">
        <v>13671885.1795625</v>
      </c>
      <c r="T1210" s="15"/>
      <c r="U1210" s="19">
        <v>2.1916813415373299E-2</v>
      </c>
      <c r="V1210" s="51">
        <v>2.2335942569043299</v>
      </c>
      <c r="W1210" s="19">
        <v>2.7719384906959001E-2</v>
      </c>
      <c r="X1210" s="51">
        <v>3.5608557417617699</v>
      </c>
      <c r="Y1210" s="19">
        <v>-1.3876323327167501E-2</v>
      </c>
      <c r="Z1210" s="51">
        <v>17.9440411255346</v>
      </c>
      <c r="AA1210" s="19">
        <v>0.18481150502164401</v>
      </c>
      <c r="AB1210" s="51">
        <v>39.057817405322602</v>
      </c>
      <c r="AC1210" s="19">
        <v>0.28091867537674298</v>
      </c>
      <c r="AD1210" s="51">
        <v>52.3777230359265</v>
      </c>
      <c r="AE1210" s="19">
        <v>0.39966672354959898</v>
      </c>
      <c r="AF1210" s="87">
        <v>57.743904403585503</v>
      </c>
      <c r="AG1210" s="19">
        <v>-9.1170996438449895E-3</v>
      </c>
      <c r="AH1210" s="51">
        <v>-2.7105309562102802</v>
      </c>
      <c r="AI1210" s="19">
        <v>2.80431666233198E-2</v>
      </c>
      <c r="AJ1210" s="51">
        <v>16.531233869318399</v>
      </c>
      <c r="AK1210" s="19">
        <v>0.93405359999975202</v>
      </c>
      <c r="AL1210" s="19">
        <v>4.7336580637420397E-2</v>
      </c>
      <c r="AM1210" s="51">
        <v>16.276526073226702</v>
      </c>
      <c r="AN1210" s="15"/>
      <c r="AO1210" s="22">
        <v>7.6729037391487495E-2</v>
      </c>
      <c r="AP1210" s="22">
        <v>-0.10563689081755</v>
      </c>
      <c r="AQ1210" s="22">
        <v>0.13632074509776401</v>
      </c>
      <c r="AR1210" s="22">
        <v>-9.8199628987495097E-2</v>
      </c>
      <c r="AS1210" s="20">
        <v>8</v>
      </c>
      <c r="AT1210" s="20">
        <v>4</v>
      </c>
      <c r="AU1210" s="20">
        <v>7</v>
      </c>
      <c r="AV1210" s="21">
        <v>5</v>
      </c>
      <c r="AW1210" s="15"/>
      <c r="AX1210" s="25">
        <v>0.31015565461042599</v>
      </c>
      <c r="AY1210" s="26">
        <v>0.49609350914579398</v>
      </c>
      <c r="AZ1210" s="26">
        <v>1.2716867369326801</v>
      </c>
      <c r="BA1210" s="26">
        <v>0.71464934554205695</v>
      </c>
      <c r="BB1210" s="85">
        <v>3.1870144176027702E-2</v>
      </c>
      <c r="BC1210" s="88">
        <v>-29.838268176652502</v>
      </c>
      <c r="BD1210" s="18">
        <v>43881</v>
      </c>
      <c r="BE1210" s="18">
        <v>43913</v>
      </c>
      <c r="BF1210" s="20"/>
      <c r="BG1210" s="18"/>
      <c r="BH1210" s="15"/>
    </row>
    <row r="1211" spans="1:60" x14ac:dyDescent="0.25">
      <c r="A1211" s="15"/>
      <c r="B1211" s="14" t="s">
        <v>3789</v>
      </c>
      <c r="C1211" s="14" t="s">
        <v>3790</v>
      </c>
      <c r="D1211" s="14" t="s">
        <v>3787</v>
      </c>
      <c r="E1211" s="16" t="s">
        <v>3123</v>
      </c>
      <c r="F1211" s="16" t="s">
        <v>3119</v>
      </c>
      <c r="G1211" s="81" t="s">
        <v>115</v>
      </c>
      <c r="H1211" s="82" t="s">
        <v>1053</v>
      </c>
      <c r="I1211" s="17" t="s">
        <v>31</v>
      </c>
      <c r="J1211" s="17" t="s">
        <v>64</v>
      </c>
      <c r="K1211" s="15"/>
      <c r="L1211" s="18">
        <v>44022</v>
      </c>
      <c r="M1211" s="83">
        <v>2404.3038999997102</v>
      </c>
      <c r="N1211" s="84">
        <v>2404.3038999997102</v>
      </c>
      <c r="O1211" s="84">
        <v>2595.15480000153</v>
      </c>
      <c r="P1211" s="85">
        <f t="shared" si="18"/>
        <v>0.92645876076382527</v>
      </c>
      <c r="Q1211" s="18">
        <v>43881</v>
      </c>
      <c r="R1211" s="86">
        <v>5116705.8820000002</v>
      </c>
      <c r="S1211" s="86">
        <v>4670167.71870312</v>
      </c>
      <c r="T1211" s="15"/>
      <c r="U1211" s="19">
        <v>2.1993330508848899E-2</v>
      </c>
      <c r="V1211" s="51">
        <v>2.24124596625188</v>
      </c>
      <c r="W1211" s="19">
        <v>3.0031166928893099E-2</v>
      </c>
      <c r="X1211" s="51">
        <v>3.7920339439551798</v>
      </c>
      <c r="Y1211" s="19">
        <v>-3.4210255944344702E-4</v>
      </c>
      <c r="Z1211" s="51">
        <v>19.2974632022961</v>
      </c>
      <c r="AA1211" s="19">
        <v>0.21778292450471801</v>
      </c>
      <c r="AB1211" s="51">
        <v>42.354959353630001</v>
      </c>
      <c r="AC1211" s="19">
        <v>0.35172521078318802</v>
      </c>
      <c r="AD1211" s="51">
        <v>59.458376576600102</v>
      </c>
      <c r="AE1211" s="19">
        <v>0.51628102772345297</v>
      </c>
      <c r="AF1211" s="87">
        <v>69.405334820970893</v>
      </c>
      <c r="AG1211" s="19">
        <v>-8.3746692052955006E-3</v>
      </c>
      <c r="AH1211" s="51">
        <v>-2.6362879123553302</v>
      </c>
      <c r="AI1211" s="19">
        <v>4.2933543512845097E-2</v>
      </c>
      <c r="AJ1211" s="51">
        <v>18.020271558285501</v>
      </c>
      <c r="AK1211" s="19">
        <v>1.40430389999878</v>
      </c>
      <c r="AL1211" s="19">
        <v>6.3441925833103596E-2</v>
      </c>
      <c r="AM1211" s="51">
        <v>63.301556073129198</v>
      </c>
      <c r="AN1211" s="15"/>
      <c r="AO1211" s="22">
        <v>7.6809743199191899E-2</v>
      </c>
      <c r="AP1211" s="22">
        <v>-0.10543590983623299</v>
      </c>
      <c r="AQ1211" s="22">
        <v>0.138883824183722</v>
      </c>
      <c r="AR1211" s="22">
        <v>-9.6103378330590197E-2</v>
      </c>
      <c r="AS1211" s="20">
        <v>8</v>
      </c>
      <c r="AT1211" s="20">
        <v>4</v>
      </c>
      <c r="AU1211" s="20">
        <v>7</v>
      </c>
      <c r="AV1211" s="21">
        <v>5</v>
      </c>
      <c r="AW1211" s="15"/>
      <c r="AX1211" s="25">
        <v>0.31015528560936201</v>
      </c>
      <c r="AY1211" s="26">
        <v>0.59439006999400601</v>
      </c>
      <c r="AZ1211" s="26">
        <v>1.38333635443269</v>
      </c>
      <c r="BA1211" s="26">
        <v>0.85906058526597895</v>
      </c>
      <c r="BB1211" s="85">
        <v>3.1874218582524899E-2</v>
      </c>
      <c r="BC1211" s="88">
        <v>-29.669910249736901</v>
      </c>
      <c r="BD1211" s="18">
        <v>43881</v>
      </c>
      <c r="BE1211" s="18">
        <v>43913</v>
      </c>
      <c r="BF1211" s="20"/>
      <c r="BG1211" s="18"/>
      <c r="BH1211" s="15"/>
    </row>
    <row r="1212" spans="1:60" x14ac:dyDescent="0.25">
      <c r="A1212" s="15"/>
      <c r="B1212" s="14" t="s">
        <v>3791</v>
      </c>
      <c r="C1212" s="14" t="s">
        <v>3792</v>
      </c>
      <c r="D1212" s="14" t="s">
        <v>3787</v>
      </c>
      <c r="E1212" s="16" t="s">
        <v>3126</v>
      </c>
      <c r="F1212" s="16" t="s">
        <v>3119</v>
      </c>
      <c r="G1212" s="81" t="s">
        <v>115</v>
      </c>
      <c r="H1212" s="82" t="s">
        <v>1053</v>
      </c>
      <c r="I1212" s="17" t="s">
        <v>31</v>
      </c>
      <c r="J1212" s="17" t="s">
        <v>3793</v>
      </c>
      <c r="K1212" s="15"/>
      <c r="L1212" s="18">
        <v>44022</v>
      </c>
      <c r="M1212" s="83">
        <v>1292.79319999926</v>
      </c>
      <c r="N1212" s="84">
        <v>1292.79319999926</v>
      </c>
      <c r="O1212" s="84">
        <v>1409.5817000009099</v>
      </c>
      <c r="P1212" s="85">
        <f t="shared" si="18"/>
        <v>0.91714669678133975</v>
      </c>
      <c r="Q1212" s="18">
        <v>43881</v>
      </c>
      <c r="R1212" s="86">
        <v>18387905.568</v>
      </c>
      <c r="S1212" s="86">
        <v>18161098.211343799</v>
      </c>
      <c r="T1212" s="15"/>
      <c r="U1212" s="19">
        <v>2.1920095830864701E-2</v>
      </c>
      <c r="V1212" s="51">
        <v>2.2339224984534698</v>
      </c>
      <c r="W1212" s="19">
        <v>2.7819649776574799E-2</v>
      </c>
      <c r="X1212" s="51">
        <v>3.5708822287233501</v>
      </c>
      <c r="Y1212" s="19">
        <v>-1.32925337429697E-2</v>
      </c>
      <c r="Z1212" s="51">
        <v>18.0024200839398</v>
      </c>
      <c r="AA1212" s="19">
        <v>0.18622423793218301</v>
      </c>
      <c r="AB1212" s="51">
        <v>39.199090696405598</v>
      </c>
      <c r="AC1212" s="19"/>
      <c r="AD1212" s="51"/>
      <c r="AE1212" s="19"/>
      <c r="AF1212" s="87"/>
      <c r="AG1212" s="19">
        <v>-9.0848419622489001E-3</v>
      </c>
      <c r="AH1212" s="51">
        <v>-2.70730518805067</v>
      </c>
      <c r="AI1212" s="19">
        <v>2.8685173812846201E-2</v>
      </c>
      <c r="AJ1212" s="51">
        <v>16.5954345882928</v>
      </c>
      <c r="AK1212" s="19">
        <v>0.30493667975330002</v>
      </c>
      <c r="AL1212" s="19">
        <v>0.16306722221634101</v>
      </c>
      <c r="AM1212" s="51">
        <v>50.897014981368599</v>
      </c>
      <c r="AN1212" s="15"/>
      <c r="AO1212" s="22">
        <v>7.6732567660656101E-2</v>
      </c>
      <c r="AP1212" s="22">
        <v>-0.105628141515772</v>
      </c>
      <c r="AQ1212" s="22">
        <v>0.13643187910027299</v>
      </c>
      <c r="AR1212" s="22">
        <v>-9.8108733541303103E-2</v>
      </c>
      <c r="AS1212" s="20">
        <v>8</v>
      </c>
      <c r="AT1212" s="20">
        <v>4</v>
      </c>
      <c r="AU1212" s="20">
        <v>7</v>
      </c>
      <c r="AV1212" s="21">
        <v>5</v>
      </c>
      <c r="AW1212" s="15"/>
      <c r="AX1212" s="25">
        <v>0.31015558851679098</v>
      </c>
      <c r="AY1212" s="26">
        <v>0.50030775567938701</v>
      </c>
      <c r="AZ1212" s="26">
        <v>1.2764741110568101</v>
      </c>
      <c r="BA1212" s="26">
        <v>0.72082278836478497</v>
      </c>
      <c r="BB1212" s="85">
        <v>3.1870315906126101E-2</v>
      </c>
      <c r="BC1212" s="88">
        <v>-29.8309704219573</v>
      </c>
      <c r="BD1212" s="18">
        <v>43881</v>
      </c>
      <c r="BE1212" s="18">
        <v>43913</v>
      </c>
      <c r="BF1212" s="20"/>
      <c r="BG1212" s="18"/>
      <c r="BH1212" s="15"/>
    </row>
    <row r="1213" spans="1:60" x14ac:dyDescent="0.25">
      <c r="A1213" s="15"/>
      <c r="B1213" s="14" t="s">
        <v>3794</v>
      </c>
      <c r="C1213" s="14" t="s">
        <v>3795</v>
      </c>
      <c r="D1213" s="14" t="s">
        <v>3787</v>
      </c>
      <c r="E1213" s="16" t="s">
        <v>47</v>
      </c>
      <c r="F1213" s="16" t="s">
        <v>3119</v>
      </c>
      <c r="G1213" s="81" t="s">
        <v>115</v>
      </c>
      <c r="H1213" s="82" t="s">
        <v>1053</v>
      </c>
      <c r="I1213" s="17" t="s">
        <v>31</v>
      </c>
      <c r="J1213" s="17" t="s">
        <v>3796</v>
      </c>
      <c r="K1213" s="15"/>
      <c r="L1213" s="18">
        <v>44022</v>
      </c>
      <c r="M1213" s="83">
        <v>2340.2254999987799</v>
      </c>
      <c r="N1213" s="84">
        <v>2340.2254999987799</v>
      </c>
      <c r="O1213" s="84">
        <v>2526.9554999992301</v>
      </c>
      <c r="P1213" s="85">
        <f t="shared" si="18"/>
        <v>0.9261047533284591</v>
      </c>
      <c r="Q1213" s="18">
        <v>43881</v>
      </c>
      <c r="R1213" s="86">
        <v>811966.79799999995</v>
      </c>
      <c r="S1213" s="86">
        <v>1349809.9061503899</v>
      </c>
      <c r="T1213" s="15"/>
      <c r="U1213" s="19">
        <v>2.19905496815045E-2</v>
      </c>
      <c r="V1213" s="51">
        <v>2.24096788351744</v>
      </c>
      <c r="W1213" s="19">
        <v>2.9947457936941601E-2</v>
      </c>
      <c r="X1213" s="51">
        <v>3.7836630447600301</v>
      </c>
      <c r="Y1213" s="19">
        <v>-8.3507622548495398E-4</v>
      </c>
      <c r="Z1213" s="51">
        <v>19.248165835713699</v>
      </c>
      <c r="AA1213" s="19">
        <v>0.21657382607547301</v>
      </c>
      <c r="AB1213" s="51">
        <v>42.2340495107346</v>
      </c>
      <c r="AC1213" s="19">
        <v>0.34911805005860502</v>
      </c>
      <c r="AD1213" s="51">
        <v>59.197660504141801</v>
      </c>
      <c r="AE1213" s="19">
        <v>0.51185591049958001</v>
      </c>
      <c r="AF1213" s="87">
        <v>68.962823098525405</v>
      </c>
      <c r="AG1213" s="19">
        <v>-8.40154647357849E-3</v>
      </c>
      <c r="AH1213" s="51">
        <v>-2.6389756391836299</v>
      </c>
      <c r="AI1213" s="19">
        <v>4.23909342098341E-2</v>
      </c>
      <c r="AJ1213" s="51">
        <v>17.966010627977099</v>
      </c>
      <c r="AK1213" s="19">
        <v>1.3402255000011101</v>
      </c>
      <c r="AL1213" s="19">
        <v>6.9204754756356096E-2</v>
      </c>
      <c r="AM1213" s="51">
        <v>94.995393089367994</v>
      </c>
      <c r="AN1213" s="15"/>
      <c r="AO1213" s="22">
        <v>7.6806752291304306E-2</v>
      </c>
      <c r="AP1213" s="22">
        <v>-0.105443177692941</v>
      </c>
      <c r="AQ1213" s="22">
        <v>0.13879097129218301</v>
      </c>
      <c r="AR1213" s="22">
        <v>-9.6179297964263194E-2</v>
      </c>
      <c r="AS1213" s="20">
        <v>8</v>
      </c>
      <c r="AT1213" s="20">
        <v>4</v>
      </c>
      <c r="AU1213" s="20">
        <v>7</v>
      </c>
      <c r="AV1213" s="21">
        <v>5</v>
      </c>
      <c r="AW1213" s="15"/>
      <c r="AX1213" s="25">
        <v>0.31015519392793101</v>
      </c>
      <c r="AY1213" s="26">
        <v>0.59078737578056495</v>
      </c>
      <c r="AZ1213" s="26">
        <v>1.37924525542257</v>
      </c>
      <c r="BA1213" s="26">
        <v>0.85375250155993898</v>
      </c>
      <c r="BB1213" s="85">
        <v>3.1874060205518598E-2</v>
      </c>
      <c r="BC1213" s="88">
        <v>-29.676007353496999</v>
      </c>
      <c r="BD1213" s="18">
        <v>43881</v>
      </c>
      <c r="BE1213" s="18">
        <v>43913</v>
      </c>
      <c r="BF1213" s="20"/>
      <c r="BG1213" s="18"/>
      <c r="BH1213" s="15"/>
    </row>
    <row r="1214" spans="1:60" x14ac:dyDescent="0.25">
      <c r="A1214" s="15"/>
      <c r="B1214" s="14" t="s">
        <v>3797</v>
      </c>
      <c r="C1214" s="14" t="s">
        <v>3798</v>
      </c>
      <c r="D1214" s="14" t="s">
        <v>3787</v>
      </c>
      <c r="E1214" s="16" t="s">
        <v>3133</v>
      </c>
      <c r="F1214" s="16" t="s">
        <v>3119</v>
      </c>
      <c r="G1214" s="81" t="s">
        <v>115</v>
      </c>
      <c r="H1214" s="82" t="s">
        <v>1053</v>
      </c>
      <c r="I1214" s="17" t="s">
        <v>31</v>
      </c>
      <c r="J1214" s="17" t="s">
        <v>64</v>
      </c>
      <c r="K1214" s="15"/>
      <c r="L1214" s="18">
        <v>44022</v>
      </c>
      <c r="M1214" s="83">
        <v>1594.9180999994301</v>
      </c>
      <c r="N1214" s="84">
        <v>1594.9180999994301</v>
      </c>
      <c r="O1214" s="84">
        <v>1709.0314000006799</v>
      </c>
      <c r="P1214" s="85">
        <f t="shared" si="18"/>
        <v>0.93322925488601061</v>
      </c>
      <c r="Q1214" s="18">
        <v>43881</v>
      </c>
      <c r="R1214" s="86">
        <v>4149102.45</v>
      </c>
      <c r="S1214" s="86">
        <v>3831900.6107070302</v>
      </c>
      <c r="T1214" s="15"/>
      <c r="U1214" s="19">
        <v>2.2046056719773301E-2</v>
      </c>
      <c r="V1214" s="51">
        <v>2.2465185873443301</v>
      </c>
      <c r="W1214" s="19">
        <v>3.1628174609068103E-2</v>
      </c>
      <c r="X1214" s="51">
        <v>3.95173471197268</v>
      </c>
      <c r="Y1214" s="19">
        <v>9.0975926559622201E-3</v>
      </c>
      <c r="Z1214" s="51">
        <v>20.241432723851201</v>
      </c>
      <c r="AA1214" s="19">
        <v>0.24104918316326801</v>
      </c>
      <c r="AB1214" s="51">
        <v>44.681585219514098</v>
      </c>
      <c r="AC1214" s="19">
        <v>0.40383446929452499</v>
      </c>
      <c r="AD1214" s="51">
        <v>64.669302427675603</v>
      </c>
      <c r="AE1214" s="19"/>
      <c r="AF1214" s="87"/>
      <c r="AG1214" s="19">
        <v>-7.86248703388992E-3</v>
      </c>
      <c r="AH1214" s="51">
        <v>-2.58506969521477</v>
      </c>
      <c r="AI1214" s="19">
        <v>5.3325718179621603E-2</v>
      </c>
      <c r="AJ1214" s="51">
        <v>19.059489024948601</v>
      </c>
      <c r="AK1214" s="19">
        <v>0.570440584866446</v>
      </c>
      <c r="AL1214" s="19">
        <v>0.203515880029881</v>
      </c>
      <c r="AM1214" s="51">
        <v>84.272289472632096</v>
      </c>
      <c r="AN1214" s="15"/>
      <c r="AO1214" s="22">
        <v>7.6865407834702595E-2</v>
      </c>
      <c r="AP1214" s="22">
        <v>-0.10529731695351099</v>
      </c>
      <c r="AQ1214" s="22">
        <v>0.14065449988818701</v>
      </c>
      <c r="AR1214" s="22">
        <v>-9.46551328216447E-2</v>
      </c>
      <c r="AS1214" s="20">
        <v>8</v>
      </c>
      <c r="AT1214" s="20">
        <v>4</v>
      </c>
      <c r="AU1214" s="20">
        <v>7</v>
      </c>
      <c r="AV1214" s="21">
        <v>5</v>
      </c>
      <c r="AW1214" s="15"/>
      <c r="AX1214" s="25">
        <v>0.31135447319451498</v>
      </c>
      <c r="AY1214" s="26">
        <v>0.64300514950537002</v>
      </c>
      <c r="AZ1214" s="26">
        <v>1.3813809469302201</v>
      </c>
      <c r="BA1214" s="26">
        <v>0.93135307074953699</v>
      </c>
      <c r="BB1214" s="85">
        <v>3.2000575497804697E-2</v>
      </c>
      <c r="BC1214" s="88">
        <v>-29.553593924676498</v>
      </c>
      <c r="BD1214" s="18">
        <v>43881</v>
      </c>
      <c r="BE1214" s="18">
        <v>43913</v>
      </c>
      <c r="BF1214" s="20"/>
      <c r="BG1214" s="18"/>
      <c r="BH1214" s="15"/>
    </row>
    <row r="1215" spans="1:60" x14ac:dyDescent="0.25">
      <c r="A1215" s="15"/>
      <c r="B1215" s="14" t="s">
        <v>3799</v>
      </c>
      <c r="C1215" s="14" t="s">
        <v>3800</v>
      </c>
      <c r="D1215" s="14" t="s">
        <v>3801</v>
      </c>
      <c r="E1215" s="16" t="s">
        <v>36</v>
      </c>
      <c r="F1215" s="16" t="s">
        <v>350</v>
      </c>
      <c r="G1215" s="81" t="s">
        <v>38</v>
      </c>
      <c r="H1215" s="82" t="s">
        <v>70</v>
      </c>
      <c r="I1215" s="17" t="s">
        <v>31</v>
      </c>
      <c r="J1215" s="17" t="s">
        <v>3802</v>
      </c>
      <c r="K1215" s="15"/>
      <c r="L1215" s="18">
        <v>44022</v>
      </c>
      <c r="M1215" s="83">
        <v>1225.0916000008599</v>
      </c>
      <c r="N1215" s="84">
        <v>1225.0916000008599</v>
      </c>
      <c r="O1215" s="84">
        <v>1319.31200000085</v>
      </c>
      <c r="P1215" s="85">
        <f t="shared" si="18"/>
        <v>0.92858368604247554</v>
      </c>
      <c r="Q1215" s="18">
        <v>43882</v>
      </c>
      <c r="R1215" s="86">
        <v>348910.22399999999</v>
      </c>
      <c r="S1215" s="86">
        <v>325002.93822509801</v>
      </c>
      <c r="T1215" s="15"/>
      <c r="U1215" s="19">
        <v>1.0711253218687501E-2</v>
      </c>
      <c r="V1215" s="51">
        <v>1.1130382372357399</v>
      </c>
      <c r="W1215" s="19">
        <v>4.4785630283513497E-2</v>
      </c>
      <c r="X1215" s="51">
        <v>5.26748027942085</v>
      </c>
      <c r="Y1215" s="19">
        <v>-1.4937813451069801E-2</v>
      </c>
      <c r="Z1215" s="51">
        <v>17.837892113137102</v>
      </c>
      <c r="AA1215" s="19">
        <v>0.17023418121796599</v>
      </c>
      <c r="AB1215" s="51">
        <v>37.600085024954801</v>
      </c>
      <c r="AC1215" s="19">
        <v>0.17798016795131799</v>
      </c>
      <c r="AD1215" s="51">
        <v>42.083872293413201</v>
      </c>
      <c r="AE1215" s="19">
        <v>0.183127259242756</v>
      </c>
      <c r="AF1215" s="87">
        <v>36.089957972872099</v>
      </c>
      <c r="AG1215" s="19">
        <v>-5.2959766126150498E-3</v>
      </c>
      <c r="AH1215" s="51">
        <v>-2.3284186530872799</v>
      </c>
      <c r="AI1215" s="19">
        <v>1.5852498965614401E-2</v>
      </c>
      <c r="AJ1215" s="51">
        <v>15.3121671035624</v>
      </c>
      <c r="AK1215" s="19">
        <v>0.45451173614303098</v>
      </c>
      <c r="AL1215" s="19">
        <v>3.1907966696962803E-2</v>
      </c>
      <c r="AM1215" s="51">
        <v>-24.152049658179699</v>
      </c>
      <c r="AN1215" s="15"/>
      <c r="AO1215" s="22">
        <v>5.2639511512097698E-2</v>
      </c>
      <c r="AP1215" s="22">
        <v>-4.76867047046107E-2</v>
      </c>
      <c r="AQ1215" s="22">
        <v>0.130700499586965</v>
      </c>
      <c r="AR1215" s="22">
        <v>-9.8544330471631802E-2</v>
      </c>
      <c r="AS1215" s="20">
        <v>8</v>
      </c>
      <c r="AT1215" s="20">
        <v>4</v>
      </c>
      <c r="AU1215" s="20">
        <v>7</v>
      </c>
      <c r="AV1215" s="21">
        <v>5</v>
      </c>
      <c r="AW1215" s="15"/>
      <c r="AX1215" s="25">
        <v>0.183588902220363</v>
      </c>
      <c r="AY1215" s="26">
        <v>0.89419517774968005</v>
      </c>
      <c r="AZ1215" s="26">
        <v>1.21095330979733</v>
      </c>
      <c r="BA1215" s="26">
        <v>1.28634756165411</v>
      </c>
      <c r="BB1215" s="85">
        <v>1.89342045440026E-2</v>
      </c>
      <c r="BC1215" s="88">
        <v>-27.712148453167199</v>
      </c>
      <c r="BD1215" s="18">
        <v>43882</v>
      </c>
      <c r="BE1215" s="18">
        <v>43910</v>
      </c>
      <c r="BF1215" s="20"/>
      <c r="BG1215" s="18"/>
      <c r="BH1215" s="15"/>
    </row>
    <row r="1216" spans="1:60" x14ac:dyDescent="0.25">
      <c r="A1216" s="15"/>
      <c r="B1216" s="14" t="s">
        <v>3803</v>
      </c>
      <c r="C1216" s="14" t="s">
        <v>3804</v>
      </c>
      <c r="D1216" s="14" t="s">
        <v>3801</v>
      </c>
      <c r="E1216" s="16" t="s">
        <v>43</v>
      </c>
      <c r="F1216" s="16" t="s">
        <v>350</v>
      </c>
      <c r="G1216" s="81" t="s">
        <v>38</v>
      </c>
      <c r="H1216" s="82" t="s">
        <v>70</v>
      </c>
      <c r="I1216" s="17" t="s">
        <v>31</v>
      </c>
      <c r="J1216" s="17" t="s">
        <v>3805</v>
      </c>
      <c r="K1216" s="15"/>
      <c r="L1216" s="18">
        <v>44022</v>
      </c>
      <c r="M1216" s="83">
        <v>2174.10399999842</v>
      </c>
      <c r="N1216" s="84">
        <v>2174.10399999842</v>
      </c>
      <c r="O1216" s="84">
        <v>2316.4057999998299</v>
      </c>
      <c r="P1216" s="85">
        <f t="shared" si="18"/>
        <v>0.93856784506349433</v>
      </c>
      <c r="Q1216" s="18">
        <v>43882</v>
      </c>
      <c r="R1216" s="86">
        <v>2210512.4849999999</v>
      </c>
      <c r="S1216" s="86">
        <v>2175366.6343398402</v>
      </c>
      <c r="T1216" s="15"/>
      <c r="U1216" s="19">
        <v>1.0788418163429001E-2</v>
      </c>
      <c r="V1216" s="51">
        <v>1.12075473170989</v>
      </c>
      <c r="W1216" s="19">
        <v>4.7183019762087497E-2</v>
      </c>
      <c r="X1216" s="51">
        <v>5.5072192272782603</v>
      </c>
      <c r="Y1216" s="19">
        <v>-1.1466508467492501E-3</v>
      </c>
      <c r="Z1216" s="51">
        <v>19.217008373583699</v>
      </c>
      <c r="AA1216" s="19">
        <v>0.20341501108137899</v>
      </c>
      <c r="AB1216" s="51">
        <v>40.918168011296103</v>
      </c>
      <c r="AC1216" s="19">
        <v>0.24563161731581201</v>
      </c>
      <c r="AD1216" s="51">
        <v>48.849017229862497</v>
      </c>
      <c r="AE1216" s="19">
        <v>0.28644834106671602</v>
      </c>
      <c r="AF1216" s="87">
        <v>46.422066155297202</v>
      </c>
      <c r="AG1216" s="19">
        <v>-4.5358302568274701E-3</v>
      </c>
      <c r="AH1216" s="51">
        <v>-2.2524040175085198</v>
      </c>
      <c r="AI1216" s="19">
        <v>3.0861981294947299E-2</v>
      </c>
      <c r="AJ1216" s="51">
        <v>16.813115336495699</v>
      </c>
      <c r="AK1216" s="19">
        <v>1.1215117243514401</v>
      </c>
      <c r="AL1216" s="19">
        <v>6.5082992301540799E-2</v>
      </c>
      <c r="AM1216" s="51">
        <v>42.547949162661098</v>
      </c>
      <c r="AN1216" s="15"/>
      <c r="AO1216" s="22">
        <v>5.2719955994689399E-2</v>
      </c>
      <c r="AP1216" s="22">
        <v>-4.7613967342840603E-2</v>
      </c>
      <c r="AQ1216" s="22">
        <v>0.13329479100139</v>
      </c>
      <c r="AR1216" s="22">
        <v>-9.6407019342295799E-2</v>
      </c>
      <c r="AS1216" s="20">
        <v>8</v>
      </c>
      <c r="AT1216" s="20">
        <v>4</v>
      </c>
      <c r="AU1216" s="20">
        <v>7</v>
      </c>
      <c r="AV1216" s="21">
        <v>5</v>
      </c>
      <c r="AW1216" s="15"/>
      <c r="AX1216" s="25">
        <v>0.18363648640661301</v>
      </c>
      <c r="AY1216" s="26">
        <v>1.06382075298461</v>
      </c>
      <c r="AZ1216" s="26">
        <v>1.3228191059515699</v>
      </c>
      <c r="BA1216" s="26">
        <v>1.5395527691853199</v>
      </c>
      <c r="BB1216" s="85">
        <v>1.8941220097858601E-2</v>
      </c>
      <c r="BC1216" s="88">
        <v>-27.557373582851099</v>
      </c>
      <c r="BD1216" s="18">
        <v>43882</v>
      </c>
      <c r="BE1216" s="18">
        <v>43910</v>
      </c>
      <c r="BF1216" s="20"/>
      <c r="BG1216" s="18"/>
      <c r="BH1216" s="15"/>
    </row>
    <row r="1217" spans="1:60" x14ac:dyDescent="0.25">
      <c r="A1217" s="15"/>
      <c r="B1217" s="14" t="s">
        <v>3806</v>
      </c>
      <c r="C1217" s="14" t="s">
        <v>3807</v>
      </c>
      <c r="D1217" s="14" t="s">
        <v>3801</v>
      </c>
      <c r="E1217" s="16" t="s">
        <v>257</v>
      </c>
      <c r="F1217" s="16" t="s">
        <v>350</v>
      </c>
      <c r="G1217" s="81" t="s">
        <v>38</v>
      </c>
      <c r="H1217" s="82" t="s">
        <v>70</v>
      </c>
      <c r="I1217" s="17" t="s">
        <v>31</v>
      </c>
      <c r="J1217" s="17" t="s">
        <v>3808</v>
      </c>
      <c r="K1217" s="15"/>
      <c r="L1217" s="18">
        <v>44022</v>
      </c>
      <c r="M1217" s="83">
        <v>2350.3222000002902</v>
      </c>
      <c r="N1217" s="84">
        <v>2350.3222000002902</v>
      </c>
      <c r="O1217" s="84">
        <v>2500.7978000007602</v>
      </c>
      <c r="P1217" s="85">
        <f t="shared" si="18"/>
        <v>0.93982896178154662</v>
      </c>
      <c r="Q1217" s="18">
        <v>43882</v>
      </c>
      <c r="R1217" s="86">
        <v>15629565.458000001</v>
      </c>
      <c r="S1217" s="86">
        <v>14799099.8771875</v>
      </c>
      <c r="T1217" s="15"/>
      <c r="U1217" s="19">
        <v>1.07981014916732E-2</v>
      </c>
      <c r="V1217" s="51">
        <v>1.1217230645343099</v>
      </c>
      <c r="W1217" s="19">
        <v>4.74842409785197E-2</v>
      </c>
      <c r="X1217" s="51">
        <v>5.53734134892147</v>
      </c>
      <c r="Y1217" s="19">
        <v>5.9819054513354797E-4</v>
      </c>
      <c r="Z1217" s="51">
        <v>19.391492512775599</v>
      </c>
      <c r="AA1217" s="19">
        <v>0.20764611632505001</v>
      </c>
      <c r="AB1217" s="51">
        <v>41.3412785356632</v>
      </c>
      <c r="AC1217" s="19">
        <v>0.25439361851924303</v>
      </c>
      <c r="AD1217" s="51">
        <v>49.7252173501765</v>
      </c>
      <c r="AE1217" s="19">
        <v>0.30004073824413402</v>
      </c>
      <c r="AF1217" s="87">
        <v>47.781305873009799</v>
      </c>
      <c r="AG1217" s="19">
        <v>-4.44039196645463E-3</v>
      </c>
      <c r="AH1217" s="51">
        <v>-2.2428601884712398</v>
      </c>
      <c r="AI1217" s="19">
        <v>3.27617875682336E-2</v>
      </c>
      <c r="AJ1217" s="51">
        <v>17.0030959638243</v>
      </c>
      <c r="AK1217" s="19">
        <v>1.2088663960027</v>
      </c>
      <c r="AL1217" s="19">
        <v>6.8691926735482398E-2</v>
      </c>
      <c r="AM1217" s="51">
        <v>51.283416327787599</v>
      </c>
      <c r="AN1217" s="15"/>
      <c r="AO1217" s="22">
        <v>5.2730031555256601E-2</v>
      </c>
      <c r="AP1217" s="22">
        <v>-4.7604842130604098E-2</v>
      </c>
      <c r="AQ1217" s="22">
        <v>0.13362109188528801</v>
      </c>
      <c r="AR1217" s="22">
        <v>-9.6138306172215401E-2</v>
      </c>
      <c r="AS1217" s="20">
        <v>8</v>
      </c>
      <c r="AT1217" s="20">
        <v>4</v>
      </c>
      <c r="AU1217" s="20">
        <v>7</v>
      </c>
      <c r="AV1217" s="21">
        <v>5</v>
      </c>
      <c r="AW1217" s="15"/>
      <c r="AX1217" s="25">
        <v>0.18364280166948399</v>
      </c>
      <c r="AY1217" s="26">
        <v>1.0854316215136399</v>
      </c>
      <c r="AZ1217" s="26">
        <v>1.3370713098120199</v>
      </c>
      <c r="BA1217" s="26">
        <v>1.5720105590498901</v>
      </c>
      <c r="BB1217" s="85">
        <v>1.89421364421287E-2</v>
      </c>
      <c r="BC1217" s="88">
        <v>-27.5379121015139</v>
      </c>
      <c r="BD1217" s="18">
        <v>43882</v>
      </c>
      <c r="BE1217" s="18">
        <v>43910</v>
      </c>
      <c r="BF1217" s="20"/>
      <c r="BG1217" s="18"/>
      <c r="BH1217" s="15"/>
    </row>
    <row r="1218" spans="1:60" x14ac:dyDescent="0.25">
      <c r="A1218" s="15"/>
      <c r="B1218" s="14" t="s">
        <v>3809</v>
      </c>
      <c r="C1218" s="14" t="s">
        <v>3810</v>
      </c>
      <c r="D1218" s="14" t="s">
        <v>3801</v>
      </c>
      <c r="E1218" s="16" t="s">
        <v>83</v>
      </c>
      <c r="F1218" s="16" t="s">
        <v>350</v>
      </c>
      <c r="G1218" s="81" t="s">
        <v>38</v>
      </c>
      <c r="H1218" s="82" t="s">
        <v>70</v>
      </c>
      <c r="I1218" s="17" t="s">
        <v>31</v>
      </c>
      <c r="J1218" s="17" t="s">
        <v>3811</v>
      </c>
      <c r="K1218" s="15"/>
      <c r="L1218" s="18">
        <v>44022</v>
      </c>
      <c r="M1218" s="83">
        <v>1778.3114000000101</v>
      </c>
      <c r="N1218" s="84">
        <v>1778.3114000000101</v>
      </c>
      <c r="O1218" s="84">
        <v>1910.7688999995601</v>
      </c>
      <c r="P1218" s="85">
        <f t="shared" si="18"/>
        <v>0.93067843002909434</v>
      </c>
      <c r="Q1218" s="18">
        <v>43882</v>
      </c>
      <c r="R1218" s="86">
        <v>113990.29</v>
      </c>
      <c r="S1218" s="86">
        <v>143650.954625977</v>
      </c>
      <c r="T1218" s="15"/>
      <c r="U1218" s="19">
        <v>1.07274650508771E-2</v>
      </c>
      <c r="V1218" s="51">
        <v>1.1146594204547</v>
      </c>
      <c r="W1218" s="19">
        <v>4.5290415824638303E-2</v>
      </c>
      <c r="X1218" s="51">
        <v>5.3179588335333401</v>
      </c>
      <c r="Y1218" s="19">
        <v>-1.20481793837826E-2</v>
      </c>
      <c r="Z1218" s="51">
        <v>18.126855519862101</v>
      </c>
      <c r="AA1218" s="19">
        <v>0.17714716773858499</v>
      </c>
      <c r="AB1218" s="51">
        <v>38.2913836770458</v>
      </c>
      <c r="AC1218" s="19">
        <v>0.191917533215019</v>
      </c>
      <c r="AD1218" s="51">
        <v>43.4776088197832</v>
      </c>
      <c r="AE1218" s="19">
        <v>0.20418443791830199</v>
      </c>
      <c r="AF1218" s="87">
        <v>38.195675840426702</v>
      </c>
      <c r="AG1218" s="19">
        <v>-5.1359116732783098E-3</v>
      </c>
      <c r="AH1218" s="51">
        <v>-2.31241215915361</v>
      </c>
      <c r="AI1218" s="19">
        <v>1.8996428751052001E-2</v>
      </c>
      <c r="AJ1218" s="51">
        <v>15.626560082106201</v>
      </c>
      <c r="AK1218" s="19">
        <v>0.77831139999907495</v>
      </c>
      <c r="AL1218" s="19">
        <v>4.9442719015132801E-2</v>
      </c>
      <c r="AM1218" s="51">
        <v>8.2279167274245992</v>
      </c>
      <c r="AN1218" s="15"/>
      <c r="AO1218" s="22">
        <v>5.2656490213848897E-2</v>
      </c>
      <c r="AP1218" s="22">
        <v>-4.7671372800323297E-2</v>
      </c>
      <c r="AQ1218" s="22">
        <v>0.13124627250916099</v>
      </c>
      <c r="AR1218" s="22">
        <v>-9.8094459717685795E-2</v>
      </c>
      <c r="AS1218" s="20">
        <v>8</v>
      </c>
      <c r="AT1218" s="20">
        <v>4</v>
      </c>
      <c r="AU1218" s="20">
        <v>7</v>
      </c>
      <c r="AV1218" s="21">
        <v>5</v>
      </c>
      <c r="AW1218" s="15"/>
      <c r="AX1218" s="25">
        <v>0.18359856424707699</v>
      </c>
      <c r="AY1218" s="26">
        <v>0.92955839233945903</v>
      </c>
      <c r="AZ1218" s="26">
        <v>1.23427445882589</v>
      </c>
      <c r="BA1218" s="26">
        <v>1.3389054945546399</v>
      </c>
      <c r="BB1218" s="85">
        <v>1.8935644705779801E-2</v>
      </c>
      <c r="BC1218" s="88">
        <v>-27.679574437264801</v>
      </c>
      <c r="BD1218" s="18">
        <v>43882</v>
      </c>
      <c r="BE1218" s="18">
        <v>43910</v>
      </c>
      <c r="BF1218" s="20"/>
      <c r="BG1218" s="18"/>
      <c r="BH1218" s="15"/>
    </row>
    <row r="1219" spans="1:60" x14ac:dyDescent="0.25">
      <c r="A1219" s="15"/>
      <c r="B1219" s="14" t="s">
        <v>3812</v>
      </c>
      <c r="C1219" s="14" t="s">
        <v>3813</v>
      </c>
      <c r="D1219" s="14" t="s">
        <v>3801</v>
      </c>
      <c r="E1219" s="16" t="s">
        <v>363</v>
      </c>
      <c r="F1219" s="16" t="s">
        <v>350</v>
      </c>
      <c r="G1219" s="81" t="s">
        <v>38</v>
      </c>
      <c r="H1219" s="82" t="s">
        <v>70</v>
      </c>
      <c r="I1219" s="17" t="s">
        <v>31</v>
      </c>
      <c r="J1219" s="17" t="s">
        <v>3814</v>
      </c>
      <c r="K1219" s="15"/>
      <c r="L1219" s="18">
        <v>44022</v>
      </c>
      <c r="M1219" s="83">
        <v>1554.00860000029</v>
      </c>
      <c r="N1219" s="84">
        <v>1554.00860000029</v>
      </c>
      <c r="O1219" s="84">
        <v>1665.72450000048</v>
      </c>
      <c r="P1219" s="85">
        <f t="shared" si="18"/>
        <v>0.93293254676859361</v>
      </c>
      <c r="Q1219" s="18">
        <v>43882</v>
      </c>
      <c r="R1219" s="86">
        <v>9767561.7799999993</v>
      </c>
      <c r="S1219" s="86">
        <v>8462369.8181796893</v>
      </c>
      <c r="T1219" s="15"/>
      <c r="U1219" s="19">
        <v>1.0744926596089501E-2</v>
      </c>
      <c r="V1219" s="51">
        <v>1.1164055749759401</v>
      </c>
      <c r="W1219" s="19">
        <v>4.5832303940187599E-2</v>
      </c>
      <c r="X1219" s="51">
        <v>5.3721476450882601</v>
      </c>
      <c r="Y1219" s="19">
        <v>-8.9361702939640998E-3</v>
      </c>
      <c r="Z1219" s="51">
        <v>18.438056428858498</v>
      </c>
      <c r="AA1219" s="19">
        <v>0.18461659608146899</v>
      </c>
      <c r="AB1219" s="51">
        <v>39.038326511334198</v>
      </c>
      <c r="AC1219" s="19">
        <v>0.207071785886074</v>
      </c>
      <c r="AD1219" s="51">
        <v>44.993034086888699</v>
      </c>
      <c r="AE1219" s="19">
        <v>0.22720375039003601</v>
      </c>
      <c r="AF1219" s="87">
        <v>40.497607087600002</v>
      </c>
      <c r="AG1219" s="19">
        <v>-4.9640111428743703E-3</v>
      </c>
      <c r="AH1219" s="51">
        <v>-2.2952221061132101</v>
      </c>
      <c r="AI1219" s="19">
        <v>2.2382890274457199E-2</v>
      </c>
      <c r="AJ1219" s="51">
        <v>15.9652062344394</v>
      </c>
      <c r="AK1219" s="19">
        <v>0.77024389132624504</v>
      </c>
      <c r="AL1219" s="19">
        <v>4.9042768609069802E-2</v>
      </c>
      <c r="AM1219" s="51">
        <v>7.4211658601416302</v>
      </c>
      <c r="AN1219" s="15"/>
      <c r="AO1219" s="22">
        <v>5.2674676975584603E-2</v>
      </c>
      <c r="AP1219" s="22">
        <v>-4.7654930703211001E-2</v>
      </c>
      <c r="AQ1219" s="22">
        <v>0.13183321460936001</v>
      </c>
      <c r="AR1219" s="22">
        <v>-9.7611359457077898E-2</v>
      </c>
      <c r="AS1219" s="20">
        <v>8</v>
      </c>
      <c r="AT1219" s="20">
        <v>4</v>
      </c>
      <c r="AU1219" s="20">
        <v>7</v>
      </c>
      <c r="AV1219" s="21">
        <v>5</v>
      </c>
      <c r="AW1219" s="15"/>
      <c r="AX1219" s="25">
        <v>0.183609101452166</v>
      </c>
      <c r="AY1219" s="26">
        <v>0.96775361502659496</v>
      </c>
      <c r="AZ1219" s="26">
        <v>1.25946360720263</v>
      </c>
      <c r="BA1219" s="26">
        <v>1.39580883727467</v>
      </c>
      <c r="BB1219" s="85">
        <v>1.89372079963505E-2</v>
      </c>
      <c r="BC1219" s="88">
        <v>-27.644583483022899</v>
      </c>
      <c r="BD1219" s="18">
        <v>43882</v>
      </c>
      <c r="BE1219" s="18">
        <v>43910</v>
      </c>
      <c r="BF1219" s="20"/>
      <c r="BG1219" s="18"/>
      <c r="BH1219" s="15"/>
    </row>
    <row r="1220" spans="1:60" x14ac:dyDescent="0.25">
      <c r="A1220" s="15"/>
      <c r="B1220" s="14" t="s">
        <v>3815</v>
      </c>
      <c r="C1220" s="14" t="s">
        <v>3816</v>
      </c>
      <c r="D1220" s="14" t="s">
        <v>3801</v>
      </c>
      <c r="E1220" s="16" t="s">
        <v>367</v>
      </c>
      <c r="F1220" s="16" t="s">
        <v>350</v>
      </c>
      <c r="G1220" s="81" t="s">
        <v>38</v>
      </c>
      <c r="H1220" s="82" t="s">
        <v>70</v>
      </c>
      <c r="I1220" s="17" t="s">
        <v>31</v>
      </c>
      <c r="J1220" s="17" t="s">
        <v>3817</v>
      </c>
      <c r="K1220" s="15"/>
      <c r="L1220" s="18">
        <v>44022</v>
      </c>
      <c r="M1220" s="83">
        <v>1948.6184000000401</v>
      </c>
      <c r="N1220" s="84">
        <v>1948.6184000000401</v>
      </c>
      <c r="O1220" s="84">
        <v>2079.1893999986401</v>
      </c>
      <c r="P1220" s="85">
        <f t="shared" si="18"/>
        <v>0.93720100727779521</v>
      </c>
      <c r="Q1220" s="18">
        <v>43882</v>
      </c>
      <c r="R1220" s="86">
        <v>1753140.135</v>
      </c>
      <c r="S1220" s="86">
        <v>1464670.4499589801</v>
      </c>
      <c r="T1220" s="15"/>
      <c r="U1220" s="19">
        <v>1.0777915576909399E-2</v>
      </c>
      <c r="V1220" s="51">
        <v>1.11970447305794</v>
      </c>
      <c r="W1220" s="19">
        <v>4.6855838523697499E-2</v>
      </c>
      <c r="X1220" s="51">
        <v>5.4745011034392501</v>
      </c>
      <c r="Y1220" s="19">
        <v>-3.0374684201888201E-3</v>
      </c>
      <c r="Z1220" s="51">
        <v>19.027926616225201</v>
      </c>
      <c r="AA1220" s="19">
        <v>0.198837275404076</v>
      </c>
      <c r="AB1220" s="51">
        <v>40.4603944435949</v>
      </c>
      <c r="AC1220" s="19">
        <v>0.236185600926692</v>
      </c>
      <c r="AD1220" s="51">
        <v>47.904415590921403</v>
      </c>
      <c r="AE1220" s="19">
        <v>0.27185006487532498</v>
      </c>
      <c r="AF1220" s="87">
        <v>44.962238536158097</v>
      </c>
      <c r="AG1220" s="19">
        <v>-4.6394214432439202E-3</v>
      </c>
      <c r="AH1220" s="51">
        <v>-2.2627631361501699</v>
      </c>
      <c r="AI1220" s="19">
        <v>2.88033713768527E-2</v>
      </c>
      <c r="AJ1220" s="51">
        <v>16.6072543446789</v>
      </c>
      <c r="AK1220" s="19">
        <v>1.03057229794678</v>
      </c>
      <c r="AL1220" s="19">
        <v>6.1178332047347801E-2</v>
      </c>
      <c r="AM1220" s="51">
        <v>33.454006522195399</v>
      </c>
      <c r="AN1220" s="15"/>
      <c r="AO1220" s="22">
        <v>5.2708998351590701E-2</v>
      </c>
      <c r="AP1220" s="22">
        <v>-4.7623915551448598E-2</v>
      </c>
      <c r="AQ1220" s="22">
        <v>0.132940646515635</v>
      </c>
      <c r="AR1220" s="22">
        <v>-9.6698651367623803E-2</v>
      </c>
      <c r="AS1220" s="20">
        <v>8</v>
      </c>
      <c r="AT1220" s="20">
        <v>4</v>
      </c>
      <c r="AU1220" s="20">
        <v>7</v>
      </c>
      <c r="AV1220" s="21">
        <v>5</v>
      </c>
      <c r="AW1220" s="15"/>
      <c r="AX1220" s="25">
        <v>0.18362969874084201</v>
      </c>
      <c r="AY1220" s="26">
        <v>1.04043536270365</v>
      </c>
      <c r="AZ1220" s="26">
        <v>1.30739642987282</v>
      </c>
      <c r="BA1220" s="26">
        <v>1.5044799440711401</v>
      </c>
      <c r="BB1220" s="85">
        <v>1.8940232370241599E-2</v>
      </c>
      <c r="BC1220" s="88">
        <v>-27.578492849104801</v>
      </c>
      <c r="BD1220" s="18">
        <v>43882</v>
      </c>
      <c r="BE1220" s="18">
        <v>43910</v>
      </c>
      <c r="BF1220" s="20"/>
      <c r="BG1220" s="18"/>
      <c r="BH1220" s="15"/>
    </row>
    <row r="1221" spans="1:60" x14ac:dyDescent="0.25">
      <c r="A1221" s="15"/>
      <c r="B1221" s="14" t="s">
        <v>3818</v>
      </c>
      <c r="C1221" s="14" t="s">
        <v>3819</v>
      </c>
      <c r="D1221" s="14" t="s">
        <v>3801</v>
      </c>
      <c r="E1221" s="16" t="s">
        <v>371</v>
      </c>
      <c r="F1221" s="16" t="s">
        <v>350</v>
      </c>
      <c r="G1221" s="81" t="s">
        <v>38</v>
      </c>
      <c r="H1221" s="82" t="s">
        <v>70</v>
      </c>
      <c r="I1221" s="17" t="s">
        <v>31</v>
      </c>
      <c r="J1221" s="17" t="s">
        <v>3820</v>
      </c>
      <c r="K1221" s="15"/>
      <c r="L1221" s="18">
        <v>44022</v>
      </c>
      <c r="M1221" s="83">
        <v>1349.91009999998</v>
      </c>
      <c r="N1221" s="84">
        <v>1349.91009999998</v>
      </c>
      <c r="O1221" s="84">
        <v>1434.4088000003201</v>
      </c>
      <c r="P1221" s="85">
        <f t="shared" si="18"/>
        <v>0.94109161906959771</v>
      </c>
      <c r="Q1221" s="18">
        <v>43882</v>
      </c>
      <c r="R1221" s="86">
        <v>315478.71600000001</v>
      </c>
      <c r="S1221" s="86">
        <v>258722.56717944299</v>
      </c>
      <c r="T1221" s="15"/>
      <c r="U1221" s="19">
        <v>1.08078277680761E-2</v>
      </c>
      <c r="V1221" s="51">
        <v>1.1226956921746001</v>
      </c>
      <c r="W1221" s="19">
        <v>4.7785540187760503E-2</v>
      </c>
      <c r="X1221" s="51">
        <v>5.5674712698455604</v>
      </c>
      <c r="Y1221" s="19">
        <v>2.3461660020984701E-3</v>
      </c>
      <c r="Z1221" s="51">
        <v>19.566290058457501</v>
      </c>
      <c r="AA1221" s="19">
        <v>0.21189174805651401</v>
      </c>
      <c r="AB1221" s="51">
        <v>41.765841708809603</v>
      </c>
      <c r="AC1221" s="19">
        <v>0.26321762206673199</v>
      </c>
      <c r="AD1221" s="51">
        <v>50.6076177049545</v>
      </c>
      <c r="AE1221" s="19">
        <v>0.31377408685337299</v>
      </c>
      <c r="AF1221" s="87">
        <v>49.1546407339629</v>
      </c>
      <c r="AG1221" s="19">
        <v>-4.3448857422845296E-3</v>
      </c>
      <c r="AH1221" s="51">
        <v>-2.2333095660542299</v>
      </c>
      <c r="AI1221" s="19">
        <v>3.46651228937844E-2</v>
      </c>
      <c r="AJ1221" s="51">
        <v>17.193429496372101</v>
      </c>
      <c r="AK1221" s="19">
        <v>0.50427085364761304</v>
      </c>
      <c r="AL1221" s="19">
        <v>0.111422070529516</v>
      </c>
      <c r="AM1221" s="51">
        <v>53.348929558822398</v>
      </c>
      <c r="AN1221" s="15"/>
      <c r="AO1221" s="22">
        <v>5.2740157228981802E-2</v>
      </c>
      <c r="AP1221" s="22">
        <v>-4.7595732583431499E-2</v>
      </c>
      <c r="AQ1221" s="22">
        <v>0.13394699934913701</v>
      </c>
      <c r="AR1221" s="22">
        <v>-9.5869507152237896E-2</v>
      </c>
      <c r="AS1221" s="20">
        <v>8</v>
      </c>
      <c r="AT1221" s="20">
        <v>4</v>
      </c>
      <c r="AU1221" s="20">
        <v>7</v>
      </c>
      <c r="AV1221" s="21">
        <v>5</v>
      </c>
      <c r="AW1221" s="15"/>
      <c r="AX1221" s="25">
        <v>0.18364914877951399</v>
      </c>
      <c r="AY1221" s="26">
        <v>1.1071136715163401</v>
      </c>
      <c r="AZ1221" s="26">
        <v>1.3513709592716601</v>
      </c>
      <c r="BA1221" s="26">
        <v>1.6046198038802699</v>
      </c>
      <c r="BB1221" s="85">
        <v>1.89430561726294E-2</v>
      </c>
      <c r="BC1221" s="88">
        <v>-27.518452201329598</v>
      </c>
      <c r="BD1221" s="18">
        <v>43882</v>
      </c>
      <c r="BE1221" s="18">
        <v>43910</v>
      </c>
      <c r="BF1221" s="20"/>
      <c r="BG1221" s="18"/>
      <c r="BH1221" s="15"/>
    </row>
    <row r="1222" spans="1:60" x14ac:dyDescent="0.25">
      <c r="A1222" s="15"/>
      <c r="B1222" s="14" t="s">
        <v>3821</v>
      </c>
      <c r="C1222" s="14" t="s">
        <v>3822</v>
      </c>
      <c r="D1222" s="14" t="s">
        <v>3801</v>
      </c>
      <c r="E1222" s="16" t="s">
        <v>132</v>
      </c>
      <c r="F1222" s="16" t="s">
        <v>350</v>
      </c>
      <c r="G1222" s="81" t="s">
        <v>38</v>
      </c>
      <c r="H1222" s="82" t="s">
        <v>70</v>
      </c>
      <c r="I1222" s="17" t="s">
        <v>31</v>
      </c>
      <c r="J1222" s="17" t="s">
        <v>3823</v>
      </c>
      <c r="K1222" s="15"/>
      <c r="L1222" s="18">
        <v>44022</v>
      </c>
      <c r="M1222" s="83">
        <v>1390.1497000008801</v>
      </c>
      <c r="N1222" s="84">
        <v>1390.1497000008801</v>
      </c>
      <c r="O1222" s="84">
        <v>1469.82029999979</v>
      </c>
      <c r="P1222" s="85">
        <f t="shared" si="18"/>
        <v>0.94579568672515868</v>
      </c>
      <c r="Q1222" s="18">
        <v>43882</v>
      </c>
      <c r="R1222" s="86">
        <v>17957255.625</v>
      </c>
      <c r="S1222" s="86">
        <v>12380126.836312501</v>
      </c>
      <c r="T1222" s="15"/>
      <c r="U1222" s="19">
        <v>1.0843804438991401E-2</v>
      </c>
      <c r="V1222" s="51">
        <v>1.1262933592661299</v>
      </c>
      <c r="W1222" s="19">
        <v>4.8905735637163203E-2</v>
      </c>
      <c r="X1222" s="51">
        <v>5.6794908147858196</v>
      </c>
      <c r="Y1222" s="19">
        <v>8.8645697269384999E-3</v>
      </c>
      <c r="Z1222" s="51">
        <v>20.218130430934298</v>
      </c>
      <c r="AA1222" s="19">
        <v>0.22779428693873299</v>
      </c>
      <c r="AB1222" s="51">
        <v>43.356095597031498</v>
      </c>
      <c r="AC1222" s="19">
        <v>0.29653930301370601</v>
      </c>
      <c r="AD1222" s="51">
        <v>53.939785799651901</v>
      </c>
      <c r="AE1222" s="19"/>
      <c r="AF1222" s="87"/>
      <c r="AG1222" s="19">
        <v>-3.9902017515487404E-3</v>
      </c>
      <c r="AH1222" s="51">
        <v>-2.1978411669806501</v>
      </c>
      <c r="AI1222" s="19">
        <v>4.17647212671E-2</v>
      </c>
      <c r="AJ1222" s="51">
        <v>17.903389333718199</v>
      </c>
      <c r="AK1222" s="19">
        <v>0.39485398454940901</v>
      </c>
      <c r="AL1222" s="19">
        <v>0.15357653340659499</v>
      </c>
      <c r="AM1222" s="51">
        <v>67.689602565369597</v>
      </c>
      <c r="AN1222" s="15"/>
      <c r="AO1222" s="22">
        <v>5.27776576127508E-2</v>
      </c>
      <c r="AP1222" s="22">
        <v>-4.75617934753245E-2</v>
      </c>
      <c r="AQ1222" s="22">
        <v>0.13515966439270399</v>
      </c>
      <c r="AR1222" s="22">
        <v>-9.4870856394700206E-2</v>
      </c>
      <c r="AS1222" s="20">
        <v>8</v>
      </c>
      <c r="AT1222" s="20">
        <v>4</v>
      </c>
      <c r="AU1222" s="20">
        <v>7</v>
      </c>
      <c r="AV1222" s="21">
        <v>5</v>
      </c>
      <c r="AW1222" s="15"/>
      <c r="AX1222" s="25">
        <v>0.183673729867151</v>
      </c>
      <c r="AY1222" s="26">
        <v>1.1882784314038899</v>
      </c>
      <c r="AZ1222" s="26">
        <v>1.4049012659761499</v>
      </c>
      <c r="BA1222" s="26">
        <v>1.7270837128235099</v>
      </c>
      <c r="BB1222" s="85">
        <v>1.8946576597591001E-2</v>
      </c>
      <c r="BC1222" s="88">
        <v>-27.446144266752501</v>
      </c>
      <c r="BD1222" s="18">
        <v>43882</v>
      </c>
      <c r="BE1222" s="18">
        <v>43910</v>
      </c>
      <c r="BF1222" s="20"/>
      <c r="BG1222" s="18"/>
      <c r="BH1222" s="15"/>
    </row>
    <row r="1223" spans="1:60" x14ac:dyDescent="0.25">
      <c r="A1223" s="15"/>
      <c r="B1223" s="14" t="s">
        <v>3824</v>
      </c>
      <c r="C1223" s="14" t="s">
        <v>3825</v>
      </c>
      <c r="D1223" s="14" t="s">
        <v>3801</v>
      </c>
      <c r="E1223" s="16" t="s">
        <v>378</v>
      </c>
      <c r="F1223" s="16" t="s">
        <v>350</v>
      </c>
      <c r="G1223" s="81" t="s">
        <v>38</v>
      </c>
      <c r="H1223" s="82" t="s">
        <v>70</v>
      </c>
      <c r="I1223" s="17" t="s">
        <v>31</v>
      </c>
      <c r="J1223" s="17" t="s">
        <v>3826</v>
      </c>
      <c r="K1223" s="15"/>
      <c r="L1223" s="18">
        <v>44022</v>
      </c>
      <c r="M1223" s="83">
        <v>1989.9430999998001</v>
      </c>
      <c r="N1223" s="84">
        <v>1989.9430999998001</v>
      </c>
      <c r="O1223" s="84">
        <v>2117.34650000185</v>
      </c>
      <c r="P1223" s="85">
        <f t="shared" ref="P1223:P1286" si="19">IFERROR(N1223/O1223,"")</f>
        <v>0.93982874319251075</v>
      </c>
      <c r="Q1223" s="18">
        <v>43882</v>
      </c>
      <c r="R1223" s="86">
        <v>66854.934999999998</v>
      </c>
      <c r="S1223" s="86">
        <v>65706.139083984395</v>
      </c>
      <c r="T1223" s="15"/>
      <c r="U1223" s="19">
        <v>1.07981215878681E-2</v>
      </c>
      <c r="V1223" s="51">
        <v>1.1217250741538001</v>
      </c>
      <c r="W1223" s="19">
        <v>4.7484239385084899E-2</v>
      </c>
      <c r="X1223" s="51">
        <v>5.537341189578</v>
      </c>
      <c r="Y1223" s="19">
        <v>5.9796237110276696E-4</v>
      </c>
      <c r="Z1223" s="51">
        <v>19.3914696953725</v>
      </c>
      <c r="AA1223" s="19">
        <v>0.20764546399383099</v>
      </c>
      <c r="AB1223" s="51">
        <v>41.341213302570402</v>
      </c>
      <c r="AC1223" s="19">
        <v>0.25439276954973999</v>
      </c>
      <c r="AD1223" s="51">
        <v>49.725132453255398</v>
      </c>
      <c r="AE1223" s="19">
        <v>0.30003895001951603</v>
      </c>
      <c r="AF1223" s="87">
        <v>47.781127050577197</v>
      </c>
      <c r="AG1223" s="19">
        <v>-4.4403729289115299E-3</v>
      </c>
      <c r="AH1223" s="51">
        <v>-2.2428582847169301</v>
      </c>
      <c r="AI1223" s="19">
        <v>3.2761533835582703E-2</v>
      </c>
      <c r="AJ1223" s="51">
        <v>17.0030705905519</v>
      </c>
      <c r="AK1223" s="19">
        <v>1.33523024385795</v>
      </c>
      <c r="AL1223" s="19">
        <v>0.100915470995533</v>
      </c>
      <c r="AM1223" s="51">
        <v>136.70993122248899</v>
      </c>
      <c r="AN1223" s="15"/>
      <c r="AO1223" s="22">
        <v>5.2730062068803797E-2</v>
      </c>
      <c r="AP1223" s="22">
        <v>-4.76048330211052E-2</v>
      </c>
      <c r="AQ1223" s="22">
        <v>0.13362065231020101</v>
      </c>
      <c r="AR1223" s="22">
        <v>-9.6138305471831706E-2</v>
      </c>
      <c r="AS1223" s="20">
        <v>8</v>
      </c>
      <c r="AT1223" s="20">
        <v>4</v>
      </c>
      <c r="AU1223" s="20">
        <v>7</v>
      </c>
      <c r="AV1223" s="21">
        <v>5</v>
      </c>
      <c r="AW1223" s="15"/>
      <c r="AX1223" s="25">
        <v>0.183642808489385</v>
      </c>
      <c r="AY1223" s="26">
        <v>1.08542967316134</v>
      </c>
      <c r="AZ1223" s="26">
        <v>1.3370702105221399</v>
      </c>
      <c r="BA1223" s="26">
        <v>1.5720075251538199</v>
      </c>
      <c r="BB1223" s="85">
        <v>1.8942137092744799E-2</v>
      </c>
      <c r="BC1223" s="88">
        <v>-27.537915971799499</v>
      </c>
      <c r="BD1223" s="18">
        <v>43882</v>
      </c>
      <c r="BE1223" s="18">
        <v>43910</v>
      </c>
      <c r="BF1223" s="20"/>
      <c r="BG1223" s="18"/>
      <c r="BH1223" s="15"/>
    </row>
    <row r="1224" spans="1:60" x14ac:dyDescent="0.25">
      <c r="A1224" s="15"/>
      <c r="B1224" s="14" t="s">
        <v>3827</v>
      </c>
      <c r="C1224" s="14" t="s">
        <v>3828</v>
      </c>
      <c r="D1224" s="14" t="s">
        <v>3801</v>
      </c>
      <c r="E1224" s="16" t="s">
        <v>382</v>
      </c>
      <c r="F1224" s="16" t="s">
        <v>350</v>
      </c>
      <c r="G1224" s="81" t="s">
        <v>38</v>
      </c>
      <c r="H1224" s="82" t="s">
        <v>70</v>
      </c>
      <c r="I1224" s="17" t="s">
        <v>31</v>
      </c>
      <c r="J1224" s="17" t="s">
        <v>3829</v>
      </c>
      <c r="K1224" s="15"/>
      <c r="L1224" s="18">
        <v>44022</v>
      </c>
      <c r="M1224" s="83">
        <v>2209.2028999999202</v>
      </c>
      <c r="N1224" s="84">
        <v>2209.2028999999202</v>
      </c>
      <c r="O1224" s="84">
        <v>2348.8412999995098</v>
      </c>
      <c r="P1224" s="85">
        <f t="shared" si="19"/>
        <v>0.94055009165599279</v>
      </c>
      <c r="Q1224" s="18">
        <v>43882</v>
      </c>
      <c r="R1224" s="86">
        <v>79236.350000000006</v>
      </c>
      <c r="S1224" s="86">
        <v>64016.1870610962</v>
      </c>
      <c r="T1224" s="15"/>
      <c r="U1224" s="19">
        <v>1.08036706787971E-2</v>
      </c>
      <c r="V1224" s="51">
        <v>1.1222799832467001</v>
      </c>
      <c r="W1224" s="19">
        <v>4.7656450322392602E-2</v>
      </c>
      <c r="X1224" s="51">
        <v>5.55456228330877</v>
      </c>
      <c r="Y1224" s="19">
        <v>1.59642254948267E-3</v>
      </c>
      <c r="Z1224" s="51">
        <v>19.491315713210501</v>
      </c>
      <c r="AA1224" s="19">
        <v>0.21006993550865399</v>
      </c>
      <c r="AB1224" s="51">
        <v>41.583660454023601</v>
      </c>
      <c r="AC1224" s="19">
        <v>0.25942724981548998</v>
      </c>
      <c r="AD1224" s="51">
        <v>50.228580479801202</v>
      </c>
      <c r="AE1224" s="19">
        <v>0.30787056195200402</v>
      </c>
      <c r="AF1224" s="87">
        <v>48.564288243825999</v>
      </c>
      <c r="AG1224" s="19">
        <v>-4.3858431527041804E-3</v>
      </c>
      <c r="AH1224" s="51">
        <v>-2.2374053070961999</v>
      </c>
      <c r="AI1224" s="19">
        <v>3.3848720502646798E-2</v>
      </c>
      <c r="AJ1224" s="51">
        <v>17.111789257265599</v>
      </c>
      <c r="AK1224" s="19">
        <v>1.3753592817601701</v>
      </c>
      <c r="AL1224" s="19">
        <v>0.103043896813761</v>
      </c>
      <c r="AM1224" s="51">
        <v>140.72283501271201</v>
      </c>
      <c r="AN1224" s="15"/>
      <c r="AO1224" s="22">
        <v>5.2735782313902697E-2</v>
      </c>
      <c r="AP1224" s="22">
        <v>-4.7599612968988403E-2</v>
      </c>
      <c r="AQ1224" s="22">
        <v>0.133807144455204</v>
      </c>
      <c r="AR1224" s="22">
        <v>-9.5984847140207399E-2</v>
      </c>
      <c r="AS1224" s="20">
        <v>8</v>
      </c>
      <c r="AT1224" s="20">
        <v>4</v>
      </c>
      <c r="AU1224" s="20">
        <v>7</v>
      </c>
      <c r="AV1224" s="21">
        <v>5</v>
      </c>
      <c r="AW1224" s="15"/>
      <c r="AX1224" s="25">
        <v>0.18364643861452401</v>
      </c>
      <c r="AY1224" s="26">
        <v>1.0978098926334501</v>
      </c>
      <c r="AZ1224" s="26">
        <v>1.34523508233906</v>
      </c>
      <c r="BA1224" s="26">
        <v>1.59062147967052</v>
      </c>
      <c r="BB1224" s="85">
        <v>1.89426628587171E-2</v>
      </c>
      <c r="BC1224" s="88">
        <v>-27.5268022577511</v>
      </c>
      <c r="BD1224" s="18">
        <v>43882</v>
      </c>
      <c r="BE1224" s="18">
        <v>43910</v>
      </c>
      <c r="BF1224" s="20"/>
      <c r="BG1224" s="18"/>
      <c r="BH1224" s="15"/>
    </row>
    <row r="1225" spans="1:60" x14ac:dyDescent="0.25">
      <c r="A1225" s="15"/>
      <c r="B1225" s="14" t="s">
        <v>3830</v>
      </c>
      <c r="C1225" s="14" t="s">
        <v>3831</v>
      </c>
      <c r="D1225" s="14" t="s">
        <v>3801</v>
      </c>
      <c r="E1225" s="16" t="s">
        <v>386</v>
      </c>
      <c r="F1225" s="16" t="s">
        <v>350</v>
      </c>
      <c r="G1225" s="81" t="s">
        <v>38</v>
      </c>
      <c r="H1225" s="82" t="s">
        <v>70</v>
      </c>
      <c r="I1225" s="17" t="s">
        <v>31</v>
      </c>
      <c r="J1225" s="17" t="s">
        <v>3832</v>
      </c>
      <c r="K1225" s="15"/>
      <c r="L1225" s="18">
        <v>44022</v>
      </c>
      <c r="M1225" s="83">
        <v>2167.3971999995401</v>
      </c>
      <c r="N1225" s="84">
        <v>2167.3971999995401</v>
      </c>
      <c r="O1225" s="84">
        <v>2302.62660000101</v>
      </c>
      <c r="P1225" s="85">
        <f t="shared" si="19"/>
        <v>0.94127167644054377</v>
      </c>
      <c r="Q1225" s="18">
        <v>43882</v>
      </c>
      <c r="R1225" s="86">
        <v>335415.46500000003</v>
      </c>
      <c r="S1225" s="86">
        <v>322393.74678613298</v>
      </c>
      <c r="T1225" s="15"/>
      <c r="U1225" s="19">
        <v>1.0809199186042E-2</v>
      </c>
      <c r="V1225" s="51">
        <v>1.1228328339711899</v>
      </c>
      <c r="W1225" s="19">
        <v>4.7828648610447999E-2</v>
      </c>
      <c r="X1225" s="51">
        <v>5.5717821121143096</v>
      </c>
      <c r="Y1225" s="19">
        <v>2.5955388173315398E-3</v>
      </c>
      <c r="Z1225" s="51">
        <v>19.591227339988102</v>
      </c>
      <c r="AA1225" s="19">
        <v>0.212498902825173</v>
      </c>
      <c r="AB1225" s="51">
        <v>41.826557185675497</v>
      </c>
      <c r="AC1225" s="19">
        <v>0.26448226111097001</v>
      </c>
      <c r="AD1225" s="51">
        <v>50.734081609349197</v>
      </c>
      <c r="AE1225" s="19">
        <v>0.31574863425717897</v>
      </c>
      <c r="AF1225" s="87">
        <v>49.352095474314403</v>
      </c>
      <c r="AG1225" s="19">
        <v>-4.3312610796419904E-3</v>
      </c>
      <c r="AH1225" s="51">
        <v>-2.2319470997899802</v>
      </c>
      <c r="AI1225" s="19">
        <v>3.4936777523398597E-2</v>
      </c>
      <c r="AJ1225" s="51">
        <v>17.2205949593335</v>
      </c>
      <c r="AK1225" s="19">
        <v>1.4161925465124701</v>
      </c>
      <c r="AL1225" s="19">
        <v>0.105177196772274</v>
      </c>
      <c r="AM1225" s="51">
        <v>144.80616148794101</v>
      </c>
      <c r="AN1225" s="15"/>
      <c r="AO1225" s="22">
        <v>5.2741555529792102E-2</v>
      </c>
      <c r="AP1225" s="22">
        <v>-4.7594383770047002E-2</v>
      </c>
      <c r="AQ1225" s="22">
        <v>0.13399368838872799</v>
      </c>
      <c r="AR1225" s="22">
        <v>-9.5831236796657296E-2</v>
      </c>
      <c r="AS1225" s="20">
        <v>8</v>
      </c>
      <c r="AT1225" s="20">
        <v>4</v>
      </c>
      <c r="AU1225" s="20">
        <v>7</v>
      </c>
      <c r="AV1225" s="21">
        <v>5</v>
      </c>
      <c r="AW1225" s="15"/>
      <c r="AX1225" s="25">
        <v>0.183650147972512</v>
      </c>
      <c r="AY1225" s="26">
        <v>1.11021325293768</v>
      </c>
      <c r="AZ1225" s="26">
        <v>1.3534152781867299</v>
      </c>
      <c r="BA1225" s="26">
        <v>1.60928502247407</v>
      </c>
      <c r="BB1225" s="85">
        <v>1.89431969164616E-2</v>
      </c>
      <c r="BC1225" s="88">
        <v>-27.515685782535002</v>
      </c>
      <c r="BD1225" s="18">
        <v>43882</v>
      </c>
      <c r="BE1225" s="18">
        <v>43910</v>
      </c>
      <c r="BF1225" s="20"/>
      <c r="BG1225" s="18"/>
      <c r="BH1225" s="15"/>
    </row>
    <row r="1226" spans="1:60" x14ac:dyDescent="0.25">
      <c r="A1226" s="15"/>
      <c r="B1226" s="14" t="s">
        <v>3833</v>
      </c>
      <c r="C1226" s="14" t="s">
        <v>3834</v>
      </c>
      <c r="D1226" s="14" t="s">
        <v>3801</v>
      </c>
      <c r="E1226" s="16" t="s">
        <v>390</v>
      </c>
      <c r="F1226" s="16" t="s">
        <v>350</v>
      </c>
      <c r="G1226" s="81" t="s">
        <v>38</v>
      </c>
      <c r="H1226" s="82" t="s">
        <v>70</v>
      </c>
      <c r="I1226" s="17" t="s">
        <v>31</v>
      </c>
      <c r="J1226" s="17" t="s">
        <v>3835</v>
      </c>
      <c r="K1226" s="15"/>
      <c r="L1226" s="18">
        <v>44022</v>
      </c>
      <c r="M1226" s="83">
        <v>2125.52849999815</v>
      </c>
      <c r="N1226" s="84">
        <v>2125.52849999815</v>
      </c>
      <c r="O1226" s="84">
        <v>2256.4140999987699</v>
      </c>
      <c r="P1226" s="85">
        <f t="shared" si="19"/>
        <v>0.94199398062585615</v>
      </c>
      <c r="Q1226" s="18">
        <v>43882</v>
      </c>
      <c r="R1226" s="86">
        <v>1330571.8870000001</v>
      </c>
      <c r="S1226" s="86">
        <v>1206083.69072852</v>
      </c>
      <c r="T1226" s="15"/>
      <c r="U1226" s="19">
        <v>1.0814740471687401E-2</v>
      </c>
      <c r="V1226" s="51">
        <v>1.12338696253573</v>
      </c>
      <c r="W1226" s="19">
        <v>4.8000852391851402E-2</v>
      </c>
      <c r="X1226" s="51">
        <v>5.5890024902546402</v>
      </c>
      <c r="Y1226" s="19">
        <v>3.59589892286749E-3</v>
      </c>
      <c r="Z1226" s="51">
        <v>19.6912633505417</v>
      </c>
      <c r="AA1226" s="19">
        <v>0.214933380188013</v>
      </c>
      <c r="AB1226" s="51">
        <v>42.070004921988598</v>
      </c>
      <c r="AC1226" s="19">
        <v>0.26955722045386199</v>
      </c>
      <c r="AD1226" s="51">
        <v>51.241577543667503</v>
      </c>
      <c r="AE1226" s="19">
        <v>0.32367395398789101</v>
      </c>
      <c r="AF1226" s="87">
        <v>50.144627447414699</v>
      </c>
      <c r="AG1226" s="19">
        <v>-4.2766575643327096E-3</v>
      </c>
      <c r="AH1226" s="51">
        <v>-2.2264867482590498</v>
      </c>
      <c r="AI1226" s="19">
        <v>3.6026074654728298E-2</v>
      </c>
      <c r="AJ1226" s="51">
        <v>17.329524672473799</v>
      </c>
      <c r="AK1226" s="19">
        <v>1.4577414058218701</v>
      </c>
      <c r="AL1226" s="19">
        <v>0.107315320037742</v>
      </c>
      <c r="AM1226" s="51">
        <v>148.96104741888101</v>
      </c>
      <c r="AN1226" s="15"/>
      <c r="AO1226" s="22">
        <v>5.2747344092494999E-2</v>
      </c>
      <c r="AP1226" s="22">
        <v>-4.7589192235173002E-2</v>
      </c>
      <c r="AQ1226" s="22">
        <v>0.13418013084810801</v>
      </c>
      <c r="AR1226" s="22">
        <v>-9.5677794876828606E-2</v>
      </c>
      <c r="AS1226" s="20">
        <v>8</v>
      </c>
      <c r="AT1226" s="20">
        <v>4</v>
      </c>
      <c r="AU1226" s="20">
        <v>7</v>
      </c>
      <c r="AV1226" s="21">
        <v>5</v>
      </c>
      <c r="AW1226" s="15"/>
      <c r="AX1226" s="25">
        <v>0.18365382316929801</v>
      </c>
      <c r="AY1226" s="26">
        <v>1.12264094888997</v>
      </c>
      <c r="AZ1226" s="26">
        <v>1.3616115306304</v>
      </c>
      <c r="BA1226" s="26">
        <v>1.6279996165358199</v>
      </c>
      <c r="BB1226" s="85">
        <v>1.8943727485438999E-2</v>
      </c>
      <c r="BC1226" s="88">
        <v>-27.504552466678401</v>
      </c>
      <c r="BD1226" s="18">
        <v>43882</v>
      </c>
      <c r="BE1226" s="18">
        <v>43910</v>
      </c>
      <c r="BF1226" s="20"/>
      <c r="BG1226" s="18"/>
      <c r="BH1226" s="15"/>
    </row>
    <row r="1227" spans="1:60" x14ac:dyDescent="0.25">
      <c r="A1227" s="15"/>
      <c r="B1227" s="14" t="s">
        <v>3836</v>
      </c>
      <c r="C1227" s="14" t="s">
        <v>3837</v>
      </c>
      <c r="D1227" s="14" t="s">
        <v>3801</v>
      </c>
      <c r="E1227" s="16" t="s">
        <v>325</v>
      </c>
      <c r="F1227" s="16" t="s">
        <v>326</v>
      </c>
      <c r="G1227" s="81" t="s">
        <v>145</v>
      </c>
      <c r="H1227" s="82" t="s">
        <v>70</v>
      </c>
      <c r="I1227" s="17" t="s">
        <v>31</v>
      </c>
      <c r="J1227" s="17" t="s">
        <v>3838</v>
      </c>
      <c r="K1227" s="15"/>
      <c r="L1227" s="18">
        <v>44022</v>
      </c>
      <c r="M1227" s="83">
        <v>1489.7299000006201</v>
      </c>
      <c r="N1227" s="84">
        <v>1489.7299000006201</v>
      </c>
      <c r="O1227" s="84">
        <v>1674.1604999993001</v>
      </c>
      <c r="P1227" s="85">
        <f t="shared" si="19"/>
        <v>0.88983696605029383</v>
      </c>
      <c r="Q1227" s="18">
        <v>43882</v>
      </c>
      <c r="R1227" s="86">
        <v>202261.04500000001</v>
      </c>
      <c r="S1227" s="86">
        <v>306960.85947705101</v>
      </c>
      <c r="T1227" s="15"/>
      <c r="U1227" s="19">
        <v>1.63097487857158E-2</v>
      </c>
      <c r="V1227" s="51">
        <v>1.67288779393857</v>
      </c>
      <c r="W1227" s="19">
        <v>3.7993260739313001E-2</v>
      </c>
      <c r="X1227" s="51">
        <v>4.5882433250007999</v>
      </c>
      <c r="Y1227" s="19">
        <v>-5.9037946404714603E-2</v>
      </c>
      <c r="Z1227" s="51">
        <v>13.4278788177762</v>
      </c>
      <c r="AA1227" s="19">
        <v>0.109210641627287</v>
      </c>
      <c r="AB1227" s="51">
        <v>31.497731065901501</v>
      </c>
      <c r="AC1227" s="19">
        <v>7.8518744290704504E-2</v>
      </c>
      <c r="AD1227" s="51">
        <v>32.137729927315398</v>
      </c>
      <c r="AE1227" s="19">
        <v>9.3661646951659294E-2</v>
      </c>
      <c r="AF1227" s="87">
        <v>27.143396743777</v>
      </c>
      <c r="AG1227" s="19">
        <v>-9.3553098604388703E-3</v>
      </c>
      <c r="AH1227" s="51">
        <v>-2.7343519778696601</v>
      </c>
      <c r="AI1227" s="19">
        <v>-3.0858127749525E-2</v>
      </c>
      <c r="AJ1227" s="51">
        <v>10.6411044320412</v>
      </c>
      <c r="AK1227" s="19">
        <v>0.48972990000038402</v>
      </c>
      <c r="AL1227" s="19">
        <v>4.6306443397042998E-2</v>
      </c>
      <c r="AM1227" s="51">
        <v>53.127565549744801</v>
      </c>
      <c r="AN1227" s="15"/>
      <c r="AO1227" s="22">
        <v>6.2407743012954597E-2</v>
      </c>
      <c r="AP1227" s="22">
        <v>-5.9504114115989097E-2</v>
      </c>
      <c r="AQ1227" s="22">
        <v>0.12050530869062601</v>
      </c>
      <c r="AR1227" s="22">
        <v>-0.131735783745244</v>
      </c>
      <c r="AS1227" s="20">
        <v>8</v>
      </c>
      <c r="AT1227" s="20">
        <v>4</v>
      </c>
      <c r="AU1227" s="20">
        <v>7</v>
      </c>
      <c r="AV1227" s="21">
        <v>5</v>
      </c>
      <c r="AW1227" s="15"/>
      <c r="AX1227" s="25">
        <v>0.19244826785929001</v>
      </c>
      <c r="AY1227" s="26">
        <v>0.55674425181405196</v>
      </c>
      <c r="AZ1227" s="26">
        <v>0.94747466298213101</v>
      </c>
      <c r="BA1227" s="26">
        <v>0.80408122127846604</v>
      </c>
      <c r="BB1227" s="85">
        <v>1.98524512904442E-2</v>
      </c>
      <c r="BC1227" s="88">
        <v>-30.056562677258601</v>
      </c>
      <c r="BD1227" s="18">
        <v>43882</v>
      </c>
      <c r="BE1227" s="18">
        <v>43910</v>
      </c>
      <c r="BF1227" s="20"/>
      <c r="BG1227" s="18"/>
      <c r="BH1227" s="15"/>
    </row>
    <row r="1228" spans="1:60" x14ac:dyDescent="0.25">
      <c r="A1228" s="15"/>
      <c r="B1228" s="14" t="s">
        <v>3839</v>
      </c>
      <c r="C1228" s="14" t="s">
        <v>3840</v>
      </c>
      <c r="D1228" s="14" t="s">
        <v>3801</v>
      </c>
      <c r="E1228" s="16" t="s">
        <v>77</v>
      </c>
      <c r="F1228" s="16" t="s">
        <v>326</v>
      </c>
      <c r="G1228" s="81" t="s">
        <v>145</v>
      </c>
      <c r="H1228" s="82" t="s">
        <v>70</v>
      </c>
      <c r="I1228" s="17" t="s">
        <v>31</v>
      </c>
      <c r="J1228" s="17" t="s">
        <v>3841</v>
      </c>
      <c r="K1228" s="15"/>
      <c r="L1228" s="18">
        <v>44022</v>
      </c>
      <c r="M1228" s="83">
        <v>2125.38789999858</v>
      </c>
      <c r="N1228" s="84">
        <v>2125.38789999858</v>
      </c>
      <c r="O1228" s="84">
        <v>2379.3942999988799</v>
      </c>
      <c r="P1228" s="85">
        <f t="shared" si="19"/>
        <v>0.89324745377408887</v>
      </c>
      <c r="Q1228" s="18">
        <v>43882</v>
      </c>
      <c r="R1228" s="86">
        <v>1508875.1580000001</v>
      </c>
      <c r="S1228" s="86">
        <v>1614346.0658515601</v>
      </c>
      <c r="T1228" s="15"/>
      <c r="U1228" s="19">
        <v>1.6337525059498099E-2</v>
      </c>
      <c r="V1228" s="51">
        <v>1.6756654213168101</v>
      </c>
      <c r="W1228" s="19">
        <v>3.8844470303956803E-2</v>
      </c>
      <c r="X1228" s="51">
        <v>4.6733642814651803</v>
      </c>
      <c r="Y1228" s="19">
        <v>-5.4346887862266199E-2</v>
      </c>
      <c r="Z1228" s="51">
        <v>13.896984672028299</v>
      </c>
      <c r="AA1228" s="19">
        <v>0.120373701103817</v>
      </c>
      <c r="AB1228" s="51">
        <v>32.614037013554501</v>
      </c>
      <c r="AC1228" s="19">
        <v>0.100321934265667</v>
      </c>
      <c r="AD1228" s="51">
        <v>34.318048924848</v>
      </c>
      <c r="AE1228" s="19">
        <v>0.126985306156712</v>
      </c>
      <c r="AF1228" s="87">
        <v>30.4757626642822</v>
      </c>
      <c r="AG1228" s="19">
        <v>-9.0845929726128798E-3</v>
      </c>
      <c r="AH1228" s="51">
        <v>-2.7072802890870702</v>
      </c>
      <c r="AI1228" s="19">
        <v>-2.5760427102795799E-2</v>
      </c>
      <c r="AJ1228" s="51">
        <v>11.150874496714099</v>
      </c>
      <c r="AK1228" s="19">
        <v>1.1253879000002101</v>
      </c>
      <c r="AL1228" s="19">
        <v>8.9395084021816701E-2</v>
      </c>
      <c r="AM1228" s="51">
        <v>116.693365549785</v>
      </c>
      <c r="AN1228" s="15"/>
      <c r="AO1228" s="22">
        <v>6.2436780106509097E-2</v>
      </c>
      <c r="AP1228" s="22">
        <v>-5.9478418044818702E-2</v>
      </c>
      <c r="AQ1228" s="22">
        <v>0.121426709734806</v>
      </c>
      <c r="AR1228" s="22">
        <v>-0.13099998850157099</v>
      </c>
      <c r="AS1228" s="20">
        <v>8</v>
      </c>
      <c r="AT1228" s="20">
        <v>4</v>
      </c>
      <c r="AU1228" s="20">
        <v>7</v>
      </c>
      <c r="AV1228" s="21">
        <v>5</v>
      </c>
      <c r="AW1228" s="15"/>
      <c r="AX1228" s="25">
        <v>0.19248237426654699</v>
      </c>
      <c r="AY1228" s="26">
        <v>0.61151677562611395</v>
      </c>
      <c r="AZ1228" s="26">
        <v>0.98323742205593601</v>
      </c>
      <c r="BA1228" s="26">
        <v>0.88492169285655098</v>
      </c>
      <c r="BB1228" s="85">
        <v>1.98566479349029E-2</v>
      </c>
      <c r="BC1228" s="88">
        <v>-30.003026400401701</v>
      </c>
      <c r="BD1228" s="18">
        <v>43882</v>
      </c>
      <c r="BE1228" s="18">
        <v>43910</v>
      </c>
      <c r="BF1228" s="20"/>
      <c r="BG1228" s="18"/>
      <c r="BH1228" s="15"/>
    </row>
    <row r="1229" spans="1:60" x14ac:dyDescent="0.25">
      <c r="A1229" s="15"/>
      <c r="B1229" s="14" t="s">
        <v>3842</v>
      </c>
      <c r="C1229" s="14" t="s">
        <v>3843</v>
      </c>
      <c r="D1229" s="14" t="s">
        <v>3801</v>
      </c>
      <c r="E1229" s="16" t="s">
        <v>337</v>
      </c>
      <c r="F1229" s="16" t="s">
        <v>326</v>
      </c>
      <c r="G1229" s="81" t="s">
        <v>145</v>
      </c>
      <c r="H1229" s="82" t="s">
        <v>70</v>
      </c>
      <c r="I1229" s="17" t="s">
        <v>31</v>
      </c>
      <c r="J1229" s="17" t="s">
        <v>3844</v>
      </c>
      <c r="K1229" s="15"/>
      <c r="L1229" s="18">
        <v>44022</v>
      </c>
      <c r="M1229" s="83">
        <v>1561.4363000001799</v>
      </c>
      <c r="N1229" s="84">
        <v>1561.4363000001799</v>
      </c>
      <c r="O1229" s="84">
        <v>1751.3911000005901</v>
      </c>
      <c r="P1229" s="85">
        <f t="shared" si="19"/>
        <v>0.89154061591363221</v>
      </c>
      <c r="Q1229" s="18">
        <v>43882</v>
      </c>
      <c r="R1229" s="86">
        <v>432315.94199999998</v>
      </c>
      <c r="S1229" s="86">
        <v>790776.32221386698</v>
      </c>
      <c r="T1229" s="15"/>
      <c r="U1229" s="19">
        <v>1.6323610638210102E-2</v>
      </c>
      <c r="V1229" s="51">
        <v>1.6742739791879999</v>
      </c>
      <c r="W1229" s="19">
        <v>3.8418807034759098E-2</v>
      </c>
      <c r="X1229" s="51">
        <v>4.6307979545454101</v>
      </c>
      <c r="Y1229" s="19">
        <v>-5.6695316951881999E-2</v>
      </c>
      <c r="Z1229" s="51">
        <v>13.662141763066799</v>
      </c>
      <c r="AA1229" s="19">
        <v>0.11477822147760899</v>
      </c>
      <c r="AB1229" s="51">
        <v>32.054489050933597</v>
      </c>
      <c r="AC1229" s="19">
        <v>8.93659038774786E-2</v>
      </c>
      <c r="AD1229" s="51">
        <v>33.222445886000102</v>
      </c>
      <c r="AE1229" s="19">
        <v>0.11019862309884</v>
      </c>
      <c r="AF1229" s="87">
        <v>28.7970943584805</v>
      </c>
      <c r="AG1229" s="19">
        <v>-9.2199917680773104E-3</v>
      </c>
      <c r="AH1229" s="51">
        <v>-2.7208201686335101</v>
      </c>
      <c r="AI1229" s="19">
        <v>-2.83125733894849E-2</v>
      </c>
      <c r="AJ1229" s="51">
        <v>10.895659868052499</v>
      </c>
      <c r="AK1229" s="19">
        <v>0.56143630000064104</v>
      </c>
      <c r="AL1229" s="19">
        <v>5.1907422972362803E-2</v>
      </c>
      <c r="AM1229" s="51">
        <v>60.298205549770501</v>
      </c>
      <c r="AN1229" s="15"/>
      <c r="AO1229" s="22">
        <v>6.2422324574072298E-2</v>
      </c>
      <c r="AP1229" s="22">
        <v>-5.9491270605576602E-2</v>
      </c>
      <c r="AQ1229" s="22">
        <v>0.120965896261623</v>
      </c>
      <c r="AR1229" s="22">
        <v>-0.13136795683836699</v>
      </c>
      <c r="AS1229" s="20">
        <v>8</v>
      </c>
      <c r="AT1229" s="20">
        <v>4</v>
      </c>
      <c r="AU1229" s="20">
        <v>7</v>
      </c>
      <c r="AV1229" s="21">
        <v>5</v>
      </c>
      <c r="AW1229" s="15"/>
      <c r="AX1229" s="25">
        <v>0.19246525938360701</v>
      </c>
      <c r="AY1229" s="26">
        <v>0.58406459902653296</v>
      </c>
      <c r="AZ1229" s="26">
        <v>0.96531265982866898</v>
      </c>
      <c r="BA1229" s="26">
        <v>0.84436695525255301</v>
      </c>
      <c r="BB1229" s="85">
        <v>1.9854543278197499E-2</v>
      </c>
      <c r="BC1229" s="88">
        <v>-30.029797456460098</v>
      </c>
      <c r="BD1229" s="18">
        <v>43882</v>
      </c>
      <c r="BE1229" s="18">
        <v>43910</v>
      </c>
      <c r="BF1229" s="20"/>
      <c r="BG1229" s="18"/>
      <c r="BH1229" s="15"/>
    </row>
    <row r="1230" spans="1:60" x14ac:dyDescent="0.25">
      <c r="A1230" s="15"/>
      <c r="B1230" s="14" t="s">
        <v>3845</v>
      </c>
      <c r="C1230" s="14" t="s">
        <v>3846</v>
      </c>
      <c r="D1230" s="14" t="s">
        <v>3801</v>
      </c>
      <c r="E1230" s="16" t="s">
        <v>341</v>
      </c>
      <c r="F1230" s="16" t="s">
        <v>326</v>
      </c>
      <c r="G1230" s="81" t="s">
        <v>145</v>
      </c>
      <c r="H1230" s="82" t="s">
        <v>70</v>
      </c>
      <c r="I1230" s="17" t="s">
        <v>31</v>
      </c>
      <c r="J1230" s="17" t="s">
        <v>3847</v>
      </c>
      <c r="K1230" s="15"/>
      <c r="L1230" s="18">
        <v>44022</v>
      </c>
      <c r="M1230" s="83">
        <v>67618.973299980207</v>
      </c>
      <c r="N1230" s="84">
        <v>67618.973299980207</v>
      </c>
      <c r="O1230" s="84">
        <v>76063.002099990801</v>
      </c>
      <c r="P1230" s="85">
        <f t="shared" si="19"/>
        <v>0.88898638540574226</v>
      </c>
      <c r="Q1230" s="18">
        <v>43882</v>
      </c>
      <c r="R1230" s="86">
        <v>8180951.4929999998</v>
      </c>
      <c r="S1230" s="86">
        <v>6532609.15607813</v>
      </c>
      <c r="T1230" s="15"/>
      <c r="U1230" s="19">
        <v>1.63027735470678E-2</v>
      </c>
      <c r="V1230" s="51">
        <v>1.6721902700737701</v>
      </c>
      <c r="W1230" s="19">
        <v>3.77805541975249E-2</v>
      </c>
      <c r="X1230" s="51">
        <v>4.5669726708220004</v>
      </c>
      <c r="Y1230" s="19">
        <v>-6.02070954755618E-2</v>
      </c>
      <c r="Z1230" s="51">
        <v>13.310963910698799</v>
      </c>
      <c r="AA1230" s="19">
        <v>0.106437246718997</v>
      </c>
      <c r="AB1230" s="51">
        <v>31.220391575072401</v>
      </c>
      <c r="AC1230" s="19">
        <v>7.3135669765179004E-2</v>
      </c>
      <c r="AD1230" s="51">
        <v>31.599422474770101</v>
      </c>
      <c r="AE1230" s="19">
        <v>8.5485607571172295E-2</v>
      </c>
      <c r="AF1230" s="87">
        <v>26.325792805728302</v>
      </c>
      <c r="AG1230" s="19">
        <v>-9.4230161548693996E-3</v>
      </c>
      <c r="AH1230" s="51">
        <v>-2.7411226073127199</v>
      </c>
      <c r="AI1230" s="19">
        <v>-3.21283973853497E-2</v>
      </c>
      <c r="AJ1230" s="51">
        <v>10.514077468455101</v>
      </c>
      <c r="AK1230" s="19">
        <v>0.97760011569713201</v>
      </c>
      <c r="AL1230" s="19">
        <v>8.0515169189311606E-2</v>
      </c>
      <c r="AM1230" s="51">
        <v>101.914587119478</v>
      </c>
      <c r="AN1230" s="15"/>
      <c r="AO1230" s="22">
        <v>6.2400508977589197E-2</v>
      </c>
      <c r="AP1230" s="22">
        <v>-5.9510554312510101E-2</v>
      </c>
      <c r="AQ1230" s="22">
        <v>0.120275082312291</v>
      </c>
      <c r="AR1230" s="22">
        <v>-0.13191963872304799</v>
      </c>
      <c r="AS1230" s="20">
        <v>8</v>
      </c>
      <c r="AT1230" s="20">
        <v>4</v>
      </c>
      <c r="AU1230" s="20">
        <v>7</v>
      </c>
      <c r="AV1230" s="21">
        <v>5</v>
      </c>
      <c r="AW1230" s="15"/>
      <c r="AX1230" s="25">
        <v>0.19243983543186899</v>
      </c>
      <c r="AY1230" s="26">
        <v>0.54313021280177098</v>
      </c>
      <c r="AZ1230" s="26">
        <v>0.93858592618562398</v>
      </c>
      <c r="BA1230" s="26">
        <v>0.78403429294939997</v>
      </c>
      <c r="BB1230" s="85">
        <v>1.98514120276377E-2</v>
      </c>
      <c r="BC1230" s="88">
        <v>-30.0699358012935</v>
      </c>
      <c r="BD1230" s="18">
        <v>43882</v>
      </c>
      <c r="BE1230" s="18">
        <v>43910</v>
      </c>
      <c r="BF1230" s="20"/>
      <c r="BG1230" s="18"/>
      <c r="BH1230" s="15"/>
    </row>
    <row r="1231" spans="1:60" x14ac:dyDescent="0.25">
      <c r="A1231" s="15"/>
      <c r="B1231" s="14" t="s">
        <v>3848</v>
      </c>
      <c r="C1231" s="14" t="s">
        <v>3849</v>
      </c>
      <c r="D1231" s="14" t="s">
        <v>3801</v>
      </c>
      <c r="E1231" s="16" t="s">
        <v>345</v>
      </c>
      <c r="F1231" s="16" t="s">
        <v>326</v>
      </c>
      <c r="G1231" s="81" t="s">
        <v>145</v>
      </c>
      <c r="H1231" s="82" t="s">
        <v>70</v>
      </c>
      <c r="I1231" s="17" t="s">
        <v>31</v>
      </c>
      <c r="J1231" s="17" t="s">
        <v>3850</v>
      </c>
      <c r="K1231" s="15"/>
      <c r="L1231" s="18">
        <v>44022</v>
      </c>
      <c r="M1231" s="83">
        <v>1832.7817000001701</v>
      </c>
      <c r="N1231" s="84">
        <v>1832.7817000001701</v>
      </c>
      <c r="O1231" s="84">
        <v>2073.5177000016001</v>
      </c>
      <c r="P1231" s="85">
        <f t="shared" si="19"/>
        <v>0.88389971303295634</v>
      </c>
      <c r="Q1231" s="18">
        <v>43882</v>
      </c>
      <c r="R1231" s="86">
        <v>703175.40599999996</v>
      </c>
      <c r="S1231" s="86">
        <v>380758.57588525402</v>
      </c>
      <c r="T1231" s="15"/>
      <c r="U1231" s="19">
        <v>1.6261116506939299E-2</v>
      </c>
      <c r="V1231" s="51">
        <v>1.6680245660609201</v>
      </c>
      <c r="W1231" s="19">
        <v>3.65052796532837E-2</v>
      </c>
      <c r="X1231" s="51">
        <v>4.4394452163978704</v>
      </c>
      <c r="Y1231" s="19">
        <v>-6.7191629395893002E-2</v>
      </c>
      <c r="Z1231" s="51">
        <v>12.612510518665699</v>
      </c>
      <c r="AA1231" s="19">
        <v>8.9941596435964999E-2</v>
      </c>
      <c r="AB1231" s="51">
        <v>29.570826546754699</v>
      </c>
      <c r="AC1231" s="19">
        <v>4.1396255401196E-2</v>
      </c>
      <c r="AD1231" s="51">
        <v>28.4254810383718</v>
      </c>
      <c r="AE1231" s="19">
        <v>3.76965962950635E-2</v>
      </c>
      <c r="AF1231" s="87">
        <v>21.546891678095601</v>
      </c>
      <c r="AG1231" s="19">
        <v>-9.8289290590400907E-3</v>
      </c>
      <c r="AH1231" s="51">
        <v>-2.7817138977297899</v>
      </c>
      <c r="AI1231" s="19">
        <v>-3.9715304809760703E-2</v>
      </c>
      <c r="AJ1231" s="51">
        <v>9.7553867260139704</v>
      </c>
      <c r="AK1231" s="19">
        <v>0.83278170000063301</v>
      </c>
      <c r="AL1231" s="19">
        <v>7.1223481656488702E-2</v>
      </c>
      <c r="AM1231" s="51">
        <v>87.4327455498278</v>
      </c>
      <c r="AN1231" s="15"/>
      <c r="AO1231" s="22">
        <v>6.2356947717489702E-2</v>
      </c>
      <c r="AP1231" s="22">
        <v>-5.9549134833141601E-2</v>
      </c>
      <c r="AQ1231" s="22">
        <v>0.118894631625153</v>
      </c>
      <c r="AR1231" s="22">
        <v>-0.13302196292264901</v>
      </c>
      <c r="AS1231" s="20">
        <v>8</v>
      </c>
      <c r="AT1231" s="20">
        <v>4</v>
      </c>
      <c r="AU1231" s="20">
        <v>7</v>
      </c>
      <c r="AV1231" s="21">
        <v>5</v>
      </c>
      <c r="AW1231" s="15"/>
      <c r="AX1231" s="25">
        <v>0.19239003477734501</v>
      </c>
      <c r="AY1231" s="26">
        <v>0.462107540598936</v>
      </c>
      <c r="AZ1231" s="26">
        <v>0.88569285792982599</v>
      </c>
      <c r="BA1231" s="26">
        <v>0.66511301168247905</v>
      </c>
      <c r="BB1231" s="85">
        <v>1.9845259370231402E-2</v>
      </c>
      <c r="BC1231" s="88">
        <v>-30.150145330408101</v>
      </c>
      <c r="BD1231" s="18">
        <v>43882</v>
      </c>
      <c r="BE1231" s="18">
        <v>43910</v>
      </c>
      <c r="BF1231" s="20"/>
      <c r="BG1231" s="18"/>
      <c r="BH1231" s="15"/>
    </row>
    <row r="1232" spans="1:60" x14ac:dyDescent="0.25">
      <c r="A1232" s="15"/>
      <c r="B1232" s="14" t="s">
        <v>3851</v>
      </c>
      <c r="C1232" s="14" t="s">
        <v>3852</v>
      </c>
      <c r="D1232" s="14" t="s">
        <v>3853</v>
      </c>
      <c r="E1232" s="16" t="s">
        <v>36</v>
      </c>
      <c r="F1232" s="16" t="s">
        <v>350</v>
      </c>
      <c r="G1232" s="81" t="s">
        <v>38</v>
      </c>
      <c r="H1232" s="82" t="s">
        <v>3854</v>
      </c>
      <c r="I1232" s="17" t="s">
        <v>31</v>
      </c>
      <c r="J1232" s="17" t="s">
        <v>3855</v>
      </c>
      <c r="K1232" s="15"/>
      <c r="L1232" s="18">
        <v>44022</v>
      </c>
      <c r="M1232" s="83">
        <v>398.03179999999702</v>
      </c>
      <c r="N1232" s="84">
        <v>398.03179999999702</v>
      </c>
      <c r="O1232" s="84">
        <v>517.14979999978095</v>
      </c>
      <c r="P1232" s="85">
        <f t="shared" si="19"/>
        <v>0.76966441831779808</v>
      </c>
      <c r="Q1232" s="18">
        <v>43843</v>
      </c>
      <c r="R1232" s="86">
        <v>87439.763999999996</v>
      </c>
      <c r="S1232" s="86">
        <v>68456.049003784196</v>
      </c>
      <c r="T1232" s="15"/>
      <c r="U1232" s="19">
        <v>9.2468019829539099E-3</v>
      </c>
      <c r="V1232" s="51">
        <v>0.96659311366238398</v>
      </c>
      <c r="W1232" s="19">
        <v>1.05161446263082E-2</v>
      </c>
      <c r="X1232" s="51">
        <v>1.8405317136966901</v>
      </c>
      <c r="Y1232" s="19">
        <v>-0.21572653978277201</v>
      </c>
      <c r="Z1232" s="51">
        <v>-2.2409805200295501</v>
      </c>
      <c r="AA1232" s="19">
        <v>-7.0996999653289095E-2</v>
      </c>
      <c r="AB1232" s="51">
        <v>13.4769669378293</v>
      </c>
      <c r="AC1232" s="19">
        <v>2.4895503771403999E-2</v>
      </c>
      <c r="AD1232" s="51">
        <v>26.775405875407198</v>
      </c>
      <c r="AE1232" s="19">
        <v>2.2272458532825098E-2</v>
      </c>
      <c r="AF1232" s="87">
        <v>20.004477901879</v>
      </c>
      <c r="AG1232" s="19">
        <v>-1.9409943818573101E-2</v>
      </c>
      <c r="AH1232" s="51">
        <v>-3.7398153736830899</v>
      </c>
      <c r="AI1232" s="19">
        <v>-0.166206755406165</v>
      </c>
      <c r="AJ1232" s="51">
        <v>-2.8937583336228299</v>
      </c>
      <c r="AK1232" s="19">
        <v>-1.5820290285773801E-2</v>
      </c>
      <c r="AL1232" s="19">
        <v>-1.3359615077206399E-3</v>
      </c>
      <c r="AM1232" s="51">
        <v>-71.185252301045693</v>
      </c>
      <c r="AN1232" s="15"/>
      <c r="AO1232" s="22">
        <v>3.4304357535802403E-2</v>
      </c>
      <c r="AP1232" s="22">
        <v>-6.9649304799022496E-2</v>
      </c>
      <c r="AQ1232" s="22">
        <v>9.6908978708670504E-2</v>
      </c>
      <c r="AR1232" s="22">
        <v>-0.21677090719633299</v>
      </c>
      <c r="AS1232" s="20">
        <v>7</v>
      </c>
      <c r="AT1232" s="20">
        <v>5</v>
      </c>
      <c r="AU1232" s="20">
        <v>4</v>
      </c>
      <c r="AV1232" s="21">
        <v>8</v>
      </c>
      <c r="AW1232" s="15"/>
      <c r="AX1232" s="25">
        <v>0.21220283446862601</v>
      </c>
      <c r="AY1232" s="26">
        <v>-0.33511987811016303</v>
      </c>
      <c r="AZ1232" s="26">
        <v>0.41691091675238601</v>
      </c>
      <c r="BA1232" s="26">
        <v>-0.42962798869712099</v>
      </c>
      <c r="BB1232" s="85">
        <v>2.17029704960441E-2</v>
      </c>
      <c r="BC1232" s="88">
        <v>-38.1061348182266</v>
      </c>
      <c r="BD1232" s="18">
        <v>43843</v>
      </c>
      <c r="BE1232" s="18">
        <v>43908</v>
      </c>
      <c r="BF1232" s="20"/>
      <c r="BG1232" s="18"/>
      <c r="BH1232" s="15"/>
    </row>
    <row r="1233" spans="1:60" x14ac:dyDescent="0.25">
      <c r="A1233" s="15"/>
      <c r="B1233" s="14" t="s">
        <v>3856</v>
      </c>
      <c r="C1233" s="14" t="s">
        <v>3857</v>
      </c>
      <c r="D1233" s="14" t="s">
        <v>3853</v>
      </c>
      <c r="E1233" s="16" t="s">
        <v>43</v>
      </c>
      <c r="F1233" s="16" t="s">
        <v>350</v>
      </c>
      <c r="G1233" s="81" t="s">
        <v>38</v>
      </c>
      <c r="H1233" s="82" t="s">
        <v>3854</v>
      </c>
      <c r="I1233" s="17" t="s">
        <v>31</v>
      </c>
      <c r="J1233" s="17" t="s">
        <v>3858</v>
      </c>
      <c r="K1233" s="15"/>
      <c r="L1233" s="18">
        <v>44022</v>
      </c>
      <c r="M1233" s="83">
        <v>599.90550000034295</v>
      </c>
      <c r="N1233" s="84">
        <v>599.90550000034295</v>
      </c>
      <c r="O1233" s="84">
        <v>768.86180000007198</v>
      </c>
      <c r="P1233" s="85">
        <f t="shared" si="19"/>
        <v>0.7802514053894819</v>
      </c>
      <c r="Q1233" s="18">
        <v>43850</v>
      </c>
      <c r="R1233" s="86">
        <v>680817.09299999999</v>
      </c>
      <c r="S1233" s="86">
        <v>724230.192824219</v>
      </c>
      <c r="T1233" s="15"/>
      <c r="U1233" s="19">
        <v>9.3239206908037903E-3</v>
      </c>
      <c r="V1233" s="51">
        <v>0.97430498444737201</v>
      </c>
      <c r="W1233" s="19">
        <v>1.28358332949574E-2</v>
      </c>
      <c r="X1233" s="51">
        <v>2.0725005805616101</v>
      </c>
      <c r="Y1233" s="19">
        <v>-0.20474557990935899</v>
      </c>
      <c r="Z1233" s="51">
        <v>-1.14288453268819</v>
      </c>
      <c r="AA1233" s="19">
        <v>-4.4655078098949197E-2</v>
      </c>
      <c r="AB1233" s="51">
        <v>16.111159093270501</v>
      </c>
      <c r="AC1233" s="19">
        <v>8.37518027001352E-2</v>
      </c>
      <c r="AD1233" s="51">
        <v>32.6610357682803</v>
      </c>
      <c r="AE1233" s="19">
        <v>0.11154066572999</v>
      </c>
      <c r="AF1233" s="87">
        <v>28.931298621610001</v>
      </c>
      <c r="AG1233" s="19">
        <v>-1.8660332320905599E-2</v>
      </c>
      <c r="AH1233" s="51">
        <v>-3.6648542239163402</v>
      </c>
      <c r="AI1233" s="19">
        <v>-0.15388657839954201</v>
      </c>
      <c r="AJ1233" s="51">
        <v>-1.66174063296057</v>
      </c>
      <c r="AK1233" s="19">
        <v>0.43548969873867499</v>
      </c>
      <c r="AL1233" s="19">
        <v>3.07697940315848E-2</v>
      </c>
      <c r="AM1233" s="51">
        <v>-26.054253398615401</v>
      </c>
      <c r="AN1233" s="15"/>
      <c r="AO1233" s="22">
        <v>3.4383427113425603E-2</v>
      </c>
      <c r="AP1233" s="22">
        <v>-6.9578264609881493E-2</v>
      </c>
      <c r="AQ1233" s="22">
        <v>9.9424003681633594E-2</v>
      </c>
      <c r="AR1233" s="22">
        <v>-0.21491405865701399</v>
      </c>
      <c r="AS1233" s="20">
        <v>7</v>
      </c>
      <c r="AT1233" s="20">
        <v>5</v>
      </c>
      <c r="AU1233" s="20">
        <v>4</v>
      </c>
      <c r="AV1233" s="21">
        <v>8</v>
      </c>
      <c r="AW1233" s="15"/>
      <c r="AX1233" s="25">
        <v>0.21220709621120501</v>
      </c>
      <c r="AY1233" s="26">
        <v>-0.21767854184440699</v>
      </c>
      <c r="AZ1233" s="26">
        <v>0.51562362697950404</v>
      </c>
      <c r="BA1233" s="26">
        <v>-0.28027804548719398</v>
      </c>
      <c r="BB1233" s="85">
        <v>2.1705798607435999E-2</v>
      </c>
      <c r="BC1233" s="88">
        <v>-37.798899620247497</v>
      </c>
      <c r="BD1233" s="18">
        <v>43850</v>
      </c>
      <c r="BE1233" s="18">
        <v>43908</v>
      </c>
      <c r="BF1233" s="20"/>
      <c r="BG1233" s="18"/>
      <c r="BH1233" s="15"/>
    </row>
    <row r="1234" spans="1:60" x14ac:dyDescent="0.25">
      <c r="A1234" s="15"/>
      <c r="B1234" s="14" t="s">
        <v>3859</v>
      </c>
      <c r="C1234" s="14" t="s">
        <v>3860</v>
      </c>
      <c r="D1234" s="14" t="s">
        <v>3853</v>
      </c>
      <c r="E1234" s="16" t="s">
        <v>257</v>
      </c>
      <c r="F1234" s="16" t="s">
        <v>350</v>
      </c>
      <c r="G1234" s="81" t="s">
        <v>38</v>
      </c>
      <c r="H1234" s="82" t="s">
        <v>3854</v>
      </c>
      <c r="I1234" s="17" t="s">
        <v>31</v>
      </c>
      <c r="J1234" s="17" t="s">
        <v>3861</v>
      </c>
      <c r="K1234" s="15"/>
      <c r="L1234" s="18">
        <v>44022</v>
      </c>
      <c r="M1234" s="83">
        <v>624.17019999958598</v>
      </c>
      <c r="N1234" s="84">
        <v>624.17019999958598</v>
      </c>
      <c r="O1234" s="84">
        <v>798.64180000033195</v>
      </c>
      <c r="P1234" s="85">
        <f t="shared" si="19"/>
        <v>0.78153960887011742</v>
      </c>
      <c r="Q1234" s="18">
        <v>43850</v>
      </c>
      <c r="R1234" s="86">
        <v>3057375.3050000002</v>
      </c>
      <c r="S1234" s="86">
        <v>3492296.0468085902</v>
      </c>
      <c r="T1234" s="15"/>
      <c r="U1234" s="19">
        <v>9.3336285044642898E-3</v>
      </c>
      <c r="V1234" s="51">
        <v>0.97527576581342101</v>
      </c>
      <c r="W1234" s="19">
        <v>1.3126802719853E-2</v>
      </c>
      <c r="X1234" s="51">
        <v>2.1015975230511699</v>
      </c>
      <c r="Y1234" s="19">
        <v>-0.20335617231292399</v>
      </c>
      <c r="Z1234" s="51">
        <v>-1.00394377304474</v>
      </c>
      <c r="AA1234" s="19">
        <v>-4.1295237873782802E-2</v>
      </c>
      <c r="AB1234" s="51">
        <v>16.447143115772601</v>
      </c>
      <c r="AC1234" s="19">
        <v>9.1377409575216006E-2</v>
      </c>
      <c r="AD1234" s="51">
        <v>33.423596455773797</v>
      </c>
      <c r="AE1234" s="19">
        <v>0.12328810512015501</v>
      </c>
      <c r="AF1234" s="87">
        <v>30.106042560626499</v>
      </c>
      <c r="AG1234" s="19">
        <v>-1.8566365503829702E-2</v>
      </c>
      <c r="AH1234" s="51">
        <v>-3.6554575422087501</v>
      </c>
      <c r="AI1234" s="19">
        <v>-0.152326995220355</v>
      </c>
      <c r="AJ1234" s="51">
        <v>-1.5057823150418701</v>
      </c>
      <c r="AK1234" s="19">
        <v>0.49462464979325899</v>
      </c>
      <c r="AL1234" s="19">
        <v>3.4264068170159603E-2</v>
      </c>
      <c r="AM1234" s="51">
        <v>-20.140758293156999</v>
      </c>
      <c r="AN1234" s="15"/>
      <c r="AO1234" s="22">
        <v>3.4393446152535E-2</v>
      </c>
      <c r="AP1234" s="22">
        <v>-6.9569341273599997E-2</v>
      </c>
      <c r="AQ1234" s="22">
        <v>9.9741148003959099E-2</v>
      </c>
      <c r="AR1234" s="22">
        <v>-0.21468065620312701</v>
      </c>
      <c r="AS1234" s="20">
        <v>7</v>
      </c>
      <c r="AT1234" s="20">
        <v>5</v>
      </c>
      <c r="AU1234" s="20">
        <v>4</v>
      </c>
      <c r="AV1234" s="21">
        <v>8</v>
      </c>
      <c r="AW1234" s="15"/>
      <c r="AX1234" s="25">
        <v>0.21220797376852699</v>
      </c>
      <c r="AY1234" s="26">
        <v>-0.20270594011412901</v>
      </c>
      <c r="AZ1234" s="26">
        <v>0.52820500437701401</v>
      </c>
      <c r="BA1234" s="26">
        <v>-0.26114150823150301</v>
      </c>
      <c r="BB1234" s="85">
        <v>2.1706189582546401E-2</v>
      </c>
      <c r="BC1234" s="88">
        <v>-37.7643018434756</v>
      </c>
      <c r="BD1234" s="18">
        <v>43850</v>
      </c>
      <c r="BE1234" s="18">
        <v>43908</v>
      </c>
      <c r="BF1234" s="20"/>
      <c r="BG1234" s="18"/>
      <c r="BH1234" s="15"/>
    </row>
    <row r="1235" spans="1:60" x14ac:dyDescent="0.25">
      <c r="A1235" s="15"/>
      <c r="B1235" s="14" t="s">
        <v>3862</v>
      </c>
      <c r="C1235" s="14" t="s">
        <v>3863</v>
      </c>
      <c r="D1235" s="14" t="s">
        <v>3853</v>
      </c>
      <c r="E1235" s="16" t="s">
        <v>83</v>
      </c>
      <c r="F1235" s="16" t="s">
        <v>350</v>
      </c>
      <c r="G1235" s="81" t="s">
        <v>38</v>
      </c>
      <c r="H1235" s="82" t="s">
        <v>3854</v>
      </c>
      <c r="I1235" s="17" t="s">
        <v>31</v>
      </c>
      <c r="J1235" s="17" t="s">
        <v>3864</v>
      </c>
      <c r="K1235" s="15"/>
      <c r="L1235" s="18">
        <v>44022</v>
      </c>
      <c r="M1235" s="83">
        <v>886.41000000014901</v>
      </c>
      <c r="N1235" s="84">
        <v>886.41000000014901</v>
      </c>
      <c r="O1235" s="84">
        <v>1145.9458000008001</v>
      </c>
      <c r="P1235" s="85">
        <f t="shared" si="19"/>
        <v>0.77351825889106629</v>
      </c>
      <c r="Q1235" s="18">
        <v>43843</v>
      </c>
      <c r="R1235" s="86">
        <v>11919.045</v>
      </c>
      <c r="S1235" s="86">
        <v>28449.950667938199</v>
      </c>
      <c r="T1235" s="15"/>
      <c r="U1235" s="19">
        <v>9.2748856204707408E-3</v>
      </c>
      <c r="V1235" s="51">
        <v>0.96940147741406701</v>
      </c>
      <c r="W1235" s="19">
        <v>1.13632175780367E-2</v>
      </c>
      <c r="X1235" s="51">
        <v>1.9252390088695399</v>
      </c>
      <c r="Y1235" s="19">
        <v>-0.211733653283736</v>
      </c>
      <c r="Z1235" s="51">
        <v>-1.8416918701259399</v>
      </c>
      <c r="AA1235" s="19">
        <v>-6.1461904825628202E-2</v>
      </c>
      <c r="AB1235" s="51">
        <v>14.4304764206026</v>
      </c>
      <c r="AC1235" s="19">
        <v>4.6006663262232898E-2</v>
      </c>
      <c r="AD1235" s="51">
        <v>28.88652182449</v>
      </c>
      <c r="AE1235" s="19">
        <v>5.4004893980163601E-2</v>
      </c>
      <c r="AF1235" s="87">
        <v>23.1777214466128</v>
      </c>
      <c r="AG1235" s="19">
        <v>-1.9136037237331E-2</v>
      </c>
      <c r="AH1235" s="51">
        <v>-3.7124247155588801</v>
      </c>
      <c r="AI1235" s="19">
        <v>-0.16172841631021601</v>
      </c>
      <c r="AJ1235" s="51">
        <v>-2.4459244240279099</v>
      </c>
      <c r="AK1235" s="19">
        <v>-0.113589999999967</v>
      </c>
      <c r="AL1235" s="19">
        <v>-1.0057225402306399E-2</v>
      </c>
      <c r="AM1235" s="51">
        <v>-80.962223272537798</v>
      </c>
      <c r="AN1235" s="15"/>
      <c r="AO1235" s="22">
        <v>3.4333353858528398E-2</v>
      </c>
      <c r="AP1235" s="22">
        <v>-6.9623399067495498E-2</v>
      </c>
      <c r="AQ1235" s="22">
        <v>9.7826214445376494E-2</v>
      </c>
      <c r="AR1235" s="22">
        <v>-0.21609336575871599</v>
      </c>
      <c r="AS1235" s="20">
        <v>7</v>
      </c>
      <c r="AT1235" s="20">
        <v>5</v>
      </c>
      <c r="AU1235" s="20">
        <v>4</v>
      </c>
      <c r="AV1235" s="21">
        <v>8</v>
      </c>
      <c r="AW1235" s="15"/>
      <c r="AX1235" s="25">
        <v>0.212203935437137</v>
      </c>
      <c r="AY1235" s="26">
        <v>-0.29259573514354997</v>
      </c>
      <c r="AZ1235" s="26">
        <v>0.452660776502398</v>
      </c>
      <c r="BA1235" s="26">
        <v>-0.375705685050434</v>
      </c>
      <c r="BB1235" s="85">
        <v>2.17039552471761E-2</v>
      </c>
      <c r="BC1235" s="88">
        <v>-37.993795169051701</v>
      </c>
      <c r="BD1235" s="18">
        <v>43843</v>
      </c>
      <c r="BE1235" s="18">
        <v>43908</v>
      </c>
      <c r="BF1235" s="20"/>
      <c r="BG1235" s="18"/>
      <c r="BH1235" s="15"/>
    </row>
    <row r="1236" spans="1:60" x14ac:dyDescent="0.25">
      <c r="A1236" s="15"/>
      <c r="B1236" s="14" t="s">
        <v>3865</v>
      </c>
      <c r="C1236" s="14" t="s">
        <v>3866</v>
      </c>
      <c r="D1236" s="14" t="s">
        <v>3853</v>
      </c>
      <c r="E1236" s="16" t="s">
        <v>363</v>
      </c>
      <c r="F1236" s="16" t="s">
        <v>350</v>
      </c>
      <c r="G1236" s="81" t="s">
        <v>38</v>
      </c>
      <c r="H1236" s="82" t="s">
        <v>3854</v>
      </c>
      <c r="I1236" s="17" t="s">
        <v>31</v>
      </c>
      <c r="J1236" s="17" t="s">
        <v>3867</v>
      </c>
      <c r="K1236" s="15"/>
      <c r="L1236" s="18">
        <v>44022</v>
      </c>
      <c r="M1236" s="83">
        <v>493.47759999986698</v>
      </c>
      <c r="N1236" s="84">
        <v>493.47759999986698</v>
      </c>
      <c r="O1236" s="84">
        <v>637.34020000044302</v>
      </c>
      <c r="P1236" s="85">
        <f t="shared" si="19"/>
        <v>0.77427659513635572</v>
      </c>
      <c r="Q1236" s="18">
        <v>43843</v>
      </c>
      <c r="R1236" s="86">
        <v>1937615.3940000001</v>
      </c>
      <c r="S1236" s="86">
        <v>1843088.1551074199</v>
      </c>
      <c r="T1236" s="15"/>
      <c r="U1236" s="19">
        <v>9.2804843134217697E-3</v>
      </c>
      <c r="V1236" s="51">
        <v>0.969961346709169</v>
      </c>
      <c r="W1236" s="19">
        <v>1.1529499977768899E-2</v>
      </c>
      <c r="X1236" s="51">
        <v>1.94186724884275</v>
      </c>
      <c r="Y1236" s="19">
        <v>-0.21094790324888901</v>
      </c>
      <c r="Z1236" s="51">
        <v>-1.76311686664121</v>
      </c>
      <c r="AA1236" s="19">
        <v>-5.9578187855586301E-2</v>
      </c>
      <c r="AB1236" s="51">
        <v>14.618848117606801</v>
      </c>
      <c r="AC1236" s="19">
        <v>5.0204389477585203E-2</v>
      </c>
      <c r="AD1236" s="51">
        <v>29.306294446025301</v>
      </c>
      <c r="AE1236" s="19">
        <v>6.0351683156113702E-2</v>
      </c>
      <c r="AF1236" s="87">
        <v>23.812400364200599</v>
      </c>
      <c r="AG1236" s="19">
        <v>-1.9082348148003799E-2</v>
      </c>
      <c r="AH1236" s="51">
        <v>-3.7070558066261601</v>
      </c>
      <c r="AI1236" s="19">
        <v>-0.160846714341606</v>
      </c>
      <c r="AJ1236" s="51">
        <v>-2.3577542271668799</v>
      </c>
      <c r="AK1236" s="19">
        <v>0.19781931161735</v>
      </c>
      <c r="AL1236" s="19">
        <v>1.5247027567966099E-2</v>
      </c>
      <c r="AM1236" s="51">
        <v>-49.821292110777001</v>
      </c>
      <c r="AN1236" s="15"/>
      <c r="AO1236" s="22">
        <v>3.43389498066244E-2</v>
      </c>
      <c r="AP1236" s="22">
        <v>-6.9618317818822106E-2</v>
      </c>
      <c r="AQ1236" s="22">
        <v>9.8006939655606404E-2</v>
      </c>
      <c r="AR1236" s="22">
        <v>-0.21596098665206201</v>
      </c>
      <c r="AS1236" s="20">
        <v>7</v>
      </c>
      <c r="AT1236" s="20">
        <v>5</v>
      </c>
      <c r="AU1236" s="20">
        <v>4</v>
      </c>
      <c r="AV1236" s="21">
        <v>8</v>
      </c>
      <c r="AW1236" s="15"/>
      <c r="AX1236" s="25">
        <v>0.212204225520254</v>
      </c>
      <c r="AY1236" s="26">
        <v>-0.28419646764086798</v>
      </c>
      <c r="AZ1236" s="26">
        <v>0.459721589928904</v>
      </c>
      <c r="BA1236" s="26">
        <v>-0.36503402854259498</v>
      </c>
      <c r="BB1236" s="85">
        <v>2.1704156220148402E-2</v>
      </c>
      <c r="BC1236" s="88">
        <v>-37.9717300117482</v>
      </c>
      <c r="BD1236" s="18">
        <v>43843</v>
      </c>
      <c r="BE1236" s="18">
        <v>43908</v>
      </c>
      <c r="BF1236" s="20"/>
      <c r="BG1236" s="18"/>
      <c r="BH1236" s="15"/>
    </row>
    <row r="1237" spans="1:60" x14ac:dyDescent="0.25">
      <c r="A1237" s="15"/>
      <c r="B1237" s="14" t="s">
        <v>3868</v>
      </c>
      <c r="C1237" s="14" t="s">
        <v>3869</v>
      </c>
      <c r="D1237" s="14" t="s">
        <v>3853</v>
      </c>
      <c r="E1237" s="16" t="s">
        <v>367</v>
      </c>
      <c r="F1237" s="16" t="s">
        <v>350</v>
      </c>
      <c r="G1237" s="81" t="s">
        <v>38</v>
      </c>
      <c r="H1237" s="82" t="s">
        <v>3854</v>
      </c>
      <c r="I1237" s="17" t="s">
        <v>31</v>
      </c>
      <c r="J1237" s="17" t="s">
        <v>3870</v>
      </c>
      <c r="K1237" s="15"/>
      <c r="L1237" s="18">
        <v>44022</v>
      </c>
      <c r="M1237" s="83">
        <v>571.83139999955904</v>
      </c>
      <c r="N1237" s="84">
        <v>571.83139999955904</v>
      </c>
      <c r="O1237" s="84">
        <v>734.23770000040497</v>
      </c>
      <c r="P1237" s="85">
        <f t="shared" si="19"/>
        <v>0.77880964161775357</v>
      </c>
      <c r="Q1237" s="18">
        <v>43843</v>
      </c>
      <c r="R1237" s="86">
        <v>259786.32199999999</v>
      </c>
      <c r="S1237" s="86">
        <v>246390.32914892599</v>
      </c>
      <c r="T1237" s="15"/>
      <c r="U1237" s="19">
        <v>9.3133075006335293E-3</v>
      </c>
      <c r="V1237" s="51">
        <v>0.97324366543034602</v>
      </c>
      <c r="W1237" s="19">
        <v>1.2519278065156E-2</v>
      </c>
      <c r="X1237" s="51">
        <v>2.0408450575814601</v>
      </c>
      <c r="Y1237" s="19">
        <v>-0.20625075824151301</v>
      </c>
      <c r="Z1237" s="51">
        <v>-1.2934023659036</v>
      </c>
      <c r="AA1237" s="19">
        <v>-4.8288311199939898E-2</v>
      </c>
      <c r="AB1237" s="51">
        <v>15.747835783171499</v>
      </c>
      <c r="AC1237" s="19">
        <v>7.5536996026130496E-2</v>
      </c>
      <c r="AD1237" s="51">
        <v>31.839555100858</v>
      </c>
      <c r="AE1237" s="19">
        <v>9.8932088072615401E-2</v>
      </c>
      <c r="AF1237" s="87">
        <v>27.670440855872599</v>
      </c>
      <c r="AG1237" s="19">
        <v>-1.87622669436678E-2</v>
      </c>
      <c r="AH1237" s="51">
        <v>-3.6750476861925598</v>
      </c>
      <c r="AI1237" s="19">
        <v>-0.15557592746889001</v>
      </c>
      <c r="AJ1237" s="51">
        <v>-1.8306755398953101</v>
      </c>
      <c r="AK1237" s="19">
        <v>0.37396717845171201</v>
      </c>
      <c r="AL1237" s="19">
        <v>2.6991573806299098E-2</v>
      </c>
      <c r="AM1237" s="51">
        <v>-32.206505427311598</v>
      </c>
      <c r="AN1237" s="15"/>
      <c r="AO1237" s="22">
        <v>3.4372772437564002E-2</v>
      </c>
      <c r="AP1237" s="22">
        <v>-6.9587987221020706E-2</v>
      </c>
      <c r="AQ1237" s="22">
        <v>9.9081613823800596E-2</v>
      </c>
      <c r="AR1237" s="22">
        <v>-0.215167377765174</v>
      </c>
      <c r="AS1237" s="20">
        <v>7</v>
      </c>
      <c r="AT1237" s="20">
        <v>5</v>
      </c>
      <c r="AU1237" s="20">
        <v>4</v>
      </c>
      <c r="AV1237" s="21">
        <v>8</v>
      </c>
      <c r="AW1237" s="15"/>
      <c r="AX1237" s="25">
        <v>0.21220625488087499</v>
      </c>
      <c r="AY1237" s="26">
        <v>-0.233869887024866</v>
      </c>
      <c r="AZ1237" s="26">
        <v>0.50201883190129604</v>
      </c>
      <c r="BA1237" s="26">
        <v>-0.300948201887422</v>
      </c>
      <c r="BB1237" s="85">
        <v>2.1705386445937599E-2</v>
      </c>
      <c r="BC1237" s="88">
        <v>-37.840089115547002</v>
      </c>
      <c r="BD1237" s="18">
        <v>43843</v>
      </c>
      <c r="BE1237" s="18">
        <v>43908</v>
      </c>
      <c r="BF1237" s="20"/>
      <c r="BG1237" s="18"/>
      <c r="BH1237" s="15"/>
    </row>
    <row r="1238" spans="1:60" x14ac:dyDescent="0.25">
      <c r="A1238" s="15"/>
      <c r="B1238" s="14" t="s">
        <v>3871</v>
      </c>
      <c r="C1238" s="14" t="s">
        <v>3872</v>
      </c>
      <c r="D1238" s="14" t="s">
        <v>3853</v>
      </c>
      <c r="E1238" s="16" t="s">
        <v>371</v>
      </c>
      <c r="F1238" s="16" t="s">
        <v>350</v>
      </c>
      <c r="G1238" s="81" t="s">
        <v>38</v>
      </c>
      <c r="H1238" s="82" t="s">
        <v>3854</v>
      </c>
      <c r="I1238" s="17" t="s">
        <v>31</v>
      </c>
      <c r="J1238" s="17" t="s">
        <v>3873</v>
      </c>
      <c r="K1238" s="15"/>
      <c r="L1238" s="18">
        <v>44022</v>
      </c>
      <c r="M1238" s="83">
        <v>932.417299999855</v>
      </c>
      <c r="N1238" s="84">
        <v>932.417299999855</v>
      </c>
      <c r="O1238" s="84">
        <v>1446.97809999995</v>
      </c>
      <c r="P1238" s="85">
        <f t="shared" si="19"/>
        <v>0.64438936567173144</v>
      </c>
      <c r="Q1238" s="18">
        <v>43850</v>
      </c>
      <c r="R1238" s="86">
        <v>0</v>
      </c>
      <c r="S1238" s="86">
        <v>45319.201190856897</v>
      </c>
      <c r="T1238" s="15"/>
      <c r="U1238" s="19">
        <v>0</v>
      </c>
      <c r="V1238" s="51">
        <v>4.1912915366992799E-2</v>
      </c>
      <c r="W1238" s="19">
        <v>0</v>
      </c>
      <c r="X1238" s="51">
        <v>0.78891725106586796</v>
      </c>
      <c r="Y1238" s="19">
        <v>-0.343094048531493</v>
      </c>
      <c r="Z1238" s="51">
        <v>-14.9777313949016</v>
      </c>
      <c r="AA1238" s="19">
        <v>-0.179995119109808</v>
      </c>
      <c r="AB1238" s="51">
        <v>2.57715499217738</v>
      </c>
      <c r="AC1238" s="19">
        <v>-0.15462718789698601</v>
      </c>
      <c r="AD1238" s="51">
        <v>8.8231367085536494</v>
      </c>
      <c r="AE1238" s="19">
        <v>-0.15462718789698601</v>
      </c>
      <c r="AF1238" s="87">
        <v>2.31451325889793</v>
      </c>
      <c r="AG1238" s="19">
        <v>0</v>
      </c>
      <c r="AH1238" s="51">
        <v>-1.79882099182578</v>
      </c>
      <c r="AI1238" s="19">
        <v>-0.300948889546853</v>
      </c>
      <c r="AJ1238" s="51">
        <v>-16.3679717477062</v>
      </c>
      <c r="AK1238" s="19">
        <v>-6.7582700000493795E-2</v>
      </c>
      <c r="AL1238" s="19">
        <v>-7.3663004768604896E-3</v>
      </c>
      <c r="AM1238" s="51">
        <v>9.60369199101115</v>
      </c>
      <c r="AN1238" s="15"/>
      <c r="AO1238" s="22">
        <v>2.5795927196668299E-2</v>
      </c>
      <c r="AP1238" s="22">
        <v>-6.9560415614469101E-2</v>
      </c>
      <c r="AQ1238" s="22">
        <v>9.5121527587325505E-2</v>
      </c>
      <c r="AR1238" s="22">
        <v>-0.25616407484369103</v>
      </c>
      <c r="AS1238" s="20">
        <v>3</v>
      </c>
      <c r="AT1238" s="20">
        <v>3</v>
      </c>
      <c r="AU1238" s="20">
        <v>5</v>
      </c>
      <c r="AV1238" s="21">
        <v>7</v>
      </c>
      <c r="AW1238" s="15"/>
      <c r="AX1238" s="25">
        <v>0.169943101561221</v>
      </c>
      <c r="AY1238" s="26">
        <v>-1.1344335571775399</v>
      </c>
      <c r="AZ1238" s="26">
        <v>-4.22123233767593E-2</v>
      </c>
      <c r="BA1238" s="26">
        <v>-1.31707147248017</v>
      </c>
      <c r="BB1238" s="85">
        <v>1.72622804981074E-2</v>
      </c>
      <c r="BC1238" s="88">
        <v>-37.729651886213098</v>
      </c>
      <c r="BD1238" s="18">
        <v>43850</v>
      </c>
      <c r="BE1238" s="18">
        <v>43908</v>
      </c>
      <c r="BF1238" s="20"/>
      <c r="BG1238" s="18"/>
      <c r="BH1238" s="15"/>
    </row>
    <row r="1239" spans="1:60" x14ac:dyDescent="0.25">
      <c r="A1239" s="15"/>
      <c r="B1239" s="14" t="s">
        <v>3874</v>
      </c>
      <c r="C1239" s="14" t="s">
        <v>3875</v>
      </c>
      <c r="D1239" s="14" t="s">
        <v>3853</v>
      </c>
      <c r="E1239" s="16" t="s">
        <v>132</v>
      </c>
      <c r="F1239" s="16" t="s">
        <v>350</v>
      </c>
      <c r="G1239" s="81" t="s">
        <v>38</v>
      </c>
      <c r="H1239" s="82" t="s">
        <v>3854</v>
      </c>
      <c r="I1239" s="17" t="s">
        <v>31</v>
      </c>
      <c r="J1239" s="17" t="s">
        <v>3876</v>
      </c>
      <c r="K1239" s="15"/>
      <c r="L1239" s="18">
        <v>44022</v>
      </c>
      <c r="M1239" s="83">
        <v>1194.7709999997201</v>
      </c>
      <c r="N1239" s="84">
        <v>1194.7709999997201</v>
      </c>
      <c r="O1239" s="84">
        <v>1516.9008000008801</v>
      </c>
      <c r="P1239" s="85">
        <f t="shared" si="19"/>
        <v>0.78763950813331163</v>
      </c>
      <c r="Q1239" s="18">
        <v>43850</v>
      </c>
      <c r="R1239" s="86">
        <v>2087235.574</v>
      </c>
      <c r="S1239" s="86">
        <v>1351779.3651757799</v>
      </c>
      <c r="T1239" s="15"/>
      <c r="U1239" s="19">
        <v>9.3792260013287904E-3</v>
      </c>
      <c r="V1239" s="51">
        <v>0.97983551549987202</v>
      </c>
      <c r="W1239" s="19">
        <v>1.4501921639748601E-2</v>
      </c>
      <c r="X1239" s="51">
        <v>2.2391094150407298</v>
      </c>
      <c r="Y1239" s="19">
        <v>-0.196775271588122</v>
      </c>
      <c r="Z1239" s="51">
        <v>-0.34585370056447601</v>
      </c>
      <c r="AA1239" s="19">
        <v>-2.5301655575276499E-2</v>
      </c>
      <c r="AB1239" s="51">
        <v>18.046501345641399</v>
      </c>
      <c r="AC1239" s="19">
        <v>0.12804637980661901</v>
      </c>
      <c r="AD1239" s="51">
        <v>37.0904934789287</v>
      </c>
      <c r="AE1239" s="19"/>
      <c r="AF1239" s="87"/>
      <c r="AG1239" s="19">
        <v>-1.81224414927783E-2</v>
      </c>
      <c r="AH1239" s="51">
        <v>-3.6110651411036101</v>
      </c>
      <c r="AI1239" s="19">
        <v>-0.14493820904957799</v>
      </c>
      <c r="AJ1239" s="51">
        <v>-0.76690369796415303</v>
      </c>
      <c r="AK1239" s="19">
        <v>0.208215417053143</v>
      </c>
      <c r="AL1239" s="19">
        <v>8.4587775925756406E-2</v>
      </c>
      <c r="AM1239" s="51">
        <v>49.025745815772098</v>
      </c>
      <c r="AN1239" s="15"/>
      <c r="AO1239" s="22">
        <v>3.4440211313267403E-2</v>
      </c>
      <c r="AP1239" s="22">
        <v>-6.9527262521660305E-2</v>
      </c>
      <c r="AQ1239" s="22">
        <v>0.101233713288821</v>
      </c>
      <c r="AR1239" s="22">
        <v>-0.213579338417621</v>
      </c>
      <c r="AS1239" s="20">
        <v>7</v>
      </c>
      <c r="AT1239" s="20">
        <v>5</v>
      </c>
      <c r="AU1239" s="20">
        <v>4</v>
      </c>
      <c r="AV1239" s="21">
        <v>8</v>
      </c>
      <c r="AW1239" s="15"/>
      <c r="AX1239" s="25">
        <v>0.212212771768682</v>
      </c>
      <c r="AY1239" s="26">
        <v>-0.13146680959585</v>
      </c>
      <c r="AZ1239" s="26">
        <v>0.58805064169337096</v>
      </c>
      <c r="BA1239" s="26">
        <v>-0.169799612215911</v>
      </c>
      <c r="BB1239" s="85">
        <v>2.17081017170494E-2</v>
      </c>
      <c r="BC1239" s="88">
        <v>-37.600922881742001</v>
      </c>
      <c r="BD1239" s="18">
        <v>43850</v>
      </c>
      <c r="BE1239" s="18">
        <v>43908</v>
      </c>
      <c r="BF1239" s="20"/>
      <c r="BG1239" s="18"/>
      <c r="BH1239" s="15"/>
    </row>
    <row r="1240" spans="1:60" x14ac:dyDescent="0.25">
      <c r="A1240" s="15"/>
      <c r="B1240" s="14" t="s">
        <v>3877</v>
      </c>
      <c r="C1240" s="14" t="s">
        <v>3878</v>
      </c>
      <c r="D1240" s="14" t="s">
        <v>3853</v>
      </c>
      <c r="E1240" s="16" t="s">
        <v>378</v>
      </c>
      <c r="F1240" s="16" t="s">
        <v>350</v>
      </c>
      <c r="G1240" s="81" t="s">
        <v>38</v>
      </c>
      <c r="H1240" s="82" t="s">
        <v>3854</v>
      </c>
      <c r="I1240" s="17" t="s">
        <v>31</v>
      </c>
      <c r="J1240" s="17" t="s">
        <v>3879</v>
      </c>
      <c r="K1240" s="15"/>
      <c r="L1240" s="18">
        <v>44022</v>
      </c>
      <c r="M1240" s="83">
        <v>1007.53170000017</v>
      </c>
      <c r="N1240" s="84">
        <v>1007.53170000017</v>
      </c>
      <c r="O1240" s="84">
        <v>1289.16330000013</v>
      </c>
      <c r="P1240" s="85">
        <f t="shared" si="19"/>
        <v>0.78153923556470184</v>
      </c>
      <c r="Q1240" s="18">
        <v>43850</v>
      </c>
      <c r="R1240" s="86">
        <v>18043.030999999999</v>
      </c>
      <c r="S1240" s="86">
        <v>18297.182618316601</v>
      </c>
      <c r="T1240" s="15"/>
      <c r="U1240" s="19">
        <v>9.3335622750600998E-3</v>
      </c>
      <c r="V1240" s="51">
        <v>0.97526914287300304</v>
      </c>
      <c r="W1240" s="19">
        <v>1.31268959084991E-2</v>
      </c>
      <c r="X1240" s="51">
        <v>2.1016068419157801</v>
      </c>
      <c r="Y1240" s="19">
        <v>-0.20335648758453301</v>
      </c>
      <c r="Z1240" s="51">
        <v>-1.00397530020564</v>
      </c>
      <c r="AA1240" s="19">
        <v>-4.1296142058854499E-2</v>
      </c>
      <c r="AB1240" s="51">
        <v>16.447052697272699</v>
      </c>
      <c r="AC1240" s="19">
        <v>9.1377307324437398E-2</v>
      </c>
      <c r="AD1240" s="51">
        <v>33.4235862307251</v>
      </c>
      <c r="AE1240" s="19">
        <v>0.123286234094849</v>
      </c>
      <c r="AF1240" s="87">
        <v>30.105855458095899</v>
      </c>
      <c r="AG1240" s="19">
        <v>-1.8566290766102601E-2</v>
      </c>
      <c r="AH1240" s="51">
        <v>-3.65545006843604</v>
      </c>
      <c r="AI1240" s="19">
        <v>-0.15232747146554201</v>
      </c>
      <c r="AJ1240" s="51">
        <v>-1.5058299395604999</v>
      </c>
      <c r="AK1240" s="19">
        <v>0.117629369155184</v>
      </c>
      <c r="AL1240" s="19">
        <v>1.2686580223089499E-2</v>
      </c>
      <c r="AM1240" s="51">
        <v>14.949843752227</v>
      </c>
      <c r="AN1240" s="15"/>
      <c r="AO1240" s="22">
        <v>3.4393492058370598E-2</v>
      </c>
      <c r="AP1240" s="22">
        <v>-6.9569310510851204E-2</v>
      </c>
      <c r="AQ1240" s="22">
        <v>9.9741227402846605E-2</v>
      </c>
      <c r="AR1240" s="22">
        <v>-0.21468070225557301</v>
      </c>
      <c r="AS1240" s="20">
        <v>7</v>
      </c>
      <c r="AT1240" s="20">
        <v>5</v>
      </c>
      <c r="AU1240" s="20">
        <v>4</v>
      </c>
      <c r="AV1240" s="21">
        <v>8</v>
      </c>
      <c r="AW1240" s="15"/>
      <c r="AX1240" s="25">
        <v>0.21220789772691201</v>
      </c>
      <c r="AY1240" s="26">
        <v>-0.20270952921941901</v>
      </c>
      <c r="AZ1240" s="26">
        <v>0.52820123801757302</v>
      </c>
      <c r="BA1240" s="26">
        <v>-0.261146108601224</v>
      </c>
      <c r="BB1240" s="85">
        <v>2.1706181867048101E-2</v>
      </c>
      <c r="BC1240" s="88">
        <v>-37.764292545441997</v>
      </c>
      <c r="BD1240" s="18">
        <v>43850</v>
      </c>
      <c r="BE1240" s="18">
        <v>43908</v>
      </c>
      <c r="BF1240" s="20"/>
      <c r="BG1240" s="18"/>
      <c r="BH1240" s="15"/>
    </row>
    <row r="1241" spans="1:60" x14ac:dyDescent="0.25">
      <c r="A1241" s="15"/>
      <c r="B1241" s="14" t="s">
        <v>3880</v>
      </c>
      <c r="C1241" s="14" t="s">
        <v>3881</v>
      </c>
      <c r="D1241" s="14" t="s">
        <v>3853</v>
      </c>
      <c r="E1241" s="16" t="s">
        <v>382</v>
      </c>
      <c r="F1241" s="16" t="s">
        <v>350</v>
      </c>
      <c r="G1241" s="81" t="s">
        <v>38</v>
      </c>
      <c r="H1241" s="82" t="s">
        <v>3854</v>
      </c>
      <c r="I1241" s="17" t="s">
        <v>31</v>
      </c>
      <c r="J1241" s="17" t="s">
        <v>3882</v>
      </c>
      <c r="K1241" s="15"/>
      <c r="L1241" s="18">
        <v>44022</v>
      </c>
      <c r="M1241" s="83">
        <v>1374.34219999984</v>
      </c>
      <c r="N1241" s="84">
        <v>1374.34219999984</v>
      </c>
      <c r="O1241" s="84">
        <v>1756.8507000003001</v>
      </c>
      <c r="P1241" s="85">
        <f t="shared" si="19"/>
        <v>0.78227603518022626</v>
      </c>
      <c r="Q1241" s="18">
        <v>43850</v>
      </c>
      <c r="R1241" s="86">
        <v>23269.391</v>
      </c>
      <c r="S1241" s="86">
        <v>25443.685797699</v>
      </c>
      <c r="T1241" s="15"/>
      <c r="U1241" s="19">
        <v>9.3390556103258894E-3</v>
      </c>
      <c r="V1241" s="51">
        <v>0.97581847639958097</v>
      </c>
      <c r="W1241" s="19">
        <v>1.32933995573694E-2</v>
      </c>
      <c r="X1241" s="51">
        <v>2.1182572068028098</v>
      </c>
      <c r="Y1241" s="19">
        <v>-0.20256181986944299</v>
      </c>
      <c r="Z1241" s="51">
        <v>-0.92450852869660605</v>
      </c>
      <c r="AA1241" s="19">
        <v>-3.9370750195303103E-2</v>
      </c>
      <c r="AB1241" s="51">
        <v>16.639591883635099</v>
      </c>
      <c r="AC1241" s="19">
        <v>9.5758524976263304E-2</v>
      </c>
      <c r="AD1241" s="51">
        <v>33.861707995878497</v>
      </c>
      <c r="AE1241" s="19">
        <v>0.13005364444878101</v>
      </c>
      <c r="AF1241" s="87">
        <v>30.782596493489098</v>
      </c>
      <c r="AG1241" s="19">
        <v>-1.8512501136683599E-2</v>
      </c>
      <c r="AH1241" s="51">
        <v>-3.6500711054941299</v>
      </c>
      <c r="AI1241" s="19">
        <v>-0.15143533796886899</v>
      </c>
      <c r="AJ1241" s="51">
        <v>-1.4166165898932399</v>
      </c>
      <c r="AK1241" s="19">
        <v>0.136853503183374</v>
      </c>
      <c r="AL1241" s="19">
        <v>1.4646310854004699E-2</v>
      </c>
      <c r="AM1241" s="51">
        <v>16.8722571550461</v>
      </c>
      <c r="AN1241" s="15"/>
      <c r="AO1241" s="22">
        <v>3.43991238696617E-2</v>
      </c>
      <c r="AP1241" s="22">
        <v>-6.9564181837486097E-2</v>
      </c>
      <c r="AQ1241" s="22">
        <v>9.9921890072437194E-2</v>
      </c>
      <c r="AR1241" s="22">
        <v>-0.214547204240225</v>
      </c>
      <c r="AS1241" s="20">
        <v>7</v>
      </c>
      <c r="AT1241" s="20">
        <v>5</v>
      </c>
      <c r="AU1241" s="20">
        <v>4</v>
      </c>
      <c r="AV1241" s="21">
        <v>8</v>
      </c>
      <c r="AW1241" s="15"/>
      <c r="AX1241" s="25">
        <v>0.212208399628289</v>
      </c>
      <c r="AY1241" s="26">
        <v>-0.19413234742319199</v>
      </c>
      <c r="AZ1241" s="26">
        <v>0.53540838833760096</v>
      </c>
      <c r="BA1241" s="26">
        <v>-0.25017395009945198</v>
      </c>
      <c r="BB1241" s="85">
        <v>2.1706405451404901E-2</v>
      </c>
      <c r="BC1241" s="88">
        <v>-37.744522058695999</v>
      </c>
      <c r="BD1241" s="18">
        <v>43850</v>
      </c>
      <c r="BE1241" s="18">
        <v>43908</v>
      </c>
      <c r="BF1241" s="20"/>
      <c r="BG1241" s="18"/>
      <c r="BH1241" s="15"/>
    </row>
    <row r="1242" spans="1:60" x14ac:dyDescent="0.25">
      <c r="A1242" s="15"/>
      <c r="B1242" s="14" t="s">
        <v>3883</v>
      </c>
      <c r="C1242" s="14" t="s">
        <v>3884</v>
      </c>
      <c r="D1242" s="14" t="s">
        <v>3853</v>
      </c>
      <c r="E1242" s="16" t="s">
        <v>386</v>
      </c>
      <c r="F1242" s="16" t="s">
        <v>350</v>
      </c>
      <c r="G1242" s="81" t="s">
        <v>38</v>
      </c>
      <c r="H1242" s="82" t="s">
        <v>3854</v>
      </c>
      <c r="I1242" s="17" t="s">
        <v>31</v>
      </c>
      <c r="J1242" s="17" t="s">
        <v>3885</v>
      </c>
      <c r="K1242" s="15"/>
      <c r="L1242" s="18">
        <v>44022</v>
      </c>
      <c r="M1242" s="83">
        <v>1125.6247000005101</v>
      </c>
      <c r="N1242" s="84">
        <v>1125.6247000005101</v>
      </c>
      <c r="O1242" s="84">
        <v>1437.55489999987</v>
      </c>
      <c r="P1242" s="85">
        <f t="shared" si="19"/>
        <v>0.78301336526390186</v>
      </c>
      <c r="Q1242" s="18">
        <v>43850</v>
      </c>
      <c r="R1242" s="86">
        <v>70046.923999999999</v>
      </c>
      <c r="S1242" s="86">
        <v>66763.424389343301</v>
      </c>
      <c r="T1242" s="15"/>
      <c r="U1242" s="19">
        <v>9.3446622067858698E-3</v>
      </c>
      <c r="V1242" s="51">
        <v>0.97637913604558002</v>
      </c>
      <c r="W1242" s="19">
        <v>1.3460378044328499E-2</v>
      </c>
      <c r="X1242" s="51">
        <v>2.13495505549872</v>
      </c>
      <c r="Y1242" s="19">
        <v>-0.20176647132495401</v>
      </c>
      <c r="Z1242" s="51">
        <v>-0.84497367424773995</v>
      </c>
      <c r="AA1242" s="19">
        <v>-3.7443284496475798E-2</v>
      </c>
      <c r="AB1242" s="51">
        <v>16.832338453503301</v>
      </c>
      <c r="AC1242" s="19">
        <v>0.10015608659523401</v>
      </c>
      <c r="AD1242" s="51">
        <v>34.301464157761103</v>
      </c>
      <c r="AE1242" s="19">
        <v>0.13685937168338599</v>
      </c>
      <c r="AF1242" s="87">
        <v>31.4631692169351</v>
      </c>
      <c r="AG1242" s="19">
        <v>-1.8458607477441501E-2</v>
      </c>
      <c r="AH1242" s="51">
        <v>-3.64468173956993</v>
      </c>
      <c r="AI1242" s="19">
        <v>-0.15054250963658</v>
      </c>
      <c r="AJ1242" s="51">
        <v>-1.3273337566643</v>
      </c>
      <c r="AK1242" s="19">
        <v>0.156396408428991</v>
      </c>
      <c r="AL1242" s="19">
        <v>1.6608648051260399E-2</v>
      </c>
      <c r="AM1242" s="51">
        <v>18.826547679607799</v>
      </c>
      <c r="AN1242" s="15"/>
      <c r="AO1242" s="22">
        <v>3.4404800626362003E-2</v>
      </c>
      <c r="AP1242" s="22">
        <v>-6.9559126727690504E-2</v>
      </c>
      <c r="AQ1242" s="22">
        <v>0.10010257643080001</v>
      </c>
      <c r="AR1242" s="22">
        <v>-0.21441391442378499</v>
      </c>
      <c r="AS1242" s="20">
        <v>7</v>
      </c>
      <c r="AT1242" s="20">
        <v>5</v>
      </c>
      <c r="AU1242" s="20">
        <v>4</v>
      </c>
      <c r="AV1242" s="21">
        <v>8</v>
      </c>
      <c r="AW1242" s="15"/>
      <c r="AX1242" s="25">
        <v>0.212208895803778</v>
      </c>
      <c r="AY1242" s="26">
        <v>-0.18554540809373099</v>
      </c>
      <c r="AZ1242" s="26">
        <v>0.54262284593551202</v>
      </c>
      <c r="BA1242" s="26">
        <v>-0.239182265336922</v>
      </c>
      <c r="BB1242" s="85">
        <v>2.1706627988714901E-2</v>
      </c>
      <c r="BC1242" s="88">
        <v>-37.7247296781279</v>
      </c>
      <c r="BD1242" s="18">
        <v>43850</v>
      </c>
      <c r="BE1242" s="18">
        <v>43908</v>
      </c>
      <c r="BF1242" s="20"/>
      <c r="BG1242" s="18"/>
      <c r="BH1242" s="15"/>
    </row>
    <row r="1243" spans="1:60" x14ac:dyDescent="0.25">
      <c r="A1243" s="15"/>
      <c r="B1243" s="14" t="s">
        <v>3886</v>
      </c>
      <c r="C1243" s="14" t="s">
        <v>3887</v>
      </c>
      <c r="D1243" s="14" t="s">
        <v>3853</v>
      </c>
      <c r="E1243" s="16" t="s">
        <v>390</v>
      </c>
      <c r="F1243" s="16" t="s">
        <v>350</v>
      </c>
      <c r="G1243" s="81" t="s">
        <v>38</v>
      </c>
      <c r="H1243" s="82" t="s">
        <v>3854</v>
      </c>
      <c r="I1243" s="17" t="s">
        <v>31</v>
      </c>
      <c r="J1243" s="17" t="s">
        <v>3888</v>
      </c>
      <c r="K1243" s="15"/>
      <c r="L1243" s="18">
        <v>44022</v>
      </c>
      <c r="M1243" s="83">
        <v>1081.0763000007701</v>
      </c>
      <c r="N1243" s="84">
        <v>1081.0763000007701</v>
      </c>
      <c r="O1243" s="84">
        <v>1379.36050000042</v>
      </c>
      <c r="P1243" s="85">
        <f t="shared" si="19"/>
        <v>0.78375181832482588</v>
      </c>
      <c r="Q1243" s="18">
        <v>43850</v>
      </c>
      <c r="R1243" s="86">
        <v>274984.96999999997</v>
      </c>
      <c r="S1243" s="86">
        <v>294145.94004589802</v>
      </c>
      <c r="T1243" s="15"/>
      <c r="U1243" s="19">
        <v>9.3501616211142408E-3</v>
      </c>
      <c r="V1243" s="51">
        <v>0.97692907747841695</v>
      </c>
      <c r="W1243" s="19">
        <v>1.3626833693706399E-2</v>
      </c>
      <c r="X1243" s="51">
        <v>2.1516006204365099</v>
      </c>
      <c r="Y1243" s="19">
        <v>-0.20096989938610901</v>
      </c>
      <c r="Z1243" s="51">
        <v>-0.76531648036325395</v>
      </c>
      <c r="AA1243" s="19">
        <v>-3.5511202313500703E-2</v>
      </c>
      <c r="AB1243" s="51">
        <v>17.025546671822699</v>
      </c>
      <c r="AC1243" s="19">
        <v>0.10457074056656</v>
      </c>
      <c r="AD1243" s="51">
        <v>34.7429295548936</v>
      </c>
      <c r="AE1243" s="19">
        <v>0.14370791867259</v>
      </c>
      <c r="AF1243" s="87">
        <v>32.1480239158846</v>
      </c>
      <c r="AG1243" s="19">
        <v>-1.8404746989290299E-2</v>
      </c>
      <c r="AH1243" s="51">
        <v>-3.63929569075481</v>
      </c>
      <c r="AI1243" s="19">
        <v>-0.14964820652399799</v>
      </c>
      <c r="AJ1243" s="51">
        <v>-1.23790344540612</v>
      </c>
      <c r="AK1243" s="19">
        <v>0.176284790983191</v>
      </c>
      <c r="AL1243" s="19">
        <v>1.85757157159969E-2</v>
      </c>
      <c r="AM1243" s="51">
        <v>20.815385935042301</v>
      </c>
      <c r="AN1243" s="15"/>
      <c r="AO1243" s="22">
        <v>3.4410408559779199E-2</v>
      </c>
      <c r="AP1243" s="22">
        <v>-6.9554029162682093E-2</v>
      </c>
      <c r="AQ1243" s="22">
        <v>0.100283149417082</v>
      </c>
      <c r="AR1243" s="22">
        <v>-0.214280628785782</v>
      </c>
      <c r="AS1243" s="20">
        <v>7</v>
      </c>
      <c r="AT1243" s="20">
        <v>5</v>
      </c>
      <c r="AU1243" s="20">
        <v>4</v>
      </c>
      <c r="AV1243" s="21">
        <v>8</v>
      </c>
      <c r="AW1243" s="15"/>
      <c r="AX1243" s="25">
        <v>0.21220940534141799</v>
      </c>
      <c r="AY1243" s="26">
        <v>-0.17693733873943501</v>
      </c>
      <c r="AZ1243" s="26">
        <v>0.54985455657242699</v>
      </c>
      <c r="BA1243" s="26">
        <v>-0.22815658199738201</v>
      </c>
      <c r="BB1243" s="85">
        <v>2.1706852454335599E-2</v>
      </c>
      <c r="BC1243" s="88">
        <v>-37.704936454247203</v>
      </c>
      <c r="BD1243" s="18">
        <v>43850</v>
      </c>
      <c r="BE1243" s="18">
        <v>43908</v>
      </c>
      <c r="BF1243" s="20"/>
      <c r="BG1243" s="18"/>
      <c r="BH1243" s="15"/>
    </row>
    <row r="1244" spans="1:60" x14ac:dyDescent="0.25">
      <c r="A1244" s="15"/>
      <c r="B1244" s="14" t="s">
        <v>3889</v>
      </c>
      <c r="C1244" s="14" t="s">
        <v>3890</v>
      </c>
      <c r="D1244" s="14" t="s">
        <v>3891</v>
      </c>
      <c r="E1244" s="16" t="s">
        <v>36</v>
      </c>
      <c r="F1244" s="16" t="s">
        <v>172</v>
      </c>
      <c r="G1244" s="81" t="s">
        <v>145</v>
      </c>
      <c r="H1244" s="82" t="s">
        <v>70</v>
      </c>
      <c r="I1244" s="17" t="s">
        <v>411</v>
      </c>
      <c r="J1244" s="17" t="s">
        <v>3892</v>
      </c>
      <c r="K1244" s="15"/>
      <c r="L1244" s="18">
        <v>44022</v>
      </c>
      <c r="M1244" s="83">
        <v>67057.188156008706</v>
      </c>
      <c r="N1244" s="84">
        <v>67057.188156008706</v>
      </c>
      <c r="O1244" s="84">
        <v>75640.570611953706</v>
      </c>
      <c r="P1244" s="85">
        <f t="shared" si="19"/>
        <v>0.88652409168118385</v>
      </c>
      <c r="Q1244" s="18">
        <v>43882</v>
      </c>
      <c r="R1244" s="86">
        <v>564183.509097656</v>
      </c>
      <c r="S1244" s="86">
        <v>332394.85458789102</v>
      </c>
      <c r="T1244" s="15"/>
      <c r="U1244" s="19">
        <v>-3.8778007838118399E-3</v>
      </c>
      <c r="V1244" s="51">
        <v>-0.34586716301419101</v>
      </c>
      <c r="W1244" s="19">
        <v>1.8171821931900901E-2</v>
      </c>
      <c r="X1244" s="51">
        <v>2.60609944425596</v>
      </c>
      <c r="Y1244" s="19">
        <v>-5.8008247507168598E-2</v>
      </c>
      <c r="Z1244" s="51">
        <v>13.5308487075381</v>
      </c>
      <c r="AA1244" s="19">
        <v>0.10231357556404</v>
      </c>
      <c r="AB1244" s="51">
        <v>30.8080244595767</v>
      </c>
      <c r="AC1244" s="19">
        <v>7.6200233863346498E-2</v>
      </c>
      <c r="AD1244" s="51">
        <v>31.9058788846014</v>
      </c>
      <c r="AE1244" s="19">
        <v>8.5435172371944604E-2</v>
      </c>
      <c r="AF1244" s="87">
        <v>26.320749285805501</v>
      </c>
      <c r="AG1244" s="19">
        <v>-1.46245275727779E-2</v>
      </c>
      <c r="AH1244" s="51">
        <v>-3.2612737491035699</v>
      </c>
      <c r="AI1244" s="19">
        <v>-3.1874843605692101E-2</v>
      </c>
      <c r="AJ1244" s="51">
        <v>10.5394328464317</v>
      </c>
      <c r="AK1244" s="19">
        <v>8.7425617941335104E-2</v>
      </c>
      <c r="AL1244" s="19">
        <v>1.5958758762280902E-2</v>
      </c>
      <c r="AM1244" s="51">
        <v>8.1053644984494895</v>
      </c>
      <c r="AN1244" s="15"/>
      <c r="AO1244" s="22">
        <v>4.2721673851701801E-2</v>
      </c>
      <c r="AP1244" s="22">
        <v>-5.5699665728752699E-2</v>
      </c>
      <c r="AQ1244" s="22">
        <v>0.16566620831523299</v>
      </c>
      <c r="AR1244" s="22">
        <v>-0.13141537659612401</v>
      </c>
      <c r="AS1244" s="20">
        <v>8</v>
      </c>
      <c r="AT1244" s="20">
        <v>4</v>
      </c>
      <c r="AU1244" s="20">
        <v>7</v>
      </c>
      <c r="AV1244" s="21">
        <v>5</v>
      </c>
      <c r="AW1244" s="15"/>
      <c r="AX1244" s="25">
        <v>0.203571764394292</v>
      </c>
      <c r="AY1244" s="26">
        <v>0.61299671031974901</v>
      </c>
      <c r="AZ1244" s="26">
        <v>1.0459200049808699</v>
      </c>
      <c r="BA1244" s="26">
        <v>0.88408462064489901</v>
      </c>
      <c r="BB1244" s="85">
        <v>2.0987908182905801E-2</v>
      </c>
      <c r="BC1244" s="88">
        <v>-29.764630333665998</v>
      </c>
      <c r="BD1244" s="18">
        <v>43882</v>
      </c>
      <c r="BE1244" s="18">
        <v>43909</v>
      </c>
      <c r="BF1244" s="20"/>
      <c r="BG1244" s="18"/>
      <c r="BH1244" s="15"/>
    </row>
    <row r="1245" spans="1:60" x14ac:dyDescent="0.25">
      <c r="A1245" s="15"/>
      <c r="B1245" s="14" t="s">
        <v>3893</v>
      </c>
      <c r="C1245" s="14" t="s">
        <v>3894</v>
      </c>
      <c r="D1245" s="14" t="s">
        <v>3891</v>
      </c>
      <c r="E1245" s="16" t="s">
        <v>43</v>
      </c>
      <c r="F1245" s="16" t="s">
        <v>172</v>
      </c>
      <c r="G1245" s="81" t="s">
        <v>145</v>
      </c>
      <c r="H1245" s="82" t="s">
        <v>70</v>
      </c>
      <c r="I1245" s="17" t="s">
        <v>411</v>
      </c>
      <c r="J1245" s="17" t="s">
        <v>3895</v>
      </c>
      <c r="K1245" s="15"/>
      <c r="L1245" s="18">
        <v>44022</v>
      </c>
      <c r="M1245" s="83">
        <v>75493.100844025597</v>
      </c>
      <c r="N1245" s="84">
        <v>75493.100844025597</v>
      </c>
      <c r="O1245" s="84">
        <v>84436.056915998503</v>
      </c>
      <c r="P1245" s="85">
        <f t="shared" si="19"/>
        <v>0.8940860528237381</v>
      </c>
      <c r="Q1245" s="18">
        <v>43882</v>
      </c>
      <c r="R1245" s="86">
        <v>391705.49244238302</v>
      </c>
      <c r="S1245" s="86">
        <v>440266.97537841799</v>
      </c>
      <c r="T1245" s="15"/>
      <c r="U1245" s="19">
        <v>-3.8175764984771398E-3</v>
      </c>
      <c r="V1245" s="51">
        <v>-0.339844734480721</v>
      </c>
      <c r="W1245" s="19">
        <v>2.0025823243486202E-2</v>
      </c>
      <c r="X1245" s="51">
        <v>2.7914995754144898</v>
      </c>
      <c r="Y1245" s="19">
        <v>-4.75465747931594E-2</v>
      </c>
      <c r="Z1245" s="51">
        <v>14.577015978939</v>
      </c>
      <c r="AA1245" s="19">
        <v>0.12708972057953399</v>
      </c>
      <c r="AB1245" s="51">
        <v>33.285638961126097</v>
      </c>
      <c r="AC1245" s="19">
        <v>0.12509293560651699</v>
      </c>
      <c r="AD1245" s="51">
        <v>36.795149058918497</v>
      </c>
      <c r="AE1245" s="19">
        <v>0.16107495675707501</v>
      </c>
      <c r="AF1245" s="87">
        <v>33.884727724304</v>
      </c>
      <c r="AG1245" s="19">
        <v>-1.40263538805812E-2</v>
      </c>
      <c r="AH1245" s="51">
        <v>-3.20145637988389</v>
      </c>
      <c r="AI1245" s="19">
        <v>-2.05281994522011E-2</v>
      </c>
      <c r="AJ1245" s="51">
        <v>11.6740972617699</v>
      </c>
      <c r="AK1245" s="19">
        <v>0.224225680991367</v>
      </c>
      <c r="AL1245" s="19">
        <v>3.8956876847805702E-2</v>
      </c>
      <c r="AM1245" s="51">
        <v>21.785370803438099</v>
      </c>
      <c r="AN1245" s="15"/>
      <c r="AO1245" s="22">
        <v>4.27852205393719E-2</v>
      </c>
      <c r="AP1245" s="22">
        <v>-5.5642034752963802E-2</v>
      </c>
      <c r="AQ1245" s="22">
        <v>0.16779286147531799</v>
      </c>
      <c r="AR1245" s="22">
        <v>-0.12978190433481401</v>
      </c>
      <c r="AS1245" s="20">
        <v>8</v>
      </c>
      <c r="AT1245" s="20">
        <v>4</v>
      </c>
      <c r="AU1245" s="20">
        <v>7</v>
      </c>
      <c r="AV1245" s="21">
        <v>5</v>
      </c>
      <c r="AW1245" s="15"/>
      <c r="AX1245" s="25">
        <v>0.203520631224092</v>
      </c>
      <c r="AY1245" s="26">
        <v>0.73042582334983297</v>
      </c>
      <c r="AZ1245" s="26">
        <v>1.1349445913201599</v>
      </c>
      <c r="BA1245" s="26">
        <v>1.05824854307684</v>
      </c>
      <c r="BB1245" s="85">
        <v>2.09845279641377E-2</v>
      </c>
      <c r="BC1245" s="88">
        <v>-29.649576256138999</v>
      </c>
      <c r="BD1245" s="18">
        <v>43882</v>
      </c>
      <c r="BE1245" s="18">
        <v>43909</v>
      </c>
      <c r="BF1245" s="20"/>
      <c r="BG1245" s="18"/>
      <c r="BH1245" s="15"/>
    </row>
    <row r="1246" spans="1:60" x14ac:dyDescent="0.25">
      <c r="A1246" s="15"/>
      <c r="B1246" s="14" t="s">
        <v>3896</v>
      </c>
      <c r="C1246" s="14" t="s">
        <v>3897</v>
      </c>
      <c r="D1246" s="14" t="s">
        <v>3891</v>
      </c>
      <c r="E1246" s="16" t="s">
        <v>47</v>
      </c>
      <c r="F1246" s="16" t="s">
        <v>172</v>
      </c>
      <c r="G1246" s="81" t="s">
        <v>145</v>
      </c>
      <c r="H1246" s="82" t="s">
        <v>70</v>
      </c>
      <c r="I1246" s="17" t="s">
        <v>411</v>
      </c>
      <c r="J1246" s="17" t="s">
        <v>3898</v>
      </c>
      <c r="K1246" s="15"/>
      <c r="L1246" s="18">
        <v>44022</v>
      </c>
      <c r="M1246" s="83">
        <v>86800.266378045097</v>
      </c>
      <c r="N1246" s="84">
        <v>86800.266378045097</v>
      </c>
      <c r="O1246" s="84">
        <v>96570.489953994795</v>
      </c>
      <c r="P1246" s="85">
        <f t="shared" si="19"/>
        <v>0.89882806247949931</v>
      </c>
      <c r="Q1246" s="18">
        <v>43882</v>
      </c>
      <c r="R1246" s="86">
        <v>17928.526786193801</v>
      </c>
      <c r="S1246" s="86">
        <v>17176.963066284199</v>
      </c>
      <c r="T1246" s="15"/>
      <c r="U1246" s="19">
        <v>-3.78045803972782E-3</v>
      </c>
      <c r="V1246" s="51">
        <v>-0.33613288860578899</v>
      </c>
      <c r="W1246" s="19">
        <v>2.1180829480727002E-2</v>
      </c>
      <c r="X1246" s="51">
        <v>2.9070001991385701</v>
      </c>
      <c r="Y1246" s="19">
        <v>-4.0982230040754103E-2</v>
      </c>
      <c r="Z1246" s="51">
        <v>15.233450454179501</v>
      </c>
      <c r="AA1246" s="19">
        <v>0.142785217949568</v>
      </c>
      <c r="AB1246" s="51">
        <v>34.855188698100399</v>
      </c>
      <c r="AC1246" s="19">
        <v>0.13493983628359299</v>
      </c>
      <c r="AD1246" s="51">
        <v>37.779839126626001</v>
      </c>
      <c r="AE1246" s="19">
        <v>0.18751691781479199</v>
      </c>
      <c r="AF1246" s="87">
        <v>36.528923830075698</v>
      </c>
      <c r="AG1246" s="19">
        <v>-1.3654561466864799E-2</v>
      </c>
      <c r="AH1246" s="51">
        <v>-3.1642771385122601</v>
      </c>
      <c r="AI1246" s="19">
        <v>-1.3405551642790701E-2</v>
      </c>
      <c r="AJ1246" s="51">
        <v>12.3863620427146</v>
      </c>
      <c r="AK1246" s="19">
        <v>0.25609982747497301</v>
      </c>
      <c r="AL1246" s="19">
        <v>4.6658081753776101E-2</v>
      </c>
      <c r="AM1246" s="51">
        <v>18.092713008838501</v>
      </c>
      <c r="AN1246" s="15"/>
      <c r="AO1246" s="22">
        <v>4.2824133111935198E-2</v>
      </c>
      <c r="AP1246" s="22">
        <v>-5.5606481379072599E-2</v>
      </c>
      <c r="AQ1246" s="22">
        <v>0.169118776668329</v>
      </c>
      <c r="AR1246" s="22">
        <v>-0.12876090515055699</v>
      </c>
      <c r="AS1246" s="20">
        <v>8</v>
      </c>
      <c r="AT1246" s="20">
        <v>4</v>
      </c>
      <c r="AU1246" s="20">
        <v>7</v>
      </c>
      <c r="AV1246" s="21">
        <v>5</v>
      </c>
      <c r="AW1246" s="15"/>
      <c r="AX1246" s="25">
        <v>0.20349146231281301</v>
      </c>
      <c r="AY1246" s="26">
        <v>0.80481881224750396</v>
      </c>
      <c r="AZ1246" s="26">
        <v>1.1913091883307101</v>
      </c>
      <c r="BA1246" s="26">
        <v>1.1693432844403999</v>
      </c>
      <c r="BB1246" s="85">
        <v>2.0982701259599699E-2</v>
      </c>
      <c r="BC1246" s="88">
        <v>-29.577713888225801</v>
      </c>
      <c r="BD1246" s="18">
        <v>43882</v>
      </c>
      <c r="BE1246" s="18">
        <v>43909</v>
      </c>
      <c r="BF1246" s="20"/>
      <c r="BG1246" s="18"/>
      <c r="BH1246" s="15"/>
    </row>
    <row r="1247" spans="1:60" x14ac:dyDescent="0.25">
      <c r="A1247" s="15"/>
      <c r="B1247" s="14" t="s">
        <v>3899</v>
      </c>
      <c r="C1247" s="14" t="s">
        <v>3900</v>
      </c>
      <c r="D1247" s="14" t="s">
        <v>3891</v>
      </c>
      <c r="E1247" s="16" t="s">
        <v>458</v>
      </c>
      <c r="F1247" s="16" t="s">
        <v>172</v>
      </c>
      <c r="G1247" s="81" t="s">
        <v>145</v>
      </c>
      <c r="H1247" s="82" t="s">
        <v>70</v>
      </c>
      <c r="I1247" s="17" t="s">
        <v>411</v>
      </c>
      <c r="J1247" s="17" t="s">
        <v>3901</v>
      </c>
      <c r="K1247" s="15"/>
      <c r="L1247" s="18">
        <v>44022</v>
      </c>
      <c r="M1247" s="83">
        <v>81720.050814032598</v>
      </c>
      <c r="N1247" s="84">
        <v>81720.050814032598</v>
      </c>
      <c r="O1247" s="84">
        <v>91653.045709967599</v>
      </c>
      <c r="P1247" s="85">
        <f t="shared" si="19"/>
        <v>0.89162395183933585</v>
      </c>
      <c r="Q1247" s="18">
        <v>43882</v>
      </c>
      <c r="R1247" s="86">
        <v>274953.28010400402</v>
      </c>
      <c r="S1247" s="86">
        <v>515119.56982861302</v>
      </c>
      <c r="T1247" s="15"/>
      <c r="U1247" s="19">
        <v>-3.8369816120393798E-3</v>
      </c>
      <c r="V1247" s="51">
        <v>-0.34178524583694497</v>
      </c>
      <c r="W1247" s="19">
        <v>1.9423200294113499E-2</v>
      </c>
      <c r="X1247" s="51">
        <v>2.7312372804772198</v>
      </c>
      <c r="Y1247" s="19">
        <v>-5.0957760515302701E-2</v>
      </c>
      <c r="Z1247" s="51">
        <v>14.235897406717401</v>
      </c>
      <c r="AA1247" s="19">
        <v>0.118989283297269</v>
      </c>
      <c r="AB1247" s="51">
        <v>32.475595232914202</v>
      </c>
      <c r="AC1247" s="19">
        <v>0.108983060228638</v>
      </c>
      <c r="AD1247" s="51">
        <v>35.1841615211451</v>
      </c>
      <c r="AE1247" s="19">
        <v>0.13625027262241901</v>
      </c>
      <c r="AF1247" s="87">
        <v>31.402259310853001</v>
      </c>
      <c r="AG1247" s="19">
        <v>-1.4220429694432799E-2</v>
      </c>
      <c r="AH1247" s="51">
        <v>-3.2208639612690599</v>
      </c>
      <c r="AI1247" s="19">
        <v>-2.4226258117778302E-2</v>
      </c>
      <c r="AJ1247" s="51">
        <v>11.3042913952231</v>
      </c>
      <c r="AK1247" s="19">
        <v>0.124644603361958</v>
      </c>
      <c r="AL1247" s="19">
        <v>2.5734752613061601E-2</v>
      </c>
      <c r="AM1247" s="51">
        <v>-1.6628716828563499</v>
      </c>
      <c r="AN1247" s="15"/>
      <c r="AO1247" s="22">
        <v>4.2764684176290799E-2</v>
      </c>
      <c r="AP1247" s="22">
        <v>-5.5661292071817997E-2</v>
      </c>
      <c r="AQ1247" s="22">
        <v>0.167101658215106</v>
      </c>
      <c r="AR1247" s="22">
        <v>-0.13031250723273799</v>
      </c>
      <c r="AS1247" s="20">
        <v>8</v>
      </c>
      <c r="AT1247" s="20">
        <v>4</v>
      </c>
      <c r="AU1247" s="20">
        <v>7</v>
      </c>
      <c r="AV1247" s="21">
        <v>5</v>
      </c>
      <c r="AW1247" s="15"/>
      <c r="AX1247" s="25">
        <v>0.203537304008787</v>
      </c>
      <c r="AY1247" s="26">
        <v>0.69204214951059795</v>
      </c>
      <c r="AZ1247" s="26">
        <v>1.10585331625407</v>
      </c>
      <c r="BA1247" s="26">
        <v>1.0011577647565</v>
      </c>
      <c r="BB1247" s="85">
        <v>2.0985631430085101E-2</v>
      </c>
      <c r="BC1247" s="88">
        <v>-29.687124459625899</v>
      </c>
      <c r="BD1247" s="18">
        <v>43882</v>
      </c>
      <c r="BE1247" s="18">
        <v>43909</v>
      </c>
      <c r="BF1247" s="20"/>
      <c r="BG1247" s="18"/>
      <c r="BH1247" s="15"/>
    </row>
    <row r="1248" spans="1:60" x14ac:dyDescent="0.25">
      <c r="A1248" s="15"/>
      <c r="B1248" s="14" t="s">
        <v>3902</v>
      </c>
      <c r="C1248" s="14" t="s">
        <v>3903</v>
      </c>
      <c r="D1248" s="14" t="s">
        <v>3891</v>
      </c>
      <c r="E1248" s="16" t="s">
        <v>2332</v>
      </c>
      <c r="F1248" s="16" t="s">
        <v>172</v>
      </c>
      <c r="G1248" s="81" t="s">
        <v>145</v>
      </c>
      <c r="H1248" s="82" t="s">
        <v>70</v>
      </c>
      <c r="I1248" s="17" t="s">
        <v>411</v>
      </c>
      <c r="J1248" s="17" t="s">
        <v>3904</v>
      </c>
      <c r="K1248" s="15"/>
      <c r="L1248" s="18">
        <v>44022</v>
      </c>
      <c r="M1248" s="83">
        <v>76346.057358026505</v>
      </c>
      <c r="N1248" s="84">
        <v>76346.057358026505</v>
      </c>
      <c r="O1248" s="84">
        <v>85200.318493962302</v>
      </c>
      <c r="P1248" s="85">
        <f t="shared" si="19"/>
        <v>0.89607713571442515</v>
      </c>
      <c r="Q1248" s="18">
        <v>43882</v>
      </c>
      <c r="R1248" s="86">
        <v>679976.47173437499</v>
      </c>
      <c r="S1248" s="86">
        <v>710642.63997460902</v>
      </c>
      <c r="T1248" s="15"/>
      <c r="U1248" s="19">
        <v>-3.8012700906619999E-3</v>
      </c>
      <c r="V1248" s="51">
        <v>-0.33821409369920702</v>
      </c>
      <c r="W1248" s="19">
        <v>2.0513470926744E-2</v>
      </c>
      <c r="X1248" s="51">
        <v>2.8402643437402699</v>
      </c>
      <c r="Y1248" s="19">
        <v>-4.4789926649173098E-2</v>
      </c>
      <c r="Z1248" s="51">
        <v>14.852680793337599</v>
      </c>
      <c r="AA1248" s="19">
        <v>0.13366788348867001</v>
      </c>
      <c r="AB1248" s="51">
        <v>33.943455252039698</v>
      </c>
      <c r="AC1248" s="19">
        <v>0.138244785932329</v>
      </c>
      <c r="AD1248" s="51">
        <v>38.110334091470598</v>
      </c>
      <c r="AE1248" s="19">
        <v>0.17931377078290101</v>
      </c>
      <c r="AF1248" s="87">
        <v>35.708609126915697</v>
      </c>
      <c r="AG1248" s="19">
        <v>-1.3869441790120601E-2</v>
      </c>
      <c r="AH1248" s="51">
        <v>-3.1857651708378398</v>
      </c>
      <c r="AI1248" s="19">
        <v>-1.7537048186568399E-2</v>
      </c>
      <c r="AJ1248" s="51">
        <v>11.9732123883441</v>
      </c>
      <c r="AK1248" s="19">
        <v>0.22701430960674801</v>
      </c>
      <c r="AL1248" s="19">
        <v>3.9463847038860002E-2</v>
      </c>
      <c r="AM1248" s="51">
        <v>21.799755293643098</v>
      </c>
      <c r="AN1248" s="15"/>
      <c r="AO1248" s="22">
        <v>4.2802415700862198E-2</v>
      </c>
      <c r="AP1248" s="22">
        <v>-5.5627631922106999E-2</v>
      </c>
      <c r="AQ1248" s="22">
        <v>0.168348659497569</v>
      </c>
      <c r="AR1248" s="22">
        <v>-0.129353235000017</v>
      </c>
      <c r="AS1248" s="20">
        <v>8</v>
      </c>
      <c r="AT1248" s="20">
        <v>4</v>
      </c>
      <c r="AU1248" s="20">
        <v>7</v>
      </c>
      <c r="AV1248" s="21">
        <v>5</v>
      </c>
      <c r="AW1248" s="15"/>
      <c r="AX1248" s="25">
        <v>0.203508190434077</v>
      </c>
      <c r="AY1248" s="26">
        <v>0.761600808124967</v>
      </c>
      <c r="AZ1248" s="26">
        <v>1.1585719557460801</v>
      </c>
      <c r="BA1248" s="26">
        <v>1.1047337453565</v>
      </c>
      <c r="BB1248" s="85">
        <v>2.0983742629796302E-2</v>
      </c>
      <c r="BC1248" s="88">
        <v>-29.6194410267635</v>
      </c>
      <c r="BD1248" s="18">
        <v>43882</v>
      </c>
      <c r="BE1248" s="18">
        <v>43909</v>
      </c>
      <c r="BF1248" s="20"/>
      <c r="BG1248" s="18"/>
      <c r="BH1248" s="15"/>
    </row>
    <row r="1249" spans="1:60" x14ac:dyDescent="0.25">
      <c r="A1249" s="15"/>
      <c r="B1249" s="14" t="s">
        <v>3905</v>
      </c>
      <c r="C1249" s="14" t="s">
        <v>3906</v>
      </c>
      <c r="D1249" s="14" t="s">
        <v>3891</v>
      </c>
      <c r="E1249" s="16" t="s">
        <v>177</v>
      </c>
      <c r="F1249" s="16" t="s">
        <v>172</v>
      </c>
      <c r="G1249" s="81" t="s">
        <v>145</v>
      </c>
      <c r="H1249" s="82" t="s">
        <v>70</v>
      </c>
      <c r="I1249" s="17" t="s">
        <v>411</v>
      </c>
      <c r="J1249" s="17" t="s">
        <v>3907</v>
      </c>
      <c r="K1249" s="15"/>
      <c r="L1249" s="18">
        <v>44022</v>
      </c>
      <c r="M1249" s="83">
        <v>76167.4297679663</v>
      </c>
      <c r="N1249" s="84">
        <v>76167.4297679663</v>
      </c>
      <c r="O1249" s="84">
        <v>84667.339192032799</v>
      </c>
      <c r="P1249" s="85">
        <f t="shared" si="19"/>
        <v>0.89960816644080455</v>
      </c>
      <c r="Q1249" s="18">
        <v>43882</v>
      </c>
      <c r="R1249" s="86">
        <v>128269.533036621</v>
      </c>
      <c r="S1249" s="86">
        <v>149516.12596484399</v>
      </c>
      <c r="T1249" s="15"/>
      <c r="U1249" s="19">
        <v>-3.7733715043941599E-3</v>
      </c>
      <c r="V1249" s="51">
        <v>-0.33542423507242303</v>
      </c>
      <c r="W1249" s="19">
        <v>2.13739778027957E-2</v>
      </c>
      <c r="X1249" s="51">
        <v>2.9263150313454398</v>
      </c>
      <c r="Y1249" s="19">
        <v>-3.9889277956717699E-2</v>
      </c>
      <c r="Z1249" s="51">
        <v>15.3427456625795</v>
      </c>
      <c r="AA1249" s="19">
        <v>0.14541052339162</v>
      </c>
      <c r="AB1249" s="51">
        <v>35.117719242349303</v>
      </c>
      <c r="AC1249" s="19">
        <v>0.161943525628885</v>
      </c>
      <c r="AD1249" s="51">
        <v>40.480208061169797</v>
      </c>
      <c r="AE1249" s="19"/>
      <c r="AF1249" s="87"/>
      <c r="AG1249" s="19">
        <v>-1.35919866970653E-2</v>
      </c>
      <c r="AH1249" s="51">
        <v>-3.1580196615323102</v>
      </c>
      <c r="AI1249" s="19">
        <v>-1.22182122577215E-2</v>
      </c>
      <c r="AJ1249" s="51">
        <v>12.505095981221499</v>
      </c>
      <c r="AK1249" s="19">
        <v>0.229141327265243</v>
      </c>
      <c r="AL1249" s="19">
        <v>7.5643917774868896E-2</v>
      </c>
      <c r="AM1249" s="51">
        <v>49.409428356506403</v>
      </c>
      <c r="AN1249" s="15"/>
      <c r="AO1249" s="22">
        <v>4.28317428595619E-2</v>
      </c>
      <c r="AP1249" s="22">
        <v>-5.5601291242055602E-2</v>
      </c>
      <c r="AQ1249" s="22">
        <v>0.16934200035408101</v>
      </c>
      <c r="AR1249" s="22">
        <v>-0.128592889565043</v>
      </c>
      <c r="AS1249" s="20">
        <v>8</v>
      </c>
      <c r="AT1249" s="20">
        <v>4</v>
      </c>
      <c r="AU1249" s="20">
        <v>7</v>
      </c>
      <c r="AV1249" s="21">
        <v>5</v>
      </c>
      <c r="AW1249" s="15"/>
      <c r="AX1249" s="25">
        <v>0.20348701639042699</v>
      </c>
      <c r="AY1249" s="26">
        <v>0.81722906043614796</v>
      </c>
      <c r="AZ1249" s="26">
        <v>1.20071796910452</v>
      </c>
      <c r="BA1249" s="26">
        <v>1.1879304553876899</v>
      </c>
      <c r="BB1249" s="85">
        <v>2.0982438274986599E-2</v>
      </c>
      <c r="BC1249" s="88">
        <v>-29.566234420373799</v>
      </c>
      <c r="BD1249" s="18">
        <v>43882</v>
      </c>
      <c r="BE1249" s="18">
        <v>43909</v>
      </c>
      <c r="BF1249" s="20"/>
      <c r="BG1249" s="18"/>
      <c r="BH1249" s="15"/>
    </row>
    <row r="1250" spans="1:60" x14ac:dyDescent="0.25">
      <c r="A1250" s="15"/>
      <c r="B1250" s="14" t="s">
        <v>3908</v>
      </c>
      <c r="C1250" s="14" t="s">
        <v>3909</v>
      </c>
      <c r="D1250" s="14" t="s">
        <v>3891</v>
      </c>
      <c r="E1250" s="16" t="s">
        <v>2879</v>
      </c>
      <c r="F1250" s="16" t="s">
        <v>172</v>
      </c>
      <c r="G1250" s="81" t="s">
        <v>145</v>
      </c>
      <c r="H1250" s="82" t="s">
        <v>70</v>
      </c>
      <c r="I1250" s="17" t="s">
        <v>411</v>
      </c>
      <c r="J1250" s="17" t="s">
        <v>3910</v>
      </c>
      <c r="K1250" s="15"/>
      <c r="L1250" s="18">
        <v>44022</v>
      </c>
      <c r="M1250" s="83">
        <v>83224.978487968401</v>
      </c>
      <c r="N1250" s="84">
        <v>83224.978487968401</v>
      </c>
      <c r="O1250" s="84">
        <v>92239.781643986702</v>
      </c>
      <c r="P1250" s="85">
        <f t="shared" si="19"/>
        <v>0.90226773095786061</v>
      </c>
      <c r="Q1250" s="18">
        <v>43882</v>
      </c>
      <c r="R1250" s="86">
        <v>15355142.7245313</v>
      </c>
      <c r="S1250" s="86">
        <v>19086348.303437501</v>
      </c>
      <c r="T1250" s="15"/>
      <c r="U1250" s="19">
        <v>-3.7525980269492699E-3</v>
      </c>
      <c r="V1250" s="51">
        <v>-0.33334688732793399</v>
      </c>
      <c r="W1250" s="19">
        <v>2.2019375699528599E-2</v>
      </c>
      <c r="X1250" s="51">
        <v>2.99085482101873</v>
      </c>
      <c r="Y1250" s="19">
        <v>-3.6203180799930103E-2</v>
      </c>
      <c r="Z1250" s="51">
        <v>15.7113553782547</v>
      </c>
      <c r="AA1250" s="19">
        <v>0.15427988416748101</v>
      </c>
      <c r="AB1250" s="51">
        <v>36.004655319906298</v>
      </c>
      <c r="AC1250" s="19">
        <v>0.239487559489207</v>
      </c>
      <c r="AD1250" s="51">
        <v>48.234611447201999</v>
      </c>
      <c r="AE1250" s="19">
        <v>0.251491887669545</v>
      </c>
      <c r="AF1250" s="87">
        <v>42.926420815580101</v>
      </c>
      <c r="AG1250" s="19">
        <v>-1.33851528880768E-2</v>
      </c>
      <c r="AH1250" s="51">
        <v>-3.1373362806334599</v>
      </c>
      <c r="AI1250" s="19">
        <v>-8.2178819657201495E-3</v>
      </c>
      <c r="AJ1250" s="51">
        <v>12.9051290104253</v>
      </c>
      <c r="AK1250" s="19">
        <v>0.24909915482945499</v>
      </c>
      <c r="AL1250" s="19">
        <v>7.2109227901819395E-2</v>
      </c>
      <c r="AM1250" s="51">
        <v>41.744319010758801</v>
      </c>
      <c r="AN1250" s="15"/>
      <c r="AO1250" s="22">
        <v>4.2852813914578299E-2</v>
      </c>
      <c r="AP1250" s="22">
        <v>-5.5580649485855199E-2</v>
      </c>
      <c r="AQ1250" s="22">
        <v>0.170077530769049</v>
      </c>
      <c r="AR1250" s="22">
        <v>-0.12802284623292501</v>
      </c>
      <c r="AS1250" s="20">
        <v>8</v>
      </c>
      <c r="AT1250" s="20">
        <v>4</v>
      </c>
      <c r="AU1250" s="20">
        <v>7</v>
      </c>
      <c r="AV1250" s="21">
        <v>5</v>
      </c>
      <c r="AW1250" s="15"/>
      <c r="AX1250" s="25">
        <v>0.20346981920913099</v>
      </c>
      <c r="AY1250" s="26">
        <v>0.85926259870029797</v>
      </c>
      <c r="AZ1250" s="26">
        <v>1.2325522163319</v>
      </c>
      <c r="BA1250" s="26">
        <v>1.2510055793300101</v>
      </c>
      <c r="BB1250" s="85">
        <v>2.0981319717393501E-2</v>
      </c>
      <c r="BC1250" s="88">
        <v>-29.5258041775087</v>
      </c>
      <c r="BD1250" s="18">
        <v>43882</v>
      </c>
      <c r="BE1250" s="18">
        <v>43909</v>
      </c>
      <c r="BF1250" s="20"/>
      <c r="BG1250" s="18"/>
      <c r="BH1250" s="15"/>
    </row>
    <row r="1251" spans="1:60" x14ac:dyDescent="0.25">
      <c r="A1251" s="15"/>
      <c r="B1251" s="14" t="s">
        <v>3911</v>
      </c>
      <c r="C1251" s="14" t="s">
        <v>3912</v>
      </c>
      <c r="D1251" s="14" t="s">
        <v>3891</v>
      </c>
      <c r="E1251" s="16" t="s">
        <v>505</v>
      </c>
      <c r="F1251" s="16" t="s">
        <v>172</v>
      </c>
      <c r="G1251" s="81" t="s">
        <v>145</v>
      </c>
      <c r="H1251" s="82" t="s">
        <v>70</v>
      </c>
      <c r="I1251" s="17" t="s">
        <v>411</v>
      </c>
      <c r="J1251" s="17" t="s">
        <v>3913</v>
      </c>
      <c r="K1251" s="15"/>
      <c r="L1251" s="18">
        <v>44022</v>
      </c>
      <c r="M1251" s="83">
        <v>81975.757967948899</v>
      </c>
      <c r="N1251" s="84">
        <v>81975.757967948899</v>
      </c>
      <c r="O1251" s="84">
        <v>91003.4308559895</v>
      </c>
      <c r="P1251" s="85">
        <f t="shared" si="19"/>
        <v>0.90079854349308375</v>
      </c>
      <c r="Q1251" s="18">
        <v>43910</v>
      </c>
      <c r="R1251" s="86">
        <v>0</v>
      </c>
      <c r="S1251" s="86">
        <v>0</v>
      </c>
      <c r="T1251" s="15"/>
      <c r="U1251" s="19">
        <v>-5.6475616283933102E-3</v>
      </c>
      <c r="V1251" s="51">
        <v>-0.52284324747233801</v>
      </c>
      <c r="W1251" s="19">
        <v>1.2669050209296999E-2</v>
      </c>
      <c r="X1251" s="51">
        <v>2.0558222719955701</v>
      </c>
      <c r="Y1251" s="19">
        <v>2.2296616929452302E-2</v>
      </c>
      <c r="Z1251" s="51">
        <v>21.5613351512002</v>
      </c>
      <c r="AA1251" s="19">
        <v>0.134798513528949</v>
      </c>
      <c r="AB1251" s="51">
        <v>34.0565182560822</v>
      </c>
      <c r="AC1251" s="19">
        <v>0.199466044741857</v>
      </c>
      <c r="AD1251" s="51">
        <v>44.232459972437901</v>
      </c>
      <c r="AE1251" s="19">
        <v>0.17270968032244099</v>
      </c>
      <c r="AF1251" s="87">
        <v>35.048200080869698</v>
      </c>
      <c r="AG1251" s="19">
        <v>-4.2407761283393498E-2</v>
      </c>
      <c r="AH1251" s="51">
        <v>-6.03959712016513</v>
      </c>
      <c r="AI1251" s="19">
        <v>4.9850930676257101E-2</v>
      </c>
      <c r="AJ1251" s="51">
        <v>18.712010274612101</v>
      </c>
      <c r="AK1251" s="19">
        <v>0.22373795258870799</v>
      </c>
      <c r="AL1251" s="19">
        <v>4.9410686957344303E-2</v>
      </c>
      <c r="AM1251" s="51">
        <v>20.726690387353301</v>
      </c>
      <c r="AN1251" s="15"/>
      <c r="AO1251" s="22">
        <v>3.65569780988153E-2</v>
      </c>
      <c r="AP1251" s="22">
        <v>-2.37082673384066E-2</v>
      </c>
      <c r="AQ1251" s="22">
        <v>0.140306192692224</v>
      </c>
      <c r="AR1251" s="22">
        <v>-0.100971928765794</v>
      </c>
      <c r="AS1251" s="20">
        <v>8</v>
      </c>
      <c r="AT1251" s="20">
        <v>4</v>
      </c>
      <c r="AU1251" s="20">
        <v>7</v>
      </c>
      <c r="AV1251" s="21">
        <v>5</v>
      </c>
      <c r="AW1251" s="15"/>
      <c r="AX1251" s="25">
        <v>0.13584567926489399</v>
      </c>
      <c r="AY1251" s="26">
        <v>1.04086030863982</v>
      </c>
      <c r="AZ1251" s="26">
        <v>0.97768953526519897</v>
      </c>
      <c r="BA1251" s="26">
        <v>1.63285690499106</v>
      </c>
      <c r="BB1251" s="85">
        <v>1.4058507825138801E-2</v>
      </c>
      <c r="BC1251" s="88">
        <v>-11.852551767064099</v>
      </c>
      <c r="BD1251" s="18">
        <v>43910</v>
      </c>
      <c r="BE1251" s="18">
        <v>43990</v>
      </c>
      <c r="BF1251" s="20"/>
      <c r="BG1251" s="18"/>
      <c r="BH1251" s="15"/>
    </row>
    <row r="1252" spans="1:60" x14ac:dyDescent="0.25">
      <c r="A1252" s="15"/>
      <c r="B1252" s="14" t="s">
        <v>3914</v>
      </c>
      <c r="C1252" s="14" t="s">
        <v>3915</v>
      </c>
      <c r="D1252" s="14" t="s">
        <v>3916</v>
      </c>
      <c r="E1252" s="16" t="s">
        <v>27</v>
      </c>
      <c r="F1252" s="16" t="s">
        <v>144</v>
      </c>
      <c r="G1252" s="81" t="s">
        <v>2117</v>
      </c>
      <c r="H1252" s="82" t="s">
        <v>704</v>
      </c>
      <c r="I1252" s="17" t="s">
        <v>31</v>
      </c>
      <c r="J1252" s="17" t="s">
        <v>64</v>
      </c>
      <c r="K1252" s="15"/>
      <c r="L1252" s="18">
        <v>44022</v>
      </c>
      <c r="M1252" s="83">
        <v>1017.90500000026</v>
      </c>
      <c r="N1252" s="84">
        <v>1017.90500000026</v>
      </c>
      <c r="O1252" s="84">
        <v>1017.90500000026</v>
      </c>
      <c r="P1252" s="85">
        <f t="shared" si="19"/>
        <v>1</v>
      </c>
      <c r="Q1252" s="18">
        <v>44022</v>
      </c>
      <c r="R1252" s="86">
        <v>687116.40099999995</v>
      </c>
      <c r="S1252" s="86">
        <v>765935.20459570305</v>
      </c>
      <c r="T1252" s="15"/>
      <c r="U1252" s="19">
        <v>3.04548120766412E-6</v>
      </c>
      <c r="V1252" s="51">
        <v>4.2217463487759198E-2</v>
      </c>
      <c r="W1252" s="19">
        <v>9.84471680567367E-5</v>
      </c>
      <c r="X1252" s="51">
        <v>0.79876196787154197</v>
      </c>
      <c r="Y1252" s="19">
        <v>2.72050261264667E-3</v>
      </c>
      <c r="Z1252" s="51">
        <v>19.603723719512299</v>
      </c>
      <c r="AA1252" s="19">
        <v>8.8184711494250206E-3</v>
      </c>
      <c r="AB1252" s="51">
        <v>21.458514018100701</v>
      </c>
      <c r="AC1252" s="19">
        <v>2.22424770545331E-2</v>
      </c>
      <c r="AD1252" s="51">
        <v>26.510103203705501</v>
      </c>
      <c r="AE1252" s="19">
        <v>8.3619632168847602E-3</v>
      </c>
      <c r="AF1252" s="87">
        <v>18.613428370299498</v>
      </c>
      <c r="AG1252" s="19">
        <v>3.2420579373137998E-5</v>
      </c>
      <c r="AH1252" s="51">
        <v>-1.79557893388846</v>
      </c>
      <c r="AI1252" s="19">
        <v>2.9854905296815598E-3</v>
      </c>
      <c r="AJ1252" s="51">
        <v>14.025466259961799</v>
      </c>
      <c r="AK1252" s="19">
        <v>1.7905000000609999E-2</v>
      </c>
      <c r="AL1252" s="19">
        <v>3.2601364728179799E-3</v>
      </c>
      <c r="AM1252" s="51">
        <v>0.52006672631250705</v>
      </c>
      <c r="AN1252" s="15"/>
      <c r="AO1252" s="22">
        <v>1.06704490463017E-4</v>
      </c>
      <c r="AP1252" s="22">
        <v>3.04548120766412E-6</v>
      </c>
      <c r="AQ1252" s="22">
        <v>1.05975664155267E-3</v>
      </c>
      <c r="AR1252" s="22">
        <v>3.2420579373137998E-5</v>
      </c>
      <c r="AS1252" s="20">
        <v>12</v>
      </c>
      <c r="AT1252" s="20">
        <v>0</v>
      </c>
      <c r="AU1252" s="20">
        <v>7</v>
      </c>
      <c r="AV1252" s="21">
        <v>5</v>
      </c>
      <c r="AW1252" s="15"/>
      <c r="AX1252" s="25">
        <v>4.4446692738006301E-4</v>
      </c>
      <c r="AY1252" s="26">
        <v>-46.769724834593902</v>
      </c>
      <c r="AZ1252" s="26">
        <v>0.57081140678019404</v>
      </c>
      <c r="BA1252" s="26">
        <v>-15.337593646603599</v>
      </c>
      <c r="BB1252" s="85">
        <v>4.5920385400108902E-5</v>
      </c>
      <c r="BC1252" s="88">
        <v>0</v>
      </c>
      <c r="BD1252" s="18">
        <v>44022</v>
      </c>
      <c r="BE1252" s="18"/>
      <c r="BF1252" s="20"/>
      <c r="BG1252" s="18"/>
      <c r="BH1252" s="15"/>
    </row>
    <row r="1253" spans="1:60" x14ac:dyDescent="0.25">
      <c r="A1253" s="15"/>
      <c r="B1253" s="14" t="s">
        <v>3917</v>
      </c>
      <c r="C1253" s="14" t="s">
        <v>3918</v>
      </c>
      <c r="D1253" s="14" t="s">
        <v>3919</v>
      </c>
      <c r="E1253" s="16" t="s">
        <v>36</v>
      </c>
      <c r="F1253" s="16" t="s">
        <v>28</v>
      </c>
      <c r="G1253" s="81" t="s">
        <v>145</v>
      </c>
      <c r="H1253" s="82" t="s">
        <v>70</v>
      </c>
      <c r="I1253" s="17" t="s">
        <v>31</v>
      </c>
      <c r="J1253" s="17" t="s">
        <v>3920</v>
      </c>
      <c r="K1253" s="15"/>
      <c r="L1253" s="18">
        <v>43872</v>
      </c>
      <c r="M1253" s="83"/>
      <c r="N1253" s="84"/>
      <c r="O1253" s="84">
        <v>974.84800000023097</v>
      </c>
      <c r="P1253" s="85">
        <f t="shared" si="19"/>
        <v>0</v>
      </c>
      <c r="Q1253" s="18">
        <v>43797</v>
      </c>
      <c r="R1253" s="86"/>
      <c r="S1253" s="86">
        <v>7330139.2574375002</v>
      </c>
      <c r="T1253" s="15"/>
      <c r="U1253" s="19"/>
      <c r="V1253" s="51"/>
      <c r="W1253" s="19"/>
      <c r="X1253" s="51"/>
      <c r="Y1253" s="19"/>
      <c r="Z1253" s="51"/>
      <c r="AA1253" s="19"/>
      <c r="AB1253" s="51"/>
      <c r="AC1253" s="19"/>
      <c r="AD1253" s="51"/>
      <c r="AE1253" s="19"/>
      <c r="AF1253" s="87"/>
      <c r="AG1253" s="19"/>
      <c r="AH1253" s="51"/>
      <c r="AI1253" s="19"/>
      <c r="AJ1253" s="51"/>
      <c r="AK1253" s="19"/>
      <c r="AL1253" s="19"/>
      <c r="AM1253" s="51"/>
      <c r="AN1253" s="15"/>
      <c r="AO1253" s="22">
        <v>3.4571016927657197E-2</v>
      </c>
      <c r="AP1253" s="22">
        <v>-2.4380274361647001E-2</v>
      </c>
      <c r="AQ1253" s="22">
        <v>0.115982774737931</v>
      </c>
      <c r="AR1253" s="22">
        <v>-4.2907904892708799E-2</v>
      </c>
      <c r="AS1253" s="20"/>
      <c r="AT1253" s="20"/>
      <c r="AU1253" s="20"/>
      <c r="AV1253" s="21"/>
      <c r="AW1253" s="15"/>
      <c r="AX1253" s="25"/>
      <c r="AY1253" s="26"/>
      <c r="AZ1253" s="26"/>
      <c r="BA1253" s="26"/>
      <c r="BB1253" s="85"/>
      <c r="BC1253" s="88">
        <v>-7.39830209428328</v>
      </c>
      <c r="BD1253" s="18">
        <v>43797</v>
      </c>
      <c r="BE1253" s="18">
        <v>43819</v>
      </c>
      <c r="BF1253" s="20"/>
      <c r="BG1253" s="18"/>
      <c r="BH1253" s="15"/>
    </row>
    <row r="1254" spans="1:60" x14ac:dyDescent="0.25">
      <c r="A1254" s="15"/>
      <c r="B1254" s="14" t="s">
        <v>3921</v>
      </c>
      <c r="C1254" s="14" t="s">
        <v>3922</v>
      </c>
      <c r="D1254" s="14" t="s">
        <v>3919</v>
      </c>
      <c r="E1254" s="16" t="s">
        <v>43</v>
      </c>
      <c r="F1254" s="16" t="s">
        <v>28</v>
      </c>
      <c r="G1254" s="81" t="s">
        <v>145</v>
      </c>
      <c r="H1254" s="82" t="s">
        <v>70</v>
      </c>
      <c r="I1254" s="17" t="s">
        <v>31</v>
      </c>
      <c r="J1254" s="17" t="s">
        <v>3923</v>
      </c>
      <c r="K1254" s="15"/>
      <c r="L1254" s="18">
        <v>44022</v>
      </c>
      <c r="M1254" s="83">
        <v>3398.70039999858</v>
      </c>
      <c r="N1254" s="84">
        <v>3398.70039999858</v>
      </c>
      <c r="O1254" s="84">
        <v>3774.2285000011302</v>
      </c>
      <c r="P1254" s="85">
        <f t="shared" si="19"/>
        <v>0.9005020231280545</v>
      </c>
      <c r="Q1254" s="18">
        <v>43882</v>
      </c>
      <c r="R1254" s="86">
        <v>1704957.649</v>
      </c>
      <c r="S1254" s="86">
        <v>1713510.97952734</v>
      </c>
      <c r="T1254" s="15"/>
      <c r="U1254" s="19">
        <v>8.3269814094819594E-3</v>
      </c>
      <c r="V1254" s="51">
        <v>0.87461105631518898</v>
      </c>
      <c r="W1254" s="19">
        <v>3.1847772672335899E-2</v>
      </c>
      <c r="X1254" s="51">
        <v>3.9736945182994501</v>
      </c>
      <c r="Y1254" s="19">
        <v>-5.4813759509706898E-2</v>
      </c>
      <c r="Z1254" s="51">
        <v>13.850297507277</v>
      </c>
      <c r="AA1254" s="19">
        <v>0.12969102005081401</v>
      </c>
      <c r="AB1254" s="51">
        <v>33.545768908225</v>
      </c>
      <c r="AC1254" s="19">
        <v>0.121607156899699</v>
      </c>
      <c r="AD1254" s="51">
        <v>36.446571188222201</v>
      </c>
      <c r="AE1254" s="19">
        <v>0.13408619848269199</v>
      </c>
      <c r="AF1254" s="87">
        <v>31.185851896880202</v>
      </c>
      <c r="AG1254" s="19">
        <v>-1.5110847034520701E-2</v>
      </c>
      <c r="AH1254" s="51">
        <v>-3.3099056952778501</v>
      </c>
      <c r="AI1254" s="19">
        <v>-3.2273188503495497E-2</v>
      </c>
      <c r="AJ1254" s="51">
        <v>10.4995983566478</v>
      </c>
      <c r="AK1254" s="19">
        <v>0.62436931253236205</v>
      </c>
      <c r="AL1254" s="19">
        <v>3.0653097041067699E-2</v>
      </c>
      <c r="AM1254" s="51">
        <v>-61.991568105819198</v>
      </c>
      <c r="AN1254" s="15"/>
      <c r="AO1254" s="22">
        <v>6.5507786566740805E-2</v>
      </c>
      <c r="AP1254" s="22">
        <v>-8.2377238657500101E-2</v>
      </c>
      <c r="AQ1254" s="22">
        <v>0.118977542377252</v>
      </c>
      <c r="AR1254" s="22">
        <v>-0.118824624586559</v>
      </c>
      <c r="AS1254" s="20">
        <v>8</v>
      </c>
      <c r="AT1254" s="20">
        <v>4</v>
      </c>
      <c r="AU1254" s="20">
        <v>7</v>
      </c>
      <c r="AV1254" s="21">
        <v>5</v>
      </c>
      <c r="AW1254" s="15"/>
      <c r="AX1254" s="25">
        <v>0.21209618032648</v>
      </c>
      <c r="AY1254" s="26">
        <v>0.68526876268606396</v>
      </c>
      <c r="AZ1254" s="26">
        <v>0.97792776532969605</v>
      </c>
      <c r="BA1254" s="26">
        <v>0.95689861994924297</v>
      </c>
      <c r="BB1254" s="85">
        <v>2.1782261601802001E-2</v>
      </c>
      <c r="BC1254" s="88">
        <v>-29.156422299274698</v>
      </c>
      <c r="BD1254" s="18">
        <v>43882</v>
      </c>
      <c r="BE1254" s="18">
        <v>43910</v>
      </c>
      <c r="BF1254" s="20"/>
      <c r="BG1254" s="18"/>
      <c r="BH1254" s="15"/>
    </row>
    <row r="1255" spans="1:60" x14ac:dyDescent="0.25">
      <c r="A1255" s="15"/>
      <c r="B1255" s="14" t="s">
        <v>3924</v>
      </c>
      <c r="C1255" s="14" t="s">
        <v>3925</v>
      </c>
      <c r="D1255" s="14" t="s">
        <v>3919</v>
      </c>
      <c r="E1255" s="16" t="s">
        <v>213</v>
      </c>
      <c r="F1255" s="16" t="s">
        <v>28</v>
      </c>
      <c r="G1255" s="81" t="s">
        <v>145</v>
      </c>
      <c r="H1255" s="82" t="s">
        <v>70</v>
      </c>
      <c r="I1255" s="17" t="s">
        <v>31</v>
      </c>
      <c r="J1255" s="17" t="s">
        <v>3926</v>
      </c>
      <c r="K1255" s="15"/>
      <c r="L1255" s="18">
        <v>44022</v>
      </c>
      <c r="M1255" s="83">
        <v>1182.9123999998001</v>
      </c>
      <c r="N1255" s="84">
        <v>1182.9123999998001</v>
      </c>
      <c r="O1255" s="84">
        <v>1306.07850000076</v>
      </c>
      <c r="P1255" s="85">
        <f t="shared" si="19"/>
        <v>0.90569778156451686</v>
      </c>
      <c r="Q1255" s="18">
        <v>43882</v>
      </c>
      <c r="R1255" s="86">
        <v>38114907.664999999</v>
      </c>
      <c r="S1255" s="86">
        <v>41660478.898187503</v>
      </c>
      <c r="T1255" s="15"/>
      <c r="U1255" s="19">
        <v>8.3683723951253307E-3</v>
      </c>
      <c r="V1255" s="51">
        <v>0.87875015487952601</v>
      </c>
      <c r="W1255" s="19">
        <v>3.31207404087763E-2</v>
      </c>
      <c r="X1255" s="51">
        <v>4.1009912919471398</v>
      </c>
      <c r="Y1255" s="19">
        <v>-4.7717782864347101E-2</v>
      </c>
      <c r="Z1255" s="51">
        <v>14.559895171813</v>
      </c>
      <c r="AA1255" s="19">
        <v>0.146810684955271</v>
      </c>
      <c r="AB1255" s="51">
        <v>35.257735398714402</v>
      </c>
      <c r="AC1255" s="19">
        <v>0.15581207429393501</v>
      </c>
      <c r="AD1255" s="51">
        <v>39.867062927631203</v>
      </c>
      <c r="AE1255" s="19"/>
      <c r="AF1255" s="87"/>
      <c r="AG1255" s="19">
        <v>-1.4705957072692399E-2</v>
      </c>
      <c r="AH1255" s="51">
        <v>-3.2694166990950202</v>
      </c>
      <c r="AI1255" s="19">
        <v>-2.46072784702847E-2</v>
      </c>
      <c r="AJ1255" s="51">
        <v>11.2661893599725</v>
      </c>
      <c r="AK1255" s="19">
        <v>0.182912399999623</v>
      </c>
      <c r="AL1255" s="19">
        <v>6.0040320297048297E-2</v>
      </c>
      <c r="AM1255" s="51">
        <v>42.3800306961639</v>
      </c>
      <c r="AN1255" s="15"/>
      <c r="AO1255" s="22">
        <v>6.5551589383176206E-2</v>
      </c>
      <c r="AP1255" s="22">
        <v>-8.2339499048393897E-2</v>
      </c>
      <c r="AQ1255" s="22">
        <v>0.12035785055748401</v>
      </c>
      <c r="AR1255" s="22">
        <v>-0.11770122456990099</v>
      </c>
      <c r="AS1255" s="20">
        <v>8</v>
      </c>
      <c r="AT1255" s="20">
        <v>4</v>
      </c>
      <c r="AU1255" s="20">
        <v>7</v>
      </c>
      <c r="AV1255" s="21">
        <v>5</v>
      </c>
      <c r="AW1255" s="15"/>
      <c r="AX1255" s="25">
        <v>0.212154975995654</v>
      </c>
      <c r="AY1255" s="26">
        <v>0.76271838873617503</v>
      </c>
      <c r="AZ1255" s="26">
        <v>1.0285787103766799</v>
      </c>
      <c r="BA1255" s="26">
        <v>1.0676028927482499</v>
      </c>
      <c r="BB1255" s="85">
        <v>2.1789398805231001E-2</v>
      </c>
      <c r="BC1255" s="88">
        <v>-29.074852698395301</v>
      </c>
      <c r="BD1255" s="18">
        <v>43882</v>
      </c>
      <c r="BE1255" s="18">
        <v>43910</v>
      </c>
      <c r="BF1255" s="20"/>
      <c r="BG1255" s="18"/>
      <c r="BH1255" s="15"/>
    </row>
    <row r="1256" spans="1:60" x14ac:dyDescent="0.25">
      <c r="A1256" s="15"/>
      <c r="B1256" s="14" t="s">
        <v>3927</v>
      </c>
      <c r="C1256" s="14" t="s">
        <v>3928</v>
      </c>
      <c r="D1256" s="14" t="s">
        <v>3919</v>
      </c>
      <c r="E1256" s="16" t="s">
        <v>516</v>
      </c>
      <c r="F1256" s="16" t="s">
        <v>28</v>
      </c>
      <c r="G1256" s="81" t="s">
        <v>145</v>
      </c>
      <c r="H1256" s="82" t="s">
        <v>70</v>
      </c>
      <c r="I1256" s="17" t="s">
        <v>31</v>
      </c>
      <c r="J1256" s="17" t="s">
        <v>3929</v>
      </c>
      <c r="K1256" s="15"/>
      <c r="L1256" s="18">
        <v>44022</v>
      </c>
      <c r="M1256" s="83">
        <v>2462.7888000011399</v>
      </c>
      <c r="N1256" s="84">
        <v>2462.7888000011399</v>
      </c>
      <c r="O1256" s="84">
        <v>2725.4811999984099</v>
      </c>
      <c r="P1256" s="85">
        <f t="shared" si="19"/>
        <v>0.90361613941882146</v>
      </c>
      <c r="Q1256" s="18">
        <v>43882</v>
      </c>
      <c r="R1256" s="86">
        <v>198656.95600000001</v>
      </c>
      <c r="S1256" s="86">
        <v>126833.31003845199</v>
      </c>
      <c r="T1256" s="15"/>
      <c r="U1256" s="19">
        <v>8.3518179581005807E-3</v>
      </c>
      <c r="V1256" s="51">
        <v>0.87709471117705096</v>
      </c>
      <c r="W1256" s="19">
        <v>3.2611216378427302E-2</v>
      </c>
      <c r="X1256" s="51">
        <v>4.0500388889122396</v>
      </c>
      <c r="Y1256" s="19">
        <v>-5.0562371257910903E-2</v>
      </c>
      <c r="Z1256" s="51">
        <v>14.275436332463901</v>
      </c>
      <c r="AA1256" s="19">
        <v>0.13993217030292701</v>
      </c>
      <c r="AB1256" s="51">
        <v>34.569883933465498</v>
      </c>
      <c r="AC1256" s="19">
        <v>0.142007529271796</v>
      </c>
      <c r="AD1256" s="51">
        <v>38.486608425446299</v>
      </c>
      <c r="AE1256" s="19"/>
      <c r="AF1256" s="87"/>
      <c r="AG1256" s="19">
        <v>-1.48680085931119E-2</v>
      </c>
      <c r="AH1256" s="51">
        <v>-3.2856218511369701</v>
      </c>
      <c r="AI1256" s="19">
        <v>-2.7680669107212501E-2</v>
      </c>
      <c r="AJ1256" s="51">
        <v>10.9588502962724</v>
      </c>
      <c r="AK1256" s="19">
        <v>0.23139439999969899</v>
      </c>
      <c r="AL1256" s="19">
        <v>8.9032381491124399E-2</v>
      </c>
      <c r="AM1256" s="51">
        <v>50.458927751809803</v>
      </c>
      <c r="AN1256" s="15"/>
      <c r="AO1256" s="22">
        <v>6.5534025387023603E-2</v>
      </c>
      <c r="AP1256" s="22">
        <v>-8.2354596012883099E-2</v>
      </c>
      <c r="AQ1256" s="22">
        <v>0.119805404832732</v>
      </c>
      <c r="AR1256" s="22">
        <v>-0.11815084436791901</v>
      </c>
      <c r="AS1256" s="20">
        <v>8</v>
      </c>
      <c r="AT1256" s="20">
        <v>4</v>
      </c>
      <c r="AU1256" s="20">
        <v>7</v>
      </c>
      <c r="AV1256" s="21">
        <v>5</v>
      </c>
      <c r="AW1256" s="15"/>
      <c r="AX1256" s="25">
        <v>0.212131312401034</v>
      </c>
      <c r="AY1256" s="26">
        <v>0.73161039530896199</v>
      </c>
      <c r="AZ1256" s="26">
        <v>1.0082330327204501</v>
      </c>
      <c r="BA1256" s="26">
        <v>1.02307917581493</v>
      </c>
      <c r="BB1256" s="85">
        <v>2.1786528493103099E-2</v>
      </c>
      <c r="BC1256" s="88">
        <v>-29.107491183502098</v>
      </c>
      <c r="BD1256" s="18">
        <v>43882</v>
      </c>
      <c r="BE1256" s="18">
        <v>43910</v>
      </c>
      <c r="BF1256" s="20"/>
      <c r="BG1256" s="18"/>
      <c r="BH1256" s="15"/>
    </row>
    <row r="1257" spans="1:60" x14ac:dyDescent="0.25">
      <c r="A1257" s="15"/>
      <c r="B1257" s="14" t="s">
        <v>3930</v>
      </c>
      <c r="C1257" s="14" t="s">
        <v>3931</v>
      </c>
      <c r="D1257" s="14" t="s">
        <v>3919</v>
      </c>
      <c r="E1257" s="16" t="s">
        <v>51</v>
      </c>
      <c r="F1257" s="16" t="s">
        <v>28</v>
      </c>
      <c r="G1257" s="81" t="s">
        <v>145</v>
      </c>
      <c r="H1257" s="82" t="s">
        <v>70</v>
      </c>
      <c r="I1257" s="17" t="s">
        <v>31</v>
      </c>
      <c r="J1257" s="17" t="s">
        <v>3932</v>
      </c>
      <c r="K1257" s="15"/>
      <c r="L1257" s="18">
        <v>43872</v>
      </c>
      <c r="M1257" s="83"/>
      <c r="N1257" s="84"/>
      <c r="O1257" s="84">
        <v>1574.7732999995401</v>
      </c>
      <c r="P1257" s="85">
        <f t="shared" si="19"/>
        <v>0</v>
      </c>
      <c r="Q1257" s="18">
        <v>43797</v>
      </c>
      <c r="R1257" s="86"/>
      <c r="S1257" s="86">
        <v>2298961.6860468802</v>
      </c>
      <c r="T1257" s="15"/>
      <c r="U1257" s="19"/>
      <c r="V1257" s="51"/>
      <c r="W1257" s="19"/>
      <c r="X1257" s="51"/>
      <c r="Y1257" s="19"/>
      <c r="Z1257" s="51"/>
      <c r="AA1257" s="19"/>
      <c r="AB1257" s="51"/>
      <c r="AC1257" s="19"/>
      <c r="AD1257" s="51"/>
      <c r="AE1257" s="19"/>
      <c r="AF1257" s="87"/>
      <c r="AG1257" s="19"/>
      <c r="AH1257" s="51"/>
      <c r="AI1257" s="19"/>
      <c r="AJ1257" s="51"/>
      <c r="AK1257" s="19"/>
      <c r="AL1257" s="19"/>
      <c r="AM1257" s="51"/>
      <c r="AN1257" s="15"/>
      <c r="AO1257" s="22">
        <v>3.4593156198752702E-2</v>
      </c>
      <c r="AP1257" s="22">
        <v>-2.4359359785194101E-2</v>
      </c>
      <c r="AQ1257" s="22">
        <v>0.11669867578719301</v>
      </c>
      <c r="AR1257" s="22">
        <v>-4.2273847812830397E-2</v>
      </c>
      <c r="AS1257" s="20"/>
      <c r="AT1257" s="20"/>
      <c r="AU1257" s="20"/>
      <c r="AV1257" s="21"/>
      <c r="AW1257" s="15"/>
      <c r="AX1257" s="25"/>
      <c r="AY1257" s="26"/>
      <c r="AZ1257" s="26"/>
      <c r="BA1257" s="26"/>
      <c r="BB1257" s="85"/>
      <c r="BC1257" s="88">
        <v>-7.3547538556304097</v>
      </c>
      <c r="BD1257" s="18">
        <v>43797</v>
      </c>
      <c r="BE1257" s="18">
        <v>43819</v>
      </c>
      <c r="BF1257" s="20"/>
      <c r="BG1257" s="18"/>
      <c r="BH1257" s="15"/>
    </row>
    <row r="1258" spans="1:60" x14ac:dyDescent="0.25">
      <c r="A1258" s="15"/>
      <c r="B1258" s="14" t="s">
        <v>3933</v>
      </c>
      <c r="C1258" s="14" t="s">
        <v>3934</v>
      </c>
      <c r="D1258" s="14" t="s">
        <v>3919</v>
      </c>
      <c r="E1258" s="16" t="s">
        <v>317</v>
      </c>
      <c r="F1258" s="16" t="s">
        <v>28</v>
      </c>
      <c r="G1258" s="81" t="s">
        <v>145</v>
      </c>
      <c r="H1258" s="82" t="s">
        <v>70</v>
      </c>
      <c r="I1258" s="17" t="s">
        <v>31</v>
      </c>
      <c r="J1258" s="17" t="s">
        <v>64</v>
      </c>
      <c r="K1258" s="15"/>
      <c r="L1258" s="18">
        <v>44022</v>
      </c>
      <c r="M1258" s="83">
        <v>868.86799999978405</v>
      </c>
      <c r="N1258" s="84">
        <v>868.86799999978405</v>
      </c>
      <c r="O1258" s="84"/>
      <c r="P1258" s="85" t="str">
        <f t="shared" si="19"/>
        <v/>
      </c>
      <c r="Q1258" s="18"/>
      <c r="R1258" s="86">
        <v>7179775.4239999996</v>
      </c>
      <c r="S1258" s="86"/>
      <c r="T1258" s="15"/>
      <c r="U1258" s="19">
        <v>8.2385253663232998E-3</v>
      </c>
      <c r="V1258" s="51">
        <v>0.86576545199932298</v>
      </c>
      <c r="W1258" s="19">
        <v>2.9137057701518601E-2</v>
      </c>
      <c r="X1258" s="51">
        <v>3.7026230212177298</v>
      </c>
      <c r="Y1258" s="19"/>
      <c r="Z1258" s="51"/>
      <c r="AA1258" s="19"/>
      <c r="AB1258" s="51"/>
      <c r="AC1258" s="19"/>
      <c r="AD1258" s="51"/>
      <c r="AE1258" s="19"/>
      <c r="AF1258" s="87"/>
      <c r="AG1258" s="19">
        <v>-1.5974106560861401E-2</v>
      </c>
      <c r="AH1258" s="51">
        <v>-3.3962316479119199</v>
      </c>
      <c r="AI1258" s="19"/>
      <c r="AJ1258" s="51"/>
      <c r="AK1258" s="19">
        <v>-9.0294120449543699E-2</v>
      </c>
      <c r="AL1258" s="19">
        <v>-0.19978608835022901</v>
      </c>
      <c r="AM1258" s="51">
        <v>4.6174693289649404</v>
      </c>
      <c r="AN1258" s="15"/>
      <c r="AO1258" s="22">
        <v>6.5414288579631802E-2</v>
      </c>
      <c r="AP1258" s="22">
        <v>-8.2457638059131602E-2</v>
      </c>
      <c r="AQ1258" s="22">
        <v>5.9747249022620998E-2</v>
      </c>
      <c r="AR1258" s="22">
        <v>-0.121216506811907</v>
      </c>
      <c r="AS1258" s="20"/>
      <c r="AT1258" s="20"/>
      <c r="AU1258" s="20"/>
      <c r="AV1258" s="21"/>
      <c r="AW1258" s="15"/>
      <c r="AX1258" s="25"/>
      <c r="AY1258" s="26"/>
      <c r="AZ1258" s="26"/>
      <c r="BA1258" s="26"/>
      <c r="BB1258" s="85"/>
      <c r="BC1258" s="88">
        <v>-29.330108066526002</v>
      </c>
      <c r="BD1258" s="18">
        <v>43882</v>
      </c>
      <c r="BE1258" s="18">
        <v>43910</v>
      </c>
      <c r="BF1258" s="20"/>
      <c r="BG1258" s="18"/>
      <c r="BH1258" s="15"/>
    </row>
    <row r="1259" spans="1:60" x14ac:dyDescent="0.25">
      <c r="A1259" s="15"/>
      <c r="B1259" s="14" t="s">
        <v>3935</v>
      </c>
      <c r="C1259" s="14" t="s">
        <v>3936</v>
      </c>
      <c r="D1259" s="14" t="s">
        <v>3919</v>
      </c>
      <c r="E1259" s="16" t="s">
        <v>320</v>
      </c>
      <c r="F1259" s="16" t="s">
        <v>28</v>
      </c>
      <c r="G1259" s="81" t="s">
        <v>145</v>
      </c>
      <c r="H1259" s="82" t="s">
        <v>70</v>
      </c>
      <c r="I1259" s="17" t="s">
        <v>31</v>
      </c>
      <c r="J1259" s="17" t="s">
        <v>3937</v>
      </c>
      <c r="K1259" s="15"/>
      <c r="L1259" s="18">
        <v>44022</v>
      </c>
      <c r="M1259" s="83">
        <v>3565.4730999991302</v>
      </c>
      <c r="N1259" s="84">
        <v>3565.4730999991302</v>
      </c>
      <c r="O1259" s="84">
        <v>3981.8940000012499</v>
      </c>
      <c r="P1259" s="85">
        <f t="shared" si="19"/>
        <v>0.89542139996645087</v>
      </c>
      <c r="Q1259" s="18">
        <v>43882</v>
      </c>
      <c r="R1259" s="86">
        <v>1743834.679</v>
      </c>
      <c r="S1259" s="86">
        <v>1712228.4689960901</v>
      </c>
      <c r="T1259" s="15"/>
      <c r="U1259" s="19">
        <v>8.2862211784231494E-3</v>
      </c>
      <c r="V1259" s="51">
        <v>0.87053503320930803</v>
      </c>
      <c r="W1259" s="19">
        <v>3.0597456781833898E-2</v>
      </c>
      <c r="X1259" s="51">
        <v>3.8486629292492598</v>
      </c>
      <c r="Y1259" s="19">
        <v>-6.1740444476526997E-2</v>
      </c>
      <c r="Z1259" s="51">
        <v>13.1576290106022</v>
      </c>
      <c r="AA1259" s="19">
        <v>0.113104092204594</v>
      </c>
      <c r="AB1259" s="51">
        <v>31.8870761236176</v>
      </c>
      <c r="AC1259" s="19">
        <v>8.8957088566530701E-2</v>
      </c>
      <c r="AD1259" s="51">
        <v>33.1815643549198</v>
      </c>
      <c r="AE1259" s="19">
        <v>8.4949955449701506E-2</v>
      </c>
      <c r="AF1259" s="87">
        <v>26.272227593581199</v>
      </c>
      <c r="AG1259" s="19">
        <v>-1.55088009296378E-2</v>
      </c>
      <c r="AH1259" s="51">
        <v>-3.3497010847895599</v>
      </c>
      <c r="AI1259" s="19">
        <v>-3.9753197877871599E-2</v>
      </c>
      <c r="AJ1259" s="51">
        <v>9.7515974192065205</v>
      </c>
      <c r="AK1259" s="19">
        <v>0.18849103333370301</v>
      </c>
      <c r="AL1259" s="19">
        <v>1.18532042051811E-2</v>
      </c>
      <c r="AM1259" s="51">
        <v>-63.437614269263598</v>
      </c>
      <c r="AN1259" s="15"/>
      <c r="AO1259" s="22">
        <v>6.5464704071928295E-2</v>
      </c>
      <c r="AP1259" s="22">
        <v>-8.24143333430402E-2</v>
      </c>
      <c r="AQ1259" s="22">
        <v>0.11762164719228201</v>
      </c>
      <c r="AR1259" s="22">
        <v>-0.119927942199865</v>
      </c>
      <c r="AS1259" s="20">
        <v>7</v>
      </c>
      <c r="AT1259" s="20">
        <v>5</v>
      </c>
      <c r="AU1259" s="20">
        <v>7</v>
      </c>
      <c r="AV1259" s="21">
        <v>5</v>
      </c>
      <c r="AW1259" s="15"/>
      <c r="AX1259" s="25">
        <v>0.21203957152785699</v>
      </c>
      <c r="AY1259" s="26">
        <v>0.61014588271700598</v>
      </c>
      <c r="AZ1259" s="26">
        <v>0.92880982459428196</v>
      </c>
      <c r="BA1259" s="26">
        <v>0.84999192041777905</v>
      </c>
      <c r="BB1259" s="85">
        <v>2.17753705248106E-2</v>
      </c>
      <c r="BC1259" s="88">
        <v>-29.236546728818201</v>
      </c>
      <c r="BD1259" s="18">
        <v>43882</v>
      </c>
      <c r="BE1259" s="18">
        <v>43910</v>
      </c>
      <c r="BF1259" s="20"/>
      <c r="BG1259" s="18"/>
      <c r="BH1259" s="15"/>
    </row>
    <row r="1260" spans="1:60" x14ac:dyDescent="0.25">
      <c r="A1260" s="15"/>
      <c r="B1260" s="14" t="s">
        <v>3938</v>
      </c>
      <c r="C1260" s="14" t="s">
        <v>3939</v>
      </c>
      <c r="D1260" s="14" t="s">
        <v>3940</v>
      </c>
      <c r="E1260" s="16" t="s">
        <v>77</v>
      </c>
      <c r="F1260" s="16" t="s">
        <v>1383</v>
      </c>
      <c r="G1260" s="81" t="s">
        <v>115</v>
      </c>
      <c r="H1260" s="82" t="s">
        <v>288</v>
      </c>
      <c r="I1260" s="17" t="s">
        <v>31</v>
      </c>
      <c r="J1260" s="17" t="s">
        <v>3941</v>
      </c>
      <c r="K1260" s="15"/>
      <c r="L1260" s="18">
        <v>44022</v>
      </c>
      <c r="M1260" s="83">
        <v>1468.62270000018</v>
      </c>
      <c r="N1260" s="84">
        <v>1468.62270000018</v>
      </c>
      <c r="O1260" s="84">
        <v>1477.83100000024</v>
      </c>
      <c r="P1260" s="85">
        <f t="shared" si="19"/>
        <v>0.99376904395694865</v>
      </c>
      <c r="Q1260" s="18">
        <v>43747</v>
      </c>
      <c r="R1260" s="86">
        <v>2621910.8450000002</v>
      </c>
      <c r="S1260" s="86">
        <v>2981306.8431562502</v>
      </c>
      <c r="T1260" s="15"/>
      <c r="U1260" s="19">
        <v>-1.4313321607914999E-3</v>
      </c>
      <c r="V1260" s="51">
        <v>-0.101220300712157</v>
      </c>
      <c r="W1260" s="19">
        <v>6.63452788103314E-3</v>
      </c>
      <c r="X1260" s="51">
        <v>1.4523700391691801</v>
      </c>
      <c r="Y1260" s="19">
        <v>1.2887529013823999E-2</v>
      </c>
      <c r="Z1260" s="51">
        <v>20.6204263596446</v>
      </c>
      <c r="AA1260" s="19">
        <v>2.4390238799242101E-2</v>
      </c>
      <c r="AB1260" s="51">
        <v>23.0156907830969</v>
      </c>
      <c r="AC1260" s="19">
        <v>8.8373188105906594E-2</v>
      </c>
      <c r="AD1260" s="51">
        <v>33.123174308857401</v>
      </c>
      <c r="AE1260" s="19">
        <v>0.120841413312592</v>
      </c>
      <c r="AF1260" s="87">
        <v>29.8613733798556</v>
      </c>
      <c r="AG1260" s="19">
        <v>-6.7147089066566001E-4</v>
      </c>
      <c r="AH1260" s="51">
        <v>-1.86596808089234</v>
      </c>
      <c r="AI1260" s="19">
        <v>1.53721482602123E-2</v>
      </c>
      <c r="AJ1260" s="51">
        <v>15.264132033014899</v>
      </c>
      <c r="AK1260" s="19">
        <v>0.468622700000415</v>
      </c>
      <c r="AL1260" s="19">
        <v>4.66759306000313E-2</v>
      </c>
      <c r="AM1260" s="51">
        <v>51.736282610101597</v>
      </c>
      <c r="AN1260" s="15"/>
      <c r="AO1260" s="22">
        <v>1.7734427961841E-2</v>
      </c>
      <c r="AP1260" s="22">
        <v>-2.4103648960590401E-2</v>
      </c>
      <c r="AQ1260" s="22">
        <v>2.0285270613385399E-2</v>
      </c>
      <c r="AR1260" s="22">
        <v>-1.6924265905799998E-2</v>
      </c>
      <c r="AS1260" s="20">
        <v>6</v>
      </c>
      <c r="AT1260" s="20">
        <v>6</v>
      </c>
      <c r="AU1260" s="20">
        <v>7</v>
      </c>
      <c r="AV1260" s="21">
        <v>5</v>
      </c>
      <c r="AW1260" s="15"/>
      <c r="AX1260" s="25">
        <v>4.3135822526019198E-2</v>
      </c>
      <c r="AY1260" s="26">
        <v>-7.5503173164008803E-3</v>
      </c>
      <c r="AZ1260" s="26">
        <v>0.52717913562810303</v>
      </c>
      <c r="BA1260" s="26">
        <v>-9.9032929951619105E-3</v>
      </c>
      <c r="BB1260" s="85">
        <v>4.4444017033629301E-3</v>
      </c>
      <c r="BC1260" s="88">
        <v>-6.09416096968926</v>
      </c>
      <c r="BD1260" s="18">
        <v>43747</v>
      </c>
      <c r="BE1260" s="18">
        <v>43783</v>
      </c>
      <c r="BF1260" s="20"/>
      <c r="BG1260" s="18"/>
      <c r="BH1260" s="15"/>
    </row>
    <row r="1261" spans="1:60" x14ac:dyDescent="0.25">
      <c r="A1261" s="15"/>
      <c r="B1261" s="14" t="s">
        <v>3942</v>
      </c>
      <c r="C1261" s="14" t="s">
        <v>3943</v>
      </c>
      <c r="D1261" s="14" t="s">
        <v>3940</v>
      </c>
      <c r="E1261" s="16" t="s">
        <v>708</v>
      </c>
      <c r="F1261" s="16" t="s">
        <v>1383</v>
      </c>
      <c r="G1261" s="81" t="s">
        <v>115</v>
      </c>
      <c r="H1261" s="82" t="s">
        <v>288</v>
      </c>
      <c r="I1261" s="17" t="s">
        <v>31</v>
      </c>
      <c r="J1261" s="17" t="s">
        <v>3944</v>
      </c>
      <c r="K1261" s="15"/>
      <c r="L1261" s="18">
        <v>44022</v>
      </c>
      <c r="M1261" s="83">
        <v>1349.5030000004899</v>
      </c>
      <c r="N1261" s="84">
        <v>1349.5030000004899</v>
      </c>
      <c r="O1261" s="84">
        <v>1368.6273999996499</v>
      </c>
      <c r="P1261" s="85">
        <f t="shared" si="19"/>
        <v>0.98602658400733112</v>
      </c>
      <c r="Q1261" s="18">
        <v>43747</v>
      </c>
      <c r="R1261" s="86">
        <v>34646510.383000001</v>
      </c>
      <c r="S1261" s="86">
        <v>35960151.7503125</v>
      </c>
      <c r="T1261" s="15"/>
      <c r="U1261" s="19">
        <v>-1.45966368472727E-3</v>
      </c>
      <c r="V1261" s="51">
        <v>-0.10405345310573499</v>
      </c>
      <c r="W1261" s="19">
        <v>5.7768503993429502E-3</v>
      </c>
      <c r="X1261" s="51">
        <v>1.3666022910001601</v>
      </c>
      <c r="Y1261" s="19">
        <v>7.6620977142738403E-3</v>
      </c>
      <c r="Z1261" s="51">
        <v>20.097883229667801</v>
      </c>
      <c r="AA1261" s="19">
        <v>1.37775023631548E-2</v>
      </c>
      <c r="AB1261" s="51">
        <v>21.9544171394664</v>
      </c>
      <c r="AC1261" s="19">
        <v>6.5953504941717297E-2</v>
      </c>
      <c r="AD1261" s="51">
        <v>30.881205992423901</v>
      </c>
      <c r="AE1261" s="19">
        <v>8.63952383224387E-2</v>
      </c>
      <c r="AF1261" s="87">
        <v>26.416755880840402</v>
      </c>
      <c r="AG1261" s="19">
        <v>-9.5543834413547302E-4</v>
      </c>
      <c r="AH1261" s="51">
        <v>-1.89436482623933</v>
      </c>
      <c r="AI1261" s="19">
        <v>9.8468643027445103E-3</v>
      </c>
      <c r="AJ1261" s="51">
        <v>14.711603637275401</v>
      </c>
      <c r="AK1261" s="19">
        <v>0.34950300000142298</v>
      </c>
      <c r="AL1261" s="19">
        <v>3.6219188918039401E-2</v>
      </c>
      <c r="AM1261" s="51">
        <v>39.824312610202497</v>
      </c>
      <c r="AN1261" s="15"/>
      <c r="AO1261" s="22">
        <v>1.77053832630918E-2</v>
      </c>
      <c r="AP1261" s="22">
        <v>-2.4131459089403499E-2</v>
      </c>
      <c r="AQ1261" s="22">
        <v>1.9415832610320601E-2</v>
      </c>
      <c r="AR1261" s="22">
        <v>-1.7792161038414599E-2</v>
      </c>
      <c r="AS1261" s="20">
        <v>6</v>
      </c>
      <c r="AT1261" s="20">
        <v>6</v>
      </c>
      <c r="AU1261" s="20">
        <v>7</v>
      </c>
      <c r="AV1261" s="21">
        <v>5</v>
      </c>
      <c r="AW1261" s="15"/>
      <c r="AX1261" s="25">
        <v>4.31155011993542E-2</v>
      </c>
      <c r="AY1261" s="26">
        <v>-0.234095532333185</v>
      </c>
      <c r="AZ1261" s="26">
        <v>0.49274081690509802</v>
      </c>
      <c r="BA1261" s="26">
        <v>-0.30523604836662299</v>
      </c>
      <c r="BB1261" s="85">
        <v>4.4421624559663501E-3</v>
      </c>
      <c r="BC1261" s="88">
        <v>-6.1904430672148001</v>
      </c>
      <c r="BD1261" s="18">
        <v>43747</v>
      </c>
      <c r="BE1261" s="18">
        <v>43783</v>
      </c>
      <c r="BF1261" s="20"/>
      <c r="BG1261" s="18"/>
      <c r="BH1261" s="15"/>
    </row>
    <row r="1262" spans="1:60" x14ac:dyDescent="0.25">
      <c r="A1262" s="15"/>
      <c r="B1262" s="14" t="s">
        <v>3945</v>
      </c>
      <c r="C1262" s="14" t="s">
        <v>3946</v>
      </c>
      <c r="D1262" s="14" t="s">
        <v>3940</v>
      </c>
      <c r="E1262" s="16" t="s">
        <v>47</v>
      </c>
      <c r="F1262" s="16" t="s">
        <v>1383</v>
      </c>
      <c r="G1262" s="81" t="s">
        <v>115</v>
      </c>
      <c r="H1262" s="82" t="s">
        <v>288</v>
      </c>
      <c r="I1262" s="17" t="s">
        <v>31</v>
      </c>
      <c r="J1262" s="17" t="s">
        <v>3947</v>
      </c>
      <c r="K1262" s="15"/>
      <c r="L1262" s="18">
        <v>44022</v>
      </c>
      <c r="M1262" s="83">
        <v>1286.7086999993801</v>
      </c>
      <c r="N1262" s="84">
        <v>1286.7086999993801</v>
      </c>
      <c r="O1262" s="84">
        <v>1302.09950000048</v>
      </c>
      <c r="P1262" s="85">
        <f t="shared" si="19"/>
        <v>0.98818001235612618</v>
      </c>
      <c r="Q1262" s="18">
        <v>43747</v>
      </c>
      <c r="R1262" s="86">
        <v>5150770.4800000004</v>
      </c>
      <c r="S1262" s="86">
        <v>4706193.4444218799</v>
      </c>
      <c r="T1262" s="15"/>
      <c r="U1262" s="19">
        <v>-1.45175376837869E-3</v>
      </c>
      <c r="V1262" s="51">
        <v>-0.103262461470877</v>
      </c>
      <c r="W1262" s="19">
        <v>6.0157253883517097E-3</v>
      </c>
      <c r="X1262" s="51">
        <v>1.39048978990104</v>
      </c>
      <c r="Y1262" s="19">
        <v>9.1169694096606708E-3</v>
      </c>
      <c r="Z1262" s="51">
        <v>20.243370399228301</v>
      </c>
      <c r="AA1262" s="19">
        <v>1.6726286759876498E-2</v>
      </c>
      <c r="AB1262" s="51">
        <v>22.249295579153099</v>
      </c>
      <c r="AC1262" s="19">
        <v>7.2158790082539795E-2</v>
      </c>
      <c r="AD1262" s="51">
        <v>31.5017345065135</v>
      </c>
      <c r="AE1262" s="19">
        <v>9.5893387251708206E-2</v>
      </c>
      <c r="AF1262" s="87">
        <v>27.3665707737673</v>
      </c>
      <c r="AG1262" s="19">
        <v>-8.7627535685896895E-4</v>
      </c>
      <c r="AH1262" s="51">
        <v>-1.88644852751167</v>
      </c>
      <c r="AI1262" s="19">
        <v>1.1384940315110699E-2</v>
      </c>
      <c r="AJ1262" s="51">
        <v>14.865411238511999</v>
      </c>
      <c r="AK1262" s="19">
        <v>0.28670869999943499</v>
      </c>
      <c r="AL1262" s="19">
        <v>3.03749671966216E-2</v>
      </c>
      <c r="AM1262" s="51">
        <v>33.544882610032801</v>
      </c>
      <c r="AN1262" s="15"/>
      <c r="AO1262" s="22">
        <v>1.7713479672238502E-2</v>
      </c>
      <c r="AP1262" s="22">
        <v>-2.41237633454148E-2</v>
      </c>
      <c r="AQ1262" s="22">
        <v>1.96583650831599E-2</v>
      </c>
      <c r="AR1262" s="22">
        <v>-1.7550228995787599E-2</v>
      </c>
      <c r="AS1262" s="20">
        <v>6</v>
      </c>
      <c r="AT1262" s="20">
        <v>6</v>
      </c>
      <c r="AU1262" s="20">
        <v>7</v>
      </c>
      <c r="AV1262" s="21">
        <v>5</v>
      </c>
      <c r="AW1262" s="15"/>
      <c r="AX1262" s="25">
        <v>4.3120878917761701E-2</v>
      </c>
      <c r="AY1262" s="26">
        <v>-0.171125741716878</v>
      </c>
      <c r="AZ1262" s="26">
        <v>0.50231096142670095</v>
      </c>
      <c r="BA1262" s="26">
        <v>-0.22350005052317101</v>
      </c>
      <c r="BB1262" s="85">
        <v>4.4427568053970398E-3</v>
      </c>
      <c r="BC1262" s="88">
        <v>-6.1635842730102004</v>
      </c>
      <c r="BD1262" s="18">
        <v>43747</v>
      </c>
      <c r="BE1262" s="18">
        <v>43783</v>
      </c>
      <c r="BF1262" s="20"/>
      <c r="BG1262" s="18"/>
      <c r="BH1262" s="15"/>
    </row>
    <row r="1263" spans="1:60" x14ac:dyDescent="0.25">
      <c r="A1263" s="15"/>
      <c r="B1263" s="14" t="s">
        <v>3948</v>
      </c>
      <c r="C1263" s="14" t="s">
        <v>3949</v>
      </c>
      <c r="D1263" s="14" t="s">
        <v>3940</v>
      </c>
      <c r="E1263" s="16" t="s">
        <v>51</v>
      </c>
      <c r="F1263" s="16" t="s">
        <v>1383</v>
      </c>
      <c r="G1263" s="81" t="s">
        <v>115</v>
      </c>
      <c r="H1263" s="82" t="s">
        <v>288</v>
      </c>
      <c r="I1263" s="17" t="s">
        <v>31</v>
      </c>
      <c r="J1263" s="17" t="s">
        <v>3950</v>
      </c>
      <c r="K1263" s="15"/>
      <c r="L1263" s="18">
        <v>44022</v>
      </c>
      <c r="M1263" s="83">
        <v>1000</v>
      </c>
      <c r="N1263" s="84">
        <v>1000</v>
      </c>
      <c r="O1263" s="84">
        <v>1000</v>
      </c>
      <c r="P1263" s="85">
        <f t="shared" si="19"/>
        <v>1</v>
      </c>
      <c r="Q1263" s="18">
        <v>44022</v>
      </c>
      <c r="R1263" s="86">
        <v>0</v>
      </c>
      <c r="S1263" s="86">
        <v>0</v>
      </c>
      <c r="T1263" s="15"/>
      <c r="U1263" s="19">
        <v>0</v>
      </c>
      <c r="V1263" s="51">
        <v>4.1912915366992799E-2</v>
      </c>
      <c r="W1263" s="19">
        <v>0</v>
      </c>
      <c r="X1263" s="51">
        <v>0.78891725106586796</v>
      </c>
      <c r="Y1263" s="19">
        <v>0</v>
      </c>
      <c r="Z1263" s="51">
        <v>19.3316734582477</v>
      </c>
      <c r="AA1263" s="19">
        <v>0</v>
      </c>
      <c r="AB1263" s="51">
        <v>20.576666903158198</v>
      </c>
      <c r="AC1263" s="19">
        <v>0</v>
      </c>
      <c r="AD1263" s="51">
        <v>24.2858554982522</v>
      </c>
      <c r="AE1263" s="19">
        <v>0</v>
      </c>
      <c r="AF1263" s="87">
        <v>17.777232048596499</v>
      </c>
      <c r="AG1263" s="19">
        <v>0</v>
      </c>
      <c r="AH1263" s="51">
        <v>-1.79882099182578</v>
      </c>
      <c r="AI1263" s="19">
        <v>0</v>
      </c>
      <c r="AJ1263" s="51">
        <v>13.726917206993701</v>
      </c>
      <c r="AK1263" s="19">
        <v>0</v>
      </c>
      <c r="AL1263" s="19">
        <v>0</v>
      </c>
      <c r="AM1263" s="51">
        <v>4.8740126100747103</v>
      </c>
      <c r="AN1263" s="15"/>
      <c r="AO1263" s="22">
        <v>0</v>
      </c>
      <c r="AP1263" s="22">
        <v>0</v>
      </c>
      <c r="AQ1263" s="22">
        <v>0</v>
      </c>
      <c r="AR1263" s="22">
        <v>0</v>
      </c>
      <c r="AS1263" s="20">
        <v>0</v>
      </c>
      <c r="AT1263" s="20">
        <v>0</v>
      </c>
      <c r="AU1263" s="20">
        <v>7</v>
      </c>
      <c r="AV1263" s="21">
        <v>5</v>
      </c>
      <c r="AW1263" s="15"/>
      <c r="AX1263" s="25">
        <v>0</v>
      </c>
      <c r="AY1263" s="26">
        <v>-114.80232688307299</v>
      </c>
      <c r="AZ1263" s="26">
        <v>0.44046649470419702</v>
      </c>
      <c r="BA1263" s="26">
        <v>-15.963005696292401</v>
      </c>
      <c r="BB1263" s="85">
        <v>0</v>
      </c>
      <c r="BC1263" s="88">
        <v>0</v>
      </c>
      <c r="BD1263" s="18">
        <v>43657</v>
      </c>
      <c r="BE1263" s="18"/>
      <c r="BF1263" s="20"/>
      <c r="BG1263" s="18"/>
      <c r="BH1263" s="15"/>
    </row>
    <row r="1264" spans="1:60" x14ac:dyDescent="0.25">
      <c r="A1264" s="15"/>
      <c r="B1264" s="14" t="s">
        <v>3951</v>
      </c>
      <c r="C1264" s="14" t="s">
        <v>3952</v>
      </c>
      <c r="D1264" s="14" t="s">
        <v>3940</v>
      </c>
      <c r="E1264" s="16" t="s">
        <v>83</v>
      </c>
      <c r="F1264" s="16" t="s">
        <v>1383</v>
      </c>
      <c r="G1264" s="81" t="s">
        <v>115</v>
      </c>
      <c r="H1264" s="82" t="s">
        <v>288</v>
      </c>
      <c r="I1264" s="17" t="s">
        <v>31</v>
      </c>
      <c r="J1264" s="17" t="s">
        <v>3953</v>
      </c>
      <c r="K1264" s="15"/>
      <c r="L1264" s="18">
        <v>44022</v>
      </c>
      <c r="M1264" s="83">
        <v>1356.0571999996901</v>
      </c>
      <c r="N1264" s="84">
        <v>1356.0571999996901</v>
      </c>
      <c r="O1264" s="84">
        <v>1364.5594999995101</v>
      </c>
      <c r="P1264" s="85">
        <f t="shared" si="19"/>
        <v>0.99376919804535968</v>
      </c>
      <c r="Q1264" s="18">
        <v>43747</v>
      </c>
      <c r="R1264" s="86">
        <v>1998539.5260000001</v>
      </c>
      <c r="S1264" s="86">
        <v>1806541.98169336</v>
      </c>
      <c r="T1264" s="15"/>
      <c r="U1264" s="19">
        <v>-1.43129507523554E-3</v>
      </c>
      <c r="V1264" s="51">
        <v>-0.10121659215656099</v>
      </c>
      <c r="W1264" s="19">
        <v>6.6346749481454E-3</v>
      </c>
      <c r="X1264" s="51">
        <v>1.45238474588041</v>
      </c>
      <c r="Y1264" s="19">
        <v>1.28876297858369E-2</v>
      </c>
      <c r="Z1264" s="51">
        <v>20.6204364368459</v>
      </c>
      <c r="AA1264" s="19">
        <v>2.4390649248744001E-2</v>
      </c>
      <c r="AB1264" s="51">
        <v>23.015731828025299</v>
      </c>
      <c r="AC1264" s="19">
        <v>8.8373221144138397E-2</v>
      </c>
      <c r="AD1264" s="51">
        <v>33.123177612665998</v>
      </c>
      <c r="AE1264" s="19">
        <v>0.120841633906821</v>
      </c>
      <c r="AF1264" s="87">
        <v>29.861395439278599</v>
      </c>
      <c r="AG1264" s="19">
        <v>-6.71423201310972E-4</v>
      </c>
      <c r="AH1264" s="51">
        <v>-1.8659633119568799</v>
      </c>
      <c r="AI1264" s="19">
        <v>1.5372206571555601E-2</v>
      </c>
      <c r="AJ1264" s="51">
        <v>15.264137864156501</v>
      </c>
      <c r="AK1264" s="19">
        <v>0.356057200000505</v>
      </c>
      <c r="AL1264" s="19">
        <v>4.4343690586174503E-2</v>
      </c>
      <c r="AM1264" s="51">
        <v>30.202028658444799</v>
      </c>
      <c r="AN1264" s="15"/>
      <c r="AO1264" s="22">
        <v>1.7734417251631399E-2</v>
      </c>
      <c r="AP1264" s="22">
        <v>-2.41036462957709E-2</v>
      </c>
      <c r="AQ1264" s="22">
        <v>2.0285255039198102E-2</v>
      </c>
      <c r="AR1264" s="22">
        <v>-1.6924282182117199E-2</v>
      </c>
      <c r="AS1264" s="20">
        <v>6</v>
      </c>
      <c r="AT1264" s="20">
        <v>6</v>
      </c>
      <c r="AU1264" s="20">
        <v>7</v>
      </c>
      <c r="AV1264" s="21">
        <v>5</v>
      </c>
      <c r="AW1264" s="15"/>
      <c r="AX1264" s="25">
        <v>4.3135862070630498E-2</v>
      </c>
      <c r="AY1264" s="26">
        <v>-7.5473485339827596E-3</v>
      </c>
      <c r="AZ1264" s="26">
        <v>0.52717995492912495</v>
      </c>
      <c r="BA1264" s="26">
        <v>-9.8994045323763692E-3</v>
      </c>
      <c r="BB1264" s="85">
        <v>4.4444057950886401E-3</v>
      </c>
      <c r="BC1264" s="88">
        <v>-6.0941644537306301</v>
      </c>
      <c r="BD1264" s="18">
        <v>43747</v>
      </c>
      <c r="BE1264" s="18">
        <v>43783</v>
      </c>
      <c r="BF1264" s="20"/>
      <c r="BG1264" s="18"/>
      <c r="BH1264" s="15"/>
    </row>
    <row r="1265" spans="1:60" x14ac:dyDescent="0.25">
      <c r="A1265" s="15"/>
      <c r="B1265" s="14" t="s">
        <v>3954</v>
      </c>
      <c r="C1265" s="14" t="s">
        <v>3955</v>
      </c>
      <c r="D1265" s="14" t="s">
        <v>3940</v>
      </c>
      <c r="E1265" s="16" t="s">
        <v>1389</v>
      </c>
      <c r="F1265" s="16" t="s">
        <v>1383</v>
      </c>
      <c r="G1265" s="81" t="s">
        <v>115</v>
      </c>
      <c r="H1265" s="82" t="s">
        <v>288</v>
      </c>
      <c r="I1265" s="17" t="s">
        <v>31</v>
      </c>
      <c r="J1265" s="17" t="s">
        <v>3956</v>
      </c>
      <c r="K1265" s="15"/>
      <c r="L1265" s="18">
        <v>44022</v>
      </c>
      <c r="M1265" s="83">
        <v>1401.56589999981</v>
      </c>
      <c r="N1265" s="84">
        <v>1401.56589999981</v>
      </c>
      <c r="O1265" s="84">
        <v>1416.30599999987</v>
      </c>
      <c r="P1265" s="85">
        <f t="shared" si="19"/>
        <v>0.98959257392112909</v>
      </c>
      <c r="Q1265" s="18">
        <v>43747</v>
      </c>
      <c r="R1265" s="86">
        <v>14265835.454</v>
      </c>
      <c r="S1265" s="86">
        <v>24238543.0492188</v>
      </c>
      <c r="T1265" s="15"/>
      <c r="U1265" s="19">
        <v>-1.44656978682178E-3</v>
      </c>
      <c r="V1265" s="51">
        <v>-0.102744063315185</v>
      </c>
      <c r="W1265" s="19">
        <v>6.1726489548163998E-3</v>
      </c>
      <c r="X1265" s="51">
        <v>1.4061821465475099</v>
      </c>
      <c r="Y1265" s="19">
        <v>1.00702475701837E-2</v>
      </c>
      <c r="Z1265" s="51">
        <v>20.338698215258798</v>
      </c>
      <c r="AA1265" s="19">
        <v>1.8661969193999501E-2</v>
      </c>
      <c r="AB1265" s="51">
        <v>22.4428638225654</v>
      </c>
      <c r="AC1265" s="19">
        <v>7.6243444264036994E-2</v>
      </c>
      <c r="AD1265" s="51">
        <v>31.9101999246632</v>
      </c>
      <c r="AE1265" s="19">
        <v>0.102160565644299</v>
      </c>
      <c r="AF1265" s="87">
        <v>27.9932886130409</v>
      </c>
      <c r="AG1265" s="19">
        <v>-8.2425449818401798E-4</v>
      </c>
      <c r="AH1265" s="51">
        <v>-1.8812464416441801</v>
      </c>
      <c r="AI1265" s="19">
        <v>1.23930879381078E-2</v>
      </c>
      <c r="AJ1265" s="51">
        <v>14.9662260008045</v>
      </c>
      <c r="AK1265" s="19">
        <v>0.401565899999696</v>
      </c>
      <c r="AL1265" s="19">
        <v>4.0885642758439603E-2</v>
      </c>
      <c r="AM1265" s="51">
        <v>45.030602610029703</v>
      </c>
      <c r="AN1265" s="15"/>
      <c r="AO1265" s="22">
        <v>1.77188059515174E-2</v>
      </c>
      <c r="AP1265" s="22">
        <v>-2.4118642786561399E-2</v>
      </c>
      <c r="AQ1265" s="22">
        <v>1.98168839251593E-2</v>
      </c>
      <c r="AR1265" s="22">
        <v>-1.73915969471636E-2</v>
      </c>
      <c r="AS1265" s="20">
        <v>6</v>
      </c>
      <c r="AT1265" s="20">
        <v>6</v>
      </c>
      <c r="AU1265" s="20">
        <v>7</v>
      </c>
      <c r="AV1265" s="21">
        <v>5</v>
      </c>
      <c r="AW1265" s="15"/>
      <c r="AX1265" s="25">
        <v>4.3124501547426898E-2</v>
      </c>
      <c r="AY1265" s="26">
        <v>-0.129799208042186</v>
      </c>
      <c r="AZ1265" s="26">
        <v>0.50859304697860397</v>
      </c>
      <c r="BA1265" s="26">
        <v>-0.16970889552044399</v>
      </c>
      <c r="BB1265" s="85">
        <v>4.4431566563616796E-3</v>
      </c>
      <c r="BC1265" s="88">
        <v>-6.14598822571861</v>
      </c>
      <c r="BD1265" s="18">
        <v>43747</v>
      </c>
      <c r="BE1265" s="18">
        <v>43783</v>
      </c>
      <c r="BF1265" s="20"/>
      <c r="BG1265" s="18"/>
      <c r="BH1265" s="15"/>
    </row>
    <row r="1266" spans="1:60" x14ac:dyDescent="0.25">
      <c r="A1266" s="15"/>
      <c r="B1266" s="14" t="s">
        <v>3957</v>
      </c>
      <c r="C1266" s="14" t="s">
        <v>3958</v>
      </c>
      <c r="D1266" s="14" t="s">
        <v>3940</v>
      </c>
      <c r="E1266" s="16" t="s">
        <v>1393</v>
      </c>
      <c r="F1266" s="16" t="s">
        <v>1383</v>
      </c>
      <c r="G1266" s="81" t="s">
        <v>115</v>
      </c>
      <c r="H1266" s="82" t="s">
        <v>288</v>
      </c>
      <c r="I1266" s="17" t="s">
        <v>31</v>
      </c>
      <c r="J1266" s="17" t="s">
        <v>64</v>
      </c>
      <c r="K1266" s="15"/>
      <c r="L1266" s="18">
        <v>44022</v>
      </c>
      <c r="M1266" s="83">
        <v>1060.3637000005699</v>
      </c>
      <c r="N1266" s="84">
        <v>1060.3637000005699</v>
      </c>
      <c r="O1266" s="84">
        <v>1060.3637000005699</v>
      </c>
      <c r="P1266" s="85">
        <f t="shared" si="19"/>
        <v>1</v>
      </c>
      <c r="Q1266" s="18">
        <v>44022</v>
      </c>
      <c r="R1266" s="86">
        <v>0</v>
      </c>
      <c r="S1266" s="86">
        <v>0</v>
      </c>
      <c r="T1266" s="15"/>
      <c r="U1266" s="19">
        <v>0</v>
      </c>
      <c r="V1266" s="51">
        <v>4.1912915366992799E-2</v>
      </c>
      <c r="W1266" s="19">
        <v>0</v>
      </c>
      <c r="X1266" s="51">
        <v>0.78891725106586796</v>
      </c>
      <c r="Y1266" s="19">
        <v>0</v>
      </c>
      <c r="Z1266" s="51">
        <v>19.3316734582477</v>
      </c>
      <c r="AA1266" s="19">
        <v>0</v>
      </c>
      <c r="AB1266" s="51">
        <v>20.576666903158198</v>
      </c>
      <c r="AC1266" s="19">
        <v>0</v>
      </c>
      <c r="AD1266" s="51">
        <v>24.2858554982522</v>
      </c>
      <c r="AE1266" s="19">
        <v>1.9914404669179899E-2</v>
      </c>
      <c r="AF1266" s="87">
        <v>19.7686725155218</v>
      </c>
      <c r="AG1266" s="19">
        <v>0</v>
      </c>
      <c r="AH1266" s="51">
        <v>-1.79882099182578</v>
      </c>
      <c r="AI1266" s="19">
        <v>0</v>
      </c>
      <c r="AJ1266" s="51">
        <v>13.726917206993701</v>
      </c>
      <c r="AK1266" s="19">
        <v>6.0363700000380001E-2</v>
      </c>
      <c r="AL1266" s="19">
        <v>1.4731428276718399E-2</v>
      </c>
      <c r="AM1266" s="51">
        <v>8.7408465312328207</v>
      </c>
      <c r="AN1266" s="15"/>
      <c r="AO1266" s="22">
        <v>0</v>
      </c>
      <c r="AP1266" s="22">
        <v>0</v>
      </c>
      <c r="AQ1266" s="22">
        <v>0</v>
      </c>
      <c r="AR1266" s="22">
        <v>0</v>
      </c>
      <c r="AS1266" s="20">
        <v>0</v>
      </c>
      <c r="AT1266" s="20">
        <v>0</v>
      </c>
      <c r="AU1266" s="20">
        <v>7</v>
      </c>
      <c r="AV1266" s="21">
        <v>5</v>
      </c>
      <c r="AW1266" s="15"/>
      <c r="AX1266" s="25">
        <v>0</v>
      </c>
      <c r="AY1266" s="26">
        <v>-114.80232688307299</v>
      </c>
      <c r="AZ1266" s="26">
        <v>0.44046649470419702</v>
      </c>
      <c r="BA1266" s="26">
        <v>-15.963005696292401</v>
      </c>
      <c r="BB1266" s="85">
        <v>0</v>
      </c>
      <c r="BC1266" s="88">
        <v>0</v>
      </c>
      <c r="BD1266" s="18">
        <v>43657</v>
      </c>
      <c r="BE1266" s="18"/>
      <c r="BF1266" s="20"/>
      <c r="BG1266" s="18"/>
      <c r="BH1266" s="15"/>
    </row>
    <row r="1267" spans="1:60" x14ac:dyDescent="0.25">
      <c r="A1267" s="15"/>
      <c r="B1267" s="14" t="s">
        <v>3959</v>
      </c>
      <c r="C1267" s="14" t="s">
        <v>3960</v>
      </c>
      <c r="D1267" s="14" t="s">
        <v>3940</v>
      </c>
      <c r="E1267" s="16" t="s">
        <v>1396</v>
      </c>
      <c r="F1267" s="16" t="s">
        <v>1383</v>
      </c>
      <c r="G1267" s="81" t="s">
        <v>115</v>
      </c>
      <c r="H1267" s="82" t="s">
        <v>288</v>
      </c>
      <c r="I1267" s="17" t="s">
        <v>31</v>
      </c>
      <c r="J1267" s="17" t="s">
        <v>3961</v>
      </c>
      <c r="K1267" s="15"/>
      <c r="L1267" s="18">
        <v>44022</v>
      </c>
      <c r="M1267" s="83">
        <v>1369.4953000005301</v>
      </c>
      <c r="N1267" s="84">
        <v>1369.4953000005301</v>
      </c>
      <c r="O1267" s="84">
        <v>1387.0236000008899</v>
      </c>
      <c r="P1267" s="85">
        <f t="shared" si="19"/>
        <v>0.98736265194020589</v>
      </c>
      <c r="Q1267" s="18">
        <v>43747</v>
      </c>
      <c r="R1267" s="86">
        <v>1060627.014</v>
      </c>
      <c r="S1267" s="86">
        <v>986331.94192675804</v>
      </c>
      <c r="T1267" s="15"/>
      <c r="U1267" s="19">
        <v>-1.45476764100749E-3</v>
      </c>
      <c r="V1267" s="51">
        <v>-0.103563848733756</v>
      </c>
      <c r="W1267" s="19">
        <v>5.9250991253065903E-3</v>
      </c>
      <c r="X1267" s="51">
        <v>1.3814271635965301</v>
      </c>
      <c r="Y1267" s="19">
        <v>8.5647658033849404E-3</v>
      </c>
      <c r="Z1267" s="51">
        <v>20.188150038593399</v>
      </c>
      <c r="AA1267" s="19">
        <v>1.56065783939994E-2</v>
      </c>
      <c r="AB1267" s="51">
        <v>22.137324742565401</v>
      </c>
      <c r="AC1267" s="19">
        <v>6.9801193620150997E-2</v>
      </c>
      <c r="AD1267" s="51">
        <v>31.265974860259998</v>
      </c>
      <c r="AE1267" s="19">
        <v>9.2281123101274704E-2</v>
      </c>
      <c r="AF1267" s="87">
        <v>27.005344358738501</v>
      </c>
      <c r="AG1267" s="19">
        <v>-9.0630037448136103E-4</v>
      </c>
      <c r="AH1267" s="51">
        <v>-1.88945102927391</v>
      </c>
      <c r="AI1267" s="19">
        <v>1.08013294357079E-2</v>
      </c>
      <c r="AJ1267" s="51">
        <v>14.807050150571699</v>
      </c>
      <c r="AK1267" s="19">
        <v>0.36949530000158098</v>
      </c>
      <c r="AL1267" s="19">
        <v>3.80295821978507E-2</v>
      </c>
      <c r="AM1267" s="51">
        <v>41.823542610218297</v>
      </c>
      <c r="AN1267" s="15"/>
      <c r="AO1267" s="22">
        <v>1.77104262857029E-2</v>
      </c>
      <c r="AP1267" s="22">
        <v>-2.4126663087372401E-2</v>
      </c>
      <c r="AQ1267" s="22">
        <v>1.95663394479197E-2</v>
      </c>
      <c r="AR1267" s="22">
        <v>-1.7642127426370301E-2</v>
      </c>
      <c r="AS1267" s="20">
        <v>6</v>
      </c>
      <c r="AT1267" s="20">
        <v>6</v>
      </c>
      <c r="AU1267" s="20">
        <v>7</v>
      </c>
      <c r="AV1267" s="21">
        <v>5</v>
      </c>
      <c r="AW1267" s="15"/>
      <c r="AX1267" s="25">
        <v>4.31188399824168E-2</v>
      </c>
      <c r="AY1267" s="26">
        <v>-0.19503068838912399</v>
      </c>
      <c r="AZ1267" s="26">
        <v>0.49867779185842698</v>
      </c>
      <c r="BA1267" s="26">
        <v>-0.25456147227168902</v>
      </c>
      <c r="BB1267" s="85">
        <v>4.4425315065746004E-3</v>
      </c>
      <c r="BC1267" s="88">
        <v>-6.1737954567652196</v>
      </c>
      <c r="BD1267" s="18">
        <v>43747</v>
      </c>
      <c r="BE1267" s="18">
        <v>43783</v>
      </c>
      <c r="BF1267" s="20"/>
      <c r="BG1267" s="18"/>
      <c r="BH1267" s="15"/>
    </row>
    <row r="1268" spans="1:60" x14ac:dyDescent="0.25">
      <c r="A1268" s="15"/>
      <c r="B1268" s="14" t="s">
        <v>3962</v>
      </c>
      <c r="C1268" s="14" t="s">
        <v>3963</v>
      </c>
      <c r="D1268" s="14" t="s">
        <v>3940</v>
      </c>
      <c r="E1268" s="16" t="s">
        <v>715</v>
      </c>
      <c r="F1268" s="16" t="s">
        <v>1383</v>
      </c>
      <c r="G1268" s="81" t="s">
        <v>115</v>
      </c>
      <c r="H1268" s="82" t="s">
        <v>288</v>
      </c>
      <c r="I1268" s="17" t="s">
        <v>31</v>
      </c>
      <c r="J1268" s="17" t="s">
        <v>3964</v>
      </c>
      <c r="K1268" s="15"/>
      <c r="L1268" s="18">
        <v>44022</v>
      </c>
      <c r="M1268" s="83">
        <v>1272.9999000001701</v>
      </c>
      <c r="N1268" s="84">
        <v>1272.9999000001701</v>
      </c>
      <c r="O1268" s="84">
        <v>1298.43979999982</v>
      </c>
      <c r="P1268" s="85">
        <f t="shared" si="19"/>
        <v>0.98040733193818197</v>
      </c>
      <c r="Q1268" s="18">
        <v>43747</v>
      </c>
      <c r="R1268" s="86">
        <v>31426203.223999999</v>
      </c>
      <c r="S1268" s="86">
        <v>37064279.561312497</v>
      </c>
      <c r="T1268" s="15"/>
      <c r="U1268" s="19">
        <v>-1.4804445845584299E-3</v>
      </c>
      <c r="V1268" s="51">
        <v>-0.10613154308885001</v>
      </c>
      <c r="W1268" s="19">
        <v>5.1501910074875897E-3</v>
      </c>
      <c r="X1268" s="51">
        <v>1.3039363518146301</v>
      </c>
      <c r="Y1268" s="19">
        <v>3.8611198651778999E-3</v>
      </c>
      <c r="Z1268" s="51">
        <v>19.717785444779999</v>
      </c>
      <c r="AA1268" s="19">
        <v>6.09203395652003E-3</v>
      </c>
      <c r="AB1268" s="51">
        <v>21.1858702988247</v>
      </c>
      <c r="AC1268" s="19">
        <v>4.8860680146390202E-2</v>
      </c>
      <c r="AD1268" s="51">
        <v>29.171923512884</v>
      </c>
      <c r="AE1268" s="19">
        <v>6.0565545580175198E-2</v>
      </c>
      <c r="AF1268" s="87">
        <v>23.833786606614002</v>
      </c>
      <c r="AG1268" s="19">
        <v>-1.16282545786817E-3</v>
      </c>
      <c r="AH1268" s="51">
        <v>-1.91510353761259</v>
      </c>
      <c r="AI1268" s="19">
        <v>5.82882988601341E-3</v>
      </c>
      <c r="AJ1268" s="51">
        <v>14.309800195595001</v>
      </c>
      <c r="AK1268" s="19">
        <v>0.27299990000028601</v>
      </c>
      <c r="AL1268" s="19">
        <v>2.9065746544802099E-2</v>
      </c>
      <c r="AM1268" s="51">
        <v>32.174002610088799</v>
      </c>
      <c r="AN1268" s="15"/>
      <c r="AO1268" s="22">
        <v>1.76842093151208E-2</v>
      </c>
      <c r="AP1268" s="22">
        <v>-2.4151830887603899E-2</v>
      </c>
      <c r="AQ1268" s="22">
        <v>1.8780927846819399E-2</v>
      </c>
      <c r="AR1268" s="22">
        <v>-1.8426058002660301E-2</v>
      </c>
      <c r="AS1268" s="20">
        <v>6</v>
      </c>
      <c r="AT1268" s="20">
        <v>6</v>
      </c>
      <c r="AU1268" s="20">
        <v>7</v>
      </c>
      <c r="AV1268" s="21">
        <v>5</v>
      </c>
      <c r="AW1268" s="15"/>
      <c r="AX1268" s="25">
        <v>4.3102652822781203E-2</v>
      </c>
      <c r="AY1268" s="26">
        <v>-0.398305825347052</v>
      </c>
      <c r="AZ1268" s="26">
        <v>0.46779009596457399</v>
      </c>
      <c r="BA1268" s="26">
        <v>-0.517090498842663</v>
      </c>
      <c r="BB1268" s="85">
        <v>4.4407337255279299E-3</v>
      </c>
      <c r="BC1268" s="88">
        <v>-6.2607292228567504</v>
      </c>
      <c r="BD1268" s="18">
        <v>43747</v>
      </c>
      <c r="BE1268" s="18">
        <v>43783</v>
      </c>
      <c r="BF1268" s="20"/>
      <c r="BG1268" s="18"/>
      <c r="BH1268" s="15"/>
    </row>
    <row r="1269" spans="1:60" x14ac:dyDescent="0.25">
      <c r="A1269" s="15"/>
      <c r="B1269" s="14" t="s">
        <v>3965</v>
      </c>
      <c r="C1269" s="14" t="s">
        <v>3966</v>
      </c>
      <c r="D1269" s="14" t="s">
        <v>3967</v>
      </c>
      <c r="E1269" s="16" t="s">
        <v>77</v>
      </c>
      <c r="F1269" s="16" t="s">
        <v>1383</v>
      </c>
      <c r="G1269" s="81" t="s">
        <v>205</v>
      </c>
      <c r="H1269" s="82" t="s">
        <v>1222</v>
      </c>
      <c r="I1269" s="17" t="s">
        <v>31</v>
      </c>
      <c r="J1269" s="17" t="s">
        <v>3968</v>
      </c>
      <c r="K1269" s="15"/>
      <c r="L1269" s="18">
        <v>44022</v>
      </c>
      <c r="M1269" s="83">
        <v>1221.65740000084</v>
      </c>
      <c r="N1269" s="84">
        <v>1221.65740000084</v>
      </c>
      <c r="O1269" s="84">
        <v>1251.59139999934</v>
      </c>
      <c r="P1269" s="85">
        <f t="shared" si="19"/>
        <v>0.97608324889535369</v>
      </c>
      <c r="Q1269" s="18">
        <v>43747</v>
      </c>
      <c r="R1269" s="86">
        <v>3396494.4109999998</v>
      </c>
      <c r="S1269" s="86">
        <v>4439898.3758281199</v>
      </c>
      <c r="T1269" s="15"/>
      <c r="U1269" s="19">
        <v>-1.9565340462577301E-3</v>
      </c>
      <c r="V1269" s="51">
        <v>-0.15374048925878001</v>
      </c>
      <c r="W1269" s="19">
        <v>5.7657571633171799E-3</v>
      </c>
      <c r="X1269" s="51">
        <v>1.36549296739759</v>
      </c>
      <c r="Y1269" s="19">
        <v>6.0877969663124497E-3</v>
      </c>
      <c r="Z1269" s="51">
        <v>19.940453154878899</v>
      </c>
      <c r="AA1269" s="19">
        <v>1.6086954858110399E-2</v>
      </c>
      <c r="AB1269" s="51">
        <v>22.185362388961899</v>
      </c>
      <c r="AC1269" s="19">
        <v>9.4315514787012902E-2</v>
      </c>
      <c r="AD1269" s="51">
        <v>33.7174069769681</v>
      </c>
      <c r="AE1269" s="19">
        <v>0.13162330015620699</v>
      </c>
      <c r="AF1269" s="87">
        <v>30.939562064217199</v>
      </c>
      <c r="AG1269" s="19">
        <v>-9.4207391157397096E-5</v>
      </c>
      <c r="AH1269" s="51">
        <v>-1.80824173094152</v>
      </c>
      <c r="AI1269" s="19">
        <v>9.1340680173743697E-3</v>
      </c>
      <c r="AJ1269" s="51">
        <v>14.6403240087384</v>
      </c>
      <c r="AK1269" s="19">
        <v>0.22165740000142301</v>
      </c>
      <c r="AL1269" s="19">
        <v>4.1221289788154501E-2</v>
      </c>
      <c r="AM1269" s="51">
        <v>11.827074859509599</v>
      </c>
      <c r="AN1269" s="15"/>
      <c r="AO1269" s="22">
        <v>2.5434921724809101E-2</v>
      </c>
      <c r="AP1269" s="22">
        <v>-4.0469873963957098E-2</v>
      </c>
      <c r="AQ1269" s="22">
        <v>2.8591992648216501E-2</v>
      </c>
      <c r="AR1269" s="22">
        <v>-2.78040409775713E-2</v>
      </c>
      <c r="AS1269" s="20">
        <v>6</v>
      </c>
      <c r="AT1269" s="20">
        <v>6</v>
      </c>
      <c r="AU1269" s="20">
        <v>7</v>
      </c>
      <c r="AV1269" s="21">
        <v>5</v>
      </c>
      <c r="AW1269" s="15"/>
      <c r="AX1269" s="25">
        <v>6.2771310184543794E-2</v>
      </c>
      <c r="AY1269" s="26">
        <v>-0.105058144092027</v>
      </c>
      <c r="AZ1269" s="26">
        <v>0.49891688963771202</v>
      </c>
      <c r="BA1269" s="26">
        <v>-0.134339144683054</v>
      </c>
      <c r="BB1269" s="85">
        <v>6.4416564816656297E-3</v>
      </c>
      <c r="BC1269" s="88">
        <v>-8.9565172786824405</v>
      </c>
      <c r="BD1269" s="18">
        <v>43747</v>
      </c>
      <c r="BE1269" s="18">
        <v>43783</v>
      </c>
      <c r="BF1269" s="20"/>
      <c r="BG1269" s="18"/>
      <c r="BH1269" s="15"/>
    </row>
    <row r="1270" spans="1:60" x14ac:dyDescent="0.25">
      <c r="A1270" s="15"/>
      <c r="B1270" s="14" t="s">
        <v>3969</v>
      </c>
      <c r="C1270" s="14" t="s">
        <v>3970</v>
      </c>
      <c r="D1270" s="14" t="s">
        <v>3967</v>
      </c>
      <c r="E1270" s="16" t="s">
        <v>708</v>
      </c>
      <c r="F1270" s="16" t="s">
        <v>1383</v>
      </c>
      <c r="G1270" s="81" t="s">
        <v>205</v>
      </c>
      <c r="H1270" s="82" t="s">
        <v>1222</v>
      </c>
      <c r="I1270" s="17" t="s">
        <v>31</v>
      </c>
      <c r="J1270" s="17" t="s">
        <v>3971</v>
      </c>
      <c r="K1270" s="15"/>
      <c r="L1270" s="18">
        <v>44022</v>
      </c>
      <c r="M1270" s="83">
        <v>1192.2979000005901</v>
      </c>
      <c r="N1270" s="84">
        <v>1192.2979000005901</v>
      </c>
      <c r="O1270" s="84">
        <v>1226.2062999997299</v>
      </c>
      <c r="P1270" s="85">
        <f t="shared" si="19"/>
        <v>0.97234690443268201</v>
      </c>
      <c r="Q1270" s="18">
        <v>43747</v>
      </c>
      <c r="R1270" s="86">
        <v>22719066.997000001</v>
      </c>
      <c r="S1270" s="86">
        <v>41424687.309937499</v>
      </c>
      <c r="T1270" s="15"/>
      <c r="U1270" s="19">
        <v>-1.9704484629983199E-3</v>
      </c>
      <c r="V1270" s="51">
        <v>-0.155131930932839</v>
      </c>
      <c r="W1270" s="19">
        <v>5.3455505149031498E-3</v>
      </c>
      <c r="X1270" s="51">
        <v>1.3234723025561801</v>
      </c>
      <c r="Y1270" s="19">
        <v>3.5392855224927202E-3</v>
      </c>
      <c r="Z1270" s="51">
        <v>19.685602010489699</v>
      </c>
      <c r="AA1270" s="19">
        <v>1.09115558934718E-2</v>
      </c>
      <c r="AB1270" s="51">
        <v>21.667822492512599</v>
      </c>
      <c r="AC1270" s="19">
        <v>8.3203985486761695E-2</v>
      </c>
      <c r="AD1270" s="51">
        <v>32.606254046957503</v>
      </c>
      <c r="AE1270" s="19">
        <v>0.11443562611020799</v>
      </c>
      <c r="AF1270" s="87">
        <v>29.2207946596318</v>
      </c>
      <c r="AG1270" s="19">
        <v>-2.33276517064951E-4</v>
      </c>
      <c r="AH1270" s="51">
        <v>-1.82214864353227</v>
      </c>
      <c r="AI1270" s="19">
        <v>6.4376501377409997E-3</v>
      </c>
      <c r="AJ1270" s="51">
        <v>14.3706822207751</v>
      </c>
      <c r="AK1270" s="19">
        <v>0.192297900000995</v>
      </c>
      <c r="AL1270" s="19">
        <v>3.6123444502663901E-2</v>
      </c>
      <c r="AM1270" s="51">
        <v>8.8911248594667995</v>
      </c>
      <c r="AN1270" s="15"/>
      <c r="AO1270" s="22">
        <v>2.5420594383831499E-2</v>
      </c>
      <c r="AP1270" s="22">
        <v>-4.04832721297134E-2</v>
      </c>
      <c r="AQ1270" s="22">
        <v>2.8146482341981E-2</v>
      </c>
      <c r="AR1270" s="22">
        <v>-2.8211341616952299E-2</v>
      </c>
      <c r="AS1270" s="20">
        <v>6</v>
      </c>
      <c r="AT1270" s="20">
        <v>6</v>
      </c>
      <c r="AU1270" s="20">
        <v>7</v>
      </c>
      <c r="AV1270" s="21">
        <v>5</v>
      </c>
      <c r="AW1270" s="15"/>
      <c r="AX1270" s="25">
        <v>6.2761697576788705E-2</v>
      </c>
      <c r="AY1270" s="26">
        <v>-0.181314773797567</v>
      </c>
      <c r="AZ1270" s="26">
        <v>0.48223101708890698</v>
      </c>
      <c r="BA1270" s="26">
        <v>-0.23142845396569101</v>
      </c>
      <c r="BB1270" s="85">
        <v>6.4405644725593503E-3</v>
      </c>
      <c r="BC1270" s="88">
        <v>-9.0022861568140797</v>
      </c>
      <c r="BD1270" s="18">
        <v>43747</v>
      </c>
      <c r="BE1270" s="18">
        <v>43783</v>
      </c>
      <c r="BF1270" s="20"/>
      <c r="BG1270" s="18"/>
      <c r="BH1270" s="15"/>
    </row>
    <row r="1271" spans="1:60" x14ac:dyDescent="0.25">
      <c r="A1271" s="15"/>
      <c r="B1271" s="14" t="s">
        <v>3972</v>
      </c>
      <c r="C1271" s="14" t="s">
        <v>3973</v>
      </c>
      <c r="D1271" s="14" t="s">
        <v>3967</v>
      </c>
      <c r="E1271" s="16" t="s">
        <v>47</v>
      </c>
      <c r="F1271" s="16" t="s">
        <v>1383</v>
      </c>
      <c r="G1271" s="81" t="s">
        <v>205</v>
      </c>
      <c r="H1271" s="82" t="s">
        <v>1222</v>
      </c>
      <c r="I1271" s="17" t="s">
        <v>31</v>
      </c>
      <c r="J1271" s="17" t="s">
        <v>3974</v>
      </c>
      <c r="K1271" s="15"/>
      <c r="L1271" s="18">
        <v>44022</v>
      </c>
      <c r="M1271" s="83">
        <v>1155.7309000007799</v>
      </c>
      <c r="N1271" s="84">
        <v>1155.7309000007799</v>
      </c>
      <c r="O1271" s="84">
        <v>1188.5110999997701</v>
      </c>
      <c r="P1271" s="85">
        <f t="shared" si="19"/>
        <v>0.97241910487920857</v>
      </c>
      <c r="Q1271" s="18">
        <v>43747</v>
      </c>
      <c r="R1271" s="86">
        <v>2589937.1710000001</v>
      </c>
      <c r="S1271" s="86">
        <v>2516260.0793281202</v>
      </c>
      <c r="T1271" s="15"/>
      <c r="U1271" s="19">
        <v>-1.9701861556313798E-3</v>
      </c>
      <c r="V1271" s="51">
        <v>-0.155105700196145</v>
      </c>
      <c r="W1271" s="19">
        <v>5.3536237046500901E-3</v>
      </c>
      <c r="X1271" s="51">
        <v>1.3242796215308801</v>
      </c>
      <c r="Y1271" s="19">
        <v>3.5887520152755301E-3</v>
      </c>
      <c r="Z1271" s="51">
        <v>19.690548659768002</v>
      </c>
      <c r="AA1271" s="19">
        <v>1.1011835093086101E-2</v>
      </c>
      <c r="AB1271" s="51">
        <v>21.6778504124668</v>
      </c>
      <c r="AC1271" s="19">
        <v>8.3419069296796794E-2</v>
      </c>
      <c r="AD1271" s="51">
        <v>32.627762427961002</v>
      </c>
      <c r="AE1271" s="19">
        <v>0.114767432954977</v>
      </c>
      <c r="AF1271" s="87">
        <v>29.253975344094201</v>
      </c>
      <c r="AG1271" s="19">
        <v>-2.30796306823322E-4</v>
      </c>
      <c r="AH1271" s="51">
        <v>-1.82190062250811</v>
      </c>
      <c r="AI1271" s="19">
        <v>6.4899755179794703E-3</v>
      </c>
      <c r="AJ1271" s="51">
        <v>14.375914758798899</v>
      </c>
      <c r="AK1271" s="19">
        <v>0.15573090000005299</v>
      </c>
      <c r="AL1271" s="19">
        <v>3.5832357885737999E-2</v>
      </c>
      <c r="AM1271" s="51">
        <v>17.7784863282868</v>
      </c>
      <c r="AN1271" s="15"/>
      <c r="AO1271" s="22">
        <v>2.54208766036754E-2</v>
      </c>
      <c r="AP1271" s="22">
        <v>-4.04830125144508E-2</v>
      </c>
      <c r="AQ1271" s="22">
        <v>2.81551242169371E-2</v>
      </c>
      <c r="AR1271" s="22">
        <v>-2.8203769231367901E-2</v>
      </c>
      <c r="AS1271" s="20">
        <v>6</v>
      </c>
      <c r="AT1271" s="20">
        <v>6</v>
      </c>
      <c r="AU1271" s="20">
        <v>7</v>
      </c>
      <c r="AV1271" s="21">
        <v>5</v>
      </c>
      <c r="AW1271" s="15"/>
      <c r="AX1271" s="25">
        <v>6.2761875895157596E-2</v>
      </c>
      <c r="AY1271" s="26">
        <v>-0.179837844184703</v>
      </c>
      <c r="AZ1271" s="26">
        <v>0.48255405952841102</v>
      </c>
      <c r="BA1271" s="26">
        <v>-0.229551446054302</v>
      </c>
      <c r="BB1271" s="85">
        <v>6.4405848066417101E-3</v>
      </c>
      <c r="BC1271" s="88">
        <v>-9.0014052034966898</v>
      </c>
      <c r="BD1271" s="18">
        <v>43747</v>
      </c>
      <c r="BE1271" s="18">
        <v>43783</v>
      </c>
      <c r="BF1271" s="20"/>
      <c r="BG1271" s="18"/>
      <c r="BH1271" s="15"/>
    </row>
    <row r="1272" spans="1:60" x14ac:dyDescent="0.25">
      <c r="A1272" s="15"/>
      <c r="B1272" s="14" t="s">
        <v>3975</v>
      </c>
      <c r="C1272" s="14" t="s">
        <v>3976</v>
      </c>
      <c r="D1272" s="14" t="s">
        <v>3967</v>
      </c>
      <c r="E1272" s="16" t="s">
        <v>83</v>
      </c>
      <c r="F1272" s="16" t="s">
        <v>1383</v>
      </c>
      <c r="G1272" s="81" t="s">
        <v>205</v>
      </c>
      <c r="H1272" s="82" t="s">
        <v>1222</v>
      </c>
      <c r="I1272" s="17" t="s">
        <v>31</v>
      </c>
      <c r="J1272" s="17" t="s">
        <v>3977</v>
      </c>
      <c r="K1272" s="15"/>
      <c r="L1272" s="18">
        <v>44022</v>
      </c>
      <c r="M1272" s="83">
        <v>1178.97220000066</v>
      </c>
      <c r="N1272" s="84">
        <v>1178.97220000066</v>
      </c>
      <c r="O1272" s="84">
        <v>1207.85960000008</v>
      </c>
      <c r="P1272" s="85">
        <f t="shared" si="19"/>
        <v>0.97608380974128273</v>
      </c>
      <c r="Q1272" s="18">
        <v>43747</v>
      </c>
      <c r="R1272" s="86">
        <v>1336618.5390000001</v>
      </c>
      <c r="S1272" s="86">
        <v>1589694.5595488299</v>
      </c>
      <c r="T1272" s="15"/>
      <c r="U1272" s="19">
        <v>-1.9565161064747402E-3</v>
      </c>
      <c r="V1272" s="51">
        <v>-0.15373869528048101</v>
      </c>
      <c r="W1272" s="19">
        <v>5.7656727403809799E-3</v>
      </c>
      <c r="X1272" s="51">
        <v>1.36548452510397</v>
      </c>
      <c r="Y1272" s="19">
        <v>6.0876136085426004E-3</v>
      </c>
      <c r="Z1272" s="51">
        <v>19.940434819116501</v>
      </c>
      <c r="AA1272" s="19">
        <v>1.6087745856566499E-2</v>
      </c>
      <c r="AB1272" s="51">
        <v>22.185441488807601</v>
      </c>
      <c r="AC1272" s="19">
        <v>9.4316732989682406E-2</v>
      </c>
      <c r="AD1272" s="51">
        <v>33.717528797220403</v>
      </c>
      <c r="AE1272" s="19">
        <v>0.131624466508656</v>
      </c>
      <c r="AF1272" s="87">
        <v>30.939678699476602</v>
      </c>
      <c r="AG1272" s="19">
        <v>-9.4225742941489403E-5</v>
      </c>
      <c r="AH1272" s="51">
        <v>-1.8082435661199301</v>
      </c>
      <c r="AI1272" s="19">
        <v>9.1340338785812492E-3</v>
      </c>
      <c r="AJ1272" s="51">
        <v>14.6403205948591</v>
      </c>
      <c r="AK1272" s="19">
        <v>0.17897220000129899</v>
      </c>
      <c r="AL1272" s="19">
        <v>4.1185499672792503E-2</v>
      </c>
      <c r="AM1272" s="51">
        <v>19.3301509212761</v>
      </c>
      <c r="AN1272" s="15"/>
      <c r="AO1272" s="22">
        <v>2.54349979095423E-2</v>
      </c>
      <c r="AP1272" s="22">
        <v>-4.0469836400006898E-2</v>
      </c>
      <c r="AQ1272" s="22">
        <v>2.8592435330210698E-2</v>
      </c>
      <c r="AR1272" s="22">
        <v>-2.7803791173937501E-2</v>
      </c>
      <c r="AS1272" s="20">
        <v>6</v>
      </c>
      <c r="AT1272" s="20">
        <v>6</v>
      </c>
      <c r="AU1272" s="20">
        <v>7</v>
      </c>
      <c r="AV1272" s="21">
        <v>5</v>
      </c>
      <c r="AW1272" s="15"/>
      <c r="AX1272" s="25">
        <v>6.27712849708041E-2</v>
      </c>
      <c r="AY1272" s="26">
        <v>-0.105045099523636</v>
      </c>
      <c r="AZ1272" s="26">
        <v>0.49891938030623401</v>
      </c>
      <c r="BA1272" s="26">
        <v>-0.13432257252975399</v>
      </c>
      <c r="BB1272" s="85">
        <v>6.4416541574519202E-3</v>
      </c>
      <c r="BC1272" s="88">
        <v>-8.9564962682925398</v>
      </c>
      <c r="BD1272" s="18">
        <v>43747</v>
      </c>
      <c r="BE1272" s="18">
        <v>43783</v>
      </c>
      <c r="BF1272" s="20"/>
      <c r="BG1272" s="18"/>
      <c r="BH1272" s="15"/>
    </row>
    <row r="1273" spans="1:60" x14ac:dyDescent="0.25">
      <c r="A1273" s="15"/>
      <c r="B1273" s="14" t="s">
        <v>3978</v>
      </c>
      <c r="C1273" s="14" t="s">
        <v>3979</v>
      </c>
      <c r="D1273" s="14" t="s">
        <v>3967</v>
      </c>
      <c r="E1273" s="16" t="s">
        <v>1389</v>
      </c>
      <c r="F1273" s="16" t="s">
        <v>1383</v>
      </c>
      <c r="G1273" s="81" t="s">
        <v>205</v>
      </c>
      <c r="H1273" s="82" t="s">
        <v>1222</v>
      </c>
      <c r="I1273" s="17" t="s">
        <v>31</v>
      </c>
      <c r="J1273" s="17" t="s">
        <v>3980</v>
      </c>
      <c r="K1273" s="15"/>
      <c r="L1273" s="18">
        <v>44022</v>
      </c>
      <c r="M1273" s="83">
        <v>1203.03539999947</v>
      </c>
      <c r="N1273" s="84">
        <v>1203.03539999947</v>
      </c>
      <c r="O1273" s="84">
        <v>1235.01850000024</v>
      </c>
      <c r="P1273" s="85">
        <f t="shared" si="19"/>
        <v>0.97410314096447637</v>
      </c>
      <c r="Q1273" s="18">
        <v>43747</v>
      </c>
      <c r="R1273" s="86">
        <v>18806351.943999998</v>
      </c>
      <c r="S1273" s="86">
        <v>26566970.321406201</v>
      </c>
      <c r="T1273" s="15"/>
      <c r="U1273" s="19">
        <v>-1.9639079955595701E-3</v>
      </c>
      <c r="V1273" s="51">
        <v>-0.15447788418896399</v>
      </c>
      <c r="W1273" s="19">
        <v>5.5431127093470397E-3</v>
      </c>
      <c r="X1273" s="51">
        <v>1.34322852200057</v>
      </c>
      <c r="Y1273" s="19">
        <v>4.73766219693061E-3</v>
      </c>
      <c r="Z1273" s="51">
        <v>19.805439677933499</v>
      </c>
      <c r="AA1273" s="19">
        <v>1.33439915225608E-2</v>
      </c>
      <c r="AB1273" s="51">
        <v>21.911066055414299</v>
      </c>
      <c r="AC1273" s="19">
        <v>8.8419198607880403E-2</v>
      </c>
      <c r="AD1273" s="51">
        <v>33.127775359025698</v>
      </c>
      <c r="AE1273" s="19">
        <v>0.122490635456488</v>
      </c>
      <c r="AF1273" s="87">
        <v>30.026295594259899</v>
      </c>
      <c r="AG1273" s="19">
        <v>-1.6796351610537399E-4</v>
      </c>
      <c r="AH1273" s="51">
        <v>-1.8156173434363201</v>
      </c>
      <c r="AI1273" s="19">
        <v>7.70549529988784E-3</v>
      </c>
      <c r="AJ1273" s="51">
        <v>14.497466736982499</v>
      </c>
      <c r="AK1273" s="19">
        <v>0.203035399999935</v>
      </c>
      <c r="AL1273" s="19">
        <v>3.8501828747030203E-2</v>
      </c>
      <c r="AM1273" s="51">
        <v>14.857947291791801</v>
      </c>
      <c r="AN1273" s="15"/>
      <c r="AO1273" s="22">
        <v>2.5427349020901598E-2</v>
      </c>
      <c r="AP1273" s="22">
        <v>-4.0476923953101498E-2</v>
      </c>
      <c r="AQ1273" s="22">
        <v>2.83561135984201E-2</v>
      </c>
      <c r="AR1273" s="22">
        <v>-2.80197273332305E-2</v>
      </c>
      <c r="AS1273" s="20">
        <v>6</v>
      </c>
      <c r="AT1273" s="20">
        <v>6</v>
      </c>
      <c r="AU1273" s="20">
        <v>7</v>
      </c>
      <c r="AV1273" s="21">
        <v>5</v>
      </c>
      <c r="AW1273" s="15"/>
      <c r="AX1273" s="25">
        <v>6.2766125121343094E-2</v>
      </c>
      <c r="AY1273" s="26">
        <v>-0.145466921806474</v>
      </c>
      <c r="AZ1273" s="26">
        <v>0.49007428375989498</v>
      </c>
      <c r="BA1273" s="26">
        <v>-0.18583167671454201</v>
      </c>
      <c r="BB1273" s="85">
        <v>6.4410685534585397E-3</v>
      </c>
      <c r="BC1273" s="88">
        <v>-8.9807480617455404</v>
      </c>
      <c r="BD1273" s="18">
        <v>43747</v>
      </c>
      <c r="BE1273" s="18">
        <v>43783</v>
      </c>
      <c r="BF1273" s="20"/>
      <c r="BG1273" s="18"/>
      <c r="BH1273" s="15"/>
    </row>
    <row r="1274" spans="1:60" x14ac:dyDescent="0.25">
      <c r="A1274" s="15"/>
      <c r="B1274" s="14" t="s">
        <v>3981</v>
      </c>
      <c r="C1274" s="14" t="s">
        <v>3982</v>
      </c>
      <c r="D1274" s="14" t="s">
        <v>3967</v>
      </c>
      <c r="E1274" s="16" t="s">
        <v>1393</v>
      </c>
      <c r="F1274" s="16" t="s">
        <v>1383</v>
      </c>
      <c r="G1274" s="81" t="s">
        <v>205</v>
      </c>
      <c r="H1274" s="82" t="s">
        <v>1222</v>
      </c>
      <c r="I1274" s="17" t="s">
        <v>31</v>
      </c>
      <c r="J1274" s="17" t="s">
        <v>64</v>
      </c>
      <c r="K1274" s="15"/>
      <c r="L1274" s="18">
        <v>44022</v>
      </c>
      <c r="M1274" s="83">
        <v>1192.2010999992499</v>
      </c>
      <c r="N1274" s="84">
        <v>1192.2010999992499</v>
      </c>
      <c r="O1274" s="84">
        <v>1216.8299000002401</v>
      </c>
      <c r="P1274" s="85">
        <f t="shared" si="19"/>
        <v>0.97975986618919764</v>
      </c>
      <c r="Q1274" s="18">
        <v>43747</v>
      </c>
      <c r="R1274" s="86">
        <v>11747640.723999999</v>
      </c>
      <c r="S1274" s="86">
        <v>15268681.2597344</v>
      </c>
      <c r="T1274" s="15"/>
      <c r="U1274" s="19">
        <v>-1.94286936130084E-3</v>
      </c>
      <c r="V1274" s="51">
        <v>-0.15237402076309101</v>
      </c>
      <c r="W1274" s="19">
        <v>6.1779199768352598E-3</v>
      </c>
      <c r="X1274" s="51">
        <v>1.40670924874939</v>
      </c>
      <c r="Y1274" s="19">
        <v>8.5922300568199699E-3</v>
      </c>
      <c r="Z1274" s="51">
        <v>20.1908964639297</v>
      </c>
      <c r="AA1274" s="19">
        <v>2.1186735753872199E-2</v>
      </c>
      <c r="AB1274" s="51">
        <v>22.695340478559999</v>
      </c>
      <c r="AC1274" s="19">
        <v>0.105321503442683</v>
      </c>
      <c r="AD1274" s="51">
        <v>34.818005842505997</v>
      </c>
      <c r="AE1274" s="19">
        <v>0.14873315238582999</v>
      </c>
      <c r="AF1274" s="87">
        <v>32.650547287194101</v>
      </c>
      <c r="AG1274" s="19">
        <v>4.2360419683973298E-5</v>
      </c>
      <c r="AH1274" s="51">
        <v>-1.79458494985738</v>
      </c>
      <c r="AI1274" s="19">
        <v>1.17843660518702E-2</v>
      </c>
      <c r="AJ1274" s="51">
        <v>14.905353812180699</v>
      </c>
      <c r="AK1274" s="19">
        <v>0.19220109999878299</v>
      </c>
      <c r="AL1274" s="19">
        <v>4.4839500193120302E-2</v>
      </c>
      <c r="AM1274" s="51">
        <v>21.924586531065898</v>
      </c>
      <c r="AN1274" s="15"/>
      <c r="AO1274" s="22">
        <v>2.5448970785873801E-2</v>
      </c>
      <c r="AP1274" s="22">
        <v>-4.0456727079799699E-2</v>
      </c>
      <c r="AQ1274" s="22">
        <v>2.9028835835561002E-2</v>
      </c>
      <c r="AR1274" s="22">
        <v>-2.74044973939453E-2</v>
      </c>
      <c r="AS1274" s="20">
        <v>7</v>
      </c>
      <c r="AT1274" s="20">
        <v>5</v>
      </c>
      <c r="AU1274" s="20">
        <v>8</v>
      </c>
      <c r="AV1274" s="21">
        <v>4</v>
      </c>
      <c r="AW1274" s="15"/>
      <c r="AX1274" s="25">
        <v>6.2781208560336393E-2</v>
      </c>
      <c r="AY1274" s="26">
        <v>-2.9950040617677601E-2</v>
      </c>
      <c r="AZ1274" s="26">
        <v>0.51535416658316502</v>
      </c>
      <c r="BA1274" s="26">
        <v>-3.8365486304030597E-2</v>
      </c>
      <c r="BB1274" s="85">
        <v>6.4427765410891898E-3</v>
      </c>
      <c r="BC1274" s="88">
        <v>-8.9116235556575703</v>
      </c>
      <c r="BD1274" s="18">
        <v>43747</v>
      </c>
      <c r="BE1274" s="18">
        <v>43783</v>
      </c>
      <c r="BF1274" s="20"/>
      <c r="BG1274" s="18"/>
      <c r="BH1274" s="15"/>
    </row>
    <row r="1275" spans="1:60" x14ac:dyDescent="0.25">
      <c r="A1275" s="15"/>
      <c r="B1275" s="14" t="s">
        <v>3983</v>
      </c>
      <c r="C1275" s="14" t="s">
        <v>3984</v>
      </c>
      <c r="D1275" s="14" t="s">
        <v>3967</v>
      </c>
      <c r="E1275" s="16" t="s">
        <v>1396</v>
      </c>
      <c r="F1275" s="16" t="s">
        <v>1383</v>
      </c>
      <c r="G1275" s="81" t="s">
        <v>205</v>
      </c>
      <c r="H1275" s="82" t="s">
        <v>1222</v>
      </c>
      <c r="I1275" s="17" t="s">
        <v>31</v>
      </c>
      <c r="J1275" s="17" t="s">
        <v>3985</v>
      </c>
      <c r="K1275" s="15"/>
      <c r="L1275" s="18">
        <v>44022</v>
      </c>
      <c r="M1275" s="83">
        <v>1207.83440000005</v>
      </c>
      <c r="N1275" s="84">
        <v>1207.83440000005</v>
      </c>
      <c r="O1275" s="84">
        <v>1241.6239000000101</v>
      </c>
      <c r="P1275" s="85">
        <f t="shared" si="19"/>
        <v>0.97278604253674583</v>
      </c>
      <c r="Q1275" s="18">
        <v>43747</v>
      </c>
      <c r="R1275" s="86">
        <v>693324.91399999999</v>
      </c>
      <c r="S1275" s="86">
        <v>1730225.3481757799</v>
      </c>
      <c r="T1275" s="15"/>
      <c r="U1275" s="19">
        <v>-1.96882030468259E-3</v>
      </c>
      <c r="V1275" s="51">
        <v>-0.15496911510126701</v>
      </c>
      <c r="W1275" s="19">
        <v>5.3949163320794503E-3</v>
      </c>
      <c r="X1275" s="51">
        <v>1.32840888427381</v>
      </c>
      <c r="Y1275" s="19">
        <v>3.8392975347960601E-3</v>
      </c>
      <c r="Z1275" s="51">
        <v>19.715603211720001</v>
      </c>
      <c r="AA1275" s="19">
        <v>1.15195038997626E-2</v>
      </c>
      <c r="AB1275" s="51">
        <v>21.728617293149</v>
      </c>
      <c r="AC1275" s="19">
        <v>8.4505711853125803E-2</v>
      </c>
      <c r="AD1275" s="51">
        <v>32.736426683550199</v>
      </c>
      <c r="AE1275" s="19">
        <v>0.11644386798798199</v>
      </c>
      <c r="AF1275" s="87">
        <v>29.421618847409299</v>
      </c>
      <c r="AG1275" s="19">
        <v>-2.1711838144256E-4</v>
      </c>
      <c r="AH1275" s="51">
        <v>-1.8205328299700301</v>
      </c>
      <c r="AI1275" s="19">
        <v>6.75493483868195E-3</v>
      </c>
      <c r="AJ1275" s="51">
        <v>14.402410690861901</v>
      </c>
      <c r="AK1275" s="19">
        <v>0.207834400000283</v>
      </c>
      <c r="AL1275" s="19">
        <v>4.0727747535129297E-2</v>
      </c>
      <c r="AM1275" s="51">
        <v>9.4302205028798198</v>
      </c>
      <c r="AN1275" s="15"/>
      <c r="AO1275" s="22">
        <v>2.5422323278689901E-2</v>
      </c>
      <c r="AP1275" s="22">
        <v>-4.0481676471245003E-2</v>
      </c>
      <c r="AQ1275" s="22">
        <v>2.8198600752148199E-2</v>
      </c>
      <c r="AR1275" s="22">
        <v>-2.8163361002953E-2</v>
      </c>
      <c r="AS1275" s="20">
        <v>6</v>
      </c>
      <c r="AT1275" s="20">
        <v>6</v>
      </c>
      <c r="AU1275" s="20">
        <v>7</v>
      </c>
      <c r="AV1275" s="21">
        <v>5</v>
      </c>
      <c r="AW1275" s="15"/>
      <c r="AX1275" s="25">
        <v>6.2762817458424297E-2</v>
      </c>
      <c r="AY1275" s="26">
        <v>-0.172356841282408</v>
      </c>
      <c r="AZ1275" s="26">
        <v>0.484190778034645</v>
      </c>
      <c r="BA1275" s="26">
        <v>-0.22004187936659</v>
      </c>
      <c r="BB1275" s="85">
        <v>6.4406919403882101E-3</v>
      </c>
      <c r="BC1275" s="88">
        <v>-8.9968870605371194</v>
      </c>
      <c r="BD1275" s="18">
        <v>43747</v>
      </c>
      <c r="BE1275" s="18">
        <v>43783</v>
      </c>
      <c r="BF1275" s="20"/>
      <c r="BG1275" s="18"/>
      <c r="BH1275" s="15"/>
    </row>
    <row r="1276" spans="1:60" x14ac:dyDescent="0.25">
      <c r="A1276" s="15"/>
      <c r="B1276" s="14" t="s">
        <v>3986</v>
      </c>
      <c r="C1276" s="14" t="s">
        <v>3987</v>
      </c>
      <c r="D1276" s="14" t="s">
        <v>3967</v>
      </c>
      <c r="E1276" s="16" t="s">
        <v>715</v>
      </c>
      <c r="F1276" s="16" t="s">
        <v>1383</v>
      </c>
      <c r="G1276" s="81" t="s">
        <v>205</v>
      </c>
      <c r="H1276" s="82" t="s">
        <v>1222</v>
      </c>
      <c r="I1276" s="17" t="s">
        <v>31</v>
      </c>
      <c r="J1276" s="17" t="s">
        <v>3988</v>
      </c>
      <c r="K1276" s="15"/>
      <c r="L1276" s="18">
        <v>44022</v>
      </c>
      <c r="M1276" s="83">
        <v>1161.92270000093</v>
      </c>
      <c r="N1276" s="84">
        <v>1161.92270000093</v>
      </c>
      <c r="O1276" s="84">
        <v>1199.82970000058</v>
      </c>
      <c r="P1276" s="85">
        <f t="shared" si="19"/>
        <v>0.96840634966809735</v>
      </c>
      <c r="Q1276" s="18">
        <v>43747</v>
      </c>
      <c r="R1276" s="86">
        <v>19363647.388</v>
      </c>
      <c r="S1276" s="86">
        <v>37923397.756562501</v>
      </c>
      <c r="T1276" s="15"/>
      <c r="U1276" s="19">
        <v>-1.9851680990541402E-3</v>
      </c>
      <c r="V1276" s="51">
        <v>-0.156603894538421</v>
      </c>
      <c r="W1276" s="19">
        <v>4.9001221104845198E-3</v>
      </c>
      <c r="X1276" s="51">
        <v>1.2789294621143199</v>
      </c>
      <c r="Y1276" s="19">
        <v>8.4784860337094902E-4</v>
      </c>
      <c r="Z1276" s="51">
        <v>19.416458318591999</v>
      </c>
      <c r="AA1276" s="19">
        <v>5.45995887478057E-3</v>
      </c>
      <c r="AB1276" s="51">
        <v>21.122662790643499</v>
      </c>
      <c r="AC1276" s="19">
        <v>7.1559383095518597E-2</v>
      </c>
      <c r="AD1276" s="51">
        <v>31.441793807811301</v>
      </c>
      <c r="AE1276" s="19">
        <v>9.6516685856913698E-2</v>
      </c>
      <c r="AF1276" s="87">
        <v>27.428900634287899</v>
      </c>
      <c r="AG1276" s="19">
        <v>-3.81119298253907E-4</v>
      </c>
      <c r="AH1276" s="51">
        <v>-1.8369329216511701</v>
      </c>
      <c r="AI1276" s="19">
        <v>3.5903631287510498E-3</v>
      </c>
      <c r="AJ1276" s="51">
        <v>14.0859535198688</v>
      </c>
      <c r="AK1276" s="19">
        <v>0.16192270000115999</v>
      </c>
      <c r="AL1276" s="19">
        <v>3.0742660532268901E-2</v>
      </c>
      <c r="AM1276" s="51">
        <v>5.8536048594833101</v>
      </c>
      <c r="AN1276" s="15"/>
      <c r="AO1276" s="22">
        <v>2.5405503483852999E-2</v>
      </c>
      <c r="AP1276" s="22">
        <v>-4.0497461737686501E-2</v>
      </c>
      <c r="AQ1276" s="22">
        <v>2.7675263159835602E-2</v>
      </c>
      <c r="AR1276" s="22">
        <v>-2.8642437921917001E-2</v>
      </c>
      <c r="AS1276" s="20">
        <v>6</v>
      </c>
      <c r="AT1276" s="20">
        <v>6</v>
      </c>
      <c r="AU1276" s="20">
        <v>7</v>
      </c>
      <c r="AV1276" s="21">
        <v>5</v>
      </c>
      <c r="AW1276" s="15"/>
      <c r="AX1276" s="25">
        <v>6.2752091790753195E-2</v>
      </c>
      <c r="AY1276" s="26">
        <v>-0.26167717826410802</v>
      </c>
      <c r="AZ1276" s="26">
        <v>0.46465000347825502</v>
      </c>
      <c r="BA1276" s="26">
        <v>-0.33335765678157298</v>
      </c>
      <c r="BB1276" s="85">
        <v>6.4394680167697499E-3</v>
      </c>
      <c r="BC1276" s="88">
        <v>-9.0507594536902598</v>
      </c>
      <c r="BD1276" s="18">
        <v>43747</v>
      </c>
      <c r="BE1276" s="18">
        <v>43783</v>
      </c>
      <c r="BF1276" s="20"/>
      <c r="BG1276" s="18"/>
      <c r="BH1276" s="15"/>
    </row>
    <row r="1277" spans="1:60" x14ac:dyDescent="0.25">
      <c r="A1277" s="15"/>
      <c r="B1277" s="14" t="s">
        <v>3989</v>
      </c>
      <c r="C1277" s="14" t="s">
        <v>3990</v>
      </c>
      <c r="D1277" s="14" t="s">
        <v>3991</v>
      </c>
      <c r="E1277" s="16" t="s">
        <v>341</v>
      </c>
      <c r="F1277" s="16" t="s">
        <v>326</v>
      </c>
      <c r="G1277" s="81" t="s">
        <v>2117</v>
      </c>
      <c r="H1277" s="82" t="s">
        <v>2118</v>
      </c>
      <c r="I1277" s="17" t="s">
        <v>31</v>
      </c>
      <c r="J1277" s="17" t="s">
        <v>64</v>
      </c>
      <c r="K1277" s="15"/>
      <c r="L1277" s="18">
        <v>44022</v>
      </c>
      <c r="M1277" s="83">
        <v>1080.04690000042</v>
      </c>
      <c r="N1277" s="84">
        <v>1080.04690000042</v>
      </c>
      <c r="O1277" s="84">
        <v>1080.2794000003501</v>
      </c>
      <c r="P1277" s="85">
        <f t="shared" si="19"/>
        <v>0.99978477790104114</v>
      </c>
      <c r="Q1277" s="18">
        <v>44004</v>
      </c>
      <c r="R1277" s="86">
        <v>45178135.582000002</v>
      </c>
      <c r="S1277" s="86">
        <v>49894282.0813125</v>
      </c>
      <c r="T1277" s="15"/>
      <c r="U1277" s="19">
        <v>-4.1292796595371301E-5</v>
      </c>
      <c r="V1277" s="51">
        <v>3.7783635707455701E-2</v>
      </c>
      <c r="W1277" s="19">
        <v>-2.0096939260838599E-4</v>
      </c>
      <c r="X1277" s="51">
        <v>0.76882031180502997</v>
      </c>
      <c r="Y1277" s="19">
        <v>2.1974236013193101E-2</v>
      </c>
      <c r="Z1277" s="51">
        <v>21.529097059567</v>
      </c>
      <c r="AA1277" s="19">
        <v>3.5331650737134603E-2</v>
      </c>
      <c r="AB1277" s="51">
        <v>24.109831976878901</v>
      </c>
      <c r="AC1277" s="19"/>
      <c r="AD1277" s="51"/>
      <c r="AE1277" s="19"/>
      <c r="AF1277" s="87"/>
      <c r="AG1277" s="19">
        <v>-4.8328897719329702E-5</v>
      </c>
      <c r="AH1277" s="51">
        <v>-1.8036538815977099</v>
      </c>
      <c r="AI1277" s="19">
        <v>2.3256957467310699E-2</v>
      </c>
      <c r="AJ1277" s="51">
        <v>16.052612953732002</v>
      </c>
      <c r="AK1277" s="19">
        <v>8.0046900000597804E-2</v>
      </c>
      <c r="AL1277" s="19">
        <v>4.8833339229531703E-2</v>
      </c>
      <c r="AM1277" s="51">
        <v>29.1290911648539</v>
      </c>
      <c r="AN1277" s="15"/>
      <c r="AO1277" s="22">
        <v>3.9148492214735597E-3</v>
      </c>
      <c r="AP1277" s="22">
        <v>-3.7461023830474001E-3</v>
      </c>
      <c r="AQ1277" s="22">
        <v>1.23396968465386E-2</v>
      </c>
      <c r="AR1277" s="22">
        <v>-4.8296928171112103E-3</v>
      </c>
      <c r="AS1277" s="20">
        <v>9</v>
      </c>
      <c r="AT1277" s="20">
        <v>3</v>
      </c>
      <c r="AU1277" s="20">
        <v>7</v>
      </c>
      <c r="AV1277" s="21">
        <v>5</v>
      </c>
      <c r="AW1277" s="15"/>
      <c r="AX1277" s="25">
        <v>1.08534246252384E-2</v>
      </c>
      <c r="AY1277" s="26">
        <v>0.52479466728436797</v>
      </c>
      <c r="AZ1277" s="26">
        <v>0.665258309401906</v>
      </c>
      <c r="BA1277" s="26">
        <v>0.76286610588886095</v>
      </c>
      <c r="BB1277" s="85">
        <v>1.1213342805274399E-3</v>
      </c>
      <c r="BC1277" s="88">
        <v>-1.0727212751426101</v>
      </c>
      <c r="BD1277" s="18">
        <v>43753</v>
      </c>
      <c r="BE1277" s="18">
        <v>43805</v>
      </c>
      <c r="BF1277" s="20">
        <v>101</v>
      </c>
      <c r="BG1277" s="18">
        <v>43894</v>
      </c>
      <c r="BH1277" s="15"/>
    </row>
    <row r="1278" spans="1:60" x14ac:dyDescent="0.25">
      <c r="A1278" s="15"/>
      <c r="B1278" s="14" t="s">
        <v>3992</v>
      </c>
      <c r="C1278" s="14" t="s">
        <v>3993</v>
      </c>
      <c r="D1278" s="14" t="s">
        <v>3994</v>
      </c>
      <c r="E1278" s="16" t="s">
        <v>36</v>
      </c>
      <c r="F1278" s="16" t="s">
        <v>172</v>
      </c>
      <c r="G1278" s="81" t="s">
        <v>29</v>
      </c>
      <c r="H1278" s="82" t="s">
        <v>3773</v>
      </c>
      <c r="I1278" s="17" t="s">
        <v>411</v>
      </c>
      <c r="J1278" s="17" t="s">
        <v>3995</v>
      </c>
      <c r="K1278" s="15"/>
      <c r="L1278" s="18">
        <v>43910</v>
      </c>
      <c r="M1278" s="83"/>
      <c r="N1278" s="84"/>
      <c r="O1278" s="84">
        <v>304182.68087482499</v>
      </c>
      <c r="P1278" s="85">
        <f t="shared" si="19"/>
        <v>0</v>
      </c>
      <c r="Q1278" s="18">
        <v>43798</v>
      </c>
      <c r="R1278" s="86"/>
      <c r="S1278" s="86">
        <v>597918.55271386704</v>
      </c>
      <c r="T1278" s="15"/>
      <c r="U1278" s="19"/>
      <c r="V1278" s="51"/>
      <c r="W1278" s="19"/>
      <c r="X1278" s="51"/>
      <c r="Y1278" s="19"/>
      <c r="Z1278" s="51"/>
      <c r="AA1278" s="19"/>
      <c r="AB1278" s="51"/>
      <c r="AC1278" s="19"/>
      <c r="AD1278" s="51"/>
      <c r="AE1278" s="19"/>
      <c r="AF1278" s="87"/>
      <c r="AG1278" s="19"/>
      <c r="AH1278" s="51"/>
      <c r="AI1278" s="19"/>
      <c r="AJ1278" s="51"/>
      <c r="AK1278" s="19"/>
      <c r="AL1278" s="19"/>
      <c r="AM1278" s="51"/>
      <c r="AN1278" s="15"/>
      <c r="AO1278" s="22">
        <v>7.7321556849710801E-2</v>
      </c>
      <c r="AP1278" s="22">
        <v>-9.0269641052145702E-2</v>
      </c>
      <c r="AQ1278" s="22">
        <v>6.2091381470963797E-2</v>
      </c>
      <c r="AR1278" s="22">
        <v>-0.168345192791021</v>
      </c>
      <c r="AS1278" s="20"/>
      <c r="AT1278" s="20"/>
      <c r="AU1278" s="20"/>
      <c r="AV1278" s="21"/>
      <c r="AW1278" s="15"/>
      <c r="AX1278" s="25"/>
      <c r="AY1278" s="26"/>
      <c r="AZ1278" s="26"/>
      <c r="BA1278" s="26"/>
      <c r="BB1278" s="85"/>
      <c r="BC1278" s="88">
        <v>-21.5198385064432</v>
      </c>
      <c r="BD1278" s="18">
        <v>43798</v>
      </c>
      <c r="BE1278" s="18">
        <v>43909</v>
      </c>
      <c r="BF1278" s="20"/>
      <c r="BG1278" s="18"/>
      <c r="BH1278" s="15"/>
    </row>
    <row r="1279" spans="1:60" x14ac:dyDescent="0.25">
      <c r="A1279" s="15"/>
      <c r="B1279" s="14" t="s">
        <v>3996</v>
      </c>
      <c r="C1279" s="14" t="s">
        <v>3997</v>
      </c>
      <c r="D1279" s="14" t="s">
        <v>3994</v>
      </c>
      <c r="E1279" s="16" t="s">
        <v>43</v>
      </c>
      <c r="F1279" s="16" t="s">
        <v>172</v>
      </c>
      <c r="G1279" s="81" t="s">
        <v>29</v>
      </c>
      <c r="H1279" s="82" t="s">
        <v>3773</v>
      </c>
      <c r="I1279" s="17" t="s">
        <v>411</v>
      </c>
      <c r="J1279" s="17" t="s">
        <v>64</v>
      </c>
      <c r="K1279" s="15"/>
      <c r="L1279" s="18">
        <v>43910</v>
      </c>
      <c r="M1279" s="83"/>
      <c r="N1279" s="84"/>
      <c r="O1279" s="84">
        <v>336499.00807523698</v>
      </c>
      <c r="P1279" s="85">
        <f t="shared" si="19"/>
        <v>0</v>
      </c>
      <c r="Q1279" s="18">
        <v>43798</v>
      </c>
      <c r="R1279" s="86"/>
      <c r="S1279" s="86">
        <v>245040.50008081101</v>
      </c>
      <c r="T1279" s="15"/>
      <c r="U1279" s="19"/>
      <c r="V1279" s="51"/>
      <c r="W1279" s="19"/>
      <c r="X1279" s="51"/>
      <c r="Y1279" s="19"/>
      <c r="Z1279" s="51"/>
      <c r="AA1279" s="19"/>
      <c r="AB1279" s="51"/>
      <c r="AC1279" s="19"/>
      <c r="AD1279" s="51"/>
      <c r="AE1279" s="19"/>
      <c r="AF1279" s="87"/>
      <c r="AG1279" s="19"/>
      <c r="AH1279" s="51"/>
      <c r="AI1279" s="19"/>
      <c r="AJ1279" s="51"/>
      <c r="AK1279" s="19"/>
      <c r="AL1279" s="19"/>
      <c r="AM1279" s="51"/>
      <c r="AN1279" s="15"/>
      <c r="AO1279" s="22">
        <v>7.7321589325947598E-2</v>
      </c>
      <c r="AP1279" s="22">
        <v>-9.0269567505020007E-2</v>
      </c>
      <c r="AQ1279" s="22">
        <v>6.2092114088955E-2</v>
      </c>
      <c r="AR1279" s="22">
        <v>-0.16834450077469201</v>
      </c>
      <c r="AS1279" s="20"/>
      <c r="AT1279" s="20"/>
      <c r="AU1279" s="20"/>
      <c r="AV1279" s="21"/>
      <c r="AW1279" s="15"/>
      <c r="AX1279" s="25"/>
      <c r="AY1279" s="26"/>
      <c r="AZ1279" s="26"/>
      <c r="BA1279" s="26"/>
      <c r="BB1279" s="85"/>
      <c r="BC1279" s="88">
        <v>-21.5197697795229</v>
      </c>
      <c r="BD1279" s="18">
        <v>43798</v>
      </c>
      <c r="BE1279" s="18">
        <v>43909</v>
      </c>
      <c r="BF1279" s="20"/>
      <c r="BG1279" s="18"/>
      <c r="BH1279" s="15"/>
    </row>
    <row r="1280" spans="1:60" x14ac:dyDescent="0.25">
      <c r="A1280" s="15"/>
      <c r="B1280" s="14" t="s">
        <v>3998</v>
      </c>
      <c r="C1280" s="14" t="s">
        <v>3999</v>
      </c>
      <c r="D1280" s="14" t="s">
        <v>3994</v>
      </c>
      <c r="E1280" s="16" t="s">
        <v>47</v>
      </c>
      <c r="F1280" s="16" t="s">
        <v>172</v>
      </c>
      <c r="G1280" s="81" t="s">
        <v>29</v>
      </c>
      <c r="H1280" s="82" t="s">
        <v>3773</v>
      </c>
      <c r="I1280" s="17" t="s">
        <v>411</v>
      </c>
      <c r="J1280" s="17" t="s">
        <v>4000</v>
      </c>
      <c r="K1280" s="15"/>
      <c r="L1280" s="18">
        <v>43910</v>
      </c>
      <c r="M1280" s="83"/>
      <c r="N1280" s="84"/>
      <c r="O1280" s="84">
        <v>427126.66017389297</v>
      </c>
      <c r="P1280" s="85">
        <f t="shared" si="19"/>
        <v>0</v>
      </c>
      <c r="Q1280" s="18">
        <v>43910</v>
      </c>
      <c r="R1280" s="86"/>
      <c r="S1280" s="86">
        <v>1664213.35173438</v>
      </c>
      <c r="T1280" s="15"/>
      <c r="U1280" s="19"/>
      <c r="V1280" s="51"/>
      <c r="W1280" s="19"/>
      <c r="X1280" s="51"/>
      <c r="Y1280" s="19"/>
      <c r="Z1280" s="51"/>
      <c r="AA1280" s="19"/>
      <c r="AB1280" s="51"/>
      <c r="AC1280" s="19"/>
      <c r="AD1280" s="51"/>
      <c r="AE1280" s="19"/>
      <c r="AF1280" s="87"/>
      <c r="AG1280" s="19"/>
      <c r="AH1280" s="51"/>
      <c r="AI1280" s="19"/>
      <c r="AJ1280" s="51"/>
      <c r="AK1280" s="19"/>
      <c r="AL1280" s="19"/>
      <c r="AM1280" s="51"/>
      <c r="AN1280" s="15"/>
      <c r="AO1280" s="22">
        <v>3.7635108723407001E-2</v>
      </c>
      <c r="AP1280" s="22">
        <v>-3.3384081723852398E-2</v>
      </c>
      <c r="AQ1280" s="22">
        <v>6.5839901291838004E-2</v>
      </c>
      <c r="AR1280" s="22">
        <v>-6.4303411912987898E-2</v>
      </c>
      <c r="AS1280" s="20"/>
      <c r="AT1280" s="20"/>
      <c r="AU1280" s="20"/>
      <c r="AV1280" s="21"/>
      <c r="AW1280" s="15"/>
      <c r="AX1280" s="25"/>
      <c r="AY1280" s="26"/>
      <c r="AZ1280" s="26"/>
      <c r="BA1280" s="26"/>
      <c r="BB1280" s="85"/>
      <c r="BC1280" s="88">
        <v>-7.6465435819409304</v>
      </c>
      <c r="BD1280" s="18">
        <v>43677</v>
      </c>
      <c r="BE1280" s="18">
        <v>43710</v>
      </c>
      <c r="BF1280" s="20">
        <v>60</v>
      </c>
      <c r="BG1280" s="18">
        <v>43761</v>
      </c>
      <c r="BH1280" s="15"/>
    </row>
    <row r="1281" spans="1:60" x14ac:dyDescent="0.25">
      <c r="A1281" s="15"/>
      <c r="B1281" s="14" t="s">
        <v>4001</v>
      </c>
      <c r="C1281" s="14" t="s">
        <v>4002</v>
      </c>
      <c r="D1281" s="14" t="s">
        <v>3994</v>
      </c>
      <c r="E1281" s="16" t="s">
        <v>83</v>
      </c>
      <c r="F1281" s="16" t="s">
        <v>172</v>
      </c>
      <c r="G1281" s="81" t="s">
        <v>29</v>
      </c>
      <c r="H1281" s="82" t="s">
        <v>3773</v>
      </c>
      <c r="I1281" s="17" t="s">
        <v>411</v>
      </c>
      <c r="J1281" s="17" t="s">
        <v>4003</v>
      </c>
      <c r="K1281" s="15"/>
      <c r="L1281" s="18">
        <v>43910</v>
      </c>
      <c r="M1281" s="83"/>
      <c r="N1281" s="84"/>
      <c r="O1281" s="84">
        <v>347053.232174873</v>
      </c>
      <c r="P1281" s="85">
        <f t="shared" si="19"/>
        <v>0</v>
      </c>
      <c r="Q1281" s="18">
        <v>43798</v>
      </c>
      <c r="R1281" s="86"/>
      <c r="S1281" s="86">
        <v>102583.42880566401</v>
      </c>
      <c r="T1281" s="15"/>
      <c r="U1281" s="19"/>
      <c r="V1281" s="51"/>
      <c r="W1281" s="19"/>
      <c r="X1281" s="51"/>
      <c r="Y1281" s="19"/>
      <c r="Z1281" s="51"/>
      <c r="AA1281" s="19"/>
      <c r="AB1281" s="51"/>
      <c r="AC1281" s="19"/>
      <c r="AD1281" s="51"/>
      <c r="AE1281" s="19"/>
      <c r="AF1281" s="87"/>
      <c r="AG1281" s="19"/>
      <c r="AH1281" s="51"/>
      <c r="AI1281" s="19"/>
      <c r="AJ1281" s="51"/>
      <c r="AK1281" s="19"/>
      <c r="AL1281" s="19"/>
      <c r="AM1281" s="51"/>
      <c r="AN1281" s="15"/>
      <c r="AO1281" s="22">
        <v>7.7373958194584702E-2</v>
      </c>
      <c r="AP1281" s="22">
        <v>-9.02253822697094E-2</v>
      </c>
      <c r="AQ1281" s="22">
        <v>6.3698894542540102E-2</v>
      </c>
      <c r="AR1281" s="22">
        <v>-0.16753542744205299</v>
      </c>
      <c r="AS1281" s="20"/>
      <c r="AT1281" s="20"/>
      <c r="AU1281" s="20"/>
      <c r="AV1281" s="21"/>
      <c r="AW1281" s="15"/>
      <c r="AX1281" s="25"/>
      <c r="AY1281" s="26"/>
      <c r="AZ1281" s="26"/>
      <c r="BA1281" s="26"/>
      <c r="BB1281" s="85"/>
      <c r="BC1281" s="88">
        <v>-21.0945410907152</v>
      </c>
      <c r="BD1281" s="18">
        <v>43798</v>
      </c>
      <c r="BE1281" s="18">
        <v>43909</v>
      </c>
      <c r="BF1281" s="20"/>
      <c r="BG1281" s="18"/>
      <c r="BH1281" s="15"/>
    </row>
    <row r="1282" spans="1:60" x14ac:dyDescent="0.25">
      <c r="A1282" s="15"/>
      <c r="B1282" s="14" t="s">
        <v>4004</v>
      </c>
      <c r="C1282" s="14" t="s">
        <v>4005</v>
      </c>
      <c r="D1282" s="14" t="s">
        <v>3994</v>
      </c>
      <c r="E1282" s="16" t="s">
        <v>458</v>
      </c>
      <c r="F1282" s="16" t="s">
        <v>172</v>
      </c>
      <c r="G1282" s="81" t="s">
        <v>29</v>
      </c>
      <c r="H1282" s="82" t="s">
        <v>3773</v>
      </c>
      <c r="I1282" s="17" t="s">
        <v>411</v>
      </c>
      <c r="J1282" s="17" t="s">
        <v>4006</v>
      </c>
      <c r="K1282" s="15"/>
      <c r="L1282" s="18">
        <v>43910</v>
      </c>
      <c r="M1282" s="83"/>
      <c r="N1282" s="84"/>
      <c r="O1282" s="84">
        <v>212457.47202491801</v>
      </c>
      <c r="P1282" s="85">
        <f t="shared" si="19"/>
        <v>0</v>
      </c>
      <c r="Q1282" s="18">
        <v>43798</v>
      </c>
      <c r="R1282" s="86"/>
      <c r="S1282" s="86">
        <v>212691.74906811499</v>
      </c>
      <c r="T1282" s="15"/>
      <c r="U1282" s="19"/>
      <c r="V1282" s="51"/>
      <c r="W1282" s="19"/>
      <c r="X1282" s="51"/>
      <c r="Y1282" s="19"/>
      <c r="Z1282" s="51"/>
      <c r="AA1282" s="19"/>
      <c r="AB1282" s="51"/>
      <c r="AC1282" s="19"/>
      <c r="AD1282" s="51"/>
      <c r="AE1282" s="19"/>
      <c r="AF1282" s="87"/>
      <c r="AG1282" s="19"/>
      <c r="AH1282" s="51"/>
      <c r="AI1282" s="19"/>
      <c r="AJ1282" s="51"/>
      <c r="AK1282" s="19"/>
      <c r="AL1282" s="19"/>
      <c r="AM1282" s="51"/>
      <c r="AN1282" s="15"/>
      <c r="AO1282" s="22">
        <v>7.7376723937050002E-2</v>
      </c>
      <c r="AP1282" s="22">
        <v>-9.0222975259239294E-2</v>
      </c>
      <c r="AQ1282" s="22">
        <v>6.3789424635615405E-2</v>
      </c>
      <c r="AR1282" s="22">
        <v>-0.16748984361678601</v>
      </c>
      <c r="AS1282" s="20"/>
      <c r="AT1282" s="20"/>
      <c r="AU1282" s="20"/>
      <c r="AV1282" s="21"/>
      <c r="AW1282" s="15"/>
      <c r="AX1282" s="25"/>
      <c r="AY1282" s="26"/>
      <c r="AZ1282" s="26"/>
      <c r="BA1282" s="26"/>
      <c r="BB1282" s="85"/>
      <c r="BC1282" s="88">
        <v>-21.070600162172902</v>
      </c>
      <c r="BD1282" s="18">
        <v>43798</v>
      </c>
      <c r="BE1282" s="18">
        <v>43909</v>
      </c>
      <c r="BF1282" s="20"/>
      <c r="BG1282" s="18"/>
      <c r="BH1282" s="15"/>
    </row>
    <row r="1283" spans="1:60" x14ac:dyDescent="0.25">
      <c r="A1283" s="15"/>
      <c r="B1283" s="14" t="s">
        <v>4007</v>
      </c>
      <c r="C1283" s="14" t="s">
        <v>4008</v>
      </c>
      <c r="D1283" s="14" t="s">
        <v>3994</v>
      </c>
      <c r="E1283" s="16" t="s">
        <v>59</v>
      </c>
      <c r="F1283" s="16" t="s">
        <v>172</v>
      </c>
      <c r="G1283" s="81" t="s">
        <v>29</v>
      </c>
      <c r="H1283" s="82" t="s">
        <v>3773</v>
      </c>
      <c r="I1283" s="17" t="s">
        <v>411</v>
      </c>
      <c r="J1283" s="17" t="s">
        <v>4009</v>
      </c>
      <c r="K1283" s="15"/>
      <c r="L1283" s="18">
        <v>43910</v>
      </c>
      <c r="M1283" s="83"/>
      <c r="N1283" s="84"/>
      <c r="O1283" s="84">
        <v>240819.899374962</v>
      </c>
      <c r="P1283" s="85">
        <f t="shared" si="19"/>
        <v>0</v>
      </c>
      <c r="Q1283" s="18">
        <v>43798</v>
      </c>
      <c r="R1283" s="86"/>
      <c r="S1283" s="86">
        <v>405630.334437988</v>
      </c>
      <c r="T1283" s="15"/>
      <c r="U1283" s="19"/>
      <c r="V1283" s="51"/>
      <c r="W1283" s="19"/>
      <c r="X1283" s="51"/>
      <c r="Y1283" s="19"/>
      <c r="Z1283" s="51"/>
      <c r="AA1283" s="19"/>
      <c r="AB1283" s="51"/>
      <c r="AC1283" s="19"/>
      <c r="AD1283" s="51"/>
      <c r="AE1283" s="19"/>
      <c r="AF1283" s="87"/>
      <c r="AG1283" s="19"/>
      <c r="AH1283" s="51"/>
      <c r="AI1283" s="19"/>
      <c r="AJ1283" s="51"/>
      <c r="AK1283" s="19"/>
      <c r="AL1283" s="19"/>
      <c r="AM1283" s="51"/>
      <c r="AN1283" s="15"/>
      <c r="AO1283" s="22">
        <v>7.7330318566964706E-2</v>
      </c>
      <c r="AP1283" s="22">
        <v>-9.0262085692374996E-2</v>
      </c>
      <c r="AQ1283" s="22">
        <v>6.2360699839700801E-2</v>
      </c>
      <c r="AR1283" s="22">
        <v>-0.16820969966182001</v>
      </c>
      <c r="AS1283" s="20"/>
      <c r="AT1283" s="20"/>
      <c r="AU1283" s="20"/>
      <c r="AV1283" s="21"/>
      <c r="AW1283" s="15"/>
      <c r="AX1283" s="25"/>
      <c r="AY1283" s="26"/>
      <c r="AZ1283" s="26"/>
      <c r="BA1283" s="26"/>
      <c r="BB1283" s="85"/>
      <c r="BC1283" s="88">
        <v>-21.4488580113102</v>
      </c>
      <c r="BD1283" s="18">
        <v>43798</v>
      </c>
      <c r="BE1283" s="18">
        <v>43909</v>
      </c>
      <c r="BF1283" s="20"/>
      <c r="BG1283" s="18"/>
      <c r="BH1283" s="15"/>
    </row>
    <row r="1284" spans="1:60" x14ac:dyDescent="0.25">
      <c r="A1284" s="15"/>
      <c r="B1284" s="14" t="s">
        <v>4010</v>
      </c>
      <c r="C1284" s="14" t="s">
        <v>4011</v>
      </c>
      <c r="D1284" s="14" t="s">
        <v>3994</v>
      </c>
      <c r="E1284" s="16" t="s">
        <v>2879</v>
      </c>
      <c r="F1284" s="16" t="s">
        <v>172</v>
      </c>
      <c r="G1284" s="81" t="s">
        <v>29</v>
      </c>
      <c r="H1284" s="82" t="s">
        <v>3773</v>
      </c>
      <c r="I1284" s="17" t="s">
        <v>411</v>
      </c>
      <c r="J1284" s="17" t="s">
        <v>4012</v>
      </c>
      <c r="K1284" s="15"/>
      <c r="L1284" s="18">
        <v>43910</v>
      </c>
      <c r="M1284" s="83"/>
      <c r="N1284" s="84"/>
      <c r="O1284" s="84">
        <v>195748.522175074</v>
      </c>
      <c r="P1284" s="85">
        <f t="shared" si="19"/>
        <v>0</v>
      </c>
      <c r="Q1284" s="18">
        <v>43798</v>
      </c>
      <c r="R1284" s="86"/>
      <c r="S1284" s="86">
        <v>979501.15005175804</v>
      </c>
      <c r="T1284" s="15"/>
      <c r="U1284" s="19"/>
      <c r="V1284" s="51"/>
      <c r="W1284" s="19"/>
      <c r="X1284" s="51"/>
      <c r="Y1284" s="19"/>
      <c r="Z1284" s="51"/>
      <c r="AA1284" s="19"/>
      <c r="AB1284" s="51"/>
      <c r="AC1284" s="19"/>
      <c r="AD1284" s="51"/>
      <c r="AE1284" s="19"/>
      <c r="AF1284" s="87"/>
      <c r="AG1284" s="19"/>
      <c r="AH1284" s="51"/>
      <c r="AI1284" s="19"/>
      <c r="AJ1284" s="51"/>
      <c r="AK1284" s="19"/>
      <c r="AL1284" s="19"/>
      <c r="AM1284" s="51"/>
      <c r="AN1284" s="15"/>
      <c r="AO1284" s="22">
        <v>7.7391597465975806E-2</v>
      </c>
      <c r="AP1284" s="22">
        <v>-9.0210468432778704E-2</v>
      </c>
      <c r="AQ1284" s="22">
        <v>6.4242136038956205E-2</v>
      </c>
      <c r="AR1284" s="22">
        <v>-0.167262668208568</v>
      </c>
      <c r="AS1284" s="20"/>
      <c r="AT1284" s="20"/>
      <c r="AU1284" s="20"/>
      <c r="AV1284" s="21"/>
      <c r="AW1284" s="15"/>
      <c r="AX1284" s="25"/>
      <c r="AY1284" s="26"/>
      <c r="AZ1284" s="26"/>
      <c r="BA1284" s="26"/>
      <c r="BB1284" s="85"/>
      <c r="BC1284" s="88">
        <v>-20.950644749449602</v>
      </c>
      <c r="BD1284" s="18">
        <v>43798</v>
      </c>
      <c r="BE1284" s="18">
        <v>43909</v>
      </c>
      <c r="BF1284" s="20"/>
      <c r="BG1284" s="18"/>
      <c r="BH1284" s="15"/>
    </row>
    <row r="1285" spans="1:60" x14ac:dyDescent="0.25">
      <c r="A1285" s="15"/>
      <c r="B1285" s="14" t="s">
        <v>4013</v>
      </c>
      <c r="C1285" s="14" t="s">
        <v>4014</v>
      </c>
      <c r="D1285" s="14" t="s">
        <v>4015</v>
      </c>
      <c r="E1285" s="16" t="s">
        <v>36</v>
      </c>
      <c r="F1285" s="16" t="s">
        <v>114</v>
      </c>
      <c r="G1285" s="81" t="s">
        <v>115</v>
      </c>
      <c r="H1285" s="82" t="s">
        <v>64</v>
      </c>
      <c r="I1285" s="17" t="s">
        <v>411</v>
      </c>
      <c r="J1285" s="17" t="s">
        <v>4016</v>
      </c>
      <c r="K1285" s="15"/>
      <c r="L1285" s="18">
        <v>44022</v>
      </c>
      <c r="M1285" s="83">
        <v>5240.3159160018004</v>
      </c>
      <c r="N1285" s="84">
        <v>5240.3159160018004</v>
      </c>
      <c r="O1285" s="84"/>
      <c r="P1285" s="85" t="str">
        <f t="shared" si="19"/>
        <v/>
      </c>
      <c r="Q1285" s="18"/>
      <c r="R1285" s="86">
        <v>196529.37346069299</v>
      </c>
      <c r="S1285" s="86"/>
      <c r="T1285" s="15"/>
      <c r="U1285" s="19">
        <v>8.9064336807496095E-3</v>
      </c>
      <c r="V1285" s="51">
        <v>0.93255628344195396</v>
      </c>
      <c r="W1285" s="19">
        <v>-1.64697607679045E-2</v>
      </c>
      <c r="X1285" s="51">
        <v>-0.85805882572458403</v>
      </c>
      <c r="Y1285" s="19">
        <v>-0.31671570878010202</v>
      </c>
      <c r="Z1285" s="51">
        <v>-12.3398974197626</v>
      </c>
      <c r="AA1285" s="19"/>
      <c r="AB1285" s="51"/>
      <c r="AC1285" s="19"/>
      <c r="AD1285" s="51"/>
      <c r="AE1285" s="19"/>
      <c r="AF1285" s="87"/>
      <c r="AG1285" s="19">
        <v>2.23651095020614E-2</v>
      </c>
      <c r="AH1285" s="51">
        <v>0.43768995838036101</v>
      </c>
      <c r="AI1285" s="19">
        <v>-0.31076510634011401</v>
      </c>
      <c r="AJ1285" s="51">
        <v>-17.3495934270322</v>
      </c>
      <c r="AK1285" s="19">
        <v>-0.23863603242818501</v>
      </c>
      <c r="AL1285" s="19">
        <v>-0.23781511138338801</v>
      </c>
      <c r="AM1285" s="51">
        <v>-4.5078802819480197</v>
      </c>
      <c r="AN1285" s="15"/>
      <c r="AO1285" s="22">
        <v>0.17038154745037901</v>
      </c>
      <c r="AP1285" s="22">
        <v>-0.182464422805351</v>
      </c>
      <c r="AQ1285" s="22">
        <v>7.4572459145201705E-2</v>
      </c>
      <c r="AR1285" s="22">
        <v>-0.35924758592969702</v>
      </c>
      <c r="AS1285" s="20">
        <v>8</v>
      </c>
      <c r="AT1285" s="20">
        <v>4</v>
      </c>
      <c r="AU1285" s="20">
        <v>4</v>
      </c>
      <c r="AV1285" s="21">
        <v>8</v>
      </c>
      <c r="AW1285" s="15"/>
      <c r="AX1285" s="25">
        <v>0.56084927521354999</v>
      </c>
      <c r="AY1285" s="26">
        <v>-0.26090920382739602</v>
      </c>
      <c r="AZ1285" s="26">
        <v>8.8944207697863903E-2</v>
      </c>
      <c r="BA1285" s="26">
        <v>-0.351928196963399</v>
      </c>
      <c r="BB1285" s="85">
        <v>5.6810858834287499E-2</v>
      </c>
      <c r="BC1285" s="88">
        <v>-51.093502107949497</v>
      </c>
      <c r="BD1285" s="18">
        <v>43838</v>
      </c>
      <c r="BE1285" s="18">
        <v>43913</v>
      </c>
      <c r="BF1285" s="20"/>
      <c r="BG1285" s="18"/>
      <c r="BH1285" s="15"/>
    </row>
    <row r="1286" spans="1:60" x14ac:dyDescent="0.25">
      <c r="A1286" s="15"/>
      <c r="B1286" s="14" t="s">
        <v>4017</v>
      </c>
      <c r="C1286" s="14" t="s">
        <v>4018</v>
      </c>
      <c r="D1286" s="14" t="s">
        <v>4015</v>
      </c>
      <c r="E1286" s="16" t="s">
        <v>77</v>
      </c>
      <c r="F1286" s="16" t="s">
        <v>114</v>
      </c>
      <c r="G1286" s="81" t="s">
        <v>115</v>
      </c>
      <c r="H1286" s="82" t="s">
        <v>64</v>
      </c>
      <c r="I1286" s="17" t="s">
        <v>411</v>
      </c>
      <c r="J1286" s="17" t="s">
        <v>64</v>
      </c>
      <c r="K1286" s="15"/>
      <c r="L1286" s="18">
        <v>44022</v>
      </c>
      <c r="M1286" s="83">
        <v>5319.3498300015899</v>
      </c>
      <c r="N1286" s="84">
        <v>5319.3498300015899</v>
      </c>
      <c r="O1286" s="84"/>
      <c r="P1286" s="85" t="str">
        <f t="shared" si="19"/>
        <v/>
      </c>
      <c r="Q1286" s="18"/>
      <c r="R1286" s="86">
        <v>130098.319957764</v>
      </c>
      <c r="S1286" s="86"/>
      <c r="T1286" s="15"/>
      <c r="U1286" s="19">
        <v>8.9578238748799794E-3</v>
      </c>
      <c r="V1286" s="51">
        <v>0.93769530285499103</v>
      </c>
      <c r="W1286" s="19">
        <v>-1.5219437467749199E-2</v>
      </c>
      <c r="X1286" s="51">
        <v>-0.73302649570905498</v>
      </c>
      <c r="Y1286" s="19">
        <v>-0.31142241569701601</v>
      </c>
      <c r="Z1286" s="51">
        <v>-11.8105681114539</v>
      </c>
      <c r="AA1286" s="19"/>
      <c r="AB1286" s="51"/>
      <c r="AC1286" s="19"/>
      <c r="AD1286" s="51"/>
      <c r="AE1286" s="19"/>
      <c r="AF1286" s="87"/>
      <c r="AG1286" s="19">
        <v>2.2797555740908099E-2</v>
      </c>
      <c r="AH1286" s="51">
        <v>0.48093458226503599</v>
      </c>
      <c r="AI1286" s="19">
        <v>-0.30513382767821901</v>
      </c>
      <c r="AJ1286" s="51">
        <v>-16.7864655608428</v>
      </c>
      <c r="AK1286" s="19">
        <v>-0.22715321816678599</v>
      </c>
      <c r="AL1286" s="19">
        <v>-0.22636569119175001</v>
      </c>
      <c r="AM1286" s="51">
        <v>-3.35959885580814</v>
      </c>
      <c r="AN1286" s="15"/>
      <c r="AO1286" s="22">
        <v>0.170432649329014</v>
      </c>
      <c r="AP1286" s="22">
        <v>-0.182376153627993</v>
      </c>
      <c r="AQ1286" s="22">
        <v>7.5945041038721697E-2</v>
      </c>
      <c r="AR1286" s="22">
        <v>-0.35840276197821402</v>
      </c>
      <c r="AS1286" s="20">
        <v>8</v>
      </c>
      <c r="AT1286" s="20">
        <v>4</v>
      </c>
      <c r="AU1286" s="20">
        <v>4</v>
      </c>
      <c r="AV1286" s="21">
        <v>8</v>
      </c>
      <c r="AW1286" s="15"/>
      <c r="AX1286" s="25">
        <v>0.56079972158069702</v>
      </c>
      <c r="AY1286" s="26">
        <v>-0.23827414711672601</v>
      </c>
      <c r="AZ1286" s="26">
        <v>0.12239789344892001</v>
      </c>
      <c r="BA1286" s="26">
        <v>-0.32169513252256399</v>
      </c>
      <c r="BB1286" s="85">
        <v>5.6809542262417398E-2</v>
      </c>
      <c r="BC1286" s="88">
        <v>-50.938081539934501</v>
      </c>
      <c r="BD1286" s="18">
        <v>43838</v>
      </c>
      <c r="BE1286" s="18">
        <v>43913</v>
      </c>
      <c r="BF1286" s="20"/>
      <c r="BG1286" s="18"/>
      <c r="BH1286" s="15"/>
    </row>
    <row r="1287" spans="1:60" x14ac:dyDescent="0.25">
      <c r="A1287" s="15"/>
      <c r="B1287" s="14" t="s">
        <v>4019</v>
      </c>
      <c r="C1287" s="14" t="s">
        <v>4020</v>
      </c>
      <c r="D1287" s="14" t="s">
        <v>4015</v>
      </c>
      <c r="E1287" s="16" t="s">
        <v>55</v>
      </c>
      <c r="F1287" s="16" t="s">
        <v>114</v>
      </c>
      <c r="G1287" s="81" t="s">
        <v>115</v>
      </c>
      <c r="H1287" s="82" t="s">
        <v>64</v>
      </c>
      <c r="I1287" s="17" t="s">
        <v>411</v>
      </c>
      <c r="J1287" s="17" t="s">
        <v>64</v>
      </c>
      <c r="K1287" s="15"/>
      <c r="L1287" s="18">
        <v>44022</v>
      </c>
      <c r="M1287" s="83">
        <v>5388.5338200032702</v>
      </c>
      <c r="N1287" s="84">
        <v>5388.5338200032702</v>
      </c>
      <c r="O1287" s="84"/>
      <c r="P1287" s="85" t="str">
        <f t="shared" ref="P1287:P1350" si="20">IFERROR(N1287/O1287,"")</f>
        <v/>
      </c>
      <c r="Q1287" s="18"/>
      <c r="R1287" s="86">
        <v>923761.21518554701</v>
      </c>
      <c r="S1287" s="86"/>
      <c r="T1287" s="15"/>
      <c r="U1287" s="19">
        <v>8.9754836099018593E-3</v>
      </c>
      <c r="V1287" s="51">
        <v>0.93946127635717902</v>
      </c>
      <c r="W1287" s="19">
        <v>-1.49406221808022E-2</v>
      </c>
      <c r="X1287" s="51">
        <v>-0.70514496701434803</v>
      </c>
      <c r="Y1287" s="19">
        <v>-0.31022322257456802</v>
      </c>
      <c r="Z1287" s="51">
        <v>-11.6906487992092</v>
      </c>
      <c r="AA1287" s="19"/>
      <c r="AB1287" s="51"/>
      <c r="AC1287" s="19"/>
      <c r="AD1287" s="51"/>
      <c r="AE1287" s="19"/>
      <c r="AF1287" s="87"/>
      <c r="AG1287" s="19">
        <v>2.2901842812643701E-2</v>
      </c>
      <c r="AH1287" s="51">
        <v>0.49136328943859597</v>
      </c>
      <c r="AI1287" s="19">
        <v>-0.303856313415163</v>
      </c>
      <c r="AJ1287" s="51">
        <v>-16.658714134537099</v>
      </c>
      <c r="AK1287" s="19">
        <v>-0.22373317102668799</v>
      </c>
      <c r="AL1287" s="19">
        <v>-0.22530435110354999</v>
      </c>
      <c r="AM1287" s="51">
        <v>-3.2891024344426101</v>
      </c>
      <c r="AN1287" s="15"/>
      <c r="AO1287" s="22">
        <v>0.17044397407706099</v>
      </c>
      <c r="AP1287" s="22">
        <v>-0.182342746838112</v>
      </c>
      <c r="AQ1287" s="22">
        <v>7.6255589390712003E-2</v>
      </c>
      <c r="AR1287" s="22">
        <v>-0.35821769055503</v>
      </c>
      <c r="AS1287" s="20">
        <v>8</v>
      </c>
      <c r="AT1287" s="20">
        <v>4</v>
      </c>
      <c r="AU1287" s="20">
        <v>4</v>
      </c>
      <c r="AV1287" s="21">
        <v>8</v>
      </c>
      <c r="AW1287" s="15"/>
      <c r="AX1287" s="25">
        <v>0.563597073606798</v>
      </c>
      <c r="AY1287" s="26">
        <v>-0.232831409233313</v>
      </c>
      <c r="AZ1287" s="26">
        <v>0.12503983737406099</v>
      </c>
      <c r="BA1287" s="26">
        <v>-0.31447562635958098</v>
      </c>
      <c r="BB1287" s="85">
        <v>5.70924389239372E-2</v>
      </c>
      <c r="BC1287" s="88">
        <v>-50.903065655846099</v>
      </c>
      <c r="BD1287" s="18">
        <v>43838</v>
      </c>
      <c r="BE1287" s="18">
        <v>43913</v>
      </c>
      <c r="BF1287" s="20"/>
      <c r="BG1287" s="18"/>
      <c r="BH1287" s="15"/>
    </row>
    <row r="1288" spans="1:60" x14ac:dyDescent="0.25">
      <c r="A1288" s="15"/>
      <c r="B1288" s="14" t="s">
        <v>4021</v>
      </c>
      <c r="C1288" s="14" t="s">
        <v>4022</v>
      </c>
      <c r="D1288" s="14" t="s">
        <v>4015</v>
      </c>
      <c r="E1288" s="16" t="s">
        <v>128</v>
      </c>
      <c r="F1288" s="16" t="s">
        <v>114</v>
      </c>
      <c r="G1288" s="81" t="s">
        <v>115</v>
      </c>
      <c r="H1288" s="82" t="s">
        <v>64</v>
      </c>
      <c r="I1288" s="17" t="s">
        <v>411</v>
      </c>
      <c r="J1288" s="17" t="s">
        <v>64</v>
      </c>
      <c r="K1288" s="15"/>
      <c r="L1288" s="18">
        <v>44022</v>
      </c>
      <c r="M1288" s="83">
        <v>5415.4256760031003</v>
      </c>
      <c r="N1288" s="84">
        <v>5415.4256760031003</v>
      </c>
      <c r="O1288" s="84"/>
      <c r="P1288" s="85" t="str">
        <f t="shared" si="20"/>
        <v/>
      </c>
      <c r="Q1288" s="18"/>
      <c r="R1288" s="86">
        <v>3602079.5972890598</v>
      </c>
      <c r="S1288" s="86"/>
      <c r="T1288" s="15"/>
      <c r="U1288" s="19">
        <v>9.0200362683390302E-3</v>
      </c>
      <c r="V1288" s="51">
        <v>0.94391654220089505</v>
      </c>
      <c r="W1288" s="19">
        <v>-1.3282944409184001E-2</v>
      </c>
      <c r="X1288" s="51">
        <v>-0.53937718985253003</v>
      </c>
      <c r="Y1288" s="19">
        <v>-0.30315881606191403</v>
      </c>
      <c r="Z1288" s="51">
        <v>-10.984208147943701</v>
      </c>
      <c r="AA1288" s="19"/>
      <c r="AB1288" s="51"/>
      <c r="AC1288" s="19"/>
      <c r="AD1288" s="51"/>
      <c r="AE1288" s="19"/>
      <c r="AF1288" s="87"/>
      <c r="AG1288" s="19">
        <v>2.34705661496264E-2</v>
      </c>
      <c r="AH1288" s="51">
        <v>0.54823562313686103</v>
      </c>
      <c r="AI1288" s="19">
        <v>-0.29633425212436099</v>
      </c>
      <c r="AJ1288" s="51">
        <v>-15.906508005442401</v>
      </c>
      <c r="AK1288" s="19">
        <v>-0.20300440395483699</v>
      </c>
      <c r="AL1288" s="19">
        <v>-0.19947827674419399</v>
      </c>
      <c r="AM1288" s="51">
        <v>-0.102128109137993</v>
      </c>
      <c r="AN1288" s="15"/>
      <c r="AO1288" s="22">
        <v>0.17052123040950401</v>
      </c>
      <c r="AP1288" s="22">
        <v>-0.18221445439034101</v>
      </c>
      <c r="AQ1288" s="22">
        <v>7.8054155972495196E-2</v>
      </c>
      <c r="AR1288" s="22">
        <v>-0.35709857092180802</v>
      </c>
      <c r="AS1288" s="20">
        <v>8</v>
      </c>
      <c r="AT1288" s="20">
        <v>4</v>
      </c>
      <c r="AU1288" s="20">
        <v>4</v>
      </c>
      <c r="AV1288" s="21">
        <v>8</v>
      </c>
      <c r="AW1288" s="15"/>
      <c r="AX1288" s="25">
        <v>0.55677005932550006</v>
      </c>
      <c r="AY1288" s="26">
        <v>-0.18876072557645801</v>
      </c>
      <c r="AZ1288" s="26">
        <v>0.21734240306250299</v>
      </c>
      <c r="BA1288" s="26">
        <v>-0.25531070096803898</v>
      </c>
      <c r="BB1288" s="85">
        <v>5.64082359630265E-2</v>
      </c>
      <c r="BC1288" s="88">
        <v>-50.6967357103713</v>
      </c>
      <c r="BD1288" s="18">
        <v>43838</v>
      </c>
      <c r="BE1288" s="18">
        <v>43913</v>
      </c>
      <c r="BF1288" s="20"/>
      <c r="BG1288" s="18"/>
      <c r="BH1288" s="15"/>
    </row>
    <row r="1289" spans="1:60" x14ac:dyDescent="0.25">
      <c r="A1289" s="15"/>
      <c r="B1289" s="14" t="s">
        <v>4023</v>
      </c>
      <c r="C1289" s="14" t="s">
        <v>4024</v>
      </c>
      <c r="D1289" s="14" t="s">
        <v>4015</v>
      </c>
      <c r="E1289" s="16" t="s">
        <v>2092</v>
      </c>
      <c r="F1289" s="16" t="s">
        <v>114</v>
      </c>
      <c r="G1289" s="81" t="s">
        <v>115</v>
      </c>
      <c r="H1289" s="82" t="s">
        <v>64</v>
      </c>
      <c r="I1289" s="17" t="s">
        <v>411</v>
      </c>
      <c r="J1289" s="17" t="s">
        <v>64</v>
      </c>
      <c r="K1289" s="15"/>
      <c r="L1289" s="18">
        <v>44022</v>
      </c>
      <c r="M1289" s="83">
        <v>5975.1515159979499</v>
      </c>
      <c r="N1289" s="84">
        <v>5975.1515159979499</v>
      </c>
      <c r="O1289" s="84"/>
      <c r="P1289" s="85" t="str">
        <f t="shared" si="20"/>
        <v/>
      </c>
      <c r="Q1289" s="18"/>
      <c r="R1289" s="86">
        <v>2509575.2768281298</v>
      </c>
      <c r="S1289" s="86"/>
      <c r="T1289" s="15"/>
      <c r="U1289" s="19">
        <v>9.0055530054087302E-3</v>
      </c>
      <c r="V1289" s="51">
        <v>0.942468215907866</v>
      </c>
      <c r="W1289" s="19">
        <v>-1.36184554330612E-2</v>
      </c>
      <c r="X1289" s="51">
        <v>-0.57292829224024899</v>
      </c>
      <c r="Y1289" s="19">
        <v>-0.30463451438670702</v>
      </c>
      <c r="Z1289" s="51">
        <v>-11.131777980423101</v>
      </c>
      <c r="AA1289" s="19"/>
      <c r="AB1289" s="51"/>
      <c r="AC1289" s="19"/>
      <c r="AD1289" s="51"/>
      <c r="AE1289" s="19"/>
      <c r="AF1289" s="87"/>
      <c r="AG1289" s="19">
        <v>2.3357920277703701E-2</v>
      </c>
      <c r="AH1289" s="51">
        <v>0.53697103594458895</v>
      </c>
      <c r="AI1289" s="19">
        <v>-0.29792550889571401</v>
      </c>
      <c r="AJ1289" s="51">
        <v>-16.065633682592299</v>
      </c>
      <c r="AK1289" s="19">
        <v>-0.17390411779342699</v>
      </c>
      <c r="AL1289" s="19">
        <v>-0.195747914524982</v>
      </c>
      <c r="AM1289" s="51">
        <v>-1.0479920592915699</v>
      </c>
      <c r="AN1289" s="15"/>
      <c r="AO1289" s="22">
        <v>0.17048837039881601</v>
      </c>
      <c r="AP1289" s="22">
        <v>-0.18223387344012701</v>
      </c>
      <c r="AQ1289" s="22">
        <v>7.7700063298834707E-2</v>
      </c>
      <c r="AR1289" s="22">
        <v>-0.35732486458553497</v>
      </c>
      <c r="AS1289" s="20"/>
      <c r="AT1289" s="20"/>
      <c r="AU1289" s="20"/>
      <c r="AV1289" s="21"/>
      <c r="AW1289" s="15"/>
      <c r="AX1289" s="25"/>
      <c r="AY1289" s="26"/>
      <c r="AZ1289" s="26"/>
      <c r="BA1289" s="26"/>
      <c r="BB1289" s="85"/>
      <c r="BC1289" s="88">
        <v>-50.742082133074298</v>
      </c>
      <c r="BD1289" s="18">
        <v>43838</v>
      </c>
      <c r="BE1289" s="18">
        <v>43913</v>
      </c>
      <c r="BF1289" s="20"/>
      <c r="BG1289" s="18"/>
      <c r="BH1289" s="15"/>
    </row>
    <row r="1290" spans="1:60" x14ac:dyDescent="0.25">
      <c r="A1290" s="15"/>
      <c r="B1290" s="14" t="s">
        <v>4025</v>
      </c>
      <c r="C1290" s="14" t="s">
        <v>4026</v>
      </c>
      <c r="D1290" s="14" t="s">
        <v>4027</v>
      </c>
      <c r="E1290" s="16" t="s">
        <v>565</v>
      </c>
      <c r="F1290" s="16" t="s">
        <v>326</v>
      </c>
      <c r="G1290" s="81" t="s">
        <v>29</v>
      </c>
      <c r="H1290" s="82" t="s">
        <v>30</v>
      </c>
      <c r="I1290" s="17" t="s">
        <v>411</v>
      </c>
      <c r="J1290" s="17" t="s">
        <v>64</v>
      </c>
      <c r="K1290" s="15"/>
      <c r="L1290" s="18">
        <v>44022</v>
      </c>
      <c r="M1290" s="83">
        <v>105274.736927986</v>
      </c>
      <c r="N1290" s="84">
        <v>105274.736927986</v>
      </c>
      <c r="O1290" s="84">
        <v>112034.178750038</v>
      </c>
      <c r="P1290" s="85">
        <f t="shared" si="20"/>
        <v>0.93966625276797766</v>
      </c>
      <c r="Q1290" s="18">
        <v>43880</v>
      </c>
      <c r="R1290" s="86">
        <v>18816114.8277812</v>
      </c>
      <c r="S1290" s="86">
        <v>13022294.5346094</v>
      </c>
      <c r="T1290" s="15"/>
      <c r="U1290" s="19">
        <v>3.5753113661485302E-4</v>
      </c>
      <c r="V1290" s="51">
        <v>7.7666029028478106E-2</v>
      </c>
      <c r="W1290" s="19">
        <v>2.3044810619467199E-2</v>
      </c>
      <c r="X1290" s="51">
        <v>3.0933983130125902</v>
      </c>
      <c r="Y1290" s="19">
        <v>-2.2393079852918202E-3</v>
      </c>
      <c r="Z1290" s="51">
        <v>19.1077426597185</v>
      </c>
      <c r="AA1290" s="19">
        <v>0.20551797610998601</v>
      </c>
      <c r="AB1290" s="51">
        <v>41.128464514156803</v>
      </c>
      <c r="AC1290" s="19">
        <v>0.30679699741274802</v>
      </c>
      <c r="AD1290" s="51">
        <v>54.965555239526999</v>
      </c>
      <c r="AE1290" s="19">
        <v>0.40757229074544699</v>
      </c>
      <c r="AF1290" s="87">
        <v>58.534461123170303</v>
      </c>
      <c r="AG1290" s="19">
        <v>-9.2313673876560608E-3</v>
      </c>
      <c r="AH1290" s="51">
        <v>-2.72195773059138</v>
      </c>
      <c r="AI1290" s="19">
        <v>3.7434887215567897E-2</v>
      </c>
      <c r="AJ1290" s="51">
        <v>17.4704059285577</v>
      </c>
      <c r="AK1290" s="19">
        <v>0.56300645734532695</v>
      </c>
      <c r="AL1290" s="19">
        <v>0.12704883917656801</v>
      </c>
      <c r="AM1290" s="51">
        <v>60.279282834846498</v>
      </c>
      <c r="AN1290" s="15"/>
      <c r="AO1290" s="22">
        <v>6.6508783989775097E-2</v>
      </c>
      <c r="AP1290" s="22">
        <v>-7.6602546419962905E-2</v>
      </c>
      <c r="AQ1290" s="22">
        <v>0.17117209575022599</v>
      </c>
      <c r="AR1290" s="22">
        <v>-8.6556021186843302E-2</v>
      </c>
      <c r="AS1290" s="20">
        <v>8</v>
      </c>
      <c r="AT1290" s="20">
        <v>4</v>
      </c>
      <c r="AU1290" s="20">
        <v>7</v>
      </c>
      <c r="AV1290" s="21">
        <v>5</v>
      </c>
      <c r="AW1290" s="15"/>
      <c r="AX1290" s="25">
        <v>0.23680018133512901</v>
      </c>
      <c r="AY1290" s="26">
        <v>0.98501485444285197</v>
      </c>
      <c r="AZ1290" s="26">
        <v>1.5625994930924201</v>
      </c>
      <c r="BA1290" s="26">
        <v>1.42290150249028</v>
      </c>
      <c r="BB1290" s="85">
        <v>2.43868223602112E-2</v>
      </c>
      <c r="BC1290" s="88">
        <v>-27.162398647895301</v>
      </c>
      <c r="BD1290" s="18">
        <v>43880</v>
      </c>
      <c r="BE1290" s="18">
        <v>43913</v>
      </c>
      <c r="BF1290" s="20"/>
      <c r="BG1290" s="18"/>
      <c r="BH1290" s="15"/>
    </row>
    <row r="1291" spans="1:60" x14ac:dyDescent="0.25">
      <c r="A1291" s="15"/>
      <c r="B1291" s="14" t="s">
        <v>4028</v>
      </c>
      <c r="C1291" s="14" t="s">
        <v>4029</v>
      </c>
      <c r="D1291" s="14" t="s">
        <v>4027</v>
      </c>
      <c r="E1291" s="16" t="s">
        <v>325</v>
      </c>
      <c r="F1291" s="16" t="s">
        <v>326</v>
      </c>
      <c r="G1291" s="81" t="s">
        <v>29</v>
      </c>
      <c r="H1291" s="82" t="s">
        <v>30</v>
      </c>
      <c r="I1291" s="17" t="s">
        <v>411</v>
      </c>
      <c r="J1291" s="17" t="s">
        <v>64</v>
      </c>
      <c r="K1291" s="15"/>
      <c r="L1291" s="18">
        <v>44022</v>
      </c>
      <c r="M1291" s="83">
        <v>99426.149117946596</v>
      </c>
      <c r="N1291" s="84">
        <v>99426.149117946596</v>
      </c>
      <c r="O1291" s="84"/>
      <c r="P1291" s="85" t="str">
        <f t="shared" si="20"/>
        <v/>
      </c>
      <c r="Q1291" s="18"/>
      <c r="R1291" s="86">
        <v>178538.29183984399</v>
      </c>
      <c r="S1291" s="86"/>
      <c r="T1291" s="15"/>
      <c r="U1291" s="19">
        <v>3.4812321973731698E-4</v>
      </c>
      <c r="V1291" s="51">
        <v>7.6725237340724603E-2</v>
      </c>
      <c r="W1291" s="19">
        <v>2.27513602130784E-2</v>
      </c>
      <c r="X1291" s="51">
        <v>3.0640532723737102</v>
      </c>
      <c r="Y1291" s="19"/>
      <c r="Z1291" s="51"/>
      <c r="AA1291" s="19"/>
      <c r="AB1291" s="51"/>
      <c r="AC1291" s="19"/>
      <c r="AD1291" s="51"/>
      <c r="AE1291" s="19"/>
      <c r="AF1291" s="87"/>
      <c r="AG1291" s="19">
        <v>-9.3254822877497593E-3</v>
      </c>
      <c r="AH1291" s="51">
        <v>-2.73136922060075</v>
      </c>
      <c r="AI1291" s="19"/>
      <c r="AJ1291" s="51"/>
      <c r="AK1291" s="19">
        <v>0.15101873233652399</v>
      </c>
      <c r="AL1291" s="19">
        <v>0.64740156632033197</v>
      </c>
      <c r="AM1291" s="51">
        <v>1.86610398232006</v>
      </c>
      <c r="AN1291" s="15"/>
      <c r="AO1291" s="22">
        <v>4.3458212190671502E-2</v>
      </c>
      <c r="AP1291" s="22">
        <v>-3.9235057234691298E-2</v>
      </c>
      <c r="AQ1291" s="22">
        <v>3.5781491358648103E-2</v>
      </c>
      <c r="AR1291" s="22">
        <v>-9.3254822877497593E-3</v>
      </c>
      <c r="AS1291" s="20"/>
      <c r="AT1291" s="20"/>
      <c r="AU1291" s="20"/>
      <c r="AV1291" s="21"/>
      <c r="AW1291" s="15"/>
      <c r="AX1291" s="25"/>
      <c r="AY1291" s="26"/>
      <c r="AZ1291" s="26"/>
      <c r="BA1291" s="26"/>
      <c r="BB1291" s="85"/>
      <c r="BC1291" s="88">
        <v>-6.5958637907533602</v>
      </c>
      <c r="BD1291" s="18">
        <v>43950</v>
      </c>
      <c r="BE1291" s="18">
        <v>43965</v>
      </c>
      <c r="BF1291" s="20">
        <v>27</v>
      </c>
      <c r="BG1291" s="18">
        <v>43987</v>
      </c>
      <c r="BH1291" s="15"/>
    </row>
    <row r="1292" spans="1:60" x14ac:dyDescent="0.25">
      <c r="A1292" s="15"/>
      <c r="B1292" s="14" t="s">
        <v>4030</v>
      </c>
      <c r="C1292" s="14" t="s">
        <v>4031</v>
      </c>
      <c r="D1292" s="14" t="s">
        <v>4027</v>
      </c>
      <c r="E1292" s="16" t="s">
        <v>337</v>
      </c>
      <c r="F1292" s="16" t="s">
        <v>326</v>
      </c>
      <c r="G1292" s="81" t="s">
        <v>29</v>
      </c>
      <c r="H1292" s="82" t="s">
        <v>30</v>
      </c>
      <c r="I1292" s="17" t="s">
        <v>411</v>
      </c>
      <c r="J1292" s="17" t="s">
        <v>64</v>
      </c>
      <c r="K1292" s="15"/>
      <c r="L1292" s="18">
        <v>44022</v>
      </c>
      <c r="M1292" s="83">
        <v>93320.525195956201</v>
      </c>
      <c r="N1292" s="84">
        <v>93320.525195956201</v>
      </c>
      <c r="O1292" s="84">
        <v>99331.7521300316</v>
      </c>
      <c r="P1292" s="85">
        <f t="shared" si="20"/>
        <v>0.93948332929629275</v>
      </c>
      <c r="Q1292" s="18">
        <v>43880</v>
      </c>
      <c r="R1292" s="86">
        <v>442575.58128857397</v>
      </c>
      <c r="S1292" s="86">
        <v>853574.30705273396</v>
      </c>
      <c r="T1292" s="15"/>
      <c r="U1292" s="19">
        <v>3.5581010888563502E-4</v>
      </c>
      <c r="V1292" s="51">
        <v>7.7493926255556303E-2</v>
      </c>
      <c r="W1292" s="19">
        <v>2.3002302930763101E-2</v>
      </c>
      <c r="X1292" s="51">
        <v>3.0891475441421798</v>
      </c>
      <c r="Y1292" s="19">
        <v>-2.4883824007702099E-3</v>
      </c>
      <c r="Z1292" s="51">
        <v>19.0828352181707</v>
      </c>
      <c r="AA1292" s="19">
        <v>0.20491820991621401</v>
      </c>
      <c r="AB1292" s="51">
        <v>41.068487894779501</v>
      </c>
      <c r="AC1292" s="19">
        <v>0.30549305049877201</v>
      </c>
      <c r="AD1292" s="51">
        <v>54.835160548158498</v>
      </c>
      <c r="AE1292" s="19">
        <v>0.40546581249160202</v>
      </c>
      <c r="AF1292" s="87">
        <v>58.323813297785797</v>
      </c>
      <c r="AG1292" s="19">
        <v>-9.2455038984553504E-3</v>
      </c>
      <c r="AH1292" s="51">
        <v>-2.7233713816713099</v>
      </c>
      <c r="AI1292" s="19">
        <v>3.7161760617891601E-2</v>
      </c>
      <c r="AJ1292" s="51">
        <v>17.4430932687828</v>
      </c>
      <c r="AK1292" s="19">
        <v>0.40948398550040999</v>
      </c>
      <c r="AL1292" s="19">
        <v>0.115393805406784</v>
      </c>
      <c r="AM1292" s="51">
        <v>56.046608953387498</v>
      </c>
      <c r="AN1292" s="15"/>
      <c r="AO1292" s="22">
        <v>6.6507854679002804E-2</v>
      </c>
      <c r="AP1292" s="22">
        <v>-7.6603170387024896E-2</v>
      </c>
      <c r="AQ1292" s="22">
        <v>0.17112320275016801</v>
      </c>
      <c r="AR1292" s="22">
        <v>-8.6594850807159701E-2</v>
      </c>
      <c r="AS1292" s="20">
        <v>8</v>
      </c>
      <c r="AT1292" s="20">
        <v>4</v>
      </c>
      <c r="AU1292" s="20">
        <v>7</v>
      </c>
      <c r="AV1292" s="21">
        <v>5</v>
      </c>
      <c r="AW1292" s="15"/>
      <c r="AX1292" s="25">
        <v>0.236801536141138</v>
      </c>
      <c r="AY1292" s="26">
        <v>0.98256119367124495</v>
      </c>
      <c r="AZ1292" s="26">
        <v>1.5602805862417899</v>
      </c>
      <c r="BA1292" s="26">
        <v>1.4192393562589101</v>
      </c>
      <c r="BB1292" s="85">
        <v>2.4386912706540899E-2</v>
      </c>
      <c r="BC1292" s="88">
        <v>-27.165692352544301</v>
      </c>
      <c r="BD1292" s="18">
        <v>43880</v>
      </c>
      <c r="BE1292" s="18">
        <v>43913</v>
      </c>
      <c r="BF1292" s="20"/>
      <c r="BG1292" s="18"/>
      <c r="BH1292" s="15"/>
    </row>
    <row r="1293" spans="1:60" x14ac:dyDescent="0.25">
      <c r="A1293" s="15"/>
      <c r="B1293" s="14" t="s">
        <v>4032</v>
      </c>
      <c r="C1293" s="14" t="s">
        <v>4033</v>
      </c>
      <c r="D1293" s="14" t="s">
        <v>4034</v>
      </c>
      <c r="E1293" s="16" t="s">
        <v>565</v>
      </c>
      <c r="F1293" s="16" t="s">
        <v>326</v>
      </c>
      <c r="G1293" s="81" t="s">
        <v>29</v>
      </c>
      <c r="H1293" s="82" t="s">
        <v>3773</v>
      </c>
      <c r="I1293" s="17" t="s">
        <v>411</v>
      </c>
      <c r="J1293" s="17" t="s">
        <v>64</v>
      </c>
      <c r="K1293" s="15"/>
      <c r="L1293" s="18">
        <v>44022</v>
      </c>
      <c r="M1293" s="83">
        <v>83927.450052022905</v>
      </c>
      <c r="N1293" s="84">
        <v>83927.450052022905</v>
      </c>
      <c r="O1293" s="84">
        <v>92364.344534993201</v>
      </c>
      <c r="P1293" s="85">
        <f t="shared" si="20"/>
        <v>0.90865637031859314</v>
      </c>
      <c r="Q1293" s="18">
        <v>43899</v>
      </c>
      <c r="R1293" s="86">
        <v>13378550.1733594</v>
      </c>
      <c r="S1293" s="86">
        <v>6540645.7542031202</v>
      </c>
      <c r="T1293" s="15"/>
      <c r="U1293" s="19">
        <v>-3.8949107156440702E-3</v>
      </c>
      <c r="V1293" s="51">
        <v>-0.347578156197415</v>
      </c>
      <c r="W1293" s="19">
        <v>2.28258748793451E-2</v>
      </c>
      <c r="X1293" s="51">
        <v>3.0715047390003698</v>
      </c>
      <c r="Y1293" s="19">
        <v>-7.0821889048602298E-3</v>
      </c>
      <c r="Z1293" s="51">
        <v>18.623454567772601</v>
      </c>
      <c r="AA1293" s="19">
        <v>0.13095456708469999</v>
      </c>
      <c r="AB1293" s="51">
        <v>33.6721236116136</v>
      </c>
      <c r="AC1293" s="19">
        <v>0.23331684118427801</v>
      </c>
      <c r="AD1293" s="51">
        <v>47.617539616709102</v>
      </c>
      <c r="AE1293" s="19">
        <v>0.203805045173794</v>
      </c>
      <c r="AF1293" s="87">
        <v>38.157736565975902</v>
      </c>
      <c r="AG1293" s="19">
        <v>-3.1910790828078503E-2</v>
      </c>
      <c r="AH1293" s="51">
        <v>-4.9899000746372604</v>
      </c>
      <c r="AI1293" s="19">
        <v>2.28310304391925E-2</v>
      </c>
      <c r="AJ1293" s="51">
        <v>16.010020250920199</v>
      </c>
      <c r="AK1293" s="19">
        <v>0.24606482246046699</v>
      </c>
      <c r="AL1293" s="19">
        <v>6.0683474406687303E-2</v>
      </c>
      <c r="AM1293" s="51">
        <v>28.585119346360401</v>
      </c>
      <c r="AN1293" s="15"/>
      <c r="AO1293" s="22">
        <v>3.73273539953516E-2</v>
      </c>
      <c r="AP1293" s="22">
        <v>-2.5041707515811099E-2</v>
      </c>
      <c r="AQ1293" s="22">
        <v>0.14436362176638801</v>
      </c>
      <c r="AR1293" s="22">
        <v>-0.104516387540643</v>
      </c>
      <c r="AS1293" s="20">
        <v>9</v>
      </c>
      <c r="AT1293" s="20">
        <v>3</v>
      </c>
      <c r="AU1293" s="20">
        <v>7</v>
      </c>
      <c r="AV1293" s="21">
        <v>5</v>
      </c>
      <c r="AW1293" s="15"/>
      <c r="AX1293" s="25">
        <v>0.134751512064686</v>
      </c>
      <c r="AY1293" s="26">
        <v>1.0100112059972199</v>
      </c>
      <c r="AZ1293" s="26">
        <v>0.97631400672253199</v>
      </c>
      <c r="BA1293" s="26">
        <v>1.5765677155286499</v>
      </c>
      <c r="BB1293" s="85">
        <v>1.3942101747034001E-2</v>
      </c>
      <c r="BC1293" s="88">
        <v>-14.4399496733531</v>
      </c>
      <c r="BD1293" s="18">
        <v>43899</v>
      </c>
      <c r="BE1293" s="18">
        <v>43916</v>
      </c>
      <c r="BF1293" s="20"/>
      <c r="BG1293" s="18"/>
      <c r="BH1293" s="15"/>
    </row>
    <row r="1294" spans="1:60" x14ac:dyDescent="0.25">
      <c r="A1294" s="15"/>
      <c r="B1294" s="14" t="s">
        <v>4035</v>
      </c>
      <c r="C1294" s="14" t="s">
        <v>4036</v>
      </c>
      <c r="D1294" s="14" t="s">
        <v>4034</v>
      </c>
      <c r="E1294" s="16" t="s">
        <v>334</v>
      </c>
      <c r="F1294" s="16" t="s">
        <v>326</v>
      </c>
      <c r="G1294" s="81" t="s">
        <v>29</v>
      </c>
      <c r="H1294" s="82" t="s">
        <v>3773</v>
      </c>
      <c r="I1294" s="17" t="s">
        <v>411</v>
      </c>
      <c r="J1294" s="17" t="s">
        <v>64</v>
      </c>
      <c r="K1294" s="15"/>
      <c r="L1294" s="18">
        <v>44022</v>
      </c>
      <c r="M1294" s="83">
        <v>83295.960479974703</v>
      </c>
      <c r="N1294" s="84">
        <v>83295.960479974703</v>
      </c>
      <c r="O1294" s="84"/>
      <c r="P1294" s="85" t="str">
        <f t="shared" si="20"/>
        <v/>
      </c>
      <c r="Q1294" s="18"/>
      <c r="R1294" s="86">
        <v>120953.58797705099</v>
      </c>
      <c r="S1294" s="86"/>
      <c r="T1294" s="15"/>
      <c r="U1294" s="19">
        <v>-3.8787902012700202E-3</v>
      </c>
      <c r="V1294" s="51">
        <v>-0.345966104760009</v>
      </c>
      <c r="W1294" s="19">
        <v>2.33285626709403E-2</v>
      </c>
      <c r="X1294" s="51">
        <v>3.1217735181599</v>
      </c>
      <c r="Y1294" s="19">
        <v>-4.1155560020342801E-3</v>
      </c>
      <c r="Z1294" s="51">
        <v>18.920117858040602</v>
      </c>
      <c r="AA1294" s="19"/>
      <c r="AB1294" s="51"/>
      <c r="AC1294" s="19"/>
      <c r="AD1294" s="51"/>
      <c r="AE1294" s="19"/>
      <c r="AF1294" s="87"/>
      <c r="AG1294" s="19">
        <v>-3.1752237914588498E-2</v>
      </c>
      <c r="AH1294" s="51">
        <v>-4.9740447832882602</v>
      </c>
      <c r="AI1294" s="19"/>
      <c r="AJ1294" s="51"/>
      <c r="AK1294" s="19">
        <v>-5.4217070082813699E-3</v>
      </c>
      <c r="AL1294" s="19">
        <v>-1.04034249225151E-2</v>
      </c>
      <c r="AM1294" s="51">
        <v>17.176267973001799</v>
      </c>
      <c r="AN1294" s="15"/>
      <c r="AO1294" s="22">
        <v>2.4247944027592901E-2</v>
      </c>
      <c r="AP1294" s="22">
        <v>-2.50252827181612E-2</v>
      </c>
      <c r="AQ1294" s="22">
        <v>3.08074000240595E-2</v>
      </c>
      <c r="AR1294" s="22">
        <v>-0.10406099923333401</v>
      </c>
      <c r="AS1294" s="20"/>
      <c r="AT1294" s="20"/>
      <c r="AU1294" s="20"/>
      <c r="AV1294" s="21"/>
      <c r="AW1294" s="15"/>
      <c r="AX1294" s="25"/>
      <c r="AY1294" s="26"/>
      <c r="AZ1294" s="26"/>
      <c r="BA1294" s="26"/>
      <c r="BB1294" s="85"/>
      <c r="BC1294" s="88">
        <v>-14.4161202902906</v>
      </c>
      <c r="BD1294" s="18">
        <v>43899</v>
      </c>
      <c r="BE1294" s="18">
        <v>43916</v>
      </c>
      <c r="BF1294" s="20"/>
      <c r="BG1294" s="18"/>
      <c r="BH1294" s="15"/>
    </row>
    <row r="1295" spans="1:60" x14ac:dyDescent="0.25">
      <c r="A1295" s="15"/>
      <c r="B1295" s="14" t="s">
        <v>4037</v>
      </c>
      <c r="C1295" s="14" t="s">
        <v>4038</v>
      </c>
      <c r="D1295" s="14" t="s">
        <v>4034</v>
      </c>
      <c r="E1295" s="16" t="s">
        <v>337</v>
      </c>
      <c r="F1295" s="16" t="s">
        <v>326</v>
      </c>
      <c r="G1295" s="81" t="s">
        <v>29</v>
      </c>
      <c r="H1295" s="82" t="s">
        <v>3773</v>
      </c>
      <c r="I1295" s="17" t="s">
        <v>411</v>
      </c>
      <c r="J1295" s="17" t="s">
        <v>64</v>
      </c>
      <c r="K1295" s="15"/>
      <c r="L1295" s="18">
        <v>44022</v>
      </c>
      <c r="M1295" s="83">
        <v>80925.881147980705</v>
      </c>
      <c r="N1295" s="84">
        <v>80925.881147980705</v>
      </c>
      <c r="O1295" s="84">
        <v>89165.923854947105</v>
      </c>
      <c r="P1295" s="85">
        <f t="shared" si="20"/>
        <v>0.90758753623894373</v>
      </c>
      <c r="Q1295" s="18">
        <v>43899</v>
      </c>
      <c r="R1295" s="86">
        <v>4541830.1393828103</v>
      </c>
      <c r="S1295" s="86">
        <v>4099868.2808906198</v>
      </c>
      <c r="T1295" s="15"/>
      <c r="U1295" s="19">
        <v>-3.9049760371199201E-3</v>
      </c>
      <c r="V1295" s="51">
        <v>-0.34858468834499901</v>
      </c>
      <c r="W1295" s="19">
        <v>2.25318406883162E-2</v>
      </c>
      <c r="X1295" s="51">
        <v>3.0421013198974798</v>
      </c>
      <c r="Y1295" s="19">
        <v>-8.8092108862838393E-3</v>
      </c>
      <c r="Z1295" s="51">
        <v>18.450752369622901</v>
      </c>
      <c r="AA1295" s="19">
        <v>0.126997078577988</v>
      </c>
      <c r="AB1295" s="51">
        <v>33.276374760956998</v>
      </c>
      <c r="AC1295" s="19">
        <v>0.22470784940756899</v>
      </c>
      <c r="AD1295" s="51">
        <v>46.7566404390382</v>
      </c>
      <c r="AE1295" s="19">
        <v>0.191224719646852</v>
      </c>
      <c r="AF1295" s="87">
        <v>36.899704013310803</v>
      </c>
      <c r="AG1295" s="19">
        <v>-3.2004069321374097E-2</v>
      </c>
      <c r="AH1295" s="51">
        <v>-4.9992279239668296</v>
      </c>
      <c r="AI1295" s="19">
        <v>2.0954195611920998E-2</v>
      </c>
      <c r="AJ1295" s="51">
        <v>15.8223367681931</v>
      </c>
      <c r="AK1295" s="19">
        <v>0.22401695754349901</v>
      </c>
      <c r="AL1295" s="19">
        <v>6.0729551809345098E-2</v>
      </c>
      <c r="AM1295" s="51">
        <v>35.9504335414385</v>
      </c>
      <c r="AN1295" s="15"/>
      <c r="AO1295" s="22">
        <v>3.7317585520213498E-2</v>
      </c>
      <c r="AP1295" s="22">
        <v>-2.5051358801647401E-2</v>
      </c>
      <c r="AQ1295" s="22">
        <v>0.14403475150364101</v>
      </c>
      <c r="AR1295" s="22">
        <v>-0.104781458992948</v>
      </c>
      <c r="AS1295" s="20">
        <v>9</v>
      </c>
      <c r="AT1295" s="20">
        <v>3</v>
      </c>
      <c r="AU1295" s="20">
        <v>7</v>
      </c>
      <c r="AV1295" s="21">
        <v>5</v>
      </c>
      <c r="AW1295" s="15"/>
      <c r="AX1295" s="25">
        <v>0.134760943238798</v>
      </c>
      <c r="AY1295" s="26">
        <v>0.98207509915027902</v>
      </c>
      <c r="AZ1295" s="26">
        <v>0.963787105538358</v>
      </c>
      <c r="BA1295" s="26">
        <v>1.5310842138660501</v>
      </c>
      <c r="BB1295" s="85">
        <v>1.3942890037724301E-2</v>
      </c>
      <c r="BC1295" s="88">
        <v>-14.453924254601599</v>
      </c>
      <c r="BD1295" s="18">
        <v>43899</v>
      </c>
      <c r="BE1295" s="18">
        <v>43916</v>
      </c>
      <c r="BF1295" s="20"/>
      <c r="BG1295" s="18"/>
      <c r="BH1295" s="15"/>
    </row>
    <row r="1296" spans="1:60" x14ac:dyDescent="0.25">
      <c r="A1296" s="15"/>
      <c r="B1296" s="14" t="s">
        <v>4039</v>
      </c>
      <c r="C1296" s="14" t="s">
        <v>4040</v>
      </c>
      <c r="D1296" s="14" t="s">
        <v>4034</v>
      </c>
      <c r="E1296" s="16" t="s">
        <v>341</v>
      </c>
      <c r="F1296" s="16" t="s">
        <v>326</v>
      </c>
      <c r="G1296" s="81" t="s">
        <v>29</v>
      </c>
      <c r="H1296" s="82" t="s">
        <v>3773</v>
      </c>
      <c r="I1296" s="17" t="s">
        <v>411</v>
      </c>
      <c r="J1296" s="17" t="s">
        <v>64</v>
      </c>
      <c r="K1296" s="15"/>
      <c r="L1296" s="18">
        <v>44022</v>
      </c>
      <c r="M1296" s="83">
        <v>81695.816874027296</v>
      </c>
      <c r="N1296" s="84">
        <v>81695.816874027296</v>
      </c>
      <c r="O1296" s="84"/>
      <c r="P1296" s="85" t="str">
        <f t="shared" si="20"/>
        <v/>
      </c>
      <c r="Q1296" s="18"/>
      <c r="R1296" s="86">
        <v>237587.59340991199</v>
      </c>
      <c r="S1296" s="86"/>
      <c r="T1296" s="15"/>
      <c r="U1296" s="19">
        <v>-3.9195178142108498E-3</v>
      </c>
      <c r="V1296" s="51">
        <v>-0.35003886605409201</v>
      </c>
      <c r="W1296" s="19">
        <v>2.2071650511861701E-2</v>
      </c>
      <c r="X1296" s="51">
        <v>2.99608230225203</v>
      </c>
      <c r="Y1296" s="19">
        <v>-1.15154711429568E-2</v>
      </c>
      <c r="Z1296" s="51">
        <v>18.180126343941101</v>
      </c>
      <c r="AA1296" s="19"/>
      <c r="AB1296" s="51"/>
      <c r="AC1296" s="19"/>
      <c r="AD1296" s="51"/>
      <c r="AE1296" s="19"/>
      <c r="AF1296" s="87"/>
      <c r="AG1296" s="19">
        <v>-3.2148105738997401E-2</v>
      </c>
      <c r="AH1296" s="51">
        <v>-5.0136315657291597</v>
      </c>
      <c r="AI1296" s="19"/>
      <c r="AJ1296" s="51"/>
      <c r="AK1296" s="19">
        <v>-1.2852871614995799E-2</v>
      </c>
      <c r="AL1296" s="19">
        <v>-2.4577797813435599E-2</v>
      </c>
      <c r="AM1296" s="51">
        <v>16.433151512319501</v>
      </c>
      <c r="AN1296" s="15"/>
      <c r="AO1296" s="22">
        <v>2.4206439245972398E-2</v>
      </c>
      <c r="AP1296" s="22">
        <v>-2.5064800260224701E-2</v>
      </c>
      <c r="AQ1296" s="22">
        <v>2.9540054894823701E-2</v>
      </c>
      <c r="AR1296" s="22">
        <v>-0.10519806307551301</v>
      </c>
      <c r="AS1296" s="20"/>
      <c r="AT1296" s="20"/>
      <c r="AU1296" s="20"/>
      <c r="AV1296" s="21"/>
      <c r="AW1296" s="15"/>
      <c r="AX1296" s="25"/>
      <c r="AY1296" s="26"/>
      <c r="AZ1296" s="26"/>
      <c r="BA1296" s="26"/>
      <c r="BB1296" s="85"/>
      <c r="BC1296" s="88">
        <v>-14.4757571835507</v>
      </c>
      <c r="BD1296" s="18">
        <v>43899</v>
      </c>
      <c r="BE1296" s="18">
        <v>43916</v>
      </c>
      <c r="BF1296" s="20"/>
      <c r="BG1296" s="18"/>
      <c r="BH1296" s="15"/>
    </row>
    <row r="1297" spans="1:60" x14ac:dyDescent="0.25">
      <c r="A1297" s="15"/>
      <c r="B1297" s="14" t="s">
        <v>4041</v>
      </c>
      <c r="C1297" s="14" t="s">
        <v>4042</v>
      </c>
      <c r="D1297" s="14" t="s">
        <v>4034</v>
      </c>
      <c r="E1297" s="16" t="s">
        <v>59</v>
      </c>
      <c r="F1297" s="16" t="s">
        <v>326</v>
      </c>
      <c r="G1297" s="81" t="s">
        <v>29</v>
      </c>
      <c r="H1297" s="82" t="s">
        <v>3773</v>
      </c>
      <c r="I1297" s="17" t="s">
        <v>411</v>
      </c>
      <c r="J1297" s="17" t="s">
        <v>64</v>
      </c>
      <c r="K1297" s="15"/>
      <c r="L1297" s="18">
        <v>44022</v>
      </c>
      <c r="M1297" s="83">
        <v>76078.936800003095</v>
      </c>
      <c r="N1297" s="84">
        <v>76078.936800003095</v>
      </c>
      <c r="O1297" s="84">
        <v>83755.035624980897</v>
      </c>
      <c r="P1297" s="85">
        <f t="shared" si="20"/>
        <v>0.90835059924816841</v>
      </c>
      <c r="Q1297" s="18">
        <v>43899</v>
      </c>
      <c r="R1297" s="86">
        <v>3336443.0006953101</v>
      </c>
      <c r="S1297" s="86">
        <v>2443767.9804765601</v>
      </c>
      <c r="T1297" s="15"/>
      <c r="U1297" s="19">
        <v>-3.8973195551079698E-3</v>
      </c>
      <c r="V1297" s="51">
        <v>-0.34781904014380399</v>
      </c>
      <c r="W1297" s="19">
        <v>2.2741986856999599E-2</v>
      </c>
      <c r="X1297" s="51">
        <v>3.06311593676583</v>
      </c>
      <c r="Y1297" s="19">
        <v>-7.5760377658298196E-3</v>
      </c>
      <c r="Z1297" s="51">
        <v>18.5740696816647</v>
      </c>
      <c r="AA1297" s="19">
        <v>0.118711007820821</v>
      </c>
      <c r="AB1297" s="51">
        <v>32.447767685225699</v>
      </c>
      <c r="AC1297" s="19">
        <v>0.17866976591903899</v>
      </c>
      <c r="AD1297" s="51">
        <v>42.152832090156203</v>
      </c>
      <c r="AE1297" s="19"/>
      <c r="AF1297" s="87"/>
      <c r="AG1297" s="19">
        <v>-3.1937325905346398E-2</v>
      </c>
      <c r="AH1297" s="51">
        <v>-4.9925535823640503</v>
      </c>
      <c r="AI1297" s="19">
        <v>2.2294566753771498E-2</v>
      </c>
      <c r="AJ1297" s="51">
        <v>15.956373882378101</v>
      </c>
      <c r="AK1297" s="19">
        <v>0.174474532626919</v>
      </c>
      <c r="AL1297" s="19">
        <v>5.48462924271007E-2</v>
      </c>
      <c r="AM1297" s="51">
        <v>37.852417750516899</v>
      </c>
      <c r="AN1297" s="15"/>
      <c r="AO1297" s="22">
        <v>3.7325333754779401E-2</v>
      </c>
      <c r="AP1297" s="22">
        <v>-2.5043681880561101E-2</v>
      </c>
      <c r="AQ1297" s="22">
        <v>0.14426992294102101</v>
      </c>
      <c r="AR1297" s="22">
        <v>-0.10459263951270301</v>
      </c>
      <c r="AS1297" s="20">
        <v>9</v>
      </c>
      <c r="AT1297" s="20">
        <v>3</v>
      </c>
      <c r="AU1297" s="20">
        <v>7</v>
      </c>
      <c r="AV1297" s="21">
        <v>5</v>
      </c>
      <c r="AW1297" s="15"/>
      <c r="AX1297" s="25">
        <v>0.13455711720656799</v>
      </c>
      <c r="AY1297" s="26">
        <v>0.919688892230624</v>
      </c>
      <c r="AZ1297" s="26">
        <v>0.93566689048930096</v>
      </c>
      <c r="BA1297" s="26">
        <v>1.4319158852103999</v>
      </c>
      <c r="BB1297" s="85">
        <v>1.3921973791402699E-2</v>
      </c>
      <c r="BC1297" s="88">
        <v>-14.444025941440501</v>
      </c>
      <c r="BD1297" s="18">
        <v>43899</v>
      </c>
      <c r="BE1297" s="18">
        <v>43916</v>
      </c>
      <c r="BF1297" s="20"/>
      <c r="BG1297" s="18"/>
      <c r="BH1297" s="15"/>
    </row>
    <row r="1298" spans="1:60" x14ac:dyDescent="0.25">
      <c r="A1298" s="15"/>
      <c r="B1298" s="14" t="s">
        <v>4043</v>
      </c>
      <c r="C1298" s="14" t="s">
        <v>4044</v>
      </c>
      <c r="D1298" s="14" t="s">
        <v>4045</v>
      </c>
      <c r="E1298" s="16" t="s">
        <v>91</v>
      </c>
      <c r="F1298" s="16" t="s">
        <v>326</v>
      </c>
      <c r="G1298" s="81" t="s">
        <v>2117</v>
      </c>
      <c r="H1298" s="82" t="s">
        <v>64</v>
      </c>
      <c r="I1298" s="17" t="s">
        <v>31</v>
      </c>
      <c r="J1298" s="17" t="s">
        <v>64</v>
      </c>
      <c r="K1298" s="15"/>
      <c r="L1298" s="18">
        <v>44022</v>
      </c>
      <c r="M1298" s="83">
        <v>1015.00169999991</v>
      </c>
      <c r="N1298" s="84">
        <v>1015.00169999991</v>
      </c>
      <c r="O1298" s="84">
        <v>1069.6107999999099</v>
      </c>
      <c r="P1298" s="85">
        <f t="shared" si="20"/>
        <v>0.94894488724309389</v>
      </c>
      <c r="Q1298" s="18">
        <v>43886</v>
      </c>
      <c r="R1298" s="86">
        <v>7151078.3909999998</v>
      </c>
      <c r="S1298" s="86">
        <v>7714914.3936796896</v>
      </c>
      <c r="T1298" s="15"/>
      <c r="U1298" s="19">
        <v>-1.61629689955589E-3</v>
      </c>
      <c r="V1298" s="51">
        <v>-0.119716774588596</v>
      </c>
      <c r="W1298" s="19">
        <v>-1.22676699902513E-3</v>
      </c>
      <c r="X1298" s="51">
        <v>0.66624055116335501</v>
      </c>
      <c r="Y1298" s="19">
        <v>-2.3596600428390999E-2</v>
      </c>
      <c r="Z1298" s="51">
        <v>16.9720134154195</v>
      </c>
      <c r="AA1298" s="19">
        <v>4.4171520512463801E-3</v>
      </c>
      <c r="AB1298" s="51">
        <v>21.0183821082755</v>
      </c>
      <c r="AC1298" s="19"/>
      <c r="AD1298" s="51"/>
      <c r="AE1298" s="19"/>
      <c r="AF1298" s="87"/>
      <c r="AG1298" s="19">
        <v>-3.2512152756680701E-6</v>
      </c>
      <c r="AH1298" s="51">
        <v>-1.79914611335334</v>
      </c>
      <c r="AI1298" s="19">
        <v>-2.18623516884691E-2</v>
      </c>
      <c r="AJ1298" s="51">
        <v>11.5406820381468</v>
      </c>
      <c r="AK1298" s="19">
        <v>1.50016999996296E-2</v>
      </c>
      <c r="AL1298" s="19">
        <v>1.09357467026712E-2</v>
      </c>
      <c r="AM1298" s="51">
        <v>25.7978943186463</v>
      </c>
      <c r="AN1298" s="15"/>
      <c r="AO1298" s="22">
        <v>1.3872924942916099E-2</v>
      </c>
      <c r="AP1298" s="22">
        <v>-2.6976449448739E-2</v>
      </c>
      <c r="AQ1298" s="22">
        <v>4.1674682226584998E-2</v>
      </c>
      <c r="AR1298" s="22">
        <v>-9.1392960449447905E-2</v>
      </c>
      <c r="AS1298" s="20">
        <v>7</v>
      </c>
      <c r="AT1298" s="20">
        <v>5</v>
      </c>
      <c r="AU1298" s="20">
        <v>8</v>
      </c>
      <c r="AV1298" s="21">
        <v>4</v>
      </c>
      <c r="AW1298" s="15"/>
      <c r="AX1298" s="25">
        <v>6.06850513885729E-2</v>
      </c>
      <c r="AY1298" s="26">
        <v>-0.34416252623304899</v>
      </c>
      <c r="AZ1298" s="26">
        <v>0.58066511012748401</v>
      </c>
      <c r="BA1298" s="26">
        <v>-0.40821196032811702</v>
      </c>
      <c r="BB1298" s="85">
        <v>6.2332734603023701E-3</v>
      </c>
      <c r="BC1298" s="88">
        <v>-11.8499083965726</v>
      </c>
      <c r="BD1298" s="18">
        <v>43886</v>
      </c>
      <c r="BE1298" s="18">
        <v>43914</v>
      </c>
      <c r="BF1298" s="20"/>
      <c r="BG1298" s="18"/>
      <c r="BH1298" s="15"/>
    </row>
    <row r="1299" spans="1:60" x14ac:dyDescent="0.25">
      <c r="A1299" s="15"/>
      <c r="B1299" s="14" t="s">
        <v>4046</v>
      </c>
      <c r="C1299" s="14" t="s">
        <v>4047</v>
      </c>
      <c r="D1299" s="14" t="s">
        <v>4048</v>
      </c>
      <c r="E1299" s="16" t="s">
        <v>341</v>
      </c>
      <c r="F1299" s="16" t="s">
        <v>326</v>
      </c>
      <c r="G1299" s="81" t="s">
        <v>2117</v>
      </c>
      <c r="H1299" s="82" t="s">
        <v>2118</v>
      </c>
      <c r="I1299" s="17" t="s">
        <v>31</v>
      </c>
      <c r="J1299" s="17" t="s">
        <v>4049</v>
      </c>
      <c r="K1299" s="15"/>
      <c r="L1299" s="18">
        <v>44022</v>
      </c>
      <c r="M1299" s="83">
        <v>1079.9054000005101</v>
      </c>
      <c r="N1299" s="84">
        <v>1079.9054000005101</v>
      </c>
      <c r="O1299" s="84">
        <v>1080.1754999999</v>
      </c>
      <c r="P1299" s="85">
        <f t="shared" si="20"/>
        <v>0.99974994804141559</v>
      </c>
      <c r="Q1299" s="18">
        <v>43999</v>
      </c>
      <c r="R1299" s="86">
        <v>38268823.424000002</v>
      </c>
      <c r="S1299" s="86">
        <v>42138749.73725</v>
      </c>
      <c r="T1299" s="15"/>
      <c r="U1299" s="19">
        <v>-2.27792534133187E-5</v>
      </c>
      <c r="V1299" s="51">
        <v>3.9634990025661003E-2</v>
      </c>
      <c r="W1299" s="19">
        <v>-2.3265142863238E-4</v>
      </c>
      <c r="X1299" s="51">
        <v>0.76565210820262997</v>
      </c>
      <c r="Y1299" s="19">
        <v>1.76567606686149E-2</v>
      </c>
      <c r="Z1299" s="51">
        <v>21.097349525109198</v>
      </c>
      <c r="AA1299" s="19">
        <v>3.0072157152972099E-2</v>
      </c>
      <c r="AB1299" s="51">
        <v>23.583882618462699</v>
      </c>
      <c r="AC1299" s="19"/>
      <c r="AD1299" s="51"/>
      <c r="AE1299" s="19"/>
      <c r="AF1299" s="87"/>
      <c r="AG1299" s="19">
        <v>-9.9258099908183794E-5</v>
      </c>
      <c r="AH1299" s="51">
        <v>-1.8087468018166</v>
      </c>
      <c r="AI1299" s="19">
        <v>1.94133121185587E-2</v>
      </c>
      <c r="AJ1299" s="51">
        <v>15.668248418849499</v>
      </c>
      <c r="AK1299" s="19">
        <v>7.9905399999915999E-2</v>
      </c>
      <c r="AL1299" s="19">
        <v>4.4392336258169997E-2</v>
      </c>
      <c r="AM1299" s="51">
        <v>29.602000867831499</v>
      </c>
      <c r="AN1299" s="15"/>
      <c r="AO1299" s="22">
        <v>2.4933277964009899E-3</v>
      </c>
      <c r="AP1299" s="22">
        <v>-2.75687988323625E-3</v>
      </c>
      <c r="AQ1299" s="22">
        <v>9.1683002374338702E-3</v>
      </c>
      <c r="AR1299" s="22">
        <v>-5.2441996658671997E-3</v>
      </c>
      <c r="AS1299" s="20">
        <v>8</v>
      </c>
      <c r="AT1299" s="20">
        <v>4</v>
      </c>
      <c r="AU1299" s="20">
        <v>7</v>
      </c>
      <c r="AV1299" s="21">
        <v>5</v>
      </c>
      <c r="AW1299" s="15"/>
      <c r="AX1299" s="25">
        <v>8.6687900142533199E-3</v>
      </c>
      <c r="AY1299" s="26">
        <v>4.9736276358658002E-2</v>
      </c>
      <c r="AZ1299" s="26">
        <v>0.64736238719160599</v>
      </c>
      <c r="BA1299" s="26">
        <v>6.8144156071525699E-2</v>
      </c>
      <c r="BB1299" s="85">
        <v>8.9550045013425E-4</v>
      </c>
      <c r="BC1299" s="88">
        <v>-0.98919798060433095</v>
      </c>
      <c r="BD1299" s="18">
        <v>43748</v>
      </c>
      <c r="BE1299" s="18">
        <v>43801</v>
      </c>
      <c r="BF1299" s="20">
        <v>89</v>
      </c>
      <c r="BG1299" s="18">
        <v>43873</v>
      </c>
      <c r="BH1299" s="15"/>
    </row>
    <row r="1300" spans="1:60" x14ac:dyDescent="0.25">
      <c r="A1300" s="15"/>
      <c r="B1300" s="14" t="s">
        <v>4050</v>
      </c>
      <c r="C1300" s="14" t="s">
        <v>4051</v>
      </c>
      <c r="D1300" s="14" t="s">
        <v>4052</v>
      </c>
      <c r="E1300" s="16" t="s">
        <v>91</v>
      </c>
      <c r="F1300" s="16" t="s">
        <v>326</v>
      </c>
      <c r="G1300" s="81" t="s">
        <v>2117</v>
      </c>
      <c r="H1300" s="82" t="s">
        <v>2118</v>
      </c>
      <c r="I1300" s="17" t="s">
        <v>31</v>
      </c>
      <c r="J1300" s="17" t="s">
        <v>64</v>
      </c>
      <c r="K1300" s="15"/>
      <c r="L1300" s="18">
        <v>44022</v>
      </c>
      <c r="M1300" s="83">
        <v>1043.00310000032</v>
      </c>
      <c r="N1300" s="84">
        <v>1043.00310000032</v>
      </c>
      <c r="O1300" s="84">
        <v>1064.9213999994099</v>
      </c>
      <c r="P1300" s="85">
        <f t="shared" si="20"/>
        <v>0.97941791760490304</v>
      </c>
      <c r="Q1300" s="18">
        <v>43874</v>
      </c>
      <c r="R1300" s="86">
        <v>35830139.498000003</v>
      </c>
      <c r="S1300" s="86">
        <v>40973906.306312501</v>
      </c>
      <c r="T1300" s="15"/>
      <c r="U1300" s="19">
        <v>-8.3132885447412296E-4</v>
      </c>
      <c r="V1300" s="51">
        <v>-4.1219970080419402E-2</v>
      </c>
      <c r="W1300" s="19">
        <v>4.4164338614791597E-3</v>
      </c>
      <c r="X1300" s="51">
        <v>1.2305606372137801</v>
      </c>
      <c r="Y1300" s="19">
        <v>-1.03128322571138E-2</v>
      </c>
      <c r="Z1300" s="51">
        <v>18.300390232529001</v>
      </c>
      <c r="AA1300" s="19">
        <v>5.3446003566932597E-3</v>
      </c>
      <c r="AB1300" s="51">
        <v>21.111126938834801</v>
      </c>
      <c r="AC1300" s="19">
        <v>6.5970500401817803E-2</v>
      </c>
      <c r="AD1300" s="51">
        <v>30.882905538426701</v>
      </c>
      <c r="AE1300" s="19"/>
      <c r="AF1300" s="87"/>
      <c r="AG1300" s="19">
        <v>-3.8744679268347699E-3</v>
      </c>
      <c r="AH1300" s="51">
        <v>-2.18626778450925</v>
      </c>
      <c r="AI1300" s="19">
        <v>-6.0822250579803897E-3</v>
      </c>
      <c r="AJ1300" s="51">
        <v>13.1186947012029</v>
      </c>
      <c r="AK1300" s="19">
        <v>4.3003099999623401E-2</v>
      </c>
      <c r="AL1300" s="19">
        <v>1.75750615271681E-2</v>
      </c>
      <c r="AM1300" s="51">
        <v>33.007586710329598</v>
      </c>
      <c r="AN1300" s="15"/>
      <c r="AO1300" s="22">
        <v>1.5803381495061299E-2</v>
      </c>
      <c r="AP1300" s="22">
        <v>-3.00447635036107E-2</v>
      </c>
      <c r="AQ1300" s="22">
        <v>2.5193647217747601E-2</v>
      </c>
      <c r="AR1300" s="22">
        <v>-4.9267629488895202E-2</v>
      </c>
      <c r="AS1300" s="20">
        <v>6</v>
      </c>
      <c r="AT1300" s="20">
        <v>6</v>
      </c>
      <c r="AU1300" s="20">
        <v>7</v>
      </c>
      <c r="AV1300" s="21">
        <v>5</v>
      </c>
      <c r="AW1300" s="15"/>
      <c r="AX1300" s="25">
        <v>5.0637976845027903E-2</v>
      </c>
      <c r="AY1300" s="26">
        <v>-0.20471880322588701</v>
      </c>
      <c r="AZ1300" s="26">
        <v>0.56958276448313006</v>
      </c>
      <c r="BA1300" s="26">
        <v>-0.25315881814049102</v>
      </c>
      <c r="BB1300" s="85">
        <v>5.2032508804313697E-3</v>
      </c>
      <c r="BC1300" s="88">
        <v>-7.2443468597484797</v>
      </c>
      <c r="BD1300" s="18">
        <v>43874</v>
      </c>
      <c r="BE1300" s="18">
        <v>43913</v>
      </c>
      <c r="BF1300" s="20"/>
      <c r="BG1300" s="18"/>
      <c r="BH1300" s="15"/>
    </row>
    <row r="1301" spans="1:60" x14ac:dyDescent="0.25">
      <c r="A1301" s="15"/>
      <c r="B1301" s="14" t="s">
        <v>4053</v>
      </c>
      <c r="C1301" s="14" t="s">
        <v>4054</v>
      </c>
      <c r="D1301" s="14" t="s">
        <v>4055</v>
      </c>
      <c r="E1301" s="16" t="s">
        <v>27</v>
      </c>
      <c r="F1301" s="16" t="s">
        <v>326</v>
      </c>
      <c r="G1301" s="81" t="s">
        <v>2117</v>
      </c>
      <c r="H1301" s="82" t="s">
        <v>2118</v>
      </c>
      <c r="I1301" s="17" t="s">
        <v>31</v>
      </c>
      <c r="J1301" s="17" t="s">
        <v>64</v>
      </c>
      <c r="K1301" s="15"/>
      <c r="L1301" s="18">
        <v>44022</v>
      </c>
      <c r="M1301" s="83">
        <v>1215.8159999996401</v>
      </c>
      <c r="N1301" s="84">
        <v>1215.8159999996401</v>
      </c>
      <c r="O1301" s="84">
        <v>1218.3913000002501</v>
      </c>
      <c r="P1301" s="85">
        <f t="shared" si="20"/>
        <v>0.99788631123629212</v>
      </c>
      <c r="Q1301" s="18">
        <v>44011</v>
      </c>
      <c r="R1301" s="86">
        <v>13204658.083000001</v>
      </c>
      <c r="S1301" s="86">
        <v>13991307.8785781</v>
      </c>
      <c r="T1301" s="15"/>
      <c r="U1301" s="19">
        <v>5.7846467097988396E-4</v>
      </c>
      <c r="V1301" s="51">
        <v>9.97593824649812E-2</v>
      </c>
      <c r="W1301" s="19">
        <v>5.1897467037633803E-3</v>
      </c>
      <c r="X1301" s="51">
        <v>1.30789192144221</v>
      </c>
      <c r="Y1301" s="19">
        <v>1.9304234667288301E-2</v>
      </c>
      <c r="Z1301" s="51">
        <v>21.2620969249692</v>
      </c>
      <c r="AA1301" s="19">
        <v>4.68031424679793E-2</v>
      </c>
      <c r="AB1301" s="51">
        <v>25.256981149956101</v>
      </c>
      <c r="AC1301" s="19">
        <v>0.14119465119074401</v>
      </c>
      <c r="AD1301" s="51">
        <v>38.4053206173121</v>
      </c>
      <c r="AE1301" s="19">
        <v>0.20323521325743099</v>
      </c>
      <c r="AF1301" s="87">
        <v>38.100753374339497</v>
      </c>
      <c r="AG1301" s="19">
        <v>-3.5732767628360301E-4</v>
      </c>
      <c r="AH1301" s="51">
        <v>-1.8345537594541399</v>
      </c>
      <c r="AI1301" s="19">
        <v>2.0530798296022099E-2</v>
      </c>
      <c r="AJ1301" s="51">
        <v>15.7799970366032</v>
      </c>
      <c r="AK1301" s="19">
        <v>0.21581600000005</v>
      </c>
      <c r="AL1301" s="19">
        <v>5.9358543461712501E-2</v>
      </c>
      <c r="AM1301" s="51">
        <v>37.465344726981101</v>
      </c>
      <c r="AN1301" s="15"/>
      <c r="AO1301" s="22">
        <v>1.8907894538642701E-2</v>
      </c>
      <c r="AP1301" s="22">
        <v>-1.9894360845682999E-2</v>
      </c>
      <c r="AQ1301" s="22">
        <v>3.1792774967470898E-2</v>
      </c>
      <c r="AR1301" s="22">
        <v>-3.8132940182549598E-2</v>
      </c>
      <c r="AS1301" s="20">
        <v>8</v>
      </c>
      <c r="AT1301" s="20">
        <v>4</v>
      </c>
      <c r="AU1301" s="20">
        <v>7</v>
      </c>
      <c r="AV1301" s="21">
        <v>5</v>
      </c>
      <c r="AW1301" s="15"/>
      <c r="AX1301" s="25">
        <v>4.89552361061215E-2</v>
      </c>
      <c r="AY1301" s="26">
        <v>0.33423837429063502</v>
      </c>
      <c r="AZ1301" s="26">
        <v>0.74456640023618104</v>
      </c>
      <c r="BA1301" s="26">
        <v>0.44537949915775199</v>
      </c>
      <c r="BB1301" s="85">
        <v>5.04619325990461E-3</v>
      </c>
      <c r="BC1301" s="88">
        <v>-8.6134166206174996</v>
      </c>
      <c r="BD1301" s="18">
        <v>43885</v>
      </c>
      <c r="BE1301" s="18">
        <v>43913</v>
      </c>
      <c r="BF1301" s="20">
        <v>66</v>
      </c>
      <c r="BG1301" s="18">
        <v>43977</v>
      </c>
      <c r="BH1301" s="15"/>
    </row>
    <row r="1302" spans="1:60" x14ac:dyDescent="0.25">
      <c r="A1302" s="15"/>
      <c r="B1302" s="14" t="s">
        <v>4056</v>
      </c>
      <c r="C1302" s="14" t="s">
        <v>4057</v>
      </c>
      <c r="D1302" s="14" t="s">
        <v>4058</v>
      </c>
      <c r="E1302" s="16" t="s">
        <v>27</v>
      </c>
      <c r="F1302" s="16" t="s">
        <v>326</v>
      </c>
      <c r="G1302" s="81" t="s">
        <v>2117</v>
      </c>
      <c r="H1302" s="82" t="s">
        <v>2118</v>
      </c>
      <c r="I1302" s="17" t="s">
        <v>31</v>
      </c>
      <c r="J1302" s="17" t="s">
        <v>4059</v>
      </c>
      <c r="K1302" s="15"/>
      <c r="L1302" s="18">
        <v>44022</v>
      </c>
      <c r="M1302" s="83">
        <v>1209.23909999989</v>
      </c>
      <c r="N1302" s="84">
        <v>1209.23909999989</v>
      </c>
      <c r="O1302" s="84">
        <v>1212.7638000007701</v>
      </c>
      <c r="P1302" s="85">
        <f t="shared" si="20"/>
        <v>0.99709366325010862</v>
      </c>
      <c r="Q1302" s="18">
        <v>44006</v>
      </c>
      <c r="R1302" s="86">
        <v>13406471.504000001</v>
      </c>
      <c r="S1302" s="86">
        <v>14925039.3783594</v>
      </c>
      <c r="T1302" s="15"/>
      <c r="U1302" s="19">
        <v>4.79622300190385E-4</v>
      </c>
      <c r="V1302" s="51">
        <v>8.9875145386031405E-2</v>
      </c>
      <c r="W1302" s="19">
        <v>4.2221308722218999E-3</v>
      </c>
      <c r="X1302" s="51">
        <v>1.21113033828806</v>
      </c>
      <c r="Y1302" s="19">
        <v>2.3693002938671302E-2</v>
      </c>
      <c r="Z1302" s="51">
        <v>21.7009737521294</v>
      </c>
      <c r="AA1302" s="19">
        <v>5.2658102098575903E-2</v>
      </c>
      <c r="AB1302" s="51">
        <v>25.842477113008499</v>
      </c>
      <c r="AC1302" s="19">
        <v>0.15315483788072001</v>
      </c>
      <c r="AD1302" s="51">
        <v>39.601339286309702</v>
      </c>
      <c r="AE1302" s="19">
        <v>0.206347124039894</v>
      </c>
      <c r="AF1302" s="87">
        <v>38.411944452615003</v>
      </c>
      <c r="AG1302" s="19">
        <v>-6.0456014398368996E-4</v>
      </c>
      <c r="AH1302" s="51">
        <v>-1.8592770062241499</v>
      </c>
      <c r="AI1302" s="19">
        <v>2.49083146936755E-2</v>
      </c>
      <c r="AJ1302" s="51">
        <v>16.217748676368501</v>
      </c>
      <c r="AK1302" s="19">
        <v>0.209239100000705</v>
      </c>
      <c r="AL1302" s="19">
        <v>6.0967761175561498E-2</v>
      </c>
      <c r="AM1302" s="51">
        <v>38.618973157834297</v>
      </c>
      <c r="AN1302" s="15"/>
      <c r="AO1302" s="22">
        <v>1.9270731168944601E-2</v>
      </c>
      <c r="AP1302" s="22">
        <v>-2.37699769131723E-2</v>
      </c>
      <c r="AQ1302" s="22">
        <v>3.3423330172809101E-2</v>
      </c>
      <c r="AR1302" s="22">
        <v>-3.8613886595157999E-2</v>
      </c>
      <c r="AS1302" s="20">
        <v>8</v>
      </c>
      <c r="AT1302" s="20">
        <v>4</v>
      </c>
      <c r="AU1302" s="20">
        <v>7</v>
      </c>
      <c r="AV1302" s="21">
        <v>5</v>
      </c>
      <c r="AW1302" s="15"/>
      <c r="AX1302" s="25">
        <v>5.1864033873862403E-2</v>
      </c>
      <c r="AY1302" s="26">
        <v>0.43064748754568399</v>
      </c>
      <c r="AZ1302" s="26">
        <v>0.76734258620308504</v>
      </c>
      <c r="BA1302" s="26">
        <v>0.57292703717666904</v>
      </c>
      <c r="BB1302" s="85">
        <v>5.3426663272057298E-3</v>
      </c>
      <c r="BC1302" s="88">
        <v>-8.7245980617444694</v>
      </c>
      <c r="BD1302" s="18">
        <v>43885</v>
      </c>
      <c r="BE1302" s="18">
        <v>43913</v>
      </c>
      <c r="BF1302" s="20">
        <v>64</v>
      </c>
      <c r="BG1302" s="18">
        <v>43973</v>
      </c>
      <c r="BH1302" s="15"/>
    </row>
    <row r="1303" spans="1:60" x14ac:dyDescent="0.25">
      <c r="A1303" s="15"/>
      <c r="B1303" s="14" t="s">
        <v>4060</v>
      </c>
      <c r="C1303" s="14" t="s">
        <v>4061</v>
      </c>
      <c r="D1303" s="14" t="s">
        <v>4062</v>
      </c>
      <c r="E1303" s="16" t="s">
        <v>341</v>
      </c>
      <c r="F1303" s="16" t="s">
        <v>326</v>
      </c>
      <c r="G1303" s="81" t="s">
        <v>2117</v>
      </c>
      <c r="H1303" s="82" t="s">
        <v>2118</v>
      </c>
      <c r="I1303" s="17" t="s">
        <v>31</v>
      </c>
      <c r="J1303" s="17" t="s">
        <v>4063</v>
      </c>
      <c r="K1303" s="15"/>
      <c r="L1303" s="18">
        <v>44022</v>
      </c>
      <c r="M1303" s="83">
        <v>1089.1377000007799</v>
      </c>
      <c r="N1303" s="84">
        <v>1089.1377000007799</v>
      </c>
      <c r="O1303" s="84">
        <v>1096.15240000002</v>
      </c>
      <c r="P1303" s="85">
        <f t="shared" si="20"/>
        <v>0.99360061611940098</v>
      </c>
      <c r="Q1303" s="18">
        <v>43984</v>
      </c>
      <c r="R1303" s="86">
        <v>27568760.82</v>
      </c>
      <c r="S1303" s="86">
        <v>30019928.264906202</v>
      </c>
      <c r="T1303" s="15"/>
      <c r="U1303" s="19">
        <v>-1.6074354243755801E-4</v>
      </c>
      <c r="V1303" s="51">
        <v>2.5838561123237E-2</v>
      </c>
      <c r="W1303" s="19">
        <v>2.4018709136726102E-3</v>
      </c>
      <c r="X1303" s="51">
        <v>1.0291043424331301</v>
      </c>
      <c r="Y1303" s="19">
        <v>1.44099721128441E-2</v>
      </c>
      <c r="Z1303" s="51">
        <v>20.772670669539401</v>
      </c>
      <c r="AA1303" s="19">
        <v>3.4869062857978902E-2</v>
      </c>
      <c r="AB1303" s="51">
        <v>24.0635731889633</v>
      </c>
      <c r="AC1303" s="19"/>
      <c r="AD1303" s="51"/>
      <c r="AE1303" s="19"/>
      <c r="AF1303" s="87"/>
      <c r="AG1303" s="19">
        <v>5.5643747873546101E-4</v>
      </c>
      <c r="AH1303" s="51">
        <v>-1.7431772439522299</v>
      </c>
      <c r="AI1303" s="19">
        <v>1.88665742607554E-2</v>
      </c>
      <c r="AJ1303" s="51">
        <v>15.6135746330692</v>
      </c>
      <c r="AK1303" s="19">
        <v>8.9137700000719605E-2</v>
      </c>
      <c r="AL1303" s="19">
        <v>4.2082342622961698E-2</v>
      </c>
      <c r="AM1303" s="51">
        <v>32.830876932246603</v>
      </c>
      <c r="AN1303" s="15"/>
      <c r="AO1303" s="22">
        <v>2.8118699148762999E-2</v>
      </c>
      <c r="AP1303" s="22">
        <v>-2.42681953523061E-2</v>
      </c>
      <c r="AQ1303" s="22">
        <v>1.4473093506239799E-2</v>
      </c>
      <c r="AR1303" s="22">
        <v>-1.4691998243506499E-2</v>
      </c>
      <c r="AS1303" s="20">
        <v>8</v>
      </c>
      <c r="AT1303" s="20">
        <v>4</v>
      </c>
      <c r="AU1303" s="20">
        <v>7</v>
      </c>
      <c r="AV1303" s="21">
        <v>5</v>
      </c>
      <c r="AW1303" s="15"/>
      <c r="AX1303" s="25">
        <v>4.5150533178530197E-2</v>
      </c>
      <c r="AY1303" s="26">
        <v>0.141666346417196</v>
      </c>
      <c r="AZ1303" s="26">
        <v>0.67096975936056003</v>
      </c>
      <c r="BA1303" s="26">
        <v>0.203459144655426</v>
      </c>
      <c r="BB1303" s="85">
        <v>4.6688639068543101E-3</v>
      </c>
      <c r="BC1303" s="88">
        <v>-6.2913123441685501</v>
      </c>
      <c r="BD1303" s="18">
        <v>43748</v>
      </c>
      <c r="BE1303" s="18">
        <v>43783</v>
      </c>
      <c r="BF1303" s="20">
        <v>107</v>
      </c>
      <c r="BG1303" s="18">
        <v>43899</v>
      </c>
      <c r="BH1303" s="15"/>
    </row>
    <row r="1304" spans="1:60" x14ac:dyDescent="0.25">
      <c r="A1304" s="15"/>
      <c r="B1304" s="14" t="s">
        <v>4064</v>
      </c>
      <c r="C1304" s="14" t="s">
        <v>4065</v>
      </c>
      <c r="D1304" s="14" t="s">
        <v>4066</v>
      </c>
      <c r="E1304" s="16" t="s">
        <v>91</v>
      </c>
      <c r="F1304" s="16" t="s">
        <v>326</v>
      </c>
      <c r="G1304" s="81" t="s">
        <v>2117</v>
      </c>
      <c r="H1304" s="82" t="s">
        <v>2118</v>
      </c>
      <c r="I1304" s="17" t="s">
        <v>411</v>
      </c>
      <c r="J1304" s="17" t="s">
        <v>4067</v>
      </c>
      <c r="K1304" s="15"/>
      <c r="L1304" s="18">
        <v>44022</v>
      </c>
      <c r="M1304" s="83">
        <v>81207.463896036104</v>
      </c>
      <c r="N1304" s="84">
        <v>81207.463896036104</v>
      </c>
      <c r="O1304" s="84">
        <v>85719.779796004295</v>
      </c>
      <c r="P1304" s="85">
        <f t="shared" si="20"/>
        <v>0.94735968861904929</v>
      </c>
      <c r="Q1304" s="18">
        <v>44007</v>
      </c>
      <c r="R1304" s="86">
        <v>7877037.45147656</v>
      </c>
      <c r="S1304" s="86">
        <v>10094728.477046899</v>
      </c>
      <c r="T1304" s="15"/>
      <c r="U1304" s="19">
        <v>-6.7805617245539898E-3</v>
      </c>
      <c r="V1304" s="51">
        <v>-0.63614325708840602</v>
      </c>
      <c r="W1304" s="19">
        <v>1.47800737904618E-2</v>
      </c>
      <c r="X1304" s="51">
        <v>2.2669246301120398</v>
      </c>
      <c r="Y1304" s="19">
        <v>2.0417476463990201E-2</v>
      </c>
      <c r="Z1304" s="51">
        <v>21.373421104654</v>
      </c>
      <c r="AA1304" s="19">
        <v>0.15154282171715699</v>
      </c>
      <c r="AB1304" s="51">
        <v>35.730949074903002</v>
      </c>
      <c r="AC1304" s="19">
        <v>0.27785687415977001</v>
      </c>
      <c r="AD1304" s="51">
        <v>52.071542914258302</v>
      </c>
      <c r="AE1304" s="19"/>
      <c r="AF1304" s="87"/>
      <c r="AG1304" s="19">
        <v>-4.4080705626620302E-2</v>
      </c>
      <c r="AH1304" s="51">
        <v>-6.20689155448781</v>
      </c>
      <c r="AI1304" s="19">
        <v>5.3891780500634902E-2</v>
      </c>
      <c r="AJ1304" s="51">
        <v>19.116095257049899</v>
      </c>
      <c r="AK1304" s="19">
        <v>0.345474582411116</v>
      </c>
      <c r="AL1304" s="19">
        <v>0.13064897201737</v>
      </c>
      <c r="AM1304" s="51">
        <v>63.254734951478902</v>
      </c>
      <c r="AN1304" s="15"/>
      <c r="AO1304" s="22">
        <v>3.5567024766351103E-2</v>
      </c>
      <c r="AP1304" s="22">
        <v>-2.3132184605856299E-2</v>
      </c>
      <c r="AQ1304" s="22">
        <v>0.14001655122963699</v>
      </c>
      <c r="AR1304" s="22">
        <v>-9.0893597684917005E-2</v>
      </c>
      <c r="AS1304" s="20">
        <v>8</v>
      </c>
      <c r="AT1304" s="20">
        <v>4</v>
      </c>
      <c r="AU1304" s="20">
        <v>7</v>
      </c>
      <c r="AV1304" s="21">
        <v>5</v>
      </c>
      <c r="AW1304" s="15"/>
      <c r="AX1304" s="25">
        <v>0.131442319358757</v>
      </c>
      <c r="AY1304" s="26">
        <v>1.2706261097500799</v>
      </c>
      <c r="AZ1304" s="26">
        <v>1.0535698613694</v>
      </c>
      <c r="BA1304" s="26">
        <v>2.00194537473726</v>
      </c>
      <c r="BB1304" s="85">
        <v>1.36000144395075E-2</v>
      </c>
      <c r="BC1304" s="88">
        <v>-9.0806489937385795</v>
      </c>
      <c r="BD1304" s="18">
        <v>43798</v>
      </c>
      <c r="BE1304" s="18">
        <v>43829</v>
      </c>
      <c r="BF1304" s="20">
        <v>61</v>
      </c>
      <c r="BG1304" s="18">
        <v>43885</v>
      </c>
      <c r="BH1304" s="15"/>
    </row>
    <row r="1305" spans="1:60" x14ac:dyDescent="0.25">
      <c r="A1305" s="15"/>
      <c r="B1305" s="14" t="s">
        <v>4068</v>
      </c>
      <c r="C1305" s="14" t="s">
        <v>4069</v>
      </c>
      <c r="D1305" s="14" t="s">
        <v>4070</v>
      </c>
      <c r="E1305" s="16" t="s">
        <v>325</v>
      </c>
      <c r="F1305" s="16" t="s">
        <v>326</v>
      </c>
      <c r="G1305" s="81" t="s">
        <v>145</v>
      </c>
      <c r="H1305" s="82" t="s">
        <v>190</v>
      </c>
      <c r="I1305" s="17" t="s">
        <v>31</v>
      </c>
      <c r="J1305" s="17" t="s">
        <v>4071</v>
      </c>
      <c r="K1305" s="15"/>
      <c r="L1305" s="18">
        <v>44022</v>
      </c>
      <c r="M1305" s="83">
        <v>754.56049999967195</v>
      </c>
      <c r="N1305" s="84">
        <v>754.56049999967195</v>
      </c>
      <c r="O1305" s="84">
        <v>947.82359999977098</v>
      </c>
      <c r="P1305" s="85">
        <f t="shared" si="20"/>
        <v>0.796098029211189</v>
      </c>
      <c r="Q1305" s="18">
        <v>43756</v>
      </c>
      <c r="R1305" s="86">
        <v>212485.43700000001</v>
      </c>
      <c r="S1305" s="86">
        <v>718161.67547753896</v>
      </c>
      <c r="T1305" s="15"/>
      <c r="U1305" s="19">
        <v>-4.0404548963124398E-4</v>
      </c>
      <c r="V1305" s="51">
        <v>1.50836640386842E-3</v>
      </c>
      <c r="W1305" s="19">
        <v>-1.20182371128976E-2</v>
      </c>
      <c r="X1305" s="51">
        <v>-0.41290646022389399</v>
      </c>
      <c r="Y1305" s="19">
        <v>-0.160633893634367</v>
      </c>
      <c r="Z1305" s="51">
        <v>3.2682840948109502</v>
      </c>
      <c r="AA1305" s="19">
        <v>-0.17590941125585199</v>
      </c>
      <c r="AB1305" s="51">
        <v>2.98572577757295</v>
      </c>
      <c r="AC1305" s="19">
        <v>-0.226372522462916</v>
      </c>
      <c r="AD1305" s="51">
        <v>1.64860325196059</v>
      </c>
      <c r="AE1305" s="19"/>
      <c r="AF1305" s="87"/>
      <c r="AG1305" s="19">
        <v>1.27411274806946E-2</v>
      </c>
      <c r="AH1305" s="51">
        <v>-0.52470824375632197</v>
      </c>
      <c r="AI1305" s="19">
        <v>-0.122246538328909</v>
      </c>
      <c r="AJ1305" s="51">
        <v>1.50226337410277</v>
      </c>
      <c r="AK1305" s="19">
        <v>-0.24543950000050199</v>
      </c>
      <c r="AL1305" s="19">
        <v>-9.1565725801046896E-2</v>
      </c>
      <c r="AM1305" s="51">
        <v>-2.7738845724379599</v>
      </c>
      <c r="AN1305" s="15"/>
      <c r="AO1305" s="22">
        <v>6.7325662081202595E-2</v>
      </c>
      <c r="AP1305" s="22">
        <v>-0.100115524410357</v>
      </c>
      <c r="AQ1305" s="22">
        <v>8.1925604210555295E-2</v>
      </c>
      <c r="AR1305" s="22">
        <v>-0.122634387732396</v>
      </c>
      <c r="AS1305" s="20">
        <v>5</v>
      </c>
      <c r="AT1305" s="20">
        <v>7</v>
      </c>
      <c r="AU1305" s="20">
        <v>7</v>
      </c>
      <c r="AV1305" s="21">
        <v>5</v>
      </c>
      <c r="AW1305" s="15"/>
      <c r="AX1305" s="25">
        <v>0.24944907068158501</v>
      </c>
      <c r="AY1305" s="26">
        <v>-0.56483440807460294</v>
      </c>
      <c r="AZ1305" s="26">
        <v>8.0425496523844203E-2</v>
      </c>
      <c r="BA1305" s="26">
        <v>-0.75073727553444802</v>
      </c>
      <c r="BB1305" s="85">
        <v>2.5485563312067801E-2</v>
      </c>
      <c r="BC1305" s="88">
        <v>-36.246227673604203</v>
      </c>
      <c r="BD1305" s="18">
        <v>43756</v>
      </c>
      <c r="BE1305" s="18">
        <v>43908</v>
      </c>
      <c r="BF1305" s="20"/>
      <c r="BG1305" s="18"/>
      <c r="BH1305" s="15"/>
    </row>
    <row r="1306" spans="1:60" x14ac:dyDescent="0.25">
      <c r="A1306" s="15"/>
      <c r="B1306" s="14" t="s">
        <v>4072</v>
      </c>
      <c r="C1306" s="14" t="s">
        <v>4073</v>
      </c>
      <c r="D1306" s="14" t="s">
        <v>4070</v>
      </c>
      <c r="E1306" s="16" t="s">
        <v>77</v>
      </c>
      <c r="F1306" s="16" t="s">
        <v>326</v>
      </c>
      <c r="G1306" s="81" t="s">
        <v>145</v>
      </c>
      <c r="H1306" s="82" t="s">
        <v>190</v>
      </c>
      <c r="I1306" s="17" t="s">
        <v>31</v>
      </c>
      <c r="J1306" s="17" t="s">
        <v>4074</v>
      </c>
      <c r="K1306" s="15"/>
      <c r="L1306" s="18">
        <v>44022</v>
      </c>
      <c r="M1306" s="83">
        <v>766.86919999960799</v>
      </c>
      <c r="N1306" s="84">
        <v>766.86919999960799</v>
      </c>
      <c r="O1306" s="84">
        <v>959.788200000301</v>
      </c>
      <c r="P1306" s="85">
        <f t="shared" si="20"/>
        <v>0.79899836234636712</v>
      </c>
      <c r="Q1306" s="18">
        <v>43756</v>
      </c>
      <c r="R1306" s="86">
        <v>88256.145999999993</v>
      </c>
      <c r="S1306" s="86">
        <v>128089.85972900401</v>
      </c>
      <c r="T1306" s="15"/>
      <c r="U1306" s="19">
        <v>-3.9039653256622798E-4</v>
      </c>
      <c r="V1306" s="51">
        <v>2.8732621103699802E-3</v>
      </c>
      <c r="W1306" s="19">
        <v>-1.1613269429290101E-2</v>
      </c>
      <c r="X1306" s="51">
        <v>-0.37240969186313999</v>
      </c>
      <c r="Y1306" s="19">
        <v>-0.15854433845204799</v>
      </c>
      <c r="Z1306" s="51">
        <v>3.4772396130429102</v>
      </c>
      <c r="AA1306" s="19">
        <v>-0.171773279895133</v>
      </c>
      <c r="AB1306" s="51">
        <v>3.3993389136448999</v>
      </c>
      <c r="AC1306" s="19">
        <v>-0.21859216015407601</v>
      </c>
      <c r="AD1306" s="51">
        <v>2.4266394828446201</v>
      </c>
      <c r="AE1306" s="19"/>
      <c r="AF1306" s="87"/>
      <c r="AG1306" s="19">
        <v>1.2879500009148601E-2</v>
      </c>
      <c r="AH1306" s="51">
        <v>-0.51087099091091703</v>
      </c>
      <c r="AI1306" s="19">
        <v>-0.119941252084536</v>
      </c>
      <c r="AJ1306" s="51">
        <v>1.7327919985400499</v>
      </c>
      <c r="AK1306" s="19">
        <v>-0.23313080000021699</v>
      </c>
      <c r="AL1306" s="19">
        <v>-8.6763776369480197E-2</v>
      </c>
      <c r="AM1306" s="51">
        <v>-1.37917877081782</v>
      </c>
      <c r="AN1306" s="15"/>
      <c r="AO1306" s="22">
        <v>6.7340351777602295E-2</v>
      </c>
      <c r="AP1306" s="22">
        <v>-0.10007867805776199</v>
      </c>
      <c r="AQ1306" s="22">
        <v>8.2369146124692594E-2</v>
      </c>
      <c r="AR1306" s="22">
        <v>-0.122262637427484</v>
      </c>
      <c r="AS1306" s="20">
        <v>5</v>
      </c>
      <c r="AT1306" s="20">
        <v>7</v>
      </c>
      <c r="AU1306" s="20">
        <v>7</v>
      </c>
      <c r="AV1306" s="21">
        <v>5</v>
      </c>
      <c r="AW1306" s="15"/>
      <c r="AX1306" s="25">
        <v>0.24942971370648601</v>
      </c>
      <c r="AY1306" s="26">
        <v>-0.54846870984692897</v>
      </c>
      <c r="AZ1306" s="26">
        <v>0.124611858111848</v>
      </c>
      <c r="BA1306" s="26">
        <v>-0.72947578554703796</v>
      </c>
      <c r="BB1306" s="85">
        <v>2.5484170354320702E-2</v>
      </c>
      <c r="BC1306" s="88">
        <v>-36.113540466525599</v>
      </c>
      <c r="BD1306" s="18">
        <v>43756</v>
      </c>
      <c r="BE1306" s="18">
        <v>43908</v>
      </c>
      <c r="BF1306" s="20"/>
      <c r="BG1306" s="18"/>
      <c r="BH1306" s="15"/>
    </row>
    <row r="1307" spans="1:60" x14ac:dyDescent="0.25">
      <c r="A1307" s="15"/>
      <c r="B1307" s="14" t="s">
        <v>4075</v>
      </c>
      <c r="C1307" s="14" t="s">
        <v>4076</v>
      </c>
      <c r="D1307" s="14" t="s">
        <v>4070</v>
      </c>
      <c r="E1307" s="16" t="s">
        <v>337</v>
      </c>
      <c r="F1307" s="16" t="s">
        <v>326</v>
      </c>
      <c r="G1307" s="81" t="s">
        <v>145</v>
      </c>
      <c r="H1307" s="82" t="s">
        <v>190</v>
      </c>
      <c r="I1307" s="17" t="s">
        <v>31</v>
      </c>
      <c r="J1307" s="17" t="s">
        <v>4077</v>
      </c>
      <c r="K1307" s="15"/>
      <c r="L1307" s="18">
        <v>44022</v>
      </c>
      <c r="M1307" s="83">
        <v>729.64099999982898</v>
      </c>
      <c r="N1307" s="84">
        <v>729.64099999982898</v>
      </c>
      <c r="O1307" s="84">
        <v>914.52400000020896</v>
      </c>
      <c r="P1307" s="85">
        <f t="shared" si="20"/>
        <v>0.79783690750561198</v>
      </c>
      <c r="Q1307" s="18">
        <v>43756</v>
      </c>
      <c r="R1307" s="86">
        <v>111074.606</v>
      </c>
      <c r="S1307" s="86">
        <v>170845.41758789099</v>
      </c>
      <c r="T1307" s="15"/>
      <c r="U1307" s="19">
        <v>-3.9579143140144901E-4</v>
      </c>
      <c r="V1307" s="51">
        <v>2.3337722268479402E-3</v>
      </c>
      <c r="W1307" s="19">
        <v>-1.1775142719670799E-2</v>
      </c>
      <c r="X1307" s="51">
        <v>-0.38859702090121601</v>
      </c>
      <c r="Y1307" s="19">
        <v>-0.15938078786071899</v>
      </c>
      <c r="Z1307" s="51">
        <v>3.3935946721758201</v>
      </c>
      <c r="AA1307" s="19">
        <v>-0.173430220235023</v>
      </c>
      <c r="AB1307" s="51">
        <v>3.2336448796559099</v>
      </c>
      <c r="AC1307" s="19">
        <v>-0.22171361011627599</v>
      </c>
      <c r="AD1307" s="51">
        <v>2.11449448662461</v>
      </c>
      <c r="AE1307" s="19"/>
      <c r="AF1307" s="87"/>
      <c r="AG1307" s="19">
        <v>1.28242215741921E-2</v>
      </c>
      <c r="AH1307" s="51">
        <v>-0.51639883440657297</v>
      </c>
      <c r="AI1307" s="19">
        <v>-0.120864145839732</v>
      </c>
      <c r="AJ1307" s="51">
        <v>1.64050262302044</v>
      </c>
      <c r="AK1307" s="19">
        <v>-0.27035900000017099</v>
      </c>
      <c r="AL1307" s="19">
        <v>-0.106268119015149</v>
      </c>
      <c r="AM1307" s="51">
        <v>-0.38284937053686002</v>
      </c>
      <c r="AN1307" s="15"/>
      <c r="AO1307" s="22">
        <v>6.7334416748053599E-2</v>
      </c>
      <c r="AP1307" s="22">
        <v>-0.100093428740365</v>
      </c>
      <c r="AQ1307" s="22">
        <v>8.2191644542035605E-2</v>
      </c>
      <c r="AR1307" s="22">
        <v>-0.12241122225168501</v>
      </c>
      <c r="AS1307" s="20">
        <v>5</v>
      </c>
      <c r="AT1307" s="20">
        <v>7</v>
      </c>
      <c r="AU1307" s="20">
        <v>7</v>
      </c>
      <c r="AV1307" s="21">
        <v>5</v>
      </c>
      <c r="AW1307" s="15"/>
      <c r="AX1307" s="25">
        <v>0.249437432867126</v>
      </c>
      <c r="AY1307" s="26">
        <v>-0.55502506726224998</v>
      </c>
      <c r="AZ1307" s="26">
        <v>0.106912341653015</v>
      </c>
      <c r="BA1307" s="26">
        <v>-0.73799736185082998</v>
      </c>
      <c r="BB1307" s="85">
        <v>2.54847256146968E-2</v>
      </c>
      <c r="BC1307" s="88">
        <v>-36.166650629194898</v>
      </c>
      <c r="BD1307" s="18">
        <v>43756</v>
      </c>
      <c r="BE1307" s="18">
        <v>43908</v>
      </c>
      <c r="BF1307" s="20"/>
      <c r="BG1307" s="18"/>
      <c r="BH1307" s="15"/>
    </row>
    <row r="1308" spans="1:60" x14ac:dyDescent="0.25">
      <c r="A1308" s="15"/>
      <c r="B1308" s="14" t="s">
        <v>4078</v>
      </c>
      <c r="C1308" s="14" t="s">
        <v>4079</v>
      </c>
      <c r="D1308" s="14" t="s">
        <v>4070</v>
      </c>
      <c r="E1308" s="16" t="s">
        <v>341</v>
      </c>
      <c r="F1308" s="16" t="s">
        <v>326</v>
      </c>
      <c r="G1308" s="81" t="s">
        <v>145</v>
      </c>
      <c r="H1308" s="82" t="s">
        <v>190</v>
      </c>
      <c r="I1308" s="17" t="s">
        <v>31</v>
      </c>
      <c r="J1308" s="17" t="s">
        <v>4080</v>
      </c>
      <c r="K1308" s="15"/>
      <c r="L1308" s="18">
        <v>44022</v>
      </c>
      <c r="M1308" s="83">
        <v>734.47119999956305</v>
      </c>
      <c r="N1308" s="84">
        <v>734.47119999956305</v>
      </c>
      <c r="O1308" s="84">
        <v>929.32419999968295</v>
      </c>
      <c r="P1308" s="85">
        <f t="shared" si="20"/>
        <v>0.79032828371392205</v>
      </c>
      <c r="Q1308" s="18">
        <v>43756</v>
      </c>
      <c r="R1308" s="86">
        <v>1311829.4269999999</v>
      </c>
      <c r="S1308" s="86">
        <v>2390688.9974531299</v>
      </c>
      <c r="T1308" s="15"/>
      <c r="U1308" s="19">
        <v>-4.3141683636349599E-4</v>
      </c>
      <c r="V1308" s="51">
        <v>-1.22876826935681E-3</v>
      </c>
      <c r="W1308" s="19">
        <v>-1.28278276006313E-2</v>
      </c>
      <c r="X1308" s="51">
        <v>-0.49386550899726001</v>
      </c>
      <c r="Y1308" s="19">
        <v>-0.16479772643302601</v>
      </c>
      <c r="Z1308" s="51">
        <v>2.8519008149451102</v>
      </c>
      <c r="AA1308" s="19">
        <v>-0.18412050740531399</v>
      </c>
      <c r="AB1308" s="51">
        <v>2.1646161626267699</v>
      </c>
      <c r="AC1308" s="19">
        <v>-0.24170217229664601</v>
      </c>
      <c r="AD1308" s="51">
        <v>0.115638268587645</v>
      </c>
      <c r="AE1308" s="19"/>
      <c r="AF1308" s="87"/>
      <c r="AG1308" s="19">
        <v>1.2464345245462E-2</v>
      </c>
      <c r="AH1308" s="51">
        <v>-0.55238646727957497</v>
      </c>
      <c r="AI1308" s="19">
        <v>-0.12683947482306401</v>
      </c>
      <c r="AJ1308" s="51">
        <v>1.04296972468728</v>
      </c>
      <c r="AK1308" s="19">
        <v>-0.26552880000061102</v>
      </c>
      <c r="AL1308" s="19">
        <v>-9.9630924961238598E-2</v>
      </c>
      <c r="AM1308" s="51">
        <v>-5.4188002456794502</v>
      </c>
      <c r="AN1308" s="15"/>
      <c r="AO1308" s="22">
        <v>6.7296678993443507E-2</v>
      </c>
      <c r="AP1308" s="22">
        <v>-0.100189317711775</v>
      </c>
      <c r="AQ1308" s="22">
        <v>8.1038952279486695E-2</v>
      </c>
      <c r="AR1308" s="22">
        <v>-0.123377054841549</v>
      </c>
      <c r="AS1308" s="20">
        <v>5</v>
      </c>
      <c r="AT1308" s="20">
        <v>7</v>
      </c>
      <c r="AU1308" s="20">
        <v>7</v>
      </c>
      <c r="AV1308" s="21">
        <v>5</v>
      </c>
      <c r="AW1308" s="15"/>
      <c r="AX1308" s="25">
        <v>0.24948814588482501</v>
      </c>
      <c r="AY1308" s="26">
        <v>-0.59732084407278296</v>
      </c>
      <c r="AZ1308" s="26">
        <v>-7.3433280368462297E-3</v>
      </c>
      <c r="BA1308" s="26">
        <v>-0.79284792205726295</v>
      </c>
      <c r="BB1308" s="85">
        <v>2.54883864434669E-2</v>
      </c>
      <c r="BC1308" s="88">
        <v>-36.510832280037</v>
      </c>
      <c r="BD1308" s="18">
        <v>43756</v>
      </c>
      <c r="BE1308" s="18">
        <v>43908</v>
      </c>
      <c r="BF1308" s="20"/>
      <c r="BG1308" s="18"/>
      <c r="BH1308" s="15"/>
    </row>
    <row r="1309" spans="1:60" x14ac:dyDescent="0.25">
      <c r="A1309" s="15"/>
      <c r="B1309" s="14" t="s">
        <v>4081</v>
      </c>
      <c r="C1309" s="14" t="s">
        <v>4082</v>
      </c>
      <c r="D1309" s="14" t="s">
        <v>4083</v>
      </c>
      <c r="E1309" s="16" t="s">
        <v>325</v>
      </c>
      <c r="F1309" s="16" t="s">
        <v>326</v>
      </c>
      <c r="G1309" s="81" t="s">
        <v>115</v>
      </c>
      <c r="H1309" s="82" t="s">
        <v>288</v>
      </c>
      <c r="I1309" s="17" t="s">
        <v>31</v>
      </c>
      <c r="J1309" s="17" t="s">
        <v>64</v>
      </c>
      <c r="K1309" s="15"/>
      <c r="L1309" s="18">
        <v>44022</v>
      </c>
      <c r="M1309" s="83">
        <v>1231.29739999957</v>
      </c>
      <c r="N1309" s="84">
        <v>1231.29739999957</v>
      </c>
      <c r="O1309" s="84">
        <v>1236.8981999997</v>
      </c>
      <c r="P1309" s="85">
        <f t="shared" si="20"/>
        <v>0.99547189898074773</v>
      </c>
      <c r="Q1309" s="18">
        <v>44020</v>
      </c>
      <c r="R1309" s="86">
        <v>31277834.436000001</v>
      </c>
      <c r="S1309" s="86">
        <v>39800498.775562502</v>
      </c>
      <c r="T1309" s="15"/>
      <c r="U1309" s="19">
        <v>-1.4228922564143401E-3</v>
      </c>
      <c r="V1309" s="51">
        <v>-0.10037631027444099</v>
      </c>
      <c r="W1309" s="19">
        <v>9.1750458086607995E-3</v>
      </c>
      <c r="X1309" s="51">
        <v>1.70642183193195</v>
      </c>
      <c r="Y1309" s="19">
        <v>2.0172835689663798E-2</v>
      </c>
      <c r="Z1309" s="51">
        <v>21.348957027221299</v>
      </c>
      <c r="AA1309" s="19">
        <v>4.3709330278943498E-2</v>
      </c>
      <c r="AB1309" s="51">
        <v>24.947599931067099</v>
      </c>
      <c r="AC1309" s="19">
        <v>0.116403615076706</v>
      </c>
      <c r="AD1309" s="51">
        <v>35.926217005937403</v>
      </c>
      <c r="AE1309" s="19">
        <v>0.14476155430020299</v>
      </c>
      <c r="AF1309" s="87">
        <v>32.253387478645898</v>
      </c>
      <c r="AG1309" s="19">
        <v>-1.02169742058322E-3</v>
      </c>
      <c r="AH1309" s="51">
        <v>-1.9009907338840999</v>
      </c>
      <c r="AI1309" s="19">
        <v>2.3016805078441401E-2</v>
      </c>
      <c r="AJ1309" s="51">
        <v>16.028597714845102</v>
      </c>
      <c r="AK1309" s="19">
        <v>0.23129739999974799</v>
      </c>
      <c r="AL1309" s="19">
        <v>4.2491667700232903E-2</v>
      </c>
      <c r="AM1309" s="51">
        <v>15.6124702613015</v>
      </c>
      <c r="AN1309" s="15"/>
      <c r="AO1309" s="22">
        <v>1.07831038658333E-2</v>
      </c>
      <c r="AP1309" s="22">
        <v>-1.69957777652598E-2</v>
      </c>
      <c r="AQ1309" s="22">
        <v>2.8390134582878101E-2</v>
      </c>
      <c r="AR1309" s="22">
        <v>-1.7948953207451299E-2</v>
      </c>
      <c r="AS1309" s="20">
        <v>6</v>
      </c>
      <c r="AT1309" s="20">
        <v>6</v>
      </c>
      <c r="AU1309" s="20">
        <v>7</v>
      </c>
      <c r="AV1309" s="21">
        <v>5</v>
      </c>
      <c r="AW1309" s="15"/>
      <c r="AX1309" s="25">
        <v>3.7801818162624803E-2</v>
      </c>
      <c r="AY1309" s="26">
        <v>0.50981210579811898</v>
      </c>
      <c r="AZ1309" s="26">
        <v>0.70107900844868698</v>
      </c>
      <c r="BA1309" s="26">
        <v>0.66916908751591098</v>
      </c>
      <c r="BB1309" s="85">
        <v>3.89791876650634E-3</v>
      </c>
      <c r="BC1309" s="88">
        <v>-4.8719466251423</v>
      </c>
      <c r="BD1309" s="18">
        <v>43747</v>
      </c>
      <c r="BE1309" s="18">
        <v>43914</v>
      </c>
      <c r="BF1309" s="20">
        <v>159</v>
      </c>
      <c r="BG1309" s="18">
        <v>43970</v>
      </c>
      <c r="BH1309" s="15"/>
    </row>
    <row r="1310" spans="1:60" x14ac:dyDescent="0.25">
      <c r="A1310" s="15"/>
      <c r="B1310" s="14" t="s">
        <v>4084</v>
      </c>
      <c r="C1310" s="14" t="s">
        <v>4085</v>
      </c>
      <c r="D1310" s="14" t="s">
        <v>4083</v>
      </c>
      <c r="E1310" s="16" t="s">
        <v>77</v>
      </c>
      <c r="F1310" s="16" t="s">
        <v>326</v>
      </c>
      <c r="G1310" s="81" t="s">
        <v>115</v>
      </c>
      <c r="H1310" s="82" t="s">
        <v>288</v>
      </c>
      <c r="I1310" s="17" t="s">
        <v>31</v>
      </c>
      <c r="J1310" s="17" t="s">
        <v>64</v>
      </c>
      <c r="K1310" s="15"/>
      <c r="L1310" s="18">
        <v>44022</v>
      </c>
      <c r="M1310" s="83">
        <v>1275.6508000008801</v>
      </c>
      <c r="N1310" s="84">
        <v>1275.6508000008801</v>
      </c>
      <c r="O1310" s="84">
        <v>1281.4044000003501</v>
      </c>
      <c r="P1310" s="85">
        <f t="shared" si="20"/>
        <v>0.99550992645298519</v>
      </c>
      <c r="Q1310" s="18">
        <v>44020</v>
      </c>
      <c r="R1310" s="86">
        <v>10524396.534</v>
      </c>
      <c r="S1310" s="86">
        <v>10822558.8455</v>
      </c>
      <c r="T1310" s="15"/>
      <c r="U1310" s="19">
        <v>-1.4038187655387401E-3</v>
      </c>
      <c r="V1310" s="51">
        <v>-9.8468961186881601E-2</v>
      </c>
      <c r="W1310" s="19">
        <v>9.7542364310356806E-3</v>
      </c>
      <c r="X1310" s="51">
        <v>1.7643408941694401</v>
      </c>
      <c r="Y1310" s="19">
        <v>2.3730239045107699E-2</v>
      </c>
      <c r="Z1310" s="51">
        <v>21.704697362758498</v>
      </c>
      <c r="AA1310" s="19">
        <v>5.1050807089268298E-2</v>
      </c>
      <c r="AB1310" s="51">
        <v>25.6817476120777</v>
      </c>
      <c r="AC1310" s="19">
        <v>0.13215401474008101</v>
      </c>
      <c r="AD1310" s="51">
        <v>37.5012569722603</v>
      </c>
      <c r="AE1310" s="19">
        <v>0.16906717909674601</v>
      </c>
      <c r="AF1310" s="87">
        <v>34.683949958300197</v>
      </c>
      <c r="AG1310" s="19">
        <v>-8.3064981026836904E-4</v>
      </c>
      <c r="AH1310" s="51">
        <v>-1.8818859728526101</v>
      </c>
      <c r="AI1310" s="19">
        <v>2.67804687355238E-2</v>
      </c>
      <c r="AJ1310" s="51">
        <v>16.404964080546101</v>
      </c>
      <c r="AK1310" s="19">
        <v>0.27565080000029402</v>
      </c>
      <c r="AL1310" s="19">
        <v>4.9734431262550102E-2</v>
      </c>
      <c r="AM1310" s="51">
        <v>20.7952087448793</v>
      </c>
      <c r="AN1310" s="15"/>
      <c r="AO1310" s="22">
        <v>1.0802515236719001E-2</v>
      </c>
      <c r="AP1310" s="22">
        <v>-1.6976987199996098E-2</v>
      </c>
      <c r="AQ1310" s="22">
        <v>2.8980463279367499E-2</v>
      </c>
      <c r="AR1310" s="22">
        <v>-1.7366566006785399E-2</v>
      </c>
      <c r="AS1310" s="20">
        <v>6</v>
      </c>
      <c r="AT1310" s="20">
        <v>6</v>
      </c>
      <c r="AU1310" s="20">
        <v>7</v>
      </c>
      <c r="AV1310" s="21">
        <v>5</v>
      </c>
      <c r="AW1310" s="15"/>
      <c r="AX1310" s="25">
        <v>3.7817125973015203E-2</v>
      </c>
      <c r="AY1310" s="26">
        <v>0.68818610256039403</v>
      </c>
      <c r="AZ1310" s="26">
        <v>0.725623853450998</v>
      </c>
      <c r="BA1310" s="26">
        <v>0.90753198397578705</v>
      </c>
      <c r="BB1310" s="85">
        <v>3.89958148223286E-3</v>
      </c>
      <c r="BC1310" s="88">
        <v>-4.5672014056181096</v>
      </c>
      <c r="BD1310" s="18">
        <v>43747</v>
      </c>
      <c r="BE1310" s="18">
        <v>43914</v>
      </c>
      <c r="BF1310" s="20">
        <v>157</v>
      </c>
      <c r="BG1310" s="18">
        <v>43966</v>
      </c>
      <c r="BH1310" s="15"/>
    </row>
    <row r="1311" spans="1:60" x14ac:dyDescent="0.25">
      <c r="A1311" s="15"/>
      <c r="B1311" s="14" t="s">
        <v>4086</v>
      </c>
      <c r="C1311" s="14" t="s">
        <v>4087</v>
      </c>
      <c r="D1311" s="14" t="s">
        <v>4083</v>
      </c>
      <c r="E1311" s="16" t="s">
        <v>337</v>
      </c>
      <c r="F1311" s="16" t="s">
        <v>326</v>
      </c>
      <c r="G1311" s="81" t="s">
        <v>115</v>
      </c>
      <c r="H1311" s="82" t="s">
        <v>288</v>
      </c>
      <c r="I1311" s="17" t="s">
        <v>31</v>
      </c>
      <c r="J1311" s="17" t="s">
        <v>64</v>
      </c>
      <c r="K1311" s="15"/>
      <c r="L1311" s="18">
        <v>44022</v>
      </c>
      <c r="M1311" s="83">
        <v>1261.52339999937</v>
      </c>
      <c r="N1311" s="84">
        <v>1261.52339999937</v>
      </c>
      <c r="O1311" s="84">
        <v>1267.22709999979</v>
      </c>
      <c r="P1311" s="85">
        <f t="shared" si="20"/>
        <v>0.99549907037150565</v>
      </c>
      <c r="Q1311" s="18">
        <v>44020</v>
      </c>
      <c r="R1311" s="86">
        <v>44229073.347000003</v>
      </c>
      <c r="S1311" s="86">
        <v>35547875.218374997</v>
      </c>
      <c r="T1311" s="15"/>
      <c r="U1311" s="19">
        <v>-1.4092414994593099E-3</v>
      </c>
      <c r="V1311" s="51">
        <v>-9.9011234578938498E-2</v>
      </c>
      <c r="W1311" s="19">
        <v>9.5887948682502593E-3</v>
      </c>
      <c r="X1311" s="51">
        <v>1.7477967378908901</v>
      </c>
      <c r="Y1311" s="19">
        <v>2.27126359695831E-2</v>
      </c>
      <c r="Z1311" s="51">
        <v>21.602937055198701</v>
      </c>
      <c r="AA1311" s="19">
        <v>4.8948003242912798E-2</v>
      </c>
      <c r="AB1311" s="51">
        <v>25.471467227442201</v>
      </c>
      <c r="AC1311" s="19">
        <v>0.12763138159061799</v>
      </c>
      <c r="AD1311" s="51">
        <v>37.048993657343097</v>
      </c>
      <c r="AE1311" s="19">
        <v>0.162070608366921</v>
      </c>
      <c r="AF1311" s="87">
        <v>33.984292885288603</v>
      </c>
      <c r="AG1311" s="19">
        <v>-8.8520799909019799E-4</v>
      </c>
      <c r="AH1311" s="51">
        <v>-1.8873417917348001</v>
      </c>
      <c r="AI1311" s="19">
        <v>2.5703748589876299E-2</v>
      </c>
      <c r="AJ1311" s="51">
        <v>16.297292065981299</v>
      </c>
      <c r="AK1311" s="19">
        <v>0.26152339999855001</v>
      </c>
      <c r="AL1311" s="19">
        <v>4.75990356735565E-2</v>
      </c>
      <c r="AM1311" s="51">
        <v>18.8016969675955</v>
      </c>
      <c r="AN1311" s="15"/>
      <c r="AO1311" s="22">
        <v>1.0796928609124699E-2</v>
      </c>
      <c r="AP1311" s="22">
        <v>-1.6982308077786001E-2</v>
      </c>
      <c r="AQ1311" s="22">
        <v>2.8811730224333601E-2</v>
      </c>
      <c r="AR1311" s="22">
        <v>-1.7532970214233501E-2</v>
      </c>
      <c r="AS1311" s="20">
        <v>6</v>
      </c>
      <c r="AT1311" s="20">
        <v>6</v>
      </c>
      <c r="AU1311" s="20">
        <v>7</v>
      </c>
      <c r="AV1311" s="21">
        <v>5</v>
      </c>
      <c r="AW1311" s="15"/>
      <c r="AX1311" s="25">
        <v>3.78125777601599E-2</v>
      </c>
      <c r="AY1311" s="26">
        <v>0.63711661003526399</v>
      </c>
      <c r="AZ1311" s="26">
        <v>0.71859477049929399</v>
      </c>
      <c r="BA1311" s="26">
        <v>0.83906553894757996</v>
      </c>
      <c r="BB1311" s="85">
        <v>3.8990883498763698E-3</v>
      </c>
      <c r="BC1311" s="88">
        <v>-4.6543709881516397</v>
      </c>
      <c r="BD1311" s="18">
        <v>43747</v>
      </c>
      <c r="BE1311" s="18">
        <v>43914</v>
      </c>
      <c r="BF1311" s="20">
        <v>158</v>
      </c>
      <c r="BG1311" s="18">
        <v>43969</v>
      </c>
      <c r="BH1311" s="15"/>
    </row>
    <row r="1312" spans="1:60" x14ac:dyDescent="0.25">
      <c r="A1312" s="15"/>
      <c r="B1312" s="14" t="s">
        <v>4088</v>
      </c>
      <c r="C1312" s="14" t="s">
        <v>4089</v>
      </c>
      <c r="D1312" s="14" t="s">
        <v>4083</v>
      </c>
      <c r="E1312" s="16" t="s">
        <v>341</v>
      </c>
      <c r="F1312" s="16" t="s">
        <v>326</v>
      </c>
      <c r="G1312" s="81" t="s">
        <v>115</v>
      </c>
      <c r="H1312" s="82" t="s">
        <v>288</v>
      </c>
      <c r="I1312" s="17" t="s">
        <v>31</v>
      </c>
      <c r="J1312" s="17" t="s">
        <v>64</v>
      </c>
      <c r="K1312" s="15"/>
      <c r="L1312" s="18">
        <v>44022</v>
      </c>
      <c r="M1312" s="83">
        <v>1203.5952000003299</v>
      </c>
      <c r="N1312" s="84">
        <v>1203.5952000003299</v>
      </c>
      <c r="O1312" s="84">
        <v>1209.1030000001199</v>
      </c>
      <c r="P1312" s="85">
        <f t="shared" si="20"/>
        <v>0.99544472224468106</v>
      </c>
      <c r="Q1312" s="18">
        <v>44020</v>
      </c>
      <c r="R1312" s="86">
        <v>269303085.70200002</v>
      </c>
      <c r="S1312" s="86">
        <v>241620927.96399999</v>
      </c>
      <c r="T1312" s="15"/>
      <c r="U1312" s="19">
        <v>-1.4365399847520201E-3</v>
      </c>
      <c r="V1312" s="51">
        <v>-0.10174108310820899</v>
      </c>
      <c r="W1312" s="19">
        <v>8.7615767915849609E-3</v>
      </c>
      <c r="X1312" s="51">
        <v>1.6650749302243599</v>
      </c>
      <c r="Y1312" s="19">
        <v>1.7639407051319701E-2</v>
      </c>
      <c r="Z1312" s="51">
        <v>21.0956141633797</v>
      </c>
      <c r="AA1312" s="19">
        <v>3.8496841441883603E-2</v>
      </c>
      <c r="AB1312" s="51">
        <v>24.426351047353801</v>
      </c>
      <c r="AC1312" s="19">
        <v>0.105287503085565</v>
      </c>
      <c r="AD1312" s="51">
        <v>34.814605806837797</v>
      </c>
      <c r="AE1312" s="19">
        <v>0.12771012000128401</v>
      </c>
      <c r="AF1312" s="87">
        <v>30.5482440487249</v>
      </c>
      <c r="AG1312" s="19">
        <v>-1.15818311678595E-3</v>
      </c>
      <c r="AH1312" s="51">
        <v>-1.9146393035043701</v>
      </c>
      <c r="AI1312" s="19">
        <v>2.03368803668127E-2</v>
      </c>
      <c r="AJ1312" s="51">
        <v>15.760605243674901</v>
      </c>
      <c r="AK1312" s="19">
        <v>0.203595200000564</v>
      </c>
      <c r="AL1312" s="19">
        <v>3.7455192177731099E-2</v>
      </c>
      <c r="AM1312" s="51">
        <v>14.266072280224799</v>
      </c>
      <c r="AN1312" s="15"/>
      <c r="AO1312" s="22">
        <v>1.07692982983281E-2</v>
      </c>
      <c r="AP1312" s="22">
        <v>-1.70092809867128E-2</v>
      </c>
      <c r="AQ1312" s="22">
        <v>2.7968798080110002E-2</v>
      </c>
      <c r="AR1312" s="22">
        <v>-1.8364870818004399E-2</v>
      </c>
      <c r="AS1312" s="20">
        <v>6</v>
      </c>
      <c r="AT1312" s="20">
        <v>6</v>
      </c>
      <c r="AU1312" s="20">
        <v>7</v>
      </c>
      <c r="AV1312" s="21">
        <v>5</v>
      </c>
      <c r="AW1312" s="15"/>
      <c r="AX1312" s="25">
        <v>3.7791890654953003E-2</v>
      </c>
      <c r="AY1312" s="26">
        <v>0.38304888876064103</v>
      </c>
      <c r="AZ1312" s="26">
        <v>0.68364652880518395</v>
      </c>
      <c r="BA1312" s="26">
        <v>0.50109871823497099</v>
      </c>
      <c r="BB1312" s="85">
        <v>3.8968353890823002E-3</v>
      </c>
      <c r="BC1312" s="88">
        <v>-5.08903301429382</v>
      </c>
      <c r="BD1312" s="18">
        <v>43747</v>
      </c>
      <c r="BE1312" s="18">
        <v>43914</v>
      </c>
      <c r="BF1312" s="20">
        <v>160</v>
      </c>
      <c r="BG1312" s="18">
        <v>43971</v>
      </c>
      <c r="BH1312" s="15"/>
    </row>
    <row r="1313" spans="1:60" x14ac:dyDescent="0.25">
      <c r="A1313" s="15"/>
      <c r="B1313" s="14" t="s">
        <v>4090</v>
      </c>
      <c r="C1313" s="14" t="s">
        <v>4091</v>
      </c>
      <c r="D1313" s="14" t="s">
        <v>4083</v>
      </c>
      <c r="E1313" s="16" t="s">
        <v>345</v>
      </c>
      <c r="F1313" s="16" t="s">
        <v>326</v>
      </c>
      <c r="G1313" s="81" t="s">
        <v>115</v>
      </c>
      <c r="H1313" s="82" t="s">
        <v>288</v>
      </c>
      <c r="I1313" s="17" t="s">
        <v>31</v>
      </c>
      <c r="J1313" s="17" t="s">
        <v>64</v>
      </c>
      <c r="K1313" s="15"/>
      <c r="L1313" s="18">
        <v>44022</v>
      </c>
      <c r="M1313" s="83">
        <v>1215.9861999992299</v>
      </c>
      <c r="N1313" s="84">
        <v>1215.9861999992299</v>
      </c>
      <c r="O1313" s="84">
        <v>1221.5307999998299</v>
      </c>
      <c r="P1313" s="85">
        <f t="shared" si="20"/>
        <v>0.99546094130364882</v>
      </c>
      <c r="Q1313" s="18">
        <v>44020</v>
      </c>
      <c r="R1313" s="86">
        <v>9862.4230000000007</v>
      </c>
      <c r="S1313" s="86">
        <v>9675.9234045867906</v>
      </c>
      <c r="T1313" s="15"/>
      <c r="U1313" s="19">
        <v>-1.4284006192610799E-3</v>
      </c>
      <c r="V1313" s="51">
        <v>-0.100927146559115</v>
      </c>
      <c r="W1313" s="19">
        <v>9.0096623716817703E-3</v>
      </c>
      <c r="X1313" s="51">
        <v>1.6898834882340501</v>
      </c>
      <c r="Y1313" s="19">
        <v>1.91582981151441E-2</v>
      </c>
      <c r="Z1313" s="51">
        <v>21.247503269754802</v>
      </c>
      <c r="AA1313" s="19">
        <v>4.16202243814041E-2</v>
      </c>
      <c r="AB1313" s="51">
        <v>24.738689341291298</v>
      </c>
      <c r="AC1313" s="19">
        <v>0.11194343216266101</v>
      </c>
      <c r="AD1313" s="51">
        <v>35.480198714532897</v>
      </c>
      <c r="AE1313" s="19">
        <v>0.137908814287657</v>
      </c>
      <c r="AF1313" s="87">
        <v>31.568113477376802</v>
      </c>
      <c r="AG1313" s="19">
        <v>-1.07640168153011E-3</v>
      </c>
      <c r="AH1313" s="51">
        <v>-1.90646115997879</v>
      </c>
      <c r="AI1313" s="19">
        <v>2.1943631099929899E-2</v>
      </c>
      <c r="AJ1313" s="51">
        <v>15.921280316993901</v>
      </c>
      <c r="AK1313" s="19">
        <v>0.215986199998879</v>
      </c>
      <c r="AL1313" s="19">
        <v>4.0642482359544402E-2</v>
      </c>
      <c r="AM1313" s="51">
        <v>15.357961902918801</v>
      </c>
      <c r="AN1313" s="15"/>
      <c r="AO1313" s="22">
        <v>1.07774853277078E-2</v>
      </c>
      <c r="AP1313" s="22">
        <v>-1.7001154945319299E-2</v>
      </c>
      <c r="AQ1313" s="22">
        <v>2.8221217437021599E-2</v>
      </c>
      <c r="AR1313" s="22">
        <v>-1.8115178580956098E-2</v>
      </c>
      <c r="AS1313" s="20">
        <v>6</v>
      </c>
      <c r="AT1313" s="20">
        <v>6</v>
      </c>
      <c r="AU1313" s="20">
        <v>7</v>
      </c>
      <c r="AV1313" s="21">
        <v>5</v>
      </c>
      <c r="AW1313" s="15"/>
      <c r="AX1313" s="25">
        <v>3.7797707027711999E-2</v>
      </c>
      <c r="AY1313" s="26">
        <v>0.45901645867297702</v>
      </c>
      <c r="AZ1313" s="26">
        <v>0.69409208257820898</v>
      </c>
      <c r="BA1313" s="26">
        <v>0.60168892179081002</v>
      </c>
      <c r="BB1313" s="85">
        <v>3.89747093756796E-3</v>
      </c>
      <c r="BC1313" s="88">
        <v>-4.9588803436272402</v>
      </c>
      <c r="BD1313" s="18">
        <v>43747</v>
      </c>
      <c r="BE1313" s="18">
        <v>43914</v>
      </c>
      <c r="BF1313" s="20">
        <v>160</v>
      </c>
      <c r="BG1313" s="18">
        <v>43971</v>
      </c>
      <c r="BH1313" s="15"/>
    </row>
    <row r="1314" spans="1:60" x14ac:dyDescent="0.25">
      <c r="A1314" s="15"/>
      <c r="B1314" s="14" t="s">
        <v>4092</v>
      </c>
      <c r="C1314" s="14" t="s">
        <v>4093</v>
      </c>
      <c r="D1314" s="14" t="s">
        <v>4094</v>
      </c>
      <c r="E1314" s="16" t="s">
        <v>36</v>
      </c>
      <c r="F1314" s="16" t="s">
        <v>326</v>
      </c>
      <c r="G1314" s="81" t="s">
        <v>205</v>
      </c>
      <c r="H1314" s="82" t="s">
        <v>3773</v>
      </c>
      <c r="I1314" s="17" t="s">
        <v>411</v>
      </c>
      <c r="J1314" s="17" t="s">
        <v>64</v>
      </c>
      <c r="K1314" s="15"/>
      <c r="L1314" s="18">
        <v>44022</v>
      </c>
      <c r="M1314" s="83">
        <v>81701.054532051101</v>
      </c>
      <c r="N1314" s="84">
        <v>81701.054532051101</v>
      </c>
      <c r="O1314" s="84">
        <v>90698.4753940105</v>
      </c>
      <c r="P1314" s="85">
        <f t="shared" si="20"/>
        <v>0.90079854349400046</v>
      </c>
      <c r="Q1314" s="18">
        <v>43910</v>
      </c>
      <c r="R1314" s="86">
        <v>0</v>
      </c>
      <c r="S1314" s="86">
        <v>0</v>
      </c>
      <c r="T1314" s="15"/>
      <c r="U1314" s="19">
        <v>-5.64756162566482E-3</v>
      </c>
      <c r="V1314" s="51">
        <v>-0.52284324719948905</v>
      </c>
      <c r="W1314" s="19">
        <v>1.2669050209296999E-2</v>
      </c>
      <c r="X1314" s="51">
        <v>2.0558222719955701</v>
      </c>
      <c r="Y1314" s="19">
        <v>2.2296616929452302E-2</v>
      </c>
      <c r="Z1314" s="51">
        <v>21.5613351512002</v>
      </c>
      <c r="AA1314" s="19">
        <v>0.13479851353084099</v>
      </c>
      <c r="AB1314" s="51">
        <v>34.056518256256801</v>
      </c>
      <c r="AC1314" s="19">
        <v>0.21488344171491899</v>
      </c>
      <c r="AD1314" s="51">
        <v>45.774199669773203</v>
      </c>
      <c r="AE1314" s="19">
        <v>0.17330468632659199</v>
      </c>
      <c r="AF1314" s="87">
        <v>35.1077006812557</v>
      </c>
      <c r="AG1314" s="19">
        <v>-4.2407761280628599E-2</v>
      </c>
      <c r="AH1314" s="51">
        <v>-6.03959711988864</v>
      </c>
      <c r="AI1314" s="19">
        <v>4.9850930676257101E-2</v>
      </c>
      <c r="AJ1314" s="51">
        <v>18.712010274612101</v>
      </c>
      <c r="AK1314" s="19">
        <v>0.21434385451895699</v>
      </c>
      <c r="AL1314" s="19">
        <v>4.7434782723939903E-2</v>
      </c>
      <c r="AM1314" s="51">
        <v>21.229307737841701</v>
      </c>
      <c r="AN1314" s="15"/>
      <c r="AO1314" s="22">
        <v>3.6556978096996297E-2</v>
      </c>
      <c r="AP1314" s="22">
        <v>-2.37082673384066E-2</v>
      </c>
      <c r="AQ1314" s="22">
        <v>0.140306192692224</v>
      </c>
      <c r="AR1314" s="22">
        <v>-0.10097192876492</v>
      </c>
      <c r="AS1314" s="20">
        <v>8</v>
      </c>
      <c r="AT1314" s="20">
        <v>4</v>
      </c>
      <c r="AU1314" s="20">
        <v>7</v>
      </c>
      <c r="AV1314" s="21">
        <v>5</v>
      </c>
      <c r="AW1314" s="15"/>
      <c r="AX1314" s="25">
        <v>0.13584567926373001</v>
      </c>
      <c r="AY1314" s="26">
        <v>1.04086030862709</v>
      </c>
      <c r="AZ1314" s="26">
        <v>0.97768953527520397</v>
      </c>
      <c r="BA1314" s="26">
        <v>1.6328569049692301</v>
      </c>
      <c r="BB1314" s="85">
        <v>1.40585078250297E-2</v>
      </c>
      <c r="BC1314" s="88">
        <v>-11.852551767034999</v>
      </c>
      <c r="BD1314" s="18">
        <v>43910</v>
      </c>
      <c r="BE1314" s="18">
        <v>43990</v>
      </c>
      <c r="BF1314" s="20"/>
      <c r="BG1314" s="18"/>
      <c r="BH1314" s="15"/>
    </row>
    <row r="1315" spans="1:60" x14ac:dyDescent="0.25">
      <c r="A1315" s="15"/>
      <c r="B1315" s="14" t="s">
        <v>4095</v>
      </c>
      <c r="C1315" s="14" t="s">
        <v>4096</v>
      </c>
      <c r="D1315" s="14" t="s">
        <v>4094</v>
      </c>
      <c r="E1315" s="16" t="s">
        <v>565</v>
      </c>
      <c r="F1315" s="16" t="s">
        <v>326</v>
      </c>
      <c r="G1315" s="81" t="s">
        <v>205</v>
      </c>
      <c r="H1315" s="82" t="s">
        <v>3773</v>
      </c>
      <c r="I1315" s="17" t="s">
        <v>411</v>
      </c>
      <c r="J1315" s="17" t="s">
        <v>64</v>
      </c>
      <c r="K1315" s="15"/>
      <c r="L1315" s="18">
        <v>44022</v>
      </c>
      <c r="M1315" s="83">
        <v>94042.227563977198</v>
      </c>
      <c r="N1315" s="84">
        <v>94042.227563977198</v>
      </c>
      <c r="O1315" s="84">
        <v>102794.442119956</v>
      </c>
      <c r="P1315" s="85">
        <f t="shared" si="20"/>
        <v>0.91485712286112308</v>
      </c>
      <c r="Q1315" s="18">
        <v>43899</v>
      </c>
      <c r="R1315" s="86">
        <v>5476669.7673437502</v>
      </c>
      <c r="S1315" s="86">
        <v>14111451.772468699</v>
      </c>
      <c r="T1315" s="15"/>
      <c r="U1315" s="19">
        <v>-5.3854697944189E-3</v>
      </c>
      <c r="V1315" s="51">
        <v>-0.49663406407489702</v>
      </c>
      <c r="W1315" s="19">
        <v>2.3271903675777101E-2</v>
      </c>
      <c r="X1315" s="51">
        <v>3.1161076186435799</v>
      </c>
      <c r="Y1315" s="19">
        <v>1.59793980274117E-2</v>
      </c>
      <c r="Z1315" s="51">
        <v>20.929613260988798</v>
      </c>
      <c r="AA1315" s="19">
        <v>0.173943091460387</v>
      </c>
      <c r="AB1315" s="51">
        <v>37.970976049196899</v>
      </c>
      <c r="AC1315" s="19">
        <v>0.38139025376236502</v>
      </c>
      <c r="AD1315" s="51">
        <v>62.424880874517797</v>
      </c>
      <c r="AE1315" s="19">
        <v>0.33277656878461098</v>
      </c>
      <c r="AF1315" s="87">
        <v>51.054888927086701</v>
      </c>
      <c r="AG1315" s="19">
        <v>-3.9144969528933898E-2</v>
      </c>
      <c r="AH1315" s="51">
        <v>-5.7133179447191704</v>
      </c>
      <c r="AI1315" s="19">
        <v>5.1072390611807399E-2</v>
      </c>
      <c r="AJ1315" s="51">
        <v>18.834156268188998</v>
      </c>
      <c r="AK1315" s="19">
        <v>0.37159774173051102</v>
      </c>
      <c r="AL1315" s="19">
        <v>6.6990470351811396E-2</v>
      </c>
      <c r="AM1315" s="51">
        <v>33.168542247382</v>
      </c>
      <c r="AN1315" s="15"/>
      <c r="AO1315" s="22">
        <v>3.5789682562608498E-2</v>
      </c>
      <c r="AP1315" s="22">
        <v>-4.2499006674915997E-2</v>
      </c>
      <c r="AQ1315" s="22">
        <v>0.133227054076997</v>
      </c>
      <c r="AR1315" s="22">
        <v>-0.112983366657281</v>
      </c>
      <c r="AS1315" s="20">
        <v>9</v>
      </c>
      <c r="AT1315" s="20">
        <v>3</v>
      </c>
      <c r="AU1315" s="20">
        <v>7</v>
      </c>
      <c r="AV1315" s="21">
        <v>5</v>
      </c>
      <c r="AW1315" s="15"/>
      <c r="AX1315" s="25">
        <v>0.14761761803194501</v>
      </c>
      <c r="AY1315" s="26">
        <v>1.2250667921070999</v>
      </c>
      <c r="AZ1315" s="26">
        <v>1.1078348686314701</v>
      </c>
      <c r="BA1315" s="26">
        <v>1.83123687745319</v>
      </c>
      <c r="BB1315" s="85">
        <v>1.5237952858606201E-2</v>
      </c>
      <c r="BC1315" s="88">
        <v>-15.6934433489951</v>
      </c>
      <c r="BD1315" s="18">
        <v>43899</v>
      </c>
      <c r="BE1315" s="18">
        <v>43916</v>
      </c>
      <c r="BF1315" s="20"/>
      <c r="BG1315" s="18"/>
      <c r="BH1315" s="15"/>
    </row>
    <row r="1316" spans="1:60" x14ac:dyDescent="0.25">
      <c r="A1316" s="15"/>
      <c r="B1316" s="14" t="s">
        <v>4097</v>
      </c>
      <c r="C1316" s="14" t="s">
        <v>4098</v>
      </c>
      <c r="D1316" s="14" t="s">
        <v>4094</v>
      </c>
      <c r="E1316" s="16" t="s">
        <v>325</v>
      </c>
      <c r="F1316" s="16" t="s">
        <v>326</v>
      </c>
      <c r="G1316" s="81" t="s">
        <v>205</v>
      </c>
      <c r="H1316" s="82" t="s">
        <v>3773</v>
      </c>
      <c r="I1316" s="17" t="s">
        <v>411</v>
      </c>
      <c r="J1316" s="17" t="s">
        <v>4099</v>
      </c>
      <c r="K1316" s="15"/>
      <c r="L1316" s="18">
        <v>44022</v>
      </c>
      <c r="M1316" s="83">
        <v>92831.155956029907</v>
      </c>
      <c r="N1316" s="84">
        <v>92831.155956029907</v>
      </c>
      <c r="O1316" s="84">
        <v>101808.82056999201</v>
      </c>
      <c r="P1316" s="85">
        <f t="shared" si="20"/>
        <v>0.91181840076626663</v>
      </c>
      <c r="Q1316" s="18">
        <v>43899</v>
      </c>
      <c r="R1316" s="86">
        <v>1465730.7066347699</v>
      </c>
      <c r="S1316" s="86">
        <v>1746434.80820312</v>
      </c>
      <c r="T1316" s="15"/>
      <c r="U1316" s="19">
        <v>-5.4122095580169099E-3</v>
      </c>
      <c r="V1316" s="51">
        <v>-0.49930804043469801</v>
      </c>
      <c r="W1316" s="19">
        <v>2.2441487701144101E-2</v>
      </c>
      <c r="X1316" s="51">
        <v>3.03306602118028</v>
      </c>
      <c r="Y1316" s="19">
        <v>1.09896515368746E-2</v>
      </c>
      <c r="Z1316" s="51">
        <v>20.4306386119279</v>
      </c>
      <c r="AA1316" s="19">
        <v>0.16236355389264601</v>
      </c>
      <c r="AB1316" s="51">
        <v>36.813022292451897</v>
      </c>
      <c r="AC1316" s="19">
        <v>0.361275847297511</v>
      </c>
      <c r="AD1316" s="51">
        <v>60.4134402280324</v>
      </c>
      <c r="AE1316" s="19">
        <v>0.30825801405619102</v>
      </c>
      <c r="AF1316" s="87">
        <v>48.603033454215598</v>
      </c>
      <c r="AG1316" s="19">
        <v>-3.9405027340762899E-2</v>
      </c>
      <c r="AH1316" s="51">
        <v>-5.7393237259020697</v>
      </c>
      <c r="AI1316" s="19">
        <v>4.5627893443452201E-2</v>
      </c>
      <c r="AJ1316" s="51">
        <v>18.289706551353401</v>
      </c>
      <c r="AK1316" s="19">
        <v>0.32475891137961299</v>
      </c>
      <c r="AL1316" s="19">
        <v>6.3850920978438794E-2</v>
      </c>
      <c r="AM1316" s="51">
        <v>25.147076919151001</v>
      </c>
      <c r="AN1316" s="15"/>
      <c r="AO1316" s="22">
        <v>3.5761032020673197E-2</v>
      </c>
      <c r="AP1316" s="22">
        <v>-4.2577362918600599E-2</v>
      </c>
      <c r="AQ1316" s="22">
        <v>0.13230512555674101</v>
      </c>
      <c r="AR1316" s="22">
        <v>-0.113727192382648</v>
      </c>
      <c r="AS1316" s="20">
        <v>9</v>
      </c>
      <c r="AT1316" s="20">
        <v>3</v>
      </c>
      <c r="AU1316" s="20">
        <v>7</v>
      </c>
      <c r="AV1316" s="21">
        <v>5</v>
      </c>
      <c r="AW1316" s="15"/>
      <c r="AX1316" s="25">
        <v>0.14765248081763299</v>
      </c>
      <c r="AY1316" s="26">
        <v>1.15017457234535</v>
      </c>
      <c r="AZ1316" s="26">
        <v>1.07168349990752</v>
      </c>
      <c r="BA1316" s="26">
        <v>1.7143985400925901</v>
      </c>
      <c r="BB1316" s="85">
        <v>1.5240924366917199E-2</v>
      </c>
      <c r="BC1316" s="88">
        <v>-15.732258014904801</v>
      </c>
      <c r="BD1316" s="18">
        <v>43899</v>
      </c>
      <c r="BE1316" s="18">
        <v>43916</v>
      </c>
      <c r="BF1316" s="20"/>
      <c r="BG1316" s="18"/>
      <c r="BH1316" s="15"/>
    </row>
    <row r="1317" spans="1:60" x14ac:dyDescent="0.25">
      <c r="A1317" s="15"/>
      <c r="B1317" s="14" t="s">
        <v>4100</v>
      </c>
      <c r="C1317" s="14" t="s">
        <v>4101</v>
      </c>
      <c r="D1317" s="14" t="s">
        <v>4094</v>
      </c>
      <c r="E1317" s="16" t="s">
        <v>334</v>
      </c>
      <c r="F1317" s="16" t="s">
        <v>326</v>
      </c>
      <c r="G1317" s="81" t="s">
        <v>205</v>
      </c>
      <c r="H1317" s="82" t="s">
        <v>3773</v>
      </c>
      <c r="I1317" s="17" t="s">
        <v>411</v>
      </c>
      <c r="J1317" s="17" t="s">
        <v>4102</v>
      </c>
      <c r="K1317" s="15"/>
      <c r="L1317" s="18">
        <v>44022</v>
      </c>
      <c r="M1317" s="83">
        <v>93269.086704015703</v>
      </c>
      <c r="N1317" s="84">
        <v>93269.086704015703</v>
      </c>
      <c r="O1317" s="84">
        <v>101949.327594995</v>
      </c>
      <c r="P1317" s="85">
        <f t="shared" si="20"/>
        <v>0.91485730121278952</v>
      </c>
      <c r="Q1317" s="18">
        <v>43899</v>
      </c>
      <c r="R1317" s="86">
        <v>32264425.7589375</v>
      </c>
      <c r="S1317" s="86">
        <v>23984837.7549688</v>
      </c>
      <c r="T1317" s="15"/>
      <c r="U1317" s="19">
        <v>-5.3849643709327202E-3</v>
      </c>
      <c r="V1317" s="51">
        <v>-0.49658352172627901</v>
      </c>
      <c r="W1317" s="19">
        <v>2.3272317390365099E-2</v>
      </c>
      <c r="X1317" s="51">
        <v>3.1161489901023698</v>
      </c>
      <c r="Y1317" s="19">
        <v>1.5978979414285301E-2</v>
      </c>
      <c r="Z1317" s="51">
        <v>20.929571399668902</v>
      </c>
      <c r="AA1317" s="19">
        <v>0.17394286485796301</v>
      </c>
      <c r="AB1317" s="51">
        <v>37.970953388954499</v>
      </c>
      <c r="AC1317" s="19">
        <v>0.388515960383229</v>
      </c>
      <c r="AD1317" s="51">
        <v>63.137451536604203</v>
      </c>
      <c r="AE1317" s="19">
        <v>0.347713022680255</v>
      </c>
      <c r="AF1317" s="87">
        <v>52.5485343166511</v>
      </c>
      <c r="AG1317" s="19">
        <v>-3.91453059837659E-2</v>
      </c>
      <c r="AH1317" s="51">
        <v>-5.7133515902023602</v>
      </c>
      <c r="AI1317" s="19">
        <v>5.1072825654046E-2</v>
      </c>
      <c r="AJ1317" s="51">
        <v>18.834199772390999</v>
      </c>
      <c r="AK1317" s="19">
        <v>0.43305707553401601</v>
      </c>
      <c r="AL1317" s="19">
        <v>9.1281519158655997E-2</v>
      </c>
      <c r="AM1317" s="51">
        <v>45.944281715957899</v>
      </c>
      <c r="AN1317" s="15"/>
      <c r="AO1317" s="22">
        <v>3.5788597408099997E-2</v>
      </c>
      <c r="AP1317" s="22">
        <v>-4.2499772414012101E-2</v>
      </c>
      <c r="AQ1317" s="22">
        <v>0.13322725704536401</v>
      </c>
      <c r="AR1317" s="22">
        <v>-0.11298320822243101</v>
      </c>
      <c r="AS1317" s="20">
        <v>9</v>
      </c>
      <c r="AT1317" s="20">
        <v>3</v>
      </c>
      <c r="AU1317" s="20">
        <v>7</v>
      </c>
      <c r="AV1317" s="21">
        <v>5</v>
      </c>
      <c r="AW1317" s="15"/>
      <c r="AX1317" s="25">
        <v>0.147618241234304</v>
      </c>
      <c r="AY1317" s="26">
        <v>1.22503347561906</v>
      </c>
      <c r="AZ1317" s="26">
        <v>1.1078234687684001</v>
      </c>
      <c r="BA1317" s="26">
        <v>1.8311803488668399</v>
      </c>
      <c r="BB1317" s="85">
        <v>1.5238014699407399E-2</v>
      </c>
      <c r="BC1317" s="88">
        <v>-15.6934277296095</v>
      </c>
      <c r="BD1317" s="18">
        <v>43899</v>
      </c>
      <c r="BE1317" s="18">
        <v>43916</v>
      </c>
      <c r="BF1317" s="20"/>
      <c r="BG1317" s="18"/>
      <c r="BH1317" s="15"/>
    </row>
    <row r="1318" spans="1:60" x14ac:dyDescent="0.25">
      <c r="A1318" s="15"/>
      <c r="B1318" s="14" t="s">
        <v>4103</v>
      </c>
      <c r="C1318" s="14" t="s">
        <v>4104</v>
      </c>
      <c r="D1318" s="14" t="s">
        <v>4094</v>
      </c>
      <c r="E1318" s="16" t="s">
        <v>337</v>
      </c>
      <c r="F1318" s="16" t="s">
        <v>326</v>
      </c>
      <c r="G1318" s="81" t="s">
        <v>205</v>
      </c>
      <c r="H1318" s="82" t="s">
        <v>3773</v>
      </c>
      <c r="I1318" s="17" t="s">
        <v>411</v>
      </c>
      <c r="J1318" s="17" t="s">
        <v>4105</v>
      </c>
      <c r="K1318" s="15"/>
      <c r="L1318" s="18">
        <v>44022</v>
      </c>
      <c r="M1318" s="83">
        <v>91684.890594005599</v>
      </c>
      <c r="N1318" s="84">
        <v>91684.890594005599</v>
      </c>
      <c r="O1318" s="84">
        <v>100538.206009984</v>
      </c>
      <c r="P1318" s="85">
        <f t="shared" si="20"/>
        <v>0.91194078582325988</v>
      </c>
      <c r="Q1318" s="18">
        <v>43899</v>
      </c>
      <c r="R1318" s="86">
        <v>3036517.7398593798</v>
      </c>
      <c r="S1318" s="86">
        <v>2947920.83364844</v>
      </c>
      <c r="T1318" s="15"/>
      <c r="U1318" s="19">
        <v>-5.4109628827063699E-3</v>
      </c>
      <c r="V1318" s="51">
        <v>-0.49918337290364401</v>
      </c>
      <c r="W1318" s="19">
        <v>2.2475066203696801E-2</v>
      </c>
      <c r="X1318" s="51">
        <v>3.03642387143555</v>
      </c>
      <c r="Y1318" s="19">
        <v>1.1190882381924901E-2</v>
      </c>
      <c r="Z1318" s="51">
        <v>20.4507616964402</v>
      </c>
      <c r="AA1318" s="19">
        <v>0.16282840167521501</v>
      </c>
      <c r="AB1318" s="51">
        <v>36.859507070679697</v>
      </c>
      <c r="AC1318" s="19">
        <v>0.36236600321193702</v>
      </c>
      <c r="AD1318" s="51">
        <v>60.522455819474999</v>
      </c>
      <c r="AE1318" s="19">
        <v>0.30982937726366799</v>
      </c>
      <c r="AF1318" s="87">
        <v>48.760169774992399</v>
      </c>
      <c r="AG1318" s="19">
        <v>-3.9394481702402097E-2</v>
      </c>
      <c r="AH1318" s="51">
        <v>-5.7382691620659898</v>
      </c>
      <c r="AI1318" s="19">
        <v>4.5847068791772499E-2</v>
      </c>
      <c r="AJ1318" s="51">
        <v>18.311624086170902</v>
      </c>
      <c r="AK1318" s="19">
        <v>0.31218357273261099</v>
      </c>
      <c r="AL1318" s="19">
        <v>5.6486801109713297E-2</v>
      </c>
      <c r="AM1318" s="51">
        <v>21.834031113947301</v>
      </c>
      <c r="AN1318" s="15"/>
      <c r="AO1318" s="22">
        <v>3.5762422765401397E-2</v>
      </c>
      <c r="AP1318" s="22">
        <v>-4.25746821056237E-2</v>
      </c>
      <c r="AQ1318" s="22">
        <v>0.132342366241646</v>
      </c>
      <c r="AR1318" s="22">
        <v>-0.11369688607461299</v>
      </c>
      <c r="AS1318" s="20">
        <v>9</v>
      </c>
      <c r="AT1318" s="20">
        <v>3</v>
      </c>
      <c r="AU1318" s="20">
        <v>7</v>
      </c>
      <c r="AV1318" s="21">
        <v>5</v>
      </c>
      <c r="AW1318" s="15"/>
      <c r="AX1318" s="25">
        <v>0.147651516186452</v>
      </c>
      <c r="AY1318" s="26">
        <v>1.15317832644359</v>
      </c>
      <c r="AZ1318" s="26">
        <v>1.07313842250369</v>
      </c>
      <c r="BA1318" s="26">
        <v>1.71907534785896</v>
      </c>
      <c r="BB1318" s="85">
        <v>1.52408504512459E-2</v>
      </c>
      <c r="BC1318" s="88">
        <v>-15.730676853752801</v>
      </c>
      <c r="BD1318" s="18">
        <v>43899</v>
      </c>
      <c r="BE1318" s="18">
        <v>43916</v>
      </c>
      <c r="BF1318" s="20"/>
      <c r="BG1318" s="18"/>
      <c r="BH1318" s="15"/>
    </row>
    <row r="1319" spans="1:60" x14ac:dyDescent="0.25">
      <c r="A1319" s="15"/>
      <c r="B1319" s="14" t="s">
        <v>4106</v>
      </c>
      <c r="C1319" s="14" t="s">
        <v>4107</v>
      </c>
      <c r="D1319" s="14" t="s">
        <v>4094</v>
      </c>
      <c r="E1319" s="16" t="s">
        <v>341</v>
      </c>
      <c r="F1319" s="16" t="s">
        <v>326</v>
      </c>
      <c r="G1319" s="81" t="s">
        <v>205</v>
      </c>
      <c r="H1319" s="82" t="s">
        <v>3773</v>
      </c>
      <c r="I1319" s="17" t="s">
        <v>411</v>
      </c>
      <c r="J1319" s="17" t="s">
        <v>4108</v>
      </c>
      <c r="K1319" s="15"/>
      <c r="L1319" s="18">
        <v>44022</v>
      </c>
      <c r="M1319" s="83">
        <v>90616.252014040903</v>
      </c>
      <c r="N1319" s="84">
        <v>90616.252014040903</v>
      </c>
      <c r="O1319" s="84">
        <v>99416.470870018005</v>
      </c>
      <c r="P1319" s="85">
        <f t="shared" si="20"/>
        <v>0.91148127891722341</v>
      </c>
      <c r="Q1319" s="18">
        <v>43899</v>
      </c>
      <c r="R1319" s="86">
        <v>10875420.1943125</v>
      </c>
      <c r="S1319" s="86">
        <v>8367133.9847187502</v>
      </c>
      <c r="T1319" s="15"/>
      <c r="U1319" s="19">
        <v>-5.4150378227859602E-3</v>
      </c>
      <c r="V1319" s="51">
        <v>-0.49959086691160298</v>
      </c>
      <c r="W1319" s="19">
        <v>2.2349594280967701E-2</v>
      </c>
      <c r="X1319" s="51">
        <v>3.0238766791626399</v>
      </c>
      <c r="Y1319" s="19">
        <v>1.0437179094879E-2</v>
      </c>
      <c r="Z1319" s="51">
        <v>20.375391367735599</v>
      </c>
      <c r="AA1319" s="19">
        <v>0.160597444261075</v>
      </c>
      <c r="AB1319" s="51">
        <v>36.636411329265698</v>
      </c>
      <c r="AC1319" s="19">
        <v>0.35635550740873401</v>
      </c>
      <c r="AD1319" s="51">
        <v>59.921406239154699</v>
      </c>
      <c r="AE1319" s="19">
        <v>0.30079493613826302</v>
      </c>
      <c r="AF1319" s="87">
        <v>47.856725662422797</v>
      </c>
      <c r="AG1319" s="19">
        <v>-3.9433651018043699E-2</v>
      </c>
      <c r="AH1319" s="51">
        <v>-5.7421860936301501</v>
      </c>
      <c r="AI1319" s="19">
        <v>4.5025010136669201E-2</v>
      </c>
      <c r="AJ1319" s="51">
        <v>18.229418220667899</v>
      </c>
      <c r="AK1319" s="19">
        <v>0.29841269876313198</v>
      </c>
      <c r="AL1319" s="19">
        <v>5.4101222791359802E-2</v>
      </c>
      <c r="AM1319" s="51">
        <v>19.502604735695101</v>
      </c>
      <c r="AN1319" s="15"/>
      <c r="AO1319" s="22">
        <v>3.5754806218392297E-2</v>
      </c>
      <c r="AP1319" s="22">
        <v>-4.2585851910189397E-2</v>
      </c>
      <c r="AQ1319" s="22">
        <v>0.13210978622737499</v>
      </c>
      <c r="AR1319" s="22">
        <v>-0.11380949774597</v>
      </c>
      <c r="AS1319" s="20">
        <v>9</v>
      </c>
      <c r="AT1319" s="20">
        <v>3</v>
      </c>
      <c r="AU1319" s="20">
        <v>7</v>
      </c>
      <c r="AV1319" s="21">
        <v>5</v>
      </c>
      <c r="AW1319" s="15"/>
      <c r="AX1319" s="25">
        <v>0.14765666494466101</v>
      </c>
      <c r="AY1319" s="26">
        <v>1.1387203376852999</v>
      </c>
      <c r="AZ1319" s="26">
        <v>1.06617849188297</v>
      </c>
      <c r="BA1319" s="26">
        <v>1.6966051905728801</v>
      </c>
      <c r="BB1319" s="85">
        <v>1.5241269406633401E-2</v>
      </c>
      <c r="BC1319" s="88">
        <v>-15.7364906932635</v>
      </c>
      <c r="BD1319" s="18">
        <v>43899</v>
      </c>
      <c r="BE1319" s="18">
        <v>43916</v>
      </c>
      <c r="BF1319" s="20"/>
      <c r="BG1319" s="18"/>
      <c r="BH1319" s="15"/>
    </row>
    <row r="1320" spans="1:60" x14ac:dyDescent="0.25">
      <c r="A1320" s="15"/>
      <c r="B1320" s="14" t="s">
        <v>4109</v>
      </c>
      <c r="C1320" s="14" t="s">
        <v>4110</v>
      </c>
      <c r="D1320" s="14" t="s">
        <v>4094</v>
      </c>
      <c r="E1320" s="16" t="s">
        <v>105</v>
      </c>
      <c r="F1320" s="16" t="s">
        <v>326</v>
      </c>
      <c r="G1320" s="81" t="s">
        <v>205</v>
      </c>
      <c r="H1320" s="82" t="s">
        <v>3773</v>
      </c>
      <c r="I1320" s="17" t="s">
        <v>411</v>
      </c>
      <c r="J1320" s="17" t="s">
        <v>64</v>
      </c>
      <c r="K1320" s="15"/>
      <c r="L1320" s="18">
        <v>44022</v>
      </c>
      <c r="M1320" s="83">
        <v>92394.710513949394</v>
      </c>
      <c r="N1320" s="84">
        <v>92394.710513949394</v>
      </c>
      <c r="O1320" s="84">
        <v>101231.456894994</v>
      </c>
      <c r="P1320" s="85">
        <f t="shared" si="20"/>
        <v>0.91270750563028213</v>
      </c>
      <c r="Q1320" s="18">
        <v>43899</v>
      </c>
      <c r="R1320" s="86">
        <v>2759949.18948047</v>
      </c>
      <c r="S1320" s="86">
        <v>3304938.3615195299</v>
      </c>
      <c r="T1320" s="15"/>
      <c r="U1320" s="19">
        <v>-5.40436384198983E-3</v>
      </c>
      <c r="V1320" s="51">
        <v>-0.498523468831991</v>
      </c>
      <c r="W1320" s="19">
        <v>2.26846732912236E-2</v>
      </c>
      <c r="X1320" s="51">
        <v>3.0573845801882298</v>
      </c>
      <c r="Y1320" s="19">
        <v>1.2448910398234101E-2</v>
      </c>
      <c r="Z1320" s="51">
        <v>20.5765644980711</v>
      </c>
      <c r="AA1320" s="19">
        <v>0.165743340652552</v>
      </c>
      <c r="AB1320" s="51">
        <v>37.151000968413399</v>
      </c>
      <c r="AC1320" s="19">
        <v>0.36919930307369198</v>
      </c>
      <c r="AD1320" s="51">
        <v>61.2057858056505</v>
      </c>
      <c r="AE1320" s="19">
        <v>0.31969477523845902</v>
      </c>
      <c r="AF1320" s="87">
        <v>49.746709572442299</v>
      </c>
      <c r="AG1320" s="19">
        <v>-3.9328830304839399E-2</v>
      </c>
      <c r="AH1320" s="51">
        <v>-5.73170402231335</v>
      </c>
      <c r="AI1320" s="19">
        <v>4.7219394458807101E-2</v>
      </c>
      <c r="AJ1320" s="51">
        <v>18.4488566528889</v>
      </c>
      <c r="AK1320" s="19">
        <v>0.35716903177148202</v>
      </c>
      <c r="AL1320" s="19">
        <v>7.1794414283431293E-2</v>
      </c>
      <c r="AM1320" s="51">
        <v>33.077348596998497</v>
      </c>
      <c r="AN1320" s="15"/>
      <c r="AO1320" s="22">
        <v>3.5768993910096497E-2</v>
      </c>
      <c r="AP1320" s="22">
        <v>-4.2554371721053003E-2</v>
      </c>
      <c r="AQ1320" s="22">
        <v>0.13257509943286999</v>
      </c>
      <c r="AR1320" s="22">
        <v>-0.11350949114872499</v>
      </c>
      <c r="AS1320" s="20">
        <v>9</v>
      </c>
      <c r="AT1320" s="20">
        <v>3</v>
      </c>
      <c r="AU1320" s="20">
        <v>7</v>
      </c>
      <c r="AV1320" s="21">
        <v>5</v>
      </c>
      <c r="AW1320" s="15"/>
      <c r="AX1320" s="25">
        <v>0.14764259928109799</v>
      </c>
      <c r="AY1320" s="26">
        <v>1.17202957581321</v>
      </c>
      <c r="AZ1320" s="26">
        <v>1.0822387185999101</v>
      </c>
      <c r="BA1320" s="26">
        <v>1.74842864683342</v>
      </c>
      <c r="BB1320" s="85">
        <v>1.5240087471065601E-2</v>
      </c>
      <c r="BC1320" s="88">
        <v>-15.720847881792</v>
      </c>
      <c r="BD1320" s="18">
        <v>43899</v>
      </c>
      <c r="BE1320" s="18">
        <v>43916</v>
      </c>
      <c r="BF1320" s="20"/>
      <c r="BG1320" s="18"/>
      <c r="BH1320" s="15"/>
    </row>
    <row r="1321" spans="1:60" x14ac:dyDescent="0.25">
      <c r="A1321" s="15"/>
      <c r="B1321" s="14" t="s">
        <v>4111</v>
      </c>
      <c r="C1321" s="14" t="s">
        <v>4112</v>
      </c>
      <c r="D1321" s="14" t="s">
        <v>4094</v>
      </c>
      <c r="E1321" s="16" t="s">
        <v>27</v>
      </c>
      <c r="F1321" s="16" t="s">
        <v>326</v>
      </c>
      <c r="G1321" s="81" t="s">
        <v>205</v>
      </c>
      <c r="H1321" s="82" t="s">
        <v>621</v>
      </c>
      <c r="I1321" s="17" t="s">
        <v>411</v>
      </c>
      <c r="J1321" s="17" t="s">
        <v>4113</v>
      </c>
      <c r="K1321" s="15"/>
      <c r="L1321" s="18">
        <v>43809</v>
      </c>
      <c r="M1321" s="83"/>
      <c r="N1321" s="84"/>
      <c r="O1321" s="84">
        <v>93084.615574955897</v>
      </c>
      <c r="P1321" s="85">
        <f t="shared" si="20"/>
        <v>0</v>
      </c>
      <c r="Q1321" s="18">
        <v>43798</v>
      </c>
      <c r="R1321" s="86"/>
      <c r="S1321" s="86">
        <v>11839599.212453101</v>
      </c>
      <c r="T1321" s="15"/>
      <c r="U1321" s="19"/>
      <c r="V1321" s="51"/>
      <c r="W1321" s="19"/>
      <c r="X1321" s="51"/>
      <c r="Y1321" s="19"/>
      <c r="Z1321" s="51"/>
      <c r="AA1321" s="19"/>
      <c r="AB1321" s="51"/>
      <c r="AC1321" s="19"/>
      <c r="AD1321" s="51"/>
      <c r="AE1321" s="19"/>
      <c r="AF1321" s="87"/>
      <c r="AG1321" s="19"/>
      <c r="AH1321" s="51"/>
      <c r="AI1321" s="19"/>
      <c r="AJ1321" s="51"/>
      <c r="AK1321" s="19"/>
      <c r="AL1321" s="19"/>
      <c r="AM1321" s="51"/>
      <c r="AN1321" s="15"/>
      <c r="AO1321" s="22">
        <v>3.5428537348707302E-2</v>
      </c>
      <c r="AP1321" s="22">
        <v>-2.4114436831951001E-2</v>
      </c>
      <c r="AQ1321" s="22">
        <v>0.13286479870293999</v>
      </c>
      <c r="AR1321" s="22">
        <v>-6.9136880653822994E-2</v>
      </c>
      <c r="AS1321" s="20"/>
      <c r="AT1321" s="20"/>
      <c r="AU1321" s="20"/>
      <c r="AV1321" s="21"/>
      <c r="AW1321" s="15"/>
      <c r="AX1321" s="25"/>
      <c r="AY1321" s="26"/>
      <c r="AZ1321" s="26"/>
      <c r="BA1321" s="26"/>
      <c r="BB1321" s="85"/>
      <c r="BC1321" s="88">
        <v>-6.9050741083265201</v>
      </c>
      <c r="BD1321" s="18">
        <v>43798</v>
      </c>
      <c r="BE1321" s="18">
        <v>43809</v>
      </c>
      <c r="BF1321" s="20"/>
      <c r="BG1321" s="18"/>
      <c r="BH1321" s="15"/>
    </row>
    <row r="1322" spans="1:60" x14ac:dyDescent="0.25">
      <c r="A1322" s="15"/>
      <c r="B1322" s="14" t="s">
        <v>4114</v>
      </c>
      <c r="C1322" s="14" t="s">
        <v>4115</v>
      </c>
      <c r="D1322" s="14" t="s">
        <v>4116</v>
      </c>
      <c r="E1322" s="16" t="s">
        <v>341</v>
      </c>
      <c r="F1322" s="16" t="s">
        <v>326</v>
      </c>
      <c r="G1322" s="81" t="s">
        <v>2117</v>
      </c>
      <c r="H1322" s="82" t="s">
        <v>64</v>
      </c>
      <c r="I1322" s="17" t="s">
        <v>31</v>
      </c>
      <c r="J1322" s="17" t="s">
        <v>64</v>
      </c>
      <c r="K1322" s="15"/>
      <c r="L1322" s="18">
        <v>44022</v>
      </c>
      <c r="M1322" s="83">
        <v>1021.32760000043</v>
      </c>
      <c r="N1322" s="84">
        <v>1021.32760000043</v>
      </c>
      <c r="O1322" s="84"/>
      <c r="P1322" s="85" t="str">
        <f t="shared" si="20"/>
        <v/>
      </c>
      <c r="Q1322" s="18"/>
      <c r="R1322" s="86">
        <v>41079651.627999999</v>
      </c>
      <c r="S1322" s="86"/>
      <c r="T1322" s="15"/>
      <c r="U1322" s="19">
        <v>1.8827588519343399E-3</v>
      </c>
      <c r="V1322" s="51">
        <v>0.23018880056042701</v>
      </c>
      <c r="W1322" s="19">
        <v>8.7339600031555199E-3</v>
      </c>
      <c r="X1322" s="51">
        <v>1.6623132513814201</v>
      </c>
      <c r="Y1322" s="19"/>
      <c r="Z1322" s="51"/>
      <c r="AA1322" s="19"/>
      <c r="AB1322" s="51"/>
      <c r="AC1322" s="19"/>
      <c r="AD1322" s="51"/>
      <c r="AE1322" s="19"/>
      <c r="AF1322" s="87"/>
      <c r="AG1322" s="19">
        <v>3.2577244746789802E-3</v>
      </c>
      <c r="AH1322" s="51">
        <v>-1.47304854435788</v>
      </c>
      <c r="AI1322" s="19"/>
      <c r="AJ1322" s="51"/>
      <c r="AK1322" s="19">
        <v>2.1327600001313798E-2</v>
      </c>
      <c r="AL1322" s="19">
        <v>8.1345967008092004E-2</v>
      </c>
      <c r="AM1322" s="51">
        <v>-6.4747769503810604</v>
      </c>
      <c r="AN1322" s="15"/>
      <c r="AO1322" s="22">
        <v>1.2366845166980099E-2</v>
      </c>
      <c r="AP1322" s="22">
        <v>-5.9486584186743104E-3</v>
      </c>
      <c r="AQ1322" s="22">
        <v>1.2409235974701E-2</v>
      </c>
      <c r="AR1322" s="22">
        <v>3.2577244746789802E-3</v>
      </c>
      <c r="AS1322" s="20"/>
      <c r="AT1322" s="20"/>
      <c r="AU1322" s="20"/>
      <c r="AV1322" s="21"/>
      <c r="AW1322" s="15"/>
      <c r="AX1322" s="25"/>
      <c r="AY1322" s="26"/>
      <c r="AZ1322" s="26"/>
      <c r="BA1322" s="26"/>
      <c r="BB1322" s="85"/>
      <c r="BC1322" s="88">
        <v>-0.96703197781971495</v>
      </c>
      <c r="BD1322" s="18">
        <v>43970</v>
      </c>
      <c r="BE1322" s="18">
        <v>43986</v>
      </c>
      <c r="BF1322" s="20">
        <v>18</v>
      </c>
      <c r="BG1322" s="18">
        <v>43994</v>
      </c>
      <c r="BH1322" s="15"/>
    </row>
    <row r="1323" spans="1:60" x14ac:dyDescent="0.25">
      <c r="A1323" s="15"/>
      <c r="B1323" s="14" t="s">
        <v>4117</v>
      </c>
      <c r="C1323" s="14" t="s">
        <v>4118</v>
      </c>
      <c r="D1323" s="14" t="s">
        <v>4119</v>
      </c>
      <c r="E1323" s="16" t="s">
        <v>565</v>
      </c>
      <c r="F1323" s="16" t="s">
        <v>326</v>
      </c>
      <c r="G1323" s="81" t="s">
        <v>205</v>
      </c>
      <c r="H1323" s="82" t="s">
        <v>621</v>
      </c>
      <c r="I1323" s="17" t="s">
        <v>411</v>
      </c>
      <c r="J1323" s="17" t="s">
        <v>4120</v>
      </c>
      <c r="K1323" s="15"/>
      <c r="L1323" s="18">
        <v>44022</v>
      </c>
      <c r="M1323" s="83">
        <v>84283.141752004594</v>
      </c>
      <c r="N1323" s="84">
        <v>84283.141752004594</v>
      </c>
      <c r="O1323" s="84">
        <v>90084.062250018105</v>
      </c>
      <c r="P1323" s="85">
        <f t="shared" si="20"/>
        <v>0.93560547389710613</v>
      </c>
      <c r="Q1323" s="18">
        <v>43948</v>
      </c>
      <c r="R1323" s="86">
        <v>110556.969742798</v>
      </c>
      <c r="S1323" s="86">
        <v>91584.494063598599</v>
      </c>
      <c r="T1323" s="15"/>
      <c r="U1323" s="19">
        <v>-5.6475616265743199E-3</v>
      </c>
      <c r="V1323" s="51">
        <v>-0.52284324729043896</v>
      </c>
      <c r="W1323" s="19">
        <v>1.46529043031478E-2</v>
      </c>
      <c r="X1323" s="51">
        <v>2.2542076813806502</v>
      </c>
      <c r="Y1323" s="19">
        <v>3.5164304867066697E-2</v>
      </c>
      <c r="Z1323" s="51">
        <v>22.848103944968901</v>
      </c>
      <c r="AA1323" s="19">
        <v>0.16834201472025601</v>
      </c>
      <c r="AB1323" s="51">
        <v>37.4108683752129</v>
      </c>
      <c r="AC1323" s="19">
        <v>0.29567146702174801</v>
      </c>
      <c r="AD1323" s="51">
        <v>53.853002200426999</v>
      </c>
      <c r="AE1323" s="19">
        <v>0.26289216728939202</v>
      </c>
      <c r="AF1323" s="87">
        <v>44.066448777564801</v>
      </c>
      <c r="AG1323" s="19">
        <v>-4.0381089377697202E-2</v>
      </c>
      <c r="AH1323" s="51">
        <v>-5.8369299295954997</v>
      </c>
      <c r="AI1323" s="19">
        <v>6.5603488204942606E-2</v>
      </c>
      <c r="AJ1323" s="51">
        <v>20.287266027502501</v>
      </c>
      <c r="AK1323" s="19">
        <v>0.246202119587979</v>
      </c>
      <c r="AL1323" s="19">
        <v>6.9281733341995305E-2</v>
      </c>
      <c r="AM1323" s="51">
        <v>40.786635859462002</v>
      </c>
      <c r="AN1323" s="15"/>
      <c r="AO1323" s="22">
        <v>3.4658450251299697E-2</v>
      </c>
      <c r="AP1323" s="22">
        <v>-2.7503738807354201E-2</v>
      </c>
      <c r="AQ1323" s="22">
        <v>0.139292342015397</v>
      </c>
      <c r="AR1323" s="22">
        <v>-9.6906259767856703E-2</v>
      </c>
      <c r="AS1323" s="20">
        <v>8</v>
      </c>
      <c r="AT1323" s="20">
        <v>4</v>
      </c>
      <c r="AU1323" s="20">
        <v>7</v>
      </c>
      <c r="AV1323" s="21">
        <v>5</v>
      </c>
      <c r="AW1323" s="15"/>
      <c r="AX1323" s="25">
        <v>0.13565116076380901</v>
      </c>
      <c r="AY1323" s="26">
        <v>1.2787049378839599</v>
      </c>
      <c r="AZ1323" s="26">
        <v>1.11208236793027</v>
      </c>
      <c r="BA1323" s="26">
        <v>2.00528302092789</v>
      </c>
      <c r="BB1323" s="85">
        <v>1.40324025291739E-2</v>
      </c>
      <c r="BC1323" s="88">
        <v>-9.6814009283843898</v>
      </c>
      <c r="BD1323" s="18">
        <v>43798</v>
      </c>
      <c r="BE1323" s="18">
        <v>43829</v>
      </c>
      <c r="BF1323" s="20">
        <v>70</v>
      </c>
      <c r="BG1323" s="18">
        <v>43896</v>
      </c>
      <c r="BH1323" s="15"/>
    </row>
    <row r="1324" spans="1:60" x14ac:dyDescent="0.25">
      <c r="A1324" s="15"/>
      <c r="B1324" s="14" t="s">
        <v>4121</v>
      </c>
      <c r="C1324" s="14" t="s">
        <v>4122</v>
      </c>
      <c r="D1324" s="14" t="s">
        <v>4119</v>
      </c>
      <c r="E1324" s="16" t="s">
        <v>325</v>
      </c>
      <c r="F1324" s="16" t="s">
        <v>326</v>
      </c>
      <c r="G1324" s="81" t="s">
        <v>205</v>
      </c>
      <c r="H1324" s="82" t="s">
        <v>621</v>
      </c>
      <c r="I1324" s="17" t="s">
        <v>411</v>
      </c>
      <c r="J1324" s="17" t="s">
        <v>4123</v>
      </c>
      <c r="K1324" s="15"/>
      <c r="L1324" s="18">
        <v>44022</v>
      </c>
      <c r="M1324" s="83">
        <v>83292.989868044897</v>
      </c>
      <c r="N1324" s="84">
        <v>83292.989868044897</v>
      </c>
      <c r="O1324" s="84">
        <v>89095.979699969306</v>
      </c>
      <c r="P1324" s="85">
        <f t="shared" si="20"/>
        <v>0.93486810682742394</v>
      </c>
      <c r="Q1324" s="18">
        <v>43948</v>
      </c>
      <c r="R1324" s="86">
        <v>3785270.3131132801</v>
      </c>
      <c r="S1324" s="86">
        <v>842329.70562499994</v>
      </c>
      <c r="T1324" s="15"/>
      <c r="U1324" s="19">
        <v>-5.6568939589851704E-3</v>
      </c>
      <c r="V1324" s="51">
        <v>-0.52377648053152404</v>
      </c>
      <c r="W1324" s="19">
        <v>1.43293225937668E-2</v>
      </c>
      <c r="X1324" s="51">
        <v>2.2218495104425502</v>
      </c>
      <c r="Y1324" s="19">
        <v>3.3157805177324903E-2</v>
      </c>
      <c r="Z1324" s="51">
        <v>22.647453975980198</v>
      </c>
      <c r="AA1324" s="19">
        <v>0.16378606891172201</v>
      </c>
      <c r="AB1324" s="51">
        <v>36.955273794359499</v>
      </c>
      <c r="AC1324" s="19">
        <v>0.28559578098793298</v>
      </c>
      <c r="AD1324" s="51">
        <v>52.845433597045499</v>
      </c>
      <c r="AE1324" s="19">
        <v>0.24819294939894501</v>
      </c>
      <c r="AF1324" s="87">
        <v>42.596526988491</v>
      </c>
      <c r="AG1324" s="19">
        <v>-4.0482389806129497E-2</v>
      </c>
      <c r="AH1324" s="51">
        <v>-5.8470599724387302</v>
      </c>
      <c r="AI1324" s="19">
        <v>6.3424670561289503E-2</v>
      </c>
      <c r="AJ1324" s="51">
        <v>20.069384263129901</v>
      </c>
      <c r="AK1324" s="19">
        <v>0.25175440507329799</v>
      </c>
      <c r="AL1324" s="19">
        <v>7.0290289191689198E-2</v>
      </c>
      <c r="AM1324" s="51">
        <v>42.5517407557345</v>
      </c>
      <c r="AN1324" s="15"/>
      <c r="AO1324" s="22">
        <v>3.46477417460846E-2</v>
      </c>
      <c r="AP1324" s="22">
        <v>-2.7535060843547399E-2</v>
      </c>
      <c r="AQ1324" s="22">
        <v>0.13892751168168599</v>
      </c>
      <c r="AR1324" s="22">
        <v>-9.7205859292444102E-2</v>
      </c>
      <c r="AS1324" s="20">
        <v>8</v>
      </c>
      <c r="AT1324" s="20">
        <v>4</v>
      </c>
      <c r="AU1324" s="20">
        <v>7</v>
      </c>
      <c r="AV1324" s="21">
        <v>5</v>
      </c>
      <c r="AW1324" s="15"/>
      <c r="AX1324" s="25">
        <v>0.13566794835191101</v>
      </c>
      <c r="AY1324" s="26">
        <v>1.2467069049325801</v>
      </c>
      <c r="AZ1324" s="26">
        <v>1.0974762267014699</v>
      </c>
      <c r="BA1324" s="26">
        <v>1.95245602272371</v>
      </c>
      <c r="BB1324" s="85">
        <v>1.40339221191789E-2</v>
      </c>
      <c r="BC1324" s="88">
        <v>-9.7122251041437302</v>
      </c>
      <c r="BD1324" s="18">
        <v>43798</v>
      </c>
      <c r="BE1324" s="18">
        <v>43830</v>
      </c>
      <c r="BF1324" s="20">
        <v>70</v>
      </c>
      <c r="BG1324" s="18">
        <v>43896</v>
      </c>
      <c r="BH1324" s="15"/>
    </row>
    <row r="1325" spans="1:60" x14ac:dyDescent="0.25">
      <c r="A1325" s="15"/>
      <c r="B1325" s="14" t="s">
        <v>4124</v>
      </c>
      <c r="C1325" s="14" t="s">
        <v>4125</v>
      </c>
      <c r="D1325" s="14" t="s">
        <v>4119</v>
      </c>
      <c r="E1325" s="16" t="s">
        <v>334</v>
      </c>
      <c r="F1325" s="16" t="s">
        <v>326</v>
      </c>
      <c r="G1325" s="81" t="s">
        <v>205</v>
      </c>
      <c r="H1325" s="82" t="s">
        <v>621</v>
      </c>
      <c r="I1325" s="17" t="s">
        <v>411</v>
      </c>
      <c r="J1325" s="17" t="s">
        <v>4126</v>
      </c>
      <c r="K1325" s="15"/>
      <c r="L1325" s="18">
        <v>44022</v>
      </c>
      <c r="M1325" s="83">
        <v>79356.381749987602</v>
      </c>
      <c r="N1325" s="84">
        <v>79356.381749987602</v>
      </c>
      <c r="O1325" s="84">
        <v>88095.5928750038</v>
      </c>
      <c r="P1325" s="85">
        <f t="shared" si="20"/>
        <v>0.90079854349336175</v>
      </c>
      <c r="Q1325" s="18">
        <v>43910</v>
      </c>
      <c r="R1325" s="86">
        <v>0</v>
      </c>
      <c r="S1325" s="86">
        <v>0</v>
      </c>
      <c r="T1325" s="15"/>
      <c r="U1325" s="19">
        <v>-5.6475616274838103E-3</v>
      </c>
      <c r="V1325" s="51">
        <v>-0.52284324738138799</v>
      </c>
      <c r="W1325" s="19">
        <v>1.2669050211116001E-2</v>
      </c>
      <c r="X1325" s="51">
        <v>2.0558222721774699</v>
      </c>
      <c r="Y1325" s="19">
        <v>2.2296616929452302E-2</v>
      </c>
      <c r="Z1325" s="51">
        <v>21.5613351512002</v>
      </c>
      <c r="AA1325" s="19">
        <v>0.134798513528949</v>
      </c>
      <c r="AB1325" s="51">
        <v>34.0565182560822</v>
      </c>
      <c r="AC1325" s="19">
        <v>0.211702132475621</v>
      </c>
      <c r="AD1325" s="51">
        <v>45.456068745814299</v>
      </c>
      <c r="AE1325" s="19">
        <v>0.18815377744613199</v>
      </c>
      <c r="AF1325" s="87">
        <v>36.5926097932388</v>
      </c>
      <c r="AG1325" s="19">
        <v>-4.2407761282447602E-2</v>
      </c>
      <c r="AH1325" s="51">
        <v>-6.0395971200705398</v>
      </c>
      <c r="AI1325" s="19">
        <v>4.9850930674438097E-2</v>
      </c>
      <c r="AJ1325" s="51">
        <v>18.7120102744375</v>
      </c>
      <c r="AK1325" s="19">
        <v>0.192701311339915</v>
      </c>
      <c r="AL1325" s="19">
        <v>5.45553107367596E-2</v>
      </c>
      <c r="AM1325" s="51">
        <v>35.0048346070107</v>
      </c>
      <c r="AN1325" s="15"/>
      <c r="AO1325" s="22">
        <v>3.65569780988153E-2</v>
      </c>
      <c r="AP1325" s="22">
        <v>-2.37082673384066E-2</v>
      </c>
      <c r="AQ1325" s="22">
        <v>0.140306192692224</v>
      </c>
      <c r="AR1325" s="22">
        <v>-0.10097192876492</v>
      </c>
      <c r="AS1325" s="20">
        <v>8</v>
      </c>
      <c r="AT1325" s="20">
        <v>4</v>
      </c>
      <c r="AU1325" s="20">
        <v>7</v>
      </c>
      <c r="AV1325" s="21">
        <v>5</v>
      </c>
      <c r="AW1325" s="15"/>
      <c r="AX1325" s="25">
        <v>0.13584567926343899</v>
      </c>
      <c r="AY1325" s="26">
        <v>1.0408603086379999</v>
      </c>
      <c r="AZ1325" s="26">
        <v>0.977689535269747</v>
      </c>
      <c r="BA1325" s="26">
        <v>1.6328569049856001</v>
      </c>
      <c r="BB1325" s="85">
        <v>1.4058507824993301E-2</v>
      </c>
      <c r="BC1325" s="88">
        <v>-11.852551767049601</v>
      </c>
      <c r="BD1325" s="18">
        <v>43910</v>
      </c>
      <c r="BE1325" s="18">
        <v>43990</v>
      </c>
      <c r="BF1325" s="20"/>
      <c r="BG1325" s="18"/>
      <c r="BH1325" s="15"/>
    </row>
    <row r="1326" spans="1:60" x14ac:dyDescent="0.25">
      <c r="A1326" s="15"/>
      <c r="B1326" s="14" t="s">
        <v>4127</v>
      </c>
      <c r="C1326" s="14" t="s">
        <v>4128</v>
      </c>
      <c r="D1326" s="14" t="s">
        <v>4119</v>
      </c>
      <c r="E1326" s="16" t="s">
        <v>337</v>
      </c>
      <c r="F1326" s="16" t="s">
        <v>326</v>
      </c>
      <c r="G1326" s="81" t="s">
        <v>205</v>
      </c>
      <c r="H1326" s="82" t="s">
        <v>621</v>
      </c>
      <c r="I1326" s="17" t="s">
        <v>411</v>
      </c>
      <c r="J1326" s="17" t="s">
        <v>4129</v>
      </c>
      <c r="K1326" s="15"/>
      <c r="L1326" s="18">
        <v>44022</v>
      </c>
      <c r="M1326" s="83">
        <v>83331.451475977898</v>
      </c>
      <c r="N1326" s="84">
        <v>83331.451475977898</v>
      </c>
      <c r="O1326" s="84">
        <v>89129.947725057602</v>
      </c>
      <c r="P1326" s="85">
        <f t="shared" si="20"/>
        <v>0.93494334511485933</v>
      </c>
      <c r="Q1326" s="18">
        <v>43948</v>
      </c>
      <c r="R1326" s="86">
        <v>2338046.9726484399</v>
      </c>
      <c r="S1326" s="86">
        <v>1220452.6099550801</v>
      </c>
      <c r="T1326" s="15"/>
      <c r="U1326" s="19">
        <v>-5.6568896516182602E-3</v>
      </c>
      <c r="V1326" s="51">
        <v>-0.52377604979483305</v>
      </c>
      <c r="W1326" s="19">
        <v>1.4361914994879E-2</v>
      </c>
      <c r="X1326" s="51">
        <v>2.2251087505537699</v>
      </c>
      <c r="Y1326" s="19">
        <v>3.33633749251021E-2</v>
      </c>
      <c r="Z1326" s="51">
        <v>22.6680109507579</v>
      </c>
      <c r="AA1326" s="19">
        <v>0.16425286346755499</v>
      </c>
      <c r="AB1326" s="51">
        <v>37.001953249913598</v>
      </c>
      <c r="AC1326" s="19">
        <v>0.28662558799434901</v>
      </c>
      <c r="AD1326" s="51">
        <v>52.948414297716198</v>
      </c>
      <c r="AE1326" s="19">
        <v>0.249693123290781</v>
      </c>
      <c r="AF1326" s="87">
        <v>42.7465443777037</v>
      </c>
      <c r="AG1326" s="19">
        <v>-4.0472456839779597E-2</v>
      </c>
      <c r="AH1326" s="51">
        <v>-5.8460666758037396</v>
      </c>
      <c r="AI1326" s="19">
        <v>6.3647756422142293E-2</v>
      </c>
      <c r="AJ1326" s="51">
        <v>20.091692849207899</v>
      </c>
      <c r="AK1326" s="19">
        <v>0.251335728084086</v>
      </c>
      <c r="AL1326" s="19">
        <v>7.4531361064145998E-2</v>
      </c>
      <c r="AM1326" s="51">
        <v>41.726185432984501</v>
      </c>
      <c r="AN1326" s="15"/>
      <c r="AO1326" s="22">
        <v>3.4649108596568098E-2</v>
      </c>
      <c r="AP1326" s="22">
        <v>-2.7532296758181501E-2</v>
      </c>
      <c r="AQ1326" s="22">
        <v>0.13896472761553</v>
      </c>
      <c r="AR1326" s="22">
        <v>-9.7174929929751699E-2</v>
      </c>
      <c r="AS1326" s="20">
        <v>8</v>
      </c>
      <c r="AT1326" s="20">
        <v>4</v>
      </c>
      <c r="AU1326" s="20">
        <v>7</v>
      </c>
      <c r="AV1326" s="21">
        <v>5</v>
      </c>
      <c r="AW1326" s="15"/>
      <c r="AX1326" s="25">
        <v>0.13566725916724001</v>
      </c>
      <c r="AY1326" s="26">
        <v>1.2499676921288501</v>
      </c>
      <c r="AZ1326" s="26">
        <v>1.09896917560582</v>
      </c>
      <c r="BA1326" s="26">
        <v>1.9578288257471299</v>
      </c>
      <c r="BB1326" s="85">
        <v>1.4033871243846099E-2</v>
      </c>
      <c r="BC1326" s="88">
        <v>-9.7090475147269899</v>
      </c>
      <c r="BD1326" s="18">
        <v>43798</v>
      </c>
      <c r="BE1326" s="18">
        <v>43830</v>
      </c>
      <c r="BF1326" s="20">
        <v>70</v>
      </c>
      <c r="BG1326" s="18">
        <v>43896</v>
      </c>
      <c r="BH1326" s="15"/>
    </row>
    <row r="1327" spans="1:60" x14ac:dyDescent="0.25">
      <c r="A1327" s="15"/>
      <c r="B1327" s="14" t="s">
        <v>4130</v>
      </c>
      <c r="C1327" s="14" t="s">
        <v>4131</v>
      </c>
      <c r="D1327" s="14" t="s">
        <v>4119</v>
      </c>
      <c r="E1327" s="16" t="s">
        <v>341</v>
      </c>
      <c r="F1327" s="16" t="s">
        <v>326</v>
      </c>
      <c r="G1327" s="81" t="s">
        <v>205</v>
      </c>
      <c r="H1327" s="82" t="s">
        <v>621</v>
      </c>
      <c r="I1327" s="17" t="s">
        <v>411</v>
      </c>
      <c r="J1327" s="17" t="s">
        <v>4132</v>
      </c>
      <c r="K1327" s="15"/>
      <c r="L1327" s="18">
        <v>44022</v>
      </c>
      <c r="M1327" s="83">
        <v>82753.745615959197</v>
      </c>
      <c r="N1327" s="84">
        <v>82753.745615959197</v>
      </c>
      <c r="O1327" s="84">
        <v>88556.791049957304</v>
      </c>
      <c r="P1327" s="85">
        <f t="shared" si="20"/>
        <v>0.93447091561024997</v>
      </c>
      <c r="Q1327" s="18">
        <v>43948</v>
      </c>
      <c r="R1327" s="86">
        <v>13849042.2685469</v>
      </c>
      <c r="S1327" s="86">
        <v>6473043.8314375002</v>
      </c>
      <c r="T1327" s="15"/>
      <c r="U1327" s="19">
        <v>-5.6625905699547703E-3</v>
      </c>
      <c r="V1327" s="51">
        <v>-0.52434614162848403</v>
      </c>
      <c r="W1327" s="19">
        <v>1.41549543368455E-2</v>
      </c>
      <c r="X1327" s="51">
        <v>2.20441268475042</v>
      </c>
      <c r="Y1327" s="19">
        <v>3.2079387665362398E-2</v>
      </c>
      <c r="Z1327" s="51">
        <v>22.539612224791199</v>
      </c>
      <c r="AA1327" s="19">
        <v>0.16134215430065499</v>
      </c>
      <c r="AB1327" s="51">
        <v>36.710882333223701</v>
      </c>
      <c r="AC1327" s="19">
        <v>0.28020508065674199</v>
      </c>
      <c r="AD1327" s="51">
        <v>52.306363563926404</v>
      </c>
      <c r="AE1327" s="19">
        <v>0.240351203954488</v>
      </c>
      <c r="AF1327" s="87">
        <v>41.812352444045203</v>
      </c>
      <c r="AG1327" s="19">
        <v>-4.0537933055020403E-2</v>
      </c>
      <c r="AH1327" s="51">
        <v>-5.8526142973278201</v>
      </c>
      <c r="AI1327" s="19">
        <v>6.2253778920421603E-2</v>
      </c>
      <c r="AJ1327" s="51">
        <v>19.952295099035801</v>
      </c>
      <c r="AK1327" s="19">
        <v>0.27186268525285401</v>
      </c>
      <c r="AL1327" s="19">
        <v>7.4903339886077405E-2</v>
      </c>
      <c r="AM1327" s="51">
        <v>44.069096591090798</v>
      </c>
      <c r="AN1327" s="15"/>
      <c r="AO1327" s="22">
        <v>3.4641936177649803E-2</v>
      </c>
      <c r="AP1327" s="22">
        <v>-2.7551620836675301E-2</v>
      </c>
      <c r="AQ1327" s="22">
        <v>0.138730397757172</v>
      </c>
      <c r="AR1327" s="22">
        <v>-9.7366481486533304E-2</v>
      </c>
      <c r="AS1327" s="20">
        <v>8</v>
      </c>
      <c r="AT1327" s="20">
        <v>4</v>
      </c>
      <c r="AU1327" s="20">
        <v>7</v>
      </c>
      <c r="AV1327" s="21">
        <v>5</v>
      </c>
      <c r="AW1327" s="15"/>
      <c r="AX1327" s="25">
        <v>0.13567759715064301</v>
      </c>
      <c r="AY1327" s="26">
        <v>1.2295088379432899</v>
      </c>
      <c r="AZ1327" s="26">
        <v>1.08962407418039</v>
      </c>
      <c r="BA1327" s="26">
        <v>1.9241152924951199</v>
      </c>
      <c r="BB1327" s="85">
        <v>1.40348019073099E-2</v>
      </c>
      <c r="BC1327" s="88">
        <v>-9.7288515531690791</v>
      </c>
      <c r="BD1327" s="18">
        <v>43798</v>
      </c>
      <c r="BE1327" s="18">
        <v>43830</v>
      </c>
      <c r="BF1327" s="20">
        <v>70</v>
      </c>
      <c r="BG1327" s="18">
        <v>43896</v>
      </c>
      <c r="BH1327" s="15"/>
    </row>
    <row r="1328" spans="1:60" x14ac:dyDescent="0.25">
      <c r="A1328" s="15"/>
      <c r="B1328" s="14" t="s">
        <v>4133</v>
      </c>
      <c r="C1328" s="14" t="s">
        <v>4134</v>
      </c>
      <c r="D1328" s="14" t="s">
        <v>4119</v>
      </c>
      <c r="E1328" s="16" t="s">
        <v>59</v>
      </c>
      <c r="F1328" s="16" t="s">
        <v>326</v>
      </c>
      <c r="G1328" s="81" t="s">
        <v>205</v>
      </c>
      <c r="H1328" s="82" t="s">
        <v>621</v>
      </c>
      <c r="I1328" s="17" t="s">
        <v>411</v>
      </c>
      <c r="J1328" s="17" t="s">
        <v>4135</v>
      </c>
      <c r="K1328" s="15"/>
      <c r="L1328" s="18">
        <v>44022</v>
      </c>
      <c r="M1328" s="83">
        <v>78551.189550042196</v>
      </c>
      <c r="N1328" s="84">
        <v>78551.189550042196</v>
      </c>
      <c r="O1328" s="84">
        <v>87201.727975010901</v>
      </c>
      <c r="P1328" s="85">
        <f t="shared" si="20"/>
        <v>0.90079854349391264</v>
      </c>
      <c r="Q1328" s="18">
        <v>43910</v>
      </c>
      <c r="R1328" s="86">
        <v>0</v>
      </c>
      <c r="S1328" s="86">
        <v>0</v>
      </c>
      <c r="T1328" s="15"/>
      <c r="U1328" s="19">
        <v>-5.6475616274838103E-3</v>
      </c>
      <c r="V1328" s="51">
        <v>-0.52284324738138799</v>
      </c>
      <c r="W1328" s="19">
        <v>1.2669050209296999E-2</v>
      </c>
      <c r="X1328" s="51">
        <v>2.0558222719955701</v>
      </c>
      <c r="Y1328" s="19">
        <v>2.2296616931271301E-2</v>
      </c>
      <c r="Z1328" s="51">
        <v>21.561335151374799</v>
      </c>
      <c r="AA1328" s="19">
        <v>0.134798513528949</v>
      </c>
      <c r="AB1328" s="51">
        <v>34.0565182560822</v>
      </c>
      <c r="AC1328" s="19">
        <v>0.199466044741857</v>
      </c>
      <c r="AD1328" s="51">
        <v>44.232459972437901</v>
      </c>
      <c r="AE1328" s="19">
        <v>0.17700385705946201</v>
      </c>
      <c r="AF1328" s="87">
        <v>35.477617754542699</v>
      </c>
      <c r="AG1328" s="19">
        <v>-4.2407761281574502E-2</v>
      </c>
      <c r="AH1328" s="51">
        <v>-6.0395971199832301</v>
      </c>
      <c r="AI1328" s="19">
        <v>4.9850930676257101E-2</v>
      </c>
      <c r="AJ1328" s="51">
        <v>18.712010274612101</v>
      </c>
      <c r="AK1328" s="19">
        <v>0.18049307269218801</v>
      </c>
      <c r="AL1328" s="19">
        <v>5.14792469148233E-2</v>
      </c>
      <c r="AM1328" s="51">
        <v>35.4256075175945</v>
      </c>
      <c r="AN1328" s="15"/>
      <c r="AO1328" s="22">
        <v>3.6556978096996297E-2</v>
      </c>
      <c r="AP1328" s="22">
        <v>-2.37082673384066E-2</v>
      </c>
      <c r="AQ1328" s="22">
        <v>0.140306192692224</v>
      </c>
      <c r="AR1328" s="22">
        <v>-0.100971928765794</v>
      </c>
      <c r="AS1328" s="20">
        <v>8</v>
      </c>
      <c r="AT1328" s="20">
        <v>4</v>
      </c>
      <c r="AU1328" s="20">
        <v>7</v>
      </c>
      <c r="AV1328" s="21">
        <v>5</v>
      </c>
      <c r="AW1328" s="15"/>
      <c r="AX1328" s="25">
        <v>0.13584567926373001</v>
      </c>
      <c r="AY1328" s="26">
        <v>1.04086030863073</v>
      </c>
      <c r="AZ1328" s="26">
        <v>0.97768953527156599</v>
      </c>
      <c r="BA1328" s="26">
        <v>1.6328569049819599</v>
      </c>
      <c r="BB1328" s="85">
        <v>1.40585078250297E-2</v>
      </c>
      <c r="BC1328" s="88">
        <v>-11.8525517671078</v>
      </c>
      <c r="BD1328" s="18">
        <v>43910</v>
      </c>
      <c r="BE1328" s="18">
        <v>43990</v>
      </c>
      <c r="BF1328" s="20"/>
      <c r="BG1328" s="18"/>
      <c r="BH1328" s="15"/>
    </row>
    <row r="1329" spans="1:60" x14ac:dyDescent="0.25">
      <c r="A1329" s="15"/>
      <c r="B1329" s="14" t="s">
        <v>4136</v>
      </c>
      <c r="C1329" s="14" t="s">
        <v>4137</v>
      </c>
      <c r="D1329" s="14" t="s">
        <v>4138</v>
      </c>
      <c r="E1329" s="16" t="s">
        <v>334</v>
      </c>
      <c r="F1329" s="16" t="s">
        <v>326</v>
      </c>
      <c r="G1329" s="81" t="s">
        <v>29</v>
      </c>
      <c r="H1329" s="82" t="s">
        <v>3773</v>
      </c>
      <c r="I1329" s="17" t="s">
        <v>411</v>
      </c>
      <c r="J1329" s="17" t="s">
        <v>4139</v>
      </c>
      <c r="K1329" s="15"/>
      <c r="L1329" s="18">
        <v>43838</v>
      </c>
      <c r="M1329" s="83"/>
      <c r="N1329" s="84"/>
      <c r="O1329" s="84">
        <v>89815.181524992004</v>
      </c>
      <c r="P1329" s="85">
        <f t="shared" si="20"/>
        <v>0</v>
      </c>
      <c r="Q1329" s="18">
        <v>43798</v>
      </c>
      <c r="R1329" s="86"/>
      <c r="S1329" s="86">
        <v>905074.43731249997</v>
      </c>
      <c r="T1329" s="15"/>
      <c r="U1329" s="19"/>
      <c r="V1329" s="51"/>
      <c r="W1329" s="19"/>
      <c r="X1329" s="51"/>
      <c r="Y1329" s="19"/>
      <c r="Z1329" s="51"/>
      <c r="AA1329" s="19"/>
      <c r="AB1329" s="51"/>
      <c r="AC1329" s="19"/>
      <c r="AD1329" s="51"/>
      <c r="AE1329" s="19"/>
      <c r="AF1329" s="87"/>
      <c r="AG1329" s="19"/>
      <c r="AH1329" s="51"/>
      <c r="AI1329" s="19"/>
      <c r="AJ1329" s="51"/>
      <c r="AK1329" s="19"/>
      <c r="AL1329" s="19"/>
      <c r="AM1329" s="51"/>
      <c r="AN1329" s="15"/>
      <c r="AO1329" s="22">
        <v>3.67503889938234E-2</v>
      </c>
      <c r="AP1329" s="22">
        <v>-2.3327569051616599E-2</v>
      </c>
      <c r="AQ1329" s="22">
        <v>0.14215782812243599</v>
      </c>
      <c r="AR1329" s="22">
        <v>-9.55838953505736E-2</v>
      </c>
      <c r="AS1329" s="20"/>
      <c r="AT1329" s="20"/>
      <c r="AU1329" s="20"/>
      <c r="AV1329" s="21"/>
      <c r="AW1329" s="15"/>
      <c r="AX1329" s="25"/>
      <c r="AY1329" s="26"/>
      <c r="AZ1329" s="26"/>
      <c r="BA1329" s="26"/>
      <c r="BB1329" s="85"/>
      <c r="BC1329" s="88">
        <v>-9.5583880443882698</v>
      </c>
      <c r="BD1329" s="18">
        <v>43798</v>
      </c>
      <c r="BE1329" s="18">
        <v>43829</v>
      </c>
      <c r="BF1329" s="20"/>
      <c r="BG1329" s="18"/>
      <c r="BH1329" s="15"/>
    </row>
    <row r="1330" spans="1:60" x14ac:dyDescent="0.25">
      <c r="A1330" s="15"/>
      <c r="B1330" s="14" t="s">
        <v>4140</v>
      </c>
      <c r="C1330" s="14" t="s">
        <v>4141</v>
      </c>
      <c r="D1330" s="14" t="s">
        <v>4138</v>
      </c>
      <c r="E1330" s="16" t="s">
        <v>337</v>
      </c>
      <c r="F1330" s="16" t="s">
        <v>326</v>
      </c>
      <c r="G1330" s="81" t="s">
        <v>29</v>
      </c>
      <c r="H1330" s="82" t="s">
        <v>3773</v>
      </c>
      <c r="I1330" s="17" t="s">
        <v>411</v>
      </c>
      <c r="J1330" s="17" t="s">
        <v>4142</v>
      </c>
      <c r="K1330" s="15"/>
      <c r="L1330" s="18">
        <v>43838</v>
      </c>
      <c r="M1330" s="83"/>
      <c r="N1330" s="84"/>
      <c r="O1330" s="84">
        <v>89236.151950001702</v>
      </c>
      <c r="P1330" s="85">
        <f t="shared" si="20"/>
        <v>0</v>
      </c>
      <c r="Q1330" s="18">
        <v>43798</v>
      </c>
      <c r="R1330" s="86"/>
      <c r="S1330" s="86">
        <v>632419.48716699204</v>
      </c>
      <c r="T1330" s="15"/>
      <c r="U1330" s="19"/>
      <c r="V1330" s="51"/>
      <c r="W1330" s="19"/>
      <c r="X1330" s="51"/>
      <c r="Y1330" s="19"/>
      <c r="Z1330" s="51"/>
      <c r="AA1330" s="19"/>
      <c r="AB1330" s="51"/>
      <c r="AC1330" s="19"/>
      <c r="AD1330" s="51"/>
      <c r="AE1330" s="19"/>
      <c r="AF1330" s="87"/>
      <c r="AG1330" s="19"/>
      <c r="AH1330" s="51"/>
      <c r="AI1330" s="19"/>
      <c r="AJ1330" s="51"/>
      <c r="AK1330" s="19"/>
      <c r="AL1330" s="19"/>
      <c r="AM1330" s="51"/>
      <c r="AN1330" s="15"/>
      <c r="AO1330" s="22">
        <v>3.6722659837323597E-2</v>
      </c>
      <c r="AP1330" s="22">
        <v>-2.34042040874556E-2</v>
      </c>
      <c r="AQ1330" s="22">
        <v>0.14126697550455</v>
      </c>
      <c r="AR1330" s="22">
        <v>-9.6313155573588993E-2</v>
      </c>
      <c r="AS1330" s="20"/>
      <c r="AT1330" s="20"/>
      <c r="AU1330" s="20"/>
      <c r="AV1330" s="21"/>
      <c r="AW1330" s="15"/>
      <c r="AX1330" s="25"/>
      <c r="AY1330" s="26"/>
      <c r="AZ1330" s="26"/>
      <c r="BA1330" s="26"/>
      <c r="BB1330" s="85"/>
      <c r="BC1330" s="88">
        <v>-9.6355819990567397</v>
      </c>
      <c r="BD1330" s="18">
        <v>43798</v>
      </c>
      <c r="BE1330" s="18">
        <v>43831</v>
      </c>
      <c r="BF1330" s="20"/>
      <c r="BG1330" s="18"/>
      <c r="BH1330" s="15"/>
    </row>
    <row r="1331" spans="1:60" x14ac:dyDescent="0.25">
      <c r="A1331" s="15"/>
      <c r="B1331" s="14" t="s">
        <v>4143</v>
      </c>
      <c r="C1331" s="14" t="s">
        <v>4144</v>
      </c>
      <c r="D1331" s="14" t="s">
        <v>4138</v>
      </c>
      <c r="E1331" s="16" t="s">
        <v>341</v>
      </c>
      <c r="F1331" s="16" t="s">
        <v>326</v>
      </c>
      <c r="G1331" s="81" t="s">
        <v>29</v>
      </c>
      <c r="H1331" s="82" t="s">
        <v>3773</v>
      </c>
      <c r="I1331" s="17" t="s">
        <v>411</v>
      </c>
      <c r="J1331" s="17" t="s">
        <v>4145</v>
      </c>
      <c r="K1331" s="15"/>
      <c r="L1331" s="18">
        <v>43838</v>
      </c>
      <c r="M1331" s="83"/>
      <c r="N1331" s="84"/>
      <c r="O1331" s="84">
        <v>88902.615674972505</v>
      </c>
      <c r="P1331" s="85">
        <f t="shared" si="20"/>
        <v>0</v>
      </c>
      <c r="Q1331" s="18">
        <v>43798</v>
      </c>
      <c r="R1331" s="86"/>
      <c r="S1331" s="86">
        <v>90066.411232665996</v>
      </c>
      <c r="T1331" s="15"/>
      <c r="U1331" s="19"/>
      <c r="V1331" s="51"/>
      <c r="W1331" s="19"/>
      <c r="X1331" s="51"/>
      <c r="Y1331" s="19"/>
      <c r="Z1331" s="51"/>
      <c r="AA1331" s="19"/>
      <c r="AB1331" s="51"/>
      <c r="AC1331" s="19"/>
      <c r="AD1331" s="51"/>
      <c r="AE1331" s="19"/>
      <c r="AF1331" s="87"/>
      <c r="AG1331" s="19"/>
      <c r="AH1331" s="51"/>
      <c r="AI1331" s="19"/>
      <c r="AJ1331" s="51"/>
      <c r="AK1331" s="19"/>
      <c r="AL1331" s="19"/>
      <c r="AM1331" s="51"/>
      <c r="AN1331" s="15"/>
      <c r="AO1331" s="22">
        <v>3.6707772658701301E-2</v>
      </c>
      <c r="AP1331" s="22">
        <v>-2.3447760136150499E-2</v>
      </c>
      <c r="AQ1331" s="22">
        <v>0.140750445747544</v>
      </c>
      <c r="AR1331" s="22">
        <v>-9.6736184799810901E-2</v>
      </c>
      <c r="AS1331" s="20"/>
      <c r="AT1331" s="20"/>
      <c r="AU1331" s="20"/>
      <c r="AV1331" s="21"/>
      <c r="AW1331" s="15"/>
      <c r="AX1331" s="25"/>
      <c r="AY1331" s="26"/>
      <c r="AZ1331" s="26"/>
      <c r="BA1331" s="26"/>
      <c r="BB1331" s="85"/>
      <c r="BC1331" s="88">
        <v>-9.6805864749621797</v>
      </c>
      <c r="BD1331" s="18">
        <v>43798</v>
      </c>
      <c r="BE1331" s="18">
        <v>43831</v>
      </c>
      <c r="BF1331" s="20"/>
      <c r="BG1331" s="18"/>
      <c r="BH1331" s="15"/>
    </row>
    <row r="1332" spans="1:60" x14ac:dyDescent="0.25">
      <c r="A1332" s="15"/>
      <c r="B1332" s="14" t="s">
        <v>4146</v>
      </c>
      <c r="C1332" s="14" t="s">
        <v>4147</v>
      </c>
      <c r="D1332" s="14" t="s">
        <v>4138</v>
      </c>
      <c r="E1332" s="16" t="s">
        <v>59</v>
      </c>
      <c r="F1332" s="16" t="s">
        <v>326</v>
      </c>
      <c r="G1332" s="81" t="s">
        <v>29</v>
      </c>
      <c r="H1332" s="82" t="s">
        <v>3773</v>
      </c>
      <c r="I1332" s="17" t="s">
        <v>411</v>
      </c>
      <c r="J1332" s="17" t="s">
        <v>4148</v>
      </c>
      <c r="K1332" s="15"/>
      <c r="L1332" s="18">
        <v>43838</v>
      </c>
      <c r="M1332" s="83"/>
      <c r="N1332" s="84"/>
      <c r="O1332" s="84">
        <v>89388.218649983406</v>
      </c>
      <c r="P1332" s="85">
        <f t="shared" si="20"/>
        <v>0</v>
      </c>
      <c r="Q1332" s="18">
        <v>43798</v>
      </c>
      <c r="R1332" s="86"/>
      <c r="S1332" s="86">
        <v>1177843.6487832</v>
      </c>
      <c r="T1332" s="15"/>
      <c r="U1332" s="19"/>
      <c r="V1332" s="51"/>
      <c r="W1332" s="19"/>
      <c r="X1332" s="51"/>
      <c r="Y1332" s="19"/>
      <c r="Z1332" s="51"/>
      <c r="AA1332" s="19"/>
      <c r="AB1332" s="51"/>
      <c r="AC1332" s="19"/>
      <c r="AD1332" s="51"/>
      <c r="AE1332" s="19"/>
      <c r="AF1332" s="87"/>
      <c r="AG1332" s="19"/>
      <c r="AH1332" s="51"/>
      <c r="AI1332" s="19"/>
      <c r="AJ1332" s="51"/>
      <c r="AK1332" s="19"/>
      <c r="AL1332" s="19"/>
      <c r="AM1332" s="51"/>
      <c r="AN1332" s="15"/>
      <c r="AO1332" s="22">
        <v>3.6730091193021501E-2</v>
      </c>
      <c r="AP1332" s="22">
        <v>-2.3383849585115999E-2</v>
      </c>
      <c r="AQ1332" s="22">
        <v>0.141501400157722</v>
      </c>
      <c r="AR1332" s="22">
        <v>-9.6121183731156606E-2</v>
      </c>
      <c r="AS1332" s="20"/>
      <c r="AT1332" s="20"/>
      <c r="AU1332" s="20"/>
      <c r="AV1332" s="21"/>
      <c r="AW1332" s="15"/>
      <c r="AX1332" s="25"/>
      <c r="AY1332" s="26"/>
      <c r="AZ1332" s="26"/>
      <c r="BA1332" s="26"/>
      <c r="BB1332" s="85"/>
      <c r="BC1332" s="88">
        <v>-9.6152086301590298</v>
      </c>
      <c r="BD1332" s="18">
        <v>43798</v>
      </c>
      <c r="BE1332" s="18">
        <v>43831</v>
      </c>
      <c r="BF1332" s="20"/>
      <c r="BG1332" s="18"/>
      <c r="BH1332" s="15"/>
    </row>
    <row r="1333" spans="1:60" x14ac:dyDescent="0.25">
      <c r="A1333" s="15"/>
      <c r="B1333" s="14" t="s">
        <v>4149</v>
      </c>
      <c r="C1333" s="14" t="s">
        <v>4150</v>
      </c>
      <c r="D1333" s="14" t="s">
        <v>4151</v>
      </c>
      <c r="E1333" s="16" t="s">
        <v>27</v>
      </c>
      <c r="F1333" s="16" t="s">
        <v>28</v>
      </c>
      <c r="G1333" s="81" t="s">
        <v>29</v>
      </c>
      <c r="H1333" s="82" t="s">
        <v>30</v>
      </c>
      <c r="I1333" s="17" t="s">
        <v>31</v>
      </c>
      <c r="J1333" s="17" t="s">
        <v>4152</v>
      </c>
      <c r="K1333" s="15"/>
      <c r="L1333" s="18">
        <v>43910</v>
      </c>
      <c r="M1333" s="83"/>
      <c r="N1333" s="84"/>
      <c r="O1333" s="84">
        <v>1227.3870000001</v>
      </c>
      <c r="P1333" s="85">
        <f t="shared" si="20"/>
        <v>0</v>
      </c>
      <c r="Q1333" s="18">
        <v>43832</v>
      </c>
      <c r="R1333" s="86"/>
      <c r="S1333" s="86">
        <v>4547497.4440156203</v>
      </c>
      <c r="T1333" s="15"/>
      <c r="U1333" s="19"/>
      <c r="V1333" s="51"/>
      <c r="W1333" s="19"/>
      <c r="X1333" s="51"/>
      <c r="Y1333" s="19"/>
      <c r="Z1333" s="51"/>
      <c r="AA1333" s="19"/>
      <c r="AB1333" s="51"/>
      <c r="AC1333" s="19"/>
      <c r="AD1333" s="51"/>
      <c r="AE1333" s="19"/>
      <c r="AF1333" s="87"/>
      <c r="AG1333" s="19"/>
      <c r="AH1333" s="51"/>
      <c r="AI1333" s="19"/>
      <c r="AJ1333" s="51"/>
      <c r="AK1333" s="19"/>
      <c r="AL1333" s="19"/>
      <c r="AM1333" s="51"/>
      <c r="AN1333" s="15"/>
      <c r="AO1333" s="22">
        <v>0.12908537407565701</v>
      </c>
      <c r="AP1333" s="22">
        <v>-0.14625650351532399</v>
      </c>
      <c r="AQ1333" s="22">
        <v>0.13091620438353899</v>
      </c>
      <c r="AR1333" s="22">
        <v>-0.20299988618178799</v>
      </c>
      <c r="AS1333" s="20"/>
      <c r="AT1333" s="20"/>
      <c r="AU1333" s="20"/>
      <c r="AV1333" s="21"/>
      <c r="AW1333" s="15"/>
      <c r="AX1333" s="25"/>
      <c r="AY1333" s="26"/>
      <c r="AZ1333" s="26"/>
      <c r="BA1333" s="26"/>
      <c r="BB1333" s="85"/>
      <c r="BC1333" s="88">
        <v>-46.160607860481797</v>
      </c>
      <c r="BD1333" s="18">
        <v>43832</v>
      </c>
      <c r="BE1333" s="18">
        <v>43902</v>
      </c>
      <c r="BF1333" s="20"/>
      <c r="BG1333" s="18"/>
      <c r="BH1333" s="15"/>
    </row>
    <row r="1334" spans="1:60" x14ac:dyDescent="0.25">
      <c r="A1334" s="15"/>
      <c r="B1334" s="14" t="s">
        <v>4153</v>
      </c>
      <c r="C1334" s="14" t="s">
        <v>4154</v>
      </c>
      <c r="D1334" s="14" t="s">
        <v>4155</v>
      </c>
      <c r="E1334" s="16" t="s">
        <v>43</v>
      </c>
      <c r="F1334" s="16" t="s">
        <v>37</v>
      </c>
      <c r="G1334" s="81" t="s">
        <v>224</v>
      </c>
      <c r="H1334" s="82" t="s">
        <v>3773</v>
      </c>
      <c r="I1334" s="17" t="s">
        <v>411</v>
      </c>
      <c r="J1334" s="17" t="s">
        <v>4156</v>
      </c>
      <c r="K1334" s="15"/>
      <c r="L1334" s="18">
        <v>43763</v>
      </c>
      <c r="M1334" s="83"/>
      <c r="N1334" s="84"/>
      <c r="O1334" s="84">
        <v>517758.19599914597</v>
      </c>
      <c r="P1334" s="85">
        <f t="shared" si="20"/>
        <v>0</v>
      </c>
      <c r="Q1334" s="18">
        <v>43670</v>
      </c>
      <c r="R1334" s="86"/>
      <c r="S1334" s="86">
        <v>1151830.6665781201</v>
      </c>
      <c r="T1334" s="15"/>
      <c r="U1334" s="19"/>
      <c r="V1334" s="51"/>
      <c r="W1334" s="19"/>
      <c r="X1334" s="51"/>
      <c r="Y1334" s="19"/>
      <c r="Z1334" s="51"/>
      <c r="AA1334" s="19"/>
      <c r="AB1334" s="51"/>
      <c r="AC1334" s="19"/>
      <c r="AD1334" s="51"/>
      <c r="AE1334" s="19"/>
      <c r="AF1334" s="87"/>
      <c r="AG1334" s="19"/>
      <c r="AH1334" s="51"/>
      <c r="AI1334" s="19"/>
      <c r="AJ1334" s="51"/>
      <c r="AK1334" s="19"/>
      <c r="AL1334" s="19"/>
      <c r="AM1334" s="51"/>
      <c r="AN1334" s="15"/>
      <c r="AO1334" s="22">
        <v>0.100377143167862</v>
      </c>
      <c r="AP1334" s="22">
        <v>-0.33718746329599503</v>
      </c>
      <c r="AQ1334" s="22">
        <v>-0.152032720243442</v>
      </c>
      <c r="AR1334" s="22">
        <v>-0.440716825762065</v>
      </c>
      <c r="AS1334" s="20"/>
      <c r="AT1334" s="20"/>
      <c r="AU1334" s="20"/>
      <c r="AV1334" s="21"/>
      <c r="AW1334" s="15"/>
      <c r="AX1334" s="25"/>
      <c r="AY1334" s="26"/>
      <c r="AZ1334" s="26"/>
      <c r="BA1334" s="26"/>
      <c r="BB1334" s="85"/>
      <c r="BC1334" s="88">
        <v>-65.389555558445906</v>
      </c>
      <c r="BD1334" s="18">
        <v>43670</v>
      </c>
      <c r="BE1334" s="18">
        <v>43761</v>
      </c>
      <c r="BF1334" s="20"/>
      <c r="BG1334" s="18"/>
      <c r="BH1334" s="15"/>
    </row>
    <row r="1335" spans="1:60" x14ac:dyDescent="0.25">
      <c r="A1335" s="15"/>
      <c r="B1335" s="14" t="s">
        <v>4157</v>
      </c>
      <c r="C1335" s="14" t="s">
        <v>4158</v>
      </c>
      <c r="D1335" s="14" t="s">
        <v>4155</v>
      </c>
      <c r="E1335" s="16" t="s">
        <v>59</v>
      </c>
      <c r="F1335" s="16" t="s">
        <v>37</v>
      </c>
      <c r="G1335" s="81" t="s">
        <v>224</v>
      </c>
      <c r="H1335" s="82" t="s">
        <v>3773</v>
      </c>
      <c r="I1335" s="17" t="s">
        <v>411</v>
      </c>
      <c r="J1335" s="17" t="s">
        <v>4159</v>
      </c>
      <c r="K1335" s="15"/>
      <c r="L1335" s="18">
        <v>43763</v>
      </c>
      <c r="M1335" s="83"/>
      <c r="N1335" s="84"/>
      <c r="O1335" s="84">
        <v>522967.79280901002</v>
      </c>
      <c r="P1335" s="85">
        <f t="shared" si="20"/>
        <v>0</v>
      </c>
      <c r="Q1335" s="18">
        <v>43670</v>
      </c>
      <c r="R1335" s="86"/>
      <c r="S1335" s="86">
        <v>832766.90958984406</v>
      </c>
      <c r="T1335" s="15"/>
      <c r="U1335" s="19"/>
      <c r="V1335" s="51"/>
      <c r="W1335" s="19"/>
      <c r="X1335" s="51"/>
      <c r="Y1335" s="19"/>
      <c r="Z1335" s="51"/>
      <c r="AA1335" s="19"/>
      <c r="AB1335" s="51"/>
      <c r="AC1335" s="19"/>
      <c r="AD1335" s="51"/>
      <c r="AE1335" s="19"/>
      <c r="AF1335" s="87"/>
      <c r="AG1335" s="19"/>
      <c r="AH1335" s="51"/>
      <c r="AI1335" s="19"/>
      <c r="AJ1335" s="51"/>
      <c r="AK1335" s="19"/>
      <c r="AL1335" s="19"/>
      <c r="AM1335" s="51"/>
      <c r="AN1335" s="15"/>
      <c r="AO1335" s="22">
        <v>0.10038618713951999</v>
      </c>
      <c r="AP1335" s="22">
        <v>-0.33718198508198799</v>
      </c>
      <c r="AQ1335" s="22">
        <v>-0.15185794138786199</v>
      </c>
      <c r="AR1335" s="22">
        <v>-0.440579470133525</v>
      </c>
      <c r="AS1335" s="20"/>
      <c r="AT1335" s="20"/>
      <c r="AU1335" s="20"/>
      <c r="AV1335" s="21"/>
      <c r="AW1335" s="15"/>
      <c r="AX1335" s="25"/>
      <c r="AY1335" s="26"/>
      <c r="AZ1335" s="26"/>
      <c r="BA1335" s="26"/>
      <c r="BB1335" s="85"/>
      <c r="BC1335" s="88">
        <v>-65.363634182722294</v>
      </c>
      <c r="BD1335" s="18">
        <v>43670</v>
      </c>
      <c r="BE1335" s="18">
        <v>43761</v>
      </c>
      <c r="BF1335" s="20"/>
      <c r="BG1335" s="18"/>
      <c r="BH1335" s="15"/>
    </row>
    <row r="1336" spans="1:60" x14ac:dyDescent="0.25">
      <c r="A1336" s="15"/>
      <c r="B1336" s="14" t="s">
        <v>4160</v>
      </c>
      <c r="C1336" s="14" t="s">
        <v>4161</v>
      </c>
      <c r="D1336" s="14" t="s">
        <v>4155</v>
      </c>
      <c r="E1336" s="16" t="s">
        <v>63</v>
      </c>
      <c r="F1336" s="16" t="s">
        <v>37</v>
      </c>
      <c r="G1336" s="81" t="s">
        <v>224</v>
      </c>
      <c r="H1336" s="82" t="s">
        <v>3773</v>
      </c>
      <c r="I1336" s="17" t="s">
        <v>411</v>
      </c>
      <c r="J1336" s="17" t="s">
        <v>64</v>
      </c>
      <c r="K1336" s="15"/>
      <c r="L1336" s="18">
        <v>43763</v>
      </c>
      <c r="M1336" s="83"/>
      <c r="N1336" s="84"/>
      <c r="O1336" s="84">
        <v>627234.12377643597</v>
      </c>
      <c r="P1336" s="85">
        <f t="shared" si="20"/>
        <v>0</v>
      </c>
      <c r="Q1336" s="18">
        <v>43740</v>
      </c>
      <c r="R1336" s="86"/>
      <c r="S1336" s="86">
        <v>0</v>
      </c>
      <c r="T1336" s="15"/>
      <c r="U1336" s="19"/>
      <c r="V1336" s="51"/>
      <c r="W1336" s="19"/>
      <c r="X1336" s="51"/>
      <c r="Y1336" s="19"/>
      <c r="Z1336" s="51"/>
      <c r="AA1336" s="19"/>
      <c r="AB1336" s="51"/>
      <c r="AC1336" s="19"/>
      <c r="AD1336" s="51"/>
      <c r="AE1336" s="19"/>
      <c r="AF1336" s="87"/>
      <c r="AG1336" s="19"/>
      <c r="AH1336" s="51"/>
      <c r="AI1336" s="19"/>
      <c r="AJ1336" s="51"/>
      <c r="AK1336" s="19"/>
      <c r="AL1336" s="19"/>
      <c r="AM1336" s="51"/>
      <c r="AN1336" s="15"/>
      <c r="AO1336" s="22">
        <v>1.9458652126559201E-2</v>
      </c>
      <c r="AP1336" s="22">
        <v>-1.16089243601891E-2</v>
      </c>
      <c r="AQ1336" s="22">
        <v>2.9529415125580299E-2</v>
      </c>
      <c r="AR1336" s="22">
        <v>-3.1005401833681398E-3</v>
      </c>
      <c r="AS1336" s="20"/>
      <c r="AT1336" s="20"/>
      <c r="AU1336" s="20"/>
      <c r="AV1336" s="21"/>
      <c r="AW1336" s="15"/>
      <c r="AX1336" s="25"/>
      <c r="AY1336" s="26"/>
      <c r="AZ1336" s="26"/>
      <c r="BA1336" s="26"/>
      <c r="BB1336" s="85"/>
      <c r="BC1336" s="88">
        <v>-2.6968109902663899</v>
      </c>
      <c r="BD1336" s="18">
        <v>43740</v>
      </c>
      <c r="BE1336" s="18">
        <v>43759</v>
      </c>
      <c r="BF1336" s="20"/>
      <c r="BG1336" s="18"/>
      <c r="BH1336" s="15"/>
    </row>
    <row r="1337" spans="1:60" x14ac:dyDescent="0.25">
      <c r="A1337" s="15"/>
      <c r="B1337" s="14" t="s">
        <v>4162</v>
      </c>
      <c r="C1337" s="14" t="s">
        <v>4163</v>
      </c>
      <c r="D1337" s="14" t="s">
        <v>4155</v>
      </c>
      <c r="E1337" s="16" t="s">
        <v>4164</v>
      </c>
      <c r="F1337" s="16" t="s">
        <v>37</v>
      </c>
      <c r="G1337" s="81" t="s">
        <v>224</v>
      </c>
      <c r="H1337" s="82" t="s">
        <v>3773</v>
      </c>
      <c r="I1337" s="17" t="s">
        <v>411</v>
      </c>
      <c r="J1337" s="17" t="s">
        <v>4165</v>
      </c>
      <c r="K1337" s="15"/>
      <c r="L1337" s="18">
        <v>43763</v>
      </c>
      <c r="M1337" s="83"/>
      <c r="N1337" s="84"/>
      <c r="O1337" s="84">
        <v>525978.75027465797</v>
      </c>
      <c r="P1337" s="85">
        <f t="shared" si="20"/>
        <v>0</v>
      </c>
      <c r="Q1337" s="18">
        <v>43670</v>
      </c>
      <c r="R1337" s="86"/>
      <c r="S1337" s="86">
        <v>115435.862560059</v>
      </c>
      <c r="T1337" s="15"/>
      <c r="U1337" s="19"/>
      <c r="V1337" s="51"/>
      <c r="W1337" s="19"/>
      <c r="X1337" s="51"/>
      <c r="Y1337" s="19"/>
      <c r="Z1337" s="51"/>
      <c r="AA1337" s="19"/>
      <c r="AB1337" s="51"/>
      <c r="AC1337" s="19"/>
      <c r="AD1337" s="51"/>
      <c r="AE1337" s="19"/>
      <c r="AF1337" s="87"/>
      <c r="AG1337" s="19"/>
      <c r="AH1337" s="51"/>
      <c r="AI1337" s="19"/>
      <c r="AJ1337" s="51"/>
      <c r="AK1337" s="19"/>
      <c r="AL1337" s="19"/>
      <c r="AM1337" s="51"/>
      <c r="AN1337" s="15"/>
      <c r="AO1337" s="22">
        <v>0.10040815767031699</v>
      </c>
      <c r="AP1337" s="22">
        <v>-0.33716646430897501</v>
      </c>
      <c r="AQ1337" s="22">
        <v>-0.15142191210004999</v>
      </c>
      <c r="AR1337" s="22">
        <v>-0.440232167522772</v>
      </c>
      <c r="AS1337" s="20"/>
      <c r="AT1337" s="20"/>
      <c r="AU1337" s="20"/>
      <c r="AV1337" s="21"/>
      <c r="AW1337" s="15"/>
      <c r="AX1337" s="25"/>
      <c r="AY1337" s="26"/>
      <c r="AZ1337" s="26"/>
      <c r="BA1337" s="26"/>
      <c r="BB1337" s="85"/>
      <c r="BC1337" s="88">
        <v>-65.298560962663004</v>
      </c>
      <c r="BD1337" s="18">
        <v>43670</v>
      </c>
      <c r="BE1337" s="18">
        <v>43761</v>
      </c>
      <c r="BF1337" s="20"/>
      <c r="BG1337" s="18"/>
      <c r="BH1337" s="15"/>
    </row>
    <row r="1338" spans="1:60" x14ac:dyDescent="0.25">
      <c r="A1338" s="15"/>
      <c r="B1338" s="14" t="s">
        <v>4166</v>
      </c>
      <c r="C1338" s="14" t="s">
        <v>4167</v>
      </c>
      <c r="D1338" s="14" t="s">
        <v>4168</v>
      </c>
      <c r="E1338" s="16" t="s">
        <v>36</v>
      </c>
      <c r="F1338" s="16" t="s">
        <v>37</v>
      </c>
      <c r="G1338" s="81" t="s">
        <v>64</v>
      </c>
      <c r="H1338" s="82" t="s">
        <v>621</v>
      </c>
      <c r="I1338" s="17" t="s">
        <v>411</v>
      </c>
      <c r="J1338" s="17" t="s">
        <v>4169</v>
      </c>
      <c r="K1338" s="15"/>
      <c r="L1338" s="18">
        <v>44022</v>
      </c>
      <c r="M1338" s="83">
        <v>880618.77476978302</v>
      </c>
      <c r="N1338" s="84">
        <v>880618.77476978302</v>
      </c>
      <c r="O1338" s="84">
        <v>976418.72443962097</v>
      </c>
      <c r="P1338" s="85">
        <f t="shared" si="20"/>
        <v>0.90188640664913633</v>
      </c>
      <c r="Q1338" s="18">
        <v>43896</v>
      </c>
      <c r="R1338" s="86">
        <v>158171.10367138701</v>
      </c>
      <c r="S1338" s="86">
        <v>67475.178333984397</v>
      </c>
      <c r="T1338" s="15"/>
      <c r="U1338" s="19">
        <v>-4.1863974101943296E-3</v>
      </c>
      <c r="V1338" s="51">
        <v>-0.37672682565243998</v>
      </c>
      <c r="W1338" s="19">
        <v>3.1566324818413698E-2</v>
      </c>
      <c r="X1338" s="51">
        <v>3.94554973290724</v>
      </c>
      <c r="Y1338" s="19">
        <v>-8.54963598158065E-3</v>
      </c>
      <c r="Z1338" s="51">
        <v>18.476709860086</v>
      </c>
      <c r="AA1338" s="19">
        <v>0.148240180789871</v>
      </c>
      <c r="AB1338" s="51">
        <v>35.400684982130798</v>
      </c>
      <c r="AC1338" s="19">
        <v>0.34248035769618601</v>
      </c>
      <c r="AD1338" s="51">
        <v>58.533891267899897</v>
      </c>
      <c r="AE1338" s="19"/>
      <c r="AF1338" s="87"/>
      <c r="AG1338" s="19">
        <v>-3.7605723662636599E-2</v>
      </c>
      <c r="AH1338" s="51">
        <v>-5.5593933580894399</v>
      </c>
      <c r="AI1338" s="19">
        <v>2.5178973537549599E-2</v>
      </c>
      <c r="AJ1338" s="51">
        <v>16.244814560748601</v>
      </c>
      <c r="AK1338" s="19">
        <v>0.39177654729457601</v>
      </c>
      <c r="AL1338" s="19">
        <v>0.15978200412791899</v>
      </c>
      <c r="AM1338" s="51">
        <v>68.811408515903196</v>
      </c>
      <c r="AN1338" s="15"/>
      <c r="AO1338" s="22">
        <v>3.5346386861419901E-2</v>
      </c>
      <c r="AP1338" s="22">
        <v>-3.7524184973335699E-2</v>
      </c>
      <c r="AQ1338" s="22">
        <v>0.13425403160188601</v>
      </c>
      <c r="AR1338" s="22">
        <v>-0.113820555370767</v>
      </c>
      <c r="AS1338" s="20">
        <v>9</v>
      </c>
      <c r="AT1338" s="20">
        <v>3</v>
      </c>
      <c r="AU1338" s="20">
        <v>7</v>
      </c>
      <c r="AV1338" s="21">
        <v>5</v>
      </c>
      <c r="AW1338" s="15"/>
      <c r="AX1338" s="25">
        <v>0.152892014068784</v>
      </c>
      <c r="AY1338" s="26">
        <v>1.1183912549749899</v>
      </c>
      <c r="AZ1338" s="26">
        <v>1.0913051479474201</v>
      </c>
      <c r="BA1338" s="26">
        <v>1.69000062766463</v>
      </c>
      <c r="BB1338" s="85">
        <v>1.5795821522933701E-2</v>
      </c>
      <c r="BC1338" s="88">
        <v>-15.8595539871603</v>
      </c>
      <c r="BD1338" s="18">
        <v>43896</v>
      </c>
      <c r="BE1338" s="18">
        <v>43915</v>
      </c>
      <c r="BF1338" s="20"/>
      <c r="BG1338" s="18"/>
      <c r="BH1338" s="15"/>
    </row>
    <row r="1339" spans="1:60" x14ac:dyDescent="0.25">
      <c r="A1339" s="15"/>
      <c r="B1339" s="14" t="s">
        <v>4170</v>
      </c>
      <c r="C1339" s="14" t="s">
        <v>4171</v>
      </c>
      <c r="D1339" s="14" t="s">
        <v>4168</v>
      </c>
      <c r="E1339" s="16" t="s">
        <v>43</v>
      </c>
      <c r="F1339" s="16" t="s">
        <v>37</v>
      </c>
      <c r="G1339" s="81" t="s">
        <v>64</v>
      </c>
      <c r="H1339" s="82" t="s">
        <v>621</v>
      </c>
      <c r="I1339" s="17" t="s">
        <v>411</v>
      </c>
      <c r="J1339" s="17" t="s">
        <v>4172</v>
      </c>
      <c r="K1339" s="15"/>
      <c r="L1339" s="18">
        <v>44022</v>
      </c>
      <c r="M1339" s="83">
        <v>870632.04627037002</v>
      </c>
      <c r="N1339" s="84">
        <v>870632.04627037002</v>
      </c>
      <c r="O1339" s="84">
        <v>965344.94981575001</v>
      </c>
      <c r="P1339" s="85">
        <f t="shared" si="20"/>
        <v>0.90188698499592579</v>
      </c>
      <c r="Q1339" s="18">
        <v>43896</v>
      </c>
      <c r="R1339" s="86">
        <v>2032308.2788476599</v>
      </c>
      <c r="S1339" s="86">
        <v>1449366.9434960899</v>
      </c>
      <c r="T1339" s="15"/>
      <c r="U1339" s="19">
        <v>-4.1863572514557702E-3</v>
      </c>
      <c r="V1339" s="51">
        <v>-0.37672280977858502</v>
      </c>
      <c r="W1339" s="19">
        <v>3.1566348749038298E-2</v>
      </c>
      <c r="X1339" s="51">
        <v>3.9455521259697002</v>
      </c>
      <c r="Y1339" s="19">
        <v>-8.5483055481745396E-3</v>
      </c>
      <c r="Z1339" s="51">
        <v>18.476842903444801</v>
      </c>
      <c r="AA1339" s="19">
        <v>0.14824252619655501</v>
      </c>
      <c r="AB1339" s="51">
        <v>35.4009195227991</v>
      </c>
      <c r="AC1339" s="19">
        <v>0.34249549464788298</v>
      </c>
      <c r="AD1339" s="51">
        <v>58.535404963069603</v>
      </c>
      <c r="AE1339" s="19">
        <v>0.30178389593667798</v>
      </c>
      <c r="AF1339" s="87">
        <v>47.955621642293401</v>
      </c>
      <c r="AG1339" s="19">
        <v>-3.76057730454704E-2</v>
      </c>
      <c r="AH1339" s="51">
        <v>-5.5593982963764601</v>
      </c>
      <c r="AI1339" s="19">
        <v>2.5180283066219999E-2</v>
      </c>
      <c r="AJ1339" s="51">
        <v>16.2449455136084</v>
      </c>
      <c r="AK1339" s="19">
        <v>0.27981426217243999</v>
      </c>
      <c r="AL1339" s="19">
        <v>6.3816438227149802E-2</v>
      </c>
      <c r="AM1339" s="51">
        <v>30.630385220167199</v>
      </c>
      <c r="AN1339" s="15"/>
      <c r="AO1339" s="22">
        <v>3.5346401842616601E-2</v>
      </c>
      <c r="AP1339" s="22">
        <v>-3.7524206844864197E-2</v>
      </c>
      <c r="AQ1339" s="22">
        <v>0.13425528817242599</v>
      </c>
      <c r="AR1339" s="22">
        <v>-0.113820410762855</v>
      </c>
      <c r="AS1339" s="20">
        <v>9</v>
      </c>
      <c r="AT1339" s="20">
        <v>3</v>
      </c>
      <c r="AU1339" s="20">
        <v>7</v>
      </c>
      <c r="AV1339" s="21">
        <v>5</v>
      </c>
      <c r="AW1339" s="15"/>
      <c r="AX1339" s="25">
        <v>0.15289194136072201</v>
      </c>
      <c r="AY1339" s="26">
        <v>1.1184072365686</v>
      </c>
      <c r="AZ1339" s="26">
        <v>1.09131399069702</v>
      </c>
      <c r="BA1339" s="26">
        <v>1.69002579796688</v>
      </c>
      <c r="BB1339" s="85">
        <v>1.5795814172597601E-2</v>
      </c>
      <c r="BC1339" s="88">
        <v>-15.859554126480401</v>
      </c>
      <c r="BD1339" s="18">
        <v>43896</v>
      </c>
      <c r="BE1339" s="18">
        <v>43915</v>
      </c>
      <c r="BF1339" s="20"/>
      <c r="BG1339" s="18"/>
      <c r="BH1339" s="15"/>
    </row>
    <row r="1340" spans="1:60" x14ac:dyDescent="0.25">
      <c r="A1340" s="15"/>
      <c r="B1340" s="14" t="s">
        <v>4173</v>
      </c>
      <c r="C1340" s="14" t="s">
        <v>4174</v>
      </c>
      <c r="D1340" s="14" t="s">
        <v>4168</v>
      </c>
      <c r="E1340" s="16" t="s">
        <v>59</v>
      </c>
      <c r="F1340" s="16" t="s">
        <v>37</v>
      </c>
      <c r="G1340" s="81" t="s">
        <v>64</v>
      </c>
      <c r="H1340" s="82" t="s">
        <v>621</v>
      </c>
      <c r="I1340" s="17" t="s">
        <v>411</v>
      </c>
      <c r="J1340" s="17" t="s">
        <v>4175</v>
      </c>
      <c r="K1340" s="15"/>
      <c r="L1340" s="18">
        <v>44022</v>
      </c>
      <c r="M1340" s="83">
        <v>880987.44335365295</v>
      </c>
      <c r="N1340" s="84">
        <v>880987.44335365295</v>
      </c>
      <c r="O1340" s="84">
        <v>975423.37891960097</v>
      </c>
      <c r="P1340" s="85">
        <f t="shared" si="20"/>
        <v>0.90318467077286257</v>
      </c>
      <c r="Q1340" s="18">
        <v>43896</v>
      </c>
      <c r="R1340" s="86">
        <v>1895475.0186328101</v>
      </c>
      <c r="S1340" s="86">
        <v>2574950.98066406</v>
      </c>
      <c r="T1340" s="15"/>
      <c r="U1340" s="19">
        <v>-4.1750630962269497E-3</v>
      </c>
      <c r="V1340" s="51">
        <v>-0.37559339425570198</v>
      </c>
      <c r="W1340" s="19">
        <v>3.1919522918542498E-2</v>
      </c>
      <c r="X1340" s="51">
        <v>3.9808695429201202</v>
      </c>
      <c r="Y1340" s="19">
        <v>-6.4871712966123596E-3</v>
      </c>
      <c r="Z1340" s="51">
        <v>18.6829563285864</v>
      </c>
      <c r="AA1340" s="19">
        <v>0.15304774907242999</v>
      </c>
      <c r="AB1340" s="51">
        <v>35.881441810401199</v>
      </c>
      <c r="AC1340" s="19">
        <v>0.353738530830014</v>
      </c>
      <c r="AD1340" s="51">
        <v>59.6597085812828</v>
      </c>
      <c r="AE1340" s="19">
        <v>0.31816521638393203</v>
      </c>
      <c r="AF1340" s="87">
        <v>49.5937536869897</v>
      </c>
      <c r="AG1340" s="19">
        <v>-3.7495899658097201E-2</v>
      </c>
      <c r="AH1340" s="51">
        <v>-5.5484109576355003</v>
      </c>
      <c r="AI1340" s="19">
        <v>2.7428702067481901E-2</v>
      </c>
      <c r="AJ1340" s="51">
        <v>16.469787413749099</v>
      </c>
      <c r="AK1340" s="19">
        <v>0.30338988605042699</v>
      </c>
      <c r="AL1340" s="19">
        <v>6.8626108713942799E-2</v>
      </c>
      <c r="AM1340" s="51">
        <v>32.530734309344602</v>
      </c>
      <c r="AN1340" s="15"/>
      <c r="AO1340" s="22">
        <v>3.5358249449927798E-2</v>
      </c>
      <c r="AP1340" s="22">
        <v>-3.7491336791390502E-2</v>
      </c>
      <c r="AQ1340" s="22">
        <v>0.13464365703839601</v>
      </c>
      <c r="AR1340" s="22">
        <v>-0.11350687619604299</v>
      </c>
      <c r="AS1340" s="20">
        <v>9</v>
      </c>
      <c r="AT1340" s="20">
        <v>3</v>
      </c>
      <c r="AU1340" s="20">
        <v>7</v>
      </c>
      <c r="AV1340" s="21">
        <v>5</v>
      </c>
      <c r="AW1340" s="15"/>
      <c r="AX1340" s="25">
        <v>0.15287135092556101</v>
      </c>
      <c r="AY1340" s="26">
        <v>1.1488915425998101</v>
      </c>
      <c r="AZ1340" s="26">
        <v>1.10719670820254</v>
      </c>
      <c r="BA1340" s="26">
        <v>1.7381401419716001</v>
      </c>
      <c r="BB1340" s="85">
        <v>1.5793949935941801E-2</v>
      </c>
      <c r="BC1340" s="88">
        <v>-15.841307262773601</v>
      </c>
      <c r="BD1340" s="18">
        <v>43896</v>
      </c>
      <c r="BE1340" s="18">
        <v>43915</v>
      </c>
      <c r="BF1340" s="20"/>
      <c r="BG1340" s="18"/>
      <c r="BH1340" s="15"/>
    </row>
    <row r="1341" spans="1:60" x14ac:dyDescent="0.25">
      <c r="A1341" s="15"/>
      <c r="B1341" s="14" t="s">
        <v>4176</v>
      </c>
      <c r="C1341" s="14" t="s">
        <v>4177</v>
      </c>
      <c r="D1341" s="14" t="s">
        <v>4168</v>
      </c>
      <c r="E1341" s="16" t="s">
        <v>63</v>
      </c>
      <c r="F1341" s="16" t="s">
        <v>37</v>
      </c>
      <c r="G1341" s="81" t="s">
        <v>64</v>
      </c>
      <c r="H1341" s="82" t="s">
        <v>621</v>
      </c>
      <c r="I1341" s="17" t="s">
        <v>411</v>
      </c>
      <c r="J1341" s="17" t="s">
        <v>4178</v>
      </c>
      <c r="K1341" s="15"/>
      <c r="L1341" s="18">
        <v>44022</v>
      </c>
      <c r="M1341" s="83">
        <v>822334.42924213398</v>
      </c>
      <c r="N1341" s="84">
        <v>822334.42924213398</v>
      </c>
      <c r="O1341" s="84">
        <v>912894.93658924103</v>
      </c>
      <c r="P1341" s="85">
        <f t="shared" si="20"/>
        <v>0.90079854349345034</v>
      </c>
      <c r="Q1341" s="18">
        <v>43910</v>
      </c>
      <c r="R1341" s="86">
        <v>0</v>
      </c>
      <c r="S1341" s="86">
        <v>0</v>
      </c>
      <c r="T1341" s="15"/>
      <c r="U1341" s="19">
        <v>-5.6475616274838103E-3</v>
      </c>
      <c r="V1341" s="51">
        <v>-0.52284324738138799</v>
      </c>
      <c r="W1341" s="19">
        <v>1.2669050209296999E-2</v>
      </c>
      <c r="X1341" s="51">
        <v>2.0558222719955701</v>
      </c>
      <c r="Y1341" s="19">
        <v>2.2296616929452302E-2</v>
      </c>
      <c r="Z1341" s="51">
        <v>21.5613351512002</v>
      </c>
      <c r="AA1341" s="19">
        <v>0.134798513528949</v>
      </c>
      <c r="AB1341" s="51">
        <v>34.0565182560822</v>
      </c>
      <c r="AC1341" s="19">
        <v>0.199466044741857</v>
      </c>
      <c r="AD1341" s="51">
        <v>44.232459972437901</v>
      </c>
      <c r="AE1341" s="19">
        <v>0.207121175419306</v>
      </c>
      <c r="AF1341" s="87">
        <v>38.489349590556202</v>
      </c>
      <c r="AG1341" s="19">
        <v>-4.2407761281574502E-2</v>
      </c>
      <c r="AH1341" s="51">
        <v>-6.0395971199832301</v>
      </c>
      <c r="AI1341" s="19">
        <v>4.9850930676257101E-2</v>
      </c>
      <c r="AJ1341" s="51">
        <v>18.712010274612101</v>
      </c>
      <c r="AK1341" s="19">
        <v>0.22575487306486999</v>
      </c>
      <c r="AL1341" s="19">
        <v>5.4020209068767103E-2</v>
      </c>
      <c r="AM1341" s="51">
        <v>25.248102584184402</v>
      </c>
      <c r="AN1341" s="15"/>
      <c r="AO1341" s="22">
        <v>3.6556978096996297E-2</v>
      </c>
      <c r="AP1341" s="22">
        <v>-2.3708267339316101E-2</v>
      </c>
      <c r="AQ1341" s="22">
        <v>0.140306192692224</v>
      </c>
      <c r="AR1341" s="22">
        <v>-0.100971928765794</v>
      </c>
      <c r="AS1341" s="20">
        <v>8</v>
      </c>
      <c r="AT1341" s="20">
        <v>4</v>
      </c>
      <c r="AU1341" s="20">
        <v>7</v>
      </c>
      <c r="AV1341" s="21">
        <v>5</v>
      </c>
      <c r="AW1341" s="15"/>
      <c r="AX1341" s="25">
        <v>0.13603858417773201</v>
      </c>
      <c r="AY1341" s="26">
        <v>1.12380386013501</v>
      </c>
      <c r="AZ1341" s="26">
        <v>0.97085203609458404</v>
      </c>
      <c r="BA1341" s="26">
        <v>1.7676845801488501</v>
      </c>
      <c r="BB1341" s="85">
        <v>1.40786055500394E-2</v>
      </c>
      <c r="BC1341" s="88">
        <v>-11.852551767078699</v>
      </c>
      <c r="BD1341" s="18">
        <v>43910</v>
      </c>
      <c r="BE1341" s="18">
        <v>43990</v>
      </c>
      <c r="BF1341" s="20"/>
      <c r="BG1341" s="18"/>
      <c r="BH1341" s="15"/>
    </row>
    <row r="1342" spans="1:60" x14ac:dyDescent="0.25">
      <c r="A1342" s="15"/>
      <c r="B1342" s="14" t="s">
        <v>4179</v>
      </c>
      <c r="C1342" s="14" t="s">
        <v>4180</v>
      </c>
      <c r="D1342" s="14" t="s">
        <v>4168</v>
      </c>
      <c r="E1342" s="16" t="s">
        <v>4164</v>
      </c>
      <c r="F1342" s="16" t="s">
        <v>37</v>
      </c>
      <c r="G1342" s="81" t="s">
        <v>64</v>
      </c>
      <c r="H1342" s="82" t="s">
        <v>621</v>
      </c>
      <c r="I1342" s="17" t="s">
        <v>411</v>
      </c>
      <c r="J1342" s="17" t="s">
        <v>4181</v>
      </c>
      <c r="K1342" s="15"/>
      <c r="L1342" s="18">
        <v>44022</v>
      </c>
      <c r="M1342" s="83">
        <v>897485.90970611596</v>
      </c>
      <c r="N1342" s="84">
        <v>897485.90970611596</v>
      </c>
      <c r="O1342" s="84">
        <v>993078.20687961602</v>
      </c>
      <c r="P1342" s="85">
        <f t="shared" si="20"/>
        <v>0.90374142085560027</v>
      </c>
      <c r="Q1342" s="18">
        <v>43896</v>
      </c>
      <c r="R1342" s="86">
        <v>4707215.9762343699</v>
      </c>
      <c r="S1342" s="86">
        <v>12221223.9537031</v>
      </c>
      <c r="T1342" s="15"/>
      <c r="U1342" s="19">
        <v>-4.1701177378854499E-3</v>
      </c>
      <c r="V1342" s="51">
        <v>-0.37509885842155199</v>
      </c>
      <c r="W1342" s="19">
        <v>3.2070937691969399E-2</v>
      </c>
      <c r="X1342" s="51">
        <v>3.9960110202628099</v>
      </c>
      <c r="Y1342" s="19">
        <v>-5.6024395080385104E-3</v>
      </c>
      <c r="Z1342" s="51">
        <v>18.7714295074402</v>
      </c>
      <c r="AA1342" s="19">
        <v>0.15511383802368101</v>
      </c>
      <c r="AB1342" s="51">
        <v>36.088050705555403</v>
      </c>
      <c r="AC1342" s="19">
        <v>0.358588671997422</v>
      </c>
      <c r="AD1342" s="51">
        <v>60.1447226980235</v>
      </c>
      <c r="AE1342" s="19">
        <v>0.32525061495311097</v>
      </c>
      <c r="AF1342" s="87">
        <v>50.302293543936699</v>
      </c>
      <c r="AG1342" s="19">
        <v>-3.7448793807925498E-2</v>
      </c>
      <c r="AH1342" s="51">
        <v>-5.5437003726183303</v>
      </c>
      <c r="AI1342" s="19">
        <v>2.8393949149176499E-2</v>
      </c>
      <c r="AJ1342" s="51">
        <v>16.5663121219259</v>
      </c>
      <c r="AK1342" s="19">
        <v>0.34577802891901199</v>
      </c>
      <c r="AL1342" s="19">
        <v>7.8441206418574397E-2</v>
      </c>
      <c r="AM1342" s="51">
        <v>36.277450155117499</v>
      </c>
      <c r="AN1342" s="15"/>
      <c r="AO1342" s="22">
        <v>3.5363293067348402E-2</v>
      </c>
      <c r="AP1342" s="22">
        <v>-3.74771384713313E-2</v>
      </c>
      <c r="AQ1342" s="22">
        <v>0.13481012977717899</v>
      </c>
      <c r="AR1342" s="22">
        <v>-0.113372538158728</v>
      </c>
      <c r="AS1342" s="20">
        <v>9</v>
      </c>
      <c r="AT1342" s="20">
        <v>3</v>
      </c>
      <c r="AU1342" s="20">
        <v>7</v>
      </c>
      <c r="AV1342" s="21">
        <v>5</v>
      </c>
      <c r="AW1342" s="15"/>
      <c r="AX1342" s="25">
        <v>0.15286253851198101</v>
      </c>
      <c r="AY1342" s="26">
        <v>1.1620010087081001</v>
      </c>
      <c r="AZ1342" s="26">
        <v>1.1140253149696899</v>
      </c>
      <c r="BA1342" s="26">
        <v>1.75886204965173</v>
      </c>
      <c r="BB1342" s="85">
        <v>1.5793152062415199E-2</v>
      </c>
      <c r="BC1342" s="88">
        <v>-15.833483186143001</v>
      </c>
      <c r="BD1342" s="18">
        <v>43896</v>
      </c>
      <c r="BE1342" s="18">
        <v>43915</v>
      </c>
      <c r="BF1342" s="20"/>
      <c r="BG1342" s="18"/>
      <c r="BH1342" s="15"/>
    </row>
    <row r="1343" spans="1:60" x14ac:dyDescent="0.25">
      <c r="A1343" s="15"/>
      <c r="B1343" s="14" t="s">
        <v>4182</v>
      </c>
      <c r="C1343" s="14" t="s">
        <v>4183</v>
      </c>
      <c r="D1343" s="14" t="s">
        <v>4184</v>
      </c>
      <c r="E1343" s="16" t="s">
        <v>59</v>
      </c>
      <c r="F1343" s="16" t="s">
        <v>37</v>
      </c>
      <c r="G1343" s="81" t="s">
        <v>115</v>
      </c>
      <c r="H1343" s="82" t="s">
        <v>64</v>
      </c>
      <c r="I1343" s="17" t="s">
        <v>31</v>
      </c>
      <c r="J1343" s="17" t="s">
        <v>64</v>
      </c>
      <c r="K1343" s="15"/>
      <c r="L1343" s="18">
        <v>44022</v>
      </c>
      <c r="M1343" s="83">
        <v>1520.0415000002799</v>
      </c>
      <c r="N1343" s="84">
        <v>1520.0415000002799</v>
      </c>
      <c r="O1343" s="84"/>
      <c r="P1343" s="85" t="str">
        <f t="shared" si="20"/>
        <v/>
      </c>
      <c r="Q1343" s="18"/>
      <c r="R1343" s="86">
        <v>1378614.18</v>
      </c>
      <c r="S1343" s="86"/>
      <c r="T1343" s="15"/>
      <c r="U1343" s="19">
        <v>8.2767748608603102E-5</v>
      </c>
      <c r="V1343" s="51">
        <v>5.01896902278531E-2</v>
      </c>
      <c r="W1343" s="19">
        <v>-9.2994263150103507E-3</v>
      </c>
      <c r="X1343" s="51">
        <v>-0.14102538043516699</v>
      </c>
      <c r="Y1343" s="19"/>
      <c r="Z1343" s="51"/>
      <c r="AA1343" s="19"/>
      <c r="AB1343" s="51"/>
      <c r="AC1343" s="19"/>
      <c r="AD1343" s="51"/>
      <c r="AE1343" s="19"/>
      <c r="AF1343" s="87"/>
      <c r="AG1343" s="19">
        <v>-1.6398178559029499E-4</v>
      </c>
      <c r="AH1343" s="51">
        <v>-1.81521917038481</v>
      </c>
      <c r="AI1343" s="19"/>
      <c r="AJ1343" s="51"/>
      <c r="AK1343" s="19">
        <v>-9.3910423765919404E-3</v>
      </c>
      <c r="AL1343" s="19">
        <v>-9.4322385882114806E-2</v>
      </c>
      <c r="AM1343" s="51">
        <v>1.6931358720285099</v>
      </c>
      <c r="AN1343" s="15"/>
      <c r="AO1343" s="22">
        <v>4.8784153659653401E-4</v>
      </c>
      <c r="AP1343" s="22">
        <v>-9.1256117184457305E-3</v>
      </c>
      <c r="AQ1343" s="22">
        <v>-1.6398178559029499E-4</v>
      </c>
      <c r="AR1343" s="22">
        <v>-1.6398178559029499E-4</v>
      </c>
      <c r="AS1343" s="20"/>
      <c r="AT1343" s="20"/>
      <c r="AU1343" s="20"/>
      <c r="AV1343" s="21"/>
      <c r="AW1343" s="15"/>
      <c r="AX1343" s="25"/>
      <c r="AY1343" s="26"/>
      <c r="AZ1343" s="26"/>
      <c r="BA1343" s="26"/>
      <c r="BB1343" s="85"/>
      <c r="BC1343" s="88">
        <v>-1.0366529781203999</v>
      </c>
      <c r="BD1343" s="18">
        <v>43997</v>
      </c>
      <c r="BE1343" s="18">
        <v>44021</v>
      </c>
      <c r="BF1343" s="20"/>
      <c r="BG1343" s="18"/>
      <c r="BH1343" s="15"/>
    </row>
    <row r="1344" spans="1:60" x14ac:dyDescent="0.25">
      <c r="A1344" s="15"/>
      <c r="B1344" s="14" t="s">
        <v>4185</v>
      </c>
      <c r="C1344" s="14" t="s">
        <v>4186</v>
      </c>
      <c r="D1344" s="14" t="s">
        <v>4187</v>
      </c>
      <c r="E1344" s="16" t="s">
        <v>43</v>
      </c>
      <c r="F1344" s="16" t="s">
        <v>37</v>
      </c>
      <c r="G1344" s="81" t="s">
        <v>115</v>
      </c>
      <c r="H1344" s="82" t="s">
        <v>288</v>
      </c>
      <c r="I1344" s="17" t="s">
        <v>31</v>
      </c>
      <c r="J1344" s="17" t="s">
        <v>4188</v>
      </c>
      <c r="K1344" s="15"/>
      <c r="L1344" s="18">
        <v>44022</v>
      </c>
      <c r="M1344" s="83">
        <v>1058.2205999996499</v>
      </c>
      <c r="N1344" s="84">
        <v>1058.2205999996499</v>
      </c>
      <c r="O1344" s="84">
        <v>1194.05430000089</v>
      </c>
      <c r="P1344" s="85">
        <f t="shared" si="20"/>
        <v>0.88624160559436971</v>
      </c>
      <c r="Q1344" s="18">
        <v>43935</v>
      </c>
      <c r="R1344" s="86">
        <v>2229.2669999999998</v>
      </c>
      <c r="S1344" s="86">
        <v>28811.0656261902</v>
      </c>
      <c r="T1344" s="15"/>
      <c r="U1344" s="19">
        <v>0</v>
      </c>
      <c r="V1344" s="51">
        <v>4.1912915366992799E-2</v>
      </c>
      <c r="W1344" s="19">
        <v>0</v>
      </c>
      <c r="X1344" s="51">
        <v>0.78891725106586796</v>
      </c>
      <c r="Y1344" s="19">
        <v>-2.4783400517662799E-2</v>
      </c>
      <c r="Z1344" s="51">
        <v>16.853333406470501</v>
      </c>
      <c r="AA1344" s="19">
        <v>-1.54071545248371E-2</v>
      </c>
      <c r="AB1344" s="51">
        <v>19.035951450670801</v>
      </c>
      <c r="AC1344" s="19">
        <v>-5.49700780993589E-3</v>
      </c>
      <c r="AD1344" s="51">
        <v>23.7361547172477</v>
      </c>
      <c r="AE1344" s="19">
        <v>9.2518996771104901E-3</v>
      </c>
      <c r="AF1344" s="87">
        <v>18.7024220163003</v>
      </c>
      <c r="AG1344" s="19">
        <v>0</v>
      </c>
      <c r="AH1344" s="51">
        <v>-1.79882099182578</v>
      </c>
      <c r="AI1344" s="19">
        <v>-2.3168511228504898E-2</v>
      </c>
      <c r="AJ1344" s="51">
        <v>11.4100660841505</v>
      </c>
      <c r="AK1344" s="19">
        <v>5.8100717187698998E-2</v>
      </c>
      <c r="AL1344" s="19">
        <v>1.29040179490403E-2</v>
      </c>
      <c r="AM1344" s="51">
        <v>3.1705171386420301</v>
      </c>
      <c r="AN1344" s="15"/>
      <c r="AO1344" s="22">
        <v>1.4783267157326901E-2</v>
      </c>
      <c r="AP1344" s="22">
        <v>-0.11343386699270901</v>
      </c>
      <c r="AQ1344" s="22">
        <v>3.9663303954512202E-2</v>
      </c>
      <c r="AR1344" s="22">
        <v>-6.5473341916003805E-2</v>
      </c>
      <c r="AS1344" s="20">
        <v>8</v>
      </c>
      <c r="AT1344" s="20">
        <v>2</v>
      </c>
      <c r="AU1344" s="20">
        <v>7</v>
      </c>
      <c r="AV1344" s="21">
        <v>5</v>
      </c>
      <c r="AW1344" s="15"/>
      <c r="AX1344" s="25">
        <v>0.121543375625042</v>
      </c>
      <c r="AY1344" s="26">
        <v>-0.351794931429595</v>
      </c>
      <c r="AZ1344" s="26">
        <v>0.43660748743695899</v>
      </c>
      <c r="BA1344" s="26">
        <v>-0.37182613968570899</v>
      </c>
      <c r="BB1344" s="85">
        <v>1.1870246324961E-2</v>
      </c>
      <c r="BC1344" s="88">
        <v>-11.402948760427501</v>
      </c>
      <c r="BD1344" s="18">
        <v>43935</v>
      </c>
      <c r="BE1344" s="18">
        <v>43943</v>
      </c>
      <c r="BF1344" s="20"/>
      <c r="BG1344" s="18"/>
      <c r="BH1344" s="15"/>
    </row>
    <row r="1345" spans="1:60" x14ac:dyDescent="0.25">
      <c r="A1345" s="15"/>
      <c r="B1345" s="14" t="s">
        <v>4189</v>
      </c>
      <c r="C1345" s="14" t="s">
        <v>4190</v>
      </c>
      <c r="D1345" s="14" t="s">
        <v>4187</v>
      </c>
      <c r="E1345" s="16" t="s">
        <v>47</v>
      </c>
      <c r="F1345" s="16" t="s">
        <v>37</v>
      </c>
      <c r="G1345" s="81" t="s">
        <v>115</v>
      </c>
      <c r="H1345" s="82" t="s">
        <v>288</v>
      </c>
      <c r="I1345" s="17" t="s">
        <v>31</v>
      </c>
      <c r="J1345" s="17" t="s">
        <v>4191</v>
      </c>
      <c r="K1345" s="15"/>
      <c r="L1345" s="18">
        <v>44022</v>
      </c>
      <c r="M1345" s="83">
        <v>1080.5286999996799</v>
      </c>
      <c r="N1345" s="84">
        <v>1080.5286999996799</v>
      </c>
      <c r="O1345" s="84">
        <v>1080.5286999996799</v>
      </c>
      <c r="P1345" s="85">
        <f t="shared" si="20"/>
        <v>1</v>
      </c>
      <c r="Q1345" s="18">
        <v>44022</v>
      </c>
      <c r="R1345" s="86">
        <v>0</v>
      </c>
      <c r="S1345" s="86">
        <v>0</v>
      </c>
      <c r="T1345" s="15"/>
      <c r="U1345" s="19">
        <v>0</v>
      </c>
      <c r="V1345" s="51">
        <v>4.1912915366992799E-2</v>
      </c>
      <c r="W1345" s="19">
        <v>0</v>
      </c>
      <c r="X1345" s="51">
        <v>0.78891725106586796</v>
      </c>
      <c r="Y1345" s="19">
        <v>0</v>
      </c>
      <c r="Z1345" s="51">
        <v>19.3316734582477</v>
      </c>
      <c r="AA1345" s="19">
        <v>0</v>
      </c>
      <c r="AB1345" s="51">
        <v>20.576666903158198</v>
      </c>
      <c r="AC1345" s="19">
        <v>1.3477343027261701E-2</v>
      </c>
      <c r="AD1345" s="51">
        <v>25.633589800971102</v>
      </c>
      <c r="AE1345" s="19">
        <v>2.97329026707303E-2</v>
      </c>
      <c r="AF1345" s="87">
        <v>20.7505223156768</v>
      </c>
      <c r="AG1345" s="19">
        <v>0</v>
      </c>
      <c r="AH1345" s="51">
        <v>-1.79882099182578</v>
      </c>
      <c r="AI1345" s="19">
        <v>0</v>
      </c>
      <c r="AJ1345" s="51">
        <v>13.726917206993701</v>
      </c>
      <c r="AK1345" s="19">
        <v>8.0528700000286293E-2</v>
      </c>
      <c r="AL1345" s="19">
        <v>1.7803567103328501E-2</v>
      </c>
      <c r="AM1345" s="51">
        <v>6.0299328113615003</v>
      </c>
      <c r="AN1345" s="15"/>
      <c r="AO1345" s="22">
        <v>0</v>
      </c>
      <c r="AP1345" s="22">
        <v>0</v>
      </c>
      <c r="AQ1345" s="22">
        <v>0</v>
      </c>
      <c r="AR1345" s="22">
        <v>0</v>
      </c>
      <c r="AS1345" s="20">
        <v>0</v>
      </c>
      <c r="AT1345" s="20">
        <v>0</v>
      </c>
      <c r="AU1345" s="20">
        <v>7</v>
      </c>
      <c r="AV1345" s="21">
        <v>5</v>
      </c>
      <c r="AW1345" s="15"/>
      <c r="AX1345" s="25">
        <v>0</v>
      </c>
      <c r="AY1345" s="26">
        <v>-115.60985635151199</v>
      </c>
      <c r="AZ1345" s="26">
        <v>0.50284619762987903</v>
      </c>
      <c r="BA1345" s="26">
        <v>-15.965405561117199</v>
      </c>
      <c r="BB1345" s="85">
        <v>0</v>
      </c>
      <c r="BC1345" s="88">
        <v>0</v>
      </c>
      <c r="BD1345" s="18">
        <v>43657</v>
      </c>
      <c r="BE1345" s="18"/>
      <c r="BF1345" s="20"/>
      <c r="BG1345" s="18"/>
      <c r="BH1345" s="15"/>
    </row>
    <row r="1346" spans="1:60" x14ac:dyDescent="0.25">
      <c r="A1346" s="15"/>
      <c r="B1346" s="14" t="s">
        <v>4192</v>
      </c>
      <c r="C1346" s="14" t="s">
        <v>4193</v>
      </c>
      <c r="D1346" s="14" t="s">
        <v>4187</v>
      </c>
      <c r="E1346" s="16" t="s">
        <v>51</v>
      </c>
      <c r="F1346" s="16" t="s">
        <v>37</v>
      </c>
      <c r="G1346" s="81" t="s">
        <v>115</v>
      </c>
      <c r="H1346" s="82" t="s">
        <v>288</v>
      </c>
      <c r="I1346" s="17" t="s">
        <v>31</v>
      </c>
      <c r="J1346" s="17" t="s">
        <v>4194</v>
      </c>
      <c r="K1346" s="15"/>
      <c r="L1346" s="18">
        <v>44022</v>
      </c>
      <c r="M1346" s="83">
        <v>1058.55220000073</v>
      </c>
      <c r="N1346" s="84">
        <v>1058.55220000073</v>
      </c>
      <c r="O1346" s="84">
        <v>1194.1099999994001</v>
      </c>
      <c r="P1346" s="85">
        <f t="shared" si="20"/>
        <v>0.88647796266781265</v>
      </c>
      <c r="Q1346" s="18">
        <v>43935</v>
      </c>
      <c r="R1346" s="86">
        <v>0</v>
      </c>
      <c r="S1346" s="86">
        <v>180823.387737793</v>
      </c>
      <c r="T1346" s="15"/>
      <c r="U1346" s="19">
        <v>0</v>
      </c>
      <c r="V1346" s="51">
        <v>4.1912915366992799E-2</v>
      </c>
      <c r="W1346" s="19">
        <v>0</v>
      </c>
      <c r="X1346" s="51">
        <v>0.78891725106586796</v>
      </c>
      <c r="Y1346" s="19">
        <v>-2.3213792039314299E-2</v>
      </c>
      <c r="Z1346" s="51">
        <v>17.0102942543162</v>
      </c>
      <c r="AA1346" s="19">
        <v>-1.23616184855564E-2</v>
      </c>
      <c r="AB1346" s="51">
        <v>19.3405050545989</v>
      </c>
      <c r="AC1346" s="19">
        <v>5.5067745051928796E-4</v>
      </c>
      <c r="AD1346" s="51">
        <v>24.340923243318699</v>
      </c>
      <c r="AE1346" s="19">
        <v>1.8414057789414101E-2</v>
      </c>
      <c r="AF1346" s="87">
        <v>19.6186378275452</v>
      </c>
      <c r="AG1346" s="19">
        <v>0</v>
      </c>
      <c r="AH1346" s="51">
        <v>-1.79882099182578</v>
      </c>
      <c r="AI1346" s="19">
        <v>-2.1516425926165501E-2</v>
      </c>
      <c r="AJ1346" s="51">
        <v>11.5752746143844</v>
      </c>
      <c r="AK1346" s="19">
        <v>5.8552200000121998E-2</v>
      </c>
      <c r="AL1346" s="19">
        <v>1.34661081101513E-2</v>
      </c>
      <c r="AM1346" s="51">
        <v>3.2912583736106198</v>
      </c>
      <c r="AN1346" s="15"/>
      <c r="AO1346" s="22">
        <v>1.48317559342104E-2</v>
      </c>
      <c r="AP1346" s="22">
        <v>-0.113434748952423</v>
      </c>
      <c r="AQ1346" s="22">
        <v>4.04178739026975E-2</v>
      </c>
      <c r="AR1346" s="22">
        <v>-6.5029242781747598E-2</v>
      </c>
      <c r="AS1346" s="20">
        <v>8</v>
      </c>
      <c r="AT1346" s="20">
        <v>1</v>
      </c>
      <c r="AU1346" s="20">
        <v>7</v>
      </c>
      <c r="AV1346" s="21">
        <v>5</v>
      </c>
      <c r="AW1346" s="15"/>
      <c r="AX1346" s="25">
        <v>0.12157159650189001</v>
      </c>
      <c r="AY1346" s="26">
        <v>-0.32643053784431703</v>
      </c>
      <c r="AZ1346" s="26">
        <v>0.44639091690078198</v>
      </c>
      <c r="BA1346" s="26">
        <v>-0.34511228648898401</v>
      </c>
      <c r="BB1346" s="85">
        <v>1.1873263808993201E-2</v>
      </c>
      <c r="BC1346" s="88">
        <v>-11.3786669569963</v>
      </c>
      <c r="BD1346" s="18">
        <v>43935</v>
      </c>
      <c r="BE1346" s="18">
        <v>43943</v>
      </c>
      <c r="BF1346" s="20"/>
      <c r="BG1346" s="18"/>
      <c r="BH1346" s="15"/>
    </row>
    <row r="1347" spans="1:60" x14ac:dyDescent="0.25">
      <c r="A1347" s="15"/>
      <c r="B1347" s="14" t="s">
        <v>4195</v>
      </c>
      <c r="C1347" s="14" t="s">
        <v>4196</v>
      </c>
      <c r="D1347" s="14" t="s">
        <v>4187</v>
      </c>
      <c r="E1347" s="16" t="s">
        <v>55</v>
      </c>
      <c r="F1347" s="16" t="s">
        <v>37</v>
      </c>
      <c r="G1347" s="81" t="s">
        <v>115</v>
      </c>
      <c r="H1347" s="82" t="s">
        <v>288</v>
      </c>
      <c r="I1347" s="17" t="s">
        <v>31</v>
      </c>
      <c r="J1347" s="17" t="s">
        <v>4197</v>
      </c>
      <c r="K1347" s="15"/>
      <c r="L1347" s="18">
        <v>44022</v>
      </c>
      <c r="M1347" s="83">
        <v>1082.21000000089</v>
      </c>
      <c r="N1347" s="84">
        <v>1082.21000000089</v>
      </c>
      <c r="O1347" s="84">
        <v>1220.6505999993501</v>
      </c>
      <c r="P1347" s="85">
        <f t="shared" si="20"/>
        <v>0.88658458038808663</v>
      </c>
      <c r="Q1347" s="18">
        <v>43935</v>
      </c>
      <c r="R1347" s="86">
        <v>0</v>
      </c>
      <c r="S1347" s="86">
        <v>10008.4195125732</v>
      </c>
      <c r="T1347" s="15"/>
      <c r="U1347" s="19">
        <v>0</v>
      </c>
      <c r="V1347" s="51">
        <v>4.1912915366992799E-2</v>
      </c>
      <c r="W1347" s="19">
        <v>0</v>
      </c>
      <c r="X1347" s="51">
        <v>0.78891725106586796</v>
      </c>
      <c r="Y1347" s="19">
        <v>-2.00573091842671E-2</v>
      </c>
      <c r="Z1347" s="51">
        <v>17.325942539813699</v>
      </c>
      <c r="AA1347" s="19">
        <v>-6.6471051441112598E-3</v>
      </c>
      <c r="AB1347" s="51">
        <v>19.911956388736101</v>
      </c>
      <c r="AC1347" s="19">
        <v>7.5380316029622901E-3</v>
      </c>
      <c r="AD1347" s="51">
        <v>25.039658658555702</v>
      </c>
      <c r="AE1347" s="19">
        <v>2.6748145428427999E-2</v>
      </c>
      <c r="AF1347" s="87">
        <v>20.452046591439299</v>
      </c>
      <c r="AG1347" s="19">
        <v>0</v>
      </c>
      <c r="AH1347" s="51">
        <v>-1.79882099182578</v>
      </c>
      <c r="AI1347" s="19">
        <v>-1.8087813095917199E-2</v>
      </c>
      <c r="AJ1347" s="51">
        <v>11.918135897401999</v>
      </c>
      <c r="AK1347" s="19">
        <v>8.2075065240205705E-2</v>
      </c>
      <c r="AL1347" s="19">
        <v>1.80693277798127E-2</v>
      </c>
      <c r="AM1347" s="51">
        <v>5.5679519438926901</v>
      </c>
      <c r="AN1347" s="15"/>
      <c r="AO1347" s="22">
        <v>1.4954569973269801E-2</v>
      </c>
      <c r="AP1347" s="22">
        <v>-0.11344482519693</v>
      </c>
      <c r="AQ1347" s="22">
        <v>4.1144597053062198E-2</v>
      </c>
      <c r="AR1347" s="22">
        <v>-6.4679308618942694E-2</v>
      </c>
      <c r="AS1347" s="20">
        <v>8</v>
      </c>
      <c r="AT1347" s="20">
        <v>1</v>
      </c>
      <c r="AU1347" s="20">
        <v>7</v>
      </c>
      <c r="AV1347" s="21">
        <v>5</v>
      </c>
      <c r="AW1347" s="15"/>
      <c r="AX1347" s="25">
        <v>0.12163228568373601</v>
      </c>
      <c r="AY1347" s="26">
        <v>-0.279605635609187</v>
      </c>
      <c r="AZ1347" s="26">
        <v>0.46466865043066702</v>
      </c>
      <c r="BA1347" s="26">
        <v>-0.29573910893032002</v>
      </c>
      <c r="BB1347" s="85">
        <v>1.1879633005137301E-2</v>
      </c>
      <c r="BC1347" s="88">
        <v>-11.367462564579901</v>
      </c>
      <c r="BD1347" s="18">
        <v>43935</v>
      </c>
      <c r="BE1347" s="18">
        <v>43943</v>
      </c>
      <c r="BF1347" s="20"/>
      <c r="BG1347" s="18"/>
      <c r="BH1347" s="15"/>
    </row>
    <row r="1348" spans="1:60" x14ac:dyDescent="0.25">
      <c r="A1348" s="15"/>
      <c r="B1348" s="14" t="s">
        <v>4198</v>
      </c>
      <c r="C1348" s="14" t="s">
        <v>4199</v>
      </c>
      <c r="D1348" s="14" t="s">
        <v>4187</v>
      </c>
      <c r="E1348" s="16" t="s">
        <v>59</v>
      </c>
      <c r="F1348" s="16" t="s">
        <v>37</v>
      </c>
      <c r="G1348" s="81" t="s">
        <v>115</v>
      </c>
      <c r="H1348" s="82" t="s">
        <v>288</v>
      </c>
      <c r="I1348" s="17" t="s">
        <v>31</v>
      </c>
      <c r="J1348" s="17" t="s">
        <v>4200</v>
      </c>
      <c r="K1348" s="15"/>
      <c r="L1348" s="18">
        <v>44022</v>
      </c>
      <c r="M1348" s="83">
        <v>1077.9833000004301</v>
      </c>
      <c r="N1348" s="84">
        <v>1077.9833000004301</v>
      </c>
      <c r="O1348" s="84">
        <v>1216.2117999996999</v>
      </c>
      <c r="P1348" s="85">
        <f t="shared" si="20"/>
        <v>0.88634504286235016</v>
      </c>
      <c r="Q1348" s="18">
        <v>43935</v>
      </c>
      <c r="R1348" s="86">
        <v>342.77</v>
      </c>
      <c r="S1348" s="86">
        <v>234174.89460961899</v>
      </c>
      <c r="T1348" s="15"/>
      <c r="U1348" s="19">
        <v>0</v>
      </c>
      <c r="V1348" s="51">
        <v>4.1912915366992799E-2</v>
      </c>
      <c r="W1348" s="19">
        <v>0</v>
      </c>
      <c r="X1348" s="51">
        <v>0.78891725106586796</v>
      </c>
      <c r="Y1348" s="19">
        <v>-2.3235751140418901E-2</v>
      </c>
      <c r="Z1348" s="51">
        <v>17.0080983442022</v>
      </c>
      <c r="AA1348" s="19">
        <v>-1.11568552420067E-2</v>
      </c>
      <c r="AB1348" s="51">
        <v>19.4609813789721</v>
      </c>
      <c r="AC1348" s="19">
        <v>4.1586598999856497E-3</v>
      </c>
      <c r="AD1348" s="51">
        <v>24.701721488265299</v>
      </c>
      <c r="AE1348" s="19">
        <v>2.4522681935195599E-2</v>
      </c>
      <c r="AF1348" s="87">
        <v>20.229500242130602</v>
      </c>
      <c r="AG1348" s="19">
        <v>0</v>
      </c>
      <c r="AH1348" s="51">
        <v>-1.79882099182578</v>
      </c>
      <c r="AI1348" s="19">
        <v>-2.1462261218403E-2</v>
      </c>
      <c r="AJ1348" s="51">
        <v>11.580691085153401</v>
      </c>
      <c r="AK1348" s="19">
        <v>7.7519858708910802E-2</v>
      </c>
      <c r="AL1348" s="19">
        <v>1.7094757020458901E-2</v>
      </c>
      <c r="AM1348" s="51">
        <v>5.1124312907632001</v>
      </c>
      <c r="AN1348" s="15"/>
      <c r="AO1348" s="22">
        <v>1.4827231718300001E-2</v>
      </c>
      <c r="AP1348" s="22">
        <v>-0.11341990501387</v>
      </c>
      <c r="AQ1348" s="22">
        <v>4.0163458052120397E-2</v>
      </c>
      <c r="AR1348" s="22">
        <v>-6.5176099529708195E-2</v>
      </c>
      <c r="AS1348" s="20">
        <v>8</v>
      </c>
      <c r="AT1348" s="20">
        <v>1</v>
      </c>
      <c r="AU1348" s="20">
        <v>7</v>
      </c>
      <c r="AV1348" s="21">
        <v>5</v>
      </c>
      <c r="AW1348" s="15"/>
      <c r="AX1348" s="25">
        <v>0.121553954785777</v>
      </c>
      <c r="AY1348" s="26">
        <v>-0.31738248521787699</v>
      </c>
      <c r="AZ1348" s="26">
        <v>0.44996520436006898</v>
      </c>
      <c r="BA1348" s="26">
        <v>-0.33554228707589601</v>
      </c>
      <c r="BB1348" s="85">
        <v>1.1871600925387599E-2</v>
      </c>
      <c r="BC1348" s="88">
        <v>-11.3926538123487</v>
      </c>
      <c r="BD1348" s="18">
        <v>43935</v>
      </c>
      <c r="BE1348" s="18">
        <v>43943</v>
      </c>
      <c r="BF1348" s="20"/>
      <c r="BG1348" s="18"/>
      <c r="BH1348" s="15"/>
    </row>
    <row r="1349" spans="1:60" x14ac:dyDescent="0.25">
      <c r="A1349" s="15"/>
      <c r="B1349" s="14" t="s">
        <v>4201</v>
      </c>
      <c r="C1349" s="14" t="s">
        <v>4202</v>
      </c>
      <c r="D1349" s="14" t="s">
        <v>4187</v>
      </c>
      <c r="E1349" s="16" t="s">
        <v>63</v>
      </c>
      <c r="F1349" s="16" t="s">
        <v>37</v>
      </c>
      <c r="G1349" s="81" t="s">
        <v>115</v>
      </c>
      <c r="H1349" s="82" t="s">
        <v>288</v>
      </c>
      <c r="I1349" s="17" t="s">
        <v>31</v>
      </c>
      <c r="J1349" s="17" t="s">
        <v>4203</v>
      </c>
      <c r="K1349" s="15"/>
      <c r="L1349" s="18">
        <v>44022</v>
      </c>
      <c r="M1349" s="83">
        <v>1067.5565000008801</v>
      </c>
      <c r="N1349" s="84">
        <v>1067.5565000008801</v>
      </c>
      <c r="O1349" s="84">
        <v>1067.5565000008801</v>
      </c>
      <c r="P1349" s="85">
        <f t="shared" si="20"/>
        <v>1</v>
      </c>
      <c r="Q1349" s="18">
        <v>44022</v>
      </c>
      <c r="R1349" s="86">
        <v>0</v>
      </c>
      <c r="S1349" s="86">
        <v>0</v>
      </c>
      <c r="T1349" s="15"/>
      <c r="U1349" s="19">
        <v>0</v>
      </c>
      <c r="V1349" s="51">
        <v>4.1912915366992799E-2</v>
      </c>
      <c r="W1349" s="19">
        <v>0</v>
      </c>
      <c r="X1349" s="51">
        <v>0.78891725106586796</v>
      </c>
      <c r="Y1349" s="19">
        <v>0</v>
      </c>
      <c r="Z1349" s="51">
        <v>19.3316734582477</v>
      </c>
      <c r="AA1349" s="19">
        <v>0</v>
      </c>
      <c r="AB1349" s="51">
        <v>20.576666903158198</v>
      </c>
      <c r="AC1349" s="19">
        <v>0</v>
      </c>
      <c r="AD1349" s="51">
        <v>24.2858554982522</v>
      </c>
      <c r="AE1349" s="19">
        <v>2.8757289965142302E-3</v>
      </c>
      <c r="AF1349" s="87">
        <v>18.064804948255201</v>
      </c>
      <c r="AG1349" s="19">
        <v>0</v>
      </c>
      <c r="AH1349" s="51">
        <v>-1.79882099182578</v>
      </c>
      <c r="AI1349" s="19">
        <v>0</v>
      </c>
      <c r="AJ1349" s="51">
        <v>13.726917206993701</v>
      </c>
      <c r="AK1349" s="19">
        <v>6.7040265919786193E-2</v>
      </c>
      <c r="AL1349" s="19">
        <v>1.4840533925962501E-2</v>
      </c>
      <c r="AM1349" s="51">
        <v>4.0644720118507403</v>
      </c>
      <c r="AN1349" s="15"/>
      <c r="AO1349" s="22">
        <v>0</v>
      </c>
      <c r="AP1349" s="22">
        <v>0</v>
      </c>
      <c r="AQ1349" s="22">
        <v>0</v>
      </c>
      <c r="AR1349" s="22">
        <v>0</v>
      </c>
      <c r="AS1349" s="20">
        <v>0</v>
      </c>
      <c r="AT1349" s="20">
        <v>0</v>
      </c>
      <c r="AU1349" s="20">
        <v>7</v>
      </c>
      <c r="AV1349" s="21">
        <v>5</v>
      </c>
      <c r="AW1349" s="15"/>
      <c r="AX1349" s="25">
        <v>0</v>
      </c>
      <c r="AY1349" s="26">
        <v>-115.60985635151199</v>
      </c>
      <c r="AZ1349" s="26">
        <v>0.50284619762987903</v>
      </c>
      <c r="BA1349" s="26">
        <v>-15.965405561117199</v>
      </c>
      <c r="BB1349" s="85">
        <v>0</v>
      </c>
      <c r="BC1349" s="88">
        <v>0</v>
      </c>
      <c r="BD1349" s="18">
        <v>43657</v>
      </c>
      <c r="BE1349" s="18"/>
      <c r="BF1349" s="20"/>
      <c r="BG1349" s="18"/>
      <c r="BH1349" s="15"/>
    </row>
    <row r="1350" spans="1:60" x14ac:dyDescent="0.25">
      <c r="A1350" s="15"/>
      <c r="B1350" s="14" t="s">
        <v>4204</v>
      </c>
      <c r="C1350" s="14" t="s">
        <v>4205</v>
      </c>
      <c r="D1350" s="14" t="s">
        <v>4206</v>
      </c>
      <c r="E1350" s="16" t="s">
        <v>27</v>
      </c>
      <c r="F1350" s="16" t="s">
        <v>287</v>
      </c>
      <c r="G1350" s="81" t="s">
        <v>38</v>
      </c>
      <c r="H1350" s="82" t="s">
        <v>39</v>
      </c>
      <c r="I1350" s="17" t="s">
        <v>31</v>
      </c>
      <c r="J1350" s="17" t="s">
        <v>4207</v>
      </c>
      <c r="K1350" s="15"/>
      <c r="L1350" s="18">
        <v>44022</v>
      </c>
      <c r="M1350" s="83">
        <v>2728.9510999992499</v>
      </c>
      <c r="N1350" s="84">
        <v>2728.9510999992499</v>
      </c>
      <c r="O1350" s="84">
        <v>3633.4235999993998</v>
      </c>
      <c r="P1350" s="85">
        <f t="shared" si="20"/>
        <v>0.75106879913470603</v>
      </c>
      <c r="Q1350" s="18">
        <v>43756</v>
      </c>
      <c r="R1350" s="86">
        <v>86453170.848000005</v>
      </c>
      <c r="S1350" s="86">
        <v>97834482.278624997</v>
      </c>
      <c r="T1350" s="15"/>
      <c r="U1350" s="19">
        <v>-6.6428269474272405E-4</v>
      </c>
      <c r="V1350" s="51">
        <v>-2.4515354107279601E-2</v>
      </c>
      <c r="W1350" s="19">
        <v>-8.9715645999604004E-3</v>
      </c>
      <c r="X1350" s="51">
        <v>-0.108239208930172</v>
      </c>
      <c r="Y1350" s="19">
        <v>-0.22131029146665199</v>
      </c>
      <c r="Z1350" s="51">
        <v>-2.7993556884175601</v>
      </c>
      <c r="AA1350" s="19">
        <v>-0.232667809053964</v>
      </c>
      <c r="AB1350" s="51">
        <v>-2.6901140022382601</v>
      </c>
      <c r="AC1350" s="19">
        <v>-0.29417489092244098</v>
      </c>
      <c r="AD1350" s="51">
        <v>-5.13163359399186</v>
      </c>
      <c r="AE1350" s="19">
        <v>-0.25297425050026501</v>
      </c>
      <c r="AF1350" s="87">
        <v>-7.5201930014300196</v>
      </c>
      <c r="AG1350" s="19">
        <v>1.8188781701610399E-2</v>
      </c>
      <c r="AH1350" s="51">
        <v>2.0057178335264301E-2</v>
      </c>
      <c r="AI1350" s="19">
        <v>-0.167082542775606</v>
      </c>
      <c r="AJ1350" s="51">
        <v>-2.98133707056695</v>
      </c>
      <c r="AK1350" s="19">
        <v>-0.114458414445835</v>
      </c>
      <c r="AL1350" s="19">
        <v>-1.6967298188319501E-2</v>
      </c>
      <c r="AM1350" s="51">
        <v>-22.517088636435801</v>
      </c>
      <c r="AN1350" s="15"/>
      <c r="AO1350" s="22">
        <v>7.9691858300066101E-2</v>
      </c>
      <c r="AP1350" s="22">
        <v>-0.140777061189583</v>
      </c>
      <c r="AQ1350" s="22">
        <v>0.13674500767054301</v>
      </c>
      <c r="AR1350" s="22">
        <v>-0.161209092898353</v>
      </c>
      <c r="AS1350" s="20">
        <v>5</v>
      </c>
      <c r="AT1350" s="20">
        <v>7</v>
      </c>
      <c r="AU1350" s="20">
        <v>3</v>
      </c>
      <c r="AV1350" s="21">
        <v>9</v>
      </c>
      <c r="AW1350" s="15"/>
      <c r="AX1350" s="25">
        <v>0.34261264928965801</v>
      </c>
      <c r="AY1350" s="26">
        <v>-0.47368954445073502</v>
      </c>
      <c r="AZ1350" s="26">
        <v>-1.55428241935078</v>
      </c>
      <c r="BA1350" s="26">
        <v>-0.628546632835423</v>
      </c>
      <c r="BB1350" s="85">
        <v>3.4760905655566603E-2</v>
      </c>
      <c r="BC1350" s="88">
        <v>-44.618871303624502</v>
      </c>
      <c r="BD1350" s="18">
        <v>43756</v>
      </c>
      <c r="BE1350" s="18">
        <v>43908</v>
      </c>
      <c r="BF1350" s="20"/>
      <c r="BG1350" s="18"/>
      <c r="BH1350" s="15"/>
    </row>
    <row r="1351" spans="1:60" x14ac:dyDescent="0.25">
      <c r="A1351" s="15"/>
      <c r="B1351" s="14" t="s">
        <v>4208</v>
      </c>
      <c r="C1351" s="14" t="s">
        <v>4209</v>
      </c>
      <c r="D1351" s="14" t="s">
        <v>4210</v>
      </c>
      <c r="E1351" s="16" t="s">
        <v>36</v>
      </c>
      <c r="F1351" s="16" t="s">
        <v>114</v>
      </c>
      <c r="G1351" s="81" t="s">
        <v>224</v>
      </c>
      <c r="H1351" s="82" t="s">
        <v>3059</v>
      </c>
      <c r="I1351" s="17" t="s">
        <v>411</v>
      </c>
      <c r="J1351" s="17" t="s">
        <v>4211</v>
      </c>
      <c r="K1351" s="15"/>
      <c r="L1351" s="18">
        <v>44022</v>
      </c>
      <c r="M1351" s="83">
        <v>469.04400000022702</v>
      </c>
      <c r="N1351" s="84">
        <v>469.04400000022702</v>
      </c>
      <c r="O1351" s="84">
        <v>591.85910299979196</v>
      </c>
      <c r="P1351" s="85">
        <f t="shared" ref="P1351:P1414" si="21">IFERROR(N1351/O1351,"")</f>
        <v>0.79249266864852441</v>
      </c>
      <c r="Q1351" s="18">
        <v>43979</v>
      </c>
      <c r="R1351" s="86">
        <v>2434710.6871289099</v>
      </c>
      <c r="S1351" s="86">
        <v>2159980.48583203</v>
      </c>
      <c r="T1351" s="15"/>
      <c r="U1351" s="19">
        <v>-5.8132594167545903E-3</v>
      </c>
      <c r="V1351" s="51">
        <v>-0.53941302630846599</v>
      </c>
      <c r="W1351" s="19">
        <v>-0.115958926049643</v>
      </c>
      <c r="X1351" s="51">
        <v>-10.8069753539021</v>
      </c>
      <c r="Y1351" s="19">
        <v>0.22798392424010699</v>
      </c>
      <c r="Z1351" s="51">
        <v>42.130065882287496</v>
      </c>
      <c r="AA1351" s="19">
        <v>-0.15250297720020201</v>
      </c>
      <c r="AB1351" s="51">
        <v>5.3263691831380102</v>
      </c>
      <c r="AC1351" s="19">
        <v>-9.5652642818167793E-2</v>
      </c>
      <c r="AD1351" s="51">
        <v>14.7205912164354</v>
      </c>
      <c r="AE1351" s="19"/>
      <c r="AF1351" s="87"/>
      <c r="AG1351" s="19">
        <v>-8.5394232361140895E-2</v>
      </c>
      <c r="AH1351" s="51">
        <v>-10.338244227939899</v>
      </c>
      <c r="AI1351" s="19">
        <v>0.23415078057587399</v>
      </c>
      <c r="AJ1351" s="51">
        <v>37.141995264566503</v>
      </c>
      <c r="AK1351" s="19">
        <v>-0.22470784641074701</v>
      </c>
      <c r="AL1351" s="19">
        <v>-9.4515052337519598E-2</v>
      </c>
      <c r="AM1351" s="51">
        <v>8.5066725753713399</v>
      </c>
      <c r="AN1351" s="15"/>
      <c r="AO1351" s="22">
        <v>0.147076580038702</v>
      </c>
      <c r="AP1351" s="22">
        <v>-0.26694028872327202</v>
      </c>
      <c r="AQ1351" s="22">
        <v>0.35840789776586501</v>
      </c>
      <c r="AR1351" s="22">
        <v>-0.57757425370800797</v>
      </c>
      <c r="AS1351" s="20">
        <v>7</v>
      </c>
      <c r="AT1351" s="20">
        <v>5</v>
      </c>
      <c r="AU1351" s="20">
        <v>8</v>
      </c>
      <c r="AV1351" s="21">
        <v>4</v>
      </c>
      <c r="AW1351" s="15"/>
      <c r="AX1351" s="25">
        <v>0.61573844044760295</v>
      </c>
      <c r="AY1351" s="26">
        <v>0.29568286139783601</v>
      </c>
      <c r="AZ1351" s="26">
        <v>0.312224260576841</v>
      </c>
      <c r="BA1351" s="26">
        <v>0.40584696049381802</v>
      </c>
      <c r="BB1351" s="85">
        <v>6.09430906357738E-2</v>
      </c>
      <c r="BC1351" s="88">
        <v>-61.699009527976202</v>
      </c>
      <c r="BD1351" s="18">
        <v>43658</v>
      </c>
      <c r="BE1351" s="18">
        <v>43718</v>
      </c>
      <c r="BF1351" s="20">
        <v>206</v>
      </c>
      <c r="BG1351" s="18">
        <v>43948</v>
      </c>
      <c r="BH1351" s="15"/>
    </row>
    <row r="1352" spans="1:60" x14ac:dyDescent="0.25">
      <c r="A1352" s="15"/>
      <c r="B1352" s="14" t="s">
        <v>4212</v>
      </c>
      <c r="C1352" s="14" t="s">
        <v>4213</v>
      </c>
      <c r="D1352" s="14" t="s">
        <v>4210</v>
      </c>
      <c r="E1352" s="16" t="s">
        <v>77</v>
      </c>
      <c r="F1352" s="16" t="s">
        <v>114</v>
      </c>
      <c r="G1352" s="81" t="s">
        <v>224</v>
      </c>
      <c r="H1352" s="82" t="s">
        <v>3059</v>
      </c>
      <c r="I1352" s="17" t="s">
        <v>411</v>
      </c>
      <c r="J1352" s="17" t="s">
        <v>4214</v>
      </c>
      <c r="K1352" s="15"/>
      <c r="L1352" s="18">
        <v>44022</v>
      </c>
      <c r="M1352" s="83">
        <v>484.60062600020302</v>
      </c>
      <c r="N1352" s="84">
        <v>484.60062600020302</v>
      </c>
      <c r="O1352" s="84">
        <v>611.37273600045603</v>
      </c>
      <c r="P1352" s="85">
        <f t="shared" si="21"/>
        <v>0.79264350119767457</v>
      </c>
      <c r="Q1352" s="18">
        <v>43979</v>
      </c>
      <c r="R1352" s="86">
        <v>17982.607559387201</v>
      </c>
      <c r="S1352" s="86">
        <v>26036.612114440901</v>
      </c>
      <c r="T1352" s="15"/>
      <c r="U1352" s="19">
        <v>-5.8079410518985198E-3</v>
      </c>
      <c r="V1352" s="51">
        <v>-0.53888118982286004</v>
      </c>
      <c r="W1352" s="19">
        <v>-0.1159645905855</v>
      </c>
      <c r="X1352" s="51">
        <v>-10.8075418074877</v>
      </c>
      <c r="Y1352" s="19">
        <v>0.229333991919702</v>
      </c>
      <c r="Z1352" s="51">
        <v>42.265072650217903</v>
      </c>
      <c r="AA1352" s="19">
        <v>-0.150716408865264</v>
      </c>
      <c r="AB1352" s="51">
        <v>5.5050260166317502</v>
      </c>
      <c r="AC1352" s="19">
        <v>-9.1793085212848402E-2</v>
      </c>
      <c r="AD1352" s="51">
        <v>15.106546976967399</v>
      </c>
      <c r="AE1352" s="19"/>
      <c r="AF1352" s="87"/>
      <c r="AG1352" s="19">
        <v>-8.5485397040465594E-2</v>
      </c>
      <c r="AH1352" s="51">
        <v>-10.3473606958723</v>
      </c>
      <c r="AI1352" s="19">
        <v>0.23562291992857401</v>
      </c>
      <c r="AJ1352" s="51">
        <v>37.289209199836499</v>
      </c>
      <c r="AK1352" s="19">
        <v>-0.18249733784701699</v>
      </c>
      <c r="AL1352" s="19">
        <v>-7.7912785107400906E-2</v>
      </c>
      <c r="AM1352" s="51">
        <v>10.161741018528099</v>
      </c>
      <c r="AN1352" s="15"/>
      <c r="AO1352" s="22">
        <v>0.147050360097637</v>
      </c>
      <c r="AP1352" s="22">
        <v>-0.26691646004561298</v>
      </c>
      <c r="AQ1352" s="22">
        <v>0.35833965948608199</v>
      </c>
      <c r="AR1352" s="22">
        <v>-0.57750626815482997</v>
      </c>
      <c r="AS1352" s="20">
        <v>7</v>
      </c>
      <c r="AT1352" s="20">
        <v>5</v>
      </c>
      <c r="AU1352" s="20">
        <v>8</v>
      </c>
      <c r="AV1352" s="21">
        <v>4</v>
      </c>
      <c r="AW1352" s="15"/>
      <c r="AX1352" s="25">
        <v>0.61576403897663101</v>
      </c>
      <c r="AY1352" s="26">
        <v>0.29902295298688802</v>
      </c>
      <c r="AZ1352" s="26">
        <v>0.31476013420933702</v>
      </c>
      <c r="BA1352" s="26">
        <v>0.41050137382035201</v>
      </c>
      <c r="BB1352" s="85">
        <v>6.0946673096623299E-2</v>
      </c>
      <c r="BC1352" s="88">
        <v>-61.687134893261799</v>
      </c>
      <c r="BD1352" s="18">
        <v>43658</v>
      </c>
      <c r="BE1352" s="18">
        <v>43718</v>
      </c>
      <c r="BF1352" s="20">
        <v>206</v>
      </c>
      <c r="BG1352" s="18">
        <v>43948</v>
      </c>
      <c r="BH1352" s="15"/>
    </row>
    <row r="1353" spans="1:60" x14ac:dyDescent="0.25">
      <c r="A1353" s="15"/>
      <c r="B1353" s="14" t="s">
        <v>4215</v>
      </c>
      <c r="C1353" s="14" t="s">
        <v>4216</v>
      </c>
      <c r="D1353" s="14" t="s">
        <v>4210</v>
      </c>
      <c r="E1353" s="16" t="s">
        <v>55</v>
      </c>
      <c r="F1353" s="16" t="s">
        <v>114</v>
      </c>
      <c r="G1353" s="81" t="s">
        <v>224</v>
      </c>
      <c r="H1353" s="82" t="s">
        <v>3059</v>
      </c>
      <c r="I1353" s="17" t="s">
        <v>411</v>
      </c>
      <c r="J1353" s="17" t="s">
        <v>4217</v>
      </c>
      <c r="K1353" s="15"/>
      <c r="L1353" s="18">
        <v>44022</v>
      </c>
      <c r="M1353" s="83">
        <v>482.80262399977101</v>
      </c>
      <c r="N1353" s="84">
        <v>482.80262399977101</v>
      </c>
      <c r="O1353" s="84">
        <v>608.92332599964004</v>
      </c>
      <c r="P1353" s="85">
        <f t="shared" si="21"/>
        <v>0.79287917441358846</v>
      </c>
      <c r="Q1353" s="18">
        <v>43979</v>
      </c>
      <c r="R1353" s="86">
        <v>24244.4074985962</v>
      </c>
      <c r="S1353" s="86">
        <v>21109.98781604</v>
      </c>
      <c r="T1353" s="15"/>
      <c r="U1353" s="19">
        <v>-5.8085382243007197E-3</v>
      </c>
      <c r="V1353" s="51">
        <v>-0.53894090706307896</v>
      </c>
      <c r="W1353" s="19">
        <v>-0.115632910902641</v>
      </c>
      <c r="X1353" s="51">
        <v>-10.7743738392019</v>
      </c>
      <c r="Y1353" s="19">
        <v>0.230981459573668</v>
      </c>
      <c r="Z1353" s="51">
        <v>42.429819415614503</v>
      </c>
      <c r="AA1353" s="19">
        <v>-0.14831502982633499</v>
      </c>
      <c r="AB1353" s="51">
        <v>5.7451639205246501</v>
      </c>
      <c r="AC1353" s="19">
        <v>-8.6909615145559699E-2</v>
      </c>
      <c r="AD1353" s="51">
        <v>15.594893983696201</v>
      </c>
      <c r="AE1353" s="19"/>
      <c r="AF1353" s="87"/>
      <c r="AG1353" s="19">
        <v>-8.5355758379591903E-2</v>
      </c>
      <c r="AH1353" s="51">
        <v>-10.334396829785</v>
      </c>
      <c r="AI1353" s="19">
        <v>0.23738155493454499</v>
      </c>
      <c r="AJ1353" s="51">
        <v>37.465072700462798</v>
      </c>
      <c r="AK1353" s="19">
        <v>-0.20334858425223501</v>
      </c>
      <c r="AL1353" s="19">
        <v>-8.3871054478513493E-2</v>
      </c>
      <c r="AM1353" s="51">
        <v>9.0245248361316008</v>
      </c>
      <c r="AN1353" s="15"/>
      <c r="AO1353" s="22">
        <v>0.14716747772035901</v>
      </c>
      <c r="AP1353" s="22">
        <v>-0.26689872092712902</v>
      </c>
      <c r="AQ1353" s="22">
        <v>0.35871988329221499</v>
      </c>
      <c r="AR1353" s="22">
        <v>-0.57738533363968603</v>
      </c>
      <c r="AS1353" s="20">
        <v>7</v>
      </c>
      <c r="AT1353" s="20">
        <v>5</v>
      </c>
      <c r="AU1353" s="20">
        <v>8</v>
      </c>
      <c r="AV1353" s="21">
        <v>4</v>
      </c>
      <c r="AW1353" s="15"/>
      <c r="AX1353" s="25">
        <v>0.61565248973376596</v>
      </c>
      <c r="AY1353" s="26">
        <v>0.305025419777394</v>
      </c>
      <c r="AZ1353" s="26">
        <v>0.32035104559463401</v>
      </c>
      <c r="BA1353" s="26">
        <v>0.418716657102777</v>
      </c>
      <c r="BB1353" s="85">
        <v>6.0934515008048001E-2</v>
      </c>
      <c r="BC1353" s="88">
        <v>-61.669010593031999</v>
      </c>
      <c r="BD1353" s="18">
        <v>43658</v>
      </c>
      <c r="BE1353" s="18">
        <v>43718</v>
      </c>
      <c r="BF1353" s="20">
        <v>206</v>
      </c>
      <c r="BG1353" s="18">
        <v>43948</v>
      </c>
      <c r="BH1353" s="15"/>
    </row>
    <row r="1354" spans="1:60" x14ac:dyDescent="0.25">
      <c r="A1354" s="15"/>
      <c r="B1354" s="14" t="s">
        <v>4218</v>
      </c>
      <c r="C1354" s="14" t="s">
        <v>4219</v>
      </c>
      <c r="D1354" s="14" t="s">
        <v>4210</v>
      </c>
      <c r="E1354" s="16" t="s">
        <v>128</v>
      </c>
      <c r="F1354" s="16" t="s">
        <v>114</v>
      </c>
      <c r="G1354" s="81" t="s">
        <v>224</v>
      </c>
      <c r="H1354" s="82" t="s">
        <v>3059</v>
      </c>
      <c r="I1354" s="17" t="s">
        <v>411</v>
      </c>
      <c r="J1354" s="17" t="s">
        <v>4220</v>
      </c>
      <c r="K1354" s="15"/>
      <c r="L1354" s="18">
        <v>44022</v>
      </c>
      <c r="M1354" s="83">
        <v>325.67288400000001</v>
      </c>
      <c r="N1354" s="84">
        <v>325.67288400000001</v>
      </c>
      <c r="O1354" s="84">
        <v>560.16658599954098</v>
      </c>
      <c r="P1354" s="85">
        <f t="shared" si="21"/>
        <v>0.58138577369601774</v>
      </c>
      <c r="Q1354" s="18">
        <v>43658</v>
      </c>
      <c r="R1354" s="86">
        <v>0</v>
      </c>
      <c r="S1354" s="86">
        <v>79856.517773681597</v>
      </c>
      <c r="T1354" s="15"/>
      <c r="U1354" s="19">
        <v>-5.6475616274838103E-3</v>
      </c>
      <c r="V1354" s="51">
        <v>-0.52284324738138799</v>
      </c>
      <c r="W1354" s="19">
        <v>1.2669050209296999E-2</v>
      </c>
      <c r="X1354" s="51">
        <v>2.0558222719955701</v>
      </c>
      <c r="Y1354" s="19">
        <v>2.2296616929452302E-2</v>
      </c>
      <c r="Z1354" s="51">
        <v>21.5613351512002</v>
      </c>
      <c r="AA1354" s="19">
        <v>-0.41742814450233701</v>
      </c>
      <c r="AB1354" s="51">
        <v>-21.1661475470755</v>
      </c>
      <c r="AC1354" s="19">
        <v>-0.36890937832882598</v>
      </c>
      <c r="AD1354" s="51">
        <v>-12.605082334630399</v>
      </c>
      <c r="AE1354" s="19"/>
      <c r="AF1354" s="87"/>
      <c r="AG1354" s="19">
        <v>-4.2407761281574502E-2</v>
      </c>
      <c r="AH1354" s="51">
        <v>-6.0395971199832301</v>
      </c>
      <c r="AI1354" s="19">
        <v>4.9850930676257101E-2</v>
      </c>
      <c r="AJ1354" s="51">
        <v>18.712010274612101</v>
      </c>
      <c r="AK1354" s="19">
        <v>-0.46566328569781001</v>
      </c>
      <c r="AL1354" s="19">
        <v>-0.213678265658091</v>
      </c>
      <c r="AM1354" s="51">
        <v>-18.3280908003508</v>
      </c>
      <c r="AN1354" s="15"/>
      <c r="AO1354" s="22">
        <v>8.7206696511275397E-2</v>
      </c>
      <c r="AP1354" s="22">
        <v>-0.26687208440300297</v>
      </c>
      <c r="AQ1354" s="22">
        <v>0.14030619269396999</v>
      </c>
      <c r="AR1354" s="22">
        <v>-0.45047795728256501</v>
      </c>
      <c r="AS1354" s="20">
        <v>7</v>
      </c>
      <c r="AT1354" s="20">
        <v>5</v>
      </c>
      <c r="AU1354" s="20">
        <v>6</v>
      </c>
      <c r="AV1354" s="21">
        <v>6</v>
      </c>
      <c r="AW1354" s="15"/>
      <c r="AX1354" s="25">
        <v>0.41441662218363501</v>
      </c>
      <c r="AY1354" s="26">
        <v>-0.98177687405768699</v>
      </c>
      <c r="AZ1354" s="26">
        <v>-0.50244650542117597</v>
      </c>
      <c r="BA1354" s="26">
        <v>-1.0807541674330401</v>
      </c>
      <c r="BB1354" s="85">
        <v>3.8518115301958498E-2</v>
      </c>
      <c r="BC1354" s="88">
        <v>-47.469751792727003</v>
      </c>
      <c r="BD1354" s="18">
        <v>43658</v>
      </c>
      <c r="BE1354" s="18">
        <v>43691</v>
      </c>
      <c r="BF1354" s="20"/>
      <c r="BG1354" s="18"/>
      <c r="BH1354" s="15"/>
    </row>
    <row r="1355" spans="1:60" x14ac:dyDescent="0.25">
      <c r="A1355" s="15"/>
      <c r="B1355" s="14" t="s">
        <v>4221</v>
      </c>
      <c r="C1355" s="14" t="s">
        <v>4222</v>
      </c>
      <c r="D1355" s="14" t="s">
        <v>4210</v>
      </c>
      <c r="E1355" s="16" t="s">
        <v>2092</v>
      </c>
      <c r="F1355" s="16" t="s">
        <v>114</v>
      </c>
      <c r="G1355" s="81" t="s">
        <v>224</v>
      </c>
      <c r="H1355" s="82" t="s">
        <v>3059</v>
      </c>
      <c r="I1355" s="17" t="s">
        <v>411</v>
      </c>
      <c r="J1355" s="17" t="s">
        <v>4223</v>
      </c>
      <c r="K1355" s="15"/>
      <c r="L1355" s="18">
        <v>44022</v>
      </c>
      <c r="M1355" s="83">
        <v>479.75383799988799</v>
      </c>
      <c r="N1355" s="84">
        <v>479.75383799988799</v>
      </c>
      <c r="O1355" s="84">
        <v>604.59603499993705</v>
      </c>
      <c r="P1355" s="85">
        <f t="shared" si="21"/>
        <v>0.79351138649120967</v>
      </c>
      <c r="Q1355" s="18">
        <v>43979</v>
      </c>
      <c r="R1355" s="86">
        <v>1710274.3007382799</v>
      </c>
      <c r="S1355" s="86">
        <v>1535725.1231738301</v>
      </c>
      <c r="T1355" s="15"/>
      <c r="U1355" s="19">
        <v>-5.8095610465898097E-3</v>
      </c>
      <c r="V1355" s="51">
        <v>-0.53904318929198802</v>
      </c>
      <c r="W1355" s="19">
        <v>-0.11521213537343999</v>
      </c>
      <c r="X1355" s="51">
        <v>-10.7322962862818</v>
      </c>
      <c r="Y1355" s="19">
        <v>0.23524991890008101</v>
      </c>
      <c r="Z1355" s="51">
        <v>42.856665348284899</v>
      </c>
      <c r="AA1355" s="19">
        <v>-0.14233269981108601</v>
      </c>
      <c r="AB1355" s="51">
        <v>6.3433969220495801</v>
      </c>
      <c r="AC1355" s="19">
        <v>-7.4538205107310199E-2</v>
      </c>
      <c r="AD1355" s="51">
        <v>16.8320349875139</v>
      </c>
      <c r="AE1355" s="19"/>
      <c r="AF1355" s="87"/>
      <c r="AG1355" s="19">
        <v>-8.5189357251656495E-2</v>
      </c>
      <c r="AH1355" s="51">
        <v>-10.317756716991401</v>
      </c>
      <c r="AI1355" s="19">
        <v>0.241891896983434</v>
      </c>
      <c r="AJ1355" s="51">
        <v>37.916106905322501</v>
      </c>
      <c r="AK1355" s="19">
        <v>-0.20995662741915999</v>
      </c>
      <c r="AL1355" s="19">
        <v>-8.7060974845371703E-2</v>
      </c>
      <c r="AM1355" s="51">
        <v>8.0213605415483507</v>
      </c>
      <c r="AN1355" s="15"/>
      <c r="AO1355" s="22">
        <v>0.147151888830267</v>
      </c>
      <c r="AP1355" s="22">
        <v>-0.26689806349721001</v>
      </c>
      <c r="AQ1355" s="22">
        <v>0.35963622971205</v>
      </c>
      <c r="AR1355" s="22">
        <v>-0.57713872511405495</v>
      </c>
      <c r="AS1355" s="20">
        <v>7</v>
      </c>
      <c r="AT1355" s="20">
        <v>5</v>
      </c>
      <c r="AU1355" s="20">
        <v>8</v>
      </c>
      <c r="AV1355" s="21">
        <v>4</v>
      </c>
      <c r="AW1355" s="15"/>
      <c r="AX1355" s="25">
        <v>0.61569064716168198</v>
      </c>
      <c r="AY1355" s="26">
        <v>0.31973572000652001</v>
      </c>
      <c r="AZ1355" s="26">
        <v>0.33314720788712299</v>
      </c>
      <c r="BA1355" s="26">
        <v>0.43910285583342601</v>
      </c>
      <c r="BB1355" s="85">
        <v>6.0939911665482203E-2</v>
      </c>
      <c r="BC1355" s="88">
        <v>-61.621403784549301</v>
      </c>
      <c r="BD1355" s="18">
        <v>43658</v>
      </c>
      <c r="BE1355" s="18">
        <v>43718</v>
      </c>
      <c r="BF1355" s="20">
        <v>205</v>
      </c>
      <c r="BG1355" s="18">
        <v>43945</v>
      </c>
      <c r="BH1355" s="15"/>
    </row>
    <row r="1356" spans="1:60" x14ac:dyDescent="0.25">
      <c r="A1356" s="15"/>
      <c r="B1356" s="14" t="s">
        <v>4224</v>
      </c>
      <c r="C1356" s="14" t="s">
        <v>4225</v>
      </c>
      <c r="D1356" s="14" t="s">
        <v>4226</v>
      </c>
      <c r="E1356" s="16" t="s">
        <v>36</v>
      </c>
      <c r="F1356" s="16" t="s">
        <v>114</v>
      </c>
      <c r="G1356" s="81" t="s">
        <v>115</v>
      </c>
      <c r="H1356" s="82" t="s">
        <v>70</v>
      </c>
      <c r="I1356" s="17" t="s">
        <v>411</v>
      </c>
      <c r="J1356" s="17" t="s">
        <v>4227</v>
      </c>
      <c r="K1356" s="15"/>
      <c r="L1356" s="18">
        <v>44022</v>
      </c>
      <c r="M1356" s="83">
        <v>692.69981400016695</v>
      </c>
      <c r="N1356" s="84">
        <v>692.69981400016695</v>
      </c>
      <c r="O1356" s="84">
        <v>794.43341999966697</v>
      </c>
      <c r="P1356" s="85">
        <f t="shared" si="21"/>
        <v>0.87194193567594036</v>
      </c>
      <c r="Q1356" s="18">
        <v>43885</v>
      </c>
      <c r="R1356" s="86">
        <v>3420259.3889453099</v>
      </c>
      <c r="S1356" s="86">
        <v>3684087.01187891</v>
      </c>
      <c r="T1356" s="15"/>
      <c r="U1356" s="19">
        <v>-8.7797326550571597E-3</v>
      </c>
      <c r="V1356" s="51">
        <v>-0.83606035013872304</v>
      </c>
      <c r="W1356" s="19">
        <v>6.1965075037733203E-3</v>
      </c>
      <c r="X1356" s="51">
        <v>1.4085680014432</v>
      </c>
      <c r="Y1356" s="19">
        <v>-7.6410040515838801E-2</v>
      </c>
      <c r="Z1356" s="51">
        <v>11.6906694066711</v>
      </c>
      <c r="AA1356" s="19">
        <v>6.2719258970901096E-2</v>
      </c>
      <c r="AB1356" s="51">
        <v>26.8485928002628</v>
      </c>
      <c r="AC1356" s="19">
        <v>3.85449113200593E-2</v>
      </c>
      <c r="AD1356" s="51">
        <v>28.140346630272699</v>
      </c>
      <c r="AE1356" s="19">
        <v>5.56054934313579E-2</v>
      </c>
      <c r="AF1356" s="87">
        <v>23.337781391746802</v>
      </c>
      <c r="AG1356" s="19">
        <v>-3.0813840401606299E-2</v>
      </c>
      <c r="AH1356" s="51">
        <v>-4.8802050319864101</v>
      </c>
      <c r="AI1356" s="19">
        <v>-6.5521939052850905E-2</v>
      </c>
      <c r="AJ1356" s="51">
        <v>7.1747233017085801</v>
      </c>
      <c r="AK1356" s="19">
        <v>0.38831508968898598</v>
      </c>
      <c r="AL1356" s="19">
        <v>4.8041644186014303E-2</v>
      </c>
      <c r="AM1356" s="51">
        <v>32.107031179999503</v>
      </c>
      <c r="AN1356" s="15"/>
      <c r="AO1356" s="22">
        <v>6.0080574305175098E-2</v>
      </c>
      <c r="AP1356" s="22">
        <v>-8.5695872853684699E-2</v>
      </c>
      <c r="AQ1356" s="22">
        <v>0.16005018137016999</v>
      </c>
      <c r="AR1356" s="22">
        <v>-0.135807183052821</v>
      </c>
      <c r="AS1356" s="20">
        <v>7</v>
      </c>
      <c r="AT1356" s="20">
        <v>5</v>
      </c>
      <c r="AU1356" s="20">
        <v>7</v>
      </c>
      <c r="AV1356" s="21">
        <v>5</v>
      </c>
      <c r="AW1356" s="15"/>
      <c r="AX1356" s="25">
        <v>0.23122736347693701</v>
      </c>
      <c r="AY1356" s="26">
        <v>0.47117569011243199</v>
      </c>
      <c r="AZ1356" s="26">
        <v>0.729746716466252</v>
      </c>
      <c r="BA1356" s="26">
        <v>0.647254671332121</v>
      </c>
      <c r="BB1356" s="85">
        <v>2.3721519019054501E-2</v>
      </c>
      <c r="BC1356" s="88">
        <v>-27.824472313805</v>
      </c>
      <c r="BD1356" s="18">
        <v>43885</v>
      </c>
      <c r="BE1356" s="18">
        <v>43914</v>
      </c>
      <c r="BF1356" s="20"/>
      <c r="BG1356" s="18"/>
      <c r="BH1356" s="15"/>
    </row>
    <row r="1357" spans="1:60" x14ac:dyDescent="0.25">
      <c r="A1357" s="15"/>
      <c r="B1357" s="14" t="s">
        <v>4228</v>
      </c>
      <c r="C1357" s="14" t="s">
        <v>4229</v>
      </c>
      <c r="D1357" s="14" t="s">
        <v>4226</v>
      </c>
      <c r="E1357" s="16" t="s">
        <v>77</v>
      </c>
      <c r="F1357" s="16" t="s">
        <v>114</v>
      </c>
      <c r="G1357" s="81" t="s">
        <v>115</v>
      </c>
      <c r="H1357" s="82" t="s">
        <v>70</v>
      </c>
      <c r="I1357" s="17" t="s">
        <v>411</v>
      </c>
      <c r="J1357" s="17" t="s">
        <v>4230</v>
      </c>
      <c r="K1357" s="15"/>
      <c r="L1357" s="18">
        <v>44022</v>
      </c>
      <c r="M1357" s="83">
        <v>766.65241799969203</v>
      </c>
      <c r="N1357" s="84">
        <v>766.65241799969203</v>
      </c>
      <c r="O1357" s="84">
        <v>874.36265399958904</v>
      </c>
      <c r="P1357" s="85">
        <f t="shared" si="21"/>
        <v>0.87681285847788781</v>
      </c>
      <c r="Q1357" s="18">
        <v>43885</v>
      </c>
      <c r="R1357" s="86">
        <v>3802784.4473437499</v>
      </c>
      <c r="S1357" s="86">
        <v>3235915.3147343802</v>
      </c>
      <c r="T1357" s="15"/>
      <c r="U1357" s="19">
        <v>-8.7808128564574907E-3</v>
      </c>
      <c r="V1357" s="51">
        <v>-0.83616837027875601</v>
      </c>
      <c r="W1357" s="19">
        <v>7.4300441683590197E-3</v>
      </c>
      <c r="X1357" s="51">
        <v>1.53192166790177</v>
      </c>
      <c r="Y1357" s="19">
        <v>-6.9544044341455405E-2</v>
      </c>
      <c r="Z1357" s="51">
        <v>12.3772690241021</v>
      </c>
      <c r="AA1357" s="19">
        <v>7.8702047318074606E-2</v>
      </c>
      <c r="AB1357" s="51">
        <v>28.446871634980202</v>
      </c>
      <c r="AC1357" s="19">
        <v>7.0156795922230203E-2</v>
      </c>
      <c r="AD1357" s="51">
        <v>31.3015350904898</v>
      </c>
      <c r="AE1357" s="19">
        <v>0.104356043299049</v>
      </c>
      <c r="AF1357" s="87">
        <v>28.212836378515899</v>
      </c>
      <c r="AG1357" s="19">
        <v>-3.04452730642879E-2</v>
      </c>
      <c r="AH1357" s="51">
        <v>-4.8433482982582099</v>
      </c>
      <c r="AI1357" s="19">
        <v>-5.8188064659625498E-2</v>
      </c>
      <c r="AJ1357" s="51">
        <v>7.9081107410311198</v>
      </c>
      <c r="AK1357" s="19">
        <v>0.53653155225794802</v>
      </c>
      <c r="AL1357" s="19">
        <v>6.33568463526899E-2</v>
      </c>
      <c r="AM1357" s="51">
        <v>46.928677436895697</v>
      </c>
      <c r="AN1357" s="15"/>
      <c r="AO1357" s="22">
        <v>6.0118502278783098E-2</v>
      </c>
      <c r="AP1357" s="22">
        <v>-8.5692228113621205E-2</v>
      </c>
      <c r="AQ1357" s="22">
        <v>0.16153765012131799</v>
      </c>
      <c r="AR1357" s="22">
        <v>-0.13478289743667099</v>
      </c>
      <c r="AS1357" s="20">
        <v>7</v>
      </c>
      <c r="AT1357" s="20">
        <v>5</v>
      </c>
      <c r="AU1357" s="20">
        <v>7</v>
      </c>
      <c r="AV1357" s="21">
        <v>5</v>
      </c>
      <c r="AW1357" s="15"/>
      <c r="AX1357" s="25">
        <v>0.231387784924591</v>
      </c>
      <c r="AY1357" s="26">
        <v>0.54037849944143101</v>
      </c>
      <c r="AZ1357" s="26">
        <v>0.77539642587453295</v>
      </c>
      <c r="BA1357" s="26">
        <v>0.74401135058906198</v>
      </c>
      <c r="BB1357" s="85">
        <v>2.3739104101187E-2</v>
      </c>
      <c r="BC1357" s="88">
        <v>-27.735572521342</v>
      </c>
      <c r="BD1357" s="18">
        <v>43885</v>
      </c>
      <c r="BE1357" s="18">
        <v>43914</v>
      </c>
      <c r="BF1357" s="20"/>
      <c r="BG1357" s="18"/>
      <c r="BH1357" s="15"/>
    </row>
    <row r="1358" spans="1:60" x14ac:dyDescent="0.25">
      <c r="A1358" s="15"/>
      <c r="B1358" s="14" t="s">
        <v>4231</v>
      </c>
      <c r="C1358" s="14" t="s">
        <v>4232</v>
      </c>
      <c r="D1358" s="14" t="s">
        <v>4226</v>
      </c>
      <c r="E1358" s="16" t="s">
        <v>55</v>
      </c>
      <c r="F1358" s="16" t="s">
        <v>114</v>
      </c>
      <c r="G1358" s="81" t="s">
        <v>115</v>
      </c>
      <c r="H1358" s="82" t="s">
        <v>70</v>
      </c>
      <c r="I1358" s="17" t="s">
        <v>411</v>
      </c>
      <c r="J1358" s="17" t="s">
        <v>4233</v>
      </c>
      <c r="K1358" s="15"/>
      <c r="L1358" s="18">
        <v>44022</v>
      </c>
      <c r="M1358" s="83">
        <v>768.528594000265</v>
      </c>
      <c r="N1358" s="84">
        <v>768.528594000265</v>
      </c>
      <c r="O1358" s="84">
        <v>875.17247399967198</v>
      </c>
      <c r="P1358" s="85">
        <f t="shared" si="21"/>
        <v>0.87814529916368578</v>
      </c>
      <c r="Q1358" s="18">
        <v>43885</v>
      </c>
      <c r="R1358" s="86">
        <v>4962255.5242734402</v>
      </c>
      <c r="S1358" s="86">
        <v>5850915.52250781</v>
      </c>
      <c r="T1358" s="15"/>
      <c r="U1358" s="19">
        <v>-8.6726679191997409E-3</v>
      </c>
      <c r="V1358" s="51">
        <v>-0.82535387655298098</v>
      </c>
      <c r="W1358" s="19">
        <v>7.7487025628215599E-3</v>
      </c>
      <c r="X1358" s="51">
        <v>1.5637875073480201</v>
      </c>
      <c r="Y1358" s="19">
        <v>-6.7699625134991906E-2</v>
      </c>
      <c r="Z1358" s="51">
        <v>12.5617109447485</v>
      </c>
      <c r="AA1358" s="19">
        <v>8.3126620049442906E-2</v>
      </c>
      <c r="AB1358" s="51">
        <v>28.889328908117001</v>
      </c>
      <c r="AC1358" s="19">
        <v>7.8762298588117105E-2</v>
      </c>
      <c r="AD1358" s="51">
        <v>32.162085357063901</v>
      </c>
      <c r="AE1358" s="19">
        <v>0.11433489921371801</v>
      </c>
      <c r="AF1358" s="87">
        <v>29.210721969982799</v>
      </c>
      <c r="AG1358" s="19">
        <v>-3.02751031276784E-2</v>
      </c>
      <c r="AH1358" s="51">
        <v>-4.82633130459726</v>
      </c>
      <c r="AI1358" s="19">
        <v>-5.6228557106806E-2</v>
      </c>
      <c r="AJ1358" s="51">
        <v>8.1040614963130793</v>
      </c>
      <c r="AK1358" s="19">
        <v>0.540291800782434</v>
      </c>
      <c r="AL1358" s="19">
        <v>6.3728632991114906E-2</v>
      </c>
      <c r="AM1358" s="51">
        <v>47.304702289344299</v>
      </c>
      <c r="AN1358" s="15"/>
      <c r="AO1358" s="22">
        <v>6.0158790378409301E-2</v>
      </c>
      <c r="AP1358" s="22">
        <v>-8.5688201569573699E-2</v>
      </c>
      <c r="AQ1358" s="22">
        <v>0.16187566670298101</v>
      </c>
      <c r="AR1358" s="22">
        <v>-0.13450658234156401</v>
      </c>
      <c r="AS1358" s="20">
        <v>7</v>
      </c>
      <c r="AT1358" s="20">
        <v>5</v>
      </c>
      <c r="AU1358" s="20">
        <v>7</v>
      </c>
      <c r="AV1358" s="21">
        <v>5</v>
      </c>
      <c r="AW1358" s="15"/>
      <c r="AX1358" s="25">
        <v>0.23132122295734001</v>
      </c>
      <c r="AY1358" s="26">
        <v>0.55757725969488103</v>
      </c>
      <c r="AZ1358" s="26">
        <v>0.78749975919436099</v>
      </c>
      <c r="BA1358" s="26">
        <v>0.76816702625364996</v>
      </c>
      <c r="BB1358" s="85">
        <v>2.3732488281057201E-2</v>
      </c>
      <c r="BC1358" s="88">
        <v>-27.713890942133698</v>
      </c>
      <c r="BD1358" s="18">
        <v>43885</v>
      </c>
      <c r="BE1358" s="18">
        <v>43914</v>
      </c>
      <c r="BF1358" s="20"/>
      <c r="BG1358" s="18"/>
      <c r="BH1358" s="15"/>
    </row>
    <row r="1359" spans="1:60" x14ac:dyDescent="0.25">
      <c r="A1359" s="15"/>
      <c r="B1359" s="14" t="s">
        <v>4234</v>
      </c>
      <c r="C1359" s="14" t="s">
        <v>4235</v>
      </c>
      <c r="D1359" s="14" t="s">
        <v>4226</v>
      </c>
      <c r="E1359" s="16" t="s">
        <v>59</v>
      </c>
      <c r="F1359" s="16" t="s">
        <v>114</v>
      </c>
      <c r="G1359" s="81" t="s">
        <v>115</v>
      </c>
      <c r="H1359" s="82" t="s">
        <v>70</v>
      </c>
      <c r="I1359" s="17" t="s">
        <v>411</v>
      </c>
      <c r="J1359" s="17" t="s">
        <v>4236</v>
      </c>
      <c r="K1359" s="15"/>
      <c r="L1359" s="18">
        <v>44022</v>
      </c>
      <c r="M1359" s="83">
        <v>679.64475599955801</v>
      </c>
      <c r="N1359" s="84">
        <v>679.64475599955801</v>
      </c>
      <c r="O1359" s="84">
        <v>754.49140200018905</v>
      </c>
      <c r="P1359" s="85">
        <f t="shared" si="21"/>
        <v>0.90079854349272981</v>
      </c>
      <c r="Q1359" s="18">
        <v>43910</v>
      </c>
      <c r="R1359" s="86">
        <v>0</v>
      </c>
      <c r="S1359" s="86">
        <v>0</v>
      </c>
      <c r="T1359" s="15"/>
      <c r="U1359" s="19">
        <v>-5.6475616274838103E-3</v>
      </c>
      <c r="V1359" s="51">
        <v>-0.52284324738138799</v>
      </c>
      <c r="W1359" s="19">
        <v>1.2669050209296999E-2</v>
      </c>
      <c r="X1359" s="51">
        <v>2.0558222719955701</v>
      </c>
      <c r="Y1359" s="19">
        <v>2.2296616929452302E-2</v>
      </c>
      <c r="Z1359" s="51">
        <v>21.5613351512002</v>
      </c>
      <c r="AA1359" s="19">
        <v>0.134798513528949</v>
      </c>
      <c r="AB1359" s="51">
        <v>34.0565182560822</v>
      </c>
      <c r="AC1359" s="19">
        <v>6.2579762887253296E-2</v>
      </c>
      <c r="AD1359" s="51">
        <v>30.5438317869848</v>
      </c>
      <c r="AE1359" s="19">
        <v>0.11195746108933199</v>
      </c>
      <c r="AF1359" s="87">
        <v>28.972978157544301</v>
      </c>
      <c r="AG1359" s="19">
        <v>-4.2407761282447602E-2</v>
      </c>
      <c r="AH1359" s="51">
        <v>-6.0395971200705398</v>
      </c>
      <c r="AI1359" s="19">
        <v>4.9850930676257101E-2</v>
      </c>
      <c r="AJ1359" s="51">
        <v>18.712010274612101</v>
      </c>
      <c r="AK1359" s="19">
        <v>0.36215002705459498</v>
      </c>
      <c r="AL1359" s="19">
        <v>4.51936365243455E-2</v>
      </c>
      <c r="AM1359" s="51">
        <v>29.4905249165895</v>
      </c>
      <c r="AN1359" s="15"/>
      <c r="AO1359" s="22">
        <v>3.6556978096996297E-2</v>
      </c>
      <c r="AP1359" s="22">
        <v>-2.37082673384066E-2</v>
      </c>
      <c r="AQ1359" s="22">
        <v>0.140306192692224</v>
      </c>
      <c r="AR1359" s="22">
        <v>-0.100971928765794</v>
      </c>
      <c r="AS1359" s="20">
        <v>8</v>
      </c>
      <c r="AT1359" s="20">
        <v>4</v>
      </c>
      <c r="AU1359" s="20">
        <v>7</v>
      </c>
      <c r="AV1359" s="21">
        <v>5</v>
      </c>
      <c r="AW1359" s="15"/>
      <c r="AX1359" s="25">
        <v>0.13584567926431201</v>
      </c>
      <c r="AY1359" s="26">
        <v>1.0408603086379999</v>
      </c>
      <c r="AZ1359" s="26">
        <v>0.97768953527065605</v>
      </c>
      <c r="BA1359" s="26">
        <v>1.63285690498742</v>
      </c>
      <c r="BB1359" s="85">
        <v>1.4058507825102399E-2</v>
      </c>
      <c r="BC1359" s="88">
        <v>-11.852551767034999</v>
      </c>
      <c r="BD1359" s="18">
        <v>43910</v>
      </c>
      <c r="BE1359" s="18">
        <v>43990</v>
      </c>
      <c r="BF1359" s="20"/>
      <c r="BG1359" s="18"/>
      <c r="BH1359" s="15"/>
    </row>
    <row r="1360" spans="1:60" x14ac:dyDescent="0.25">
      <c r="A1360" s="15"/>
      <c r="B1360" s="14" t="s">
        <v>4237</v>
      </c>
      <c r="C1360" s="14" t="s">
        <v>4238</v>
      </c>
      <c r="D1360" s="14" t="s">
        <v>4226</v>
      </c>
      <c r="E1360" s="16" t="s">
        <v>128</v>
      </c>
      <c r="F1360" s="16" t="s">
        <v>114</v>
      </c>
      <c r="G1360" s="81" t="s">
        <v>115</v>
      </c>
      <c r="H1360" s="82" t="s">
        <v>70</v>
      </c>
      <c r="I1360" s="17" t="s">
        <v>411</v>
      </c>
      <c r="J1360" s="17" t="s">
        <v>4239</v>
      </c>
      <c r="K1360" s="15"/>
      <c r="L1360" s="18">
        <v>44022</v>
      </c>
      <c r="M1360" s="83">
        <v>831.61501200031501</v>
      </c>
      <c r="N1360" s="84">
        <v>831.61501200031501</v>
      </c>
      <c r="O1360" s="84">
        <v>939.87709200009704</v>
      </c>
      <c r="P1360" s="85">
        <f t="shared" si="21"/>
        <v>0.88481251333682798</v>
      </c>
      <c r="Q1360" s="18">
        <v>43885</v>
      </c>
      <c r="R1360" s="86">
        <v>1305293.04164063</v>
      </c>
      <c r="S1360" s="86">
        <v>17075770.9315781</v>
      </c>
      <c r="T1360" s="15"/>
      <c r="U1360" s="19">
        <v>-8.7225902525460697E-3</v>
      </c>
      <c r="V1360" s="51">
        <v>-0.83034610988761404</v>
      </c>
      <c r="W1360" s="19">
        <v>9.3482016436610103E-3</v>
      </c>
      <c r="X1360" s="51">
        <v>1.72373741543197</v>
      </c>
      <c r="Y1360" s="19">
        <v>-5.81803575906088E-2</v>
      </c>
      <c r="Z1360" s="51">
        <v>13.5136376991868</v>
      </c>
      <c r="AA1360" s="19">
        <v>0.105392050812952</v>
      </c>
      <c r="AB1360" s="51">
        <v>31.115871984453399</v>
      </c>
      <c r="AC1360" s="19">
        <v>0.12333126014345901</v>
      </c>
      <c r="AD1360" s="51">
        <v>36.618981512612699</v>
      </c>
      <c r="AE1360" s="19">
        <v>0.18800929238030201</v>
      </c>
      <c r="AF1360" s="87">
        <v>36.578161286655799</v>
      </c>
      <c r="AG1360" s="19">
        <v>-2.9822263287314899E-2</v>
      </c>
      <c r="AH1360" s="51">
        <v>-4.7810473205608996</v>
      </c>
      <c r="AI1360" s="19">
        <v>-4.6095473134337199E-2</v>
      </c>
      <c r="AJ1360" s="51">
        <v>9.1173698935599496</v>
      </c>
      <c r="AK1360" s="19">
        <v>0.30837307783076501</v>
      </c>
      <c r="AL1360" s="19">
        <v>5.22870079403219E-2</v>
      </c>
      <c r="AM1360" s="51">
        <v>28.7217947394238</v>
      </c>
      <c r="AN1360" s="15"/>
      <c r="AO1360" s="22">
        <v>6.0256918162849601E-2</v>
      </c>
      <c r="AP1360" s="22">
        <v>-8.5645190726645504E-2</v>
      </c>
      <c r="AQ1360" s="22">
        <v>0.16384010538779001</v>
      </c>
      <c r="AR1360" s="22">
        <v>-0.132946351527644</v>
      </c>
      <c r="AS1360" s="20">
        <v>7</v>
      </c>
      <c r="AT1360" s="20">
        <v>5</v>
      </c>
      <c r="AU1360" s="20">
        <v>7</v>
      </c>
      <c r="AV1360" s="21">
        <v>5</v>
      </c>
      <c r="AW1360" s="15"/>
      <c r="AX1360" s="25">
        <v>0.231297577592777</v>
      </c>
      <c r="AY1360" s="26">
        <v>0.65405007341723798</v>
      </c>
      <c r="AZ1360" s="26">
        <v>0.85145322028256498</v>
      </c>
      <c r="BA1360" s="26">
        <v>0.90373174750038698</v>
      </c>
      <c r="BB1360" s="85">
        <v>2.3731715465910401E-2</v>
      </c>
      <c r="BC1360" s="88">
        <v>-27.5965307813021</v>
      </c>
      <c r="BD1360" s="18">
        <v>43885</v>
      </c>
      <c r="BE1360" s="18">
        <v>43914</v>
      </c>
      <c r="BF1360" s="20"/>
      <c r="BG1360" s="18"/>
      <c r="BH1360" s="15"/>
    </row>
    <row r="1361" spans="1:60" x14ac:dyDescent="0.25">
      <c r="A1361" s="15"/>
      <c r="B1361" s="14" t="s">
        <v>4240</v>
      </c>
      <c r="C1361" s="14" t="s">
        <v>4241</v>
      </c>
      <c r="D1361" s="14" t="s">
        <v>4226</v>
      </c>
      <c r="E1361" s="16" t="s">
        <v>135</v>
      </c>
      <c r="F1361" s="16" t="s">
        <v>114</v>
      </c>
      <c r="G1361" s="81" t="s">
        <v>115</v>
      </c>
      <c r="H1361" s="82" t="s">
        <v>70</v>
      </c>
      <c r="I1361" s="17" t="s">
        <v>411</v>
      </c>
      <c r="J1361" s="17" t="s">
        <v>4242</v>
      </c>
      <c r="K1361" s="15"/>
      <c r="L1361" s="18">
        <v>44022</v>
      </c>
      <c r="M1361" s="83">
        <v>690.12007199972902</v>
      </c>
      <c r="N1361" s="84">
        <v>690.12007199972902</v>
      </c>
      <c r="O1361" s="84">
        <v>791.19414000026904</v>
      </c>
      <c r="P1361" s="85">
        <f t="shared" si="21"/>
        <v>0.87225124291175149</v>
      </c>
      <c r="Q1361" s="18">
        <v>43885</v>
      </c>
      <c r="R1361" s="86">
        <v>300346.50143701199</v>
      </c>
      <c r="S1361" s="86">
        <v>228533.77403979501</v>
      </c>
      <c r="T1361" s="15"/>
      <c r="U1361" s="19">
        <v>-8.7914040259420307E-3</v>
      </c>
      <c r="V1361" s="51">
        <v>-0.83722748722720997</v>
      </c>
      <c r="W1361" s="19">
        <v>6.2857243647158603E-3</v>
      </c>
      <c r="X1361" s="51">
        <v>1.4174896875374501</v>
      </c>
      <c r="Y1361" s="19">
        <v>-7.5987044716384802E-2</v>
      </c>
      <c r="Z1361" s="51">
        <v>11.7329689866165</v>
      </c>
      <c r="AA1361" s="19">
        <v>6.3933865489161704E-2</v>
      </c>
      <c r="AB1361" s="51">
        <v>26.970053452067098</v>
      </c>
      <c r="AC1361" s="19">
        <v>4.0983704579048201E-2</v>
      </c>
      <c r="AD1361" s="51">
        <v>28.3842259561643</v>
      </c>
      <c r="AE1361" s="19">
        <v>5.8556345387842199E-2</v>
      </c>
      <c r="AF1361" s="87">
        <v>23.6328665873734</v>
      </c>
      <c r="AG1361" s="19">
        <v>-3.0769974386203099E-2</v>
      </c>
      <c r="AH1361" s="51">
        <v>-4.8758184304460901</v>
      </c>
      <c r="AI1361" s="19">
        <v>-6.5057599515057504E-2</v>
      </c>
      <c r="AJ1361" s="51">
        <v>7.2211572554879204</v>
      </c>
      <c r="AK1361" s="19">
        <v>0.38314474796992698</v>
      </c>
      <c r="AL1361" s="19">
        <v>4.7482532636422499E-2</v>
      </c>
      <c r="AM1361" s="51">
        <v>31.589997008122701</v>
      </c>
      <c r="AN1361" s="15"/>
      <c r="AO1361" s="22">
        <v>6.0243179639655899E-2</v>
      </c>
      <c r="AP1361" s="22">
        <v>-8.5607772032817595E-2</v>
      </c>
      <c r="AQ1361" s="22">
        <v>0.160260334349005</v>
      </c>
      <c r="AR1361" s="22">
        <v>-0.135710429277387</v>
      </c>
      <c r="AS1361" s="20">
        <v>7</v>
      </c>
      <c r="AT1361" s="20">
        <v>5</v>
      </c>
      <c r="AU1361" s="20">
        <v>7</v>
      </c>
      <c r="AV1361" s="21">
        <v>5</v>
      </c>
      <c r="AW1361" s="15"/>
      <c r="AX1361" s="25">
        <v>0.23137075177248301</v>
      </c>
      <c r="AY1361" s="26">
        <v>0.477443630412836</v>
      </c>
      <c r="AZ1361" s="26">
        <v>0.73370958457690005</v>
      </c>
      <c r="BA1361" s="26">
        <v>0.65615124263604196</v>
      </c>
      <c r="BB1361" s="85">
        <v>2.3737202023912701E-2</v>
      </c>
      <c r="BC1361" s="88">
        <v>-27.822819314664201</v>
      </c>
      <c r="BD1361" s="18">
        <v>43885</v>
      </c>
      <c r="BE1361" s="18">
        <v>43914</v>
      </c>
      <c r="BF1361" s="20"/>
      <c r="BG1361" s="18"/>
      <c r="BH1361" s="15"/>
    </row>
    <row r="1362" spans="1:60" x14ac:dyDescent="0.25">
      <c r="A1362" s="15"/>
      <c r="B1362" s="14" t="s">
        <v>4243</v>
      </c>
      <c r="C1362" s="14" t="s">
        <v>4244</v>
      </c>
      <c r="D1362" s="14" t="s">
        <v>4245</v>
      </c>
      <c r="E1362" s="16" t="s">
        <v>565</v>
      </c>
      <c r="F1362" s="16" t="s">
        <v>326</v>
      </c>
      <c r="G1362" s="81" t="s">
        <v>115</v>
      </c>
      <c r="H1362" s="82" t="s">
        <v>288</v>
      </c>
      <c r="I1362" s="17" t="s">
        <v>31</v>
      </c>
      <c r="J1362" s="17" t="s">
        <v>64</v>
      </c>
      <c r="K1362" s="15"/>
      <c r="L1362" s="18">
        <v>44022</v>
      </c>
      <c r="M1362" s="83">
        <v>1216.98509999923</v>
      </c>
      <c r="N1362" s="84">
        <v>1216.98509999923</v>
      </c>
      <c r="O1362" s="84">
        <v>1269.7583000008001</v>
      </c>
      <c r="P1362" s="85">
        <f t="shared" si="21"/>
        <v>0.95843838941510617</v>
      </c>
      <c r="Q1362" s="18">
        <v>43747</v>
      </c>
      <c r="R1362" s="86">
        <v>55409593.774999999</v>
      </c>
      <c r="S1362" s="86">
        <v>59099462.808687501</v>
      </c>
      <c r="T1362" s="15"/>
      <c r="U1362" s="19">
        <v>-1.2669375346376899E-3</v>
      </c>
      <c r="V1362" s="51">
        <v>-8.4780838096776306E-2</v>
      </c>
      <c r="W1362" s="19">
        <v>1.1566830640731499E-2</v>
      </c>
      <c r="X1362" s="51">
        <v>1.94560031513902</v>
      </c>
      <c r="Y1362" s="19">
        <v>-3.94106958447082E-3</v>
      </c>
      <c r="Z1362" s="51">
        <v>18.9375664998079</v>
      </c>
      <c r="AA1362" s="19">
        <v>-2.3224774258778801E-3</v>
      </c>
      <c r="AB1362" s="51">
        <v>20.344419160566801</v>
      </c>
      <c r="AC1362" s="19">
        <v>8.0812265672720998E-2</v>
      </c>
      <c r="AD1362" s="51">
        <v>32.367082065553397</v>
      </c>
      <c r="AE1362" s="19">
        <v>0.109710394866852</v>
      </c>
      <c r="AF1362" s="87">
        <v>28.748271535296201</v>
      </c>
      <c r="AG1362" s="19">
        <v>-6.1335334976320198E-4</v>
      </c>
      <c r="AH1362" s="51">
        <v>-1.8601563268021</v>
      </c>
      <c r="AI1362" s="19">
        <v>-1.5719895927759401E-3</v>
      </c>
      <c r="AJ1362" s="51">
        <v>13.5697182477161</v>
      </c>
      <c r="AK1362" s="19">
        <v>0.216985099999874</v>
      </c>
      <c r="AL1362" s="19">
        <v>3.9576326329552103E-2</v>
      </c>
      <c r="AM1362" s="51">
        <v>13.3202989551064</v>
      </c>
      <c r="AN1362" s="15"/>
      <c r="AO1362" s="22">
        <v>1.1019273619240299E-2</v>
      </c>
      <c r="AP1362" s="22">
        <v>-2.10283240849094E-2</v>
      </c>
      <c r="AQ1362" s="22">
        <v>2.75028091982676E-2</v>
      </c>
      <c r="AR1362" s="22">
        <v>-3.9919888107760898E-2</v>
      </c>
      <c r="AS1362" s="20">
        <v>7</v>
      </c>
      <c r="AT1362" s="20">
        <v>5</v>
      </c>
      <c r="AU1362" s="20">
        <v>7</v>
      </c>
      <c r="AV1362" s="21">
        <v>5</v>
      </c>
      <c r="AW1362" s="15"/>
      <c r="AX1362" s="25">
        <v>4.2183153850855901E-2</v>
      </c>
      <c r="AY1362" s="26">
        <v>-0.64836767349061097</v>
      </c>
      <c r="AZ1362" s="26">
        <v>0.53499276131060503</v>
      </c>
      <c r="BA1362" s="26">
        <v>-0.79763826337966703</v>
      </c>
      <c r="BB1362" s="85">
        <v>4.3429056094100799E-3</v>
      </c>
      <c r="BC1362" s="88">
        <v>-8.2688571517937799</v>
      </c>
      <c r="BD1362" s="18">
        <v>43747</v>
      </c>
      <c r="BE1362" s="18">
        <v>43920</v>
      </c>
      <c r="BF1362" s="20"/>
      <c r="BG1362" s="18"/>
      <c r="BH1362" s="15"/>
    </row>
    <row r="1363" spans="1:60" x14ac:dyDescent="0.25">
      <c r="A1363" s="15"/>
      <c r="B1363" s="14" t="s">
        <v>4246</v>
      </c>
      <c r="C1363" s="14" t="s">
        <v>4247</v>
      </c>
      <c r="D1363" s="14" t="s">
        <v>4245</v>
      </c>
      <c r="E1363" s="16" t="s">
        <v>325</v>
      </c>
      <c r="F1363" s="16" t="s">
        <v>326</v>
      </c>
      <c r="G1363" s="81" t="s">
        <v>115</v>
      </c>
      <c r="H1363" s="82" t="s">
        <v>288</v>
      </c>
      <c r="I1363" s="17" t="s">
        <v>31</v>
      </c>
      <c r="J1363" s="17" t="s">
        <v>64</v>
      </c>
      <c r="K1363" s="15"/>
      <c r="L1363" s="18">
        <v>44022</v>
      </c>
      <c r="M1363" s="83">
        <v>1194.75909999944</v>
      </c>
      <c r="N1363" s="84">
        <v>1194.75909999944</v>
      </c>
      <c r="O1363" s="84">
        <v>1250.3237999994301</v>
      </c>
      <c r="P1363" s="85">
        <f t="shared" si="21"/>
        <v>0.95555975180188091</v>
      </c>
      <c r="Q1363" s="18">
        <v>43747</v>
      </c>
      <c r="R1363" s="86">
        <v>5974117.8159999996</v>
      </c>
      <c r="S1363" s="86">
        <v>9311181.4477500003</v>
      </c>
      <c r="T1363" s="15"/>
      <c r="U1363" s="19">
        <v>-1.27786975644995E-3</v>
      </c>
      <c r="V1363" s="51">
        <v>-8.5874060278001693E-2</v>
      </c>
      <c r="W1363" s="19">
        <v>1.1235269383178099E-2</v>
      </c>
      <c r="X1363" s="51">
        <v>1.9124441893836801</v>
      </c>
      <c r="Y1363" s="19">
        <v>-5.9203347846050703E-3</v>
      </c>
      <c r="Z1363" s="51">
        <v>18.739639979787199</v>
      </c>
      <c r="AA1363" s="19">
        <v>-6.3104110431595499E-3</v>
      </c>
      <c r="AB1363" s="51">
        <v>19.945625798835</v>
      </c>
      <c r="AC1363" s="19">
        <v>7.2194508557004197E-2</v>
      </c>
      <c r="AD1363" s="51">
        <v>31.5053063539672</v>
      </c>
      <c r="AE1363" s="19">
        <v>9.6467478963022602E-2</v>
      </c>
      <c r="AF1363" s="87">
        <v>27.423979944898701</v>
      </c>
      <c r="AG1363" s="19">
        <v>-7.2255217583006004E-4</v>
      </c>
      <c r="AH1363" s="51">
        <v>-1.8710762094087801</v>
      </c>
      <c r="AI1363" s="19">
        <v>-3.6648343193519399E-3</v>
      </c>
      <c r="AJ1363" s="51">
        <v>13.3604337750585</v>
      </c>
      <c r="AK1363" s="19">
        <v>0.19475909999891899</v>
      </c>
      <c r="AL1363" s="19">
        <v>3.5796008962279302E-2</v>
      </c>
      <c r="AM1363" s="51">
        <v>11.0976989550109</v>
      </c>
      <c r="AN1363" s="15"/>
      <c r="AO1363" s="22">
        <v>1.10081982511474E-2</v>
      </c>
      <c r="AP1363" s="22">
        <v>-2.10389973044585E-2</v>
      </c>
      <c r="AQ1363" s="22">
        <v>2.7165979199708101E-2</v>
      </c>
      <c r="AR1363" s="22">
        <v>-4.0245137682213702E-2</v>
      </c>
      <c r="AS1363" s="20">
        <v>7</v>
      </c>
      <c r="AT1363" s="20">
        <v>5</v>
      </c>
      <c r="AU1363" s="20">
        <v>7</v>
      </c>
      <c r="AV1363" s="21">
        <v>5</v>
      </c>
      <c r="AW1363" s="15"/>
      <c r="AX1363" s="25">
        <v>4.21720209680643E-2</v>
      </c>
      <c r="AY1363" s="26">
        <v>-0.73514145063381897</v>
      </c>
      <c r="AZ1363" s="26">
        <v>0.521737755053437</v>
      </c>
      <c r="BA1363" s="26">
        <v>-0.90217972619666398</v>
      </c>
      <c r="BB1363" s="85">
        <v>4.3416998322072702E-3</v>
      </c>
      <c r="BC1363" s="88">
        <v>-8.4423570916988009</v>
      </c>
      <c r="BD1363" s="18">
        <v>43747</v>
      </c>
      <c r="BE1363" s="18">
        <v>43920</v>
      </c>
      <c r="BF1363" s="20"/>
      <c r="BG1363" s="18"/>
      <c r="BH1363" s="15"/>
    </row>
    <row r="1364" spans="1:60" x14ac:dyDescent="0.25">
      <c r="A1364" s="15"/>
      <c r="B1364" s="14" t="s">
        <v>4248</v>
      </c>
      <c r="C1364" s="14" t="s">
        <v>4249</v>
      </c>
      <c r="D1364" s="14" t="s">
        <v>4245</v>
      </c>
      <c r="E1364" s="16" t="s">
        <v>77</v>
      </c>
      <c r="F1364" s="16" t="s">
        <v>326</v>
      </c>
      <c r="G1364" s="81" t="s">
        <v>115</v>
      </c>
      <c r="H1364" s="82" t="s">
        <v>288</v>
      </c>
      <c r="I1364" s="17" t="s">
        <v>31</v>
      </c>
      <c r="J1364" s="17" t="s">
        <v>64</v>
      </c>
      <c r="K1364" s="15"/>
      <c r="L1364" s="18">
        <v>44022</v>
      </c>
      <c r="M1364" s="83">
        <v>1125.0714999996101</v>
      </c>
      <c r="N1364" s="84">
        <v>1125.0714999996101</v>
      </c>
      <c r="O1364" s="84">
        <v>1174.8405000008599</v>
      </c>
      <c r="P1364" s="85">
        <f t="shared" si="21"/>
        <v>0.9576376537911202</v>
      </c>
      <c r="Q1364" s="18">
        <v>43747</v>
      </c>
      <c r="R1364" s="86">
        <v>0</v>
      </c>
      <c r="S1364" s="86">
        <v>534462.21416406299</v>
      </c>
      <c r="T1364" s="15"/>
      <c r="U1364" s="19">
        <v>0</v>
      </c>
      <c r="V1364" s="51">
        <v>4.1912915366992799E-2</v>
      </c>
      <c r="W1364" s="19">
        <v>1.2077045023033899E-2</v>
      </c>
      <c r="X1364" s="51">
        <v>1.9966217533692501</v>
      </c>
      <c r="Y1364" s="19">
        <v>-4.2660725803216303E-3</v>
      </c>
      <c r="Z1364" s="51">
        <v>18.905066200211898</v>
      </c>
      <c r="AA1364" s="19">
        <v>-3.6529517810777201E-3</v>
      </c>
      <c r="AB1364" s="51">
        <v>20.211371725046799</v>
      </c>
      <c r="AC1364" s="19">
        <v>4.5347838060479297E-2</v>
      </c>
      <c r="AD1364" s="51">
        <v>28.8206393042929</v>
      </c>
      <c r="AE1364" s="19">
        <v>6.3180167628161102E-2</v>
      </c>
      <c r="AF1364" s="87">
        <v>24.095248811412599</v>
      </c>
      <c r="AG1364" s="19">
        <v>0</v>
      </c>
      <c r="AH1364" s="51">
        <v>-1.79882099182578</v>
      </c>
      <c r="AI1364" s="19">
        <v>-1.9523233204381499E-3</v>
      </c>
      <c r="AJ1364" s="51">
        <v>13.531684874949899</v>
      </c>
      <c r="AK1364" s="19">
        <v>0.12507149999873901</v>
      </c>
      <c r="AL1364" s="19">
        <v>2.3565409499496998E-2</v>
      </c>
      <c r="AM1364" s="51">
        <v>4.1289389549929201</v>
      </c>
      <c r="AN1364" s="15"/>
      <c r="AO1364" s="22">
        <v>1.10137222345656E-2</v>
      </c>
      <c r="AP1364" s="22">
        <v>-2.1033624298070201E-2</v>
      </c>
      <c r="AQ1364" s="22">
        <v>2.7334333490216502E-2</v>
      </c>
      <c r="AR1364" s="22">
        <v>-4.0082519688439802E-2</v>
      </c>
      <c r="AS1364" s="20">
        <v>7</v>
      </c>
      <c r="AT1364" s="20">
        <v>4</v>
      </c>
      <c r="AU1364" s="20">
        <v>7</v>
      </c>
      <c r="AV1364" s="21">
        <v>5</v>
      </c>
      <c r="AW1364" s="15"/>
      <c r="AX1364" s="25">
        <v>4.2025018780695998E-2</v>
      </c>
      <c r="AY1364" s="26">
        <v>-0.75460555823610798</v>
      </c>
      <c r="AZ1364" s="26">
        <v>0.53042334839938099</v>
      </c>
      <c r="BA1364" s="26">
        <v>-0.92548343110320297</v>
      </c>
      <c r="BB1364" s="85">
        <v>4.3264745570968403E-3</v>
      </c>
      <c r="BC1364" s="88">
        <v>-8.3556533844239294</v>
      </c>
      <c r="BD1364" s="18">
        <v>43747</v>
      </c>
      <c r="BE1364" s="18">
        <v>43920</v>
      </c>
      <c r="BF1364" s="20"/>
      <c r="BG1364" s="18"/>
      <c r="BH1364" s="15"/>
    </row>
    <row r="1365" spans="1:60" x14ac:dyDescent="0.25">
      <c r="A1365" s="15"/>
      <c r="B1365" s="14" t="s">
        <v>4250</v>
      </c>
      <c r="C1365" s="14" t="s">
        <v>4251</v>
      </c>
      <c r="D1365" s="14" t="s">
        <v>4245</v>
      </c>
      <c r="E1365" s="16" t="s">
        <v>337</v>
      </c>
      <c r="F1365" s="16" t="s">
        <v>326</v>
      </c>
      <c r="G1365" s="81" t="s">
        <v>115</v>
      </c>
      <c r="H1365" s="82" t="s">
        <v>288</v>
      </c>
      <c r="I1365" s="17" t="s">
        <v>31</v>
      </c>
      <c r="J1365" s="17" t="s">
        <v>64</v>
      </c>
      <c r="K1365" s="15"/>
      <c r="L1365" s="18">
        <v>44022</v>
      </c>
      <c r="M1365" s="83">
        <v>1195.80939999968</v>
      </c>
      <c r="N1365" s="84">
        <v>1195.80939999968</v>
      </c>
      <c r="O1365" s="84">
        <v>1250.4822000004399</v>
      </c>
      <c r="P1365" s="85">
        <f t="shared" si="21"/>
        <v>0.95627862595665836</v>
      </c>
      <c r="Q1365" s="18">
        <v>43747</v>
      </c>
      <c r="R1365" s="86">
        <v>9238397.6889999993</v>
      </c>
      <c r="S1365" s="86">
        <v>12834755.096000001</v>
      </c>
      <c r="T1365" s="15"/>
      <c r="U1365" s="19">
        <v>-1.2751639860653101E-3</v>
      </c>
      <c r="V1365" s="51">
        <v>-8.5603483239537995E-2</v>
      </c>
      <c r="W1365" s="19">
        <v>1.13180809694313E-2</v>
      </c>
      <c r="X1365" s="51">
        <v>1.9207253480090001</v>
      </c>
      <c r="Y1365" s="19">
        <v>-5.4259501448541397E-3</v>
      </c>
      <c r="Z1365" s="51">
        <v>18.789078443776798</v>
      </c>
      <c r="AA1365" s="19">
        <v>-5.3149270624999198E-3</v>
      </c>
      <c r="AB1365" s="51">
        <v>20.0451741969155</v>
      </c>
      <c r="AC1365" s="19">
        <v>7.4342516172691803E-2</v>
      </c>
      <c r="AD1365" s="51">
        <v>31.7201071155141</v>
      </c>
      <c r="AE1365" s="19">
        <v>9.9763329260895303E-2</v>
      </c>
      <c r="AF1365" s="87">
        <v>27.753564974700598</v>
      </c>
      <c r="AG1365" s="19">
        <v>-6.9527930463664201E-4</v>
      </c>
      <c r="AH1365" s="51">
        <v>-1.8683489222894401</v>
      </c>
      <c r="AI1365" s="19">
        <v>-3.1420203022207698E-3</v>
      </c>
      <c r="AJ1365" s="51">
        <v>13.412715176775199</v>
      </c>
      <c r="AK1365" s="19">
        <v>0.19580940000014399</v>
      </c>
      <c r="AL1365" s="19">
        <v>3.5975914486698499E-2</v>
      </c>
      <c r="AM1365" s="51">
        <v>11.2027289551334</v>
      </c>
      <c r="AN1365" s="15"/>
      <c r="AO1365" s="22">
        <v>1.10109799152269E-2</v>
      </c>
      <c r="AP1365" s="22">
        <v>-2.1036308202383201E-2</v>
      </c>
      <c r="AQ1365" s="22">
        <v>2.7250159664617999E-2</v>
      </c>
      <c r="AR1365" s="22">
        <v>-4.0163806286727798E-2</v>
      </c>
      <c r="AS1365" s="20">
        <v>7</v>
      </c>
      <c r="AT1365" s="20">
        <v>5</v>
      </c>
      <c r="AU1365" s="20">
        <v>7</v>
      </c>
      <c r="AV1365" s="21">
        <v>5</v>
      </c>
      <c r="AW1365" s="15"/>
      <c r="AX1365" s="25">
        <v>4.2174758929468197E-2</v>
      </c>
      <c r="AY1365" s="26">
        <v>-0.71347974939089898</v>
      </c>
      <c r="AZ1365" s="26">
        <v>0.52504637449783298</v>
      </c>
      <c r="BA1365" s="26">
        <v>-0.87613215148030599</v>
      </c>
      <c r="BB1365" s="85">
        <v>4.3419966352621501E-3</v>
      </c>
      <c r="BC1365" s="88">
        <v>-8.3990079987270292</v>
      </c>
      <c r="BD1365" s="18">
        <v>43747</v>
      </c>
      <c r="BE1365" s="18">
        <v>43920</v>
      </c>
      <c r="BF1365" s="20"/>
      <c r="BG1365" s="18"/>
      <c r="BH1365" s="15"/>
    </row>
    <row r="1366" spans="1:60" x14ac:dyDescent="0.25">
      <c r="A1366" s="15"/>
      <c r="B1366" s="14" t="s">
        <v>4252</v>
      </c>
      <c r="C1366" s="14" t="s">
        <v>4253</v>
      </c>
      <c r="D1366" s="14" t="s">
        <v>4245</v>
      </c>
      <c r="E1366" s="16" t="s">
        <v>105</v>
      </c>
      <c r="F1366" s="16" t="s">
        <v>326</v>
      </c>
      <c r="G1366" s="81" t="s">
        <v>115</v>
      </c>
      <c r="H1366" s="82" t="s">
        <v>288</v>
      </c>
      <c r="I1366" s="17" t="s">
        <v>31</v>
      </c>
      <c r="J1366" s="17" t="s">
        <v>64</v>
      </c>
      <c r="K1366" s="15"/>
      <c r="L1366" s="18">
        <v>44022</v>
      </c>
      <c r="M1366" s="83">
        <v>1214.4375999998299</v>
      </c>
      <c r="N1366" s="84">
        <v>1214.4375999998299</v>
      </c>
      <c r="O1366" s="84">
        <v>1267.57679999992</v>
      </c>
      <c r="P1366" s="85">
        <f t="shared" si="21"/>
        <v>0.95807812197249631</v>
      </c>
      <c r="Q1366" s="18">
        <v>43747</v>
      </c>
      <c r="R1366" s="86">
        <v>11439014.348999999</v>
      </c>
      <c r="S1366" s="86">
        <v>13958226.5874219</v>
      </c>
      <c r="T1366" s="15"/>
      <c r="U1366" s="19">
        <v>-1.2683597815339499E-3</v>
      </c>
      <c r="V1366" s="51">
        <v>-8.4923062786401701E-2</v>
      </c>
      <c r="W1366" s="19">
        <v>1.1525402045663199E-2</v>
      </c>
      <c r="X1366" s="51">
        <v>1.94145745563219</v>
      </c>
      <c r="Y1366" s="19">
        <v>-4.1886902336045802E-3</v>
      </c>
      <c r="Z1366" s="51">
        <v>18.912804434890901</v>
      </c>
      <c r="AA1366" s="19">
        <v>-2.8218021197972099E-3</v>
      </c>
      <c r="AB1366" s="51">
        <v>20.2944866911857</v>
      </c>
      <c r="AC1366" s="19">
        <v>7.9731295350938994E-2</v>
      </c>
      <c r="AD1366" s="51">
        <v>32.258985033375197</v>
      </c>
      <c r="AE1366" s="19">
        <v>0.10804641789771301</v>
      </c>
      <c r="AF1366" s="87">
        <v>28.5818738383823</v>
      </c>
      <c r="AG1366" s="19">
        <v>-6.2697524208488197E-4</v>
      </c>
      <c r="AH1366" s="51">
        <v>-1.86151851603427</v>
      </c>
      <c r="AI1366" s="19">
        <v>-1.83377775738336E-3</v>
      </c>
      <c r="AJ1366" s="51">
        <v>13.5435394312517</v>
      </c>
      <c r="AK1366" s="19">
        <v>0.214437599999656</v>
      </c>
      <c r="AL1366" s="19">
        <v>3.9145858514530098E-2</v>
      </c>
      <c r="AM1366" s="51">
        <v>13.0655489550845</v>
      </c>
      <c r="AN1366" s="15"/>
      <c r="AO1366" s="22">
        <v>1.1017938146323999E-2</v>
      </c>
      <c r="AP1366" s="22">
        <v>-2.1029710473157999E-2</v>
      </c>
      <c r="AQ1366" s="22">
        <v>2.7460718431029801E-2</v>
      </c>
      <c r="AR1366" s="22">
        <v>-3.9960578999853197E-2</v>
      </c>
      <c r="AS1366" s="20">
        <v>7</v>
      </c>
      <c r="AT1366" s="20">
        <v>5</v>
      </c>
      <c r="AU1366" s="20">
        <v>7</v>
      </c>
      <c r="AV1366" s="21">
        <v>5</v>
      </c>
      <c r="AW1366" s="15"/>
      <c r="AX1366" s="25">
        <v>4.2181802882478199E-2</v>
      </c>
      <c r="AY1366" s="26">
        <v>-0.65922605520518096</v>
      </c>
      <c r="AZ1366" s="26">
        <v>0.53333344552265805</v>
      </c>
      <c r="BA1366" s="26">
        <v>-0.81074888470811901</v>
      </c>
      <c r="BB1366" s="85">
        <v>4.3427590276996896E-3</v>
      </c>
      <c r="BC1366" s="88">
        <v>-8.2905588047433394</v>
      </c>
      <c r="BD1366" s="18">
        <v>43747</v>
      </c>
      <c r="BE1366" s="18">
        <v>43920</v>
      </c>
      <c r="BF1366" s="20"/>
      <c r="BG1366" s="18"/>
      <c r="BH1366" s="15"/>
    </row>
    <row r="1367" spans="1:60" x14ac:dyDescent="0.25">
      <c r="A1367" s="15"/>
      <c r="B1367" s="14" t="s">
        <v>4254</v>
      </c>
      <c r="C1367" s="14" t="s">
        <v>4255</v>
      </c>
      <c r="D1367" s="14" t="s">
        <v>4256</v>
      </c>
      <c r="E1367" s="16" t="s">
        <v>77</v>
      </c>
      <c r="F1367" s="16" t="s">
        <v>326</v>
      </c>
      <c r="G1367" s="81" t="s">
        <v>115</v>
      </c>
      <c r="H1367" s="82" t="s">
        <v>190</v>
      </c>
      <c r="I1367" s="17" t="s">
        <v>31</v>
      </c>
      <c r="J1367" s="17" t="s">
        <v>4257</v>
      </c>
      <c r="K1367" s="15"/>
      <c r="L1367" s="18">
        <v>44022</v>
      </c>
      <c r="M1367" s="83">
        <v>1649.3833000008001</v>
      </c>
      <c r="N1367" s="84">
        <v>1649.3833000008001</v>
      </c>
      <c r="O1367" s="84">
        <v>1743.3561000004399</v>
      </c>
      <c r="P1367" s="85">
        <f t="shared" si="21"/>
        <v>0.94609661216109775</v>
      </c>
      <c r="Q1367" s="18">
        <v>43882</v>
      </c>
      <c r="R1367" s="86">
        <v>3668640.55</v>
      </c>
      <c r="S1367" s="86">
        <v>3407388.6293320302</v>
      </c>
      <c r="T1367" s="15"/>
      <c r="U1367" s="19">
        <v>9.8256034234509605E-3</v>
      </c>
      <c r="V1367" s="51">
        <v>1.0244732577120901</v>
      </c>
      <c r="W1367" s="19">
        <v>3.5906253491702997E-2</v>
      </c>
      <c r="X1367" s="51">
        <v>4.3795426002397999</v>
      </c>
      <c r="Y1367" s="19">
        <v>-3.3160685056827802E-2</v>
      </c>
      <c r="Z1367" s="51">
        <v>16.015604952554</v>
      </c>
      <c r="AA1367" s="19">
        <v>9.6457311488920797E-2</v>
      </c>
      <c r="AB1367" s="51">
        <v>30.222398052050298</v>
      </c>
      <c r="AC1367" s="19">
        <v>0.155341244846641</v>
      </c>
      <c r="AD1367" s="51">
        <v>39.819979982916301</v>
      </c>
      <c r="AE1367" s="19">
        <v>0.199619018554513</v>
      </c>
      <c r="AF1367" s="87">
        <v>37.739133904047797</v>
      </c>
      <c r="AG1367" s="19">
        <v>4.8183519938902498E-3</v>
      </c>
      <c r="AH1367" s="51">
        <v>-1.3169857924367501</v>
      </c>
      <c r="AI1367" s="19">
        <v>6.1873492268205198E-4</v>
      </c>
      <c r="AJ1367" s="51">
        <v>13.7887906992692</v>
      </c>
      <c r="AK1367" s="19">
        <v>0.64938330000033595</v>
      </c>
      <c r="AL1367" s="19">
        <v>8.2484716675098796E-2</v>
      </c>
      <c r="AM1367" s="51">
        <v>62.6509515688522</v>
      </c>
      <c r="AN1367" s="15"/>
      <c r="AO1367" s="22">
        <v>3.4442914813553202E-2</v>
      </c>
      <c r="AP1367" s="22">
        <v>-3.8840573623929203E-2</v>
      </c>
      <c r="AQ1367" s="22">
        <v>7.0776362830656595E-2</v>
      </c>
      <c r="AR1367" s="22">
        <v>-8.9266232088411904E-2</v>
      </c>
      <c r="AS1367" s="20">
        <v>7</v>
      </c>
      <c r="AT1367" s="20">
        <v>5</v>
      </c>
      <c r="AU1367" s="20">
        <v>7</v>
      </c>
      <c r="AV1367" s="21">
        <v>5</v>
      </c>
      <c r="AW1367" s="15"/>
      <c r="AX1367" s="25">
        <v>0.13433504173051899</v>
      </c>
      <c r="AY1367" s="26">
        <v>0.62673861166149403</v>
      </c>
      <c r="AZ1367" s="26">
        <v>1.0299315224437999</v>
      </c>
      <c r="BA1367" s="26">
        <v>0.868697983208222</v>
      </c>
      <c r="BB1367" s="85">
        <v>1.3842611313430101E-2</v>
      </c>
      <c r="BC1367" s="88">
        <v>-22.5966169504973</v>
      </c>
      <c r="BD1367" s="18">
        <v>43882</v>
      </c>
      <c r="BE1367" s="18">
        <v>43913</v>
      </c>
      <c r="BF1367" s="20"/>
      <c r="BG1367" s="18"/>
      <c r="BH1367" s="15"/>
    </row>
    <row r="1368" spans="1:60" x14ac:dyDescent="0.25">
      <c r="A1368" s="15"/>
      <c r="B1368" s="14" t="s">
        <v>4258</v>
      </c>
      <c r="C1368" s="14" t="s">
        <v>4259</v>
      </c>
      <c r="D1368" s="14" t="s">
        <v>4256</v>
      </c>
      <c r="E1368" s="16" t="s">
        <v>91</v>
      </c>
      <c r="F1368" s="16" t="s">
        <v>326</v>
      </c>
      <c r="G1368" s="81" t="s">
        <v>115</v>
      </c>
      <c r="H1368" s="82" t="s">
        <v>190</v>
      </c>
      <c r="I1368" s="17" t="s">
        <v>31</v>
      </c>
      <c r="J1368" s="17" t="s">
        <v>4260</v>
      </c>
      <c r="K1368" s="15"/>
      <c r="L1368" s="18">
        <v>44022</v>
      </c>
      <c r="M1368" s="83">
        <v>1483.86529999971</v>
      </c>
      <c r="N1368" s="84">
        <v>1483.86529999971</v>
      </c>
      <c r="O1368" s="84">
        <v>1580.78240000084</v>
      </c>
      <c r="P1368" s="85">
        <f t="shared" si="21"/>
        <v>0.93869042317204543</v>
      </c>
      <c r="Q1368" s="18">
        <v>43874</v>
      </c>
      <c r="R1368" s="86">
        <v>9585159.1879999992</v>
      </c>
      <c r="S1368" s="86">
        <v>9214261.7438124996</v>
      </c>
      <c r="T1368" s="15"/>
      <c r="U1368" s="19">
        <v>9.7690413185773702E-3</v>
      </c>
      <c r="V1368" s="51">
        <v>1.01881704722473</v>
      </c>
      <c r="W1368" s="19">
        <v>3.4166916868343798E-2</v>
      </c>
      <c r="X1368" s="51">
        <v>4.2056089379038903</v>
      </c>
      <c r="Y1368" s="19">
        <v>-4.2967192272990402E-2</v>
      </c>
      <c r="Z1368" s="51">
        <v>15.034954230955901</v>
      </c>
      <c r="AA1368" s="19">
        <v>7.4178777671477306E-2</v>
      </c>
      <c r="AB1368" s="51">
        <v>27.994544670305899</v>
      </c>
      <c r="AC1368" s="19">
        <v>0.10889782215424899</v>
      </c>
      <c r="AD1368" s="51">
        <v>35.1756377136917</v>
      </c>
      <c r="AE1368" s="19">
        <v>0.12803097471085501</v>
      </c>
      <c r="AF1368" s="87">
        <v>30.580329519696502</v>
      </c>
      <c r="AG1368" s="19">
        <v>4.2556828848319102E-3</v>
      </c>
      <c r="AH1368" s="51">
        <v>-1.3732527033425901</v>
      </c>
      <c r="AI1368" s="19">
        <v>-1.0084974307574201E-2</v>
      </c>
      <c r="AJ1368" s="51">
        <v>12.7184197762399</v>
      </c>
      <c r="AK1368" s="19">
        <v>0.483865300000762</v>
      </c>
      <c r="AL1368" s="19">
        <v>6.4504089494221303E-2</v>
      </c>
      <c r="AM1368" s="51">
        <v>46.099151568894698</v>
      </c>
      <c r="AN1368" s="15"/>
      <c r="AO1368" s="22">
        <v>3.4385041837595103E-2</v>
      </c>
      <c r="AP1368" s="22">
        <v>-3.8894416255061501E-2</v>
      </c>
      <c r="AQ1368" s="22">
        <v>6.8973634421126903E-2</v>
      </c>
      <c r="AR1368" s="22">
        <v>-9.0846279927063706E-2</v>
      </c>
      <c r="AS1368" s="20">
        <v>7</v>
      </c>
      <c r="AT1368" s="20">
        <v>5</v>
      </c>
      <c r="AU1368" s="20">
        <v>7</v>
      </c>
      <c r="AV1368" s="21">
        <v>5</v>
      </c>
      <c r="AW1368" s="15"/>
      <c r="AX1368" s="25">
        <v>0.13429645881813501</v>
      </c>
      <c r="AY1368" s="26">
        <v>0.47142417512031898</v>
      </c>
      <c r="AZ1368" s="26">
        <v>0.94589257243387703</v>
      </c>
      <c r="BA1368" s="26">
        <v>0.64982130476892097</v>
      </c>
      <c r="BB1368" s="85">
        <v>1.3837546306040199E-2</v>
      </c>
      <c r="BC1368" s="88">
        <v>-22.7322179194889</v>
      </c>
      <c r="BD1368" s="18">
        <v>43874</v>
      </c>
      <c r="BE1368" s="18">
        <v>43913</v>
      </c>
      <c r="BF1368" s="20"/>
      <c r="BG1368" s="18"/>
      <c r="BH1368" s="15"/>
    </row>
    <row r="1369" spans="1:60" x14ac:dyDescent="0.25">
      <c r="A1369" s="15"/>
      <c r="B1369" s="14" t="s">
        <v>4261</v>
      </c>
      <c r="C1369" s="14" t="s">
        <v>4262</v>
      </c>
      <c r="D1369" s="14" t="s">
        <v>4263</v>
      </c>
      <c r="E1369" s="16" t="s">
        <v>77</v>
      </c>
      <c r="F1369" s="16" t="s">
        <v>326</v>
      </c>
      <c r="G1369" s="81" t="s">
        <v>115</v>
      </c>
      <c r="H1369" s="82" t="s">
        <v>288</v>
      </c>
      <c r="I1369" s="17" t="s">
        <v>31</v>
      </c>
      <c r="J1369" s="17" t="s">
        <v>4264</v>
      </c>
      <c r="K1369" s="15"/>
      <c r="L1369" s="18">
        <v>44022</v>
      </c>
      <c r="M1369" s="83">
        <v>1349.86319999956</v>
      </c>
      <c r="N1369" s="84">
        <v>1349.86319999956</v>
      </c>
      <c r="O1369" s="84">
        <v>1357.43879999965</v>
      </c>
      <c r="P1369" s="85">
        <f t="shared" si="21"/>
        <v>0.99441919591506311</v>
      </c>
      <c r="Q1369" s="18">
        <v>44019</v>
      </c>
      <c r="R1369" s="86">
        <v>3659513.0260000001</v>
      </c>
      <c r="S1369" s="86">
        <v>4678743.4722578097</v>
      </c>
      <c r="T1369" s="15"/>
      <c r="U1369" s="19">
        <v>-1.46828626657225E-3</v>
      </c>
      <c r="V1369" s="51">
        <v>-0.104915711290232</v>
      </c>
      <c r="W1369" s="19">
        <v>9.6756929597177094E-3</v>
      </c>
      <c r="X1369" s="51">
        <v>1.7564865470376401</v>
      </c>
      <c r="Y1369" s="19">
        <v>2.5765119751668002E-2</v>
      </c>
      <c r="Z1369" s="51">
        <v>21.9081854334217</v>
      </c>
      <c r="AA1369" s="19">
        <v>4.7241182441211997E-2</v>
      </c>
      <c r="AB1369" s="51">
        <v>25.300785147293901</v>
      </c>
      <c r="AC1369" s="19">
        <v>0.12736818289704399</v>
      </c>
      <c r="AD1369" s="51">
        <v>37.022673787956599</v>
      </c>
      <c r="AE1369" s="19">
        <v>0.16280106678459599</v>
      </c>
      <c r="AF1369" s="87">
        <v>34.057338727055999</v>
      </c>
      <c r="AG1369" s="19">
        <v>-1.6351914446204299E-3</v>
      </c>
      <c r="AH1369" s="51">
        <v>-1.9623401362878199</v>
      </c>
      <c r="AI1369" s="19">
        <v>2.9393065535259701E-2</v>
      </c>
      <c r="AJ1369" s="51">
        <v>16.6662237605196</v>
      </c>
      <c r="AK1369" s="19">
        <v>0.34986319999908999</v>
      </c>
      <c r="AL1369" s="19">
        <v>4.8759009296190897E-2</v>
      </c>
      <c r="AM1369" s="51">
        <v>32.417190404899898</v>
      </c>
      <c r="AN1369" s="15"/>
      <c r="AO1369" s="22">
        <v>1.1830323766844199E-2</v>
      </c>
      <c r="AP1369" s="22">
        <v>-2.58318085716382E-2</v>
      </c>
      <c r="AQ1369" s="22">
        <v>3.3124049657999401E-2</v>
      </c>
      <c r="AR1369" s="22">
        <v>-2.5262695475248599E-2</v>
      </c>
      <c r="AS1369" s="20">
        <v>7</v>
      </c>
      <c r="AT1369" s="20">
        <v>5</v>
      </c>
      <c r="AU1369" s="20">
        <v>7</v>
      </c>
      <c r="AV1369" s="21">
        <v>5</v>
      </c>
      <c r="AW1369" s="15"/>
      <c r="AX1369" s="25">
        <v>4.5673594067848197E-2</v>
      </c>
      <c r="AY1369" s="26">
        <v>0.52353299954938803</v>
      </c>
      <c r="AZ1369" s="26">
        <v>0.71288597489729</v>
      </c>
      <c r="BA1369" s="26">
        <v>0.66107800356167001</v>
      </c>
      <c r="BB1369" s="85">
        <v>4.6978990939669498E-3</v>
      </c>
      <c r="BC1369" s="88">
        <v>-6.1832402222862601</v>
      </c>
      <c r="BD1369" s="18">
        <v>43747</v>
      </c>
      <c r="BE1369" s="18">
        <v>43783</v>
      </c>
      <c r="BF1369" s="20">
        <v>163</v>
      </c>
      <c r="BG1369" s="18">
        <v>43976</v>
      </c>
      <c r="BH1369" s="15"/>
    </row>
    <row r="1370" spans="1:60" x14ac:dyDescent="0.25">
      <c r="A1370" s="15"/>
      <c r="B1370" s="14" t="s">
        <v>4265</v>
      </c>
      <c r="C1370" s="14" t="s">
        <v>4266</v>
      </c>
      <c r="D1370" s="14" t="s">
        <v>4263</v>
      </c>
      <c r="E1370" s="16" t="s">
        <v>91</v>
      </c>
      <c r="F1370" s="16" t="s">
        <v>326</v>
      </c>
      <c r="G1370" s="81" t="s">
        <v>115</v>
      </c>
      <c r="H1370" s="82" t="s">
        <v>288</v>
      </c>
      <c r="I1370" s="17" t="s">
        <v>31</v>
      </c>
      <c r="J1370" s="17" t="s">
        <v>4267</v>
      </c>
      <c r="K1370" s="15"/>
      <c r="L1370" s="18">
        <v>44022</v>
      </c>
      <c r="M1370" s="83">
        <v>1296.57950000092</v>
      </c>
      <c r="N1370" s="84">
        <v>1296.57950000092</v>
      </c>
      <c r="O1370" s="84">
        <v>1303.9416000004901</v>
      </c>
      <c r="P1370" s="85">
        <f t="shared" si="21"/>
        <v>0.99435396493250361</v>
      </c>
      <c r="Q1370" s="18">
        <v>44019</v>
      </c>
      <c r="R1370" s="86">
        <v>58904259.289999999</v>
      </c>
      <c r="S1370" s="86">
        <v>69528696.136749998</v>
      </c>
      <c r="T1370" s="15"/>
      <c r="U1370" s="19">
        <v>-1.4900874402883301E-3</v>
      </c>
      <c r="V1370" s="51">
        <v>-0.107095828661841</v>
      </c>
      <c r="W1370" s="19">
        <v>9.0137967672489997E-3</v>
      </c>
      <c r="X1370" s="51">
        <v>1.69029692779077</v>
      </c>
      <c r="Y1370" s="19">
        <v>2.16924351425405E-2</v>
      </c>
      <c r="Z1370" s="51">
        <v>21.500916972494501</v>
      </c>
      <c r="AA1370" s="19">
        <v>3.8885508056409897E-2</v>
      </c>
      <c r="AB1370" s="51">
        <v>24.4652177088137</v>
      </c>
      <c r="AC1370" s="19">
        <v>0.109461686086433</v>
      </c>
      <c r="AD1370" s="51">
        <v>35.232024106895601</v>
      </c>
      <c r="AE1370" s="19">
        <v>0.13521334967663301</v>
      </c>
      <c r="AF1370" s="87">
        <v>31.298567016259799</v>
      </c>
      <c r="AG1370" s="19">
        <v>-1.8533672764533501E-3</v>
      </c>
      <c r="AH1370" s="51">
        <v>-1.98415771947111</v>
      </c>
      <c r="AI1370" s="19">
        <v>2.5081936302740401E-2</v>
      </c>
      <c r="AJ1370" s="51">
        <v>16.235110837267701</v>
      </c>
      <c r="AK1370" s="19">
        <v>0.29657950000197197</v>
      </c>
      <c r="AL1370" s="19">
        <v>4.2077735601196799E-2</v>
      </c>
      <c r="AM1370" s="51">
        <v>27.088820405158899</v>
      </c>
      <c r="AN1370" s="15"/>
      <c r="AO1370" s="22">
        <v>1.1808108309196499E-2</v>
      </c>
      <c r="AP1370" s="22">
        <v>-2.5853150769762599E-2</v>
      </c>
      <c r="AQ1370" s="22">
        <v>3.2446811030240497E-2</v>
      </c>
      <c r="AR1370" s="22">
        <v>-2.5922938624717101E-2</v>
      </c>
      <c r="AS1370" s="20">
        <v>7</v>
      </c>
      <c r="AT1370" s="20">
        <v>5</v>
      </c>
      <c r="AU1370" s="20">
        <v>7</v>
      </c>
      <c r="AV1370" s="21">
        <v>5</v>
      </c>
      <c r="AW1370" s="15"/>
      <c r="AX1370" s="25">
        <v>4.5655408843085797E-2</v>
      </c>
      <c r="AY1370" s="26">
        <v>0.35460327340388198</v>
      </c>
      <c r="AZ1370" s="26">
        <v>0.68496249482177496</v>
      </c>
      <c r="BA1370" s="26">
        <v>0.44601168019016801</v>
      </c>
      <c r="BB1370" s="85">
        <v>4.6959000213928504E-3</v>
      </c>
      <c r="BC1370" s="88">
        <v>-6.2572343171414104</v>
      </c>
      <c r="BD1370" s="18">
        <v>43747</v>
      </c>
      <c r="BE1370" s="18">
        <v>43783</v>
      </c>
      <c r="BF1370" s="20">
        <v>182</v>
      </c>
      <c r="BG1370" s="18">
        <v>44001</v>
      </c>
      <c r="BH1370" s="15"/>
    </row>
    <row r="1371" spans="1:60" x14ac:dyDescent="0.25">
      <c r="A1371" s="15"/>
      <c r="B1371" s="14" t="s">
        <v>4268</v>
      </c>
      <c r="C1371" s="14" t="s">
        <v>4269</v>
      </c>
      <c r="D1371" s="14" t="s">
        <v>4270</v>
      </c>
      <c r="E1371" s="16" t="s">
        <v>77</v>
      </c>
      <c r="F1371" s="16" t="s">
        <v>326</v>
      </c>
      <c r="G1371" s="81" t="s">
        <v>115</v>
      </c>
      <c r="H1371" s="82" t="s">
        <v>182</v>
      </c>
      <c r="I1371" s="17" t="s">
        <v>31</v>
      </c>
      <c r="J1371" s="17" t="s">
        <v>4271</v>
      </c>
      <c r="K1371" s="15"/>
      <c r="L1371" s="18">
        <v>44022</v>
      </c>
      <c r="M1371" s="83">
        <v>1511.7611999996</v>
      </c>
      <c r="N1371" s="84">
        <v>1511.7611999996</v>
      </c>
      <c r="O1371" s="84">
        <v>1565.82010000013</v>
      </c>
      <c r="P1371" s="85">
        <f t="shared" si="21"/>
        <v>0.96547566351937519</v>
      </c>
      <c r="Q1371" s="18">
        <v>43874</v>
      </c>
      <c r="R1371" s="86">
        <v>5698620.9040000001</v>
      </c>
      <c r="S1371" s="86">
        <v>4910471.8769531297</v>
      </c>
      <c r="T1371" s="15"/>
      <c r="U1371" s="19">
        <v>5.93388466586475E-3</v>
      </c>
      <c r="V1371" s="51">
        <v>0.63530138195346797</v>
      </c>
      <c r="W1371" s="19">
        <v>2.4690399046448899E-2</v>
      </c>
      <c r="X1371" s="51">
        <v>3.2579571557107601</v>
      </c>
      <c r="Y1371" s="19">
        <v>-1.33326858940563E-2</v>
      </c>
      <c r="Z1371" s="51">
        <v>17.998404868849299</v>
      </c>
      <c r="AA1371" s="19">
        <v>7.1529741879203398E-2</v>
      </c>
      <c r="AB1371" s="51">
        <v>27.729641091078499</v>
      </c>
      <c r="AC1371" s="19">
        <v>0.13984735847232499</v>
      </c>
      <c r="AD1371" s="51">
        <v>38.270591345499298</v>
      </c>
      <c r="AE1371" s="19">
        <v>0.17576999239274299</v>
      </c>
      <c r="AF1371" s="87">
        <v>35.3542312878999</v>
      </c>
      <c r="AG1371" s="19">
        <v>3.9638365706196098E-4</v>
      </c>
      <c r="AH1371" s="51">
        <v>-1.75918262611958</v>
      </c>
      <c r="AI1371" s="19">
        <v>5.6880242154875296E-3</v>
      </c>
      <c r="AJ1371" s="51">
        <v>14.2957196285424</v>
      </c>
      <c r="AK1371" s="19">
        <v>0.51176119999960101</v>
      </c>
      <c r="AL1371" s="19">
        <v>6.7605141044623507E-2</v>
      </c>
      <c r="AM1371" s="51">
        <v>48.277948821312698</v>
      </c>
      <c r="AN1371" s="15"/>
      <c r="AO1371" s="22">
        <v>1.6704589166692999E-2</v>
      </c>
      <c r="AP1371" s="22">
        <v>-2.7117605989587901E-2</v>
      </c>
      <c r="AQ1371" s="22">
        <v>4.8960824404275599E-2</v>
      </c>
      <c r="AR1371" s="22">
        <v>-7.5229710095300106E-2</v>
      </c>
      <c r="AS1371" s="20">
        <v>8</v>
      </c>
      <c r="AT1371" s="20">
        <v>4</v>
      </c>
      <c r="AU1371" s="20">
        <v>7</v>
      </c>
      <c r="AV1371" s="21">
        <v>5</v>
      </c>
      <c r="AW1371" s="15"/>
      <c r="AX1371" s="25">
        <v>8.6249029039463507E-2</v>
      </c>
      <c r="AY1371" s="26">
        <v>0.59744934739228495</v>
      </c>
      <c r="AZ1371" s="26">
        <v>0.86974985018696305</v>
      </c>
      <c r="BA1371" s="26">
        <v>0.79266946709685704</v>
      </c>
      <c r="BB1371" s="85">
        <v>8.8799758901677694E-3</v>
      </c>
      <c r="BC1371" s="88">
        <v>-16.285778934688999</v>
      </c>
      <c r="BD1371" s="18">
        <v>43874</v>
      </c>
      <c r="BE1371" s="18">
        <v>43913</v>
      </c>
      <c r="BF1371" s="20"/>
      <c r="BG1371" s="18"/>
      <c r="BH1371" s="15"/>
    </row>
    <row r="1372" spans="1:60" x14ac:dyDescent="0.25">
      <c r="A1372" s="15"/>
      <c r="B1372" s="14" t="s">
        <v>4272</v>
      </c>
      <c r="C1372" s="14" t="s">
        <v>4273</v>
      </c>
      <c r="D1372" s="14" t="s">
        <v>4270</v>
      </c>
      <c r="E1372" s="16" t="s">
        <v>91</v>
      </c>
      <c r="F1372" s="16" t="s">
        <v>326</v>
      </c>
      <c r="G1372" s="81" t="s">
        <v>115</v>
      </c>
      <c r="H1372" s="82" t="s">
        <v>182</v>
      </c>
      <c r="I1372" s="17" t="s">
        <v>31</v>
      </c>
      <c r="J1372" s="17" t="s">
        <v>4274</v>
      </c>
      <c r="K1372" s="15"/>
      <c r="L1372" s="18">
        <v>44022</v>
      </c>
      <c r="M1372" s="83">
        <v>1391.7248999998001</v>
      </c>
      <c r="N1372" s="84">
        <v>1391.7248999998001</v>
      </c>
      <c r="O1372" s="84">
        <v>1451.14189999923</v>
      </c>
      <c r="P1372" s="85">
        <f t="shared" si="21"/>
        <v>0.95905500351174378</v>
      </c>
      <c r="Q1372" s="18">
        <v>43874</v>
      </c>
      <c r="R1372" s="86">
        <v>20448897.754000001</v>
      </c>
      <c r="S1372" s="86">
        <v>22228108.042656299</v>
      </c>
      <c r="T1372" s="15"/>
      <c r="U1372" s="19">
        <v>5.8885019607259901E-3</v>
      </c>
      <c r="V1372" s="51">
        <v>0.63076311143959196</v>
      </c>
      <c r="W1372" s="19">
        <v>2.3305462354983299E-2</v>
      </c>
      <c r="X1372" s="51">
        <v>3.1194634865642001</v>
      </c>
      <c r="Y1372" s="19">
        <v>-2.1395455129095398E-2</v>
      </c>
      <c r="Z1372" s="51">
        <v>17.1921279453381</v>
      </c>
      <c r="AA1372" s="19">
        <v>5.3971030059983598E-2</v>
      </c>
      <c r="AB1372" s="51">
        <v>25.973769909149301</v>
      </c>
      <c r="AC1372" s="19">
        <v>0.102820720392629</v>
      </c>
      <c r="AD1372" s="51">
        <v>34.5679275375442</v>
      </c>
      <c r="AE1372" s="19">
        <v>0.11895940968315701</v>
      </c>
      <c r="AF1372" s="87">
        <v>29.6731730169267</v>
      </c>
      <c r="AG1372" s="19">
        <v>-5.44618205822189E-5</v>
      </c>
      <c r="AH1372" s="51">
        <v>-1.8042671738839999</v>
      </c>
      <c r="AI1372" s="19">
        <v>-2.97983128166379E-3</v>
      </c>
      <c r="AJ1372" s="51">
        <v>13.428934078823699</v>
      </c>
      <c r="AK1372" s="19">
        <v>0.39172490000084498</v>
      </c>
      <c r="AL1372" s="19">
        <v>5.3715276731964003E-2</v>
      </c>
      <c r="AM1372" s="51">
        <v>36.274318821437198</v>
      </c>
      <c r="AN1372" s="15"/>
      <c r="AO1372" s="22">
        <v>1.66588327556383E-2</v>
      </c>
      <c r="AP1372" s="22">
        <v>-2.71614760704324E-2</v>
      </c>
      <c r="AQ1372" s="22">
        <v>4.7543073080305497E-2</v>
      </c>
      <c r="AR1372" s="22">
        <v>-7.6521329598108395E-2</v>
      </c>
      <c r="AS1372" s="20">
        <v>7</v>
      </c>
      <c r="AT1372" s="20">
        <v>5</v>
      </c>
      <c r="AU1372" s="20">
        <v>7</v>
      </c>
      <c r="AV1372" s="21">
        <v>5</v>
      </c>
      <c r="AW1372" s="15"/>
      <c r="AX1372" s="25">
        <v>8.6205448658292896E-2</v>
      </c>
      <c r="AY1372" s="26">
        <v>0.40824946566590398</v>
      </c>
      <c r="AZ1372" s="26">
        <v>0.80659421844393397</v>
      </c>
      <c r="BA1372" s="26">
        <v>0.53833887638847999</v>
      </c>
      <c r="BB1372" s="85">
        <v>8.87493340345827E-3</v>
      </c>
      <c r="BC1372" s="88">
        <v>-16.432845058094198</v>
      </c>
      <c r="BD1372" s="18">
        <v>43874</v>
      </c>
      <c r="BE1372" s="18">
        <v>43913</v>
      </c>
      <c r="BF1372" s="20"/>
      <c r="BG1372" s="18"/>
      <c r="BH1372" s="15"/>
    </row>
    <row r="1373" spans="1:60" x14ac:dyDescent="0.25">
      <c r="A1373" s="15"/>
      <c r="B1373" s="14" t="s">
        <v>4275</v>
      </c>
      <c r="C1373" s="14" t="s">
        <v>4276</v>
      </c>
      <c r="D1373" s="14" t="s">
        <v>4277</v>
      </c>
      <c r="E1373" s="16" t="s">
        <v>77</v>
      </c>
      <c r="F1373" s="16" t="s">
        <v>326</v>
      </c>
      <c r="G1373" s="81" t="s">
        <v>115</v>
      </c>
      <c r="H1373" s="82" t="s">
        <v>173</v>
      </c>
      <c r="I1373" s="17" t="s">
        <v>31</v>
      </c>
      <c r="J1373" s="17" t="s">
        <v>4278</v>
      </c>
      <c r="K1373" s="15"/>
      <c r="L1373" s="18">
        <v>44022</v>
      </c>
      <c r="M1373" s="83">
        <v>1346.7629000004399</v>
      </c>
      <c r="N1373" s="84">
        <v>1346.7629000004399</v>
      </c>
      <c r="O1373" s="84">
        <v>1381.41459999979</v>
      </c>
      <c r="P1373" s="85">
        <f t="shared" si="21"/>
        <v>0.97491578560169023</v>
      </c>
      <c r="Q1373" s="18">
        <v>43874</v>
      </c>
      <c r="R1373" s="86">
        <v>2638783.8629999999</v>
      </c>
      <c r="S1373" s="86">
        <v>2777426.0244296901</v>
      </c>
      <c r="T1373" s="15"/>
      <c r="U1373" s="19">
        <v>3.9486654113716196E-3</v>
      </c>
      <c r="V1373" s="51">
        <v>0.43677945650415501</v>
      </c>
      <c r="W1373" s="19">
        <v>2.5757129847988801E-2</v>
      </c>
      <c r="X1373" s="51">
        <v>3.36463023586475</v>
      </c>
      <c r="Y1373" s="19">
        <v>-1.28812721022769E-2</v>
      </c>
      <c r="Z1373" s="51">
        <v>18.043546248023599</v>
      </c>
      <c r="AA1373" s="19">
        <v>4.6232019916715203E-2</v>
      </c>
      <c r="AB1373" s="51">
        <v>25.199868894822401</v>
      </c>
      <c r="AC1373" s="19">
        <v>0.11654152761009801</v>
      </c>
      <c r="AD1373" s="51">
        <v>35.940008259262001</v>
      </c>
      <c r="AE1373" s="19">
        <v>0.14175700456151399</v>
      </c>
      <c r="AF1373" s="87">
        <v>31.952932504762401</v>
      </c>
      <c r="AG1373" s="19">
        <v>2.0911453339067499E-3</v>
      </c>
      <c r="AH1373" s="51">
        <v>-1.5897064584350999</v>
      </c>
      <c r="AI1373" s="19">
        <v>-4.90061574964784E-6</v>
      </c>
      <c r="AJ1373" s="51">
        <v>13.7264271454187</v>
      </c>
      <c r="AK1373" s="19">
        <v>0.34676290000090398</v>
      </c>
      <c r="AL1373" s="19">
        <v>4.8407605429019902E-2</v>
      </c>
      <c r="AM1373" s="51">
        <v>31.5134297560144</v>
      </c>
      <c r="AN1373" s="15"/>
      <c r="AO1373" s="22">
        <v>1.30967070072074E-2</v>
      </c>
      <c r="AP1373" s="22">
        <v>-2.30556807100584E-2</v>
      </c>
      <c r="AQ1373" s="22">
        <v>3.9296652565099101E-2</v>
      </c>
      <c r="AR1373" s="22">
        <v>-6.2524498138373005E-2</v>
      </c>
      <c r="AS1373" s="20">
        <v>9</v>
      </c>
      <c r="AT1373" s="20">
        <v>3</v>
      </c>
      <c r="AU1373" s="20">
        <v>7</v>
      </c>
      <c r="AV1373" s="21">
        <v>5</v>
      </c>
      <c r="AW1373" s="15"/>
      <c r="AX1373" s="25">
        <v>6.5442210501642006E-2</v>
      </c>
      <c r="AY1373" s="26">
        <v>0.35101444802649001</v>
      </c>
      <c r="AZ1373" s="26">
        <v>0.76243785299629996</v>
      </c>
      <c r="BA1373" s="26">
        <v>0.457210163064246</v>
      </c>
      <c r="BB1373" s="85">
        <v>6.7391354540359298E-3</v>
      </c>
      <c r="BC1373" s="88">
        <v>-13.1233953948249</v>
      </c>
      <c r="BD1373" s="18">
        <v>43874</v>
      </c>
      <c r="BE1373" s="18">
        <v>43913</v>
      </c>
      <c r="BF1373" s="20"/>
      <c r="BG1373" s="18"/>
      <c r="BH1373" s="15"/>
    </row>
    <row r="1374" spans="1:60" x14ac:dyDescent="0.25">
      <c r="A1374" s="15"/>
      <c r="B1374" s="14" t="s">
        <v>4279</v>
      </c>
      <c r="C1374" s="14" t="s">
        <v>4280</v>
      </c>
      <c r="D1374" s="14" t="s">
        <v>4277</v>
      </c>
      <c r="E1374" s="16" t="s">
        <v>91</v>
      </c>
      <c r="F1374" s="16" t="s">
        <v>326</v>
      </c>
      <c r="G1374" s="81" t="s">
        <v>115</v>
      </c>
      <c r="H1374" s="82" t="s">
        <v>173</v>
      </c>
      <c r="I1374" s="17" t="s">
        <v>31</v>
      </c>
      <c r="J1374" s="17" t="s">
        <v>4281</v>
      </c>
      <c r="K1374" s="15"/>
      <c r="L1374" s="18">
        <v>44022</v>
      </c>
      <c r="M1374" s="83">
        <v>1324.1434000004101</v>
      </c>
      <c r="N1374" s="84">
        <v>1324.1434000004101</v>
      </c>
      <c r="O1374" s="84">
        <v>1362.3387000002001</v>
      </c>
      <c r="P1374" s="85">
        <f t="shared" si="21"/>
        <v>0.97196343317577016</v>
      </c>
      <c r="Q1374" s="18">
        <v>43874</v>
      </c>
      <c r="R1374" s="86">
        <v>34465897.030000001</v>
      </c>
      <c r="S1374" s="86">
        <v>37221016.084437497</v>
      </c>
      <c r="T1374" s="15"/>
      <c r="U1374" s="19">
        <v>3.9280877153942103E-3</v>
      </c>
      <c r="V1374" s="51">
        <v>0.434721686906414</v>
      </c>
      <c r="W1374" s="19">
        <v>2.5126663753326301E-2</v>
      </c>
      <c r="X1374" s="51">
        <v>3.3015836263985001</v>
      </c>
      <c r="Y1374" s="19">
        <v>-1.6556016443246301E-2</v>
      </c>
      <c r="Z1374" s="51">
        <v>17.676071813912099</v>
      </c>
      <c r="AA1374" s="19">
        <v>3.8404167597036597E-2</v>
      </c>
      <c r="AB1374" s="51">
        <v>24.417083662876401</v>
      </c>
      <c r="AC1374" s="19">
        <v>9.9907008116133497E-2</v>
      </c>
      <c r="AD1374" s="51">
        <v>34.276556309894701</v>
      </c>
      <c r="AE1374" s="19">
        <v>0.116342495904973</v>
      </c>
      <c r="AF1374" s="87">
        <v>29.411481639108398</v>
      </c>
      <c r="AG1374" s="19">
        <v>1.8858231105696201E-3</v>
      </c>
      <c r="AH1374" s="51">
        <v>-1.61023868076882</v>
      </c>
      <c r="AI1374" s="19">
        <v>-3.9317117189057197E-3</v>
      </c>
      <c r="AJ1374" s="51">
        <v>13.333746035103101</v>
      </c>
      <c r="AK1374" s="19">
        <v>0.32414340000134001</v>
      </c>
      <c r="AL1374" s="19">
        <v>4.5591592823257102E-2</v>
      </c>
      <c r="AM1374" s="51">
        <v>29.251479756058</v>
      </c>
      <c r="AN1374" s="15"/>
      <c r="AO1374" s="22">
        <v>1.3076015318802099E-2</v>
      </c>
      <c r="AP1374" s="22">
        <v>-2.3075652507941399E-2</v>
      </c>
      <c r="AQ1374" s="22">
        <v>3.8657966291793897E-2</v>
      </c>
      <c r="AR1374" s="22">
        <v>-6.3119882448518197E-2</v>
      </c>
      <c r="AS1374" s="20">
        <v>9</v>
      </c>
      <c r="AT1374" s="20">
        <v>3</v>
      </c>
      <c r="AU1374" s="20">
        <v>7</v>
      </c>
      <c r="AV1374" s="21">
        <v>5</v>
      </c>
      <c r="AW1374" s="15"/>
      <c r="AX1374" s="25">
        <v>6.5427308547586993E-2</v>
      </c>
      <c r="AY1374" s="26">
        <v>0.24047845477480201</v>
      </c>
      <c r="AZ1374" s="26">
        <v>0.73451134615788805</v>
      </c>
      <c r="BA1374" s="26">
        <v>0.312183628579078</v>
      </c>
      <c r="BB1374" s="85">
        <v>6.73742470837169E-3</v>
      </c>
      <c r="BC1374" s="88">
        <v>-13.1927985309012</v>
      </c>
      <c r="BD1374" s="18">
        <v>43874</v>
      </c>
      <c r="BE1374" s="18">
        <v>43913</v>
      </c>
      <c r="BF1374" s="20"/>
      <c r="BG1374" s="18"/>
      <c r="BH1374" s="15"/>
    </row>
    <row r="1375" spans="1:60" x14ac:dyDescent="0.25">
      <c r="A1375" s="15"/>
      <c r="B1375" s="14" t="s">
        <v>4282</v>
      </c>
      <c r="C1375" s="14" t="s">
        <v>4283</v>
      </c>
      <c r="D1375" s="14" t="s">
        <v>4284</v>
      </c>
      <c r="E1375" s="16" t="s">
        <v>27</v>
      </c>
      <c r="F1375" s="16" t="s">
        <v>28</v>
      </c>
      <c r="G1375" s="81" t="s">
        <v>29</v>
      </c>
      <c r="H1375" s="82" t="s">
        <v>30</v>
      </c>
      <c r="I1375" s="17" t="s">
        <v>31</v>
      </c>
      <c r="J1375" s="17" t="s">
        <v>4285</v>
      </c>
      <c r="K1375" s="15"/>
      <c r="L1375" s="18">
        <v>43626</v>
      </c>
      <c r="M1375" s="83"/>
      <c r="N1375" s="84"/>
      <c r="O1375" s="84"/>
      <c r="P1375" s="85" t="str">
        <f t="shared" si="21"/>
        <v/>
      </c>
      <c r="Q1375" s="18"/>
      <c r="R1375" s="86"/>
      <c r="S1375" s="86"/>
      <c r="T1375" s="15"/>
      <c r="U1375" s="19"/>
      <c r="V1375" s="51"/>
      <c r="W1375" s="19"/>
      <c r="X1375" s="51"/>
      <c r="Y1375" s="19"/>
      <c r="Z1375" s="51"/>
      <c r="AA1375" s="19"/>
      <c r="AB1375" s="51"/>
      <c r="AC1375" s="19"/>
      <c r="AD1375" s="51"/>
      <c r="AE1375" s="19"/>
      <c r="AF1375" s="87"/>
      <c r="AG1375" s="19"/>
      <c r="AH1375" s="51"/>
      <c r="AI1375" s="19"/>
      <c r="AJ1375" s="51"/>
      <c r="AK1375" s="19"/>
      <c r="AL1375" s="19"/>
      <c r="AM1375" s="51"/>
      <c r="AN1375" s="15"/>
      <c r="AO1375" s="22"/>
      <c r="AP1375" s="22"/>
      <c r="AQ1375" s="22"/>
      <c r="AR1375" s="22"/>
      <c r="AS1375" s="20"/>
      <c r="AT1375" s="20"/>
      <c r="AU1375" s="20"/>
      <c r="AV1375" s="21"/>
      <c r="AW1375" s="15"/>
      <c r="AX1375" s="25"/>
      <c r="AY1375" s="26"/>
      <c r="AZ1375" s="26"/>
      <c r="BA1375" s="26"/>
      <c r="BB1375" s="85"/>
      <c r="BC1375" s="88"/>
      <c r="BD1375" s="18"/>
      <c r="BE1375" s="18"/>
      <c r="BF1375" s="20"/>
      <c r="BG1375" s="18"/>
      <c r="BH1375" s="15"/>
    </row>
    <row r="1376" spans="1:60" x14ac:dyDescent="0.25">
      <c r="A1376" s="15"/>
      <c r="B1376" s="14" t="s">
        <v>4286</v>
      </c>
      <c r="C1376" s="14" t="s">
        <v>4287</v>
      </c>
      <c r="D1376" s="14" t="s">
        <v>4288</v>
      </c>
      <c r="E1376" s="16" t="s">
        <v>36</v>
      </c>
      <c r="F1376" s="16" t="s">
        <v>114</v>
      </c>
      <c r="G1376" s="81" t="s">
        <v>115</v>
      </c>
      <c r="H1376" s="82" t="s">
        <v>190</v>
      </c>
      <c r="I1376" s="17" t="s">
        <v>31</v>
      </c>
      <c r="J1376" s="17" t="s">
        <v>4289</v>
      </c>
      <c r="K1376" s="15"/>
      <c r="L1376" s="18">
        <v>44022</v>
      </c>
      <c r="M1376" s="83">
        <v>1065.6221999991701</v>
      </c>
      <c r="N1376" s="84">
        <v>1065.6221999991701</v>
      </c>
      <c r="O1376" s="84">
        <v>1186.6075999997599</v>
      </c>
      <c r="P1376" s="85">
        <f t="shared" si="21"/>
        <v>0.89804093619439629</v>
      </c>
      <c r="Q1376" s="18">
        <v>43881</v>
      </c>
      <c r="R1376" s="86">
        <v>5657211.6430000002</v>
      </c>
      <c r="S1376" s="86">
        <v>4364032.1650078101</v>
      </c>
      <c r="T1376" s="15"/>
      <c r="U1376" s="19">
        <v>6.9140748637437398E-3</v>
      </c>
      <c r="V1376" s="51">
        <v>0.73332040174136603</v>
      </c>
      <c r="W1376" s="19">
        <v>3.3607549832595403E-2</v>
      </c>
      <c r="X1376" s="51">
        <v>4.1496722343290502</v>
      </c>
      <c r="Y1376" s="19">
        <v>-7.48243648467906E-2</v>
      </c>
      <c r="Z1376" s="51">
        <v>11.8492369735759</v>
      </c>
      <c r="AA1376" s="19">
        <v>2.7316842360960401E-2</v>
      </c>
      <c r="AB1376" s="51">
        <v>23.308351139247002</v>
      </c>
      <c r="AC1376" s="19">
        <v>3.1382567791297299E-2</v>
      </c>
      <c r="AD1376" s="51">
        <v>27.4241122773965</v>
      </c>
      <c r="AE1376" s="19">
        <v>6.7296147277374999E-2</v>
      </c>
      <c r="AF1376" s="87">
        <v>24.5068467763485</v>
      </c>
      <c r="AG1376" s="19">
        <v>1.6174431202671299E-3</v>
      </c>
      <c r="AH1376" s="51">
        <v>-1.6370766797990699</v>
      </c>
      <c r="AI1376" s="19">
        <v>-4.1625382441488903E-2</v>
      </c>
      <c r="AJ1376" s="51">
        <v>9.5643789628520608</v>
      </c>
      <c r="AK1376" s="19">
        <v>6.5622199999779696E-2</v>
      </c>
      <c r="AL1376" s="19">
        <v>2.0429147547474699E-2</v>
      </c>
      <c r="AM1376" s="51">
        <v>21.660430403338999</v>
      </c>
      <c r="AN1376" s="15"/>
      <c r="AO1376" s="22">
        <v>2.64882032333844E-2</v>
      </c>
      <c r="AP1376" s="22">
        <v>-3.9267555913284E-2</v>
      </c>
      <c r="AQ1376" s="22">
        <v>6.9226898485794705E-2</v>
      </c>
      <c r="AR1376" s="22">
        <v>-0.12809647075569999</v>
      </c>
      <c r="AS1376" s="20">
        <v>7</v>
      </c>
      <c r="AT1376" s="20">
        <v>5</v>
      </c>
      <c r="AU1376" s="20">
        <v>7</v>
      </c>
      <c r="AV1376" s="21">
        <v>5</v>
      </c>
      <c r="AW1376" s="15"/>
      <c r="AX1376" s="25">
        <v>0.13715688931595699</v>
      </c>
      <c r="AY1376" s="26">
        <v>0.109337899395427</v>
      </c>
      <c r="AZ1376" s="26">
        <v>0.76961934002156296</v>
      </c>
      <c r="BA1376" s="26">
        <v>0.15081689317980801</v>
      </c>
      <c r="BB1376" s="85">
        <v>1.4131178877505601E-2</v>
      </c>
      <c r="BC1376" s="88">
        <v>-24.761277443350998</v>
      </c>
      <c r="BD1376" s="18">
        <v>43881</v>
      </c>
      <c r="BE1376" s="18">
        <v>43913</v>
      </c>
      <c r="BF1376" s="20"/>
      <c r="BG1376" s="18"/>
      <c r="BH1376" s="15"/>
    </row>
    <row r="1377" spans="1:60" x14ac:dyDescent="0.25">
      <c r="A1377" s="15"/>
      <c r="B1377" s="14" t="s">
        <v>4290</v>
      </c>
      <c r="C1377" s="14" t="s">
        <v>4291</v>
      </c>
      <c r="D1377" s="14" t="s">
        <v>4288</v>
      </c>
      <c r="E1377" s="16" t="s">
        <v>77</v>
      </c>
      <c r="F1377" s="16" t="s">
        <v>114</v>
      </c>
      <c r="G1377" s="81" t="s">
        <v>115</v>
      </c>
      <c r="H1377" s="82" t="s">
        <v>190</v>
      </c>
      <c r="I1377" s="17" t="s">
        <v>31</v>
      </c>
      <c r="J1377" s="17" t="s">
        <v>4292</v>
      </c>
      <c r="K1377" s="15"/>
      <c r="L1377" s="18">
        <v>44022</v>
      </c>
      <c r="M1377" s="83">
        <v>1137.9860999994</v>
      </c>
      <c r="N1377" s="84">
        <v>1137.9860999994</v>
      </c>
      <c r="O1377" s="84">
        <v>1258.9146999996201</v>
      </c>
      <c r="P1377" s="85">
        <f t="shared" si="21"/>
        <v>0.90394218130882376</v>
      </c>
      <c r="Q1377" s="18">
        <v>43881</v>
      </c>
      <c r="R1377" s="86">
        <v>17576795.442000002</v>
      </c>
      <c r="S1377" s="86">
        <v>15366813.9603281</v>
      </c>
      <c r="T1377" s="15"/>
      <c r="U1377" s="19">
        <v>6.9608567937393699E-3</v>
      </c>
      <c r="V1377" s="51">
        <v>0.73799859474092999</v>
      </c>
      <c r="W1377" s="19">
        <v>3.5048931216806502E-2</v>
      </c>
      <c r="X1377" s="51">
        <v>4.2938103727501602</v>
      </c>
      <c r="Y1377" s="19">
        <v>-6.5727758117645904E-2</v>
      </c>
      <c r="Z1377" s="51">
        <v>12.7588976464904</v>
      </c>
      <c r="AA1377" s="19">
        <v>5.7487015888909802E-2</v>
      </c>
      <c r="AB1377" s="51">
        <v>26.325368492049201</v>
      </c>
      <c r="AC1377" s="19">
        <v>8.1723908746498597E-2</v>
      </c>
      <c r="AD1377" s="51">
        <v>32.4582463729312</v>
      </c>
      <c r="AE1377" s="19">
        <v>0.139773721104575</v>
      </c>
      <c r="AF1377" s="87">
        <v>31.754604159068499</v>
      </c>
      <c r="AG1377" s="19">
        <v>2.0828255346714299E-3</v>
      </c>
      <c r="AH1377" s="51">
        <v>-1.5905384383586401</v>
      </c>
      <c r="AI1377" s="19">
        <v>-3.1752606195368599E-2</v>
      </c>
      <c r="AJ1377" s="51">
        <v>10.551656587456799</v>
      </c>
      <c r="AK1377" s="19">
        <v>0.13798609999867001</v>
      </c>
      <c r="AL1377" s="19">
        <v>4.19857007909741E-2</v>
      </c>
      <c r="AM1377" s="51">
        <v>28.896820403227998</v>
      </c>
      <c r="AN1377" s="15"/>
      <c r="AO1377" s="22">
        <v>2.6535897228313801E-2</v>
      </c>
      <c r="AP1377" s="22">
        <v>-3.9222860986228597E-2</v>
      </c>
      <c r="AQ1377" s="22">
        <v>7.5740401618531905E-2</v>
      </c>
      <c r="AR1377" s="22">
        <v>-0.126839985352563</v>
      </c>
      <c r="AS1377" s="20">
        <v>7</v>
      </c>
      <c r="AT1377" s="20">
        <v>5</v>
      </c>
      <c r="AU1377" s="20">
        <v>7</v>
      </c>
      <c r="AV1377" s="21">
        <v>5</v>
      </c>
      <c r="AW1377" s="15"/>
      <c r="AX1377" s="25">
        <v>0.13827078736037901</v>
      </c>
      <c r="AY1377" s="26">
        <v>0.31810251850902199</v>
      </c>
      <c r="AZ1377" s="26">
        <v>0.88507661949279304</v>
      </c>
      <c r="BA1377" s="26">
        <v>0.44447337826750299</v>
      </c>
      <c r="BB1377" s="85">
        <v>1.42502003524351E-2</v>
      </c>
      <c r="BC1377" s="88">
        <v>-24.649358689639499</v>
      </c>
      <c r="BD1377" s="18">
        <v>43881</v>
      </c>
      <c r="BE1377" s="18">
        <v>43913</v>
      </c>
      <c r="BF1377" s="20"/>
      <c r="BG1377" s="18"/>
      <c r="BH1377" s="15"/>
    </row>
    <row r="1378" spans="1:60" x14ac:dyDescent="0.25">
      <c r="A1378" s="15"/>
      <c r="B1378" s="14" t="s">
        <v>4293</v>
      </c>
      <c r="C1378" s="14" t="s">
        <v>4294</v>
      </c>
      <c r="D1378" s="14" t="s">
        <v>4288</v>
      </c>
      <c r="E1378" s="16" t="s">
        <v>55</v>
      </c>
      <c r="F1378" s="16" t="s">
        <v>114</v>
      </c>
      <c r="G1378" s="81" t="s">
        <v>115</v>
      </c>
      <c r="H1378" s="82" t="s">
        <v>190</v>
      </c>
      <c r="I1378" s="17" t="s">
        <v>31</v>
      </c>
      <c r="J1378" s="17" t="s">
        <v>4295</v>
      </c>
      <c r="K1378" s="15"/>
      <c r="L1378" s="18">
        <v>44022</v>
      </c>
      <c r="M1378" s="83">
        <v>1104.6455000005701</v>
      </c>
      <c r="N1378" s="84">
        <v>1104.6455000005701</v>
      </c>
      <c r="O1378" s="84">
        <v>1223.9158999994399</v>
      </c>
      <c r="P1378" s="85">
        <f t="shared" si="21"/>
        <v>0.9025501670507553</v>
      </c>
      <c r="Q1378" s="18">
        <v>43881</v>
      </c>
      <c r="R1378" s="86">
        <v>4667902.9670000002</v>
      </c>
      <c r="S1378" s="86">
        <v>3743203.7560742199</v>
      </c>
      <c r="T1378" s="15"/>
      <c r="U1378" s="19">
        <v>6.9498188458965203E-3</v>
      </c>
      <c r="V1378" s="51">
        <v>0.73689479995664398</v>
      </c>
      <c r="W1378" s="19">
        <v>3.4709582772848101E-2</v>
      </c>
      <c r="X1378" s="51">
        <v>4.2598755283543097</v>
      </c>
      <c r="Y1378" s="19">
        <v>-6.9118829932485804E-2</v>
      </c>
      <c r="Z1378" s="51">
        <v>12.4197904650064</v>
      </c>
      <c r="AA1378" s="19">
        <v>3.8680364221363603E-2</v>
      </c>
      <c r="AB1378" s="51">
        <v>24.444703325309099</v>
      </c>
      <c r="AC1378" s="19">
        <v>5.64129591657547E-2</v>
      </c>
      <c r="AD1378" s="51">
        <v>29.927151414827701</v>
      </c>
      <c r="AE1378" s="19">
        <v>0.10638074756570901</v>
      </c>
      <c r="AF1378" s="87">
        <v>28.415306805167301</v>
      </c>
      <c r="AG1378" s="19">
        <v>1.9732963246497101E-3</v>
      </c>
      <c r="AH1378" s="51">
        <v>-1.60149135936081</v>
      </c>
      <c r="AI1378" s="19">
        <v>-3.5372497144635397E-2</v>
      </c>
      <c r="AJ1378" s="51">
        <v>10.189667492537399</v>
      </c>
      <c r="AK1378" s="19">
        <v>0.104645500001498</v>
      </c>
      <c r="AL1378" s="19">
        <v>3.2173606748983702E-2</v>
      </c>
      <c r="AM1378" s="51">
        <v>25.562760403525299</v>
      </c>
      <c r="AN1378" s="15"/>
      <c r="AO1378" s="22">
        <v>2.65247017723595E-2</v>
      </c>
      <c r="AP1378" s="22">
        <v>-3.9233460865034403E-2</v>
      </c>
      <c r="AQ1378" s="22">
        <v>7.0366949135859599E-2</v>
      </c>
      <c r="AR1378" s="22">
        <v>-0.127135683024826</v>
      </c>
      <c r="AS1378" s="20">
        <v>7</v>
      </c>
      <c r="AT1378" s="20">
        <v>5</v>
      </c>
      <c r="AU1378" s="20">
        <v>7</v>
      </c>
      <c r="AV1378" s="21">
        <v>5</v>
      </c>
      <c r="AW1378" s="15"/>
      <c r="AX1378" s="25">
        <v>0.13708233799130501</v>
      </c>
      <c r="AY1378" s="26">
        <v>0.18558284107643899</v>
      </c>
      <c r="AZ1378" s="26">
        <v>0.81256048149953097</v>
      </c>
      <c r="BA1378" s="26">
        <v>0.256740769993485</v>
      </c>
      <c r="BB1378" s="85">
        <v>1.4124175298511499E-2</v>
      </c>
      <c r="BC1378" s="88">
        <v>-24.675706884707299</v>
      </c>
      <c r="BD1378" s="18">
        <v>43881</v>
      </c>
      <c r="BE1378" s="18">
        <v>43913</v>
      </c>
      <c r="BF1378" s="20"/>
      <c r="BG1378" s="18"/>
      <c r="BH1378" s="15"/>
    </row>
    <row r="1379" spans="1:60" x14ac:dyDescent="0.25">
      <c r="A1379" s="15"/>
      <c r="B1379" s="14" t="s">
        <v>4296</v>
      </c>
      <c r="C1379" s="14" t="s">
        <v>4297</v>
      </c>
      <c r="D1379" s="14" t="s">
        <v>4288</v>
      </c>
      <c r="E1379" s="16" t="s">
        <v>135</v>
      </c>
      <c r="F1379" s="16" t="s">
        <v>114</v>
      </c>
      <c r="G1379" s="81" t="s">
        <v>115</v>
      </c>
      <c r="H1379" s="82" t="s">
        <v>190</v>
      </c>
      <c r="I1379" s="17" t="s">
        <v>31</v>
      </c>
      <c r="J1379" s="17" t="s">
        <v>4298</v>
      </c>
      <c r="K1379" s="15"/>
      <c r="L1379" s="18">
        <v>44022</v>
      </c>
      <c r="M1379" s="83">
        <v>1074.5002999994899</v>
      </c>
      <c r="N1379" s="84">
        <v>1074.5002999994899</v>
      </c>
      <c r="O1379" s="84">
        <v>1195.1116000004099</v>
      </c>
      <c r="P1379" s="85">
        <f t="shared" si="21"/>
        <v>0.89907946672019701</v>
      </c>
      <c r="Q1379" s="18">
        <v>43881</v>
      </c>
      <c r="R1379" s="86">
        <v>995502.17</v>
      </c>
      <c r="S1379" s="86">
        <v>1202202.18517578</v>
      </c>
      <c r="T1379" s="15"/>
      <c r="U1379" s="19">
        <v>6.9223195969243499E-3</v>
      </c>
      <c r="V1379" s="51">
        <v>0.73414487505942805</v>
      </c>
      <c r="W1379" s="19">
        <v>3.3861678677567397E-2</v>
      </c>
      <c r="X1379" s="51">
        <v>4.1750851188262503</v>
      </c>
      <c r="Y1379" s="19">
        <v>-7.35103978495317E-2</v>
      </c>
      <c r="Z1379" s="51">
        <v>11.980633673301799</v>
      </c>
      <c r="AA1379" s="19">
        <v>2.9928101548648601E-2</v>
      </c>
      <c r="AB1379" s="51">
        <v>23.569477058015799</v>
      </c>
      <c r="AC1379" s="19">
        <v>3.7105691222677699E-2</v>
      </c>
      <c r="AD1379" s="51">
        <v>27.996424620534501</v>
      </c>
      <c r="AE1379" s="19">
        <v>7.6188193563211798E-2</v>
      </c>
      <c r="AF1379" s="87">
        <v>25.396051404910398</v>
      </c>
      <c r="AG1379" s="19">
        <v>1.6994859488477199E-3</v>
      </c>
      <c r="AH1379" s="51">
        <v>-1.6288723969410099</v>
      </c>
      <c r="AI1379" s="19">
        <v>-4.0185531326642397E-2</v>
      </c>
      <c r="AJ1379" s="51">
        <v>9.7083640743367106</v>
      </c>
      <c r="AK1379" s="19">
        <v>7.4500299999272102E-2</v>
      </c>
      <c r="AL1379" s="19">
        <v>2.20830502075842E-2</v>
      </c>
      <c r="AM1379" s="51">
        <v>23.8879078104219</v>
      </c>
      <c r="AN1379" s="15"/>
      <c r="AO1379" s="22">
        <v>2.6496611761103801E-2</v>
      </c>
      <c r="AP1379" s="22">
        <v>-3.9259657253751398E-2</v>
      </c>
      <c r="AQ1379" s="22">
        <v>6.9489876937950598E-2</v>
      </c>
      <c r="AR1379" s="22">
        <v>-0.12787481128005301</v>
      </c>
      <c r="AS1379" s="20">
        <v>7</v>
      </c>
      <c r="AT1379" s="20">
        <v>5</v>
      </c>
      <c r="AU1379" s="20">
        <v>7</v>
      </c>
      <c r="AV1379" s="21">
        <v>5</v>
      </c>
      <c r="AW1379" s="15"/>
      <c r="AX1379" s="25">
        <v>0.13714796038635499</v>
      </c>
      <c r="AY1379" s="26">
        <v>0.126856704285046</v>
      </c>
      <c r="AZ1379" s="26">
        <v>0.77946375430929005</v>
      </c>
      <c r="BA1379" s="26">
        <v>0.17511159614218699</v>
      </c>
      <c r="BB1379" s="85">
        <v>1.41304341243995E-2</v>
      </c>
      <c r="BC1379" s="88">
        <v>-24.741547149227699</v>
      </c>
      <c r="BD1379" s="18">
        <v>43881</v>
      </c>
      <c r="BE1379" s="18">
        <v>43913</v>
      </c>
      <c r="BF1379" s="20"/>
      <c r="BG1379" s="18"/>
      <c r="BH1379" s="15"/>
    </row>
    <row r="1380" spans="1:60" x14ac:dyDescent="0.25">
      <c r="A1380" s="15"/>
      <c r="B1380" s="14" t="s">
        <v>4299</v>
      </c>
      <c r="C1380" s="14" t="s">
        <v>4300</v>
      </c>
      <c r="D1380" s="14" t="s">
        <v>4301</v>
      </c>
      <c r="E1380" s="16" t="s">
        <v>36</v>
      </c>
      <c r="F1380" s="16" t="s">
        <v>114</v>
      </c>
      <c r="G1380" s="81" t="s">
        <v>115</v>
      </c>
      <c r="H1380" s="82" t="s">
        <v>182</v>
      </c>
      <c r="I1380" s="17" t="s">
        <v>31</v>
      </c>
      <c r="J1380" s="17" t="s">
        <v>4302</v>
      </c>
      <c r="K1380" s="15"/>
      <c r="L1380" s="18">
        <v>44022</v>
      </c>
      <c r="M1380" s="83">
        <v>1051.0943999998301</v>
      </c>
      <c r="N1380" s="84">
        <v>1051.0943999998301</v>
      </c>
      <c r="O1380" s="84">
        <v>1112.89460000023</v>
      </c>
      <c r="P1380" s="85">
        <f t="shared" si="21"/>
        <v>0.94446895510106066</v>
      </c>
      <c r="Q1380" s="18">
        <v>43881</v>
      </c>
      <c r="R1380" s="86">
        <v>15302744.649</v>
      </c>
      <c r="S1380" s="86">
        <v>15186550.125968801</v>
      </c>
      <c r="T1380" s="15"/>
      <c r="U1380" s="19">
        <v>1.62637698122126E-3</v>
      </c>
      <c r="V1380" s="51">
        <v>0.20455061348911799</v>
      </c>
      <c r="W1380" s="19">
        <v>1.6631801874609699E-2</v>
      </c>
      <c r="X1380" s="51">
        <v>2.4520974385268302</v>
      </c>
      <c r="Y1380" s="19">
        <v>-3.8405612937822298E-2</v>
      </c>
      <c r="Z1380" s="51">
        <v>15.491112164469101</v>
      </c>
      <c r="AA1380" s="19">
        <v>1.18718197736598E-2</v>
      </c>
      <c r="AB1380" s="51">
        <v>21.763848880538699</v>
      </c>
      <c r="AC1380" s="19">
        <v>3.4957956515427199E-2</v>
      </c>
      <c r="AD1380" s="51">
        <v>27.7816511497949</v>
      </c>
      <c r="AE1380" s="19">
        <v>5.1628732559038298E-2</v>
      </c>
      <c r="AF1380" s="87">
        <v>22.9401053045003</v>
      </c>
      <c r="AG1380" s="19">
        <v>2.2350408635247701E-3</v>
      </c>
      <c r="AH1380" s="51">
        <v>-1.5753169054733001</v>
      </c>
      <c r="AI1380" s="19">
        <v>-1.86820187909689E-2</v>
      </c>
      <c r="AJ1380" s="51">
        <v>11.858715327893201</v>
      </c>
      <c r="AK1380" s="19">
        <v>5.1094399999783498E-2</v>
      </c>
      <c r="AL1380" s="19">
        <v>1.5981973923771899E-2</v>
      </c>
      <c r="AM1380" s="51">
        <v>20.207650403346602</v>
      </c>
      <c r="AN1380" s="15"/>
      <c r="AO1380" s="22">
        <v>1.41937424832577E-2</v>
      </c>
      <c r="AP1380" s="22">
        <v>-2.2600235755817301E-2</v>
      </c>
      <c r="AQ1380" s="22">
        <v>4.4304986717179397E-2</v>
      </c>
      <c r="AR1380" s="22">
        <v>-8.3994633641850697E-2</v>
      </c>
      <c r="AS1380" s="20">
        <v>7</v>
      </c>
      <c r="AT1380" s="20">
        <v>5</v>
      </c>
      <c r="AU1380" s="20">
        <v>7</v>
      </c>
      <c r="AV1380" s="21">
        <v>5</v>
      </c>
      <c r="AW1380" s="15"/>
      <c r="AX1380" s="25">
        <v>7.6921384042725596E-2</v>
      </c>
      <c r="AY1380" s="26">
        <v>-0.11374351236486301</v>
      </c>
      <c r="AZ1380" s="26">
        <v>0.63467889292132895</v>
      </c>
      <c r="BA1380" s="26">
        <v>-0.15341326167345001</v>
      </c>
      <c r="BB1380" s="85">
        <v>7.9317807772986294E-3</v>
      </c>
      <c r="BC1380" s="88">
        <v>-15.467448579598599</v>
      </c>
      <c r="BD1380" s="18">
        <v>43881</v>
      </c>
      <c r="BE1380" s="18">
        <v>43914</v>
      </c>
      <c r="BF1380" s="20"/>
      <c r="BG1380" s="18"/>
      <c r="BH1380" s="15"/>
    </row>
    <row r="1381" spans="1:60" x14ac:dyDescent="0.25">
      <c r="A1381" s="15"/>
      <c r="B1381" s="14" t="s">
        <v>4303</v>
      </c>
      <c r="C1381" s="14" t="s">
        <v>4304</v>
      </c>
      <c r="D1381" s="14" t="s">
        <v>4301</v>
      </c>
      <c r="E1381" s="16" t="s">
        <v>77</v>
      </c>
      <c r="F1381" s="16" t="s">
        <v>114</v>
      </c>
      <c r="G1381" s="81" t="s">
        <v>115</v>
      </c>
      <c r="H1381" s="82" t="s">
        <v>182</v>
      </c>
      <c r="I1381" s="17" t="s">
        <v>31</v>
      </c>
      <c r="J1381" s="17" t="s">
        <v>4305</v>
      </c>
      <c r="K1381" s="15"/>
      <c r="L1381" s="18">
        <v>44022</v>
      </c>
      <c r="M1381" s="83">
        <v>1107.5964999999901</v>
      </c>
      <c r="N1381" s="84">
        <v>1107.5964999999901</v>
      </c>
      <c r="O1381" s="84">
        <v>1166.41039999947</v>
      </c>
      <c r="P1381" s="85">
        <f t="shared" si="21"/>
        <v>0.94957700994477878</v>
      </c>
      <c r="Q1381" s="18">
        <v>43881</v>
      </c>
      <c r="R1381" s="86">
        <v>42153641.009000003</v>
      </c>
      <c r="S1381" s="86">
        <v>38203237.280500002</v>
      </c>
      <c r="T1381" s="15"/>
      <c r="U1381" s="19">
        <v>1.66474384968751E-3</v>
      </c>
      <c r="V1381" s="51">
        <v>0.20838730033574401</v>
      </c>
      <c r="W1381" s="19">
        <v>1.77992291864939E-2</v>
      </c>
      <c r="X1381" s="51">
        <v>2.5688401697152599</v>
      </c>
      <c r="Y1381" s="19">
        <v>-3.03777415492732E-2</v>
      </c>
      <c r="Z1381" s="51">
        <v>16.293899303331301</v>
      </c>
      <c r="AA1381" s="19">
        <v>3.4538430571046802E-2</v>
      </c>
      <c r="AB1381" s="51">
        <v>24.0305099602556</v>
      </c>
      <c r="AC1381" s="19">
        <v>7.4182547989039394E-2</v>
      </c>
      <c r="AD1381" s="51">
        <v>31.704110297170701</v>
      </c>
      <c r="AE1381" s="19">
        <v>0.108159555869934</v>
      </c>
      <c r="AF1381" s="87">
        <v>28.593187635589899</v>
      </c>
      <c r="AG1381" s="19">
        <v>2.6185299630014898E-3</v>
      </c>
      <c r="AH1381" s="51">
        <v>-1.5369679955256299</v>
      </c>
      <c r="AI1381" s="19">
        <v>-1.01109142233327E-2</v>
      </c>
      <c r="AJ1381" s="51">
        <v>12.715825784660399</v>
      </c>
      <c r="AK1381" s="19">
        <v>0.107596500000072</v>
      </c>
      <c r="AL1381" s="19">
        <v>3.3050161971914301E-2</v>
      </c>
      <c r="AM1381" s="51">
        <v>25.8578604033682</v>
      </c>
      <c r="AN1381" s="15"/>
      <c r="AO1381" s="22">
        <v>1.42325911328953E-2</v>
      </c>
      <c r="AP1381" s="22">
        <v>-2.25628132102429E-2</v>
      </c>
      <c r="AQ1381" s="22">
        <v>4.5504041889216799E-2</v>
      </c>
      <c r="AR1381" s="22">
        <v>-8.2907686095568395E-2</v>
      </c>
      <c r="AS1381" s="20">
        <v>7</v>
      </c>
      <c r="AT1381" s="20">
        <v>5</v>
      </c>
      <c r="AU1381" s="20">
        <v>7</v>
      </c>
      <c r="AV1381" s="21">
        <v>5</v>
      </c>
      <c r="AW1381" s="15"/>
      <c r="AX1381" s="25">
        <v>7.7597698442914406E-2</v>
      </c>
      <c r="AY1381" s="26">
        <v>0.163012298444073</v>
      </c>
      <c r="AZ1381" s="26">
        <v>0.71574195499579196</v>
      </c>
      <c r="BA1381" s="26">
        <v>0.22316589524439201</v>
      </c>
      <c r="BB1381" s="85">
        <v>8.0030029603312906E-3</v>
      </c>
      <c r="BC1381" s="88">
        <v>-15.360665508458601</v>
      </c>
      <c r="BD1381" s="18">
        <v>43881</v>
      </c>
      <c r="BE1381" s="18">
        <v>43914</v>
      </c>
      <c r="BF1381" s="20"/>
      <c r="BG1381" s="18"/>
      <c r="BH1381" s="15"/>
    </row>
    <row r="1382" spans="1:60" x14ac:dyDescent="0.25">
      <c r="A1382" s="15"/>
      <c r="B1382" s="14" t="s">
        <v>4306</v>
      </c>
      <c r="C1382" s="14" t="s">
        <v>4307</v>
      </c>
      <c r="D1382" s="14" t="s">
        <v>4301</v>
      </c>
      <c r="E1382" s="16" t="s">
        <v>55</v>
      </c>
      <c r="F1382" s="16" t="s">
        <v>114</v>
      </c>
      <c r="G1382" s="81" t="s">
        <v>115</v>
      </c>
      <c r="H1382" s="82" t="s">
        <v>182</v>
      </c>
      <c r="I1382" s="17" t="s">
        <v>31</v>
      </c>
      <c r="J1382" s="17" t="s">
        <v>4308</v>
      </c>
      <c r="K1382" s="15"/>
      <c r="L1382" s="18">
        <v>44022</v>
      </c>
      <c r="M1382" s="83">
        <v>1080.17190000042</v>
      </c>
      <c r="N1382" s="84">
        <v>1080.17190000042</v>
      </c>
      <c r="O1382" s="84">
        <v>1139.28390000015</v>
      </c>
      <c r="P1382" s="85">
        <f t="shared" si="21"/>
        <v>0.94811477630841423</v>
      </c>
      <c r="Q1382" s="18">
        <v>43881</v>
      </c>
      <c r="R1382" s="86">
        <v>13804518.937000001</v>
      </c>
      <c r="S1382" s="86">
        <v>12267687.843343699</v>
      </c>
      <c r="T1382" s="15"/>
      <c r="U1382" s="19">
        <v>1.6537639276066299E-3</v>
      </c>
      <c r="V1382" s="51">
        <v>0.207289308127656</v>
      </c>
      <c r="W1382" s="19">
        <v>1.7465501163314901E-2</v>
      </c>
      <c r="X1382" s="51">
        <v>2.5354673673973598</v>
      </c>
      <c r="Y1382" s="19">
        <v>-3.3849682347863598E-2</v>
      </c>
      <c r="Z1382" s="51">
        <v>15.9467052234686</v>
      </c>
      <c r="AA1382" s="19">
        <v>2.13916288721521E-2</v>
      </c>
      <c r="AB1382" s="51">
        <v>22.715829790366101</v>
      </c>
      <c r="AC1382" s="19">
        <v>5.3572153135974097E-2</v>
      </c>
      <c r="AD1382" s="51">
        <v>29.6430708118423</v>
      </c>
      <c r="AE1382" s="19">
        <v>8.0721014348528103E-2</v>
      </c>
      <c r="AF1382" s="87">
        <v>25.849333483463901</v>
      </c>
      <c r="AG1382" s="19">
        <v>2.50902926745766E-3</v>
      </c>
      <c r="AH1382" s="51">
        <v>-1.54791806508001</v>
      </c>
      <c r="AI1382" s="19">
        <v>-1.37632093601496E-2</v>
      </c>
      <c r="AJ1382" s="51">
        <v>12.3505962709751</v>
      </c>
      <c r="AK1382" s="19">
        <v>8.0171900001005297E-2</v>
      </c>
      <c r="AL1382" s="19">
        <v>2.4841784312229699E-2</v>
      </c>
      <c r="AM1382" s="51">
        <v>23.115400403476102</v>
      </c>
      <c r="AN1382" s="15"/>
      <c r="AO1382" s="22">
        <v>1.42214851384779E-2</v>
      </c>
      <c r="AP1382" s="22">
        <v>-2.25735645044551E-2</v>
      </c>
      <c r="AQ1382" s="22">
        <v>4.5161414396716303E-2</v>
      </c>
      <c r="AR1382" s="22">
        <v>-8.3218402984202799E-2</v>
      </c>
      <c r="AS1382" s="20">
        <v>7</v>
      </c>
      <c r="AT1382" s="20">
        <v>5</v>
      </c>
      <c r="AU1382" s="20">
        <v>7</v>
      </c>
      <c r="AV1382" s="21">
        <v>5</v>
      </c>
      <c r="AW1382" s="15"/>
      <c r="AX1382" s="25">
        <v>7.69092949380865E-2</v>
      </c>
      <c r="AY1382" s="26">
        <v>-3.9371016658895598E-4</v>
      </c>
      <c r="AZ1382" s="26">
        <v>0.66823045991532104</v>
      </c>
      <c r="BA1382" s="26">
        <v>-5.3323488770740102E-4</v>
      </c>
      <c r="BB1382" s="85">
        <v>7.9307931246057704E-3</v>
      </c>
      <c r="BC1382" s="88">
        <v>-15.39119441605</v>
      </c>
      <c r="BD1382" s="18">
        <v>43881</v>
      </c>
      <c r="BE1382" s="18">
        <v>43914</v>
      </c>
      <c r="BF1382" s="20"/>
      <c r="BG1382" s="18"/>
      <c r="BH1382" s="15"/>
    </row>
    <row r="1383" spans="1:60" x14ac:dyDescent="0.25">
      <c r="A1383" s="15"/>
      <c r="B1383" s="14" t="s">
        <v>4309</v>
      </c>
      <c r="C1383" s="14" t="s">
        <v>4310</v>
      </c>
      <c r="D1383" s="14" t="s">
        <v>4301</v>
      </c>
      <c r="E1383" s="16" t="s">
        <v>135</v>
      </c>
      <c r="F1383" s="16" t="s">
        <v>114</v>
      </c>
      <c r="G1383" s="81" t="s">
        <v>115</v>
      </c>
      <c r="H1383" s="82" t="s">
        <v>182</v>
      </c>
      <c r="I1383" s="17" t="s">
        <v>31</v>
      </c>
      <c r="J1383" s="17" t="s">
        <v>4311</v>
      </c>
      <c r="K1383" s="15"/>
      <c r="L1383" s="18">
        <v>44022</v>
      </c>
      <c r="M1383" s="83">
        <v>1062.63020000048</v>
      </c>
      <c r="N1383" s="84">
        <v>1062.63020000048</v>
      </c>
      <c r="O1383" s="84">
        <v>1123.37600000016</v>
      </c>
      <c r="P1383" s="85">
        <f t="shared" si="21"/>
        <v>0.94592567403997296</v>
      </c>
      <c r="Q1383" s="18">
        <v>43881</v>
      </c>
      <c r="R1383" s="86">
        <v>6328879.54</v>
      </c>
      <c r="S1383" s="86">
        <v>6711007.1700625001</v>
      </c>
      <c r="T1383" s="15"/>
      <c r="U1383" s="19">
        <v>1.63739400341001E-3</v>
      </c>
      <c r="V1383" s="51">
        <v>0.205652315707994</v>
      </c>
      <c r="W1383" s="19">
        <v>1.6965207878456599E-2</v>
      </c>
      <c r="X1383" s="51">
        <v>2.48543803891152</v>
      </c>
      <c r="Y1383" s="19">
        <v>-3.6585762781214698E-2</v>
      </c>
      <c r="Z1383" s="51">
        <v>15.673097180129799</v>
      </c>
      <c r="AA1383" s="19">
        <v>1.5674355725423101E-2</v>
      </c>
      <c r="AB1383" s="51">
        <v>22.144102475693199</v>
      </c>
      <c r="AC1383" s="19">
        <v>4.2363730461147497E-2</v>
      </c>
      <c r="AD1383" s="51">
        <v>28.522228544374201</v>
      </c>
      <c r="AE1383" s="19">
        <v>6.31703968792863E-2</v>
      </c>
      <c r="AF1383" s="87">
        <v>24.094271736539699</v>
      </c>
      <c r="AG1383" s="19">
        <v>2.3446803716069601E-3</v>
      </c>
      <c r="AH1383" s="51">
        <v>-1.5643529546650801</v>
      </c>
      <c r="AI1383" s="19">
        <v>-1.6717365446311298E-2</v>
      </c>
      <c r="AJ1383" s="51">
        <v>12.0551806623698</v>
      </c>
      <c r="AK1383" s="19">
        <v>6.2630200000057798E-2</v>
      </c>
      <c r="AL1383" s="19">
        <v>1.8637513036082999E-2</v>
      </c>
      <c r="AM1383" s="51">
        <v>22.700897810514999</v>
      </c>
      <c r="AN1383" s="15"/>
      <c r="AO1383" s="22">
        <v>1.42049446112651E-2</v>
      </c>
      <c r="AP1383" s="22">
        <v>-2.2589567046452399E-2</v>
      </c>
      <c r="AQ1383" s="22">
        <v>4.4647430260738502E-2</v>
      </c>
      <c r="AR1383" s="22">
        <v>-8.3684216719993904E-2</v>
      </c>
      <c r="AS1383" s="20">
        <v>7</v>
      </c>
      <c r="AT1383" s="20">
        <v>5</v>
      </c>
      <c r="AU1383" s="20">
        <v>7</v>
      </c>
      <c r="AV1383" s="21">
        <v>5</v>
      </c>
      <c r="AW1383" s="15"/>
      <c r="AX1383" s="25">
        <v>7.6917291601566795E-2</v>
      </c>
      <c r="AY1383" s="26">
        <v>-6.8462102029116095E-2</v>
      </c>
      <c r="AZ1383" s="26">
        <v>0.64808409561101099</v>
      </c>
      <c r="BA1383" s="26">
        <v>-9.2494104445108902E-2</v>
      </c>
      <c r="BB1383" s="85">
        <v>7.93146376488949E-3</v>
      </c>
      <c r="BC1383" s="88">
        <v>-15.436950762698</v>
      </c>
      <c r="BD1383" s="18">
        <v>43881</v>
      </c>
      <c r="BE1383" s="18">
        <v>43914</v>
      </c>
      <c r="BF1383" s="20"/>
      <c r="BG1383" s="18"/>
      <c r="BH1383" s="15"/>
    </row>
    <row r="1384" spans="1:60" x14ac:dyDescent="0.25">
      <c r="A1384" s="15"/>
      <c r="B1384" s="14" t="s">
        <v>4312</v>
      </c>
      <c r="C1384" s="14" t="s">
        <v>4313</v>
      </c>
      <c r="D1384" s="14" t="s">
        <v>4314</v>
      </c>
      <c r="E1384" s="16" t="s">
        <v>36</v>
      </c>
      <c r="F1384" s="16" t="s">
        <v>114</v>
      </c>
      <c r="G1384" s="81" t="s">
        <v>115</v>
      </c>
      <c r="H1384" s="82" t="s">
        <v>173</v>
      </c>
      <c r="I1384" s="17" t="s">
        <v>31</v>
      </c>
      <c r="J1384" s="17" t="s">
        <v>4315</v>
      </c>
      <c r="K1384" s="15"/>
      <c r="L1384" s="18">
        <v>44022</v>
      </c>
      <c r="M1384" s="83">
        <v>1079.71340000071</v>
      </c>
      <c r="N1384" s="84">
        <v>1079.71340000071</v>
      </c>
      <c r="O1384" s="84">
        <v>1110.20769999921</v>
      </c>
      <c r="P1384" s="85">
        <f t="shared" si="21"/>
        <v>0.97253279724278463</v>
      </c>
      <c r="Q1384" s="18">
        <v>43747</v>
      </c>
      <c r="R1384" s="86">
        <v>16143155.074999999</v>
      </c>
      <c r="S1384" s="86">
        <v>16292533.079</v>
      </c>
      <c r="T1384" s="15"/>
      <c r="U1384" s="19">
        <v>-1.11118871973304E-3</v>
      </c>
      <c r="V1384" s="51">
        <v>-6.9205956606310806E-2</v>
      </c>
      <c r="W1384" s="19">
        <v>8.9799691413645598E-3</v>
      </c>
      <c r="X1384" s="51">
        <v>1.6869141652023201</v>
      </c>
      <c r="Y1384" s="19">
        <v>1.7964751896215601E-3</v>
      </c>
      <c r="Z1384" s="51">
        <v>19.511320977209799</v>
      </c>
      <c r="AA1384" s="19">
        <v>6.3482947152806403E-3</v>
      </c>
      <c r="AB1384" s="51">
        <v>21.211496374686199</v>
      </c>
      <c r="AC1384" s="19">
        <v>6.6361066541503505E-2</v>
      </c>
      <c r="AD1384" s="51">
        <v>30.921962152409801</v>
      </c>
      <c r="AE1384" s="19">
        <v>8.0406480758101695E-2</v>
      </c>
      <c r="AF1384" s="87">
        <v>25.817880124406699</v>
      </c>
      <c r="AG1384" s="19">
        <v>1.0899014305323399E-3</v>
      </c>
      <c r="AH1384" s="51">
        <v>-1.68983084877254</v>
      </c>
      <c r="AI1384" s="19">
        <v>6.88218794675777E-3</v>
      </c>
      <c r="AJ1384" s="51">
        <v>14.4151360016695</v>
      </c>
      <c r="AK1384" s="19">
        <v>7.9713400000400697E-2</v>
      </c>
      <c r="AL1384" s="19">
        <v>2.4703350714844401E-2</v>
      </c>
      <c r="AM1384" s="51">
        <v>23.069550403393801</v>
      </c>
      <c r="AN1384" s="15"/>
      <c r="AO1384" s="22">
        <v>1.3465918271322199E-2</v>
      </c>
      <c r="AP1384" s="22">
        <v>-2.7288036918435E-2</v>
      </c>
      <c r="AQ1384" s="22">
        <v>3.2916875923547202E-2</v>
      </c>
      <c r="AR1384" s="22">
        <v>-3.5140902782586601E-2</v>
      </c>
      <c r="AS1384" s="20">
        <v>8</v>
      </c>
      <c r="AT1384" s="20">
        <v>4</v>
      </c>
      <c r="AU1384" s="20">
        <v>7</v>
      </c>
      <c r="AV1384" s="21">
        <v>5</v>
      </c>
      <c r="AW1384" s="15"/>
      <c r="AX1384" s="25">
        <v>4.6699735776128397E-2</v>
      </c>
      <c r="AY1384" s="26">
        <v>-0.37603504210028399</v>
      </c>
      <c r="AZ1384" s="26">
        <v>0.57522447687824796</v>
      </c>
      <c r="BA1384" s="26">
        <v>-0.46042984029554601</v>
      </c>
      <c r="BB1384" s="85">
        <v>4.8008566051430503E-3</v>
      </c>
      <c r="BC1384" s="88">
        <v>-8.0328752898203692</v>
      </c>
      <c r="BD1384" s="18">
        <v>43747</v>
      </c>
      <c r="BE1384" s="18">
        <v>43914</v>
      </c>
      <c r="BF1384" s="20"/>
      <c r="BG1384" s="18"/>
      <c r="BH1384" s="15"/>
    </row>
    <row r="1385" spans="1:60" x14ac:dyDescent="0.25">
      <c r="A1385" s="15"/>
      <c r="B1385" s="14" t="s">
        <v>4316</v>
      </c>
      <c r="C1385" s="14" t="s">
        <v>4317</v>
      </c>
      <c r="D1385" s="14" t="s">
        <v>4314</v>
      </c>
      <c r="E1385" s="16" t="s">
        <v>77</v>
      </c>
      <c r="F1385" s="16" t="s">
        <v>114</v>
      </c>
      <c r="G1385" s="81" t="s">
        <v>115</v>
      </c>
      <c r="H1385" s="82" t="s">
        <v>173</v>
      </c>
      <c r="I1385" s="17" t="s">
        <v>31</v>
      </c>
      <c r="J1385" s="17" t="s">
        <v>4318</v>
      </c>
      <c r="K1385" s="15"/>
      <c r="L1385" s="18">
        <v>44022</v>
      </c>
      <c r="M1385" s="83">
        <v>1104.0645000003301</v>
      </c>
      <c r="N1385" s="84">
        <v>1104.0645000003301</v>
      </c>
      <c r="O1385" s="84">
        <v>1128.8616000004099</v>
      </c>
      <c r="P1385" s="85">
        <f t="shared" si="21"/>
        <v>0.97803353396016768</v>
      </c>
      <c r="Q1385" s="18">
        <v>43747</v>
      </c>
      <c r="R1385" s="86">
        <v>19444996.41</v>
      </c>
      <c r="S1385" s="86">
        <v>17945012.192625001</v>
      </c>
      <c r="T1385" s="15"/>
      <c r="U1385" s="19">
        <v>-1.0907741007031299E-3</v>
      </c>
      <c r="V1385" s="51">
        <v>-6.7164494703320102E-2</v>
      </c>
      <c r="W1385" s="19">
        <v>9.6004282513604301E-3</v>
      </c>
      <c r="X1385" s="51">
        <v>1.74896007620191</v>
      </c>
      <c r="Y1385" s="19">
        <v>5.5397998839907796E-3</v>
      </c>
      <c r="Z1385" s="51">
        <v>19.885653446661301</v>
      </c>
      <c r="AA1385" s="19">
        <v>1.3934447457359099E-2</v>
      </c>
      <c r="AB1385" s="51">
        <v>21.970111648901401</v>
      </c>
      <c r="AC1385" s="19">
        <v>8.2488448493677397E-2</v>
      </c>
      <c r="AD1385" s="51">
        <v>32.534700347634498</v>
      </c>
      <c r="AE1385" s="19">
        <v>0.104773212015134</v>
      </c>
      <c r="AF1385" s="87">
        <v>28.254553250124399</v>
      </c>
      <c r="AG1385" s="19">
        <v>1.29498694332142E-3</v>
      </c>
      <c r="AH1385" s="51">
        <v>-1.6693222974936399</v>
      </c>
      <c r="AI1385" s="19">
        <v>1.08516458603845E-2</v>
      </c>
      <c r="AJ1385" s="51">
        <v>14.8120817930321</v>
      </c>
      <c r="AK1385" s="19">
        <v>0.104064500001259</v>
      </c>
      <c r="AL1385" s="19">
        <v>3.2000840383261703E-2</v>
      </c>
      <c r="AM1385" s="51">
        <v>25.5046604035015</v>
      </c>
      <c r="AN1385" s="15"/>
      <c r="AO1385" s="22">
        <v>1.34867288688838E-2</v>
      </c>
      <c r="AP1385" s="22">
        <v>-2.7268058307527099E-2</v>
      </c>
      <c r="AQ1385" s="22">
        <v>3.35520907392493E-2</v>
      </c>
      <c r="AR1385" s="22">
        <v>-3.4527777246694299E-2</v>
      </c>
      <c r="AS1385" s="20">
        <v>8</v>
      </c>
      <c r="AT1385" s="20">
        <v>4</v>
      </c>
      <c r="AU1385" s="20">
        <v>7</v>
      </c>
      <c r="AV1385" s="21">
        <v>5</v>
      </c>
      <c r="AW1385" s="15"/>
      <c r="AX1385" s="25">
        <v>4.6711651483492503E-2</v>
      </c>
      <c r="AY1385" s="26">
        <v>-0.22670451317367199</v>
      </c>
      <c r="AZ1385" s="26">
        <v>0.60071158739719999</v>
      </c>
      <c r="BA1385" s="26">
        <v>-0.278588684892839</v>
      </c>
      <c r="BB1385" s="85">
        <v>4.8021881681415803E-3</v>
      </c>
      <c r="BC1385" s="88">
        <v>-7.7171639109874404</v>
      </c>
      <c r="BD1385" s="18">
        <v>43747</v>
      </c>
      <c r="BE1385" s="18">
        <v>43914</v>
      </c>
      <c r="BF1385" s="20"/>
      <c r="BG1385" s="18"/>
      <c r="BH1385" s="15"/>
    </row>
    <row r="1386" spans="1:60" x14ac:dyDescent="0.25">
      <c r="A1386" s="15"/>
      <c r="B1386" s="14" t="s">
        <v>4319</v>
      </c>
      <c r="C1386" s="14" t="s">
        <v>4320</v>
      </c>
      <c r="D1386" s="14" t="s">
        <v>4314</v>
      </c>
      <c r="E1386" s="16" t="s">
        <v>55</v>
      </c>
      <c r="F1386" s="16" t="s">
        <v>114</v>
      </c>
      <c r="G1386" s="81" t="s">
        <v>115</v>
      </c>
      <c r="H1386" s="82" t="s">
        <v>173</v>
      </c>
      <c r="I1386" s="17" t="s">
        <v>31</v>
      </c>
      <c r="J1386" s="17" t="s">
        <v>4321</v>
      </c>
      <c r="K1386" s="15"/>
      <c r="L1386" s="18">
        <v>44022</v>
      </c>
      <c r="M1386" s="83">
        <v>1092.63199999928</v>
      </c>
      <c r="N1386" s="84">
        <v>1092.63199999928</v>
      </c>
      <c r="O1386" s="84">
        <v>1120.1166999991999</v>
      </c>
      <c r="P1386" s="85">
        <f t="shared" si="21"/>
        <v>0.97546264599042265</v>
      </c>
      <c r="Q1386" s="18">
        <v>43747</v>
      </c>
      <c r="R1386" s="86">
        <v>9842239.0280000009</v>
      </c>
      <c r="S1386" s="86">
        <v>8659679.5195624996</v>
      </c>
      <c r="T1386" s="15"/>
      <c r="U1386" s="19">
        <v>-1.10034816952975E-3</v>
      </c>
      <c r="V1386" s="51">
        <v>-6.81219015859824E-2</v>
      </c>
      <c r="W1386" s="19">
        <v>9.3108648306952108E-3</v>
      </c>
      <c r="X1386" s="51">
        <v>1.72000373413539</v>
      </c>
      <c r="Y1386" s="19">
        <v>3.7911620638624299E-3</v>
      </c>
      <c r="Z1386" s="51">
        <v>19.710789664648502</v>
      </c>
      <c r="AA1386" s="19">
        <v>1.03871900046215E-2</v>
      </c>
      <c r="AB1386" s="51">
        <v>21.615385903627601</v>
      </c>
      <c r="AC1386" s="19">
        <v>7.4932272689693505E-2</v>
      </c>
      <c r="AD1386" s="51">
        <v>31.7790827672288</v>
      </c>
      <c r="AE1386" s="19">
        <v>9.3333373357454494E-2</v>
      </c>
      <c r="AF1386" s="87">
        <v>27.110569384356499</v>
      </c>
      <c r="AG1386" s="19">
        <v>1.1992780855507601E-3</v>
      </c>
      <c r="AH1386" s="51">
        <v>-1.6788931832706999</v>
      </c>
      <c r="AI1386" s="19">
        <v>8.9973218855448102E-3</v>
      </c>
      <c r="AJ1386" s="51">
        <v>14.626649395548201</v>
      </c>
      <c r="AK1386" s="19">
        <v>9.2631999999866793E-2</v>
      </c>
      <c r="AL1386" s="19">
        <v>2.8588585199031499E-2</v>
      </c>
      <c r="AM1386" s="51">
        <v>24.3614104033622</v>
      </c>
      <c r="AN1386" s="15"/>
      <c r="AO1386" s="22">
        <v>1.34771269622433E-2</v>
      </c>
      <c r="AP1386" s="22">
        <v>-2.7277444380160901E-2</v>
      </c>
      <c r="AQ1386" s="22">
        <v>3.3255657661356998E-2</v>
      </c>
      <c r="AR1386" s="22">
        <v>-3.4813958089216598E-2</v>
      </c>
      <c r="AS1386" s="20">
        <v>8</v>
      </c>
      <c r="AT1386" s="20">
        <v>4</v>
      </c>
      <c r="AU1386" s="20">
        <v>7</v>
      </c>
      <c r="AV1386" s="21">
        <v>5</v>
      </c>
      <c r="AW1386" s="15"/>
      <c r="AX1386" s="25">
        <v>4.6705999381738403E-2</v>
      </c>
      <c r="AY1386" s="26">
        <v>-0.296514485567968</v>
      </c>
      <c r="AZ1386" s="26">
        <v>0.58879550112760604</v>
      </c>
      <c r="BA1386" s="26">
        <v>-0.36376289505096798</v>
      </c>
      <c r="BB1386" s="85">
        <v>4.8015571518044498E-3</v>
      </c>
      <c r="BC1386" s="88">
        <v>-7.8646269624005098</v>
      </c>
      <c r="BD1386" s="18">
        <v>43747</v>
      </c>
      <c r="BE1386" s="18">
        <v>43914</v>
      </c>
      <c r="BF1386" s="20"/>
      <c r="BG1386" s="18"/>
      <c r="BH1386" s="15"/>
    </row>
    <row r="1387" spans="1:60" x14ac:dyDescent="0.25">
      <c r="A1387" s="15"/>
      <c r="B1387" s="14" t="s">
        <v>4322</v>
      </c>
      <c r="C1387" s="14" t="s">
        <v>4323</v>
      </c>
      <c r="D1387" s="14" t="s">
        <v>4314</v>
      </c>
      <c r="E1387" s="16" t="s">
        <v>135</v>
      </c>
      <c r="F1387" s="16" t="s">
        <v>114</v>
      </c>
      <c r="G1387" s="81" t="s">
        <v>115</v>
      </c>
      <c r="H1387" s="82" t="s">
        <v>173</v>
      </c>
      <c r="I1387" s="17" t="s">
        <v>31</v>
      </c>
      <c r="J1387" s="17" t="s">
        <v>4324</v>
      </c>
      <c r="K1387" s="15"/>
      <c r="L1387" s="18">
        <v>44022</v>
      </c>
      <c r="M1387" s="83">
        <v>1084.54140000045</v>
      </c>
      <c r="N1387" s="84">
        <v>1084.54140000045</v>
      </c>
      <c r="O1387" s="84">
        <v>1113.9148999992799</v>
      </c>
      <c r="P1387" s="85">
        <f t="shared" si="21"/>
        <v>0.97363039133523677</v>
      </c>
      <c r="Q1387" s="18">
        <v>43747</v>
      </c>
      <c r="R1387" s="86">
        <v>5397606.6579999998</v>
      </c>
      <c r="S1387" s="86">
        <v>6393366.3371015601</v>
      </c>
      <c r="T1387" s="15"/>
      <c r="U1387" s="19">
        <v>-1.10716757626506E-3</v>
      </c>
      <c r="V1387" s="51">
        <v>-6.8803842259512707E-2</v>
      </c>
      <c r="W1387" s="19">
        <v>9.1040131137560803E-3</v>
      </c>
      <c r="X1387" s="51">
        <v>1.6993185624414799</v>
      </c>
      <c r="Y1387" s="19">
        <v>2.5439332275709599E-3</v>
      </c>
      <c r="Z1387" s="51">
        <v>19.586066781019301</v>
      </c>
      <c r="AA1387" s="19">
        <v>7.8608285148220602E-3</v>
      </c>
      <c r="AB1387" s="51">
        <v>21.362749754654899</v>
      </c>
      <c r="AC1387" s="19">
        <v>6.9567139180435306E-2</v>
      </c>
      <c r="AD1387" s="51">
        <v>31.242569416295702</v>
      </c>
      <c r="AE1387" s="19">
        <v>8.5237579907698105E-2</v>
      </c>
      <c r="AF1387" s="87">
        <v>26.300990039366301</v>
      </c>
      <c r="AG1387" s="19">
        <v>1.13078690628754E-3</v>
      </c>
      <c r="AH1387" s="51">
        <v>-1.6857423011970201</v>
      </c>
      <c r="AI1387" s="19">
        <v>7.6747600924136298E-3</v>
      </c>
      <c r="AJ1387" s="51">
        <v>14.494393216242299</v>
      </c>
      <c r="AK1387" s="19">
        <v>8.4541399999579894E-2</v>
      </c>
      <c r="AL1387" s="19">
        <v>2.4977058084914499E-2</v>
      </c>
      <c r="AM1387" s="51">
        <v>24.892017810459901</v>
      </c>
      <c r="AN1387" s="15"/>
      <c r="AO1387" s="22">
        <v>1.3470106547174499E-2</v>
      </c>
      <c r="AP1387" s="22">
        <v>-2.7284021542072899E-2</v>
      </c>
      <c r="AQ1387" s="22">
        <v>3.30439206991286E-2</v>
      </c>
      <c r="AR1387" s="22">
        <v>-3.5018335431232103E-2</v>
      </c>
      <c r="AS1387" s="20">
        <v>8</v>
      </c>
      <c r="AT1387" s="20">
        <v>4</v>
      </c>
      <c r="AU1387" s="20">
        <v>7</v>
      </c>
      <c r="AV1387" s="21">
        <v>5</v>
      </c>
      <c r="AW1387" s="15"/>
      <c r="AX1387" s="25">
        <v>4.6701994108734698E-2</v>
      </c>
      <c r="AY1387" s="26">
        <v>-0.34625139741774502</v>
      </c>
      <c r="AZ1387" s="26">
        <v>0.58030680734555096</v>
      </c>
      <c r="BA1387" s="26">
        <v>-0.42426840696498402</v>
      </c>
      <c r="BB1387" s="85">
        <v>4.8011099633276898E-3</v>
      </c>
      <c r="BC1387" s="88">
        <v>-7.9698188792390301</v>
      </c>
      <c r="BD1387" s="18">
        <v>43747</v>
      </c>
      <c r="BE1387" s="18">
        <v>43914</v>
      </c>
      <c r="BF1387" s="20"/>
      <c r="BG1387" s="18"/>
      <c r="BH1387" s="15"/>
    </row>
    <row r="1388" spans="1:60" x14ac:dyDescent="0.25">
      <c r="A1388" s="15"/>
      <c r="B1388" s="14" t="s">
        <v>4325</v>
      </c>
      <c r="C1388" s="14" t="s">
        <v>4326</v>
      </c>
      <c r="D1388" s="14" t="s">
        <v>4327</v>
      </c>
      <c r="E1388" s="16" t="s">
        <v>36</v>
      </c>
      <c r="F1388" s="16" t="s">
        <v>114</v>
      </c>
      <c r="G1388" s="81" t="s">
        <v>115</v>
      </c>
      <c r="H1388" s="82" t="s">
        <v>182</v>
      </c>
      <c r="I1388" s="17" t="s">
        <v>31</v>
      </c>
      <c r="J1388" s="17" t="s">
        <v>4328</v>
      </c>
      <c r="K1388" s="15"/>
      <c r="L1388" s="18">
        <v>44022</v>
      </c>
      <c r="M1388" s="83">
        <v>1048.29399999976</v>
      </c>
      <c r="N1388" s="84">
        <v>1048.29399999976</v>
      </c>
      <c r="O1388" s="84">
        <v>1141.14269999973</v>
      </c>
      <c r="P1388" s="85">
        <f t="shared" si="21"/>
        <v>0.9186353293063243</v>
      </c>
      <c r="Q1388" s="18">
        <v>43881</v>
      </c>
      <c r="R1388" s="86">
        <v>4634314.7120000003</v>
      </c>
      <c r="S1388" s="86">
        <v>4925312.1106874999</v>
      </c>
      <c r="T1388" s="15"/>
      <c r="U1388" s="19">
        <v>4.9199467357539097E-3</v>
      </c>
      <c r="V1388" s="51">
        <v>0.53390758894238399</v>
      </c>
      <c r="W1388" s="19">
        <v>2.6988306000930599E-2</v>
      </c>
      <c r="X1388" s="51">
        <v>3.4877478511589302</v>
      </c>
      <c r="Y1388" s="19">
        <v>-6.0692951466116897E-2</v>
      </c>
      <c r="Z1388" s="51">
        <v>13.2623783116433</v>
      </c>
      <c r="AA1388" s="19">
        <v>1.07134503468842E-2</v>
      </c>
      <c r="AB1388" s="51">
        <v>21.648011937853902</v>
      </c>
      <c r="AC1388" s="19">
        <v>1.9891649390046999E-2</v>
      </c>
      <c r="AD1388" s="51">
        <v>26.275020437256899</v>
      </c>
      <c r="AE1388" s="19">
        <v>4.7442638622669599E-2</v>
      </c>
      <c r="AF1388" s="87">
        <v>22.521495910856199</v>
      </c>
      <c r="AG1388" s="19">
        <v>4.4721191079588602E-4</v>
      </c>
      <c r="AH1388" s="51">
        <v>-1.7540998007461901</v>
      </c>
      <c r="AI1388" s="19">
        <v>-3.3407341148631503E-2</v>
      </c>
      <c r="AJ1388" s="51">
        <v>10.3861830921378</v>
      </c>
      <c r="AK1388" s="19">
        <v>4.8294000000169E-2</v>
      </c>
      <c r="AL1388" s="19">
        <v>1.51199197134702E-2</v>
      </c>
      <c r="AM1388" s="51">
        <v>19.927610403392499</v>
      </c>
      <c r="AN1388" s="15"/>
      <c r="AO1388" s="22">
        <v>2.05567796110699E-2</v>
      </c>
      <c r="AP1388" s="22">
        <v>-2.98609806550303E-2</v>
      </c>
      <c r="AQ1388" s="22">
        <v>5.7460751932012499E-2</v>
      </c>
      <c r="AR1388" s="22">
        <v>-0.111388861651067</v>
      </c>
      <c r="AS1388" s="20">
        <v>7</v>
      </c>
      <c r="AT1388" s="20">
        <v>5</v>
      </c>
      <c r="AU1388" s="20">
        <v>7</v>
      </c>
      <c r="AV1388" s="21">
        <v>5</v>
      </c>
      <c r="AW1388" s="15"/>
      <c r="AX1388" s="25">
        <v>0.10764259943549399</v>
      </c>
      <c r="AY1388" s="26">
        <v>-4.5434607608512999E-2</v>
      </c>
      <c r="AZ1388" s="26">
        <v>0.66799339378758305</v>
      </c>
      <c r="BA1388" s="26">
        <v>-6.2667270923043403E-2</v>
      </c>
      <c r="BB1388" s="85">
        <v>1.11000043685453E-2</v>
      </c>
      <c r="BC1388" s="88">
        <v>-20.822058450663501</v>
      </c>
      <c r="BD1388" s="18">
        <v>43881</v>
      </c>
      <c r="BE1388" s="18">
        <v>43914</v>
      </c>
      <c r="BF1388" s="20"/>
      <c r="BG1388" s="18"/>
      <c r="BH1388" s="15"/>
    </row>
    <row r="1389" spans="1:60" x14ac:dyDescent="0.25">
      <c r="A1389" s="15"/>
      <c r="B1389" s="14" t="s">
        <v>4329</v>
      </c>
      <c r="C1389" s="14" t="s">
        <v>4330</v>
      </c>
      <c r="D1389" s="14" t="s">
        <v>4327</v>
      </c>
      <c r="E1389" s="16" t="s">
        <v>77</v>
      </c>
      <c r="F1389" s="16" t="s">
        <v>114</v>
      </c>
      <c r="G1389" s="81" t="s">
        <v>115</v>
      </c>
      <c r="H1389" s="82" t="s">
        <v>182</v>
      </c>
      <c r="I1389" s="17" t="s">
        <v>31</v>
      </c>
      <c r="J1389" s="17" t="s">
        <v>4331</v>
      </c>
      <c r="K1389" s="15"/>
      <c r="L1389" s="18">
        <v>44022</v>
      </c>
      <c r="M1389" s="83">
        <v>1114.08880000003</v>
      </c>
      <c r="N1389" s="84">
        <v>1114.08880000003</v>
      </c>
      <c r="O1389" s="84">
        <v>1205.0799000002401</v>
      </c>
      <c r="P1389" s="85">
        <f t="shared" si="21"/>
        <v>0.92449372029174837</v>
      </c>
      <c r="Q1389" s="18">
        <v>43881</v>
      </c>
      <c r="R1389" s="86">
        <v>25441386.633000001</v>
      </c>
      <c r="S1389" s="86">
        <v>24610227.9360312</v>
      </c>
      <c r="T1389" s="15"/>
      <c r="U1389" s="19">
        <v>4.9651605277176696E-3</v>
      </c>
      <c r="V1389" s="51">
        <v>0.53842896813875996</v>
      </c>
      <c r="W1389" s="19">
        <v>2.83783019131079E-2</v>
      </c>
      <c r="X1389" s="51">
        <v>3.6267474423766499</v>
      </c>
      <c r="Y1389" s="19">
        <v>-5.1800664894472E-2</v>
      </c>
      <c r="Z1389" s="51">
        <v>14.151606968807799</v>
      </c>
      <c r="AA1389" s="19">
        <v>3.6667660137027297E-2</v>
      </c>
      <c r="AB1389" s="51">
        <v>24.243432916875499</v>
      </c>
      <c r="AC1389" s="19">
        <v>6.4939499243337195E-2</v>
      </c>
      <c r="AD1389" s="51">
        <v>30.779805422585898</v>
      </c>
      <c r="AE1389" s="19">
        <v>0.11318400404168601</v>
      </c>
      <c r="AF1389" s="87">
        <v>29.0956324527797</v>
      </c>
      <c r="AG1389" s="19">
        <v>8.9831099830917104E-4</v>
      </c>
      <c r="AH1389" s="51">
        <v>-1.7089898919948601</v>
      </c>
      <c r="AI1389" s="19">
        <v>-2.3816710872779399E-2</v>
      </c>
      <c r="AJ1389" s="51">
        <v>11.3452461197157</v>
      </c>
      <c r="AK1389" s="19">
        <v>0.11408880000090001</v>
      </c>
      <c r="AL1389" s="19">
        <v>3.4973023064594599E-2</v>
      </c>
      <c r="AM1389" s="51">
        <v>26.5070904034656</v>
      </c>
      <c r="AN1389" s="15"/>
      <c r="AO1389" s="22">
        <v>2.06028848715505E-2</v>
      </c>
      <c r="AP1389" s="22">
        <v>-2.9817195159011999E-2</v>
      </c>
      <c r="AQ1389" s="22">
        <v>5.8891971004413797E-2</v>
      </c>
      <c r="AR1389" s="22">
        <v>-0.11014597034052701</v>
      </c>
      <c r="AS1389" s="20">
        <v>8</v>
      </c>
      <c r="AT1389" s="20">
        <v>4</v>
      </c>
      <c r="AU1389" s="20">
        <v>7</v>
      </c>
      <c r="AV1389" s="21">
        <v>5</v>
      </c>
      <c r="AW1389" s="15"/>
      <c r="AX1389" s="25">
        <v>0.108493488155073</v>
      </c>
      <c r="AY1389" s="26">
        <v>0.182371507399921</v>
      </c>
      <c r="AZ1389" s="26">
        <v>0.76440849906975905</v>
      </c>
      <c r="BA1389" s="26">
        <v>0.25496866017965703</v>
      </c>
      <c r="BB1389" s="85">
        <v>1.11903533919212E-2</v>
      </c>
      <c r="BC1389" s="88">
        <v>-20.704162437672501</v>
      </c>
      <c r="BD1389" s="18">
        <v>43881</v>
      </c>
      <c r="BE1389" s="18">
        <v>43914</v>
      </c>
      <c r="BF1389" s="20"/>
      <c r="BG1389" s="18"/>
      <c r="BH1389" s="15"/>
    </row>
    <row r="1390" spans="1:60" x14ac:dyDescent="0.25">
      <c r="A1390" s="15"/>
      <c r="B1390" s="14" t="s">
        <v>4332</v>
      </c>
      <c r="C1390" s="14" t="s">
        <v>4333</v>
      </c>
      <c r="D1390" s="14" t="s">
        <v>4327</v>
      </c>
      <c r="E1390" s="16" t="s">
        <v>55</v>
      </c>
      <c r="F1390" s="16" t="s">
        <v>114</v>
      </c>
      <c r="G1390" s="81" t="s">
        <v>115</v>
      </c>
      <c r="H1390" s="82" t="s">
        <v>182</v>
      </c>
      <c r="I1390" s="17" t="s">
        <v>31</v>
      </c>
      <c r="J1390" s="17" t="s">
        <v>4334</v>
      </c>
      <c r="K1390" s="15"/>
      <c r="L1390" s="18">
        <v>44022</v>
      </c>
      <c r="M1390" s="83">
        <v>1082.13069999963</v>
      </c>
      <c r="N1390" s="84">
        <v>1082.13069999963</v>
      </c>
      <c r="O1390" s="84">
        <v>1172.7686999999</v>
      </c>
      <c r="P1390" s="85">
        <f t="shared" si="21"/>
        <v>0.92271451310025776</v>
      </c>
      <c r="Q1390" s="18">
        <v>43881</v>
      </c>
      <c r="R1390" s="86">
        <v>7296147.091</v>
      </c>
      <c r="S1390" s="86">
        <v>6708202.2365390602</v>
      </c>
      <c r="T1390" s="15"/>
      <c r="U1390" s="19">
        <v>4.9515280879859304E-3</v>
      </c>
      <c r="V1390" s="51">
        <v>0.53706572416558596</v>
      </c>
      <c r="W1390" s="19">
        <v>2.7956957173955702E-2</v>
      </c>
      <c r="X1390" s="51">
        <v>3.5846129684614398</v>
      </c>
      <c r="Y1390" s="19">
        <v>-5.5573073539562798E-2</v>
      </c>
      <c r="Z1390" s="51">
        <v>13.774366104291399</v>
      </c>
      <c r="AA1390" s="19">
        <v>2.0592349292201099E-2</v>
      </c>
      <c r="AB1390" s="51">
        <v>22.635901832371001</v>
      </c>
      <c r="AC1390" s="19">
        <v>4.1751776105229503E-2</v>
      </c>
      <c r="AD1390" s="51">
        <v>28.461033108789699</v>
      </c>
      <c r="AE1390" s="19">
        <v>8.1251858488103595E-2</v>
      </c>
      <c r="AF1390" s="87">
        <v>25.902417897421401</v>
      </c>
      <c r="AG1390" s="19">
        <v>7.6157820876687798E-4</v>
      </c>
      <c r="AH1390" s="51">
        <v>-1.7226631709490901</v>
      </c>
      <c r="AI1390" s="19">
        <v>-2.7833222921799499E-2</v>
      </c>
      <c r="AJ1390" s="51">
        <v>10.9435949148174</v>
      </c>
      <c r="AK1390" s="19">
        <v>8.2130699998815504E-2</v>
      </c>
      <c r="AL1390" s="19">
        <v>2.5432748423554599E-2</v>
      </c>
      <c r="AM1390" s="51">
        <v>23.311280403257101</v>
      </c>
      <c r="AN1390" s="15"/>
      <c r="AO1390" s="22">
        <v>2.0588991435943199E-2</v>
      </c>
      <c r="AP1390" s="22">
        <v>-2.9830484665581001E-2</v>
      </c>
      <c r="AQ1390" s="22">
        <v>5.8458125065953902E-2</v>
      </c>
      <c r="AR1390" s="22">
        <v>-0.11052281066353301</v>
      </c>
      <c r="AS1390" s="20">
        <v>8</v>
      </c>
      <c r="AT1390" s="20">
        <v>4</v>
      </c>
      <c r="AU1390" s="20">
        <v>7</v>
      </c>
      <c r="AV1390" s="21">
        <v>5</v>
      </c>
      <c r="AW1390" s="15"/>
      <c r="AX1390" s="25">
        <v>0.107600145449105</v>
      </c>
      <c r="AY1390" s="26">
        <v>3.8561659590357102E-2</v>
      </c>
      <c r="AZ1390" s="26">
        <v>0.704126978175736</v>
      </c>
      <c r="BA1390" s="26">
        <v>5.3369932167129298E-2</v>
      </c>
      <c r="BB1390" s="85">
        <v>1.1096100996310299E-2</v>
      </c>
      <c r="BC1390" s="88">
        <v>-20.7399123118084</v>
      </c>
      <c r="BD1390" s="18">
        <v>43881</v>
      </c>
      <c r="BE1390" s="18">
        <v>43914</v>
      </c>
      <c r="BF1390" s="20"/>
      <c r="BG1390" s="18"/>
      <c r="BH1390" s="15"/>
    </row>
    <row r="1391" spans="1:60" x14ac:dyDescent="0.25">
      <c r="A1391" s="15"/>
      <c r="B1391" s="14" t="s">
        <v>4335</v>
      </c>
      <c r="C1391" s="14" t="s">
        <v>4336</v>
      </c>
      <c r="D1391" s="14" t="s">
        <v>4327</v>
      </c>
      <c r="E1391" s="16" t="s">
        <v>135</v>
      </c>
      <c r="F1391" s="16" t="s">
        <v>114</v>
      </c>
      <c r="G1391" s="81" t="s">
        <v>115</v>
      </c>
      <c r="H1391" s="82" t="s">
        <v>182</v>
      </c>
      <c r="I1391" s="17" t="s">
        <v>31</v>
      </c>
      <c r="J1391" s="17" t="s">
        <v>4337</v>
      </c>
      <c r="K1391" s="15"/>
      <c r="L1391" s="18">
        <v>44022</v>
      </c>
      <c r="M1391" s="83">
        <v>1058.4790000002799</v>
      </c>
      <c r="N1391" s="84">
        <v>1058.4790000002799</v>
      </c>
      <c r="O1391" s="84">
        <v>1150.67720000073</v>
      </c>
      <c r="P1391" s="85">
        <f t="shared" si="21"/>
        <v>0.91987483544438742</v>
      </c>
      <c r="Q1391" s="18">
        <v>43881</v>
      </c>
      <c r="R1391" s="86">
        <v>1619488.87</v>
      </c>
      <c r="S1391" s="86">
        <v>1905753.5312128901</v>
      </c>
      <c r="T1391" s="15"/>
      <c r="U1391" s="19">
        <v>4.9295215703750702E-3</v>
      </c>
      <c r="V1391" s="51">
        <v>0.53486507240449999</v>
      </c>
      <c r="W1391" s="19">
        <v>2.72829839850601E-2</v>
      </c>
      <c r="X1391" s="51">
        <v>3.51721564957188</v>
      </c>
      <c r="Y1391" s="19">
        <v>-5.91377228374768E-2</v>
      </c>
      <c r="Z1391" s="51">
        <v>13.417901174500001</v>
      </c>
      <c r="AA1391" s="19">
        <v>1.3710114719288E-2</v>
      </c>
      <c r="AB1391" s="51">
        <v>21.947678375087001</v>
      </c>
      <c r="AC1391" s="19">
        <v>2.64959523647121E-2</v>
      </c>
      <c r="AD1391" s="51">
        <v>26.935450734716099</v>
      </c>
      <c r="AE1391" s="19">
        <v>5.7619366978542502E-2</v>
      </c>
      <c r="AF1391" s="87">
        <v>23.539168746443501</v>
      </c>
      <c r="AG1391" s="19">
        <v>5.4277095659926999E-4</v>
      </c>
      <c r="AH1391" s="51">
        <v>-1.7445438961658499</v>
      </c>
      <c r="AI1391" s="19">
        <v>-3.17143843813028E-2</v>
      </c>
      <c r="AJ1391" s="51">
        <v>10.5554787688598</v>
      </c>
      <c r="AK1391" s="19">
        <v>5.8479000001170803E-2</v>
      </c>
      <c r="AL1391" s="19">
        <v>1.7426221977075301E-2</v>
      </c>
      <c r="AM1391" s="51">
        <v>22.285777810611801</v>
      </c>
      <c r="AN1391" s="15"/>
      <c r="AO1391" s="22">
        <v>2.0566534516547101E-2</v>
      </c>
      <c r="AP1391" s="22">
        <v>-2.9851619548935601E-2</v>
      </c>
      <c r="AQ1391" s="22">
        <v>5.7764245648286298E-2</v>
      </c>
      <c r="AR1391" s="22">
        <v>-0.111125366408523</v>
      </c>
      <c r="AS1391" s="20">
        <v>8</v>
      </c>
      <c r="AT1391" s="20">
        <v>4</v>
      </c>
      <c r="AU1391" s="20">
        <v>7</v>
      </c>
      <c r="AV1391" s="21">
        <v>5</v>
      </c>
      <c r="AW1391" s="15"/>
      <c r="AX1391" s="25">
        <v>0.107620393559046</v>
      </c>
      <c r="AY1391" s="26">
        <v>-1.9967455469810599E-2</v>
      </c>
      <c r="AZ1391" s="26">
        <v>0.67896823394130501</v>
      </c>
      <c r="BA1391" s="26">
        <v>-2.7567115191033099E-2</v>
      </c>
      <c r="BB1391" s="85">
        <v>1.1097844365503999E-2</v>
      </c>
      <c r="BC1391" s="88">
        <v>-20.797066284139898</v>
      </c>
      <c r="BD1391" s="18">
        <v>43881</v>
      </c>
      <c r="BE1391" s="18">
        <v>43914</v>
      </c>
      <c r="BF1391" s="20"/>
      <c r="BG1391" s="18"/>
      <c r="BH1391" s="15"/>
    </row>
    <row r="1392" spans="1:60" x14ac:dyDescent="0.25">
      <c r="A1392" s="15"/>
      <c r="B1392" s="14" t="s">
        <v>4338</v>
      </c>
      <c r="C1392" s="14" t="s">
        <v>4339</v>
      </c>
      <c r="D1392" s="14" t="s">
        <v>4340</v>
      </c>
      <c r="E1392" s="16" t="s">
        <v>36</v>
      </c>
      <c r="F1392" s="16" t="s">
        <v>114</v>
      </c>
      <c r="G1392" s="81" t="s">
        <v>115</v>
      </c>
      <c r="H1392" s="82" t="s">
        <v>173</v>
      </c>
      <c r="I1392" s="17" t="s">
        <v>31</v>
      </c>
      <c r="J1392" s="17" t="s">
        <v>4341</v>
      </c>
      <c r="K1392" s="15"/>
      <c r="L1392" s="18">
        <v>44022</v>
      </c>
      <c r="M1392" s="83">
        <v>1080.2848000004899</v>
      </c>
      <c r="N1392" s="84">
        <v>1080.2848000004899</v>
      </c>
      <c r="O1392" s="84">
        <v>1115.0164999999099</v>
      </c>
      <c r="P1392" s="85">
        <f t="shared" si="21"/>
        <v>0.96885095422406498</v>
      </c>
      <c r="Q1392" s="18">
        <v>43874</v>
      </c>
      <c r="R1392" s="86">
        <v>12476800.037</v>
      </c>
      <c r="S1392" s="86">
        <v>11244358.641093699</v>
      </c>
      <c r="T1392" s="15"/>
      <c r="U1392" s="19">
        <v>-5.1465259275573799E-5</v>
      </c>
      <c r="V1392" s="51">
        <v>3.6766389439435401E-2</v>
      </c>
      <c r="W1392" s="19">
        <v>1.1088435216152E-2</v>
      </c>
      <c r="X1392" s="51">
        <v>1.8977607726810699</v>
      </c>
      <c r="Y1392" s="19">
        <v>-1.7124635589425501E-2</v>
      </c>
      <c r="Z1392" s="51">
        <v>17.619209899305101</v>
      </c>
      <c r="AA1392" s="19">
        <v>1.8605583542012E-2</v>
      </c>
      <c r="AB1392" s="51">
        <v>22.437225257366698</v>
      </c>
      <c r="AC1392" s="19">
        <v>6.5525881360372296E-2</v>
      </c>
      <c r="AD1392" s="51">
        <v>30.838443634303999</v>
      </c>
      <c r="AE1392" s="19">
        <v>8.0581851951137706E-2</v>
      </c>
      <c r="AF1392" s="87">
        <v>25.8354172437103</v>
      </c>
      <c r="AG1392" s="19">
        <v>6.6851117844635198E-4</v>
      </c>
      <c r="AH1392" s="51">
        <v>-1.73196987398114</v>
      </c>
      <c r="AI1392" s="19">
        <v>-6.0040847984055299E-3</v>
      </c>
      <c r="AJ1392" s="51">
        <v>13.126508727160401</v>
      </c>
      <c r="AK1392" s="19">
        <v>8.0284800000372303E-2</v>
      </c>
      <c r="AL1392" s="19">
        <v>2.48758657398866E-2</v>
      </c>
      <c r="AM1392" s="51">
        <v>23.126690403412798</v>
      </c>
      <c r="AN1392" s="15"/>
      <c r="AO1392" s="22">
        <v>9.0506312844809093E-3</v>
      </c>
      <c r="AP1392" s="22">
        <v>-1.86424663506841E-2</v>
      </c>
      <c r="AQ1392" s="22">
        <v>3.64823350191728E-2</v>
      </c>
      <c r="AR1392" s="22">
        <v>-5.5048836765345201E-2</v>
      </c>
      <c r="AS1392" s="20">
        <v>8</v>
      </c>
      <c r="AT1392" s="20">
        <v>4</v>
      </c>
      <c r="AU1392" s="20">
        <v>7</v>
      </c>
      <c r="AV1392" s="21">
        <v>5</v>
      </c>
      <c r="AW1392" s="15"/>
      <c r="AX1392" s="25">
        <v>5.3734842731500997E-2</v>
      </c>
      <c r="AY1392" s="26">
        <v>-9.5134241157666097E-2</v>
      </c>
      <c r="AZ1392" s="26">
        <v>0.62995644553211605</v>
      </c>
      <c r="BA1392" s="26">
        <v>-0.122103151156011</v>
      </c>
      <c r="BB1392" s="85">
        <v>5.5361288338735904E-3</v>
      </c>
      <c r="BC1392" s="88">
        <v>-9.8586164419539308</v>
      </c>
      <c r="BD1392" s="18">
        <v>43874</v>
      </c>
      <c r="BE1392" s="18">
        <v>43914</v>
      </c>
      <c r="BF1392" s="20"/>
      <c r="BG1392" s="18"/>
      <c r="BH1392" s="15"/>
    </row>
    <row r="1393" spans="1:60" x14ac:dyDescent="0.25">
      <c r="A1393" s="15"/>
      <c r="B1393" s="14" t="s">
        <v>4342</v>
      </c>
      <c r="C1393" s="14" t="s">
        <v>4343</v>
      </c>
      <c r="D1393" s="14" t="s">
        <v>4340</v>
      </c>
      <c r="E1393" s="16" t="s">
        <v>77</v>
      </c>
      <c r="F1393" s="16" t="s">
        <v>114</v>
      </c>
      <c r="G1393" s="81" t="s">
        <v>115</v>
      </c>
      <c r="H1393" s="82" t="s">
        <v>173</v>
      </c>
      <c r="I1393" s="17" t="s">
        <v>31</v>
      </c>
      <c r="J1393" s="17" t="s">
        <v>4344</v>
      </c>
      <c r="K1393" s="15"/>
      <c r="L1393" s="18">
        <v>44022</v>
      </c>
      <c r="M1393" s="83">
        <v>1111.2421000003801</v>
      </c>
      <c r="N1393" s="84">
        <v>1111.2421000003801</v>
      </c>
      <c r="O1393" s="84">
        <v>1142.57129999995</v>
      </c>
      <c r="P1393" s="85">
        <f t="shared" si="21"/>
        <v>0.97258009193862005</v>
      </c>
      <c r="Q1393" s="18">
        <v>43874</v>
      </c>
      <c r="R1393" s="86">
        <v>17119328.179000001</v>
      </c>
      <c r="S1393" s="86">
        <v>16487384.0047656</v>
      </c>
      <c r="T1393" s="15"/>
      <c r="U1393" s="19">
        <v>-2.5556334549037301E-5</v>
      </c>
      <c r="V1393" s="51">
        <v>3.93572819120891E-2</v>
      </c>
      <c r="W1393" s="19">
        <v>1.1876072096129099E-2</v>
      </c>
      <c r="X1393" s="51">
        <v>1.97652446067877</v>
      </c>
      <c r="Y1393" s="19">
        <v>-1.2470289472730701E-2</v>
      </c>
      <c r="Z1393" s="51">
        <v>18.084644510963699</v>
      </c>
      <c r="AA1393" s="19">
        <v>2.8341715593342101E-2</v>
      </c>
      <c r="AB1393" s="51">
        <v>23.410838462499701</v>
      </c>
      <c r="AC1393" s="19">
        <v>8.5978971193981096E-2</v>
      </c>
      <c r="AD1393" s="51">
        <v>32.8837526176358</v>
      </c>
      <c r="AE1393" s="19">
        <v>0.111547664453683</v>
      </c>
      <c r="AF1393" s="87">
        <v>28.931998493964802</v>
      </c>
      <c r="AG1393" s="19">
        <v>9.2829159075336098E-4</v>
      </c>
      <c r="AH1393" s="51">
        <v>-1.70599183275044</v>
      </c>
      <c r="AI1393" s="19">
        <v>-1.03784927068773E-3</v>
      </c>
      <c r="AJ1393" s="51">
        <v>13.6231322799285</v>
      </c>
      <c r="AK1393" s="19">
        <v>0.111242099999799</v>
      </c>
      <c r="AL1393" s="19">
        <v>3.4130842979720903E-2</v>
      </c>
      <c r="AM1393" s="51">
        <v>26.2224204033555</v>
      </c>
      <c r="AN1393" s="15"/>
      <c r="AO1393" s="22">
        <v>9.0768128447962192E-3</v>
      </c>
      <c r="AP1393" s="22">
        <v>-1.8616997246681401E-2</v>
      </c>
      <c r="AQ1393" s="22">
        <v>3.7289775660610799E-2</v>
      </c>
      <c r="AR1393" s="22">
        <v>-5.4288171470980202E-2</v>
      </c>
      <c r="AS1393" s="20">
        <v>8</v>
      </c>
      <c r="AT1393" s="20">
        <v>4</v>
      </c>
      <c r="AU1393" s="20">
        <v>7</v>
      </c>
      <c r="AV1393" s="21">
        <v>5</v>
      </c>
      <c r="AW1393" s="15"/>
      <c r="AX1393" s="25">
        <v>5.3758271425904197E-2</v>
      </c>
      <c r="AY1393" s="26">
        <v>7.1142378600257003E-2</v>
      </c>
      <c r="AZ1393" s="26">
        <v>0.66315710693015695</v>
      </c>
      <c r="BA1393" s="26">
        <v>9.1785359024584096E-2</v>
      </c>
      <c r="BB1393" s="85">
        <v>5.5387122518004601E-3</v>
      </c>
      <c r="BC1393" s="88">
        <v>-9.76497484219726</v>
      </c>
      <c r="BD1393" s="18">
        <v>43874</v>
      </c>
      <c r="BE1393" s="18">
        <v>43914</v>
      </c>
      <c r="BF1393" s="20"/>
      <c r="BG1393" s="18"/>
      <c r="BH1393" s="15"/>
    </row>
    <row r="1394" spans="1:60" x14ac:dyDescent="0.25">
      <c r="A1394" s="15"/>
      <c r="B1394" s="14" t="s">
        <v>4345</v>
      </c>
      <c r="C1394" s="14" t="s">
        <v>4346</v>
      </c>
      <c r="D1394" s="14" t="s">
        <v>4340</v>
      </c>
      <c r="E1394" s="16" t="s">
        <v>55</v>
      </c>
      <c r="F1394" s="16" t="s">
        <v>114</v>
      </c>
      <c r="G1394" s="81" t="s">
        <v>115</v>
      </c>
      <c r="H1394" s="82" t="s">
        <v>173</v>
      </c>
      <c r="I1394" s="17" t="s">
        <v>31</v>
      </c>
      <c r="J1394" s="17" t="s">
        <v>4347</v>
      </c>
      <c r="K1394" s="15"/>
      <c r="L1394" s="18">
        <v>44022</v>
      </c>
      <c r="M1394" s="83">
        <v>1099.73489999957</v>
      </c>
      <c r="N1394" s="84">
        <v>1099.73489999957</v>
      </c>
      <c r="O1394" s="84">
        <v>1132.3411999996799</v>
      </c>
      <c r="P1394" s="85">
        <f t="shared" si="21"/>
        <v>0.97120452739852692</v>
      </c>
      <c r="Q1394" s="18">
        <v>43874</v>
      </c>
      <c r="R1394" s="86">
        <v>9325688.0629999992</v>
      </c>
      <c r="S1394" s="86">
        <v>7570282.6104453104</v>
      </c>
      <c r="T1394" s="15"/>
      <c r="U1394" s="19">
        <v>-3.5189062145946102E-5</v>
      </c>
      <c r="V1394" s="51">
        <v>3.8394009152398198E-2</v>
      </c>
      <c r="W1394" s="19">
        <v>1.15858176432084E-2</v>
      </c>
      <c r="X1394" s="51">
        <v>1.94749901538671</v>
      </c>
      <c r="Y1394" s="19">
        <v>-1.4187645851961901E-2</v>
      </c>
      <c r="Z1394" s="51">
        <v>17.912908873055098</v>
      </c>
      <c r="AA1394" s="19">
        <v>2.4743933963691199E-2</v>
      </c>
      <c r="AB1394" s="51">
        <v>23.051060299534601</v>
      </c>
      <c r="AC1394" s="19">
        <v>7.8398357143669301E-2</v>
      </c>
      <c r="AD1394" s="51">
        <v>32.125691212597303</v>
      </c>
      <c r="AE1394" s="19">
        <v>0.100037300253462</v>
      </c>
      <c r="AF1394" s="87">
        <v>27.7809620739426</v>
      </c>
      <c r="AG1394" s="19">
        <v>8.3252936383360098E-4</v>
      </c>
      <c r="AH1394" s="51">
        <v>-1.71556805544242</v>
      </c>
      <c r="AI1394" s="19">
        <v>-2.8704306741929001E-3</v>
      </c>
      <c r="AJ1394" s="51">
        <v>13.4398741395707</v>
      </c>
      <c r="AK1394" s="19">
        <v>9.9734899999020896E-2</v>
      </c>
      <c r="AL1394" s="19">
        <v>3.0711432773387101E-2</v>
      </c>
      <c r="AM1394" s="51">
        <v>25.071700403263101</v>
      </c>
      <c r="AN1394" s="15"/>
      <c r="AO1394" s="22">
        <v>9.0672026344691403E-3</v>
      </c>
      <c r="AP1394" s="22">
        <v>-1.8626357606081001E-2</v>
      </c>
      <c r="AQ1394" s="22">
        <v>3.6992273981013603E-2</v>
      </c>
      <c r="AR1394" s="22">
        <v>-5.45685173301899E-2</v>
      </c>
      <c r="AS1394" s="20">
        <v>8</v>
      </c>
      <c r="AT1394" s="20">
        <v>4</v>
      </c>
      <c r="AU1394" s="20">
        <v>7</v>
      </c>
      <c r="AV1394" s="21">
        <v>5</v>
      </c>
      <c r="AW1394" s="15"/>
      <c r="AX1394" s="25">
        <v>5.3749338200650497E-2</v>
      </c>
      <c r="AY1394" s="26">
        <v>9.7269861643951606E-3</v>
      </c>
      <c r="AZ1394" s="26">
        <v>0.65089133238143404</v>
      </c>
      <c r="BA1394" s="26">
        <v>1.2525444115155399E-2</v>
      </c>
      <c r="BB1394" s="85">
        <v>5.5377292103366898E-3</v>
      </c>
      <c r="BC1394" s="88">
        <v>-9.7994844662898704</v>
      </c>
      <c r="BD1394" s="18">
        <v>43874</v>
      </c>
      <c r="BE1394" s="18">
        <v>43914</v>
      </c>
      <c r="BF1394" s="20"/>
      <c r="BG1394" s="18"/>
      <c r="BH1394" s="15"/>
    </row>
    <row r="1395" spans="1:60" x14ac:dyDescent="0.25">
      <c r="A1395" s="15"/>
      <c r="B1395" s="14" t="s">
        <v>4348</v>
      </c>
      <c r="C1395" s="14" t="s">
        <v>4349</v>
      </c>
      <c r="D1395" s="14" t="s">
        <v>4340</v>
      </c>
      <c r="E1395" s="16" t="s">
        <v>135</v>
      </c>
      <c r="F1395" s="16" t="s">
        <v>114</v>
      </c>
      <c r="G1395" s="81" t="s">
        <v>115</v>
      </c>
      <c r="H1395" s="82" t="s">
        <v>173</v>
      </c>
      <c r="I1395" s="17" t="s">
        <v>31</v>
      </c>
      <c r="J1395" s="17" t="s">
        <v>4350</v>
      </c>
      <c r="K1395" s="15"/>
      <c r="L1395" s="18">
        <v>44022</v>
      </c>
      <c r="M1395" s="83">
        <v>1088.3468999993099</v>
      </c>
      <c r="N1395" s="84">
        <v>1088.3468999993099</v>
      </c>
      <c r="O1395" s="84">
        <v>1122.2028000000901</v>
      </c>
      <c r="P1395" s="85">
        <f t="shared" si="21"/>
        <v>0.96983085410161385</v>
      </c>
      <c r="Q1395" s="18">
        <v>43874</v>
      </c>
      <c r="R1395" s="86">
        <v>5550836.5650000004</v>
      </c>
      <c r="S1395" s="86">
        <v>5508067.5850390596</v>
      </c>
      <c r="T1395" s="15"/>
      <c r="U1395" s="19">
        <v>-4.4744760998582899E-5</v>
      </c>
      <c r="V1395" s="51">
        <v>3.7438439267134499E-2</v>
      </c>
      <c r="W1395" s="19">
        <v>1.12956756911444E-2</v>
      </c>
      <c r="X1395" s="51">
        <v>1.91848482018031</v>
      </c>
      <c r="Y1395" s="19">
        <v>-1.5901952143394699E-2</v>
      </c>
      <c r="Z1395" s="51">
        <v>17.7414782439009</v>
      </c>
      <c r="AA1395" s="19">
        <v>2.11587395697279E-2</v>
      </c>
      <c r="AB1395" s="51">
        <v>22.6925408601237</v>
      </c>
      <c r="AC1395" s="19">
        <v>7.0870612858925597E-2</v>
      </c>
      <c r="AD1395" s="51">
        <v>31.372916784137502</v>
      </c>
      <c r="AE1395" s="19">
        <v>8.8646168831473901E-2</v>
      </c>
      <c r="AF1395" s="87">
        <v>26.6418489317584</v>
      </c>
      <c r="AG1395" s="19">
        <v>7.3679669003467996E-4</v>
      </c>
      <c r="AH1395" s="51">
        <v>-1.72514132282231</v>
      </c>
      <c r="AI1395" s="19">
        <v>-4.6996490764286102E-3</v>
      </c>
      <c r="AJ1395" s="51">
        <v>13.256952299358099</v>
      </c>
      <c r="AK1395" s="19">
        <v>8.8346900000033202E-2</v>
      </c>
      <c r="AL1395" s="19">
        <v>2.6068991483043601E-2</v>
      </c>
      <c r="AM1395" s="51">
        <v>25.272567810519799</v>
      </c>
      <c r="AN1395" s="15"/>
      <c r="AO1395" s="22">
        <v>9.0574671849026293E-3</v>
      </c>
      <c r="AP1395" s="22">
        <v>-1.8635809410625401E-2</v>
      </c>
      <c r="AQ1395" s="22">
        <v>3.66947750171676E-2</v>
      </c>
      <c r="AR1395" s="22">
        <v>-5.48487013975682E-2</v>
      </c>
      <c r="AS1395" s="20">
        <v>8</v>
      </c>
      <c r="AT1395" s="20">
        <v>4</v>
      </c>
      <c r="AU1395" s="20">
        <v>7</v>
      </c>
      <c r="AV1395" s="21">
        <v>5</v>
      </c>
      <c r="AW1395" s="15"/>
      <c r="AX1395" s="25">
        <v>5.3740797425343802E-2</v>
      </c>
      <c r="AY1395" s="26">
        <v>-5.15076196291488E-2</v>
      </c>
      <c r="AZ1395" s="26">
        <v>0.63866483179481304</v>
      </c>
      <c r="BA1395" s="26">
        <v>-6.6199586015159198E-2</v>
      </c>
      <c r="BB1395" s="85">
        <v>5.5367867523000297E-3</v>
      </c>
      <c r="BC1395" s="88">
        <v>-9.8339890080678707</v>
      </c>
      <c r="BD1395" s="18">
        <v>43874</v>
      </c>
      <c r="BE1395" s="18">
        <v>43914</v>
      </c>
      <c r="BF1395" s="20"/>
      <c r="BG1395" s="18"/>
      <c r="BH1395" s="15"/>
    </row>
    <row r="1396" spans="1:60" x14ac:dyDescent="0.25">
      <c r="A1396" s="15"/>
      <c r="B1396" s="14" t="s">
        <v>4351</v>
      </c>
      <c r="C1396" s="14" t="s">
        <v>4352</v>
      </c>
      <c r="D1396" s="14" t="s">
        <v>4353</v>
      </c>
      <c r="E1396" s="16" t="s">
        <v>36</v>
      </c>
      <c r="F1396" s="16" t="s">
        <v>114</v>
      </c>
      <c r="G1396" s="81" t="s">
        <v>115</v>
      </c>
      <c r="H1396" s="82" t="s">
        <v>2051</v>
      </c>
      <c r="I1396" s="17" t="s">
        <v>411</v>
      </c>
      <c r="J1396" s="17" t="s">
        <v>4354</v>
      </c>
      <c r="K1396" s="15"/>
      <c r="L1396" s="18">
        <v>44022</v>
      </c>
      <c r="M1396" s="83">
        <v>848195.48287773097</v>
      </c>
      <c r="N1396" s="84">
        <v>848195.48287773097</v>
      </c>
      <c r="O1396" s="84">
        <v>920707.57616424595</v>
      </c>
      <c r="P1396" s="85">
        <f t="shared" si="21"/>
        <v>0.92124307960122676</v>
      </c>
      <c r="Q1396" s="18">
        <v>43910</v>
      </c>
      <c r="R1396" s="86">
        <v>10128438.191796901</v>
      </c>
      <c r="S1396" s="86">
        <v>9028785.114875</v>
      </c>
      <c r="T1396" s="15"/>
      <c r="U1396" s="19">
        <v>-5.2583781780413102E-3</v>
      </c>
      <c r="V1396" s="51">
        <v>-0.48392490243713798</v>
      </c>
      <c r="W1396" s="19">
        <v>1.4299393367764399E-2</v>
      </c>
      <c r="X1396" s="51">
        <v>2.2188565878423101</v>
      </c>
      <c r="Y1396" s="19">
        <v>2.68854762925912E-2</v>
      </c>
      <c r="Z1396" s="51">
        <v>22.0202210874995</v>
      </c>
      <c r="AA1396" s="19">
        <v>0.15399821316721499</v>
      </c>
      <c r="AB1396" s="51">
        <v>35.976488219865097</v>
      </c>
      <c r="AC1396" s="19">
        <v>0.25669071098847801</v>
      </c>
      <c r="AD1396" s="51">
        <v>49.954926597129102</v>
      </c>
      <c r="AE1396" s="19">
        <v>0.24343384617910499</v>
      </c>
      <c r="AF1396" s="87">
        <v>42.120616666506997</v>
      </c>
      <c r="AG1396" s="19">
        <v>-4.1482203570049003E-2</v>
      </c>
      <c r="AH1396" s="51">
        <v>-5.9470413488306804</v>
      </c>
      <c r="AI1396" s="19">
        <v>5.6928881454950897E-2</v>
      </c>
      <c r="AJ1396" s="51">
        <v>19.419805352488801</v>
      </c>
      <c r="AK1396" s="19">
        <v>0.23041006568033501</v>
      </c>
      <c r="AL1396" s="19">
        <v>4.17327397244662E-2</v>
      </c>
      <c r="AM1396" s="51">
        <v>16.384741397661902</v>
      </c>
      <c r="AN1396" s="15"/>
      <c r="AO1396" s="22">
        <v>3.61014265054109E-2</v>
      </c>
      <c r="AP1396" s="22">
        <v>-2.6902797553702801E-2</v>
      </c>
      <c r="AQ1396" s="22">
        <v>0.138019133095513</v>
      </c>
      <c r="AR1396" s="22">
        <v>-9.6958976172609304E-2</v>
      </c>
      <c r="AS1396" s="20">
        <v>9</v>
      </c>
      <c r="AT1396" s="20">
        <v>3</v>
      </c>
      <c r="AU1396" s="20">
        <v>7</v>
      </c>
      <c r="AV1396" s="21">
        <v>5</v>
      </c>
      <c r="AW1396" s="15"/>
      <c r="AX1396" s="25">
        <v>0.13760778692623701</v>
      </c>
      <c r="AY1396" s="26">
        <v>1.15703507292892</v>
      </c>
      <c r="AZ1396" s="26">
        <v>1.0415557336928001</v>
      </c>
      <c r="BA1396" s="26">
        <v>1.80121109053289</v>
      </c>
      <c r="BB1396" s="85">
        <v>1.42343767603779E-2</v>
      </c>
      <c r="BC1396" s="88">
        <v>-10.069829898973699</v>
      </c>
      <c r="BD1396" s="18">
        <v>43910</v>
      </c>
      <c r="BE1396" s="18">
        <v>43990</v>
      </c>
      <c r="BF1396" s="20"/>
      <c r="BG1396" s="18"/>
      <c r="BH1396" s="15"/>
    </row>
    <row r="1397" spans="1:60" x14ac:dyDescent="0.25">
      <c r="A1397" s="15"/>
      <c r="B1397" s="14" t="s">
        <v>4355</v>
      </c>
      <c r="C1397" s="14" t="s">
        <v>4356</v>
      </c>
      <c r="D1397" s="14" t="s">
        <v>4353</v>
      </c>
      <c r="E1397" s="16" t="s">
        <v>77</v>
      </c>
      <c r="F1397" s="16" t="s">
        <v>114</v>
      </c>
      <c r="G1397" s="81" t="s">
        <v>115</v>
      </c>
      <c r="H1397" s="82" t="s">
        <v>2051</v>
      </c>
      <c r="I1397" s="17" t="s">
        <v>411</v>
      </c>
      <c r="J1397" s="17" t="s">
        <v>64</v>
      </c>
      <c r="K1397" s="15"/>
      <c r="L1397" s="18">
        <v>44022</v>
      </c>
      <c r="M1397" s="83">
        <v>853925.55890369404</v>
      </c>
      <c r="N1397" s="84">
        <v>853925.55890369404</v>
      </c>
      <c r="O1397" s="84">
        <v>926218.64379596699</v>
      </c>
      <c r="P1397" s="85">
        <f t="shared" si="21"/>
        <v>0.92194814326346242</v>
      </c>
      <c r="Q1397" s="18">
        <v>43910</v>
      </c>
      <c r="R1397" s="86">
        <v>1804704.4980468799</v>
      </c>
      <c r="S1397" s="86">
        <v>886817.27253613295</v>
      </c>
      <c r="T1397" s="15"/>
      <c r="U1397" s="19">
        <v>-5.2515161887640698E-3</v>
      </c>
      <c r="V1397" s="51">
        <v>-0.483238703509414</v>
      </c>
      <c r="W1397" s="19">
        <v>1.45073194962606E-2</v>
      </c>
      <c r="X1397" s="51">
        <v>2.2396492006919302</v>
      </c>
      <c r="Y1397" s="19">
        <v>2.8163231845610402E-2</v>
      </c>
      <c r="Z1397" s="51">
        <v>22.147996642801399</v>
      </c>
      <c r="AA1397" s="19">
        <v>0.15689036808180401</v>
      </c>
      <c r="AB1397" s="51">
        <v>36.265703711367699</v>
      </c>
      <c r="AC1397" s="19">
        <v>0.26299384682730298</v>
      </c>
      <c r="AD1397" s="51">
        <v>50.585240181011599</v>
      </c>
      <c r="AE1397" s="19">
        <v>0.25106120507552998</v>
      </c>
      <c r="AF1397" s="87">
        <v>42.883352556149497</v>
      </c>
      <c r="AG1397" s="19">
        <v>-4.1416655559296502E-2</v>
      </c>
      <c r="AH1397" s="51">
        <v>-5.9404865477554303</v>
      </c>
      <c r="AI1397" s="19">
        <v>5.8316184366049101E-2</v>
      </c>
      <c r="AJ1397" s="51">
        <v>19.558535643591298</v>
      </c>
      <c r="AK1397" s="19"/>
      <c r="AL1397" s="19"/>
      <c r="AM1397" s="51"/>
      <c r="AN1397" s="15"/>
      <c r="AO1397" s="22">
        <v>3.6108442604017903E-2</v>
      </c>
      <c r="AP1397" s="22">
        <v>-2.68829458282198E-2</v>
      </c>
      <c r="AQ1397" s="22">
        <v>0.13825290907159801</v>
      </c>
      <c r="AR1397" s="22">
        <v>-9.6767103094025503E-2</v>
      </c>
      <c r="AS1397" s="20">
        <v>9</v>
      </c>
      <c r="AT1397" s="20">
        <v>3</v>
      </c>
      <c r="AU1397" s="20">
        <v>7</v>
      </c>
      <c r="AV1397" s="21">
        <v>5</v>
      </c>
      <c r="AW1397" s="15"/>
      <c r="AX1397" s="25">
        <v>0.137597226656653</v>
      </c>
      <c r="AY1397" s="26">
        <v>1.17705108515474</v>
      </c>
      <c r="AZ1397" s="26">
        <v>1.0506282677743</v>
      </c>
      <c r="BA1397" s="26">
        <v>1.83393650868493</v>
      </c>
      <c r="BB1397" s="85">
        <v>1.4233424282538199E-2</v>
      </c>
      <c r="BC1397" s="88">
        <v>-10.0206746279291</v>
      </c>
      <c r="BD1397" s="18">
        <v>43910</v>
      </c>
      <c r="BE1397" s="18">
        <v>43990</v>
      </c>
      <c r="BF1397" s="20"/>
      <c r="BG1397" s="18"/>
      <c r="BH1397" s="15"/>
    </row>
    <row r="1398" spans="1:60" x14ac:dyDescent="0.25">
      <c r="A1398" s="15"/>
      <c r="B1398" s="14" t="s">
        <v>4357</v>
      </c>
      <c r="C1398" s="14" t="s">
        <v>4358</v>
      </c>
      <c r="D1398" s="14" t="s">
        <v>4353</v>
      </c>
      <c r="E1398" s="16" t="s">
        <v>55</v>
      </c>
      <c r="F1398" s="16" t="s">
        <v>114</v>
      </c>
      <c r="G1398" s="81" t="s">
        <v>115</v>
      </c>
      <c r="H1398" s="82" t="s">
        <v>2051</v>
      </c>
      <c r="I1398" s="17" t="s">
        <v>411</v>
      </c>
      <c r="J1398" s="17" t="s">
        <v>64</v>
      </c>
      <c r="K1398" s="15"/>
      <c r="L1398" s="18">
        <v>44022</v>
      </c>
      <c r="M1398" s="83">
        <v>866408.14870166802</v>
      </c>
      <c r="N1398" s="84">
        <v>866408.14870166802</v>
      </c>
      <c r="O1398" s="84">
        <v>939105.55966472602</v>
      </c>
      <c r="P1398" s="85">
        <f t="shared" si="21"/>
        <v>0.92258866938343753</v>
      </c>
      <c r="Q1398" s="18">
        <v>43948</v>
      </c>
      <c r="R1398" s="86">
        <v>17037468.632015601</v>
      </c>
      <c r="S1398" s="86">
        <v>12450850.2151094</v>
      </c>
      <c r="T1398" s="15"/>
      <c r="U1398" s="19">
        <v>-5.2447436009970304E-3</v>
      </c>
      <c r="V1398" s="51">
        <v>-0.48256144473271001</v>
      </c>
      <c r="W1398" s="19">
        <v>1.47153136658744E-2</v>
      </c>
      <c r="X1398" s="51">
        <v>2.2604486176533101</v>
      </c>
      <c r="Y1398" s="19">
        <v>2.9442010174534499E-2</v>
      </c>
      <c r="Z1398" s="51">
        <v>22.2758744757157</v>
      </c>
      <c r="AA1398" s="19">
        <v>0.15979051064830899</v>
      </c>
      <c r="AB1398" s="51">
        <v>36.555717967974502</v>
      </c>
      <c r="AC1398" s="19">
        <v>0.26932919792132498</v>
      </c>
      <c r="AD1398" s="51">
        <v>51.218775290413802</v>
      </c>
      <c r="AE1398" s="19">
        <v>0.26165221765055302</v>
      </c>
      <c r="AF1398" s="87">
        <v>43.942453813680899</v>
      </c>
      <c r="AG1398" s="19">
        <v>-4.1351204582533697E-2</v>
      </c>
      <c r="AH1398" s="51">
        <v>-5.9339414500791499</v>
      </c>
      <c r="AI1398" s="19">
        <v>5.97049843017885E-2</v>
      </c>
      <c r="AJ1398" s="51">
        <v>19.697415637172501</v>
      </c>
      <c r="AK1398" s="19">
        <v>0.25682973874616399</v>
      </c>
      <c r="AL1398" s="19">
        <v>4.6105866726065897E-2</v>
      </c>
      <c r="AM1398" s="51">
        <v>19.0267087042448</v>
      </c>
      <c r="AN1398" s="15"/>
      <c r="AO1398" s="22">
        <v>3.6115598002652398E-2</v>
      </c>
      <c r="AP1398" s="22">
        <v>-2.6862910280215101E-2</v>
      </c>
      <c r="AQ1398" s="22">
        <v>0.13848706453791201</v>
      </c>
      <c r="AR1398" s="22">
        <v>-9.6575349617487496E-2</v>
      </c>
      <c r="AS1398" s="20">
        <v>9</v>
      </c>
      <c r="AT1398" s="20">
        <v>3</v>
      </c>
      <c r="AU1398" s="20">
        <v>7</v>
      </c>
      <c r="AV1398" s="21">
        <v>5</v>
      </c>
      <c r="AW1398" s="15"/>
      <c r="AX1398" s="25">
        <v>0.13758668345879399</v>
      </c>
      <c r="AY1398" s="26">
        <v>1.1971238706173599</v>
      </c>
      <c r="AZ1398" s="26">
        <v>1.05972496710274</v>
      </c>
      <c r="BA1398" s="26">
        <v>1.8668071028059801</v>
      </c>
      <c r="BB1398" s="85">
        <v>1.4232473895244801E-2</v>
      </c>
      <c r="BC1398" s="88">
        <v>-9.9778434982290491</v>
      </c>
      <c r="BD1398" s="18">
        <v>43948</v>
      </c>
      <c r="BE1398" s="18">
        <v>43990</v>
      </c>
      <c r="BF1398" s="20"/>
      <c r="BG1398" s="18"/>
      <c r="BH1398" s="15"/>
    </row>
    <row r="1399" spans="1:60" x14ac:dyDescent="0.25">
      <c r="A1399" s="15"/>
      <c r="B1399" s="14" t="s">
        <v>4359</v>
      </c>
      <c r="C1399" s="14" t="s">
        <v>4360</v>
      </c>
      <c r="D1399" s="14" t="s">
        <v>4353</v>
      </c>
      <c r="E1399" s="16" t="s">
        <v>59</v>
      </c>
      <c r="F1399" s="16" t="s">
        <v>114</v>
      </c>
      <c r="G1399" s="81" t="s">
        <v>115</v>
      </c>
      <c r="H1399" s="82" t="s">
        <v>2051</v>
      </c>
      <c r="I1399" s="17" t="s">
        <v>411</v>
      </c>
      <c r="J1399" s="17" t="s">
        <v>64</v>
      </c>
      <c r="K1399" s="15"/>
      <c r="L1399" s="18">
        <v>44022</v>
      </c>
      <c r="M1399" s="83">
        <v>858568.85998153698</v>
      </c>
      <c r="N1399" s="84">
        <v>858568.85998153698</v>
      </c>
      <c r="O1399" s="84">
        <v>930138.25905036903</v>
      </c>
      <c r="P1399" s="85">
        <f t="shared" si="21"/>
        <v>0.92305509597906299</v>
      </c>
      <c r="Q1399" s="18">
        <v>43948</v>
      </c>
      <c r="R1399" s="86">
        <v>12614734.2051406</v>
      </c>
      <c r="S1399" s="86">
        <v>10819723.501640599</v>
      </c>
      <c r="T1399" s="15"/>
      <c r="U1399" s="19">
        <v>-5.2379833141458203E-3</v>
      </c>
      <c r="V1399" s="51">
        <v>-0.481885416047589</v>
      </c>
      <c r="W1399" s="19">
        <v>1.4923214697773799E-2</v>
      </c>
      <c r="X1399" s="51">
        <v>2.2812387208432501</v>
      </c>
      <c r="Y1399" s="19">
        <v>3.0722649509698399E-2</v>
      </c>
      <c r="Z1399" s="51">
        <v>22.403938409232101</v>
      </c>
      <c r="AA1399" s="19">
        <v>0.16269742576347199</v>
      </c>
      <c r="AB1399" s="51">
        <v>36.846409479505397</v>
      </c>
      <c r="AC1399" s="19">
        <v>0.27569597859488598</v>
      </c>
      <c r="AD1399" s="51">
        <v>51.855453357740799</v>
      </c>
      <c r="AE1399" s="19">
        <v>0.26880220408202099</v>
      </c>
      <c r="AF1399" s="87">
        <v>44.657452456827698</v>
      </c>
      <c r="AG1399" s="19">
        <v>-4.1285704847759903E-2</v>
      </c>
      <c r="AH1399" s="51">
        <v>-5.9273914766017697</v>
      </c>
      <c r="AI1399" s="19">
        <v>6.10956845866895E-2</v>
      </c>
      <c r="AJ1399" s="51">
        <v>19.836485665669901</v>
      </c>
      <c r="AK1399" s="19">
        <v>0.231364446012012</v>
      </c>
      <c r="AL1399" s="19">
        <v>4.1925503459424397E-2</v>
      </c>
      <c r="AM1399" s="51">
        <v>16.4519876627601</v>
      </c>
      <c r="AN1399" s="15"/>
      <c r="AO1399" s="22">
        <v>3.61226197419455E-2</v>
      </c>
      <c r="AP1399" s="22">
        <v>-2.6843002689020099E-2</v>
      </c>
      <c r="AQ1399" s="22">
        <v>0.13872090654695099</v>
      </c>
      <c r="AR1399" s="22">
        <v>-9.6383497599163107E-2</v>
      </c>
      <c r="AS1399" s="20">
        <v>9</v>
      </c>
      <c r="AT1399" s="20">
        <v>3</v>
      </c>
      <c r="AU1399" s="20">
        <v>7</v>
      </c>
      <c r="AV1399" s="21">
        <v>5</v>
      </c>
      <c r="AW1399" s="15"/>
      <c r="AX1399" s="25">
        <v>0.13757617617055101</v>
      </c>
      <c r="AY1399" s="26">
        <v>1.21724330873258</v>
      </c>
      <c r="AZ1399" s="26">
        <v>1.06884113923843</v>
      </c>
      <c r="BA1399" s="26">
        <v>1.89980462718631</v>
      </c>
      <c r="BB1399" s="85">
        <v>1.4231526821968101E-2</v>
      </c>
      <c r="BC1399" s="88">
        <v>-9.9520130314340296</v>
      </c>
      <c r="BD1399" s="18">
        <v>43948</v>
      </c>
      <c r="BE1399" s="18">
        <v>43990</v>
      </c>
      <c r="BF1399" s="20"/>
      <c r="BG1399" s="18"/>
      <c r="BH1399" s="15"/>
    </row>
    <row r="1400" spans="1:60" x14ac:dyDescent="0.25">
      <c r="A1400" s="15"/>
      <c r="B1400" s="14" t="s">
        <v>4361</v>
      </c>
      <c r="C1400" s="14" t="s">
        <v>4362</v>
      </c>
      <c r="D1400" s="14" t="s">
        <v>4363</v>
      </c>
      <c r="E1400" s="16" t="s">
        <v>36</v>
      </c>
      <c r="F1400" s="16" t="s">
        <v>350</v>
      </c>
      <c r="G1400" s="81" t="s">
        <v>115</v>
      </c>
      <c r="H1400" s="82" t="s">
        <v>190</v>
      </c>
      <c r="I1400" s="17" t="s">
        <v>31</v>
      </c>
      <c r="J1400" s="17" t="s">
        <v>4364</v>
      </c>
      <c r="K1400" s="15"/>
      <c r="L1400" s="18">
        <v>44022</v>
      </c>
      <c r="M1400" s="83">
        <v>1110.9860999994</v>
      </c>
      <c r="N1400" s="84">
        <v>1110.9860999994</v>
      </c>
      <c r="O1400" s="84">
        <v>1190.4197000004399</v>
      </c>
      <c r="P1400" s="85">
        <f t="shared" si="21"/>
        <v>0.93327260965102432</v>
      </c>
      <c r="Q1400" s="18">
        <v>43881</v>
      </c>
      <c r="R1400" s="86">
        <v>129642.829</v>
      </c>
      <c r="S1400" s="86">
        <v>124965.481278687</v>
      </c>
      <c r="T1400" s="15"/>
      <c r="U1400" s="19">
        <v>8.2813515891757596E-3</v>
      </c>
      <c r="V1400" s="51">
        <v>0.87004807428456798</v>
      </c>
      <c r="W1400" s="19">
        <v>3.59039862560167E-2</v>
      </c>
      <c r="X1400" s="51">
        <v>4.3793158766711704</v>
      </c>
      <c r="Y1400" s="19">
        <v>-4.54820191389445E-2</v>
      </c>
      <c r="Z1400" s="51">
        <v>14.7834715443605</v>
      </c>
      <c r="AA1400" s="19">
        <v>5.4278264427921399E-2</v>
      </c>
      <c r="AB1400" s="51">
        <v>26.004493345943001</v>
      </c>
      <c r="AC1400" s="19">
        <v>9.2827997836138806E-2</v>
      </c>
      <c r="AD1400" s="51">
        <v>33.568655281851498</v>
      </c>
      <c r="AE1400" s="19"/>
      <c r="AF1400" s="87"/>
      <c r="AG1400" s="19">
        <v>6.6183036833535897E-3</v>
      </c>
      <c r="AH1400" s="51">
        <v>-1.1369906234904199</v>
      </c>
      <c r="AI1400" s="19">
        <v>-1.68909277726925E-2</v>
      </c>
      <c r="AJ1400" s="51">
        <v>12.0378244297317</v>
      </c>
      <c r="AK1400" s="19">
        <v>0.1109860999987</v>
      </c>
      <c r="AL1400" s="19">
        <v>4.61390433338238E-2</v>
      </c>
      <c r="AM1400" s="51">
        <v>39.200961648835801</v>
      </c>
      <c r="AN1400" s="15"/>
      <c r="AO1400" s="22">
        <v>2.8092004504287602E-2</v>
      </c>
      <c r="AP1400" s="22">
        <v>-4.2993745051717297E-2</v>
      </c>
      <c r="AQ1400" s="22">
        <v>6.2860784542863299E-2</v>
      </c>
      <c r="AR1400" s="22">
        <v>-0.111691563935019</v>
      </c>
      <c r="AS1400" s="20">
        <v>7</v>
      </c>
      <c r="AT1400" s="20">
        <v>5</v>
      </c>
      <c r="AU1400" s="20">
        <v>7</v>
      </c>
      <c r="AV1400" s="21">
        <v>5</v>
      </c>
      <c r="AW1400" s="15"/>
      <c r="AX1400" s="25">
        <v>0.124363285274012</v>
      </c>
      <c r="AY1400" s="26">
        <v>0.28172482376658098</v>
      </c>
      <c r="AZ1400" s="26">
        <v>0.89503342805528496</v>
      </c>
      <c r="BA1400" s="26">
        <v>0.38677404991403802</v>
      </c>
      <c r="BB1400" s="85">
        <v>1.28049825277958E-2</v>
      </c>
      <c r="BC1400" s="88">
        <v>-23.1726003862568</v>
      </c>
      <c r="BD1400" s="18">
        <v>43881</v>
      </c>
      <c r="BE1400" s="18">
        <v>43913</v>
      </c>
      <c r="BF1400" s="20"/>
      <c r="BG1400" s="18"/>
      <c r="BH1400" s="15"/>
    </row>
    <row r="1401" spans="1:60" x14ac:dyDescent="0.25">
      <c r="A1401" s="15"/>
      <c r="B1401" s="14" t="s">
        <v>4365</v>
      </c>
      <c r="C1401" s="14" t="s">
        <v>4366</v>
      </c>
      <c r="D1401" s="14" t="s">
        <v>4363</v>
      </c>
      <c r="E1401" s="16" t="s">
        <v>43</v>
      </c>
      <c r="F1401" s="16" t="s">
        <v>350</v>
      </c>
      <c r="G1401" s="81" t="s">
        <v>115</v>
      </c>
      <c r="H1401" s="82" t="s">
        <v>190</v>
      </c>
      <c r="I1401" s="17" t="s">
        <v>31</v>
      </c>
      <c r="J1401" s="17" t="s">
        <v>64</v>
      </c>
      <c r="K1401" s="15"/>
      <c r="L1401" s="18">
        <v>44022</v>
      </c>
      <c r="M1401" s="83">
        <v>1146.3286000005901</v>
      </c>
      <c r="N1401" s="84">
        <v>1146.3286000005901</v>
      </c>
      <c r="O1401" s="84">
        <v>1223.93769999966</v>
      </c>
      <c r="P1401" s="85">
        <f t="shared" si="21"/>
        <v>0.93659064509648526</v>
      </c>
      <c r="Q1401" s="18">
        <v>43881</v>
      </c>
      <c r="R1401" s="86">
        <v>4425959.6529999999</v>
      </c>
      <c r="S1401" s="86">
        <v>3913137.9299375</v>
      </c>
      <c r="T1401" s="15"/>
      <c r="U1401" s="19">
        <v>8.3067343330185395E-3</v>
      </c>
      <c r="V1401" s="51">
        <v>0.87258634866884699</v>
      </c>
      <c r="W1401" s="19">
        <v>3.6685712642793099E-2</v>
      </c>
      <c r="X1401" s="51">
        <v>4.4574885153488104</v>
      </c>
      <c r="Y1401" s="19">
        <v>-4.1100086644291899E-2</v>
      </c>
      <c r="Z1401" s="51">
        <v>15.221664793818499</v>
      </c>
      <c r="AA1401" s="19">
        <v>6.1839614625569098E-2</v>
      </c>
      <c r="AB1401" s="51">
        <v>26.760628365707799</v>
      </c>
      <c r="AC1401" s="19">
        <v>0.119639309914492</v>
      </c>
      <c r="AD1401" s="51">
        <v>36.2497864897014</v>
      </c>
      <c r="AE1401" s="19"/>
      <c r="AF1401" s="87"/>
      <c r="AG1401" s="19">
        <v>6.87155343075574E-3</v>
      </c>
      <c r="AH1401" s="51">
        <v>-1.1116656487501999</v>
      </c>
      <c r="AI1401" s="19">
        <v>-1.2129230231039401E-2</v>
      </c>
      <c r="AJ1401" s="51">
        <v>12.5139941838861</v>
      </c>
      <c r="AK1401" s="19">
        <v>0.146328599999833</v>
      </c>
      <c r="AL1401" s="19">
        <v>6.0806549618064303E-2</v>
      </c>
      <c r="AM1401" s="51">
        <v>43.086752392002403</v>
      </c>
      <c r="AN1401" s="15"/>
      <c r="AO1401" s="22">
        <v>2.8117830441260601E-2</v>
      </c>
      <c r="AP1401" s="22">
        <v>-4.2969702306436403E-2</v>
      </c>
      <c r="AQ1401" s="22">
        <v>6.3663266866569798E-2</v>
      </c>
      <c r="AR1401" s="22">
        <v>-0.11099603831287801</v>
      </c>
      <c r="AS1401" s="20">
        <v>7</v>
      </c>
      <c r="AT1401" s="20">
        <v>5</v>
      </c>
      <c r="AU1401" s="20">
        <v>7</v>
      </c>
      <c r="AV1401" s="21">
        <v>5</v>
      </c>
      <c r="AW1401" s="15"/>
      <c r="AX1401" s="25">
        <v>0.124359398246161</v>
      </c>
      <c r="AY1401" s="26">
        <v>0.33779339292959798</v>
      </c>
      <c r="AZ1401" s="26">
        <v>0.92469168703882998</v>
      </c>
      <c r="BA1401" s="26">
        <v>0.464775737190394</v>
      </c>
      <c r="BB1401" s="85">
        <v>1.28050631441874E-2</v>
      </c>
      <c r="BC1401" s="88">
        <v>-23.110522700590099</v>
      </c>
      <c r="BD1401" s="18">
        <v>43881</v>
      </c>
      <c r="BE1401" s="18">
        <v>43913</v>
      </c>
      <c r="BF1401" s="20"/>
      <c r="BG1401" s="18"/>
      <c r="BH1401" s="15"/>
    </row>
    <row r="1402" spans="1:60" x14ac:dyDescent="0.25">
      <c r="A1402" s="15"/>
      <c r="B1402" s="14" t="s">
        <v>4367</v>
      </c>
      <c r="C1402" s="14" t="s">
        <v>4368</v>
      </c>
      <c r="D1402" s="14" t="s">
        <v>4363</v>
      </c>
      <c r="E1402" s="16" t="s">
        <v>257</v>
      </c>
      <c r="F1402" s="16" t="s">
        <v>350</v>
      </c>
      <c r="G1402" s="81" t="s">
        <v>115</v>
      </c>
      <c r="H1402" s="82" t="s">
        <v>190</v>
      </c>
      <c r="I1402" s="17" t="s">
        <v>31</v>
      </c>
      <c r="J1402" s="17" t="s">
        <v>4369</v>
      </c>
      <c r="K1402" s="15"/>
      <c r="L1402" s="18">
        <v>44022</v>
      </c>
      <c r="M1402" s="83">
        <v>1149.2321000006</v>
      </c>
      <c r="N1402" s="84">
        <v>1149.2321000006</v>
      </c>
      <c r="O1402" s="84">
        <v>1226.09200000018</v>
      </c>
      <c r="P1402" s="85">
        <f t="shared" si="21"/>
        <v>0.9373131053790672</v>
      </c>
      <c r="Q1402" s="18">
        <v>43881</v>
      </c>
      <c r="R1402" s="86">
        <v>11740799.885</v>
      </c>
      <c r="S1402" s="86">
        <v>9833091.6585781295</v>
      </c>
      <c r="T1402" s="15"/>
      <c r="U1402" s="19">
        <v>8.31229012692347E-3</v>
      </c>
      <c r="V1402" s="51">
        <v>0.87314192805933999</v>
      </c>
      <c r="W1402" s="19">
        <v>3.6856176042420002E-2</v>
      </c>
      <c r="X1402" s="51">
        <v>4.4745348553115001</v>
      </c>
      <c r="Y1402" s="19">
        <v>-4.0144829512428301E-2</v>
      </c>
      <c r="Z1402" s="51">
        <v>15.3171905070049</v>
      </c>
      <c r="AA1402" s="19">
        <v>6.3969814913434703E-2</v>
      </c>
      <c r="AB1402" s="51">
        <v>26.9736483945162</v>
      </c>
      <c r="AC1402" s="19">
        <v>0.124131040751381</v>
      </c>
      <c r="AD1402" s="51">
        <v>36.698959573404899</v>
      </c>
      <c r="AE1402" s="19"/>
      <c r="AF1402" s="87"/>
      <c r="AG1402" s="19">
        <v>6.9267652088456097E-3</v>
      </c>
      <c r="AH1402" s="51">
        <v>-1.10614447094122</v>
      </c>
      <c r="AI1402" s="19">
        <v>-1.1090926753240599E-2</v>
      </c>
      <c r="AJ1402" s="51">
        <v>12.6178245316696</v>
      </c>
      <c r="AK1402" s="19">
        <v>0.14923210000051801</v>
      </c>
      <c r="AL1402" s="19">
        <v>6.24083004458953E-2</v>
      </c>
      <c r="AM1402" s="51">
        <v>44.271292645018498</v>
      </c>
      <c r="AN1402" s="15"/>
      <c r="AO1402" s="22">
        <v>2.81234846406733E-2</v>
      </c>
      <c r="AP1402" s="22">
        <v>-4.2964420247735703E-2</v>
      </c>
      <c r="AQ1402" s="22">
        <v>6.3838040705377394E-2</v>
      </c>
      <c r="AR1402" s="22">
        <v>-0.110846360020369</v>
      </c>
      <c r="AS1402" s="20">
        <v>7</v>
      </c>
      <c r="AT1402" s="20">
        <v>5</v>
      </c>
      <c r="AU1402" s="20">
        <v>7</v>
      </c>
      <c r="AV1402" s="21">
        <v>5</v>
      </c>
      <c r="AW1402" s="15"/>
      <c r="AX1402" s="25">
        <v>0.124361077920912</v>
      </c>
      <c r="AY1402" s="26">
        <v>0.35366399826443701</v>
      </c>
      <c r="AZ1402" s="26">
        <v>0.93304308536971803</v>
      </c>
      <c r="BA1402" s="26">
        <v>0.48689181158897599</v>
      </c>
      <c r="BB1402" s="85">
        <v>1.2805343442069E-2</v>
      </c>
      <c r="BC1402" s="88">
        <v>-23.097157472686401</v>
      </c>
      <c r="BD1402" s="18">
        <v>43881</v>
      </c>
      <c r="BE1402" s="18">
        <v>43913</v>
      </c>
      <c r="BF1402" s="20"/>
      <c r="BG1402" s="18"/>
      <c r="BH1402" s="15"/>
    </row>
    <row r="1403" spans="1:60" x14ac:dyDescent="0.25">
      <c r="A1403" s="15"/>
      <c r="B1403" s="14" t="s">
        <v>4370</v>
      </c>
      <c r="C1403" s="14" t="s">
        <v>4371</v>
      </c>
      <c r="D1403" s="14" t="s">
        <v>4363</v>
      </c>
      <c r="E1403" s="16" t="s">
        <v>83</v>
      </c>
      <c r="F1403" s="16" t="s">
        <v>350</v>
      </c>
      <c r="G1403" s="81" t="s">
        <v>115</v>
      </c>
      <c r="H1403" s="82" t="s">
        <v>190</v>
      </c>
      <c r="I1403" s="17" t="s">
        <v>31</v>
      </c>
      <c r="J1403" s="17" t="s">
        <v>4372</v>
      </c>
      <c r="K1403" s="15"/>
      <c r="L1403" s="18">
        <v>44022</v>
      </c>
      <c r="M1403" s="83">
        <v>1084.85600000061</v>
      </c>
      <c r="N1403" s="84">
        <v>1084.85600000061</v>
      </c>
      <c r="O1403" s="84">
        <v>1165.01479999907</v>
      </c>
      <c r="P1403" s="85">
        <f t="shared" si="21"/>
        <v>0.93119503718019381</v>
      </c>
      <c r="Q1403" s="18">
        <v>43881</v>
      </c>
      <c r="R1403" s="86">
        <v>262390.65700000001</v>
      </c>
      <c r="S1403" s="86">
        <v>318674.62114502001</v>
      </c>
      <c r="T1403" s="15"/>
      <c r="U1403" s="19">
        <v>8.2653415156528406E-3</v>
      </c>
      <c r="V1403" s="51">
        <v>0.86844706693227602</v>
      </c>
      <c r="W1403" s="19">
        <v>3.54083156908018E-2</v>
      </c>
      <c r="X1403" s="51">
        <v>4.3297488201496899</v>
      </c>
      <c r="Y1403" s="19">
        <v>-4.8229414701418102E-2</v>
      </c>
      <c r="Z1403" s="51">
        <v>14.5087319881131</v>
      </c>
      <c r="AA1403" s="19">
        <v>4.6005473890545497E-2</v>
      </c>
      <c r="AB1403" s="51">
        <v>25.177214292227301</v>
      </c>
      <c r="AC1403" s="19">
        <v>8.6521637671539794E-2</v>
      </c>
      <c r="AD1403" s="51">
        <v>32.938019265420699</v>
      </c>
      <c r="AE1403" s="19"/>
      <c r="AF1403" s="87"/>
      <c r="AG1403" s="19">
        <v>6.45795740820176E-3</v>
      </c>
      <c r="AH1403" s="51">
        <v>-1.1530252510056</v>
      </c>
      <c r="AI1403" s="19">
        <v>-1.9876914529959301E-2</v>
      </c>
      <c r="AJ1403" s="51">
        <v>11.739225754005</v>
      </c>
      <c r="AK1403" s="19">
        <v>8.4856000001309398E-2</v>
      </c>
      <c r="AL1403" s="19">
        <v>3.6994804582718602E-2</v>
      </c>
      <c r="AM1403" s="51">
        <v>37.810758262639901</v>
      </c>
      <c r="AN1403" s="15"/>
      <c r="AO1403" s="22">
        <v>2.8075585820261002E-2</v>
      </c>
      <c r="AP1403" s="22">
        <v>-4.3009004123669002E-2</v>
      </c>
      <c r="AQ1403" s="22">
        <v>6.2352327935513999E-2</v>
      </c>
      <c r="AR1403" s="22">
        <v>-0.11211276141883</v>
      </c>
      <c r="AS1403" s="20">
        <v>7</v>
      </c>
      <c r="AT1403" s="20">
        <v>5</v>
      </c>
      <c r="AU1403" s="20">
        <v>7</v>
      </c>
      <c r="AV1403" s="21">
        <v>5</v>
      </c>
      <c r="AW1403" s="15"/>
      <c r="AX1403" s="25">
        <v>0.124347077812417</v>
      </c>
      <c r="AY1403" s="26">
        <v>0.21978644957948701</v>
      </c>
      <c r="AZ1403" s="26">
        <v>0.86258543382064101</v>
      </c>
      <c r="BA1403" s="26">
        <v>0.30111051338872102</v>
      </c>
      <c r="BB1403" s="85">
        <v>1.2802995368147101E-2</v>
      </c>
      <c r="BC1403" s="88">
        <v>-23.210237329156399</v>
      </c>
      <c r="BD1403" s="18">
        <v>43881</v>
      </c>
      <c r="BE1403" s="18">
        <v>43913</v>
      </c>
      <c r="BF1403" s="20"/>
      <c r="BG1403" s="18"/>
      <c r="BH1403" s="15"/>
    </row>
    <row r="1404" spans="1:60" x14ac:dyDescent="0.25">
      <c r="A1404" s="15"/>
      <c r="B1404" s="14" t="s">
        <v>4373</v>
      </c>
      <c r="C1404" s="14" t="s">
        <v>4374</v>
      </c>
      <c r="D1404" s="14" t="s">
        <v>4363</v>
      </c>
      <c r="E1404" s="16" t="s">
        <v>1393</v>
      </c>
      <c r="F1404" s="16" t="s">
        <v>350</v>
      </c>
      <c r="G1404" s="81" t="s">
        <v>115</v>
      </c>
      <c r="H1404" s="82" t="s">
        <v>190</v>
      </c>
      <c r="I1404" s="17" t="s">
        <v>31</v>
      </c>
      <c r="J1404" s="17" t="s">
        <v>64</v>
      </c>
      <c r="K1404" s="15"/>
      <c r="L1404" s="18">
        <v>44022</v>
      </c>
      <c r="M1404" s="83">
        <v>1117.5388999991101</v>
      </c>
      <c r="N1404" s="84">
        <v>1117.5388999991101</v>
      </c>
      <c r="O1404" s="84">
        <v>1188.3723000008599</v>
      </c>
      <c r="P1404" s="85">
        <f t="shared" si="21"/>
        <v>0.94039460529187813</v>
      </c>
      <c r="Q1404" s="18">
        <v>43881</v>
      </c>
      <c r="R1404" s="86">
        <v>1428339.115</v>
      </c>
      <c r="S1404" s="86">
        <v>1504964.9637636701</v>
      </c>
      <c r="T1404" s="15"/>
      <c r="U1404" s="19">
        <v>8.33573641102703E-3</v>
      </c>
      <c r="V1404" s="51">
        <v>0.87548655646969598</v>
      </c>
      <c r="W1404" s="19">
        <v>3.7580844926196698E-2</v>
      </c>
      <c r="X1404" s="51">
        <v>4.5470017436891803</v>
      </c>
      <c r="Y1404" s="19">
        <v>-3.6069415077690799E-2</v>
      </c>
      <c r="Z1404" s="51">
        <v>15.7247319504822</v>
      </c>
      <c r="AA1404" s="19">
        <v>7.3075583948593703E-2</v>
      </c>
      <c r="AB1404" s="51">
        <v>27.8842252980103</v>
      </c>
      <c r="AC1404" s="19"/>
      <c r="AD1404" s="51"/>
      <c r="AE1404" s="19"/>
      <c r="AF1404" s="87"/>
      <c r="AG1404" s="19">
        <v>7.1613665077165899E-3</v>
      </c>
      <c r="AH1404" s="51">
        <v>-1.08268434105412</v>
      </c>
      <c r="AI1404" s="19">
        <v>-6.6609619443624996E-3</v>
      </c>
      <c r="AJ1404" s="51">
        <v>13.0608210125647</v>
      </c>
      <c r="AK1404" s="19">
        <v>0.13602671231827099</v>
      </c>
      <c r="AL1404" s="19">
        <v>7.1720921718224404E-2</v>
      </c>
      <c r="AM1404" s="51">
        <v>37.5326271806262</v>
      </c>
      <c r="AN1404" s="15"/>
      <c r="AO1404" s="22">
        <v>2.8147455092039302E-2</v>
      </c>
      <c r="AP1404" s="22">
        <v>-4.2942081657238299E-2</v>
      </c>
      <c r="AQ1404" s="22">
        <v>6.4581566859487793E-2</v>
      </c>
      <c r="AR1404" s="22">
        <v>-0.11020525270942</v>
      </c>
      <c r="AS1404" s="20">
        <v>8</v>
      </c>
      <c r="AT1404" s="20">
        <v>4</v>
      </c>
      <c r="AU1404" s="20">
        <v>7</v>
      </c>
      <c r="AV1404" s="21">
        <v>5</v>
      </c>
      <c r="AW1404" s="15"/>
      <c r="AX1404" s="25">
        <v>0.124367019873607</v>
      </c>
      <c r="AY1404" s="26">
        <v>0.421486324646139</v>
      </c>
      <c r="AZ1404" s="26">
        <v>0.96872182486095004</v>
      </c>
      <c r="BA1404" s="26">
        <v>0.58168568619384997</v>
      </c>
      <c r="BB1404" s="85">
        <v>1.28064178464592E-2</v>
      </c>
      <c r="BC1404" s="88">
        <v>-23.039917709335</v>
      </c>
      <c r="BD1404" s="18">
        <v>43881</v>
      </c>
      <c r="BE1404" s="18">
        <v>43913</v>
      </c>
      <c r="BF1404" s="20"/>
      <c r="BG1404" s="18"/>
      <c r="BH1404" s="15"/>
    </row>
    <row r="1405" spans="1:60" x14ac:dyDescent="0.25">
      <c r="A1405" s="15"/>
      <c r="B1405" s="14" t="s">
        <v>4375</v>
      </c>
      <c r="C1405" s="14" t="s">
        <v>4376</v>
      </c>
      <c r="D1405" s="14" t="s">
        <v>4363</v>
      </c>
      <c r="E1405" s="16" t="s">
        <v>363</v>
      </c>
      <c r="F1405" s="16" t="s">
        <v>350</v>
      </c>
      <c r="G1405" s="81" t="s">
        <v>115</v>
      </c>
      <c r="H1405" s="82" t="s">
        <v>190</v>
      </c>
      <c r="I1405" s="17" t="s">
        <v>31</v>
      </c>
      <c r="J1405" s="17" t="s">
        <v>4377</v>
      </c>
      <c r="K1405" s="15"/>
      <c r="L1405" s="18">
        <v>44022</v>
      </c>
      <c r="M1405" s="83">
        <v>1116.92029999942</v>
      </c>
      <c r="N1405" s="84">
        <v>1116.92029999942</v>
      </c>
      <c r="O1405" s="84">
        <v>1197.3849999997799</v>
      </c>
      <c r="P1405" s="85">
        <f t="shared" si="21"/>
        <v>0.93279964255408687</v>
      </c>
      <c r="Q1405" s="18">
        <v>43881</v>
      </c>
      <c r="R1405" s="86">
        <v>9683364.8440000005</v>
      </c>
      <c r="S1405" s="86">
        <v>8540999.3387499992</v>
      </c>
      <c r="T1405" s="15"/>
      <c r="U1405" s="19">
        <v>8.2777657698898093E-3</v>
      </c>
      <c r="V1405" s="51">
        <v>0.86968949235597404</v>
      </c>
      <c r="W1405" s="19">
        <v>3.57915152508212E-2</v>
      </c>
      <c r="X1405" s="51">
        <v>4.3680687761516301</v>
      </c>
      <c r="Y1405" s="19">
        <v>-4.61074692557304E-2</v>
      </c>
      <c r="Z1405" s="51">
        <v>14.720926532681901</v>
      </c>
      <c r="AA1405" s="19">
        <v>5.0718024636808003E-2</v>
      </c>
      <c r="AB1405" s="51">
        <v>25.648469366831701</v>
      </c>
      <c r="AC1405" s="19">
        <v>9.6338840578100604E-2</v>
      </c>
      <c r="AD1405" s="51">
        <v>33.9197395560914</v>
      </c>
      <c r="AE1405" s="19"/>
      <c r="AF1405" s="87"/>
      <c r="AG1405" s="19">
        <v>6.5820020008686697E-3</v>
      </c>
      <c r="AH1405" s="51">
        <v>-1.14062079173891</v>
      </c>
      <c r="AI1405" s="19">
        <v>-1.75706438658381E-2</v>
      </c>
      <c r="AJ1405" s="51">
        <v>11.969852820417101</v>
      </c>
      <c r="AK1405" s="19">
        <v>0.116920299999038</v>
      </c>
      <c r="AL1405" s="19">
        <v>4.8530181895330302E-2</v>
      </c>
      <c r="AM1405" s="51">
        <v>39.794381648884197</v>
      </c>
      <c r="AN1405" s="15"/>
      <c r="AO1405" s="22">
        <v>2.80882478928106E-2</v>
      </c>
      <c r="AP1405" s="22">
        <v>-4.2997186618813403E-2</v>
      </c>
      <c r="AQ1405" s="22">
        <v>6.27456956408423E-2</v>
      </c>
      <c r="AR1405" s="22">
        <v>-0.111788113764342</v>
      </c>
      <c r="AS1405" s="20">
        <v>7</v>
      </c>
      <c r="AT1405" s="20">
        <v>5</v>
      </c>
      <c r="AU1405" s="20">
        <v>7</v>
      </c>
      <c r="AV1405" s="21">
        <v>5</v>
      </c>
      <c r="AW1405" s="15"/>
      <c r="AX1405" s="25">
        <v>0.12435340515716201</v>
      </c>
      <c r="AY1405" s="26">
        <v>0.25490942105761899</v>
      </c>
      <c r="AZ1405" s="26">
        <v>0.881084959730288</v>
      </c>
      <c r="BA1405" s="26">
        <v>0.34967432569465001</v>
      </c>
      <c r="BB1405" s="85">
        <v>1.28038748843937E-2</v>
      </c>
      <c r="BC1405" s="88">
        <v>-23.181232435687001</v>
      </c>
      <c r="BD1405" s="18">
        <v>43881</v>
      </c>
      <c r="BE1405" s="18">
        <v>43913</v>
      </c>
      <c r="BF1405" s="20"/>
      <c r="BG1405" s="18"/>
      <c r="BH1405" s="15"/>
    </row>
    <row r="1406" spans="1:60" x14ac:dyDescent="0.25">
      <c r="A1406" s="15"/>
      <c r="B1406" s="14" t="s">
        <v>4378</v>
      </c>
      <c r="C1406" s="14" t="s">
        <v>4379</v>
      </c>
      <c r="D1406" s="14" t="s">
        <v>4363</v>
      </c>
      <c r="E1406" s="16" t="s">
        <v>367</v>
      </c>
      <c r="F1406" s="16" t="s">
        <v>350</v>
      </c>
      <c r="G1406" s="81" t="s">
        <v>115</v>
      </c>
      <c r="H1406" s="82" t="s">
        <v>190</v>
      </c>
      <c r="I1406" s="17" t="s">
        <v>31</v>
      </c>
      <c r="J1406" s="17" t="s">
        <v>4380</v>
      </c>
      <c r="K1406" s="15"/>
      <c r="L1406" s="18">
        <v>44022</v>
      </c>
      <c r="M1406" s="83">
        <v>1149.32809999958</v>
      </c>
      <c r="N1406" s="84">
        <v>1149.32809999958</v>
      </c>
      <c r="O1406" s="84">
        <v>1226.1844999995101</v>
      </c>
      <c r="P1406" s="85">
        <f t="shared" si="21"/>
        <v>0.9373206886892137</v>
      </c>
      <c r="Q1406" s="18">
        <v>43881</v>
      </c>
      <c r="R1406" s="86">
        <v>1479734.2709999999</v>
      </c>
      <c r="S1406" s="86">
        <v>1137194.0585878899</v>
      </c>
      <c r="T1406" s="15"/>
      <c r="U1406" s="19">
        <v>8.3122977321181696E-3</v>
      </c>
      <c r="V1406" s="51">
        <v>0.87314268857881006</v>
      </c>
      <c r="W1406" s="19">
        <v>3.6856070881185601E-2</v>
      </c>
      <c r="X1406" s="51">
        <v>4.4745243391880596</v>
      </c>
      <c r="Y1406" s="19">
        <v>-4.0137121825900998E-2</v>
      </c>
      <c r="Z1406" s="51">
        <v>15.317961275664899</v>
      </c>
      <c r="AA1406" s="19">
        <v>6.3978017768022297E-2</v>
      </c>
      <c r="AB1406" s="51">
        <v>26.974468679953102</v>
      </c>
      <c r="AC1406" s="19">
        <v>0.1241396160367</v>
      </c>
      <c r="AD1406" s="51">
        <v>36.699817101936802</v>
      </c>
      <c r="AE1406" s="19"/>
      <c r="AF1406" s="87"/>
      <c r="AG1406" s="19">
        <v>6.9268001461750802E-3</v>
      </c>
      <c r="AH1406" s="51">
        <v>-1.10614097720827</v>
      </c>
      <c r="AI1406" s="19">
        <v>-1.1082948261901E-2</v>
      </c>
      <c r="AJ1406" s="51">
        <v>12.6186223808036</v>
      </c>
      <c r="AK1406" s="19">
        <v>0.14932810000027499</v>
      </c>
      <c r="AL1406" s="19">
        <v>6.15701850874757E-2</v>
      </c>
      <c r="AM1406" s="51">
        <v>43.1370141105144</v>
      </c>
      <c r="AN1406" s="15"/>
      <c r="AO1406" s="22">
        <v>2.81234352860338E-2</v>
      </c>
      <c r="AP1406" s="22">
        <v>-4.2964431548170999E-2</v>
      </c>
      <c r="AQ1406" s="22">
        <v>6.3837891937509994E-2</v>
      </c>
      <c r="AR1406" s="22">
        <v>-0.110839039273706</v>
      </c>
      <c r="AS1406" s="20">
        <v>7</v>
      </c>
      <c r="AT1406" s="20">
        <v>5</v>
      </c>
      <c r="AU1406" s="20">
        <v>7</v>
      </c>
      <c r="AV1406" s="21">
        <v>5</v>
      </c>
      <c r="AW1406" s="15"/>
      <c r="AX1406" s="25">
        <v>0.124358950428723</v>
      </c>
      <c r="AY1406" s="26">
        <v>0.35373301362915299</v>
      </c>
      <c r="AZ1406" s="26">
        <v>0.93306761037183605</v>
      </c>
      <c r="BA1406" s="26">
        <v>0.48699276649222201</v>
      </c>
      <c r="BB1406" s="85">
        <v>1.28051326830973E-2</v>
      </c>
      <c r="BC1406" s="88">
        <v>-23.096516062592901</v>
      </c>
      <c r="BD1406" s="18">
        <v>43881</v>
      </c>
      <c r="BE1406" s="18">
        <v>43913</v>
      </c>
      <c r="BF1406" s="20"/>
      <c r="BG1406" s="18"/>
      <c r="BH1406" s="15"/>
    </row>
    <row r="1407" spans="1:60" x14ac:dyDescent="0.25">
      <c r="A1407" s="15"/>
      <c r="B1407" s="14" t="s">
        <v>4381</v>
      </c>
      <c r="C1407" s="14" t="s">
        <v>4382</v>
      </c>
      <c r="D1407" s="14" t="s">
        <v>4363</v>
      </c>
      <c r="E1407" s="16" t="s">
        <v>371</v>
      </c>
      <c r="F1407" s="16" t="s">
        <v>350</v>
      </c>
      <c r="G1407" s="81" t="s">
        <v>115</v>
      </c>
      <c r="H1407" s="82" t="s">
        <v>190</v>
      </c>
      <c r="I1407" s="17" t="s">
        <v>31</v>
      </c>
      <c r="J1407" s="17" t="s">
        <v>4383</v>
      </c>
      <c r="K1407" s="15"/>
      <c r="L1407" s="18">
        <v>44022</v>
      </c>
      <c r="M1407" s="83">
        <v>1131.8044000007201</v>
      </c>
      <c r="N1407" s="84">
        <v>1131.8044000007201</v>
      </c>
      <c r="O1407" s="84">
        <v>1205.86739999987</v>
      </c>
      <c r="P1407" s="85">
        <f t="shared" si="21"/>
        <v>0.93858114084586919</v>
      </c>
      <c r="Q1407" s="18">
        <v>43881</v>
      </c>
      <c r="R1407" s="86">
        <v>280196.28200000001</v>
      </c>
      <c r="S1407" s="86">
        <v>271471.98577099602</v>
      </c>
      <c r="T1407" s="15"/>
      <c r="U1407" s="19">
        <v>8.3219647349324095E-3</v>
      </c>
      <c r="V1407" s="51">
        <v>0.87410938886023404</v>
      </c>
      <c r="W1407" s="19">
        <v>3.7154699297389002E-2</v>
      </c>
      <c r="X1407" s="51">
        <v>4.5043871808084104</v>
      </c>
      <c r="Y1407" s="19">
        <v>-3.8468583242320199E-2</v>
      </c>
      <c r="Z1407" s="51">
        <v>15.484815134012001</v>
      </c>
      <c r="AA1407" s="19">
        <v>6.7710083972997395E-2</v>
      </c>
      <c r="AB1407" s="51">
        <v>27.347675300465198</v>
      </c>
      <c r="AC1407" s="19"/>
      <c r="AD1407" s="51"/>
      <c r="AE1407" s="19"/>
      <c r="AF1407" s="87"/>
      <c r="AG1407" s="19">
        <v>7.0233331680356103E-3</v>
      </c>
      <c r="AH1407" s="51">
        <v>-1.0964876750222201</v>
      </c>
      <c r="AI1407" s="19">
        <v>-9.2688760114469897E-3</v>
      </c>
      <c r="AJ1407" s="51">
        <v>12.8000296058453</v>
      </c>
      <c r="AK1407" s="19">
        <v>0.13180439999996499</v>
      </c>
      <c r="AL1407" s="19">
        <v>6.3862961100312504E-2</v>
      </c>
      <c r="AM1407" s="51">
        <v>38.069417512277099</v>
      </c>
      <c r="AN1407" s="15"/>
      <c r="AO1407" s="22">
        <v>2.81333380098658E-2</v>
      </c>
      <c r="AP1407" s="22">
        <v>-4.2955237845526399E-2</v>
      </c>
      <c r="AQ1407" s="22">
        <v>6.4144484960706905E-2</v>
      </c>
      <c r="AR1407" s="22">
        <v>-0.11058302506906301</v>
      </c>
      <c r="AS1407" s="20">
        <v>8</v>
      </c>
      <c r="AT1407" s="20">
        <v>4</v>
      </c>
      <c r="AU1407" s="20">
        <v>7</v>
      </c>
      <c r="AV1407" s="21">
        <v>5</v>
      </c>
      <c r="AW1407" s="15"/>
      <c r="AX1407" s="25">
        <v>0.12436362430511499</v>
      </c>
      <c r="AY1407" s="26">
        <v>0.38152509391329698</v>
      </c>
      <c r="AZ1407" s="26">
        <v>0.94770131190307405</v>
      </c>
      <c r="BA1407" s="26">
        <v>0.525777770385503</v>
      </c>
      <c r="BB1407" s="85">
        <v>1.2805795400836401E-2</v>
      </c>
      <c r="BC1407" s="88">
        <v>-23.073639771668201</v>
      </c>
      <c r="BD1407" s="18">
        <v>43881</v>
      </c>
      <c r="BE1407" s="18">
        <v>43913</v>
      </c>
      <c r="BF1407" s="20"/>
      <c r="BG1407" s="18"/>
      <c r="BH1407" s="15"/>
    </row>
    <row r="1408" spans="1:60" x14ac:dyDescent="0.25">
      <c r="A1408" s="15"/>
      <c r="B1408" s="14" t="s">
        <v>4384</v>
      </c>
      <c r="C1408" s="14" t="s">
        <v>4385</v>
      </c>
      <c r="D1408" s="14" t="s">
        <v>4363</v>
      </c>
      <c r="E1408" s="16" t="s">
        <v>378</v>
      </c>
      <c r="F1408" s="16" t="s">
        <v>350</v>
      </c>
      <c r="G1408" s="81" t="s">
        <v>115</v>
      </c>
      <c r="H1408" s="82" t="s">
        <v>190</v>
      </c>
      <c r="I1408" s="17" t="s">
        <v>31</v>
      </c>
      <c r="J1408" s="17" t="s">
        <v>64</v>
      </c>
      <c r="K1408" s="15"/>
      <c r="L1408" s="18">
        <v>44022</v>
      </c>
      <c r="M1408" s="83">
        <v>1122.9020000006999</v>
      </c>
      <c r="N1408" s="84">
        <v>1122.9020000006999</v>
      </c>
      <c r="O1408" s="84">
        <v>1198.00259999931</v>
      </c>
      <c r="P1408" s="85">
        <f t="shared" si="21"/>
        <v>0.93731182219583387</v>
      </c>
      <c r="Q1408" s="18">
        <v>43881</v>
      </c>
      <c r="R1408" s="86">
        <v>119556.136</v>
      </c>
      <c r="S1408" s="86">
        <v>55074.433522888197</v>
      </c>
      <c r="T1408" s="15"/>
      <c r="U1408" s="19">
        <v>8.31225315960182E-3</v>
      </c>
      <c r="V1408" s="51">
        <v>0.87313823132717505</v>
      </c>
      <c r="W1408" s="19">
        <v>3.6856302353044199E-2</v>
      </c>
      <c r="X1408" s="51">
        <v>4.4745474863739201</v>
      </c>
      <c r="Y1408" s="19">
        <v>-4.01460814874008E-2</v>
      </c>
      <c r="Z1408" s="51">
        <v>15.3170653095149</v>
      </c>
      <c r="AA1408" s="19">
        <v>6.3968568212658297E-2</v>
      </c>
      <c r="AB1408" s="51">
        <v>26.973523724416701</v>
      </c>
      <c r="AC1408" s="19">
        <v>0.124129887075542</v>
      </c>
      <c r="AD1408" s="51">
        <v>36.698844205820897</v>
      </c>
      <c r="AE1408" s="19"/>
      <c r="AF1408" s="87"/>
      <c r="AG1408" s="19">
        <v>6.9267903036234202E-3</v>
      </c>
      <c r="AH1408" s="51">
        <v>-1.10614196146344</v>
      </c>
      <c r="AI1408" s="19">
        <v>-1.1092320519310301E-2</v>
      </c>
      <c r="AJ1408" s="51">
        <v>12.6176851550699</v>
      </c>
      <c r="AK1408" s="19">
        <v>0.12290200000105</v>
      </c>
      <c r="AL1408" s="19">
        <v>5.3743797830975402E-2</v>
      </c>
      <c r="AM1408" s="51">
        <v>40.9681981531321</v>
      </c>
      <c r="AN1408" s="15"/>
      <c r="AO1408" s="22">
        <v>2.8123508474891399E-2</v>
      </c>
      <c r="AP1408" s="22">
        <v>-4.2964425572790801E-2</v>
      </c>
      <c r="AQ1408" s="22">
        <v>6.3838200079771895E-2</v>
      </c>
      <c r="AR1408" s="22">
        <v>-0.110847586542222</v>
      </c>
      <c r="AS1408" s="20">
        <v>7</v>
      </c>
      <c r="AT1408" s="20">
        <v>5</v>
      </c>
      <c r="AU1408" s="20">
        <v>7</v>
      </c>
      <c r="AV1408" s="21">
        <v>5</v>
      </c>
      <c r="AW1408" s="15"/>
      <c r="AX1408" s="25">
        <v>0.124361312924157</v>
      </c>
      <c r="AY1408" s="26">
        <v>0.35365240464852798</v>
      </c>
      <c r="AZ1408" s="26">
        <v>0.93303849462972699</v>
      </c>
      <c r="BA1408" s="26">
        <v>0.48687510546142199</v>
      </c>
      <c r="BB1408" s="85">
        <v>1.28053666612868E-2</v>
      </c>
      <c r="BC1408" s="88">
        <v>-23.097262059338401</v>
      </c>
      <c r="BD1408" s="18">
        <v>43881</v>
      </c>
      <c r="BE1408" s="18">
        <v>43913</v>
      </c>
      <c r="BF1408" s="20"/>
      <c r="BG1408" s="18"/>
      <c r="BH1408" s="15"/>
    </row>
    <row r="1409" spans="1:60" x14ac:dyDescent="0.25">
      <c r="A1409" s="15"/>
      <c r="B1409" s="14" t="s">
        <v>4386</v>
      </c>
      <c r="C1409" s="14" t="s">
        <v>4387</v>
      </c>
      <c r="D1409" s="14" t="s">
        <v>4363</v>
      </c>
      <c r="E1409" s="16" t="s">
        <v>382</v>
      </c>
      <c r="F1409" s="16" t="s">
        <v>350</v>
      </c>
      <c r="G1409" s="81" t="s">
        <v>115</v>
      </c>
      <c r="H1409" s="82" t="s">
        <v>190</v>
      </c>
      <c r="I1409" s="17" t="s">
        <v>31</v>
      </c>
      <c r="J1409" s="17" t="s">
        <v>64</v>
      </c>
      <c r="K1409" s="15"/>
      <c r="L1409" s="18">
        <v>44022</v>
      </c>
      <c r="M1409" s="83">
        <v>1065.5458000004301</v>
      </c>
      <c r="N1409" s="84">
        <v>1065.5458000004301</v>
      </c>
      <c r="O1409" s="84">
        <v>1135.93180000037</v>
      </c>
      <c r="P1409" s="85">
        <f t="shared" si="21"/>
        <v>0.93803677298239474</v>
      </c>
      <c r="Q1409" s="18">
        <v>43881</v>
      </c>
      <c r="R1409" s="86">
        <v>22821.785</v>
      </c>
      <c r="S1409" s="86">
        <v>13196.122339691199</v>
      </c>
      <c r="T1409" s="15"/>
      <c r="U1409" s="19">
        <v>8.3178149288869498E-3</v>
      </c>
      <c r="V1409" s="51">
        <v>0.87369440825568701</v>
      </c>
      <c r="W1409" s="19">
        <v>3.7026836089353303E-2</v>
      </c>
      <c r="X1409" s="51">
        <v>4.4916008600048398</v>
      </c>
      <c r="Y1409" s="19">
        <v>-3.9187819931612501E-2</v>
      </c>
      <c r="Z1409" s="51">
        <v>15.412891465093701</v>
      </c>
      <c r="AA1409" s="19">
        <v>5.0276575893804E-3</v>
      </c>
      <c r="AB1409" s="51">
        <v>21.079432662110801</v>
      </c>
      <c r="AC1409" s="19">
        <v>6.3981746832723702E-2</v>
      </c>
      <c r="AD1409" s="51">
        <v>30.684030181524601</v>
      </c>
      <c r="AE1409" s="19"/>
      <c r="AF1409" s="87"/>
      <c r="AG1409" s="19">
        <v>6.9820405788050301E-3</v>
      </c>
      <c r="AH1409" s="51">
        <v>-1.10061693394528</v>
      </c>
      <c r="AI1409" s="19">
        <v>-1.0050689171293901E-2</v>
      </c>
      <c r="AJ1409" s="51">
        <v>12.721848289860599</v>
      </c>
      <c r="AK1409" s="19">
        <v>6.5545800000108997E-2</v>
      </c>
      <c r="AL1409" s="19">
        <v>2.96801255099126E-2</v>
      </c>
      <c r="AM1409" s="51">
        <v>33.237536028376802</v>
      </c>
      <c r="AN1409" s="15"/>
      <c r="AO1409" s="22">
        <v>2.8129102498496601E-2</v>
      </c>
      <c r="AP1409" s="22">
        <v>-4.2959125018605798E-2</v>
      </c>
      <c r="AQ1409" s="22">
        <v>6.4012995242592297E-2</v>
      </c>
      <c r="AR1409" s="22">
        <v>-0.110696388112119</v>
      </c>
      <c r="AS1409" s="20">
        <v>5</v>
      </c>
      <c r="AT1409" s="20">
        <v>5</v>
      </c>
      <c r="AU1409" s="20">
        <v>7</v>
      </c>
      <c r="AV1409" s="21">
        <v>5</v>
      </c>
      <c r="AW1409" s="15"/>
      <c r="AX1409" s="25">
        <v>0.120598853617557</v>
      </c>
      <c r="AY1409" s="26">
        <v>-0.123160240146831</v>
      </c>
      <c r="AZ1409" s="26">
        <v>0.68438495728605597</v>
      </c>
      <c r="BA1409" s="26">
        <v>-0.16815145573036699</v>
      </c>
      <c r="BB1409" s="85">
        <v>1.2416659856153299E-2</v>
      </c>
      <c r="BC1409" s="88">
        <v>-23.083753795828699</v>
      </c>
      <c r="BD1409" s="18">
        <v>43881</v>
      </c>
      <c r="BE1409" s="18">
        <v>43913</v>
      </c>
      <c r="BF1409" s="20"/>
      <c r="BG1409" s="18"/>
      <c r="BH1409" s="15"/>
    </row>
    <row r="1410" spans="1:60" x14ac:dyDescent="0.25">
      <c r="A1410" s="15"/>
      <c r="B1410" s="14" t="s">
        <v>4388</v>
      </c>
      <c r="C1410" s="14" t="s">
        <v>4389</v>
      </c>
      <c r="D1410" s="14" t="s">
        <v>4363</v>
      </c>
      <c r="E1410" s="16" t="s">
        <v>386</v>
      </c>
      <c r="F1410" s="16" t="s">
        <v>350</v>
      </c>
      <c r="G1410" s="81" t="s">
        <v>115</v>
      </c>
      <c r="H1410" s="82" t="s">
        <v>190</v>
      </c>
      <c r="I1410" s="17" t="s">
        <v>31</v>
      </c>
      <c r="J1410" s="17" t="s">
        <v>64</v>
      </c>
      <c r="K1410" s="15"/>
      <c r="L1410" s="18">
        <v>44022</v>
      </c>
      <c r="M1410" s="83">
        <v>1124.2965999990699</v>
      </c>
      <c r="N1410" s="84">
        <v>1124.2965999990699</v>
      </c>
      <c r="O1410" s="84">
        <v>1197.63869999908</v>
      </c>
      <c r="P1410" s="85">
        <f t="shared" si="21"/>
        <v>0.93876108044933215</v>
      </c>
      <c r="Q1410" s="18">
        <v>43881</v>
      </c>
      <c r="R1410" s="86">
        <v>83546.854999999996</v>
      </c>
      <c r="S1410" s="86">
        <v>102074.00342749</v>
      </c>
      <c r="T1410" s="15"/>
      <c r="U1410" s="19">
        <v>8.3232886336190894E-3</v>
      </c>
      <c r="V1410" s="51">
        <v>0.87424177872890096</v>
      </c>
      <c r="W1410" s="19">
        <v>3.71971403783391E-2</v>
      </c>
      <c r="X1410" s="51">
        <v>4.5086312889034197</v>
      </c>
      <c r="Y1410" s="19">
        <v>-3.8230105362345099E-2</v>
      </c>
      <c r="Z1410" s="51">
        <v>15.5086629220168</v>
      </c>
      <c r="AA1410" s="19">
        <v>6.8244223239162197E-2</v>
      </c>
      <c r="AB1410" s="51">
        <v>27.401089227088999</v>
      </c>
      <c r="AC1410" s="19">
        <v>0.13317102891232899</v>
      </c>
      <c r="AD1410" s="51">
        <v>37.602958389499697</v>
      </c>
      <c r="AE1410" s="19"/>
      <c r="AF1410" s="87"/>
      <c r="AG1410" s="19">
        <v>7.0370994380937199E-3</v>
      </c>
      <c r="AH1410" s="51">
        <v>-1.0951110480164099</v>
      </c>
      <c r="AI1410" s="19">
        <v>-9.0097268603130908E-3</v>
      </c>
      <c r="AJ1410" s="51">
        <v>12.8259445209696</v>
      </c>
      <c r="AK1410" s="19">
        <v>0.12429659999907</v>
      </c>
      <c r="AL1410" s="19">
        <v>5.2970149612519897E-2</v>
      </c>
      <c r="AM1410" s="51">
        <v>41.657675786817002</v>
      </c>
      <c r="AN1410" s="15"/>
      <c r="AO1410" s="22">
        <v>2.8134757238149202E-2</v>
      </c>
      <c r="AP1410" s="22">
        <v>-4.2953968551955803E-2</v>
      </c>
      <c r="AQ1410" s="22">
        <v>6.4187732214122703E-2</v>
      </c>
      <c r="AR1410" s="22">
        <v>-0.11054527855594599</v>
      </c>
      <c r="AS1410" s="20">
        <v>8</v>
      </c>
      <c r="AT1410" s="20">
        <v>4</v>
      </c>
      <c r="AU1410" s="20">
        <v>7</v>
      </c>
      <c r="AV1410" s="21">
        <v>5</v>
      </c>
      <c r="AW1410" s="15"/>
      <c r="AX1410" s="25">
        <v>0.124363881352474</v>
      </c>
      <c r="AY1410" s="26">
        <v>0.38550327483017099</v>
      </c>
      <c r="AZ1410" s="26">
        <v>0.94979372540547002</v>
      </c>
      <c r="BA1410" s="26">
        <v>0.53133659236391395</v>
      </c>
      <c r="BB1410" s="85">
        <v>1.28058492462151E-2</v>
      </c>
      <c r="BC1410" s="88">
        <v>-23.0702798765269</v>
      </c>
      <c r="BD1410" s="18">
        <v>43881</v>
      </c>
      <c r="BE1410" s="18">
        <v>43913</v>
      </c>
      <c r="BF1410" s="20"/>
      <c r="BG1410" s="18"/>
      <c r="BH1410" s="15"/>
    </row>
    <row r="1411" spans="1:60" x14ac:dyDescent="0.25">
      <c r="A1411" s="15"/>
      <c r="B1411" s="14" t="s">
        <v>4390</v>
      </c>
      <c r="C1411" s="14" t="s">
        <v>4391</v>
      </c>
      <c r="D1411" s="14" t="s">
        <v>4363</v>
      </c>
      <c r="E1411" s="16" t="s">
        <v>390</v>
      </c>
      <c r="F1411" s="16" t="s">
        <v>350</v>
      </c>
      <c r="G1411" s="81" t="s">
        <v>115</v>
      </c>
      <c r="H1411" s="82" t="s">
        <v>190</v>
      </c>
      <c r="I1411" s="17" t="s">
        <v>31</v>
      </c>
      <c r="J1411" s="17" t="s">
        <v>64</v>
      </c>
      <c r="K1411" s="15"/>
      <c r="L1411" s="18">
        <v>44022</v>
      </c>
      <c r="M1411" s="83">
        <v>1166.0535000003899</v>
      </c>
      <c r="N1411" s="84">
        <v>1166.0535000003899</v>
      </c>
      <c r="O1411" s="84">
        <v>1241.1589999999901</v>
      </c>
      <c r="P1411" s="85">
        <f t="shared" si="21"/>
        <v>0.93948760795385544</v>
      </c>
      <c r="Q1411" s="18">
        <v>43881</v>
      </c>
      <c r="R1411" s="86">
        <v>1489743.233</v>
      </c>
      <c r="S1411" s="86">
        <v>1315642.21751172</v>
      </c>
      <c r="T1411" s="15"/>
      <c r="U1411" s="19">
        <v>8.3288813821127405E-3</v>
      </c>
      <c r="V1411" s="51">
        <v>0.87480105357826698</v>
      </c>
      <c r="W1411" s="19">
        <v>3.7368091932876303E-2</v>
      </c>
      <c r="X1411" s="51">
        <v>4.5257264443571303</v>
      </c>
      <c r="Y1411" s="19">
        <v>-3.7269660201673098E-2</v>
      </c>
      <c r="Z1411" s="51">
        <v>15.6047074380767</v>
      </c>
      <c r="AA1411" s="19">
        <v>7.0389965747381197E-2</v>
      </c>
      <c r="AB1411" s="51">
        <v>27.615663477889001</v>
      </c>
      <c r="AC1411" s="19">
        <v>0.13772128200434999</v>
      </c>
      <c r="AD1411" s="51">
        <v>38.057983698672601</v>
      </c>
      <c r="AE1411" s="19"/>
      <c r="AF1411" s="87"/>
      <c r="AG1411" s="19">
        <v>7.0924209321674399E-3</v>
      </c>
      <c r="AH1411" s="51">
        <v>-1.08957889860903</v>
      </c>
      <c r="AI1411" s="19">
        <v>-7.9657714550194197E-3</v>
      </c>
      <c r="AJ1411" s="51">
        <v>12.930340061488099</v>
      </c>
      <c r="AK1411" s="19">
        <v>0.16605350000114399</v>
      </c>
      <c r="AL1411" s="19">
        <v>6.8295064898848096E-2</v>
      </c>
      <c r="AM1411" s="51">
        <v>45.028610039618798</v>
      </c>
      <c r="AN1411" s="15"/>
      <c r="AO1411" s="22">
        <v>2.8140400598204E-2</v>
      </c>
      <c r="AP1411" s="22">
        <v>-4.2948692083009499E-2</v>
      </c>
      <c r="AQ1411" s="22">
        <v>6.4362744453319506E-2</v>
      </c>
      <c r="AR1411" s="22">
        <v>-0.11039396096937699</v>
      </c>
      <c r="AS1411" s="20">
        <v>8</v>
      </c>
      <c r="AT1411" s="20">
        <v>4</v>
      </c>
      <c r="AU1411" s="20">
        <v>7</v>
      </c>
      <c r="AV1411" s="21">
        <v>5</v>
      </c>
      <c r="AW1411" s="15"/>
      <c r="AX1411" s="25">
        <v>0.124365152765386</v>
      </c>
      <c r="AY1411" s="26">
        <v>0.40148662690626202</v>
      </c>
      <c r="AZ1411" s="26">
        <v>0.95820070589161299</v>
      </c>
      <c r="BA1411" s="26">
        <v>0.55368581382026605</v>
      </c>
      <c r="BB1411" s="85">
        <v>1.28060896115312E-2</v>
      </c>
      <c r="BC1411" s="88">
        <v>-23.056747765629598</v>
      </c>
      <c r="BD1411" s="18">
        <v>43881</v>
      </c>
      <c r="BE1411" s="18">
        <v>43913</v>
      </c>
      <c r="BF1411" s="20"/>
      <c r="BG1411" s="18"/>
      <c r="BH1411" s="15"/>
    </row>
    <row r="1412" spans="1:60" x14ac:dyDescent="0.25">
      <c r="A1412" s="15"/>
      <c r="B1412" s="14" t="s">
        <v>4392</v>
      </c>
      <c r="C1412" s="14" t="s">
        <v>4393</v>
      </c>
      <c r="D1412" s="14" t="s">
        <v>4394</v>
      </c>
      <c r="E1412" s="16" t="s">
        <v>36</v>
      </c>
      <c r="F1412" s="16" t="s">
        <v>350</v>
      </c>
      <c r="G1412" s="81" t="s">
        <v>115</v>
      </c>
      <c r="H1412" s="82" t="s">
        <v>288</v>
      </c>
      <c r="I1412" s="17" t="s">
        <v>31</v>
      </c>
      <c r="J1412" s="17" t="s">
        <v>4395</v>
      </c>
      <c r="K1412" s="15"/>
      <c r="L1412" s="18">
        <v>44022</v>
      </c>
      <c r="M1412" s="83">
        <v>1053.5361000001401</v>
      </c>
      <c r="N1412" s="84">
        <v>1053.5361000001401</v>
      </c>
      <c r="O1412" s="84">
        <v>1103.3331000004</v>
      </c>
      <c r="P1412" s="85">
        <f t="shared" si="21"/>
        <v>0.95486675782658759</v>
      </c>
      <c r="Q1412" s="18">
        <v>43747</v>
      </c>
      <c r="R1412" s="86">
        <v>214291.56400000001</v>
      </c>
      <c r="S1412" s="86">
        <v>459374.719152832</v>
      </c>
      <c r="T1412" s="15"/>
      <c r="U1412" s="19">
        <v>1.21890128866653E-4</v>
      </c>
      <c r="V1412" s="51">
        <v>5.4101928253658102E-2</v>
      </c>
      <c r="W1412" s="19">
        <v>1.1245121162573901E-2</v>
      </c>
      <c r="X1412" s="51">
        <v>1.9134293673232601</v>
      </c>
      <c r="Y1412" s="19">
        <v>-9.4430176595778903E-3</v>
      </c>
      <c r="Z1412" s="51">
        <v>18.387371692282599</v>
      </c>
      <c r="AA1412" s="19">
        <v>-1.5776832358824301E-2</v>
      </c>
      <c r="AB1412" s="51">
        <v>18.9989836672903</v>
      </c>
      <c r="AC1412" s="19">
        <v>4.3412287934188498E-2</v>
      </c>
      <c r="AD1412" s="51">
        <v>28.627084291685598</v>
      </c>
      <c r="AE1412" s="19"/>
      <c r="AF1412" s="87"/>
      <c r="AG1412" s="19">
        <v>-7.28347800759366E-4</v>
      </c>
      <c r="AH1412" s="51">
        <v>-1.87165577190171</v>
      </c>
      <c r="AI1412" s="19">
        <v>-5.5851447150416797E-3</v>
      </c>
      <c r="AJ1412" s="51">
        <v>13.1684027354931</v>
      </c>
      <c r="AK1412" s="19">
        <v>5.35361000002013E-2</v>
      </c>
      <c r="AL1412" s="19">
        <v>2.2602605524298301E-2</v>
      </c>
      <c r="AM1412" s="51">
        <v>33.455961649015102</v>
      </c>
      <c r="AN1412" s="15"/>
      <c r="AO1412" s="22">
        <v>1.6938807204496701E-2</v>
      </c>
      <c r="AP1412" s="22">
        <v>-3.16819307963669E-2</v>
      </c>
      <c r="AQ1412" s="22">
        <v>1.7959143164262101E-2</v>
      </c>
      <c r="AR1412" s="22">
        <v>-3.6119233123827102E-2</v>
      </c>
      <c r="AS1412" s="20">
        <v>7</v>
      </c>
      <c r="AT1412" s="20">
        <v>5</v>
      </c>
      <c r="AU1412" s="20">
        <v>7</v>
      </c>
      <c r="AV1412" s="21">
        <v>5</v>
      </c>
      <c r="AW1412" s="15"/>
      <c r="AX1412" s="25">
        <v>5.2099867110737302E-2</v>
      </c>
      <c r="AY1412" s="26">
        <v>-0.76199438276762499</v>
      </c>
      <c r="AZ1412" s="26">
        <v>0.49010154076040602</v>
      </c>
      <c r="BA1412" s="26">
        <v>-0.92027086562939098</v>
      </c>
      <c r="BB1412" s="85">
        <v>5.3499329981877997E-3</v>
      </c>
      <c r="BC1412" s="88">
        <v>-8.8120079058717202</v>
      </c>
      <c r="BD1412" s="18">
        <v>43747</v>
      </c>
      <c r="BE1412" s="18">
        <v>43914</v>
      </c>
      <c r="BF1412" s="20"/>
      <c r="BG1412" s="18"/>
      <c r="BH1412" s="15"/>
    </row>
    <row r="1413" spans="1:60" x14ac:dyDescent="0.25">
      <c r="A1413" s="15"/>
      <c r="B1413" s="14" t="s">
        <v>4396</v>
      </c>
      <c r="C1413" s="14" t="s">
        <v>4397</v>
      </c>
      <c r="D1413" s="14" t="s">
        <v>4394</v>
      </c>
      <c r="E1413" s="16" t="s">
        <v>43</v>
      </c>
      <c r="F1413" s="16" t="s">
        <v>350</v>
      </c>
      <c r="G1413" s="81" t="s">
        <v>115</v>
      </c>
      <c r="H1413" s="82" t="s">
        <v>288</v>
      </c>
      <c r="I1413" s="17" t="s">
        <v>31</v>
      </c>
      <c r="J1413" s="17" t="s">
        <v>64</v>
      </c>
      <c r="K1413" s="15"/>
      <c r="L1413" s="18">
        <v>44022</v>
      </c>
      <c r="M1413" s="83">
        <v>1070.9039999991701</v>
      </c>
      <c r="N1413" s="84">
        <v>1070.9039999991701</v>
      </c>
      <c r="O1413" s="84">
        <v>1116.5328999999899</v>
      </c>
      <c r="P1413" s="85">
        <f t="shared" si="21"/>
        <v>0.95913340305438355</v>
      </c>
      <c r="Q1413" s="18">
        <v>43747</v>
      </c>
      <c r="R1413" s="86">
        <v>4283236.6569999997</v>
      </c>
      <c r="S1413" s="86">
        <v>4136083.8105390598</v>
      </c>
      <c r="T1413" s="15"/>
      <c r="U1413" s="19">
        <v>1.4373101475939601E-4</v>
      </c>
      <c r="V1413" s="51">
        <v>5.6286016842932399E-2</v>
      </c>
      <c r="W1413" s="19">
        <v>1.19103357610584E-2</v>
      </c>
      <c r="X1413" s="51">
        <v>1.9799508271717099</v>
      </c>
      <c r="Y1413" s="19">
        <v>-5.4834257452967003E-3</v>
      </c>
      <c r="Z1413" s="51">
        <v>18.783330883714399</v>
      </c>
      <c r="AA1413" s="19">
        <v>-9.5730433222342998E-3</v>
      </c>
      <c r="AB1413" s="51">
        <v>19.6193625709275</v>
      </c>
      <c r="AC1413" s="19">
        <v>5.8423284315722399E-2</v>
      </c>
      <c r="AD1413" s="51">
        <v>30.1281839298317</v>
      </c>
      <c r="AE1413" s="19"/>
      <c r="AF1413" s="87"/>
      <c r="AG1413" s="19">
        <v>-5.0921667298098295E-4</v>
      </c>
      <c r="AH1413" s="51">
        <v>-1.8497426591238799</v>
      </c>
      <c r="AI1413" s="19">
        <v>-1.3913702223362599E-3</v>
      </c>
      <c r="AJ1413" s="51">
        <v>13.587780184767301</v>
      </c>
      <c r="AK1413" s="19">
        <v>7.0903999998336104E-2</v>
      </c>
      <c r="AL1413" s="19">
        <v>3.0210796685423699E-2</v>
      </c>
      <c r="AM1413" s="51">
        <v>36.2493774640607</v>
      </c>
      <c r="AN1413" s="15"/>
      <c r="AO1413" s="22">
        <v>1.69418516343285E-2</v>
      </c>
      <c r="AP1413" s="22">
        <v>-3.1679004900070099E-2</v>
      </c>
      <c r="AQ1413" s="22">
        <v>1.8628981293659301E-2</v>
      </c>
      <c r="AR1413" s="22">
        <v>-3.5463971923491003E-2</v>
      </c>
      <c r="AS1413" s="20">
        <v>7</v>
      </c>
      <c r="AT1413" s="20">
        <v>5</v>
      </c>
      <c r="AU1413" s="20">
        <v>7</v>
      </c>
      <c r="AV1413" s="21">
        <v>5</v>
      </c>
      <c r="AW1413" s="15"/>
      <c r="AX1413" s="25">
        <v>5.2132355457361002E-2</v>
      </c>
      <c r="AY1413" s="26">
        <v>-0.65275154434493698</v>
      </c>
      <c r="AZ1413" s="26">
        <v>0.51063429087025702</v>
      </c>
      <c r="BA1413" s="26">
        <v>-0.79025874631133797</v>
      </c>
      <c r="BB1413" s="85">
        <v>5.3533409649480701E-3</v>
      </c>
      <c r="BC1413" s="88">
        <v>-8.6211252709181299</v>
      </c>
      <c r="BD1413" s="18">
        <v>43747</v>
      </c>
      <c r="BE1413" s="18">
        <v>43914</v>
      </c>
      <c r="BF1413" s="20"/>
      <c r="BG1413" s="18"/>
      <c r="BH1413" s="15"/>
    </row>
    <row r="1414" spans="1:60" x14ac:dyDescent="0.25">
      <c r="A1414" s="15"/>
      <c r="B1414" s="14" t="s">
        <v>4398</v>
      </c>
      <c r="C1414" s="14" t="s">
        <v>4399</v>
      </c>
      <c r="D1414" s="14" t="s">
        <v>4394</v>
      </c>
      <c r="E1414" s="16" t="s">
        <v>257</v>
      </c>
      <c r="F1414" s="16" t="s">
        <v>350</v>
      </c>
      <c r="G1414" s="81" t="s">
        <v>115</v>
      </c>
      <c r="H1414" s="82" t="s">
        <v>288</v>
      </c>
      <c r="I1414" s="17" t="s">
        <v>31</v>
      </c>
      <c r="J1414" s="17" t="s">
        <v>4400</v>
      </c>
      <c r="K1414" s="15"/>
      <c r="L1414" s="18">
        <v>44022</v>
      </c>
      <c r="M1414" s="83">
        <v>1079.0361000001401</v>
      </c>
      <c r="N1414" s="84">
        <v>1079.0361000001401</v>
      </c>
      <c r="O1414" s="84">
        <v>1122.04839999974</v>
      </c>
      <c r="P1414" s="85">
        <f t="shared" si="21"/>
        <v>0.96166627036800745</v>
      </c>
      <c r="Q1414" s="18">
        <v>43747</v>
      </c>
      <c r="R1414" s="86">
        <v>16816829.013</v>
      </c>
      <c r="S1414" s="86">
        <v>14596689.930500001</v>
      </c>
      <c r="T1414" s="15"/>
      <c r="U1414" s="19">
        <v>1.53401158968336E-4</v>
      </c>
      <c r="V1414" s="51">
        <v>5.7253031263826401E-2</v>
      </c>
      <c r="W1414" s="19">
        <v>1.2201450430438901E-2</v>
      </c>
      <c r="X1414" s="51">
        <v>2.00906229410975</v>
      </c>
      <c r="Y1414" s="19">
        <v>-3.7461216406882202E-3</v>
      </c>
      <c r="Z1414" s="51">
        <v>18.957061294175201</v>
      </c>
      <c r="AA1414" s="19">
        <v>-6.0912867702427303E-3</v>
      </c>
      <c r="AB1414" s="51">
        <v>19.9675382261339</v>
      </c>
      <c r="AC1414" s="19">
        <v>6.5868256966496105E-2</v>
      </c>
      <c r="AD1414" s="51">
        <v>30.8726811949164</v>
      </c>
      <c r="AE1414" s="19"/>
      <c r="AF1414" s="87"/>
      <c r="AG1414" s="19">
        <v>-4.1334628622280401E-4</v>
      </c>
      <c r="AH1414" s="51">
        <v>-1.84015562044806</v>
      </c>
      <c r="AI1414" s="19">
        <v>4.48935281383456E-4</v>
      </c>
      <c r="AJ1414" s="51">
        <v>13.771810735139301</v>
      </c>
      <c r="AK1414" s="19">
        <v>7.9036099999939297E-2</v>
      </c>
      <c r="AL1414" s="19">
        <v>3.3543729465236503E-2</v>
      </c>
      <c r="AM1414" s="51">
        <v>37.162170568364701</v>
      </c>
      <c r="AN1414" s="15"/>
      <c r="AO1414" s="22">
        <v>1.6951599922322199E-2</v>
      </c>
      <c r="AP1414" s="22">
        <v>-3.1669693677031298E-2</v>
      </c>
      <c r="AQ1414" s="22">
        <v>1.8922215382190199E-2</v>
      </c>
      <c r="AR1414" s="22">
        <v>-3.5177144367480699E-2</v>
      </c>
      <c r="AS1414" s="20">
        <v>7</v>
      </c>
      <c r="AT1414" s="20">
        <v>5</v>
      </c>
      <c r="AU1414" s="20">
        <v>7</v>
      </c>
      <c r="AV1414" s="21">
        <v>5</v>
      </c>
      <c r="AW1414" s="15"/>
      <c r="AX1414" s="25">
        <v>5.2143302286567599E-2</v>
      </c>
      <c r="AY1414" s="26">
        <v>-0.59130145775816301</v>
      </c>
      <c r="AZ1414" s="26">
        <v>0.52215413874455396</v>
      </c>
      <c r="BA1414" s="26">
        <v>-0.71692877000259603</v>
      </c>
      <c r="BB1414" s="85">
        <v>5.3545290779584299E-3</v>
      </c>
      <c r="BC1414" s="88">
        <v>-8.4746789888740803</v>
      </c>
      <c r="BD1414" s="18">
        <v>43747</v>
      </c>
      <c r="BE1414" s="18">
        <v>43914</v>
      </c>
      <c r="BF1414" s="20"/>
      <c r="BG1414" s="18"/>
      <c r="BH1414" s="15"/>
    </row>
    <row r="1415" spans="1:60" x14ac:dyDescent="0.25">
      <c r="A1415" s="15"/>
      <c r="B1415" s="14" t="s">
        <v>4401</v>
      </c>
      <c r="C1415" s="14" t="s">
        <v>4402</v>
      </c>
      <c r="D1415" s="14" t="s">
        <v>4394</v>
      </c>
      <c r="E1415" s="16" t="s">
        <v>83</v>
      </c>
      <c r="F1415" s="16" t="s">
        <v>350</v>
      </c>
      <c r="G1415" s="81" t="s">
        <v>115</v>
      </c>
      <c r="H1415" s="82" t="s">
        <v>288</v>
      </c>
      <c r="I1415" s="17" t="s">
        <v>31</v>
      </c>
      <c r="J1415" s="17" t="s">
        <v>4403</v>
      </c>
      <c r="K1415" s="15"/>
      <c r="L1415" s="18">
        <v>44022</v>
      </c>
      <c r="M1415" s="83">
        <v>1056.4327000006999</v>
      </c>
      <c r="N1415" s="84">
        <v>1056.4327000006999</v>
      </c>
      <c r="O1415" s="84">
        <v>1105.60249999911</v>
      </c>
      <c r="P1415" s="85">
        <f t="shared" ref="P1415:P1478" si="22">IFERROR(N1415/O1415,"")</f>
        <v>0.95552669246094357</v>
      </c>
      <c r="Q1415" s="18">
        <v>43747</v>
      </c>
      <c r="R1415" s="86">
        <v>1752813.388</v>
      </c>
      <c r="S1415" s="86">
        <v>4718263.1889921902</v>
      </c>
      <c r="T1415" s="15"/>
      <c r="U1415" s="19">
        <v>1.30077261928818E-4</v>
      </c>
      <c r="V1415" s="51">
        <v>5.4920641559874597E-2</v>
      </c>
      <c r="W1415" s="19">
        <v>1.14945269069722E-2</v>
      </c>
      <c r="X1415" s="51">
        <v>1.93836994176309</v>
      </c>
      <c r="Y1415" s="19">
        <v>-7.9600198841944803E-3</v>
      </c>
      <c r="Z1415" s="51">
        <v>18.5356714698428</v>
      </c>
      <c r="AA1415" s="19">
        <v>-1.4526974995533201E-2</v>
      </c>
      <c r="AB1415" s="51">
        <v>19.123969403619402</v>
      </c>
      <c r="AC1415" s="19">
        <v>4.7876578164505197E-2</v>
      </c>
      <c r="AD1415" s="51">
        <v>29.073513314709999</v>
      </c>
      <c r="AE1415" s="19"/>
      <c r="AF1415" s="87"/>
      <c r="AG1415" s="19">
        <v>-6.4609767923684601E-4</v>
      </c>
      <c r="AH1415" s="51">
        <v>-1.8634307597494599</v>
      </c>
      <c r="AI1415" s="19">
        <v>-4.0147409536075403E-3</v>
      </c>
      <c r="AJ1415" s="51">
        <v>13.3254431116366</v>
      </c>
      <c r="AK1415" s="19">
        <v>5.6432700001096202E-2</v>
      </c>
      <c r="AL1415" s="19">
        <v>2.5193896159180398E-2</v>
      </c>
      <c r="AM1415" s="51">
        <v>33.377544390095899</v>
      </c>
      <c r="AN1415" s="15"/>
      <c r="AO1415" s="22">
        <v>1.6927969842072298E-2</v>
      </c>
      <c r="AP1415" s="22">
        <v>-3.1692276906142097E-2</v>
      </c>
      <c r="AQ1415" s="22">
        <v>1.8210334448667698E-2</v>
      </c>
      <c r="AR1415" s="22">
        <v>-3.5873611011084001E-2</v>
      </c>
      <c r="AS1415" s="20">
        <v>7</v>
      </c>
      <c r="AT1415" s="20">
        <v>5</v>
      </c>
      <c r="AU1415" s="20">
        <v>7</v>
      </c>
      <c r="AV1415" s="21">
        <v>5</v>
      </c>
      <c r="AW1415" s="15"/>
      <c r="AX1415" s="25">
        <v>5.211724000088E-2</v>
      </c>
      <c r="AY1415" s="26">
        <v>-0.74023475838112096</v>
      </c>
      <c r="AZ1415" s="26">
        <v>0.49424024467725802</v>
      </c>
      <c r="BA1415" s="26">
        <v>-0.89426614258263704</v>
      </c>
      <c r="BB1415" s="85">
        <v>5.3516982533892603E-3</v>
      </c>
      <c r="BC1415" s="88">
        <v>-8.8299547079077492</v>
      </c>
      <c r="BD1415" s="18">
        <v>43747</v>
      </c>
      <c r="BE1415" s="18">
        <v>43914</v>
      </c>
      <c r="BF1415" s="20"/>
      <c r="BG1415" s="18"/>
      <c r="BH1415" s="15"/>
    </row>
    <row r="1416" spans="1:60" x14ac:dyDescent="0.25">
      <c r="A1416" s="15"/>
      <c r="B1416" s="14" t="s">
        <v>4404</v>
      </c>
      <c r="C1416" s="14" t="s">
        <v>4405</v>
      </c>
      <c r="D1416" s="14" t="s">
        <v>4394</v>
      </c>
      <c r="E1416" s="16" t="s">
        <v>1393</v>
      </c>
      <c r="F1416" s="16" t="s">
        <v>350</v>
      </c>
      <c r="G1416" s="81" t="s">
        <v>115</v>
      </c>
      <c r="H1416" s="82" t="s">
        <v>288</v>
      </c>
      <c r="I1416" s="17" t="s">
        <v>31</v>
      </c>
      <c r="J1416" s="17" t="s">
        <v>64</v>
      </c>
      <c r="K1416" s="15"/>
      <c r="L1416" s="18">
        <v>44022</v>
      </c>
      <c r="M1416" s="83">
        <v>1066.9633000008801</v>
      </c>
      <c r="N1416" s="84">
        <v>1066.9633000008801</v>
      </c>
      <c r="O1416" s="84">
        <v>1104.9059999994899</v>
      </c>
      <c r="P1416" s="85">
        <f t="shared" si="22"/>
        <v>0.96565979368504884</v>
      </c>
      <c r="Q1416" s="18">
        <v>43747</v>
      </c>
      <c r="R1416" s="86">
        <v>2303120.2820000001</v>
      </c>
      <c r="S1416" s="86">
        <v>2132140.6949726599</v>
      </c>
      <c r="T1416" s="15"/>
      <c r="U1416" s="19">
        <v>1.6845028403622599E-4</v>
      </c>
      <c r="V1416" s="51">
        <v>5.8757943770615398E-2</v>
      </c>
      <c r="W1416" s="19">
        <v>1.26593415443494E-2</v>
      </c>
      <c r="X1416" s="51">
        <v>2.05485140550081</v>
      </c>
      <c r="Y1416" s="19">
        <v>-1.0100725412485201E-3</v>
      </c>
      <c r="Z1416" s="51">
        <v>19.230666204122802</v>
      </c>
      <c r="AA1416" s="19">
        <v>-5.9404410330898805E-4</v>
      </c>
      <c r="AB1416" s="51">
        <v>20.517262492823601</v>
      </c>
      <c r="AC1416" s="19"/>
      <c r="AD1416" s="51"/>
      <c r="AE1416" s="19"/>
      <c r="AF1416" s="87"/>
      <c r="AG1416" s="19">
        <v>-2.6254551903548401E-4</v>
      </c>
      <c r="AH1416" s="51">
        <v>-1.82507554372933</v>
      </c>
      <c r="AI1416" s="19">
        <v>3.3477421038696801E-3</v>
      </c>
      <c r="AJ1416" s="51">
        <v>14.0616914173879</v>
      </c>
      <c r="AK1416" s="19">
        <v>6.6375513817547499E-2</v>
      </c>
      <c r="AL1416" s="19">
        <v>3.5519082424798398E-2</v>
      </c>
      <c r="AM1416" s="51">
        <v>30.567507330561099</v>
      </c>
      <c r="AN1416" s="15"/>
      <c r="AO1416" s="22">
        <v>1.6966941368082199E-2</v>
      </c>
      <c r="AP1416" s="22">
        <v>-3.1655104585297501E-2</v>
      </c>
      <c r="AQ1416" s="22">
        <v>1.9382350241357899E-2</v>
      </c>
      <c r="AR1416" s="22">
        <v>-3.47259126738209E-2</v>
      </c>
      <c r="AS1416" s="20">
        <v>7</v>
      </c>
      <c r="AT1416" s="20">
        <v>5</v>
      </c>
      <c r="AU1416" s="20">
        <v>7</v>
      </c>
      <c r="AV1416" s="21">
        <v>5</v>
      </c>
      <c r="AW1416" s="15"/>
      <c r="AX1416" s="25">
        <v>5.2161104041588302E-2</v>
      </c>
      <c r="AY1416" s="26">
        <v>-0.49434729298946001</v>
      </c>
      <c r="AZ1416" s="26">
        <v>0.54033693057044696</v>
      </c>
      <c r="BA1416" s="26">
        <v>-0.60077544503747005</v>
      </c>
      <c r="BB1416" s="85">
        <v>5.3564585142248699E-3</v>
      </c>
      <c r="BC1416" s="88">
        <v>-8.2440225683676491</v>
      </c>
      <c r="BD1416" s="18">
        <v>43747</v>
      </c>
      <c r="BE1416" s="18">
        <v>43914</v>
      </c>
      <c r="BF1416" s="20"/>
      <c r="BG1416" s="18"/>
      <c r="BH1416" s="15"/>
    </row>
    <row r="1417" spans="1:60" x14ac:dyDescent="0.25">
      <c r="A1417" s="15"/>
      <c r="B1417" s="14" t="s">
        <v>4406</v>
      </c>
      <c r="C1417" s="14" t="s">
        <v>4407</v>
      </c>
      <c r="D1417" s="14" t="s">
        <v>4394</v>
      </c>
      <c r="E1417" s="16" t="s">
        <v>363</v>
      </c>
      <c r="F1417" s="16" t="s">
        <v>350</v>
      </c>
      <c r="G1417" s="81" t="s">
        <v>115</v>
      </c>
      <c r="H1417" s="82" t="s">
        <v>288</v>
      </c>
      <c r="I1417" s="17" t="s">
        <v>31</v>
      </c>
      <c r="J1417" s="17" t="s">
        <v>4408</v>
      </c>
      <c r="K1417" s="15"/>
      <c r="L1417" s="18">
        <v>44022</v>
      </c>
      <c r="M1417" s="83">
        <v>1064.8124000001701</v>
      </c>
      <c r="N1417" s="84">
        <v>1064.8124000001701</v>
      </c>
      <c r="O1417" s="84">
        <v>1112.2753999996901</v>
      </c>
      <c r="P1417" s="85">
        <f t="shared" si="22"/>
        <v>0.95732801426738989</v>
      </c>
      <c r="Q1417" s="18">
        <v>43747</v>
      </c>
      <c r="R1417" s="86">
        <v>32706206.798</v>
      </c>
      <c r="S1417" s="86">
        <v>32758724.526749998</v>
      </c>
      <c r="T1417" s="15"/>
      <c r="U1417" s="19">
        <v>1.36944279802265E-4</v>
      </c>
      <c r="V1417" s="51">
        <v>5.5607343347219299E-2</v>
      </c>
      <c r="W1417" s="19">
        <v>1.1702279476594401E-2</v>
      </c>
      <c r="X1417" s="51">
        <v>1.9591451987253099</v>
      </c>
      <c r="Y1417" s="19">
        <v>-6.7227334438939596E-3</v>
      </c>
      <c r="Z1417" s="51">
        <v>18.6594001138583</v>
      </c>
      <c r="AA1417" s="19">
        <v>-1.2053493599523801E-2</v>
      </c>
      <c r="AB1417" s="51">
        <v>19.371317543205802</v>
      </c>
      <c r="AC1417" s="19">
        <v>5.3135340656808701E-2</v>
      </c>
      <c r="AD1417" s="51">
        <v>29.599389563925801</v>
      </c>
      <c r="AE1417" s="19"/>
      <c r="AF1417" s="87"/>
      <c r="AG1417" s="19">
        <v>-5.7760835534281796E-4</v>
      </c>
      <c r="AH1417" s="51">
        <v>-1.8565818273600601</v>
      </c>
      <c r="AI1417" s="19">
        <v>-2.7041313869631302E-3</v>
      </c>
      <c r="AJ1417" s="51">
        <v>13.4565040682937</v>
      </c>
      <c r="AK1417" s="19">
        <v>6.4812399999937001E-2</v>
      </c>
      <c r="AL1417" s="19">
        <v>2.72791447823693E-2</v>
      </c>
      <c r="AM1417" s="51">
        <v>34.583591648959597</v>
      </c>
      <c r="AN1417" s="15"/>
      <c r="AO1417" s="22">
        <v>1.69349193492963E-2</v>
      </c>
      <c r="AP1417" s="22">
        <v>-3.1685588161053602E-2</v>
      </c>
      <c r="AQ1417" s="22">
        <v>1.84197315793426E-2</v>
      </c>
      <c r="AR1417" s="22">
        <v>-3.5668741530571403E-2</v>
      </c>
      <c r="AS1417" s="20">
        <v>7</v>
      </c>
      <c r="AT1417" s="20">
        <v>5</v>
      </c>
      <c r="AU1417" s="20">
        <v>7</v>
      </c>
      <c r="AV1417" s="21">
        <v>5</v>
      </c>
      <c r="AW1417" s="15"/>
      <c r="AX1417" s="25">
        <v>5.2124719492858303E-2</v>
      </c>
      <c r="AY1417" s="26">
        <v>-0.69654322262977098</v>
      </c>
      <c r="AZ1417" s="26">
        <v>0.50242735496613</v>
      </c>
      <c r="BA1417" s="26">
        <v>-0.842379458103096</v>
      </c>
      <c r="BB1417" s="85">
        <v>5.3525116205764799E-3</v>
      </c>
      <c r="BC1417" s="88">
        <v>-8.7256267646880605</v>
      </c>
      <c r="BD1417" s="18">
        <v>43747</v>
      </c>
      <c r="BE1417" s="18">
        <v>43914</v>
      </c>
      <c r="BF1417" s="20"/>
      <c r="BG1417" s="18"/>
      <c r="BH1417" s="15"/>
    </row>
    <row r="1418" spans="1:60" x14ac:dyDescent="0.25">
      <c r="A1418" s="15"/>
      <c r="B1418" s="14" t="s">
        <v>4409</v>
      </c>
      <c r="C1418" s="14" t="s">
        <v>4410</v>
      </c>
      <c r="D1418" s="14" t="s">
        <v>4394</v>
      </c>
      <c r="E1418" s="16" t="s">
        <v>367</v>
      </c>
      <c r="F1418" s="16" t="s">
        <v>350</v>
      </c>
      <c r="G1418" s="81" t="s">
        <v>115</v>
      </c>
      <c r="H1418" s="82" t="s">
        <v>288</v>
      </c>
      <c r="I1418" s="17" t="s">
        <v>31</v>
      </c>
      <c r="J1418" s="17" t="s">
        <v>4411</v>
      </c>
      <c r="K1418" s="15"/>
      <c r="L1418" s="18">
        <v>44022</v>
      </c>
      <c r="M1418" s="83">
        <v>1075.80639999919</v>
      </c>
      <c r="N1418" s="84">
        <v>1075.80639999919</v>
      </c>
      <c r="O1418" s="84">
        <v>1119.9548000004099</v>
      </c>
      <c r="P1418" s="85">
        <f t="shared" si="22"/>
        <v>0.96058019484250279</v>
      </c>
      <c r="Q1418" s="18">
        <v>43747</v>
      </c>
      <c r="R1418" s="86">
        <v>5302177.6119999997</v>
      </c>
      <c r="S1418" s="86">
        <v>5239851.5723359399</v>
      </c>
      <c r="T1418" s="15"/>
      <c r="U1418" s="19">
        <v>1.4921267211320799E-4</v>
      </c>
      <c r="V1418" s="51">
        <v>5.6834182578313602E-2</v>
      </c>
      <c r="W1418" s="19">
        <v>1.2076642287866E-2</v>
      </c>
      <c r="X1418" s="51">
        <v>1.9965814798524699</v>
      </c>
      <c r="Y1418" s="19">
        <v>-4.4910530132256099E-3</v>
      </c>
      <c r="Z1418" s="51">
        <v>18.882568156928802</v>
      </c>
      <c r="AA1418" s="19">
        <v>-7.5848552341994903E-3</v>
      </c>
      <c r="AB1418" s="51">
        <v>19.818181379727299</v>
      </c>
      <c r="AC1418" s="19">
        <v>6.2671251987922005E-2</v>
      </c>
      <c r="AD1418" s="51">
        <v>30.552980697044401</v>
      </c>
      <c r="AE1418" s="19"/>
      <c r="AF1418" s="87"/>
      <c r="AG1418" s="19">
        <v>-4.5442910413839898E-4</v>
      </c>
      <c r="AH1418" s="51">
        <v>-1.8442639022396199</v>
      </c>
      <c r="AI1418" s="19">
        <v>-3.4018709811789401E-4</v>
      </c>
      <c r="AJ1418" s="51">
        <v>13.6928984971892</v>
      </c>
      <c r="AK1418" s="19">
        <v>7.5806399998327806E-2</v>
      </c>
      <c r="AL1418" s="19">
        <v>3.1866487617662601E-2</v>
      </c>
      <c r="AM1418" s="51">
        <v>35.784844110312399</v>
      </c>
      <c r="AN1418" s="15"/>
      <c r="AO1418" s="22">
        <v>1.6947468813668799E-2</v>
      </c>
      <c r="AP1418" s="22">
        <v>-3.1673643646172402E-2</v>
      </c>
      <c r="AQ1418" s="22">
        <v>1.87962684158265E-2</v>
      </c>
      <c r="AR1418" s="22">
        <v>-3.52999650740458E-2</v>
      </c>
      <c r="AS1418" s="20">
        <v>7</v>
      </c>
      <c r="AT1418" s="20">
        <v>5</v>
      </c>
      <c r="AU1418" s="20">
        <v>7</v>
      </c>
      <c r="AV1418" s="21">
        <v>5</v>
      </c>
      <c r="AW1418" s="15"/>
      <c r="AX1418" s="25">
        <v>5.21385529549298E-2</v>
      </c>
      <c r="AY1418" s="26">
        <v>-0.61765817143077595</v>
      </c>
      <c r="AZ1418" s="26">
        <v>0.51721283262850204</v>
      </c>
      <c r="BA1418" s="26">
        <v>-0.74840895204579305</v>
      </c>
      <c r="BB1418" s="85">
        <v>5.3540140559925897E-3</v>
      </c>
      <c r="BC1418" s="88">
        <v>-8.5374338321125798</v>
      </c>
      <c r="BD1418" s="18">
        <v>43747</v>
      </c>
      <c r="BE1418" s="18">
        <v>43914</v>
      </c>
      <c r="BF1418" s="20"/>
      <c r="BG1418" s="18"/>
      <c r="BH1418" s="15"/>
    </row>
    <row r="1419" spans="1:60" x14ac:dyDescent="0.25">
      <c r="A1419" s="15"/>
      <c r="B1419" s="14" t="s">
        <v>4412</v>
      </c>
      <c r="C1419" s="14" t="s">
        <v>4413</v>
      </c>
      <c r="D1419" s="14" t="s">
        <v>4394</v>
      </c>
      <c r="E1419" s="16" t="s">
        <v>371</v>
      </c>
      <c r="F1419" s="16" t="s">
        <v>350</v>
      </c>
      <c r="G1419" s="81" t="s">
        <v>115</v>
      </c>
      <c r="H1419" s="82" t="s">
        <v>288</v>
      </c>
      <c r="I1419" s="17" t="s">
        <v>31</v>
      </c>
      <c r="J1419" s="17" t="s">
        <v>4414</v>
      </c>
      <c r="K1419" s="15"/>
      <c r="L1419" s="18">
        <v>44022</v>
      </c>
      <c r="M1419" s="83">
        <v>1077.67760000005</v>
      </c>
      <c r="N1419" s="84">
        <v>1077.67760000005</v>
      </c>
      <c r="O1419" s="84">
        <v>1119.36910000071</v>
      </c>
      <c r="P1419" s="85">
        <f t="shared" si="22"/>
        <v>0.96275446588561941</v>
      </c>
      <c r="Q1419" s="18">
        <v>43747</v>
      </c>
      <c r="R1419" s="86">
        <v>1473461.216</v>
      </c>
      <c r="S1419" s="86">
        <v>799368.68903418002</v>
      </c>
      <c r="T1419" s="15"/>
      <c r="U1419" s="19">
        <v>1.5749304475321001E-4</v>
      </c>
      <c r="V1419" s="51">
        <v>5.7662219842313803E-2</v>
      </c>
      <c r="W1419" s="19">
        <v>1.2326365322223899E-2</v>
      </c>
      <c r="X1419" s="51">
        <v>2.0215537832882502</v>
      </c>
      <c r="Y1419" s="19">
        <v>-3.0002203684489398E-3</v>
      </c>
      <c r="Z1419" s="51">
        <v>19.031651421391899</v>
      </c>
      <c r="AA1419" s="19">
        <v>-4.5939079918753097E-3</v>
      </c>
      <c r="AB1419" s="51">
        <v>20.117276103963398</v>
      </c>
      <c r="AC1419" s="19">
        <v>6.9076664420208503E-2</v>
      </c>
      <c r="AD1419" s="51">
        <v>31.1935219402658</v>
      </c>
      <c r="AE1419" s="19"/>
      <c r="AF1419" s="87"/>
      <c r="AG1419" s="19">
        <v>-3.7214348321867901E-4</v>
      </c>
      <c r="AH1419" s="51">
        <v>-1.8360353401476499</v>
      </c>
      <c r="AI1419" s="19">
        <v>1.2391951331665E-3</v>
      </c>
      <c r="AJ1419" s="51">
        <v>13.8508367203176</v>
      </c>
      <c r="AK1419" s="19">
        <v>7.7677600000242805E-2</v>
      </c>
      <c r="AL1419" s="19">
        <v>3.47415035594167E-2</v>
      </c>
      <c r="AM1419" s="51">
        <v>34.2845687094377</v>
      </c>
      <c r="AN1419" s="15"/>
      <c r="AO1419" s="22">
        <v>1.69558352426975E-2</v>
      </c>
      <c r="AP1419" s="22">
        <v>-3.1665743742451E-2</v>
      </c>
      <c r="AQ1419" s="22">
        <v>1.90478264630656E-2</v>
      </c>
      <c r="AR1419" s="22">
        <v>-3.50542669630158E-2</v>
      </c>
      <c r="AS1419" s="20">
        <v>7</v>
      </c>
      <c r="AT1419" s="20">
        <v>5</v>
      </c>
      <c r="AU1419" s="20">
        <v>7</v>
      </c>
      <c r="AV1419" s="21">
        <v>5</v>
      </c>
      <c r="AW1419" s="15"/>
      <c r="AX1419" s="25">
        <v>5.21481024397508E-2</v>
      </c>
      <c r="AY1419" s="26">
        <v>-0.56488569881730699</v>
      </c>
      <c r="AZ1419" s="26">
        <v>0.52710747758101195</v>
      </c>
      <c r="BA1419" s="26">
        <v>-0.68533715247303895</v>
      </c>
      <c r="BB1419" s="85">
        <v>5.3550494933369899E-3</v>
      </c>
      <c r="BC1419" s="88">
        <v>-8.4117830302857293</v>
      </c>
      <c r="BD1419" s="18">
        <v>43747</v>
      </c>
      <c r="BE1419" s="18">
        <v>43914</v>
      </c>
      <c r="BF1419" s="20"/>
      <c r="BG1419" s="18"/>
      <c r="BH1419" s="15"/>
    </row>
    <row r="1420" spans="1:60" x14ac:dyDescent="0.25">
      <c r="A1420" s="15"/>
      <c r="B1420" s="14" t="s">
        <v>4415</v>
      </c>
      <c r="C1420" s="14" t="s">
        <v>4416</v>
      </c>
      <c r="D1420" s="14" t="s">
        <v>4394</v>
      </c>
      <c r="E1420" s="16" t="s">
        <v>378</v>
      </c>
      <c r="F1420" s="16" t="s">
        <v>350</v>
      </c>
      <c r="G1420" s="81" t="s">
        <v>115</v>
      </c>
      <c r="H1420" s="82" t="s">
        <v>288</v>
      </c>
      <c r="I1420" s="17" t="s">
        <v>31</v>
      </c>
      <c r="J1420" s="17" t="s">
        <v>64</v>
      </c>
      <c r="K1420" s="15"/>
      <c r="L1420" s="18">
        <v>44022</v>
      </c>
      <c r="M1420" s="83">
        <v>1071.3973999991999</v>
      </c>
      <c r="N1420" s="84">
        <v>1071.3973999991999</v>
      </c>
      <c r="O1420" s="84">
        <v>1114.10539999977</v>
      </c>
      <c r="P1420" s="85">
        <f t="shared" si="22"/>
        <v>0.96166610448115686</v>
      </c>
      <c r="Q1420" s="18">
        <v>43747</v>
      </c>
      <c r="R1420" s="86">
        <v>53703.756999999998</v>
      </c>
      <c r="S1420" s="86">
        <v>39963.893828247099</v>
      </c>
      <c r="T1420" s="15"/>
      <c r="U1420" s="19">
        <v>1.53374647197779E-4</v>
      </c>
      <c r="V1420" s="51">
        <v>5.7250380086770698E-2</v>
      </c>
      <c r="W1420" s="19">
        <v>1.2201622284919699E-2</v>
      </c>
      <c r="X1420" s="51">
        <v>2.0090794795578399</v>
      </c>
      <c r="Y1420" s="19">
        <v>-3.7460504036062E-3</v>
      </c>
      <c r="Z1420" s="51">
        <v>18.957068417890699</v>
      </c>
      <c r="AA1420" s="19">
        <v>-6.0906548833372697E-3</v>
      </c>
      <c r="AB1420" s="51">
        <v>19.967601414828099</v>
      </c>
      <c r="AC1420" s="19">
        <v>6.5868844887518194E-2</v>
      </c>
      <c r="AD1420" s="51">
        <v>30.8727399870113</v>
      </c>
      <c r="AE1420" s="19"/>
      <c r="AF1420" s="87"/>
      <c r="AG1420" s="19">
        <v>-4.1330780186399401E-4</v>
      </c>
      <c r="AH1420" s="51">
        <v>-1.8401517720121801</v>
      </c>
      <c r="AI1420" s="19">
        <v>4.4914803766005201E-4</v>
      </c>
      <c r="AJ1420" s="51">
        <v>13.771832010767</v>
      </c>
      <c r="AK1420" s="19">
        <v>7.1397399999114E-2</v>
      </c>
      <c r="AL1420" s="19">
        <v>3.2462221523019301E-2</v>
      </c>
      <c r="AM1420" s="51">
        <v>34.141708937124299</v>
      </c>
      <c r="AN1420" s="15"/>
      <c r="AO1420" s="22">
        <v>1.6951659925325699E-2</v>
      </c>
      <c r="AP1420" s="22">
        <v>-3.16696762993161E-2</v>
      </c>
      <c r="AQ1420" s="22">
        <v>1.8922139721325899E-2</v>
      </c>
      <c r="AR1420" s="22">
        <v>-3.5177053826373601E-2</v>
      </c>
      <c r="AS1420" s="20">
        <v>7</v>
      </c>
      <c r="AT1420" s="20">
        <v>5</v>
      </c>
      <c r="AU1420" s="20">
        <v>7</v>
      </c>
      <c r="AV1420" s="21">
        <v>5</v>
      </c>
      <c r="AW1420" s="15"/>
      <c r="AX1420" s="25">
        <v>5.2143312812477201E-2</v>
      </c>
      <c r="AY1420" s="26">
        <v>-0.59129123291859298</v>
      </c>
      <c r="AZ1420" s="26">
        <v>0.52215581998461902</v>
      </c>
      <c r="BA1420" s="26">
        <v>-0.71691664308582403</v>
      </c>
      <c r="BB1420" s="85">
        <v>5.3545302461134297E-3</v>
      </c>
      <c r="BC1420" s="88">
        <v>-8.4747008676349704</v>
      </c>
      <c r="BD1420" s="18">
        <v>43747</v>
      </c>
      <c r="BE1420" s="18">
        <v>43914</v>
      </c>
      <c r="BF1420" s="20"/>
      <c r="BG1420" s="18"/>
      <c r="BH1420" s="15"/>
    </row>
    <row r="1421" spans="1:60" x14ac:dyDescent="0.25">
      <c r="A1421" s="15"/>
      <c r="B1421" s="14" t="s">
        <v>4417</v>
      </c>
      <c r="C1421" s="14" t="s">
        <v>4418</v>
      </c>
      <c r="D1421" s="14" t="s">
        <v>4394</v>
      </c>
      <c r="E1421" s="16" t="s">
        <v>382</v>
      </c>
      <c r="F1421" s="16" t="s">
        <v>350</v>
      </c>
      <c r="G1421" s="81" t="s">
        <v>115</v>
      </c>
      <c r="H1421" s="82" t="s">
        <v>288</v>
      </c>
      <c r="I1421" s="17" t="s">
        <v>31</v>
      </c>
      <c r="J1421" s="17" t="s">
        <v>64</v>
      </c>
      <c r="K1421" s="15"/>
      <c r="L1421" s="18">
        <v>44022</v>
      </c>
      <c r="M1421" s="83">
        <v>1036.8390999995199</v>
      </c>
      <c r="N1421" s="84">
        <v>1036.8390999995199</v>
      </c>
      <c r="O1421" s="84">
        <v>1065.1468000002201</v>
      </c>
      <c r="P1421" s="85">
        <f t="shared" si="22"/>
        <v>0.9734236632915817</v>
      </c>
      <c r="Q1421" s="18">
        <v>43747</v>
      </c>
      <c r="R1421" s="86">
        <v>3354.8119999999999</v>
      </c>
      <c r="S1421" s="86">
        <v>7079.5929732818604</v>
      </c>
      <c r="T1421" s="15"/>
      <c r="U1421" s="19">
        <v>1.5607556815666599E-4</v>
      </c>
      <c r="V1421" s="51">
        <v>5.7520472182659398E-2</v>
      </c>
      <c r="W1421" s="19">
        <v>1.22847169895977E-2</v>
      </c>
      <c r="X1421" s="51">
        <v>2.0173889500256301</v>
      </c>
      <c r="Y1421" s="19">
        <v>8.1765401464508596E-3</v>
      </c>
      <c r="Z1421" s="51">
        <v>20.149327472900001</v>
      </c>
      <c r="AA1421" s="19">
        <v>6.3114350432442699E-3</v>
      </c>
      <c r="AB1421" s="51">
        <v>21.2078104074753</v>
      </c>
      <c r="AC1421" s="19"/>
      <c r="AD1421" s="51"/>
      <c r="AE1421" s="19"/>
      <c r="AF1421" s="87"/>
      <c r="AG1421" s="19">
        <v>-3.8592826331296199E-4</v>
      </c>
      <c r="AH1421" s="51">
        <v>-1.8374138181570701</v>
      </c>
      <c r="AI1421" s="19">
        <v>1.24496931166505E-2</v>
      </c>
      <c r="AJ1421" s="51">
        <v>14.9718865186587</v>
      </c>
      <c r="AK1421" s="19">
        <v>3.6839099999269799E-2</v>
      </c>
      <c r="AL1421" s="19">
        <v>2.8359543068290801E-2</v>
      </c>
      <c r="AM1421" s="51">
        <v>26.9783178195357</v>
      </c>
      <c r="AN1421" s="15"/>
      <c r="AO1421" s="22">
        <v>1.6954364766206698E-2</v>
      </c>
      <c r="AP1421" s="22">
        <v>-3.1666987757489599E-2</v>
      </c>
      <c r="AQ1421" s="22">
        <v>1.9005575146365999E-2</v>
      </c>
      <c r="AR1421" s="22">
        <v>-3.9943465203577902E-2</v>
      </c>
      <c r="AS1421" s="20">
        <v>8</v>
      </c>
      <c r="AT1421" s="20">
        <v>4</v>
      </c>
      <c r="AU1421" s="20">
        <v>7</v>
      </c>
      <c r="AV1421" s="21">
        <v>5</v>
      </c>
      <c r="AW1421" s="15"/>
      <c r="AX1421" s="25">
        <v>5.06506044894195E-2</v>
      </c>
      <c r="AY1421" s="26">
        <v>-0.36811253424684798</v>
      </c>
      <c r="AZ1421" s="26">
        <v>0.56393153744556901</v>
      </c>
      <c r="BA1421" s="26">
        <v>-0.445110077127083</v>
      </c>
      <c r="BB1421" s="85">
        <v>5.1993749120356402E-3</v>
      </c>
      <c r="BC1421" s="88">
        <v>-7.3830762107609198</v>
      </c>
      <c r="BD1421" s="18">
        <v>43747</v>
      </c>
      <c r="BE1421" s="18">
        <v>43914</v>
      </c>
      <c r="BF1421" s="20"/>
      <c r="BG1421" s="18"/>
      <c r="BH1421" s="15"/>
    </row>
    <row r="1422" spans="1:60" x14ac:dyDescent="0.25">
      <c r="A1422" s="15"/>
      <c r="B1422" s="14" t="s">
        <v>4419</v>
      </c>
      <c r="C1422" s="14" t="s">
        <v>4420</v>
      </c>
      <c r="D1422" s="14" t="s">
        <v>4394</v>
      </c>
      <c r="E1422" s="16" t="s">
        <v>386</v>
      </c>
      <c r="F1422" s="16" t="s">
        <v>350</v>
      </c>
      <c r="G1422" s="81" t="s">
        <v>115</v>
      </c>
      <c r="H1422" s="82" t="s">
        <v>288</v>
      </c>
      <c r="I1422" s="17" t="s">
        <v>31</v>
      </c>
      <c r="J1422" s="17" t="s">
        <v>64</v>
      </c>
      <c r="K1422" s="15"/>
      <c r="L1422" s="18">
        <v>44022</v>
      </c>
      <c r="M1422" s="83">
        <v>1078.1425999999001</v>
      </c>
      <c r="N1422" s="84">
        <v>1078.1425999999001</v>
      </c>
      <c r="O1422" s="84">
        <v>1119.4317000005401</v>
      </c>
      <c r="P1422" s="85">
        <f t="shared" si="22"/>
        <v>0.96311601681404935</v>
      </c>
      <c r="Q1422" s="18">
        <v>43747</v>
      </c>
      <c r="R1422" s="86">
        <v>411311.33799999999</v>
      </c>
      <c r="S1422" s="86">
        <v>317865.20678222697</v>
      </c>
      <c r="T1422" s="15"/>
      <c r="U1422" s="19">
        <v>1.5881682884355501E-4</v>
      </c>
      <c r="V1422" s="51">
        <v>5.7794598251348403E-2</v>
      </c>
      <c r="W1422" s="19">
        <v>1.23677511310234E-2</v>
      </c>
      <c r="X1422" s="51">
        <v>2.0256923641682101</v>
      </c>
      <c r="Y1422" s="19">
        <v>-2.7524277411430402E-3</v>
      </c>
      <c r="Z1422" s="51">
        <v>19.0564306841407</v>
      </c>
      <c r="AA1422" s="19">
        <v>-4.0964280324260497E-3</v>
      </c>
      <c r="AB1422" s="51">
        <v>20.1670240999083</v>
      </c>
      <c r="AC1422" s="19">
        <v>7.0145722062079599E-2</v>
      </c>
      <c r="AD1422" s="51">
        <v>31.300427704467399</v>
      </c>
      <c r="AE1422" s="19"/>
      <c r="AF1422" s="87"/>
      <c r="AG1422" s="19">
        <v>-3.5863649191014702E-4</v>
      </c>
      <c r="AH1422" s="51">
        <v>-1.8346846410167901</v>
      </c>
      <c r="AI1422" s="19">
        <v>1.50158923133858E-3</v>
      </c>
      <c r="AJ1422" s="51">
        <v>13.877076130127501</v>
      </c>
      <c r="AK1422" s="19">
        <v>7.8142599999409895E-2</v>
      </c>
      <c r="AL1422" s="19">
        <v>3.5009823728614699E-2</v>
      </c>
      <c r="AM1422" s="51">
        <v>33.929496056109201</v>
      </c>
      <c r="AN1422" s="15"/>
      <c r="AO1422" s="22">
        <v>1.6957223704594099E-2</v>
      </c>
      <c r="AP1422" s="22">
        <v>-3.1664412549616799E-2</v>
      </c>
      <c r="AQ1422" s="22">
        <v>1.9089361014266601E-2</v>
      </c>
      <c r="AR1422" s="22">
        <v>-3.5013072871151997E-2</v>
      </c>
      <c r="AS1422" s="20">
        <v>7</v>
      </c>
      <c r="AT1422" s="20">
        <v>5</v>
      </c>
      <c r="AU1422" s="20">
        <v>7</v>
      </c>
      <c r="AV1422" s="21">
        <v>5</v>
      </c>
      <c r="AW1422" s="15"/>
      <c r="AX1422" s="25">
        <v>5.2149683038951497E-2</v>
      </c>
      <c r="AY1422" s="26">
        <v>-0.55610988613443602</v>
      </c>
      <c r="AZ1422" s="26">
        <v>0.52875246789517405</v>
      </c>
      <c r="BA1422" s="26">
        <v>-0.67483264757265704</v>
      </c>
      <c r="BB1422" s="85">
        <v>5.3552209733243204E-3</v>
      </c>
      <c r="BC1422" s="88">
        <v>-8.3909004900342605</v>
      </c>
      <c r="BD1422" s="18">
        <v>43747</v>
      </c>
      <c r="BE1422" s="18">
        <v>43914</v>
      </c>
      <c r="BF1422" s="20"/>
      <c r="BG1422" s="18"/>
      <c r="BH1422" s="15"/>
    </row>
    <row r="1423" spans="1:60" x14ac:dyDescent="0.25">
      <c r="A1423" s="15"/>
      <c r="B1423" s="14" t="s">
        <v>4421</v>
      </c>
      <c r="C1423" s="14" t="s">
        <v>4422</v>
      </c>
      <c r="D1423" s="14" t="s">
        <v>4394</v>
      </c>
      <c r="E1423" s="16" t="s">
        <v>390</v>
      </c>
      <c r="F1423" s="16" t="s">
        <v>350</v>
      </c>
      <c r="G1423" s="81" t="s">
        <v>115</v>
      </c>
      <c r="H1423" s="82" t="s">
        <v>288</v>
      </c>
      <c r="I1423" s="17" t="s">
        <v>31</v>
      </c>
      <c r="J1423" s="17" t="s">
        <v>64</v>
      </c>
      <c r="K1423" s="15"/>
      <c r="L1423" s="18">
        <v>44022</v>
      </c>
      <c r="M1423" s="83">
        <v>1086.7519000005</v>
      </c>
      <c r="N1423" s="84">
        <v>1086.7519000005</v>
      </c>
      <c r="O1423" s="84">
        <v>1127.51930000074</v>
      </c>
      <c r="P1423" s="85">
        <f t="shared" si="22"/>
        <v>0.96384327966695271</v>
      </c>
      <c r="Q1423" s="18">
        <v>43747</v>
      </c>
      <c r="R1423" s="86">
        <v>861968.37699999998</v>
      </c>
      <c r="S1423" s="86">
        <v>717867.82272558601</v>
      </c>
      <c r="T1423" s="15"/>
      <c r="U1423" s="19">
        <v>1.61608531925594E-4</v>
      </c>
      <c r="V1423" s="51">
        <v>5.8073768559552298E-2</v>
      </c>
      <c r="W1423" s="19">
        <v>1.2451336275262299E-2</v>
      </c>
      <c r="X1423" s="51">
        <v>2.0340508785921001</v>
      </c>
      <c r="Y1423" s="19">
        <v>-2.2542999840879899E-3</v>
      </c>
      <c r="Z1423" s="51">
        <v>19.106243459828001</v>
      </c>
      <c r="AA1423" s="19">
        <v>-3.0954211442804102E-3</v>
      </c>
      <c r="AB1423" s="51">
        <v>20.267124788719201</v>
      </c>
      <c r="AC1423" s="19">
        <v>7.2292782435397399E-2</v>
      </c>
      <c r="AD1423" s="51">
        <v>31.515133741806501</v>
      </c>
      <c r="AE1423" s="19"/>
      <c r="AF1423" s="87"/>
      <c r="AG1423" s="19">
        <v>-3.3096874904003899E-4</v>
      </c>
      <c r="AH1423" s="51">
        <v>-1.83191786672978</v>
      </c>
      <c r="AI1423" s="19">
        <v>2.0294114383432298E-3</v>
      </c>
      <c r="AJ1423" s="51">
        <v>13.9298583508353</v>
      </c>
      <c r="AK1423" s="19">
        <v>8.6751900000381299E-2</v>
      </c>
      <c r="AL1423" s="19">
        <v>3.6360470772706301E-2</v>
      </c>
      <c r="AM1423" s="51">
        <v>36.879394110524998</v>
      </c>
      <c r="AN1423" s="15"/>
      <c r="AO1423" s="22">
        <v>1.6960028235189401E-2</v>
      </c>
      <c r="AP1423" s="22">
        <v>-3.1661764160162399E-2</v>
      </c>
      <c r="AQ1423" s="22">
        <v>1.91730743845255E-2</v>
      </c>
      <c r="AR1423" s="22">
        <v>-3.4931202113512E-2</v>
      </c>
      <c r="AS1423" s="20">
        <v>7</v>
      </c>
      <c r="AT1423" s="20">
        <v>5</v>
      </c>
      <c r="AU1423" s="20">
        <v>7</v>
      </c>
      <c r="AV1423" s="21">
        <v>5</v>
      </c>
      <c r="AW1423" s="15"/>
      <c r="AX1423" s="25">
        <v>5.2152941256135801E-2</v>
      </c>
      <c r="AY1423" s="26">
        <v>-0.53845466329221403</v>
      </c>
      <c r="AZ1423" s="26">
        <v>0.53206419912021397</v>
      </c>
      <c r="BA1423" s="26">
        <v>-0.65368591578044299</v>
      </c>
      <c r="BB1423" s="85">
        <v>5.3555740166757503E-3</v>
      </c>
      <c r="BC1423" s="88">
        <v>-8.3488681747112405</v>
      </c>
      <c r="BD1423" s="18">
        <v>43747</v>
      </c>
      <c r="BE1423" s="18">
        <v>43914</v>
      </c>
      <c r="BF1423" s="20"/>
      <c r="BG1423" s="18"/>
      <c r="BH1423" s="15"/>
    </row>
    <row r="1424" spans="1:60" x14ac:dyDescent="0.25">
      <c r="A1424" s="15"/>
      <c r="B1424" s="14" t="s">
        <v>4423</v>
      </c>
      <c r="C1424" s="14" t="s">
        <v>4424</v>
      </c>
      <c r="D1424" s="14" t="s">
        <v>4425</v>
      </c>
      <c r="E1424" s="16" t="s">
        <v>36</v>
      </c>
      <c r="F1424" s="16" t="s">
        <v>350</v>
      </c>
      <c r="G1424" s="81" t="s">
        <v>205</v>
      </c>
      <c r="H1424" s="82" t="s">
        <v>206</v>
      </c>
      <c r="I1424" s="17" t="s">
        <v>31</v>
      </c>
      <c r="J1424" s="17" t="s">
        <v>4426</v>
      </c>
      <c r="K1424" s="15"/>
      <c r="L1424" s="18">
        <v>44022</v>
      </c>
      <c r="M1424" s="83">
        <v>1056.65550000034</v>
      </c>
      <c r="N1424" s="84">
        <v>1056.65550000034</v>
      </c>
      <c r="O1424" s="84">
        <v>1081.3614000007501</v>
      </c>
      <c r="P1424" s="85">
        <f t="shared" si="22"/>
        <v>0.97715296662115647</v>
      </c>
      <c r="Q1424" s="18">
        <v>43748</v>
      </c>
      <c r="R1424" s="86">
        <v>919524.13</v>
      </c>
      <c r="S1424" s="86">
        <v>915039.57562207</v>
      </c>
      <c r="T1424" s="15"/>
      <c r="U1424" s="19">
        <v>-8.20596575977106E-4</v>
      </c>
      <c r="V1424" s="51">
        <v>-4.0146742230717798E-2</v>
      </c>
      <c r="W1424" s="19">
        <v>6.0470094231277497E-3</v>
      </c>
      <c r="X1424" s="51">
        <v>1.39361819337864</v>
      </c>
      <c r="Y1424" s="19">
        <v>1.8390736149740401E-3</v>
      </c>
      <c r="Z1424" s="51">
        <v>19.5155808197451</v>
      </c>
      <c r="AA1424" s="19">
        <v>3.1046575477375899E-3</v>
      </c>
      <c r="AB1424" s="51">
        <v>20.887132657924699</v>
      </c>
      <c r="AC1424" s="19">
        <v>4.86329337400093E-2</v>
      </c>
      <c r="AD1424" s="51">
        <v>29.149148872267698</v>
      </c>
      <c r="AE1424" s="19"/>
      <c r="AF1424" s="87"/>
      <c r="AG1424" s="19">
        <v>-9.1979891294613494E-5</v>
      </c>
      <c r="AH1424" s="51">
        <v>-1.8080189809552401</v>
      </c>
      <c r="AI1424" s="19">
        <v>4.4911686709383503E-3</v>
      </c>
      <c r="AJ1424" s="51">
        <v>14.1760340740875</v>
      </c>
      <c r="AK1424" s="19">
        <v>5.6655500000488197E-2</v>
      </c>
      <c r="AL1424" s="19">
        <v>2.3899142093796399E-2</v>
      </c>
      <c r="AM1424" s="51">
        <v>33.767901649000102</v>
      </c>
      <c r="AN1424" s="15"/>
      <c r="AO1424" s="22">
        <v>1.8527012922277201E-2</v>
      </c>
      <c r="AP1424" s="22">
        <v>-2.9917923920038399E-2</v>
      </c>
      <c r="AQ1424" s="22">
        <v>2.16739109946502E-2</v>
      </c>
      <c r="AR1424" s="22">
        <v>-2.0565031341902799E-2</v>
      </c>
      <c r="AS1424" s="20">
        <v>6</v>
      </c>
      <c r="AT1424" s="20">
        <v>6</v>
      </c>
      <c r="AU1424" s="20">
        <v>7</v>
      </c>
      <c r="AV1424" s="21">
        <v>5</v>
      </c>
      <c r="AW1424" s="15"/>
      <c r="AX1424" s="25">
        <v>4.7011899676872401E-2</v>
      </c>
      <c r="AY1424" s="26">
        <v>-0.47699287733894402</v>
      </c>
      <c r="AZ1424" s="26">
        <v>0.56203825821012299</v>
      </c>
      <c r="BA1424" s="26">
        <v>-0.59253673273815399</v>
      </c>
      <c r="BB1424" s="85">
        <v>4.8315816075591997E-3</v>
      </c>
      <c r="BC1424" s="88">
        <v>-7.05984141845693</v>
      </c>
      <c r="BD1424" s="18">
        <v>43748</v>
      </c>
      <c r="BE1424" s="18">
        <v>43783</v>
      </c>
      <c r="BF1424" s="20"/>
      <c r="BG1424" s="18"/>
      <c r="BH1424" s="15"/>
    </row>
    <row r="1425" spans="1:60" x14ac:dyDescent="0.25">
      <c r="A1425" s="15"/>
      <c r="B1425" s="14" t="s">
        <v>4427</v>
      </c>
      <c r="C1425" s="14" t="s">
        <v>4428</v>
      </c>
      <c r="D1425" s="14" t="s">
        <v>4425</v>
      </c>
      <c r="E1425" s="16" t="s">
        <v>43</v>
      </c>
      <c r="F1425" s="16" t="s">
        <v>350</v>
      </c>
      <c r="G1425" s="81" t="s">
        <v>205</v>
      </c>
      <c r="H1425" s="82" t="s">
        <v>206</v>
      </c>
      <c r="I1425" s="17" t="s">
        <v>31</v>
      </c>
      <c r="J1425" s="17" t="s">
        <v>64</v>
      </c>
      <c r="K1425" s="15"/>
      <c r="L1425" s="18">
        <v>44022</v>
      </c>
      <c r="M1425" s="83">
        <v>1077.7736000008899</v>
      </c>
      <c r="N1425" s="84">
        <v>1077.7736000008899</v>
      </c>
      <c r="O1425" s="84">
        <v>1096.33540000021</v>
      </c>
      <c r="P1425" s="85">
        <f t="shared" si="22"/>
        <v>0.98306923228118281</v>
      </c>
      <c r="Q1425" s="18">
        <v>43748</v>
      </c>
      <c r="R1425" s="86">
        <v>2523529.0079999999</v>
      </c>
      <c r="S1425" s="86">
        <v>1943408.53585547</v>
      </c>
      <c r="T1425" s="15"/>
      <c r="U1425" s="19">
        <v>-7.9860193545755497E-4</v>
      </c>
      <c r="V1425" s="51">
        <v>-3.7947278178762603E-2</v>
      </c>
      <c r="W1425" s="19">
        <v>6.7120137191523099E-3</v>
      </c>
      <c r="X1425" s="51">
        <v>1.4601186229811001</v>
      </c>
      <c r="Y1425" s="19">
        <v>5.8634183587855703E-3</v>
      </c>
      <c r="Z1425" s="51">
        <v>19.918015294126199</v>
      </c>
      <c r="AA1425" s="19">
        <v>1.1224984868022101E-2</v>
      </c>
      <c r="AB1425" s="51">
        <v>21.699165389960399</v>
      </c>
      <c r="AC1425" s="19">
        <v>6.5657289747832706E-2</v>
      </c>
      <c r="AD1425" s="51">
        <v>30.851584473042699</v>
      </c>
      <c r="AE1425" s="19"/>
      <c r="AF1425" s="87"/>
      <c r="AG1425" s="19">
        <v>1.2824374789488499E-4</v>
      </c>
      <c r="AH1425" s="51">
        <v>-1.78599661703629</v>
      </c>
      <c r="AI1425" s="19">
        <v>8.7484726373077103E-3</v>
      </c>
      <c r="AJ1425" s="51">
        <v>14.6017644707317</v>
      </c>
      <c r="AK1425" s="19">
        <v>7.7773600000000401E-2</v>
      </c>
      <c r="AL1425" s="19">
        <v>3.33103973316611E-2</v>
      </c>
      <c r="AM1425" s="51">
        <v>36.813806079677299</v>
      </c>
      <c r="AN1425" s="15"/>
      <c r="AO1425" s="22">
        <v>1.8549471042206299E-2</v>
      </c>
      <c r="AP1425" s="22">
        <v>-2.9896565421040602E-2</v>
      </c>
      <c r="AQ1425" s="22">
        <v>2.2349338671119798E-2</v>
      </c>
      <c r="AR1425" s="22">
        <v>-1.9895971985533799E-2</v>
      </c>
      <c r="AS1425" s="20">
        <v>7</v>
      </c>
      <c r="AT1425" s="20">
        <v>5</v>
      </c>
      <c r="AU1425" s="20">
        <v>7</v>
      </c>
      <c r="AV1425" s="21">
        <v>5</v>
      </c>
      <c r="AW1425" s="15"/>
      <c r="AX1425" s="25">
        <v>4.7025991796035699E-2</v>
      </c>
      <c r="AY1425" s="26">
        <v>-0.31853051721736803</v>
      </c>
      <c r="AZ1425" s="26">
        <v>0.589261399934912</v>
      </c>
      <c r="BA1425" s="26">
        <v>-0.397084952722707</v>
      </c>
      <c r="BB1425" s="85">
        <v>4.8331521601539902E-3</v>
      </c>
      <c r="BC1425" s="88">
        <v>-6.9881534428059204</v>
      </c>
      <c r="BD1425" s="18">
        <v>43748</v>
      </c>
      <c r="BE1425" s="18">
        <v>43783</v>
      </c>
      <c r="BF1425" s="20"/>
      <c r="BG1425" s="18"/>
      <c r="BH1425" s="15"/>
    </row>
    <row r="1426" spans="1:60" x14ac:dyDescent="0.25">
      <c r="A1426" s="15"/>
      <c r="B1426" s="14" t="s">
        <v>4429</v>
      </c>
      <c r="C1426" s="14" t="s">
        <v>4430</v>
      </c>
      <c r="D1426" s="14" t="s">
        <v>4425</v>
      </c>
      <c r="E1426" s="16" t="s">
        <v>257</v>
      </c>
      <c r="F1426" s="16" t="s">
        <v>350</v>
      </c>
      <c r="G1426" s="81" t="s">
        <v>205</v>
      </c>
      <c r="H1426" s="82" t="s">
        <v>206</v>
      </c>
      <c r="I1426" s="17" t="s">
        <v>31</v>
      </c>
      <c r="J1426" s="17" t="s">
        <v>4431</v>
      </c>
      <c r="K1426" s="15"/>
      <c r="L1426" s="18">
        <v>44022</v>
      </c>
      <c r="M1426" s="83">
        <v>1080.03050000034</v>
      </c>
      <c r="N1426" s="84">
        <v>1080.03050000034</v>
      </c>
      <c r="O1426" s="84">
        <v>1096.57110000029</v>
      </c>
      <c r="P1426" s="85">
        <f t="shared" si="22"/>
        <v>0.98491607156166561</v>
      </c>
      <c r="Q1426" s="18">
        <v>43748</v>
      </c>
      <c r="R1426" s="86">
        <v>12644839.069</v>
      </c>
      <c r="S1426" s="86">
        <v>14205036.603875</v>
      </c>
      <c r="T1426" s="15"/>
      <c r="U1426" s="19">
        <v>-7.9175765222316797E-4</v>
      </c>
      <c r="V1426" s="51">
        <v>-3.7262849855324E-2</v>
      </c>
      <c r="W1426" s="19">
        <v>6.9192041955830098E-3</v>
      </c>
      <c r="X1426" s="51">
        <v>1.4808376706241699</v>
      </c>
      <c r="Y1426" s="19">
        <v>7.1186356908583496E-3</v>
      </c>
      <c r="Z1426" s="51">
        <v>20.043537027348101</v>
      </c>
      <c r="AA1426" s="19">
        <v>1.37637064253795E-2</v>
      </c>
      <c r="AB1426" s="51">
        <v>21.953037545696102</v>
      </c>
      <c r="AC1426" s="19">
        <v>7.1006095538905398E-2</v>
      </c>
      <c r="AD1426" s="51">
        <v>31.3864650521427</v>
      </c>
      <c r="AE1426" s="19"/>
      <c r="AF1426" s="87"/>
      <c r="AG1426" s="19">
        <v>1.96885048353579E-4</v>
      </c>
      <c r="AH1426" s="51">
        <v>-1.7791324869904199</v>
      </c>
      <c r="AI1426" s="19">
        <v>1.0076443793877799E-2</v>
      </c>
      <c r="AJ1426" s="51">
        <v>14.734561586388701</v>
      </c>
      <c r="AK1426" s="19">
        <v>8.0030500001157606E-2</v>
      </c>
      <c r="AL1426" s="19">
        <v>3.4747273213724797E-2</v>
      </c>
      <c r="AM1426" s="51">
        <v>36.6016893479391</v>
      </c>
      <c r="AN1426" s="15"/>
      <c r="AO1426" s="22">
        <v>1.85564310177142E-2</v>
      </c>
      <c r="AP1426" s="22">
        <v>-2.9889935340179401E-2</v>
      </c>
      <c r="AQ1426" s="22">
        <v>2.2559428056411E-2</v>
      </c>
      <c r="AR1426" s="22">
        <v>-1.9687965292177999E-2</v>
      </c>
      <c r="AS1426" s="20">
        <v>7</v>
      </c>
      <c r="AT1426" s="20">
        <v>5</v>
      </c>
      <c r="AU1426" s="20">
        <v>7</v>
      </c>
      <c r="AV1426" s="21">
        <v>5</v>
      </c>
      <c r="AW1426" s="15"/>
      <c r="AX1426" s="25">
        <v>4.7030673338013002E-2</v>
      </c>
      <c r="AY1426" s="26">
        <v>-0.269012197911707</v>
      </c>
      <c r="AZ1426" s="26">
        <v>0.59777002221835596</v>
      </c>
      <c r="BA1426" s="26">
        <v>-0.33571997263834402</v>
      </c>
      <c r="BB1426" s="85">
        <v>4.8336716514449998E-3</v>
      </c>
      <c r="BC1426" s="88">
        <v>-6.9658684238893303</v>
      </c>
      <c r="BD1426" s="18">
        <v>43748</v>
      </c>
      <c r="BE1426" s="18">
        <v>43783</v>
      </c>
      <c r="BF1426" s="20"/>
      <c r="BG1426" s="18"/>
      <c r="BH1426" s="15"/>
    </row>
    <row r="1427" spans="1:60" x14ac:dyDescent="0.25">
      <c r="A1427" s="15"/>
      <c r="B1427" s="14" t="s">
        <v>4432</v>
      </c>
      <c r="C1427" s="14" t="s">
        <v>4433</v>
      </c>
      <c r="D1427" s="14" t="s">
        <v>4425</v>
      </c>
      <c r="E1427" s="16" t="s">
        <v>83</v>
      </c>
      <c r="F1427" s="16" t="s">
        <v>350</v>
      </c>
      <c r="G1427" s="81" t="s">
        <v>205</v>
      </c>
      <c r="H1427" s="82" t="s">
        <v>206</v>
      </c>
      <c r="I1427" s="17" t="s">
        <v>31</v>
      </c>
      <c r="J1427" s="17" t="s">
        <v>4434</v>
      </c>
      <c r="K1427" s="15"/>
      <c r="L1427" s="18">
        <v>44022</v>
      </c>
      <c r="M1427" s="83">
        <v>997.19460000004597</v>
      </c>
      <c r="N1427" s="84">
        <v>997.19460000004597</v>
      </c>
      <c r="O1427" s="84">
        <v>1041.62480000034</v>
      </c>
      <c r="P1427" s="85">
        <f t="shared" si="22"/>
        <v>0.9573452936217729</v>
      </c>
      <c r="Q1427" s="18">
        <v>43763</v>
      </c>
      <c r="R1427" s="86">
        <v>113.467</v>
      </c>
      <c r="S1427" s="86">
        <v>17971.7706870117</v>
      </c>
      <c r="T1427" s="15"/>
      <c r="U1427" s="19">
        <v>-8.1191986100748203E-4</v>
      </c>
      <c r="V1427" s="51">
        <v>-3.9279070733755403E-2</v>
      </c>
      <c r="W1427" s="19">
        <v>5.8185891648463396E-3</v>
      </c>
      <c r="X1427" s="51">
        <v>1.3707761675504999</v>
      </c>
      <c r="Y1427" s="19">
        <v>-2.2658145098830601E-2</v>
      </c>
      <c r="Z1427" s="51">
        <v>17.0658589483646</v>
      </c>
      <c r="AA1427" s="19">
        <v>-4.2596616464870701E-2</v>
      </c>
      <c r="AB1427" s="51">
        <v>16.3170052566857</v>
      </c>
      <c r="AC1427" s="19"/>
      <c r="AD1427" s="51"/>
      <c r="AE1427" s="19"/>
      <c r="AF1427" s="87"/>
      <c r="AG1427" s="19">
        <v>-5.4151623771758801E-6</v>
      </c>
      <c r="AH1427" s="51">
        <v>-1.7993625080635001</v>
      </c>
      <c r="AI1427" s="19">
        <v>-1.9985832369457099E-2</v>
      </c>
      <c r="AJ1427" s="51">
        <v>11.728333970051599</v>
      </c>
      <c r="AK1427" s="19">
        <v>-3.2508471958863101E-3</v>
      </c>
      <c r="AL1427" s="19">
        <v>-1.7668595801296799E-3</v>
      </c>
      <c r="AM1427" s="51">
        <v>23.6048712292395</v>
      </c>
      <c r="AN1427" s="15"/>
      <c r="AO1427" s="22">
        <v>1.8535862189310099E-2</v>
      </c>
      <c r="AP1427" s="22">
        <v>-2.9909517236774302E-2</v>
      </c>
      <c r="AQ1427" s="22">
        <v>8.3315414140088303E-3</v>
      </c>
      <c r="AR1427" s="22">
        <v>-1.9739331996788699E-2</v>
      </c>
      <c r="AS1427" s="20">
        <v>3</v>
      </c>
      <c r="AT1427" s="20">
        <v>5</v>
      </c>
      <c r="AU1427" s="20">
        <v>7</v>
      </c>
      <c r="AV1427" s="21">
        <v>5</v>
      </c>
      <c r="AW1427" s="15"/>
      <c r="AX1427" s="25">
        <v>4.2837904083935403E-2</v>
      </c>
      <c r="AY1427" s="26">
        <v>-1.56890515819578</v>
      </c>
      <c r="AZ1427" s="26">
        <v>0.40241840283351799</v>
      </c>
      <c r="BA1427" s="26">
        <v>-1.8774809370625001</v>
      </c>
      <c r="BB1427" s="85">
        <v>4.3980734470369497E-3</v>
      </c>
      <c r="BC1427" s="88">
        <v>-5.0784313123731399</v>
      </c>
      <c r="BD1427" s="18">
        <v>43657</v>
      </c>
      <c r="BE1427" s="18">
        <v>43783</v>
      </c>
      <c r="BF1427" s="20"/>
      <c r="BG1427" s="18"/>
      <c r="BH1427" s="15"/>
    </row>
    <row r="1428" spans="1:60" x14ac:dyDescent="0.25">
      <c r="A1428" s="15"/>
      <c r="B1428" s="14" t="s">
        <v>4435</v>
      </c>
      <c r="C1428" s="14" t="s">
        <v>4436</v>
      </c>
      <c r="D1428" s="14" t="s">
        <v>4425</v>
      </c>
      <c r="E1428" s="16" t="s">
        <v>59</v>
      </c>
      <c r="F1428" s="16" t="s">
        <v>350</v>
      </c>
      <c r="G1428" s="81" t="s">
        <v>205</v>
      </c>
      <c r="H1428" s="82" t="s">
        <v>206</v>
      </c>
      <c r="I1428" s="17" t="s">
        <v>31</v>
      </c>
      <c r="J1428" s="17" t="s">
        <v>4437</v>
      </c>
      <c r="K1428" s="15"/>
      <c r="L1428" s="18">
        <v>44022</v>
      </c>
      <c r="M1428" s="83">
        <v>1067.27889999934</v>
      </c>
      <c r="N1428" s="84">
        <v>1067.27889999934</v>
      </c>
      <c r="O1428" s="84">
        <v>1067.27889999934</v>
      </c>
      <c r="P1428" s="85">
        <f t="shared" si="22"/>
        <v>1</v>
      </c>
      <c r="Q1428" s="18">
        <v>44022</v>
      </c>
      <c r="R1428" s="86">
        <v>0</v>
      </c>
      <c r="S1428" s="86">
        <v>85161.904389282194</v>
      </c>
      <c r="T1428" s="15"/>
      <c r="U1428" s="19">
        <v>0</v>
      </c>
      <c r="V1428" s="51">
        <v>4.1912915366992799E-2</v>
      </c>
      <c r="W1428" s="19">
        <v>0</v>
      </c>
      <c r="X1428" s="51">
        <v>0.78891725106586796</v>
      </c>
      <c r="Y1428" s="19">
        <v>0</v>
      </c>
      <c r="Z1428" s="51">
        <v>19.3316734582477</v>
      </c>
      <c r="AA1428" s="19">
        <v>1.6519893961230998E-2</v>
      </c>
      <c r="AB1428" s="51">
        <v>22.2286562992958</v>
      </c>
      <c r="AC1428" s="19"/>
      <c r="AD1428" s="51"/>
      <c r="AE1428" s="19"/>
      <c r="AF1428" s="87"/>
      <c r="AG1428" s="19">
        <v>0</v>
      </c>
      <c r="AH1428" s="51">
        <v>-1.79882099182578</v>
      </c>
      <c r="AI1428" s="19">
        <v>0</v>
      </c>
      <c r="AJ1428" s="51">
        <v>13.726917206993701</v>
      </c>
      <c r="AK1428" s="19">
        <v>6.63973093433015E-2</v>
      </c>
      <c r="AL1428" s="19">
        <v>3.55305770772247E-2</v>
      </c>
      <c r="AM1428" s="51">
        <v>30.569686883158301</v>
      </c>
      <c r="AN1428" s="15"/>
      <c r="AO1428" s="22">
        <v>2.6822834624908899E-3</v>
      </c>
      <c r="AP1428" s="22">
        <v>0</v>
      </c>
      <c r="AQ1428" s="22">
        <v>6.4017582808446596E-3</v>
      </c>
      <c r="AR1428" s="22">
        <v>0</v>
      </c>
      <c r="AS1428" s="20">
        <v>1</v>
      </c>
      <c r="AT1428" s="20">
        <v>0</v>
      </c>
      <c r="AU1428" s="20">
        <v>7</v>
      </c>
      <c r="AV1428" s="21">
        <v>5</v>
      </c>
      <c r="AW1428" s="15"/>
      <c r="AX1428" s="25">
        <v>4.2877625241453596E-3</v>
      </c>
      <c r="AY1428" s="26">
        <v>-2.8222625372618499</v>
      </c>
      <c r="AZ1428" s="26">
        <v>0.59855949575467104</v>
      </c>
      <c r="BA1428" s="26">
        <v>-7.2024967525794601</v>
      </c>
      <c r="BB1428" s="85">
        <v>4.4335539466771901E-4</v>
      </c>
      <c r="BC1428" s="88">
        <v>0</v>
      </c>
      <c r="BD1428" s="18">
        <v>43689</v>
      </c>
      <c r="BE1428" s="18"/>
      <c r="BF1428" s="20"/>
      <c r="BG1428" s="18"/>
      <c r="BH1428" s="15"/>
    </row>
    <row r="1429" spans="1:60" x14ac:dyDescent="0.25">
      <c r="A1429" s="15"/>
      <c r="B1429" s="14" t="s">
        <v>4438</v>
      </c>
      <c r="C1429" s="14" t="s">
        <v>4439</v>
      </c>
      <c r="D1429" s="14" t="s">
        <v>4425</v>
      </c>
      <c r="E1429" s="16" t="s">
        <v>363</v>
      </c>
      <c r="F1429" s="16" t="s">
        <v>350</v>
      </c>
      <c r="G1429" s="81" t="s">
        <v>205</v>
      </c>
      <c r="H1429" s="82" t="s">
        <v>206</v>
      </c>
      <c r="I1429" s="17" t="s">
        <v>31</v>
      </c>
      <c r="J1429" s="17" t="s">
        <v>4440</v>
      </c>
      <c r="K1429" s="15"/>
      <c r="L1429" s="18">
        <v>44022</v>
      </c>
      <c r="M1429" s="83">
        <v>1066.28119999915</v>
      </c>
      <c r="N1429" s="84">
        <v>1066.28119999915</v>
      </c>
      <c r="O1429" s="84">
        <v>1087.8057000003801</v>
      </c>
      <c r="P1429" s="85">
        <f t="shared" si="22"/>
        <v>0.98021291853754533</v>
      </c>
      <c r="Q1429" s="18">
        <v>43748</v>
      </c>
      <c r="R1429" s="86">
        <v>29550153.239</v>
      </c>
      <c r="S1429" s="86">
        <v>29966350.9701562</v>
      </c>
      <c r="T1429" s="15"/>
      <c r="U1429" s="19">
        <v>-8.0916861679725105E-4</v>
      </c>
      <c r="V1429" s="51">
        <v>-3.9003946312732303E-2</v>
      </c>
      <c r="W1429" s="19">
        <v>6.3914487200236198E-3</v>
      </c>
      <c r="X1429" s="51">
        <v>1.42806212306823</v>
      </c>
      <c r="Y1429" s="19">
        <v>3.92132198612671E-3</v>
      </c>
      <c r="Z1429" s="51">
        <v>19.7238056568603</v>
      </c>
      <c r="AA1429" s="19">
        <v>7.3026240570470699E-3</v>
      </c>
      <c r="AB1429" s="51">
        <v>21.306929308862902</v>
      </c>
      <c r="AC1429" s="19">
        <v>5.7416979205299902E-2</v>
      </c>
      <c r="AD1429" s="51">
        <v>30.0275534187967</v>
      </c>
      <c r="AE1429" s="19"/>
      <c r="AF1429" s="87"/>
      <c r="AG1429" s="19">
        <v>2.20396996155614E-5</v>
      </c>
      <c r="AH1429" s="51">
        <v>-1.7966170218642199</v>
      </c>
      <c r="AI1429" s="19">
        <v>6.6938817744812704E-3</v>
      </c>
      <c r="AJ1429" s="51">
        <v>14.3963053844491</v>
      </c>
      <c r="AK1429" s="19">
        <v>6.6281199999139104E-2</v>
      </c>
      <c r="AL1429" s="19">
        <v>2.78862027698779E-2</v>
      </c>
      <c r="AM1429" s="51">
        <v>34.7304716488579</v>
      </c>
      <c r="AN1429" s="15"/>
      <c r="AO1429" s="22">
        <v>1.85386334069335E-2</v>
      </c>
      <c r="AP1429" s="22">
        <v>-2.9906879281952601E-2</v>
      </c>
      <c r="AQ1429" s="22">
        <v>2.2023513138265099E-2</v>
      </c>
      <c r="AR1429" s="22">
        <v>-2.0218586050759799E-2</v>
      </c>
      <c r="AS1429" s="20">
        <v>7</v>
      </c>
      <c r="AT1429" s="20">
        <v>5</v>
      </c>
      <c r="AU1429" s="20">
        <v>7</v>
      </c>
      <c r="AV1429" s="21">
        <v>5</v>
      </c>
      <c r="AW1429" s="15"/>
      <c r="AX1429" s="25">
        <v>4.7018984951573702E-2</v>
      </c>
      <c r="AY1429" s="26">
        <v>-0.39505979459954699</v>
      </c>
      <c r="AZ1429" s="26">
        <v>0.57611319643274295</v>
      </c>
      <c r="BA1429" s="26">
        <v>-0.49165419417067802</v>
      </c>
      <c r="BB1429" s="85">
        <v>4.8323728072045902E-3</v>
      </c>
      <c r="BC1429" s="88">
        <v>-7.0227155456377703</v>
      </c>
      <c r="BD1429" s="18">
        <v>43748</v>
      </c>
      <c r="BE1429" s="18">
        <v>43783</v>
      </c>
      <c r="BF1429" s="20"/>
      <c r="BG1429" s="18"/>
      <c r="BH1429" s="15"/>
    </row>
    <row r="1430" spans="1:60" x14ac:dyDescent="0.25">
      <c r="A1430" s="15"/>
      <c r="B1430" s="14" t="s">
        <v>4441</v>
      </c>
      <c r="C1430" s="14" t="s">
        <v>4442</v>
      </c>
      <c r="D1430" s="14" t="s">
        <v>4425</v>
      </c>
      <c r="E1430" s="16" t="s">
        <v>367</v>
      </c>
      <c r="F1430" s="16" t="s">
        <v>350</v>
      </c>
      <c r="G1430" s="81" t="s">
        <v>205</v>
      </c>
      <c r="H1430" s="82" t="s">
        <v>206</v>
      </c>
      <c r="I1430" s="17" t="s">
        <v>31</v>
      </c>
      <c r="J1430" s="17" t="s">
        <v>4443</v>
      </c>
      <c r="K1430" s="15"/>
      <c r="L1430" s="18">
        <v>44022</v>
      </c>
      <c r="M1430" s="83">
        <v>1077.4822000004399</v>
      </c>
      <c r="N1430" s="84">
        <v>1077.4822000004399</v>
      </c>
      <c r="O1430" s="84">
        <v>1093.8445999994899</v>
      </c>
      <c r="P1430" s="85">
        <f t="shared" si="22"/>
        <v>0.98504138522139462</v>
      </c>
      <c r="Q1430" s="18">
        <v>43748</v>
      </c>
      <c r="R1430" s="86">
        <v>2609175.659</v>
      </c>
      <c r="S1430" s="86">
        <v>1797020.109125</v>
      </c>
      <c r="T1430" s="15"/>
      <c r="U1430" s="19">
        <v>-7.9131216534733496E-4</v>
      </c>
      <c r="V1430" s="51">
        <v>-3.7218301167740699E-2</v>
      </c>
      <c r="W1430" s="19">
        <v>6.9328589452197801E-3</v>
      </c>
      <c r="X1430" s="51">
        <v>1.4822031455878499</v>
      </c>
      <c r="Y1430" s="19">
        <v>7.2035641096590596E-3</v>
      </c>
      <c r="Z1430" s="51">
        <v>20.0520298692281</v>
      </c>
      <c r="AA1430" s="19">
        <v>1.3936183167970699E-2</v>
      </c>
      <c r="AB1430" s="51">
        <v>21.970285219955301</v>
      </c>
      <c r="AC1430" s="19">
        <v>7.1370992720403606E-2</v>
      </c>
      <c r="AD1430" s="51">
        <v>31.4229547702998</v>
      </c>
      <c r="AE1430" s="19"/>
      <c r="AF1430" s="87"/>
      <c r="AG1430" s="19">
        <v>2.01343160370016E-4</v>
      </c>
      <c r="AH1430" s="51">
        <v>-1.77868667578878</v>
      </c>
      <c r="AI1430" s="19">
        <v>1.01662372035207E-2</v>
      </c>
      <c r="AJ1430" s="51">
        <v>14.7435409273457</v>
      </c>
      <c r="AK1430" s="19">
        <v>7.7482200000304105E-2</v>
      </c>
      <c r="AL1430" s="19">
        <v>3.4719824750936802E-2</v>
      </c>
      <c r="AM1430" s="51">
        <v>33.8634560562205</v>
      </c>
      <c r="AN1430" s="15"/>
      <c r="AO1430" s="22">
        <v>1.8556885201178399E-2</v>
      </c>
      <c r="AP1430" s="22">
        <v>-2.9889420601648502E-2</v>
      </c>
      <c r="AQ1430" s="22">
        <v>2.25737829296122E-2</v>
      </c>
      <c r="AR1430" s="22">
        <v>-1.9673893752951699E-2</v>
      </c>
      <c r="AS1430" s="20">
        <v>7</v>
      </c>
      <c r="AT1430" s="20">
        <v>5</v>
      </c>
      <c r="AU1430" s="20">
        <v>7</v>
      </c>
      <c r="AV1430" s="21">
        <v>5</v>
      </c>
      <c r="AW1430" s="15"/>
      <c r="AX1430" s="25">
        <v>4.7030938758325598E-2</v>
      </c>
      <c r="AY1430" s="26">
        <v>-0.26564817106145699</v>
      </c>
      <c r="AZ1430" s="26">
        <v>0.598348030855959</v>
      </c>
      <c r="BA1430" s="26">
        <v>-0.33154633278354601</v>
      </c>
      <c r="BB1430" s="85">
        <v>4.8337016585537603E-3</v>
      </c>
      <c r="BC1430" s="88">
        <v>-6.9643530716566602</v>
      </c>
      <c r="BD1430" s="18">
        <v>43748</v>
      </c>
      <c r="BE1430" s="18">
        <v>43783</v>
      </c>
      <c r="BF1430" s="20"/>
      <c r="BG1430" s="18"/>
      <c r="BH1430" s="15"/>
    </row>
    <row r="1431" spans="1:60" x14ac:dyDescent="0.25">
      <c r="A1431" s="15"/>
      <c r="B1431" s="14" t="s">
        <v>4444</v>
      </c>
      <c r="C1431" s="14" t="s">
        <v>4445</v>
      </c>
      <c r="D1431" s="14" t="s">
        <v>4425</v>
      </c>
      <c r="E1431" s="16" t="s">
        <v>371</v>
      </c>
      <c r="F1431" s="16" t="s">
        <v>350</v>
      </c>
      <c r="G1431" s="81" t="s">
        <v>205</v>
      </c>
      <c r="H1431" s="82" t="s">
        <v>206</v>
      </c>
      <c r="I1431" s="17" t="s">
        <v>31</v>
      </c>
      <c r="J1431" s="17" t="s">
        <v>4446</v>
      </c>
      <c r="K1431" s="15"/>
      <c r="L1431" s="18">
        <v>44022</v>
      </c>
      <c r="M1431" s="83">
        <v>1080.3171999994699</v>
      </c>
      <c r="N1431" s="84">
        <v>1080.3171999994699</v>
      </c>
      <c r="O1431" s="84">
        <v>1096.45160000026</v>
      </c>
      <c r="P1431" s="85">
        <f t="shared" si="22"/>
        <v>0.98528489538363007</v>
      </c>
      <c r="Q1431" s="18">
        <v>43748</v>
      </c>
      <c r="R1431" s="86">
        <v>4435649.7429999998</v>
      </c>
      <c r="S1431" s="86">
        <v>3863858.3022812498</v>
      </c>
      <c r="T1431" s="15"/>
      <c r="U1431" s="19">
        <v>-7.9034625196072695E-4</v>
      </c>
      <c r="V1431" s="51">
        <v>-3.7121709829079898E-2</v>
      </c>
      <c r="W1431" s="19">
        <v>6.9603405809175499E-3</v>
      </c>
      <c r="X1431" s="51">
        <v>1.4849513091576201</v>
      </c>
      <c r="Y1431" s="19">
        <v>7.3687905096449001E-3</v>
      </c>
      <c r="Z1431" s="51">
        <v>20.0685525092122</v>
      </c>
      <c r="AA1431" s="19">
        <v>1.4270920470153201E-2</v>
      </c>
      <c r="AB1431" s="51">
        <v>22.0037589501881</v>
      </c>
      <c r="AC1431" s="19">
        <v>7.2078597600921099E-2</v>
      </c>
      <c r="AD1431" s="51">
        <v>31.493715258344299</v>
      </c>
      <c r="AE1431" s="19"/>
      <c r="AF1431" s="87"/>
      <c r="AG1431" s="19">
        <v>2.10445445190999E-4</v>
      </c>
      <c r="AH1431" s="51">
        <v>-1.7777764473066799</v>
      </c>
      <c r="AI1431" s="19">
        <v>1.0341172463085999E-2</v>
      </c>
      <c r="AJ1431" s="51">
        <v>14.761034453302299</v>
      </c>
      <c r="AK1431" s="19">
        <v>8.0317199999699398E-2</v>
      </c>
      <c r="AL1431" s="19">
        <v>3.5375968942389598E-2</v>
      </c>
      <c r="AM1431" s="51">
        <v>36.920618926000301</v>
      </c>
      <c r="AN1431" s="15"/>
      <c r="AO1431" s="22">
        <v>1.8557856541519899E-2</v>
      </c>
      <c r="AP1431" s="22">
        <v>-2.9888566677073E-2</v>
      </c>
      <c r="AQ1431" s="22">
        <v>2.2601280134040301E-2</v>
      </c>
      <c r="AR1431" s="22">
        <v>-1.9646272107820599E-2</v>
      </c>
      <c r="AS1431" s="20">
        <v>7</v>
      </c>
      <c r="AT1431" s="20">
        <v>5</v>
      </c>
      <c r="AU1431" s="20">
        <v>7</v>
      </c>
      <c r="AV1431" s="21">
        <v>5</v>
      </c>
      <c r="AW1431" s="15"/>
      <c r="AX1431" s="25">
        <v>4.7031634750019299E-2</v>
      </c>
      <c r="AY1431" s="26">
        <v>-0.25912703939638998</v>
      </c>
      <c r="AZ1431" s="26">
        <v>0.59946869158739002</v>
      </c>
      <c r="BA1431" s="26">
        <v>-0.32345397202425402</v>
      </c>
      <c r="BB1431" s="85">
        <v>4.8337783113129298E-3</v>
      </c>
      <c r="BC1431" s="88">
        <v>-6.9614016706254898</v>
      </c>
      <c r="BD1431" s="18">
        <v>43748</v>
      </c>
      <c r="BE1431" s="18">
        <v>43783</v>
      </c>
      <c r="BF1431" s="20"/>
      <c r="BG1431" s="18"/>
      <c r="BH1431" s="15"/>
    </row>
    <row r="1432" spans="1:60" x14ac:dyDescent="0.25">
      <c r="A1432" s="15"/>
      <c r="B1432" s="14" t="s">
        <v>4447</v>
      </c>
      <c r="C1432" s="14" t="s">
        <v>4448</v>
      </c>
      <c r="D1432" s="14" t="s">
        <v>4425</v>
      </c>
      <c r="E1432" s="16" t="s">
        <v>132</v>
      </c>
      <c r="F1432" s="16" t="s">
        <v>350</v>
      </c>
      <c r="G1432" s="81" t="s">
        <v>205</v>
      </c>
      <c r="H1432" s="82" t="s">
        <v>206</v>
      </c>
      <c r="I1432" s="17" t="s">
        <v>31</v>
      </c>
      <c r="J1432" s="17" t="s">
        <v>4449</v>
      </c>
      <c r="K1432" s="15"/>
      <c r="L1432" s="18">
        <v>44022</v>
      </c>
      <c r="M1432" s="83">
        <v>1086.7575000003001</v>
      </c>
      <c r="N1432" s="84">
        <v>1086.7575000003001</v>
      </c>
      <c r="O1432" s="84">
        <v>1096.3825000003001</v>
      </c>
      <c r="P1432" s="85">
        <f t="shared" si="22"/>
        <v>0.99122112948720231</v>
      </c>
      <c r="Q1432" s="18">
        <v>43748</v>
      </c>
      <c r="R1432" s="86">
        <v>20303066.988000002</v>
      </c>
      <c r="S1432" s="86">
        <v>18270119.4979375</v>
      </c>
      <c r="T1432" s="15"/>
      <c r="U1432" s="19">
        <v>-7.6848579283250696E-4</v>
      </c>
      <c r="V1432" s="51">
        <v>-3.4935663916257902E-2</v>
      </c>
      <c r="W1432" s="19">
        <v>7.6225528991926703E-3</v>
      </c>
      <c r="X1432" s="51">
        <v>1.55117254098514</v>
      </c>
      <c r="Y1432" s="19">
        <v>1.1396242070986801E-2</v>
      </c>
      <c r="Z1432" s="51">
        <v>20.4712976653536</v>
      </c>
      <c r="AA1432" s="19">
        <v>2.2441434995926102E-2</v>
      </c>
      <c r="AB1432" s="51">
        <v>22.820810402743501</v>
      </c>
      <c r="AC1432" s="19"/>
      <c r="AD1432" s="51"/>
      <c r="AE1432" s="19"/>
      <c r="AF1432" s="87"/>
      <c r="AG1432" s="19">
        <v>4.29627132689347E-4</v>
      </c>
      <c r="AH1432" s="51">
        <v>-1.75585827855684</v>
      </c>
      <c r="AI1432" s="19">
        <v>1.4602898789235E-2</v>
      </c>
      <c r="AJ1432" s="51">
        <v>15.1872070859245</v>
      </c>
      <c r="AK1432" s="19">
        <v>8.6757500001112903E-2</v>
      </c>
      <c r="AL1432" s="19">
        <v>4.1633258570072898E-2</v>
      </c>
      <c r="AM1432" s="51">
        <v>34.142056220560299</v>
      </c>
      <c r="AN1432" s="15"/>
      <c r="AO1432" s="22">
        <v>1.8580156103780599E-2</v>
      </c>
      <c r="AP1432" s="22">
        <v>-2.9867325915802202E-2</v>
      </c>
      <c r="AQ1432" s="22">
        <v>2.3274271670743502E-2</v>
      </c>
      <c r="AR1432" s="22">
        <v>-1.89798770134075E-2</v>
      </c>
      <c r="AS1432" s="20">
        <v>7</v>
      </c>
      <c r="AT1432" s="20">
        <v>5</v>
      </c>
      <c r="AU1432" s="20">
        <v>7</v>
      </c>
      <c r="AV1432" s="21">
        <v>5</v>
      </c>
      <c r="AW1432" s="15"/>
      <c r="AX1432" s="25">
        <v>4.7047837475765797E-2</v>
      </c>
      <c r="AY1432" s="26">
        <v>-9.9856674599323E-2</v>
      </c>
      <c r="AZ1432" s="26">
        <v>0.62684541954695305</v>
      </c>
      <c r="BA1432" s="26">
        <v>-0.125078083016888</v>
      </c>
      <c r="BB1432" s="85">
        <v>4.8355678303869396E-3</v>
      </c>
      <c r="BC1432" s="88">
        <v>-6.8899950519698896</v>
      </c>
      <c r="BD1432" s="18">
        <v>43748</v>
      </c>
      <c r="BE1432" s="18">
        <v>43783</v>
      </c>
      <c r="BF1432" s="20"/>
      <c r="BG1432" s="18"/>
      <c r="BH1432" s="15"/>
    </row>
    <row r="1433" spans="1:60" x14ac:dyDescent="0.25">
      <c r="A1433" s="15"/>
      <c r="B1433" s="14" t="s">
        <v>4450</v>
      </c>
      <c r="C1433" s="14" t="s">
        <v>4451</v>
      </c>
      <c r="D1433" s="14" t="s">
        <v>4425</v>
      </c>
      <c r="E1433" s="16" t="s">
        <v>378</v>
      </c>
      <c r="F1433" s="16" t="s">
        <v>350</v>
      </c>
      <c r="G1433" s="81" t="s">
        <v>205</v>
      </c>
      <c r="H1433" s="82" t="s">
        <v>206</v>
      </c>
      <c r="I1433" s="17" t="s">
        <v>31</v>
      </c>
      <c r="J1433" s="17" t="s">
        <v>64</v>
      </c>
      <c r="K1433" s="15"/>
      <c r="L1433" s="18">
        <v>44022</v>
      </c>
      <c r="M1433" s="83">
        <v>1080.03050000034</v>
      </c>
      <c r="N1433" s="84">
        <v>1080.03050000034</v>
      </c>
      <c r="O1433" s="84">
        <v>1096.57110000029</v>
      </c>
      <c r="P1433" s="85">
        <f t="shared" si="22"/>
        <v>0.98491607156166561</v>
      </c>
      <c r="Q1433" s="18">
        <v>43748</v>
      </c>
      <c r="R1433" s="86">
        <v>30739.045999999998</v>
      </c>
      <c r="S1433" s="86">
        <v>29857.948893127399</v>
      </c>
      <c r="T1433" s="15"/>
      <c r="U1433" s="19">
        <v>-7.9175765222316797E-4</v>
      </c>
      <c r="V1433" s="51">
        <v>-3.7262849855324E-2</v>
      </c>
      <c r="W1433" s="19">
        <v>6.9192041955830098E-3</v>
      </c>
      <c r="X1433" s="51">
        <v>1.4808376706241699</v>
      </c>
      <c r="Y1433" s="19">
        <v>7.1186356908583496E-3</v>
      </c>
      <c r="Z1433" s="51">
        <v>20.043537027348101</v>
      </c>
      <c r="AA1433" s="19">
        <v>1.37637064253795E-2</v>
      </c>
      <c r="AB1433" s="51">
        <v>21.953037545696102</v>
      </c>
      <c r="AC1433" s="19">
        <v>7.1006095538905398E-2</v>
      </c>
      <c r="AD1433" s="51">
        <v>31.3864650521427</v>
      </c>
      <c r="AE1433" s="19"/>
      <c r="AF1433" s="87"/>
      <c r="AG1433" s="19">
        <v>1.96885048353579E-4</v>
      </c>
      <c r="AH1433" s="51">
        <v>-1.7791324869904199</v>
      </c>
      <c r="AI1433" s="19">
        <v>1.0076443793877799E-2</v>
      </c>
      <c r="AJ1433" s="51">
        <v>14.734561586388701</v>
      </c>
      <c r="AK1433" s="19">
        <v>8.0030500001157606E-2</v>
      </c>
      <c r="AL1433" s="19">
        <v>3.4747273213724797E-2</v>
      </c>
      <c r="AM1433" s="51">
        <v>36.6016893479391</v>
      </c>
      <c r="AN1433" s="15"/>
      <c r="AO1433" s="22">
        <v>1.85564310177142E-2</v>
      </c>
      <c r="AP1433" s="22">
        <v>-2.9889935340179401E-2</v>
      </c>
      <c r="AQ1433" s="22">
        <v>2.2559428056411E-2</v>
      </c>
      <c r="AR1433" s="22">
        <v>-1.9687965292177999E-2</v>
      </c>
      <c r="AS1433" s="20">
        <v>7</v>
      </c>
      <c r="AT1433" s="20">
        <v>5</v>
      </c>
      <c r="AU1433" s="20">
        <v>7</v>
      </c>
      <c r="AV1433" s="21">
        <v>5</v>
      </c>
      <c r="AW1433" s="15"/>
      <c r="AX1433" s="25">
        <v>4.7030673338013002E-2</v>
      </c>
      <c r="AY1433" s="26">
        <v>-0.269012197911707</v>
      </c>
      <c r="AZ1433" s="26">
        <v>0.59777002221835596</v>
      </c>
      <c r="BA1433" s="26">
        <v>-0.33571997263834402</v>
      </c>
      <c r="BB1433" s="85">
        <v>4.8336716514449998E-3</v>
      </c>
      <c r="BC1433" s="88">
        <v>-6.9658684238893303</v>
      </c>
      <c r="BD1433" s="18">
        <v>43748</v>
      </c>
      <c r="BE1433" s="18">
        <v>43783</v>
      </c>
      <c r="BF1433" s="20"/>
      <c r="BG1433" s="18"/>
      <c r="BH1433" s="15"/>
    </row>
    <row r="1434" spans="1:60" x14ac:dyDescent="0.25">
      <c r="A1434" s="15"/>
      <c r="B1434" s="14" t="s">
        <v>4452</v>
      </c>
      <c r="C1434" s="14" t="s">
        <v>4453</v>
      </c>
      <c r="D1434" s="14" t="s">
        <v>4425</v>
      </c>
      <c r="E1434" s="16" t="s">
        <v>382</v>
      </c>
      <c r="F1434" s="16" t="s">
        <v>350</v>
      </c>
      <c r="G1434" s="81" t="s">
        <v>205</v>
      </c>
      <c r="H1434" s="82" t="s">
        <v>206</v>
      </c>
      <c r="I1434" s="17" t="s">
        <v>31</v>
      </c>
      <c r="J1434" s="17" t="s">
        <v>64</v>
      </c>
      <c r="K1434" s="15"/>
      <c r="L1434" s="18">
        <v>44022</v>
      </c>
      <c r="M1434" s="83">
        <v>1065.26009999961</v>
      </c>
      <c r="N1434" s="84">
        <v>1065.26009999961</v>
      </c>
      <c r="O1434" s="84">
        <v>1080.7633999995901</v>
      </c>
      <c r="P1434" s="85">
        <f t="shared" si="22"/>
        <v>0.98565523221827644</v>
      </c>
      <c r="Q1434" s="18">
        <v>43748</v>
      </c>
      <c r="R1434" s="86">
        <v>313508.087</v>
      </c>
      <c r="S1434" s="86">
        <v>295510.46088183601</v>
      </c>
      <c r="T1434" s="15"/>
      <c r="U1434" s="19">
        <v>-7.8904321708250802E-4</v>
      </c>
      <c r="V1434" s="51">
        <v>-3.6991406341257999E-2</v>
      </c>
      <c r="W1434" s="19">
        <v>7.0015366018196801E-3</v>
      </c>
      <c r="X1434" s="51">
        <v>1.48907091124784</v>
      </c>
      <c r="Y1434" s="19">
        <v>7.6204803281143497E-3</v>
      </c>
      <c r="Z1434" s="51">
        <v>20.093721491051799</v>
      </c>
      <c r="AA1434" s="19">
        <v>1.47801651201007E-2</v>
      </c>
      <c r="AB1434" s="51">
        <v>22.054683415161001</v>
      </c>
      <c r="AC1434" s="19"/>
      <c r="AD1434" s="51"/>
      <c r="AE1434" s="19"/>
      <c r="AF1434" s="87"/>
      <c r="AG1434" s="19">
        <v>2.2412695034290699E-4</v>
      </c>
      <c r="AH1434" s="51">
        <v>-1.77640829679149</v>
      </c>
      <c r="AI1434" s="19">
        <v>1.0607459213133601E-2</v>
      </c>
      <c r="AJ1434" s="51">
        <v>14.7876631283143</v>
      </c>
      <c r="AK1434" s="19">
        <v>6.3339177775560501E-2</v>
      </c>
      <c r="AL1434" s="19">
        <v>3.3916711219717399E-2</v>
      </c>
      <c r="AM1434" s="51">
        <v>30.263873726362402</v>
      </c>
      <c r="AN1434" s="15"/>
      <c r="AO1434" s="22">
        <v>1.85592230518523E-2</v>
      </c>
      <c r="AP1434" s="22">
        <v>-2.98872621642658E-2</v>
      </c>
      <c r="AQ1434" s="22">
        <v>2.2643695816441298E-2</v>
      </c>
      <c r="AR1434" s="22">
        <v>-1.96043701389499E-2</v>
      </c>
      <c r="AS1434" s="20">
        <v>7</v>
      </c>
      <c r="AT1434" s="20">
        <v>5</v>
      </c>
      <c r="AU1434" s="20">
        <v>7</v>
      </c>
      <c r="AV1434" s="21">
        <v>5</v>
      </c>
      <c r="AW1434" s="15"/>
      <c r="AX1434" s="25">
        <v>4.7032584635817297E-2</v>
      </c>
      <c r="AY1434" s="26">
        <v>-0.24919157984891199</v>
      </c>
      <c r="AZ1434" s="26">
        <v>0.60117608342170603</v>
      </c>
      <c r="BA1434" s="26">
        <v>-0.311119597889501</v>
      </c>
      <c r="BB1434" s="85">
        <v>4.8338835300228301E-3</v>
      </c>
      <c r="BC1434" s="88">
        <v>-6.9569250771601201</v>
      </c>
      <c r="BD1434" s="18">
        <v>43748</v>
      </c>
      <c r="BE1434" s="18">
        <v>43783</v>
      </c>
      <c r="BF1434" s="20"/>
      <c r="BG1434" s="18"/>
      <c r="BH1434" s="15"/>
    </row>
    <row r="1435" spans="1:60" x14ac:dyDescent="0.25">
      <c r="A1435" s="15"/>
      <c r="B1435" s="14" t="s">
        <v>4454</v>
      </c>
      <c r="C1435" s="14" t="s">
        <v>4455</v>
      </c>
      <c r="D1435" s="14" t="s">
        <v>4425</v>
      </c>
      <c r="E1435" s="16" t="s">
        <v>386</v>
      </c>
      <c r="F1435" s="16" t="s">
        <v>350</v>
      </c>
      <c r="G1435" s="81" t="s">
        <v>205</v>
      </c>
      <c r="H1435" s="82" t="s">
        <v>206</v>
      </c>
      <c r="I1435" s="17" t="s">
        <v>31</v>
      </c>
      <c r="J1435" s="17" t="s">
        <v>64</v>
      </c>
      <c r="K1435" s="15"/>
      <c r="L1435" s="18">
        <v>44022</v>
      </c>
      <c r="M1435" s="83">
        <v>1083.8657000009</v>
      </c>
      <c r="N1435" s="84">
        <v>1083.8657000009</v>
      </c>
      <c r="O1435" s="84">
        <v>1099.2276000008001</v>
      </c>
      <c r="P1435" s="85">
        <f t="shared" si="22"/>
        <v>0.98602482324871676</v>
      </c>
      <c r="Q1435" s="18">
        <v>43748</v>
      </c>
      <c r="R1435" s="86">
        <v>622938.02599999995</v>
      </c>
      <c r="S1435" s="86">
        <v>727174.399404297</v>
      </c>
      <c r="T1435" s="15"/>
      <c r="U1435" s="19">
        <v>-7.8766863407508903E-4</v>
      </c>
      <c r="V1435" s="51">
        <v>-3.6853948040516102E-2</v>
      </c>
      <c r="W1435" s="19">
        <v>7.0430203741125297E-3</v>
      </c>
      <c r="X1435" s="51">
        <v>1.49321928847712</v>
      </c>
      <c r="Y1435" s="19">
        <v>7.8715782765357307E-3</v>
      </c>
      <c r="Z1435" s="51">
        <v>20.1188312859158</v>
      </c>
      <c r="AA1435" s="19">
        <v>1.5288257693100601E-2</v>
      </c>
      <c r="AB1435" s="51">
        <v>22.105492672475499</v>
      </c>
      <c r="AC1435" s="19">
        <v>7.4226770610039197E-2</v>
      </c>
      <c r="AD1435" s="51">
        <v>31.708532559248901</v>
      </c>
      <c r="AE1435" s="19"/>
      <c r="AF1435" s="87"/>
      <c r="AG1435" s="19">
        <v>2.3772432177793199E-4</v>
      </c>
      <c r="AH1435" s="51">
        <v>-1.7750485596479799</v>
      </c>
      <c r="AI1435" s="19">
        <v>1.08730819374614E-2</v>
      </c>
      <c r="AJ1435" s="51">
        <v>14.814225400739801</v>
      </c>
      <c r="AK1435" s="19">
        <v>8.3865700000460494E-2</v>
      </c>
      <c r="AL1435" s="19">
        <v>3.6441166863369297E-2</v>
      </c>
      <c r="AM1435" s="51">
        <v>37.2294956769911</v>
      </c>
      <c r="AN1435" s="15"/>
      <c r="AO1435" s="22">
        <v>1.8560644908575299E-2</v>
      </c>
      <c r="AP1435" s="22">
        <v>-2.98859067461308E-2</v>
      </c>
      <c r="AQ1435" s="22">
        <v>2.2685285339321098E-2</v>
      </c>
      <c r="AR1435" s="22">
        <v>-1.9563261820621802E-2</v>
      </c>
      <c r="AS1435" s="20">
        <v>7</v>
      </c>
      <c r="AT1435" s="20">
        <v>5</v>
      </c>
      <c r="AU1435" s="20">
        <v>7</v>
      </c>
      <c r="AV1435" s="21">
        <v>5</v>
      </c>
      <c r="AW1435" s="15"/>
      <c r="AX1435" s="25">
        <v>4.7033545477970597E-2</v>
      </c>
      <c r="AY1435" s="26">
        <v>-0.23928459465423699</v>
      </c>
      <c r="AZ1435" s="26">
        <v>0.60287872299795697</v>
      </c>
      <c r="BA1435" s="26">
        <v>-0.29881558684701298</v>
      </c>
      <c r="BB1435" s="85">
        <v>4.8339901227564003E-3</v>
      </c>
      <c r="BC1435" s="88">
        <v>-6.9524910037798699</v>
      </c>
      <c r="BD1435" s="18">
        <v>43748</v>
      </c>
      <c r="BE1435" s="18">
        <v>43783</v>
      </c>
      <c r="BF1435" s="20"/>
      <c r="BG1435" s="18"/>
      <c r="BH1435" s="15"/>
    </row>
    <row r="1436" spans="1:60" x14ac:dyDescent="0.25">
      <c r="A1436" s="15"/>
      <c r="B1436" s="14" t="s">
        <v>4456</v>
      </c>
      <c r="C1436" s="14" t="s">
        <v>4457</v>
      </c>
      <c r="D1436" s="14" t="s">
        <v>4425</v>
      </c>
      <c r="E1436" s="16" t="s">
        <v>390</v>
      </c>
      <c r="F1436" s="16" t="s">
        <v>350</v>
      </c>
      <c r="G1436" s="81" t="s">
        <v>205</v>
      </c>
      <c r="H1436" s="82" t="s">
        <v>206</v>
      </c>
      <c r="I1436" s="17" t="s">
        <v>31</v>
      </c>
      <c r="J1436" s="17" t="s">
        <v>64</v>
      </c>
      <c r="K1436" s="15"/>
      <c r="L1436" s="18">
        <v>44022</v>
      </c>
      <c r="M1436" s="83">
        <v>1084.38110000081</v>
      </c>
      <c r="N1436" s="84">
        <v>1084.38110000081</v>
      </c>
      <c r="O1436" s="84">
        <v>1099.3380999993501</v>
      </c>
      <c r="P1436" s="85">
        <f t="shared" si="22"/>
        <v>0.98639454049800601</v>
      </c>
      <c r="Q1436" s="18">
        <v>43748</v>
      </c>
      <c r="R1436" s="86">
        <v>974374.65099999995</v>
      </c>
      <c r="S1436" s="86">
        <v>774567.06800781202</v>
      </c>
      <c r="T1436" s="15"/>
      <c r="U1436" s="19">
        <v>-7.8628174651385095E-4</v>
      </c>
      <c r="V1436" s="51">
        <v>-3.6715259284392197E-2</v>
      </c>
      <c r="W1436" s="19">
        <v>7.0843545363459296E-3</v>
      </c>
      <c r="X1436" s="51">
        <v>1.49735270470046</v>
      </c>
      <c r="Y1436" s="19">
        <v>8.1222939479630406E-3</v>
      </c>
      <c r="Z1436" s="51">
        <v>20.143902853044001</v>
      </c>
      <c r="AA1436" s="19">
        <v>1.5797024405401299E-2</v>
      </c>
      <c r="AB1436" s="51">
        <v>22.156369343691001</v>
      </c>
      <c r="AC1436" s="19">
        <v>7.5303175532099004E-2</v>
      </c>
      <c r="AD1436" s="51">
        <v>31.8161730514548</v>
      </c>
      <c r="AE1436" s="19"/>
      <c r="AF1436" s="87"/>
      <c r="AG1436" s="19">
        <v>2.5135858231806202E-4</v>
      </c>
      <c r="AH1436" s="51">
        <v>-1.7736851335939701</v>
      </c>
      <c r="AI1436" s="19">
        <v>1.1138475609186601E-2</v>
      </c>
      <c r="AJ1436" s="51">
        <v>14.840764767912299</v>
      </c>
      <c r="AK1436" s="19">
        <v>8.43811000013375E-2</v>
      </c>
      <c r="AL1436" s="19">
        <v>3.5512383785317098E-2</v>
      </c>
      <c r="AM1436" s="51">
        <v>36.86021075811</v>
      </c>
      <c r="AN1436" s="15"/>
      <c r="AO1436" s="22">
        <v>1.8561994565971001E-2</v>
      </c>
      <c r="AP1436" s="22">
        <v>-2.9884637583563699E-2</v>
      </c>
      <c r="AQ1436" s="22">
        <v>2.2727476703948899E-2</v>
      </c>
      <c r="AR1436" s="22">
        <v>-1.95214140358075E-2</v>
      </c>
      <c r="AS1436" s="20">
        <v>7</v>
      </c>
      <c r="AT1436" s="20">
        <v>5</v>
      </c>
      <c r="AU1436" s="20">
        <v>7</v>
      </c>
      <c r="AV1436" s="21">
        <v>5</v>
      </c>
      <c r="AW1436" s="15"/>
      <c r="AX1436" s="25">
        <v>4.7034586847075802E-2</v>
      </c>
      <c r="AY1436" s="26">
        <v>-0.229364131870852</v>
      </c>
      <c r="AZ1436" s="26">
        <v>0.60458363157522399</v>
      </c>
      <c r="BA1436" s="26">
        <v>-0.28648896903950999</v>
      </c>
      <c r="BB1436" s="85">
        <v>4.83410469390037E-3</v>
      </c>
      <c r="BC1436" s="88">
        <v>-6.9480262714205301</v>
      </c>
      <c r="BD1436" s="18">
        <v>43748</v>
      </c>
      <c r="BE1436" s="18">
        <v>43783</v>
      </c>
      <c r="BF1436" s="20"/>
      <c r="BG1436" s="18"/>
      <c r="BH1436" s="15"/>
    </row>
    <row r="1437" spans="1:60" x14ac:dyDescent="0.25">
      <c r="A1437" s="15"/>
      <c r="B1437" s="14" t="s">
        <v>4458</v>
      </c>
      <c r="C1437" s="14" t="s">
        <v>4459</v>
      </c>
      <c r="D1437" s="14" t="s">
        <v>4460</v>
      </c>
      <c r="E1437" s="16" t="s">
        <v>36</v>
      </c>
      <c r="F1437" s="16" t="s">
        <v>4461</v>
      </c>
      <c r="G1437" s="81" t="s">
        <v>115</v>
      </c>
      <c r="H1437" s="82" t="s">
        <v>64</v>
      </c>
      <c r="I1437" s="17" t="s">
        <v>31</v>
      </c>
      <c r="J1437" s="17" t="s">
        <v>64</v>
      </c>
      <c r="K1437" s="15"/>
      <c r="L1437" s="18">
        <v>44022</v>
      </c>
      <c r="M1437" s="83">
        <v>1129.6495999991901</v>
      </c>
      <c r="N1437" s="84">
        <v>1129.6495999991901</v>
      </c>
      <c r="O1437" s="84"/>
      <c r="P1437" s="85" t="str">
        <f t="shared" si="22"/>
        <v/>
      </c>
      <c r="Q1437" s="18"/>
      <c r="R1437" s="86">
        <v>68.998999999999995</v>
      </c>
      <c r="S1437" s="86"/>
      <c r="T1437" s="15"/>
      <c r="U1437" s="19">
        <v>2.13902974519442E-2</v>
      </c>
      <c r="V1437" s="51">
        <v>2.18094266056141</v>
      </c>
      <c r="W1437" s="19">
        <v>2.8730237812851601E-2</v>
      </c>
      <c r="X1437" s="51">
        <v>3.6619410323510202</v>
      </c>
      <c r="Y1437" s="19">
        <v>-6.5224880072491899E-3</v>
      </c>
      <c r="Z1437" s="51">
        <v>18.679424657515501</v>
      </c>
      <c r="AA1437" s="19"/>
      <c r="AB1437" s="51"/>
      <c r="AC1437" s="19"/>
      <c r="AD1437" s="51"/>
      <c r="AE1437" s="19"/>
      <c r="AF1437" s="87"/>
      <c r="AG1437" s="19">
        <v>-7.3800896889224497E-3</v>
      </c>
      <c r="AH1437" s="51">
        <v>-2.5368299607180198</v>
      </c>
      <c r="AI1437" s="19">
        <v>3.9392019170918502E-2</v>
      </c>
      <c r="AJ1437" s="51">
        <v>17.666119124100099</v>
      </c>
      <c r="AK1437" s="19">
        <v>0.12968382941835399</v>
      </c>
      <c r="AL1437" s="19">
        <v>0.17356175322143799</v>
      </c>
      <c r="AM1437" s="51">
        <v>34.707851066545103</v>
      </c>
      <c r="AN1437" s="15"/>
      <c r="AO1437" s="22">
        <v>7.2644845222384902E-2</v>
      </c>
      <c r="AP1437" s="22">
        <v>-9.5852782763395206E-2</v>
      </c>
      <c r="AQ1437" s="22">
        <v>0.126645080214075</v>
      </c>
      <c r="AR1437" s="22">
        <v>-0.10586022576258999</v>
      </c>
      <c r="AS1437" s="20"/>
      <c r="AT1437" s="20"/>
      <c r="AU1437" s="20"/>
      <c r="AV1437" s="21"/>
      <c r="AW1437" s="15"/>
      <c r="AX1437" s="25"/>
      <c r="AY1437" s="26"/>
      <c r="AZ1437" s="26"/>
      <c r="BA1437" s="26"/>
      <c r="BB1437" s="85"/>
      <c r="BC1437" s="88">
        <v>-29.416174010228101</v>
      </c>
      <c r="BD1437" s="18">
        <v>43881</v>
      </c>
      <c r="BE1437" s="18">
        <v>43913</v>
      </c>
      <c r="BF1437" s="20"/>
      <c r="BG1437" s="18"/>
      <c r="BH1437" s="15"/>
    </row>
    <row r="1438" spans="1:60" x14ac:dyDescent="0.25">
      <c r="A1438" s="15"/>
      <c r="B1438" s="14" t="s">
        <v>4462</v>
      </c>
      <c r="C1438" s="14" t="s">
        <v>4463</v>
      </c>
      <c r="D1438" s="14" t="s">
        <v>4460</v>
      </c>
      <c r="E1438" s="16" t="s">
        <v>43</v>
      </c>
      <c r="F1438" s="16" t="s">
        <v>4461</v>
      </c>
      <c r="G1438" s="81" t="s">
        <v>115</v>
      </c>
      <c r="H1438" s="82" t="s">
        <v>64</v>
      </c>
      <c r="I1438" s="17" t="s">
        <v>31</v>
      </c>
      <c r="J1438" s="17" t="s">
        <v>64</v>
      </c>
      <c r="K1438" s="15"/>
      <c r="L1438" s="18">
        <v>44022</v>
      </c>
      <c r="M1438" s="83">
        <v>1092.13639999926</v>
      </c>
      <c r="N1438" s="84">
        <v>1092.13639999926</v>
      </c>
      <c r="O1438" s="84"/>
      <c r="P1438" s="85" t="str">
        <f t="shared" si="22"/>
        <v/>
      </c>
      <c r="Q1438" s="18"/>
      <c r="R1438" s="86">
        <v>1079688.0589999999</v>
      </c>
      <c r="S1438" s="86"/>
      <c r="T1438" s="15"/>
      <c r="U1438" s="19">
        <v>2.1414574157461199E-2</v>
      </c>
      <c r="V1438" s="51">
        <v>2.1833703311131099</v>
      </c>
      <c r="W1438" s="19">
        <v>2.9283705183843298E-2</v>
      </c>
      <c r="X1438" s="51">
        <v>3.71728776945019</v>
      </c>
      <c r="Y1438" s="19">
        <v>-3.39260460077639E-3</v>
      </c>
      <c r="Z1438" s="51">
        <v>18.992412998166401</v>
      </c>
      <c r="AA1438" s="19"/>
      <c r="AB1438" s="51"/>
      <c r="AC1438" s="19"/>
      <c r="AD1438" s="51"/>
      <c r="AE1438" s="19"/>
      <c r="AF1438" s="87"/>
      <c r="AG1438" s="19">
        <v>-7.19556959120382E-3</v>
      </c>
      <c r="AH1438" s="51">
        <v>-2.5183779509461601</v>
      </c>
      <c r="AI1438" s="19">
        <v>4.2864494105742799E-2</v>
      </c>
      <c r="AJ1438" s="51">
        <v>18.013366617582498</v>
      </c>
      <c r="AK1438" s="19">
        <v>9.0914357735600804E-2</v>
      </c>
      <c r="AL1438" s="19">
        <v>0.127300226100488</v>
      </c>
      <c r="AM1438" s="51">
        <v>26.5091091553622</v>
      </c>
      <c r="AN1438" s="15"/>
      <c r="AO1438" s="22">
        <v>7.2646206681383801E-2</v>
      </c>
      <c r="AP1438" s="22">
        <v>-9.5796557365247295E-2</v>
      </c>
      <c r="AQ1438" s="22">
        <v>0.110459419078397</v>
      </c>
      <c r="AR1438" s="22">
        <v>-0.105464341394545</v>
      </c>
      <c r="AS1438" s="20"/>
      <c r="AT1438" s="20"/>
      <c r="AU1438" s="20"/>
      <c r="AV1438" s="21"/>
      <c r="AW1438" s="15"/>
      <c r="AX1438" s="25"/>
      <c r="AY1438" s="26"/>
      <c r="AZ1438" s="26"/>
      <c r="BA1438" s="26"/>
      <c r="BB1438" s="85"/>
      <c r="BC1438" s="88">
        <v>-29.3769586361595</v>
      </c>
      <c r="BD1438" s="18">
        <v>43881</v>
      </c>
      <c r="BE1438" s="18">
        <v>43913</v>
      </c>
      <c r="BF1438" s="20"/>
      <c r="BG1438" s="18"/>
      <c r="BH1438" s="15"/>
    </row>
    <row r="1439" spans="1:60" x14ac:dyDescent="0.25">
      <c r="A1439" s="15"/>
      <c r="B1439" s="14" t="s">
        <v>4464</v>
      </c>
      <c r="C1439" s="14" t="s">
        <v>4465</v>
      </c>
      <c r="D1439" s="14" t="s">
        <v>4466</v>
      </c>
      <c r="E1439" s="16" t="s">
        <v>36</v>
      </c>
      <c r="F1439" s="16" t="s">
        <v>4461</v>
      </c>
      <c r="G1439" s="81" t="s">
        <v>115</v>
      </c>
      <c r="H1439" s="82" t="s">
        <v>64</v>
      </c>
      <c r="I1439" s="17" t="s">
        <v>31</v>
      </c>
      <c r="J1439" s="17" t="s">
        <v>64</v>
      </c>
      <c r="K1439" s="15"/>
      <c r="L1439" s="18">
        <v>44022</v>
      </c>
      <c r="M1439" s="83">
        <v>921.09649999998499</v>
      </c>
      <c r="N1439" s="84">
        <v>921.09649999998499</v>
      </c>
      <c r="O1439" s="84"/>
      <c r="P1439" s="85" t="str">
        <f t="shared" si="22"/>
        <v/>
      </c>
      <c r="Q1439" s="18"/>
      <c r="R1439" s="86">
        <v>56.649000000000001</v>
      </c>
      <c r="S1439" s="86"/>
      <c r="T1439" s="15"/>
      <c r="U1439" s="19">
        <v>1.6444386874354699E-3</v>
      </c>
      <c r="V1439" s="51">
        <v>0.20635678411054001</v>
      </c>
      <c r="W1439" s="19">
        <v>5.1990958745591299E-3</v>
      </c>
      <c r="X1439" s="51">
        <v>1.3088268385217801</v>
      </c>
      <c r="Y1439" s="19">
        <v>-4.4987403525738002E-3</v>
      </c>
      <c r="Z1439" s="51">
        <v>18.881799422990301</v>
      </c>
      <c r="AA1439" s="19"/>
      <c r="AB1439" s="51"/>
      <c r="AC1439" s="19"/>
      <c r="AD1439" s="51"/>
      <c r="AE1439" s="19"/>
      <c r="AF1439" s="87"/>
      <c r="AG1439" s="19">
        <v>-3.5282788303447901E-5</v>
      </c>
      <c r="AH1439" s="51">
        <v>-1.8023492706561199</v>
      </c>
      <c r="AI1439" s="19">
        <v>6.7532842840591903E-3</v>
      </c>
      <c r="AJ1439" s="51">
        <v>14.4022456353996</v>
      </c>
      <c r="AK1439" s="19">
        <v>-7.8865917729708607E-2</v>
      </c>
      <c r="AL1439" s="19">
        <v>-0.10121360944147501</v>
      </c>
      <c r="AM1439" s="51">
        <v>13.5724207550084</v>
      </c>
      <c r="AN1439" s="15"/>
      <c r="AO1439" s="22">
        <v>3.9351462393824498E-2</v>
      </c>
      <c r="AP1439" s="22">
        <v>-9.37242421759584E-2</v>
      </c>
      <c r="AQ1439" s="22">
        <v>3.33511411172367E-2</v>
      </c>
      <c r="AR1439" s="22">
        <v>-2.9547357978117399E-2</v>
      </c>
      <c r="AS1439" s="20"/>
      <c r="AT1439" s="20"/>
      <c r="AU1439" s="20"/>
      <c r="AV1439" s="21"/>
      <c r="AW1439" s="15"/>
      <c r="AX1439" s="25"/>
      <c r="AY1439" s="26"/>
      <c r="AZ1439" s="26"/>
      <c r="BA1439" s="26"/>
      <c r="BB1439" s="85"/>
      <c r="BC1439" s="88">
        <v>-14.5305828477722</v>
      </c>
      <c r="BD1439" s="18">
        <v>43752</v>
      </c>
      <c r="BE1439" s="18">
        <v>43913</v>
      </c>
      <c r="BF1439" s="20"/>
      <c r="BG1439" s="18"/>
      <c r="BH1439" s="15"/>
    </row>
    <row r="1440" spans="1:60" x14ac:dyDescent="0.25">
      <c r="A1440" s="15"/>
      <c r="B1440" s="14" t="s">
        <v>4467</v>
      </c>
      <c r="C1440" s="14" t="s">
        <v>4468</v>
      </c>
      <c r="D1440" s="14" t="s">
        <v>4466</v>
      </c>
      <c r="E1440" s="16" t="s">
        <v>43</v>
      </c>
      <c r="F1440" s="16" t="s">
        <v>4461</v>
      </c>
      <c r="G1440" s="81" t="s">
        <v>115</v>
      </c>
      <c r="H1440" s="82" t="s">
        <v>64</v>
      </c>
      <c r="I1440" s="17" t="s">
        <v>31</v>
      </c>
      <c r="J1440" s="17" t="s">
        <v>64</v>
      </c>
      <c r="K1440" s="15"/>
      <c r="L1440" s="18">
        <v>44022</v>
      </c>
      <c r="M1440" s="83">
        <v>984.78799999970897</v>
      </c>
      <c r="N1440" s="84">
        <v>984.78799999970897</v>
      </c>
      <c r="O1440" s="84"/>
      <c r="P1440" s="85" t="str">
        <f t="shared" si="22"/>
        <v/>
      </c>
      <c r="Q1440" s="18"/>
      <c r="R1440" s="86">
        <v>521864.67099999997</v>
      </c>
      <c r="S1440" s="86"/>
      <c r="T1440" s="15"/>
      <c r="U1440" s="19">
        <v>1.6579227340116601E-3</v>
      </c>
      <c r="V1440" s="51">
        <v>0.20770518876815899</v>
      </c>
      <c r="W1440" s="19">
        <v>5.4589284718531399E-3</v>
      </c>
      <c r="X1440" s="51">
        <v>1.3348100982511799</v>
      </c>
      <c r="Y1440" s="19">
        <v>-2.6626032713466001E-3</v>
      </c>
      <c r="Z1440" s="51">
        <v>19.065413131116699</v>
      </c>
      <c r="AA1440" s="19"/>
      <c r="AB1440" s="51"/>
      <c r="AC1440" s="19"/>
      <c r="AD1440" s="51"/>
      <c r="AE1440" s="19"/>
      <c r="AF1440" s="87"/>
      <c r="AG1440" s="19">
        <v>5.9508734921109903E-5</v>
      </c>
      <c r="AH1440" s="51">
        <v>-1.7928701183336699</v>
      </c>
      <c r="AI1440" s="19">
        <v>8.6932224166957894E-3</v>
      </c>
      <c r="AJ1440" s="51">
        <v>14.5962394486705</v>
      </c>
      <c r="AK1440" s="19">
        <v>-1.5188069070973099E-2</v>
      </c>
      <c r="AL1440" s="19">
        <v>-1.9683880008415099E-2</v>
      </c>
      <c r="AM1440" s="51">
        <v>19.940205620892801</v>
      </c>
      <c r="AN1440" s="15"/>
      <c r="AO1440" s="22">
        <v>9.2459578354464594E-3</v>
      </c>
      <c r="AP1440" s="22">
        <v>-1.7741596903761099E-2</v>
      </c>
      <c r="AQ1440" s="22">
        <v>3.3712580647261299E-2</v>
      </c>
      <c r="AR1440" s="22">
        <v>-2.9299523956069599E-2</v>
      </c>
      <c r="AS1440" s="20"/>
      <c r="AT1440" s="20"/>
      <c r="AU1440" s="20"/>
      <c r="AV1440" s="21"/>
      <c r="AW1440" s="15"/>
      <c r="AX1440" s="25"/>
      <c r="AY1440" s="26"/>
      <c r="AZ1440" s="26"/>
      <c r="BA1440" s="26"/>
      <c r="BB1440" s="85"/>
      <c r="BC1440" s="88">
        <v>-8.7274620773241605</v>
      </c>
      <c r="BD1440" s="18">
        <v>43752</v>
      </c>
      <c r="BE1440" s="18">
        <v>43913</v>
      </c>
      <c r="BF1440" s="20"/>
      <c r="BG1440" s="18"/>
      <c r="BH1440" s="15"/>
    </row>
    <row r="1441" spans="1:60" x14ac:dyDescent="0.25">
      <c r="A1441" s="15"/>
      <c r="B1441" s="14" t="s">
        <v>4469</v>
      </c>
      <c r="C1441" s="14" t="s">
        <v>4470</v>
      </c>
      <c r="D1441" s="14" t="s">
        <v>4471</v>
      </c>
      <c r="E1441" s="16" t="s">
        <v>77</v>
      </c>
      <c r="F1441" s="16" t="s">
        <v>287</v>
      </c>
      <c r="G1441" s="81" t="s">
        <v>205</v>
      </c>
      <c r="H1441" s="82" t="s">
        <v>288</v>
      </c>
      <c r="I1441" s="17" t="s">
        <v>31</v>
      </c>
      <c r="J1441" s="17" t="s">
        <v>4472</v>
      </c>
      <c r="K1441" s="15"/>
      <c r="L1441" s="18">
        <v>44022</v>
      </c>
      <c r="M1441" s="83">
        <v>1452.34869999997</v>
      </c>
      <c r="N1441" s="84">
        <v>1452.34869999997</v>
      </c>
      <c r="O1441" s="84">
        <v>1463.9146999996201</v>
      </c>
      <c r="P1441" s="85">
        <f t="shared" si="22"/>
        <v>0.99209926643973645</v>
      </c>
      <c r="Q1441" s="18">
        <v>44020</v>
      </c>
      <c r="R1441" s="86">
        <v>994103.78300000005</v>
      </c>
      <c r="S1441" s="86">
        <v>1119798.52191211</v>
      </c>
      <c r="T1441" s="15"/>
      <c r="U1441" s="19">
        <v>-1.5743427175039001E-3</v>
      </c>
      <c r="V1441" s="51">
        <v>-0.115521356383397</v>
      </c>
      <c r="W1441" s="19">
        <v>1.02132944139157E-2</v>
      </c>
      <c r="X1441" s="51">
        <v>1.8102466924574401</v>
      </c>
      <c r="Y1441" s="19">
        <v>5.3306945093936499E-2</v>
      </c>
      <c r="Z1441" s="51">
        <v>24.6623679676559</v>
      </c>
      <c r="AA1441" s="19">
        <v>5.1520686272851897E-2</v>
      </c>
      <c r="AB1441" s="51">
        <v>25.7287355304579</v>
      </c>
      <c r="AC1441" s="19">
        <v>9.4388213947240701E-2</v>
      </c>
      <c r="AD1441" s="51">
        <v>33.724676892976298</v>
      </c>
      <c r="AE1441" s="19">
        <v>0.12752542514324899</v>
      </c>
      <c r="AF1441" s="87">
        <v>30.5297745629214</v>
      </c>
      <c r="AG1441" s="19">
        <v>-8.90521140718192E-4</v>
      </c>
      <c r="AH1441" s="51">
        <v>-1.8878731058975999</v>
      </c>
      <c r="AI1441" s="19">
        <v>5.2548399986335398E-2</v>
      </c>
      <c r="AJ1441" s="51">
        <v>18.9817572056199</v>
      </c>
      <c r="AK1441" s="19">
        <v>0.45234870000043897</v>
      </c>
      <c r="AL1441" s="19">
        <v>4.7178032231386197E-2</v>
      </c>
      <c r="AM1441" s="51">
        <v>49.6804746585549</v>
      </c>
      <c r="AN1441" s="15"/>
      <c r="AO1441" s="22">
        <v>1.9286813176222498E-2</v>
      </c>
      <c r="AP1441" s="22">
        <v>-4.0403449527730097E-2</v>
      </c>
      <c r="AQ1441" s="22">
        <v>3.7744301156635601E-2</v>
      </c>
      <c r="AR1441" s="22">
        <v>-1.90648818033878E-2</v>
      </c>
      <c r="AS1441" s="20">
        <v>7</v>
      </c>
      <c r="AT1441" s="20">
        <v>5</v>
      </c>
      <c r="AU1441" s="20">
        <v>7</v>
      </c>
      <c r="AV1441" s="21">
        <v>5</v>
      </c>
      <c r="AW1441" s="15"/>
      <c r="AX1441" s="25">
        <v>5.99125411937712E-2</v>
      </c>
      <c r="AY1441" s="26">
        <v>0.51297713195890504</v>
      </c>
      <c r="AZ1441" s="26">
        <v>0.72947529018347301</v>
      </c>
      <c r="BA1441" s="26">
        <v>0.64203589833596197</v>
      </c>
      <c r="BB1441" s="85">
        <v>6.13718250568127E-3</v>
      </c>
      <c r="BC1441" s="88">
        <v>-7.8919384879118297</v>
      </c>
      <c r="BD1441" s="18">
        <v>43747</v>
      </c>
      <c r="BE1441" s="18">
        <v>43783</v>
      </c>
      <c r="BF1441" s="20">
        <v>156</v>
      </c>
      <c r="BG1441" s="18">
        <v>43965</v>
      </c>
      <c r="BH1441" s="15"/>
    </row>
    <row r="1442" spans="1:60" x14ac:dyDescent="0.25">
      <c r="A1442" s="15"/>
      <c r="B1442" s="14" t="s">
        <v>4473</v>
      </c>
      <c r="C1442" s="14" t="s">
        <v>4474</v>
      </c>
      <c r="D1442" s="14" t="s">
        <v>4471</v>
      </c>
      <c r="E1442" s="16" t="s">
        <v>286</v>
      </c>
      <c r="F1442" s="16" t="s">
        <v>287</v>
      </c>
      <c r="G1442" s="81" t="s">
        <v>205</v>
      </c>
      <c r="H1442" s="82" t="s">
        <v>288</v>
      </c>
      <c r="I1442" s="17" t="s">
        <v>31</v>
      </c>
      <c r="J1442" s="17" t="s">
        <v>4475</v>
      </c>
      <c r="K1442" s="15"/>
      <c r="L1442" s="18">
        <v>44022</v>
      </c>
      <c r="M1442" s="83">
        <v>1067.9156999997799</v>
      </c>
      <c r="N1442" s="84">
        <v>1067.9156999997799</v>
      </c>
      <c r="O1442" s="84">
        <v>1076.4437000006401</v>
      </c>
      <c r="P1442" s="85">
        <f t="shared" si="22"/>
        <v>0.99207761632043079</v>
      </c>
      <c r="Q1442" s="18">
        <v>44020</v>
      </c>
      <c r="R1442" s="86">
        <v>19890861.140999999</v>
      </c>
      <c r="S1442" s="86">
        <v>28465085.178687502</v>
      </c>
      <c r="T1442" s="15"/>
      <c r="U1442" s="19">
        <v>-1.58524877315358E-3</v>
      </c>
      <c r="V1442" s="51">
        <v>-0.116611961948365</v>
      </c>
      <c r="W1442" s="19">
        <v>9.8820217153843294E-3</v>
      </c>
      <c r="X1442" s="51">
        <v>1.7771194226042999</v>
      </c>
      <c r="Y1442" s="19">
        <v>5.1213701348387999E-2</v>
      </c>
      <c r="Z1442" s="51">
        <v>24.453043593093799</v>
      </c>
      <c r="AA1442" s="19">
        <v>4.7317067908807103E-2</v>
      </c>
      <c r="AB1442" s="51">
        <v>25.3083736940462</v>
      </c>
      <c r="AC1442" s="19"/>
      <c r="AD1442" s="51"/>
      <c r="AE1442" s="19"/>
      <c r="AF1442" s="87"/>
      <c r="AG1442" s="19">
        <v>-9.99640500594978E-4</v>
      </c>
      <c r="AH1442" s="51">
        <v>-1.8987850418852801</v>
      </c>
      <c r="AI1442" s="19">
        <v>5.0341697813564699E-2</v>
      </c>
      <c r="AJ1442" s="51">
        <v>18.761086988350101</v>
      </c>
      <c r="AK1442" s="19">
        <v>6.7915699999503004E-2</v>
      </c>
      <c r="AL1442" s="19">
        <v>5.2105410362855799E-2</v>
      </c>
      <c r="AM1442" s="51">
        <v>30.0859778195445</v>
      </c>
      <c r="AN1442" s="15"/>
      <c r="AO1442" s="22">
        <v>1.92756884516712E-2</v>
      </c>
      <c r="AP1442" s="22">
        <v>-4.0413905485402198E-2</v>
      </c>
      <c r="AQ1442" s="22">
        <v>3.7403913069283597E-2</v>
      </c>
      <c r="AR1442" s="22">
        <v>-1.93982192513431E-2</v>
      </c>
      <c r="AS1442" s="20">
        <v>7</v>
      </c>
      <c r="AT1442" s="20">
        <v>5</v>
      </c>
      <c r="AU1442" s="20">
        <v>7</v>
      </c>
      <c r="AV1442" s="21">
        <v>5</v>
      </c>
      <c r="AW1442" s="15"/>
      <c r="AX1442" s="25">
        <v>5.9905636514449703E-2</v>
      </c>
      <c r="AY1442" s="26">
        <v>0.44763633088223298</v>
      </c>
      <c r="AZ1442" s="26">
        <v>0.71544785069727401</v>
      </c>
      <c r="BA1442" s="26">
        <v>0.55952505506047601</v>
      </c>
      <c r="BB1442" s="85">
        <v>6.1363922412510903E-3</v>
      </c>
      <c r="BC1442" s="88">
        <v>-7.9282692816486797</v>
      </c>
      <c r="BD1442" s="18">
        <v>43747</v>
      </c>
      <c r="BE1442" s="18">
        <v>43783</v>
      </c>
      <c r="BF1442" s="20">
        <v>157</v>
      </c>
      <c r="BG1442" s="18">
        <v>43966</v>
      </c>
      <c r="BH1442" s="15"/>
    </row>
    <row r="1443" spans="1:60" x14ac:dyDescent="0.25">
      <c r="A1443" s="15"/>
      <c r="B1443" s="14" t="s">
        <v>4476</v>
      </c>
      <c r="C1443" s="14" t="s">
        <v>4477</v>
      </c>
      <c r="D1443" s="14" t="s">
        <v>4471</v>
      </c>
      <c r="E1443" s="16" t="s">
        <v>3094</v>
      </c>
      <c r="F1443" s="16" t="s">
        <v>287</v>
      </c>
      <c r="G1443" s="81" t="s">
        <v>205</v>
      </c>
      <c r="H1443" s="82" t="s">
        <v>288</v>
      </c>
      <c r="I1443" s="17" t="s">
        <v>31</v>
      </c>
      <c r="J1443" s="17" t="s">
        <v>4478</v>
      </c>
      <c r="K1443" s="15"/>
      <c r="L1443" s="18">
        <v>44022</v>
      </c>
      <c r="M1443" s="83">
        <v>1358.34549999982</v>
      </c>
      <c r="N1443" s="84">
        <v>1358.34549999982</v>
      </c>
      <c r="O1443" s="84">
        <v>1369.2453000005301</v>
      </c>
      <c r="P1443" s="85">
        <f t="shared" si="22"/>
        <v>0.99203955638868668</v>
      </c>
      <c r="Q1443" s="18">
        <v>44020</v>
      </c>
      <c r="R1443" s="86">
        <v>46474064.913999997</v>
      </c>
      <c r="S1443" s="86">
        <v>66497462.812062502</v>
      </c>
      <c r="T1443" s="15"/>
      <c r="U1443" s="19">
        <v>-1.6043767709561501E-3</v>
      </c>
      <c r="V1443" s="51">
        <v>-0.118524761728622</v>
      </c>
      <c r="W1443" s="19">
        <v>9.3026155391271494E-3</v>
      </c>
      <c r="X1443" s="51">
        <v>1.7191788049785801</v>
      </c>
      <c r="Y1443" s="19">
        <v>4.7560168102791102E-2</v>
      </c>
      <c r="Z1443" s="51">
        <v>24.087690268526799</v>
      </c>
      <c r="AA1443" s="19">
        <v>4.0001068831770702E-2</v>
      </c>
      <c r="AB1443" s="51">
        <v>24.576773786335298</v>
      </c>
      <c r="AC1443" s="19">
        <v>7.1710181655362207E-2</v>
      </c>
      <c r="AD1443" s="51">
        <v>31.4568736637884</v>
      </c>
      <c r="AE1443" s="19">
        <v>9.3768394268408897E-2</v>
      </c>
      <c r="AF1443" s="87">
        <v>27.154071475437402</v>
      </c>
      <c r="AG1443" s="19">
        <v>-1.19091291344375E-3</v>
      </c>
      <c r="AH1443" s="51">
        <v>-1.9179122831701501</v>
      </c>
      <c r="AI1443" s="19">
        <v>4.6491140215948697E-2</v>
      </c>
      <c r="AJ1443" s="51">
        <v>18.3760312286031</v>
      </c>
      <c r="AK1443" s="19">
        <v>0.35834550000086901</v>
      </c>
      <c r="AL1443" s="19">
        <v>3.8557814164960298E-2</v>
      </c>
      <c r="AM1443" s="51">
        <v>40.280154658597901</v>
      </c>
      <c r="AN1443" s="15"/>
      <c r="AO1443" s="22">
        <v>1.9256098592450099E-2</v>
      </c>
      <c r="AP1443" s="22">
        <v>-4.0432381119899198E-2</v>
      </c>
      <c r="AQ1443" s="22">
        <v>3.6808801889492301E-2</v>
      </c>
      <c r="AR1443" s="22">
        <v>-1.9980915421911001E-2</v>
      </c>
      <c r="AS1443" s="20">
        <v>7</v>
      </c>
      <c r="AT1443" s="20">
        <v>5</v>
      </c>
      <c r="AU1443" s="20">
        <v>7</v>
      </c>
      <c r="AV1443" s="21">
        <v>5</v>
      </c>
      <c r="AW1443" s="15"/>
      <c r="AX1443" s="25">
        <v>5.9894491097584303E-2</v>
      </c>
      <c r="AY1443" s="26">
        <v>0.33385348981028101</v>
      </c>
      <c r="AZ1443" s="26">
        <v>0.69102631581517904</v>
      </c>
      <c r="BA1443" s="26">
        <v>0.41634510115091</v>
      </c>
      <c r="BB1443" s="85">
        <v>6.1351061351160698E-3</v>
      </c>
      <c r="BC1443" s="88">
        <v>-7.9918138261491496</v>
      </c>
      <c r="BD1443" s="18">
        <v>43747</v>
      </c>
      <c r="BE1443" s="18">
        <v>43783</v>
      </c>
      <c r="BF1443" s="20">
        <v>158</v>
      </c>
      <c r="BG1443" s="18">
        <v>43969</v>
      </c>
      <c r="BH1443" s="15"/>
    </row>
    <row r="1444" spans="1:60" x14ac:dyDescent="0.25">
      <c r="A1444" s="15"/>
      <c r="B1444" s="14" t="s">
        <v>4479</v>
      </c>
      <c r="C1444" s="14" t="s">
        <v>4480</v>
      </c>
      <c r="D1444" s="14" t="s">
        <v>4471</v>
      </c>
      <c r="E1444" s="16" t="s">
        <v>3097</v>
      </c>
      <c r="F1444" s="16" t="s">
        <v>287</v>
      </c>
      <c r="G1444" s="81" t="s">
        <v>205</v>
      </c>
      <c r="H1444" s="82" t="s">
        <v>288</v>
      </c>
      <c r="I1444" s="17" t="s">
        <v>31</v>
      </c>
      <c r="J1444" s="17" t="s">
        <v>4481</v>
      </c>
      <c r="K1444" s="15"/>
      <c r="L1444" s="18">
        <v>44022</v>
      </c>
      <c r="M1444" s="83">
        <v>1443.77630000003</v>
      </c>
      <c r="N1444" s="84">
        <v>1443.77630000003</v>
      </c>
      <c r="O1444" s="84">
        <v>1455.3217999991</v>
      </c>
      <c r="P1444" s="85">
        <f t="shared" si="22"/>
        <v>0.99206670304871603</v>
      </c>
      <c r="Q1444" s="18">
        <v>44020</v>
      </c>
      <c r="R1444" s="86">
        <v>39475790.285999998</v>
      </c>
      <c r="S1444" s="86">
        <v>61332402.294562504</v>
      </c>
      <c r="T1444" s="15"/>
      <c r="U1444" s="19">
        <v>-1.59071794678312E-3</v>
      </c>
      <c r="V1444" s="51">
        <v>-0.11715887931131901</v>
      </c>
      <c r="W1444" s="19">
        <v>9.7163893824472308E-3</v>
      </c>
      <c r="X1444" s="51">
        <v>1.7605561893105901</v>
      </c>
      <c r="Y1444" s="19">
        <v>5.0168824065622203E-2</v>
      </c>
      <c r="Z1444" s="51">
        <v>24.348555864824402</v>
      </c>
      <c r="AA1444" s="19">
        <v>4.5222279164590901E-2</v>
      </c>
      <c r="AB1444" s="51">
        <v>25.0988948196173</v>
      </c>
      <c r="AC1444" s="19">
        <v>8.2489481766970102E-2</v>
      </c>
      <c r="AD1444" s="51">
        <v>32.534803674963797</v>
      </c>
      <c r="AE1444" s="19">
        <v>0.11192444950764199</v>
      </c>
      <c r="AF1444" s="87">
        <v>28.969676999375199</v>
      </c>
      <c r="AG1444" s="19">
        <v>-1.05445214376232E-3</v>
      </c>
      <c r="AH1444" s="51">
        <v>-1.9042662062020099</v>
      </c>
      <c r="AI1444" s="19">
        <v>4.9240476375416599E-2</v>
      </c>
      <c r="AJ1444" s="51">
        <v>18.650964844535299</v>
      </c>
      <c r="AK1444" s="19">
        <v>0.44377630000060903</v>
      </c>
      <c r="AL1444" s="19">
        <v>4.64125264097675E-2</v>
      </c>
      <c r="AM1444" s="51">
        <v>48.823234658571899</v>
      </c>
      <c r="AN1444" s="15"/>
      <c r="AO1444" s="22">
        <v>1.9270083823357698E-2</v>
      </c>
      <c r="AP1444" s="22">
        <v>-4.0419232355852701E-2</v>
      </c>
      <c r="AQ1444" s="22">
        <v>3.7233898945487502E-2</v>
      </c>
      <c r="AR1444" s="22">
        <v>-1.9564681575502601E-2</v>
      </c>
      <c r="AS1444" s="20">
        <v>7</v>
      </c>
      <c r="AT1444" s="20">
        <v>5</v>
      </c>
      <c r="AU1444" s="20">
        <v>7</v>
      </c>
      <c r="AV1444" s="21">
        <v>5</v>
      </c>
      <c r="AW1444" s="15"/>
      <c r="AX1444" s="25">
        <v>5.99024157066015E-2</v>
      </c>
      <c r="AY1444" s="26">
        <v>0.41506057547849201</v>
      </c>
      <c r="AZ1444" s="26">
        <v>0.70845528621521203</v>
      </c>
      <c r="BA1444" s="26">
        <v>0.51846708527955299</v>
      </c>
      <c r="BB1444" s="85">
        <v>6.1360207048801402E-3</v>
      </c>
      <c r="BC1444" s="88">
        <v>-7.9464434182227697</v>
      </c>
      <c r="BD1444" s="18">
        <v>43747</v>
      </c>
      <c r="BE1444" s="18">
        <v>43783</v>
      </c>
      <c r="BF1444" s="20">
        <v>157</v>
      </c>
      <c r="BG1444" s="18">
        <v>43966</v>
      </c>
      <c r="BH1444" s="15"/>
    </row>
    <row r="1445" spans="1:60" x14ac:dyDescent="0.25">
      <c r="A1445" s="15"/>
      <c r="B1445" s="14" t="s">
        <v>4482</v>
      </c>
      <c r="C1445" s="14" t="s">
        <v>4483</v>
      </c>
      <c r="D1445" s="14" t="s">
        <v>4471</v>
      </c>
      <c r="E1445" s="16" t="s">
        <v>3100</v>
      </c>
      <c r="F1445" s="16" t="s">
        <v>287</v>
      </c>
      <c r="G1445" s="81" t="s">
        <v>205</v>
      </c>
      <c r="H1445" s="82" t="s">
        <v>288</v>
      </c>
      <c r="I1445" s="17" t="s">
        <v>31</v>
      </c>
      <c r="J1445" s="17" t="s">
        <v>4484</v>
      </c>
      <c r="K1445" s="15"/>
      <c r="L1445" s="18">
        <v>44022</v>
      </c>
      <c r="M1445" s="83">
        <v>1472.0998999998001</v>
      </c>
      <c r="N1445" s="84">
        <v>1472.0998999998001</v>
      </c>
      <c r="O1445" s="84">
        <v>1483.83860000037</v>
      </c>
      <c r="P1445" s="85">
        <f t="shared" si="22"/>
        <v>0.99208896439237593</v>
      </c>
      <c r="Q1445" s="18">
        <v>44020</v>
      </c>
      <c r="R1445" s="86">
        <v>29331704.309999999</v>
      </c>
      <c r="S1445" s="86">
        <v>44932269.011562496</v>
      </c>
      <c r="T1445" s="15"/>
      <c r="U1445" s="19">
        <v>-1.5795269328009499E-3</v>
      </c>
      <c r="V1445" s="51">
        <v>-0.11603977791310199</v>
      </c>
      <c r="W1445" s="19">
        <v>1.0055823067887101E-2</v>
      </c>
      <c r="X1445" s="51">
        <v>1.7944995578545799</v>
      </c>
      <c r="Y1445" s="19">
        <v>5.2311937561171397E-2</v>
      </c>
      <c r="Z1445" s="51">
        <v>24.562867214379398</v>
      </c>
      <c r="AA1445" s="19">
        <v>4.9521206268764197E-2</v>
      </c>
      <c r="AB1445" s="51">
        <v>25.528787530027302</v>
      </c>
      <c r="AC1445" s="19">
        <v>9.1407395917485701E-2</v>
      </c>
      <c r="AD1445" s="51">
        <v>33.426595090015297</v>
      </c>
      <c r="AE1445" s="19">
        <v>0.12569066223484701</v>
      </c>
      <c r="AF1445" s="87">
        <v>30.346298272081199</v>
      </c>
      <c r="AG1445" s="19">
        <v>-9.4238943893287797E-4</v>
      </c>
      <c r="AH1445" s="51">
        <v>-1.8930599357190701</v>
      </c>
      <c r="AI1445" s="19">
        <v>5.1499402821718797E-2</v>
      </c>
      <c r="AJ1445" s="51">
        <v>18.876857489172799</v>
      </c>
      <c r="AK1445" s="19">
        <v>0.47209990000002999</v>
      </c>
      <c r="AL1445" s="19">
        <v>4.89268291348708E-2</v>
      </c>
      <c r="AM1445" s="51">
        <v>51.655594658513998</v>
      </c>
      <c r="AN1445" s="15"/>
      <c r="AO1445" s="22">
        <v>1.92815445261658E-2</v>
      </c>
      <c r="AP1445" s="22">
        <v>-4.0408460756225402E-2</v>
      </c>
      <c r="AQ1445" s="22">
        <v>3.75826035833597E-2</v>
      </c>
      <c r="AR1445" s="22">
        <v>-1.9223308364416901E-2</v>
      </c>
      <c r="AS1445" s="20">
        <v>7</v>
      </c>
      <c r="AT1445" s="20">
        <v>5</v>
      </c>
      <c r="AU1445" s="20">
        <v>7</v>
      </c>
      <c r="AV1445" s="21">
        <v>5</v>
      </c>
      <c r="AW1445" s="15"/>
      <c r="AX1445" s="25">
        <v>5.9909263021691E-2</v>
      </c>
      <c r="AY1445" s="26">
        <v>0.48189964460880202</v>
      </c>
      <c r="AZ1445" s="26">
        <v>0.72280345277158597</v>
      </c>
      <c r="BA1445" s="26">
        <v>0.60276549527316103</v>
      </c>
      <c r="BB1445" s="85">
        <v>6.13680705137995E-3</v>
      </c>
      <c r="BC1445" s="88">
        <v>-7.9092018886876803</v>
      </c>
      <c r="BD1445" s="18">
        <v>43747</v>
      </c>
      <c r="BE1445" s="18">
        <v>43783</v>
      </c>
      <c r="BF1445" s="20">
        <v>157</v>
      </c>
      <c r="BG1445" s="18">
        <v>43966</v>
      </c>
      <c r="BH1445" s="15"/>
    </row>
    <row r="1446" spans="1:60" x14ac:dyDescent="0.25">
      <c r="A1446" s="15"/>
      <c r="B1446" s="14" t="s">
        <v>4485</v>
      </c>
      <c r="C1446" s="14" t="s">
        <v>4486</v>
      </c>
      <c r="D1446" s="14" t="s">
        <v>4471</v>
      </c>
      <c r="E1446" s="16" t="s">
        <v>3328</v>
      </c>
      <c r="F1446" s="16" t="s">
        <v>287</v>
      </c>
      <c r="G1446" s="81" t="s">
        <v>205</v>
      </c>
      <c r="H1446" s="82" t="s">
        <v>288</v>
      </c>
      <c r="I1446" s="17" t="s">
        <v>31</v>
      </c>
      <c r="J1446" s="17" t="s">
        <v>4487</v>
      </c>
      <c r="K1446" s="15"/>
      <c r="L1446" s="18">
        <v>44022</v>
      </c>
      <c r="M1446" s="83">
        <v>1471.7156000006901</v>
      </c>
      <c r="N1446" s="84">
        <v>1471.7156000006901</v>
      </c>
      <c r="O1446" s="84">
        <v>1483.4357999991601</v>
      </c>
      <c r="P1446" s="85">
        <f t="shared" si="22"/>
        <v>0.99209928734463826</v>
      </c>
      <c r="Q1446" s="18">
        <v>44020</v>
      </c>
      <c r="R1446" s="86">
        <v>30951623.509</v>
      </c>
      <c r="S1446" s="86">
        <v>42288194.876625001</v>
      </c>
      <c r="T1446" s="15"/>
      <c r="U1446" s="19">
        <v>-1.57431683146569E-3</v>
      </c>
      <c r="V1446" s="51">
        <v>-0.11551876777957699</v>
      </c>
      <c r="W1446" s="19">
        <v>1.0213225012194E-2</v>
      </c>
      <c r="X1446" s="51">
        <v>1.81023975228527</v>
      </c>
      <c r="Y1446" s="19">
        <v>5.3306913505366503E-2</v>
      </c>
      <c r="Z1446" s="51">
        <v>24.6623648087843</v>
      </c>
      <c r="AA1446" s="19">
        <v>5.1520605427867801E-2</v>
      </c>
      <c r="AB1446" s="51">
        <v>25.7287274459377</v>
      </c>
      <c r="AC1446" s="19">
        <v>9.5960419248585796E-2</v>
      </c>
      <c r="AD1446" s="51">
        <v>33.881897423125302</v>
      </c>
      <c r="AE1446" s="19">
        <v>0.13366960733226699</v>
      </c>
      <c r="AF1446" s="87">
        <v>31.1441927818232</v>
      </c>
      <c r="AG1446" s="19">
        <v>-8.9047908295469803E-4</v>
      </c>
      <c r="AH1446" s="51">
        <v>-1.8878689001212501</v>
      </c>
      <c r="AI1446" s="19">
        <v>5.2548256184309097E-2</v>
      </c>
      <c r="AJ1446" s="51">
        <v>18.9817428254173</v>
      </c>
      <c r="AK1446" s="19">
        <v>0.47171560000046198</v>
      </c>
      <c r="AL1446" s="19">
        <v>4.8892999417148503E-2</v>
      </c>
      <c r="AM1446" s="51">
        <v>51.617164658557201</v>
      </c>
      <c r="AN1446" s="15"/>
      <c r="AO1446" s="22">
        <v>1.92868478861783E-2</v>
      </c>
      <c r="AP1446" s="22">
        <v>-4.0403401700168602E-2</v>
      </c>
      <c r="AQ1446" s="22">
        <v>3.7744265982837498E-2</v>
      </c>
      <c r="AR1446" s="22">
        <v>-1.9064904591687099E-2</v>
      </c>
      <c r="AS1446" s="20">
        <v>7</v>
      </c>
      <c r="AT1446" s="20">
        <v>5</v>
      </c>
      <c r="AU1446" s="20">
        <v>7</v>
      </c>
      <c r="AV1446" s="21">
        <v>5</v>
      </c>
      <c r="AW1446" s="15"/>
      <c r="AX1446" s="25">
        <v>5.9912538681310301E-2</v>
      </c>
      <c r="AY1446" s="26">
        <v>0.512974622351976</v>
      </c>
      <c r="AZ1446" s="26">
        <v>0.72947462048796297</v>
      </c>
      <c r="BA1446" s="26">
        <v>0.64203303767772002</v>
      </c>
      <c r="BB1446" s="85">
        <v>6.1371825032892997E-3</v>
      </c>
      <c r="BC1446" s="88">
        <v>-7.8919383558386498</v>
      </c>
      <c r="BD1446" s="18">
        <v>43747</v>
      </c>
      <c r="BE1446" s="18">
        <v>43783</v>
      </c>
      <c r="BF1446" s="20">
        <v>156</v>
      </c>
      <c r="BG1446" s="18">
        <v>43965</v>
      </c>
      <c r="BH1446" s="15"/>
    </row>
    <row r="1447" spans="1:60" x14ac:dyDescent="0.25">
      <c r="A1447" s="15"/>
      <c r="B1447" s="14" t="s">
        <v>4488</v>
      </c>
      <c r="C1447" s="14" t="s">
        <v>4489</v>
      </c>
      <c r="D1447" s="14" t="s">
        <v>4471</v>
      </c>
      <c r="E1447" s="16" t="s">
        <v>3332</v>
      </c>
      <c r="F1447" s="16" t="s">
        <v>287</v>
      </c>
      <c r="G1447" s="81" t="s">
        <v>205</v>
      </c>
      <c r="H1447" s="82" t="s">
        <v>288</v>
      </c>
      <c r="I1447" s="17" t="s">
        <v>31</v>
      </c>
      <c r="J1447" s="17" t="s">
        <v>4490</v>
      </c>
      <c r="K1447" s="15"/>
      <c r="L1447" s="18">
        <v>44022</v>
      </c>
      <c r="M1447" s="83">
        <v>1538.6270000003301</v>
      </c>
      <c r="N1447" s="84">
        <v>1538.6270000003301</v>
      </c>
      <c r="O1447" s="84">
        <v>1550.8453999999899</v>
      </c>
      <c r="P1447" s="85">
        <f t="shared" si="22"/>
        <v>0.99212145839961874</v>
      </c>
      <c r="Q1447" s="18">
        <v>44020</v>
      </c>
      <c r="R1447" s="86">
        <v>54114005.706</v>
      </c>
      <c r="S1447" s="86">
        <v>86387287.054625005</v>
      </c>
      <c r="T1447" s="15"/>
      <c r="U1447" s="19">
        <v>-1.5631692940587499E-3</v>
      </c>
      <c r="V1447" s="51">
        <v>-0.11440401403888199</v>
      </c>
      <c r="W1447" s="19">
        <v>1.0552754643868E-2</v>
      </c>
      <c r="X1447" s="51">
        <v>1.8441927154526601</v>
      </c>
      <c r="Y1447" s="19">
        <v>5.5456668729675598E-2</v>
      </c>
      <c r="Z1447" s="51">
        <v>24.877340331208</v>
      </c>
      <c r="AA1447" s="19">
        <v>5.5846187608040103E-2</v>
      </c>
      <c r="AB1447" s="51">
        <v>26.161285663954899</v>
      </c>
      <c r="AC1447" s="19">
        <v>0.104949391246919</v>
      </c>
      <c r="AD1447" s="51">
        <v>34.780794622958602</v>
      </c>
      <c r="AE1447" s="19">
        <v>0.14755016584240399</v>
      </c>
      <c r="AF1447" s="87">
        <v>32.532248632866001</v>
      </c>
      <c r="AG1447" s="19">
        <v>-7.7865940602350704E-4</v>
      </c>
      <c r="AH1447" s="51">
        <v>-1.8766869324281299</v>
      </c>
      <c r="AI1447" s="19">
        <v>5.4814568826259298E-2</v>
      </c>
      <c r="AJ1447" s="51">
        <v>19.2083740896196</v>
      </c>
      <c r="AK1447" s="19">
        <v>0.53862699999997898</v>
      </c>
      <c r="AL1447" s="19">
        <v>5.4669708180881599E-2</v>
      </c>
      <c r="AM1447" s="51">
        <v>58.308304658508902</v>
      </c>
      <c r="AN1447" s="15"/>
      <c r="AO1447" s="22">
        <v>1.9298305938718799E-2</v>
      </c>
      <c r="AP1447" s="22">
        <v>-4.0392641496509903E-2</v>
      </c>
      <c r="AQ1447" s="22">
        <v>3.8093162796940298E-2</v>
      </c>
      <c r="AR1447" s="22">
        <v>-1.87235706916908E-2</v>
      </c>
      <c r="AS1447" s="20">
        <v>7</v>
      </c>
      <c r="AT1447" s="20">
        <v>5</v>
      </c>
      <c r="AU1447" s="20">
        <v>7</v>
      </c>
      <c r="AV1447" s="21">
        <v>5</v>
      </c>
      <c r="AW1447" s="15"/>
      <c r="AX1447" s="25">
        <v>5.9919880654124402E-2</v>
      </c>
      <c r="AY1447" s="26">
        <v>0.58018420415555705</v>
      </c>
      <c r="AZ1447" s="26">
        <v>0.74390570548530399</v>
      </c>
      <c r="BA1447" s="26">
        <v>0.72712249184496602</v>
      </c>
      <c r="BB1447" s="85">
        <v>6.1380204627766903E-3</v>
      </c>
      <c r="BC1447" s="88">
        <v>-7.8547112223896001</v>
      </c>
      <c r="BD1447" s="18">
        <v>43747</v>
      </c>
      <c r="BE1447" s="18">
        <v>43783</v>
      </c>
      <c r="BF1447" s="20">
        <v>154</v>
      </c>
      <c r="BG1447" s="18">
        <v>43963</v>
      </c>
      <c r="BH1447" s="15"/>
    </row>
    <row r="1448" spans="1:60" x14ac:dyDescent="0.25">
      <c r="A1448" s="15"/>
      <c r="B1448" s="14" t="s">
        <v>4491</v>
      </c>
      <c r="C1448" s="14" t="s">
        <v>4492</v>
      </c>
      <c r="D1448" s="14" t="s">
        <v>4471</v>
      </c>
      <c r="E1448" s="16" t="s">
        <v>300</v>
      </c>
      <c r="F1448" s="16" t="s">
        <v>287</v>
      </c>
      <c r="G1448" s="81" t="s">
        <v>205</v>
      </c>
      <c r="H1448" s="82" t="s">
        <v>288</v>
      </c>
      <c r="I1448" s="17" t="s">
        <v>31</v>
      </c>
      <c r="J1448" s="17" t="s">
        <v>4493</v>
      </c>
      <c r="K1448" s="15"/>
      <c r="L1448" s="18">
        <v>44022</v>
      </c>
      <c r="M1448" s="83">
        <v>1252.5140000004301</v>
      </c>
      <c r="N1448" s="84">
        <v>1252.5140000004301</v>
      </c>
      <c r="O1448" s="84">
        <v>1262.4196000006</v>
      </c>
      <c r="P1448" s="85">
        <f t="shared" si="22"/>
        <v>0.99215348050666741</v>
      </c>
      <c r="Q1448" s="18">
        <v>44020</v>
      </c>
      <c r="R1448" s="86">
        <v>2807362.628</v>
      </c>
      <c r="S1448" s="86">
        <v>940838.62009179697</v>
      </c>
      <c r="T1448" s="15"/>
      <c r="U1448" s="19">
        <v>-1.54704669694183E-3</v>
      </c>
      <c r="V1448" s="51">
        <v>-0.112791754327191</v>
      </c>
      <c r="W1448" s="19">
        <v>1.10413359125232E-2</v>
      </c>
      <c r="X1448" s="51">
        <v>1.89305084231819</v>
      </c>
      <c r="Y1448" s="19">
        <v>5.8557745771395303E-2</v>
      </c>
      <c r="Z1448" s="51">
        <v>25.1874480354018</v>
      </c>
      <c r="AA1448" s="19">
        <v>6.5934526055570999E-2</v>
      </c>
      <c r="AB1448" s="51">
        <v>27.1701195087226</v>
      </c>
      <c r="AC1448" s="19">
        <v>0.121746311557217</v>
      </c>
      <c r="AD1448" s="51">
        <v>36.4604866539594</v>
      </c>
      <c r="AE1448" s="19">
        <v>0.17083404143515499</v>
      </c>
      <c r="AF1448" s="87">
        <v>34.860636192141101</v>
      </c>
      <c r="AG1448" s="19">
        <v>-6.1749578890157896E-4</v>
      </c>
      <c r="AH1448" s="51">
        <v>-1.8605705707159399</v>
      </c>
      <c r="AI1448" s="19">
        <v>5.8084337122636498E-2</v>
      </c>
      <c r="AJ1448" s="51">
        <v>19.535350919264602</v>
      </c>
      <c r="AK1448" s="19">
        <v>0.25251399999979202</v>
      </c>
      <c r="AL1448" s="19">
        <v>4.3550108555791701E-2</v>
      </c>
      <c r="AM1448" s="51">
        <v>23.2871523008798</v>
      </c>
      <c r="AN1448" s="15"/>
      <c r="AO1448" s="22">
        <v>1.9314749148179499E-2</v>
      </c>
      <c r="AP1448" s="22">
        <v>-4.0377158450646697E-2</v>
      </c>
      <c r="AQ1448" s="22">
        <v>3.8595116282522199E-2</v>
      </c>
      <c r="AR1448" s="22">
        <v>-1.82313590212289E-2</v>
      </c>
      <c r="AS1448" s="20">
        <v>7</v>
      </c>
      <c r="AT1448" s="20">
        <v>5</v>
      </c>
      <c r="AU1448" s="20">
        <v>7</v>
      </c>
      <c r="AV1448" s="21">
        <v>5</v>
      </c>
      <c r="AW1448" s="15"/>
      <c r="AX1448" s="25">
        <v>5.98398967018147E-2</v>
      </c>
      <c r="AY1448" s="26">
        <v>0.74181672042777802</v>
      </c>
      <c r="AZ1448" s="26">
        <v>0.77838757822883098</v>
      </c>
      <c r="BA1448" s="26">
        <v>0.93197058986152104</v>
      </c>
      <c r="BB1448" s="85">
        <v>6.1297754561019198E-3</v>
      </c>
      <c r="BC1448" s="88">
        <v>-7.8010451984373503</v>
      </c>
      <c r="BD1448" s="18">
        <v>43747</v>
      </c>
      <c r="BE1448" s="18">
        <v>43783</v>
      </c>
      <c r="BF1448" s="20">
        <v>153</v>
      </c>
      <c r="BG1448" s="18">
        <v>43962</v>
      </c>
      <c r="BH1448" s="15"/>
    </row>
    <row r="1449" spans="1:60" x14ac:dyDescent="0.25">
      <c r="A1449" s="15"/>
      <c r="B1449" s="14" t="s">
        <v>4494</v>
      </c>
      <c r="C1449" s="14" t="s">
        <v>4495</v>
      </c>
      <c r="D1449" s="14" t="s">
        <v>4471</v>
      </c>
      <c r="E1449" s="16" t="s">
        <v>2879</v>
      </c>
      <c r="F1449" s="16" t="s">
        <v>287</v>
      </c>
      <c r="G1449" s="81" t="s">
        <v>205</v>
      </c>
      <c r="H1449" s="82" t="s">
        <v>288</v>
      </c>
      <c r="I1449" s="17" t="s">
        <v>31</v>
      </c>
      <c r="J1449" s="17" t="s">
        <v>4496</v>
      </c>
      <c r="K1449" s="15"/>
      <c r="L1449" s="18">
        <v>44022</v>
      </c>
      <c r="M1449" s="83">
        <v>1290.0244999993599</v>
      </c>
      <c r="N1449" s="84">
        <v>1290.0244999993599</v>
      </c>
      <c r="O1449" s="84">
        <v>1300.2622999995899</v>
      </c>
      <c r="P1449" s="85">
        <f t="shared" si="22"/>
        <v>0.99212635788930181</v>
      </c>
      <c r="Q1449" s="18">
        <v>44020</v>
      </c>
      <c r="R1449" s="86">
        <v>1176830.807</v>
      </c>
      <c r="S1449" s="86">
        <v>851511.46340429701</v>
      </c>
      <c r="T1449" s="15"/>
      <c r="U1449" s="19">
        <v>-1.56070898628968E-3</v>
      </c>
      <c r="V1449" s="51">
        <v>-0.114157983261975</v>
      </c>
      <c r="W1449" s="19">
        <v>1.0627288360410599E-2</v>
      </c>
      <c r="X1449" s="51">
        <v>1.85164608710693</v>
      </c>
      <c r="Y1449" s="19">
        <v>5.5928957139258301E-2</v>
      </c>
      <c r="Z1449" s="51">
        <v>24.924569172173499</v>
      </c>
      <c r="AA1449" s="19">
        <v>5.6797788205585703E-2</v>
      </c>
      <c r="AB1449" s="51">
        <v>26.2564457237313</v>
      </c>
      <c r="AC1449" s="19">
        <v>0.106584731771436</v>
      </c>
      <c r="AD1449" s="51">
        <v>34.944328675395802</v>
      </c>
      <c r="AE1449" s="19">
        <v>0.14924815208360101</v>
      </c>
      <c r="AF1449" s="87">
        <v>32.702047256985701</v>
      </c>
      <c r="AG1449" s="19">
        <v>-7.5406778341857695E-4</v>
      </c>
      <c r="AH1449" s="51">
        <v>-1.87422777016764</v>
      </c>
      <c r="AI1449" s="19">
        <v>5.5312542870524298E-2</v>
      </c>
      <c r="AJ1449" s="51">
        <v>19.258171494060701</v>
      </c>
      <c r="AK1449" s="19">
        <v>0.29002450000000002</v>
      </c>
      <c r="AL1449" s="19">
        <v>4.8427627174533E-2</v>
      </c>
      <c r="AM1449" s="51">
        <v>29.610540144582</v>
      </c>
      <c r="AN1449" s="15"/>
      <c r="AO1449" s="22">
        <v>1.9300846784972198E-2</v>
      </c>
      <c r="AP1449" s="22">
        <v>-4.0390267617112799E-2</v>
      </c>
      <c r="AQ1449" s="22">
        <v>3.8169630672200597E-2</v>
      </c>
      <c r="AR1449" s="22">
        <v>-1.8648424842467599E-2</v>
      </c>
      <c r="AS1449" s="20">
        <v>7</v>
      </c>
      <c r="AT1449" s="20">
        <v>5</v>
      </c>
      <c r="AU1449" s="20">
        <v>7</v>
      </c>
      <c r="AV1449" s="21">
        <v>5</v>
      </c>
      <c r="AW1449" s="15"/>
      <c r="AX1449" s="25">
        <v>5.9921564133692297E-2</v>
      </c>
      <c r="AY1449" s="26">
        <v>0.59497177320736205</v>
      </c>
      <c r="AZ1449" s="26">
        <v>0.747081382256511</v>
      </c>
      <c r="BA1449" s="26">
        <v>0.74587371076995601</v>
      </c>
      <c r="BB1449" s="85">
        <v>6.1382119475638297E-3</v>
      </c>
      <c r="BC1449" s="88">
        <v>-7.8465205219836198</v>
      </c>
      <c r="BD1449" s="18">
        <v>43747</v>
      </c>
      <c r="BE1449" s="18">
        <v>43783</v>
      </c>
      <c r="BF1449" s="20">
        <v>154</v>
      </c>
      <c r="BG1449" s="18">
        <v>43963</v>
      </c>
      <c r="BH1449" s="15"/>
    </row>
    <row r="1450" spans="1:60" x14ac:dyDescent="0.25">
      <c r="A1450" s="15"/>
      <c r="B1450" s="14" t="s">
        <v>4497</v>
      </c>
      <c r="C1450" s="14" t="s">
        <v>4498</v>
      </c>
      <c r="D1450" s="14" t="s">
        <v>4499</v>
      </c>
      <c r="E1450" s="16" t="s">
        <v>325</v>
      </c>
      <c r="F1450" s="16" t="s">
        <v>326</v>
      </c>
      <c r="G1450" s="81" t="s">
        <v>224</v>
      </c>
      <c r="H1450" s="82" t="s">
        <v>3059</v>
      </c>
      <c r="I1450" s="17" t="s">
        <v>31</v>
      </c>
      <c r="J1450" s="17" t="s">
        <v>4500</v>
      </c>
      <c r="K1450" s="15"/>
      <c r="L1450" s="18">
        <v>44022</v>
      </c>
      <c r="M1450" s="83">
        <v>1030.2491999995</v>
      </c>
      <c r="N1450" s="84">
        <v>1030.2491999995</v>
      </c>
      <c r="O1450" s="84">
        <v>1030.2491999995</v>
      </c>
      <c r="P1450" s="85">
        <f t="shared" si="22"/>
        <v>1</v>
      </c>
      <c r="Q1450" s="18">
        <v>44022</v>
      </c>
      <c r="R1450" s="86">
        <v>0</v>
      </c>
      <c r="S1450" s="86">
        <v>0</v>
      </c>
      <c r="T1450" s="15"/>
      <c r="U1450" s="19">
        <v>0</v>
      </c>
      <c r="V1450" s="51">
        <v>4.1912915366992799E-2</v>
      </c>
      <c r="W1450" s="19">
        <v>0</v>
      </c>
      <c r="X1450" s="51">
        <v>0.78891725106586796</v>
      </c>
      <c r="Y1450" s="19">
        <v>0</v>
      </c>
      <c r="Z1450" s="51">
        <v>19.3316734582477</v>
      </c>
      <c r="AA1450" s="19">
        <v>0</v>
      </c>
      <c r="AB1450" s="51">
        <v>20.576666903158198</v>
      </c>
      <c r="AC1450" s="19">
        <v>0</v>
      </c>
      <c r="AD1450" s="51">
        <v>24.2858554982522</v>
      </c>
      <c r="AE1450" s="19">
        <v>0</v>
      </c>
      <c r="AF1450" s="87">
        <v>17.777232048596499</v>
      </c>
      <c r="AG1450" s="19">
        <v>0</v>
      </c>
      <c r="AH1450" s="51">
        <v>-1.79882099182578</v>
      </c>
      <c r="AI1450" s="19">
        <v>0</v>
      </c>
      <c r="AJ1450" s="51">
        <v>13.726917206993701</v>
      </c>
      <c r="AK1450" s="19">
        <v>3.0249199999161602E-2</v>
      </c>
      <c r="AL1450" s="19">
        <v>3.3854567809612499E-3</v>
      </c>
      <c r="AM1450" s="51">
        <v>7.01812228954077</v>
      </c>
      <c r="AN1450" s="15"/>
      <c r="AO1450" s="22">
        <v>0</v>
      </c>
      <c r="AP1450" s="22">
        <v>0</v>
      </c>
      <c r="AQ1450" s="22">
        <v>0</v>
      </c>
      <c r="AR1450" s="22">
        <v>0</v>
      </c>
      <c r="AS1450" s="20">
        <v>0</v>
      </c>
      <c r="AT1450" s="20">
        <v>0</v>
      </c>
      <c r="AU1450" s="20">
        <v>7</v>
      </c>
      <c r="AV1450" s="21">
        <v>5</v>
      </c>
      <c r="AW1450" s="15"/>
      <c r="AX1450" s="25">
        <v>0</v>
      </c>
      <c r="AY1450" s="26">
        <v>-115.173126170179</v>
      </c>
      <c r="AZ1450" s="26">
        <v>0.54146558877982898</v>
      </c>
      <c r="BA1450" s="26">
        <v>-15.964106449086101</v>
      </c>
      <c r="BB1450" s="85">
        <v>0</v>
      </c>
      <c r="BC1450" s="88">
        <v>0</v>
      </c>
      <c r="BD1450" s="18">
        <v>43657</v>
      </c>
      <c r="BE1450" s="18"/>
      <c r="BF1450" s="20"/>
      <c r="BG1450" s="18"/>
      <c r="BH1450" s="15"/>
    </row>
    <row r="1451" spans="1:60" x14ac:dyDescent="0.25">
      <c r="A1451" s="15"/>
      <c r="B1451" s="14" t="s">
        <v>4501</v>
      </c>
      <c r="C1451" s="14" t="s">
        <v>4502</v>
      </c>
      <c r="D1451" s="14" t="s">
        <v>4499</v>
      </c>
      <c r="E1451" s="16" t="s">
        <v>77</v>
      </c>
      <c r="F1451" s="16" t="s">
        <v>326</v>
      </c>
      <c r="G1451" s="81" t="s">
        <v>224</v>
      </c>
      <c r="H1451" s="82" t="s">
        <v>3059</v>
      </c>
      <c r="I1451" s="17" t="s">
        <v>31</v>
      </c>
      <c r="J1451" s="17" t="s">
        <v>4503</v>
      </c>
      <c r="K1451" s="15"/>
      <c r="L1451" s="18">
        <v>44022</v>
      </c>
      <c r="M1451" s="83">
        <v>2529.5984000004801</v>
      </c>
      <c r="N1451" s="84">
        <v>2529.5984000004801</v>
      </c>
      <c r="O1451" s="84">
        <v>2772.4389000013498</v>
      </c>
      <c r="P1451" s="85">
        <f t="shared" si="22"/>
        <v>0.9124090705837552</v>
      </c>
      <c r="Q1451" s="18">
        <v>43909</v>
      </c>
      <c r="R1451" s="86">
        <v>191881.52600000001</v>
      </c>
      <c r="S1451" s="86">
        <v>164197.241870117</v>
      </c>
      <c r="T1451" s="15"/>
      <c r="U1451" s="19">
        <v>1.1649776832200601E-2</v>
      </c>
      <c r="V1451" s="51">
        <v>1.2068905985870499</v>
      </c>
      <c r="W1451" s="19">
        <v>2.9097322092638898E-2</v>
      </c>
      <c r="X1451" s="51">
        <v>3.6986494603297602</v>
      </c>
      <c r="Y1451" s="19">
        <v>2.76825248765817E-2</v>
      </c>
      <c r="Z1451" s="51">
        <v>22.0999259459204</v>
      </c>
      <c r="AA1451" s="19">
        <v>0.160807345324429</v>
      </c>
      <c r="AB1451" s="51">
        <v>36.657401435601102</v>
      </c>
      <c r="AC1451" s="19">
        <v>0.240632424746</v>
      </c>
      <c r="AD1451" s="51">
        <v>48.349097972852199</v>
      </c>
      <c r="AE1451" s="19">
        <v>0.21713011642161301</v>
      </c>
      <c r="AF1451" s="87">
        <v>39.490243690786897</v>
      </c>
      <c r="AG1451" s="19">
        <v>-3.6688644061541702E-2</v>
      </c>
      <c r="AH1451" s="51">
        <v>-5.4676853979835904</v>
      </c>
      <c r="AI1451" s="19">
        <v>5.8850456700383802E-2</v>
      </c>
      <c r="AJ1451" s="51">
        <v>19.6119628770393</v>
      </c>
      <c r="AK1451" s="19">
        <v>0.56935633767163396</v>
      </c>
      <c r="AL1451" s="19">
        <v>5.24392713523412E-2</v>
      </c>
      <c r="AM1451" s="51">
        <v>60.928836056788001</v>
      </c>
      <c r="AN1451" s="15"/>
      <c r="AO1451" s="22">
        <v>3.3958735590204001E-2</v>
      </c>
      <c r="AP1451" s="22">
        <v>-2.33633016978274E-2</v>
      </c>
      <c r="AQ1451" s="22">
        <v>0.1022710078214</v>
      </c>
      <c r="AR1451" s="22">
        <v>-7.6210126737350906E-2</v>
      </c>
      <c r="AS1451" s="20">
        <v>8</v>
      </c>
      <c r="AT1451" s="20">
        <v>4</v>
      </c>
      <c r="AU1451" s="20">
        <v>7</v>
      </c>
      <c r="AV1451" s="21">
        <v>5</v>
      </c>
      <c r="AW1451" s="15"/>
      <c r="AX1451" s="25">
        <v>0.13558931430205101</v>
      </c>
      <c r="AY1451" s="26">
        <v>1.06432167212188</v>
      </c>
      <c r="AZ1451" s="26">
        <v>0.95275802424657696</v>
      </c>
      <c r="BA1451" s="26">
        <v>1.6705837569898001</v>
      </c>
      <c r="BB1451" s="85">
        <v>1.40297667093182E-2</v>
      </c>
      <c r="BC1451" s="88">
        <v>-11.7067250788823</v>
      </c>
      <c r="BD1451" s="18">
        <v>43909</v>
      </c>
      <c r="BE1451" s="18">
        <v>43987</v>
      </c>
      <c r="BF1451" s="20"/>
      <c r="BG1451" s="18"/>
      <c r="BH1451" s="15"/>
    </row>
    <row r="1452" spans="1:60" x14ac:dyDescent="0.25">
      <c r="A1452" s="15"/>
      <c r="B1452" s="14" t="s">
        <v>4504</v>
      </c>
      <c r="C1452" s="14" t="s">
        <v>4505</v>
      </c>
      <c r="D1452" s="14" t="s">
        <v>4499</v>
      </c>
      <c r="E1452" s="16" t="s">
        <v>341</v>
      </c>
      <c r="F1452" s="16" t="s">
        <v>326</v>
      </c>
      <c r="G1452" s="81" t="s">
        <v>224</v>
      </c>
      <c r="H1452" s="82" t="s">
        <v>3059</v>
      </c>
      <c r="I1452" s="17" t="s">
        <v>31</v>
      </c>
      <c r="J1452" s="17" t="s">
        <v>4506</v>
      </c>
      <c r="K1452" s="15"/>
      <c r="L1452" s="18">
        <v>44022</v>
      </c>
      <c r="M1452" s="83">
        <v>2084.9356000013599</v>
      </c>
      <c r="N1452" s="84">
        <v>2084.9356000013599</v>
      </c>
      <c r="O1452" s="84">
        <v>2291.7303000018001</v>
      </c>
      <c r="P1452" s="85">
        <f t="shared" si="22"/>
        <v>0.90976481831205103</v>
      </c>
      <c r="Q1452" s="18">
        <v>43909</v>
      </c>
      <c r="R1452" s="86">
        <v>7559109.4879999999</v>
      </c>
      <c r="S1452" s="86">
        <v>6716997.15283594</v>
      </c>
      <c r="T1452" s="15"/>
      <c r="U1452" s="19">
        <v>1.16237460515549E-2</v>
      </c>
      <c r="V1452" s="51">
        <v>1.2042875205224799</v>
      </c>
      <c r="W1452" s="19">
        <v>2.8304651543294299E-2</v>
      </c>
      <c r="X1452" s="51">
        <v>3.6193824053952999</v>
      </c>
      <c r="Y1452" s="19">
        <v>2.28898418608878E-2</v>
      </c>
      <c r="Z1452" s="51">
        <v>21.620657644350999</v>
      </c>
      <c r="AA1452" s="19">
        <v>0.14993319702087299</v>
      </c>
      <c r="AB1452" s="51">
        <v>35.569986605260098</v>
      </c>
      <c r="AC1452" s="19">
        <v>0.21751121342094801</v>
      </c>
      <c r="AD1452" s="51">
        <v>46.036976840347101</v>
      </c>
      <c r="AE1452" s="19">
        <v>0.18327209072769601</v>
      </c>
      <c r="AF1452" s="87">
        <v>36.104441121395197</v>
      </c>
      <c r="AG1452" s="19">
        <v>-3.6936052056262297E-2</v>
      </c>
      <c r="AH1452" s="51">
        <v>-5.4924261974520103</v>
      </c>
      <c r="AI1452" s="19">
        <v>5.3641723157852497E-2</v>
      </c>
      <c r="AJ1452" s="51">
        <v>19.091089522786199</v>
      </c>
      <c r="AK1452" s="19">
        <v>0.43658873707347101</v>
      </c>
      <c r="AL1452" s="19">
        <v>4.1941377341572703E-2</v>
      </c>
      <c r="AM1452" s="51">
        <v>47.652075996971703</v>
      </c>
      <c r="AN1452" s="15"/>
      <c r="AO1452" s="22">
        <v>3.3932154687136097E-2</v>
      </c>
      <c r="AP1452" s="22">
        <v>-2.33884768967982E-2</v>
      </c>
      <c r="AQ1452" s="22">
        <v>0.101419772308873</v>
      </c>
      <c r="AR1452" s="22">
        <v>-7.6947337123783696E-2</v>
      </c>
      <c r="AS1452" s="20">
        <v>8</v>
      </c>
      <c r="AT1452" s="20">
        <v>4</v>
      </c>
      <c r="AU1452" s="20">
        <v>7</v>
      </c>
      <c r="AV1452" s="21">
        <v>5</v>
      </c>
      <c r="AW1452" s="15"/>
      <c r="AX1452" s="25">
        <v>0.135547704129858</v>
      </c>
      <c r="AY1452" s="26">
        <v>0.98981709419604202</v>
      </c>
      <c r="AZ1452" s="26">
        <v>0.92223994870892101</v>
      </c>
      <c r="BA1452" s="26">
        <v>1.5484364190069799</v>
      </c>
      <c r="BB1452" s="85">
        <v>1.40249845969629E-2</v>
      </c>
      <c r="BC1452" s="88">
        <v>-11.883431484166101</v>
      </c>
      <c r="BD1452" s="18">
        <v>43909</v>
      </c>
      <c r="BE1452" s="18">
        <v>43987</v>
      </c>
      <c r="BF1452" s="20"/>
      <c r="BG1452" s="18"/>
      <c r="BH1452" s="15"/>
    </row>
    <row r="1453" spans="1:60" x14ac:dyDescent="0.25">
      <c r="A1453" s="15"/>
      <c r="B1453" s="14" t="s">
        <v>4507</v>
      </c>
      <c r="C1453" s="14" t="s">
        <v>4508</v>
      </c>
      <c r="D1453" s="14" t="s">
        <v>4499</v>
      </c>
      <c r="E1453" s="16" t="s">
        <v>345</v>
      </c>
      <c r="F1453" s="16" t="s">
        <v>326</v>
      </c>
      <c r="G1453" s="81" t="s">
        <v>224</v>
      </c>
      <c r="H1453" s="82" t="s">
        <v>3059</v>
      </c>
      <c r="I1453" s="17" t="s">
        <v>31</v>
      </c>
      <c r="J1453" s="17" t="s">
        <v>4509</v>
      </c>
      <c r="K1453" s="15"/>
      <c r="L1453" s="18">
        <v>44022</v>
      </c>
      <c r="M1453" s="83">
        <v>1169.40000000037</v>
      </c>
      <c r="N1453" s="84">
        <v>1169.40000000037</v>
      </c>
      <c r="O1453" s="84">
        <v>1169.40000000037</v>
      </c>
      <c r="P1453" s="85">
        <f t="shared" si="22"/>
        <v>1</v>
      </c>
      <c r="Q1453" s="18">
        <v>44022</v>
      </c>
      <c r="R1453" s="86">
        <v>0</v>
      </c>
      <c r="S1453" s="86">
        <v>0</v>
      </c>
      <c r="T1453" s="15"/>
      <c r="U1453" s="19">
        <v>0</v>
      </c>
      <c r="V1453" s="51">
        <v>4.1912915366992799E-2</v>
      </c>
      <c r="W1453" s="19">
        <v>0</v>
      </c>
      <c r="X1453" s="51">
        <v>0.78891725106586796</v>
      </c>
      <c r="Y1453" s="19">
        <v>0</v>
      </c>
      <c r="Z1453" s="51">
        <v>19.3316734582477</v>
      </c>
      <c r="AA1453" s="19">
        <v>0</v>
      </c>
      <c r="AB1453" s="51">
        <v>20.576666903158198</v>
      </c>
      <c r="AC1453" s="19">
        <v>0</v>
      </c>
      <c r="AD1453" s="51">
        <v>24.2858554982522</v>
      </c>
      <c r="AE1453" s="19">
        <v>0</v>
      </c>
      <c r="AF1453" s="87">
        <v>17.777232048596499</v>
      </c>
      <c r="AG1453" s="19">
        <v>0</v>
      </c>
      <c r="AH1453" s="51">
        <v>-1.79882099182578</v>
      </c>
      <c r="AI1453" s="19">
        <v>0</v>
      </c>
      <c r="AJ1453" s="51">
        <v>13.726917206993701</v>
      </c>
      <c r="AK1453" s="19">
        <v>0.16940000000060501</v>
      </c>
      <c r="AL1453" s="19">
        <v>1.7906259758092301E-2</v>
      </c>
      <c r="AM1453" s="51">
        <v>20.933202289685099</v>
      </c>
      <c r="AN1453" s="15"/>
      <c r="AO1453" s="22">
        <v>0</v>
      </c>
      <c r="AP1453" s="22">
        <v>0</v>
      </c>
      <c r="AQ1453" s="22">
        <v>0</v>
      </c>
      <c r="AR1453" s="22">
        <v>0</v>
      </c>
      <c r="AS1453" s="20">
        <v>0</v>
      </c>
      <c r="AT1453" s="20">
        <v>0</v>
      </c>
      <c r="AU1453" s="20">
        <v>7</v>
      </c>
      <c r="AV1453" s="21">
        <v>5</v>
      </c>
      <c r="AW1453" s="15"/>
      <c r="AX1453" s="25">
        <v>0</v>
      </c>
      <c r="AY1453" s="26">
        <v>-115.173126170179</v>
      </c>
      <c r="AZ1453" s="26">
        <v>0.54146558877982898</v>
      </c>
      <c r="BA1453" s="26">
        <v>-15.964106449086101</v>
      </c>
      <c r="BB1453" s="85">
        <v>0</v>
      </c>
      <c r="BC1453" s="88">
        <v>0</v>
      </c>
      <c r="BD1453" s="18">
        <v>43657</v>
      </c>
      <c r="BE1453" s="18"/>
      <c r="BF1453" s="20"/>
      <c r="BG1453" s="18"/>
      <c r="BH1453" s="15"/>
    </row>
    <row r="1454" spans="1:60" x14ac:dyDescent="0.25">
      <c r="A1454" s="15"/>
      <c r="B1454" s="14" t="s">
        <v>4510</v>
      </c>
      <c r="C1454" s="14" t="s">
        <v>4511</v>
      </c>
      <c r="D1454" s="14" t="s">
        <v>4512</v>
      </c>
      <c r="E1454" s="16" t="s">
        <v>77</v>
      </c>
      <c r="F1454" s="16" t="s">
        <v>69</v>
      </c>
      <c r="G1454" s="81" t="s">
        <v>115</v>
      </c>
      <c r="H1454" s="82" t="s">
        <v>190</v>
      </c>
      <c r="I1454" s="17" t="s">
        <v>31</v>
      </c>
      <c r="J1454" s="17" t="s">
        <v>4513</v>
      </c>
      <c r="K1454" s="15"/>
      <c r="L1454" s="18">
        <v>44022</v>
      </c>
      <c r="M1454" s="83">
        <v>1109.6221999991701</v>
      </c>
      <c r="N1454" s="84">
        <v>1109.6221999991701</v>
      </c>
      <c r="O1454" s="84"/>
      <c r="P1454" s="85" t="str">
        <f t="shared" si="22"/>
        <v/>
      </c>
      <c r="Q1454" s="18"/>
      <c r="R1454" s="86">
        <v>255536.21299999999</v>
      </c>
      <c r="S1454" s="86"/>
      <c r="T1454" s="15"/>
      <c r="U1454" s="19">
        <v>1.0302769735062599E-2</v>
      </c>
      <c r="V1454" s="51">
        <v>1.07218988887325</v>
      </c>
      <c r="W1454" s="19">
        <v>3.8501368433571798E-2</v>
      </c>
      <c r="X1454" s="51">
        <v>4.6390540944266796</v>
      </c>
      <c r="Y1454" s="19">
        <v>-1.42989528130784E-2</v>
      </c>
      <c r="Z1454" s="51">
        <v>17.901778176950799</v>
      </c>
      <c r="AA1454" s="19"/>
      <c r="AB1454" s="51"/>
      <c r="AC1454" s="19"/>
      <c r="AD1454" s="51"/>
      <c r="AE1454" s="19"/>
      <c r="AF1454" s="87"/>
      <c r="AG1454" s="19">
        <v>4.3777720857178801E-3</v>
      </c>
      <c r="AH1454" s="51">
        <v>-1.3610437832539899</v>
      </c>
      <c r="AI1454" s="19">
        <v>2.69193526273739E-2</v>
      </c>
      <c r="AJ1454" s="51">
        <v>16.418852469738301</v>
      </c>
      <c r="AK1454" s="19">
        <v>0.109622199999721</v>
      </c>
      <c r="AL1454" s="19">
        <v>0.13640297901482001</v>
      </c>
      <c r="AM1454" s="51">
        <v>32.050484892562999</v>
      </c>
      <c r="AN1454" s="15"/>
      <c r="AO1454" s="22">
        <v>3.0244408177168201E-2</v>
      </c>
      <c r="AP1454" s="22">
        <v>-4.7764611161255702E-2</v>
      </c>
      <c r="AQ1454" s="22">
        <v>8.69875751086511E-2</v>
      </c>
      <c r="AR1454" s="22">
        <v>-0.101854935609445</v>
      </c>
      <c r="AS1454" s="20"/>
      <c r="AT1454" s="20"/>
      <c r="AU1454" s="20"/>
      <c r="AV1454" s="21"/>
      <c r="AW1454" s="15"/>
      <c r="AX1454" s="25"/>
      <c r="AY1454" s="26"/>
      <c r="AZ1454" s="26"/>
      <c r="BA1454" s="26"/>
      <c r="BB1454" s="85"/>
      <c r="BC1454" s="88">
        <v>-23.6444467902766</v>
      </c>
      <c r="BD1454" s="18">
        <v>43881</v>
      </c>
      <c r="BE1454" s="18">
        <v>43913</v>
      </c>
      <c r="BF1454" s="20"/>
      <c r="BG1454" s="18"/>
      <c r="BH1454" s="15"/>
    </row>
    <row r="1455" spans="1:60" x14ac:dyDescent="0.25">
      <c r="A1455" s="15"/>
      <c r="B1455" s="14" t="s">
        <v>4514</v>
      </c>
      <c r="C1455" s="14" t="s">
        <v>4515</v>
      </c>
      <c r="D1455" s="14" t="s">
        <v>4512</v>
      </c>
      <c r="E1455" s="16" t="s">
        <v>80</v>
      </c>
      <c r="F1455" s="16" t="s">
        <v>69</v>
      </c>
      <c r="G1455" s="81" t="s">
        <v>115</v>
      </c>
      <c r="H1455" s="82" t="s">
        <v>190</v>
      </c>
      <c r="I1455" s="17" t="s">
        <v>31</v>
      </c>
      <c r="J1455" s="17" t="s">
        <v>4516</v>
      </c>
      <c r="K1455" s="15"/>
      <c r="L1455" s="18">
        <v>44022</v>
      </c>
      <c r="M1455" s="83">
        <v>1143.8412999995101</v>
      </c>
      <c r="N1455" s="84">
        <v>1143.8412999995101</v>
      </c>
      <c r="O1455" s="84">
        <v>1205.45240000077</v>
      </c>
      <c r="P1455" s="85">
        <f t="shared" si="22"/>
        <v>0.94888964508161366</v>
      </c>
      <c r="Q1455" s="18">
        <v>43881</v>
      </c>
      <c r="R1455" s="86">
        <v>12504993.323999999</v>
      </c>
      <c r="S1455" s="86">
        <v>8695508.6212187503</v>
      </c>
      <c r="T1455" s="15"/>
      <c r="U1455" s="19">
        <v>1.0241864614727101E-2</v>
      </c>
      <c r="V1455" s="51">
        <v>1.0660993768397</v>
      </c>
      <c r="W1455" s="19">
        <v>3.6625132168410297E-2</v>
      </c>
      <c r="X1455" s="51">
        <v>4.4514304679105399</v>
      </c>
      <c r="Y1455" s="19">
        <v>-2.5053465423297901E-2</v>
      </c>
      <c r="Z1455" s="51">
        <v>16.826326915907</v>
      </c>
      <c r="AA1455" s="19">
        <v>0.114325492095377</v>
      </c>
      <c r="AB1455" s="51">
        <v>32.009216112724999</v>
      </c>
      <c r="AC1455" s="19"/>
      <c r="AD1455" s="51"/>
      <c r="AE1455" s="19"/>
      <c r="AF1455" s="87"/>
      <c r="AG1455" s="19">
        <v>3.7725672827946298E-3</v>
      </c>
      <c r="AH1455" s="51">
        <v>-1.4215642635463199</v>
      </c>
      <c r="AI1455" s="19">
        <v>1.51030845318019E-2</v>
      </c>
      <c r="AJ1455" s="51">
        <v>15.2372256601811</v>
      </c>
      <c r="AK1455" s="19">
        <v>0.14790672646267899</v>
      </c>
      <c r="AL1455" s="19">
        <v>7.7793304781152997E-2</v>
      </c>
      <c r="AM1455" s="51">
        <v>38.720628595096102</v>
      </c>
      <c r="AN1455" s="15"/>
      <c r="AO1455" s="22">
        <v>3.0182243002855099E-2</v>
      </c>
      <c r="AP1455" s="22">
        <v>-4.79367923899554E-2</v>
      </c>
      <c r="AQ1455" s="22">
        <v>8.5022273580834695E-2</v>
      </c>
      <c r="AR1455" s="22">
        <v>-0.10353179577767201</v>
      </c>
      <c r="AS1455" s="20">
        <v>8</v>
      </c>
      <c r="AT1455" s="20">
        <v>4</v>
      </c>
      <c r="AU1455" s="20">
        <v>7</v>
      </c>
      <c r="AV1455" s="21">
        <v>5</v>
      </c>
      <c r="AW1455" s="15"/>
      <c r="AX1455" s="25">
        <v>0.145815433015377</v>
      </c>
      <c r="AY1455" s="26">
        <v>0.68429938130066104</v>
      </c>
      <c r="AZ1455" s="26">
        <v>1.1747220564302601</v>
      </c>
      <c r="BA1455" s="26">
        <v>0.94604125970181496</v>
      </c>
      <c r="BB1455" s="85">
        <v>1.49932003041977E-2</v>
      </c>
      <c r="BC1455" s="88">
        <v>-23.7915906095004</v>
      </c>
      <c r="BD1455" s="18">
        <v>43881</v>
      </c>
      <c r="BE1455" s="18">
        <v>43913</v>
      </c>
      <c r="BF1455" s="20"/>
      <c r="BG1455" s="18"/>
      <c r="BH1455" s="15"/>
    </row>
    <row r="1456" spans="1:60" x14ac:dyDescent="0.25">
      <c r="A1456" s="15"/>
      <c r="B1456" s="14" t="s">
        <v>4517</v>
      </c>
      <c r="C1456" s="14" t="s">
        <v>4518</v>
      </c>
      <c r="D1456" s="14" t="s">
        <v>4512</v>
      </c>
      <c r="E1456" s="16" t="s">
        <v>83</v>
      </c>
      <c r="F1456" s="16" t="s">
        <v>69</v>
      </c>
      <c r="G1456" s="81" t="s">
        <v>115</v>
      </c>
      <c r="H1456" s="82" t="s">
        <v>190</v>
      </c>
      <c r="I1456" s="17" t="s">
        <v>31</v>
      </c>
      <c r="J1456" s="17" t="s">
        <v>4519</v>
      </c>
      <c r="K1456" s="15"/>
      <c r="L1456" s="18">
        <v>44022</v>
      </c>
      <c r="M1456" s="83">
        <v>1110.53830000013</v>
      </c>
      <c r="N1456" s="84">
        <v>1110.53830000013</v>
      </c>
      <c r="O1456" s="84">
        <v>1173.0716999992701</v>
      </c>
      <c r="P1456" s="85">
        <f t="shared" si="22"/>
        <v>0.94669260199595728</v>
      </c>
      <c r="Q1456" s="18">
        <v>43881</v>
      </c>
      <c r="R1456" s="86">
        <v>6852882.3569999998</v>
      </c>
      <c r="S1456" s="86">
        <v>5591461.4454453103</v>
      </c>
      <c r="T1456" s="15"/>
      <c r="U1456" s="19">
        <v>1.0225255633486099E-2</v>
      </c>
      <c r="V1456" s="51">
        <v>1.0644384787156</v>
      </c>
      <c r="W1456" s="19">
        <v>3.6114022539550199E-2</v>
      </c>
      <c r="X1456" s="51">
        <v>4.4003195050245303</v>
      </c>
      <c r="Y1456" s="19">
        <v>-2.79662964076124E-2</v>
      </c>
      <c r="Z1456" s="51">
        <v>16.535043817479199</v>
      </c>
      <c r="AA1456" s="19">
        <v>0.10764071189813</v>
      </c>
      <c r="AB1456" s="51">
        <v>31.340738092985699</v>
      </c>
      <c r="AC1456" s="19"/>
      <c r="AD1456" s="51"/>
      <c r="AE1456" s="19"/>
      <c r="AF1456" s="87"/>
      <c r="AG1456" s="19">
        <v>3.6075306015845902E-3</v>
      </c>
      <c r="AH1456" s="51">
        <v>-1.4380679316673199</v>
      </c>
      <c r="AI1456" s="19">
        <v>1.1903972213986E-2</v>
      </c>
      <c r="AJ1456" s="51">
        <v>14.9173144283995</v>
      </c>
      <c r="AK1456" s="19">
        <v>0.13574293434794499</v>
      </c>
      <c r="AL1456" s="19">
        <v>7.1575516769371503E-2</v>
      </c>
      <c r="AM1456" s="51">
        <v>37.504249383637202</v>
      </c>
      <c r="AN1456" s="15"/>
      <c r="AO1456" s="22">
        <v>3.01653373608133E-2</v>
      </c>
      <c r="AP1456" s="22">
        <v>-4.7983794034735197E-2</v>
      </c>
      <c r="AQ1456" s="22">
        <v>8.4487341087951806E-2</v>
      </c>
      <c r="AR1456" s="22">
        <v>-0.103988449133758</v>
      </c>
      <c r="AS1456" s="20">
        <v>8</v>
      </c>
      <c r="AT1456" s="20">
        <v>4</v>
      </c>
      <c r="AU1456" s="20">
        <v>7</v>
      </c>
      <c r="AV1456" s="21">
        <v>5</v>
      </c>
      <c r="AW1456" s="15"/>
      <c r="AX1456" s="25">
        <v>0.14581347210463699</v>
      </c>
      <c r="AY1456" s="26">
        <v>0.641433524208878</v>
      </c>
      <c r="AZ1456" s="26">
        <v>1.1480226748062701</v>
      </c>
      <c r="BA1456" s="26">
        <v>0.88547156995627996</v>
      </c>
      <c r="BB1456" s="85">
        <v>1.4992572488335999E-2</v>
      </c>
      <c r="BC1456" s="88">
        <v>-23.831672011088799</v>
      </c>
      <c r="BD1456" s="18">
        <v>43881</v>
      </c>
      <c r="BE1456" s="18">
        <v>43913</v>
      </c>
      <c r="BF1456" s="20"/>
      <c r="BG1456" s="18"/>
      <c r="BH1456" s="15"/>
    </row>
    <row r="1457" spans="1:60" x14ac:dyDescent="0.25">
      <c r="A1457" s="15"/>
      <c r="B1457" s="14" t="s">
        <v>4520</v>
      </c>
      <c r="C1457" s="14" t="s">
        <v>4521</v>
      </c>
      <c r="D1457" s="14" t="s">
        <v>4522</v>
      </c>
      <c r="E1457" s="16" t="s">
        <v>77</v>
      </c>
      <c r="F1457" s="16" t="s">
        <v>69</v>
      </c>
      <c r="G1457" s="81" t="s">
        <v>115</v>
      </c>
      <c r="H1457" s="82" t="s">
        <v>182</v>
      </c>
      <c r="I1457" s="17" t="s">
        <v>31</v>
      </c>
      <c r="J1457" s="17" t="s">
        <v>4523</v>
      </c>
      <c r="K1457" s="15"/>
      <c r="L1457" s="18">
        <v>44022</v>
      </c>
      <c r="M1457" s="83">
        <v>1167.97980000079</v>
      </c>
      <c r="N1457" s="84">
        <v>1167.97980000079</v>
      </c>
      <c r="O1457" s="84">
        <v>1171.67210000008</v>
      </c>
      <c r="P1457" s="85">
        <f t="shared" si="22"/>
        <v>0.99684869171222068</v>
      </c>
      <c r="Q1457" s="18">
        <v>44018</v>
      </c>
      <c r="R1457" s="86">
        <v>717283.83600000001</v>
      </c>
      <c r="S1457" s="86">
        <v>506989.57387011702</v>
      </c>
      <c r="T1457" s="15"/>
      <c r="U1457" s="19">
        <v>3.73407565166417E-3</v>
      </c>
      <c r="V1457" s="51">
        <v>0.41532048053340997</v>
      </c>
      <c r="W1457" s="19">
        <v>2.62835950052249E-2</v>
      </c>
      <c r="X1457" s="51">
        <v>3.4172767515883602</v>
      </c>
      <c r="Y1457" s="19">
        <v>1.36996763831121E-2</v>
      </c>
      <c r="Z1457" s="51">
        <v>20.701641096558902</v>
      </c>
      <c r="AA1457" s="19">
        <v>9.9854586917063004E-2</v>
      </c>
      <c r="AB1457" s="51">
        <v>30.562125594878999</v>
      </c>
      <c r="AC1457" s="19"/>
      <c r="AD1457" s="51"/>
      <c r="AE1457" s="19"/>
      <c r="AF1457" s="87"/>
      <c r="AG1457" s="19">
        <v>3.8563188609259699E-3</v>
      </c>
      <c r="AH1457" s="51">
        <v>-1.41318910573318</v>
      </c>
      <c r="AI1457" s="19">
        <v>3.4818249372619903E-2</v>
      </c>
      <c r="AJ1457" s="51">
        <v>17.208742144255702</v>
      </c>
      <c r="AK1457" s="19">
        <v>0.167979800000612</v>
      </c>
      <c r="AL1457" s="19">
        <v>9.12703968043206E-2</v>
      </c>
      <c r="AM1457" s="51">
        <v>37.987928711227099</v>
      </c>
      <c r="AN1457" s="15"/>
      <c r="AO1457" s="22">
        <v>1.4533999479681399E-2</v>
      </c>
      <c r="AP1457" s="22">
        <v>-2.7431675302977999E-2</v>
      </c>
      <c r="AQ1457" s="22">
        <v>5.0952937481270097E-2</v>
      </c>
      <c r="AR1457" s="22">
        <v>-5.94160076116532E-2</v>
      </c>
      <c r="AS1457" s="20">
        <v>8</v>
      </c>
      <c r="AT1457" s="20">
        <v>4</v>
      </c>
      <c r="AU1457" s="20">
        <v>7</v>
      </c>
      <c r="AV1457" s="21">
        <v>5</v>
      </c>
      <c r="AW1457" s="15"/>
      <c r="AX1457" s="25">
        <v>7.4885869046047507E-2</v>
      </c>
      <c r="AY1457" s="26">
        <v>0.97730752293591605</v>
      </c>
      <c r="AZ1457" s="26">
        <v>1.0086615465625099</v>
      </c>
      <c r="BA1457" s="26">
        <v>1.32687875004376</v>
      </c>
      <c r="BB1457" s="85">
        <v>7.71180976809774E-3</v>
      </c>
      <c r="BC1457" s="88">
        <v>-13.5897466152965</v>
      </c>
      <c r="BD1457" s="18">
        <v>43874</v>
      </c>
      <c r="BE1457" s="18">
        <v>43913</v>
      </c>
      <c r="BF1457" s="20">
        <v>102</v>
      </c>
      <c r="BG1457" s="18">
        <v>44018</v>
      </c>
      <c r="BH1457" s="15"/>
    </row>
    <row r="1458" spans="1:60" x14ac:dyDescent="0.25">
      <c r="A1458" s="15"/>
      <c r="B1458" s="14" t="s">
        <v>4524</v>
      </c>
      <c r="C1458" s="14" t="s">
        <v>4525</v>
      </c>
      <c r="D1458" s="14" t="s">
        <v>4522</v>
      </c>
      <c r="E1458" s="16" t="s">
        <v>80</v>
      </c>
      <c r="F1458" s="16" t="s">
        <v>69</v>
      </c>
      <c r="G1458" s="81" t="s">
        <v>115</v>
      </c>
      <c r="H1458" s="82" t="s">
        <v>182</v>
      </c>
      <c r="I1458" s="17" t="s">
        <v>31</v>
      </c>
      <c r="J1458" s="17" t="s">
        <v>4526</v>
      </c>
      <c r="K1458" s="15"/>
      <c r="L1458" s="18">
        <v>44022</v>
      </c>
      <c r="M1458" s="83">
        <v>1119.1894000005</v>
      </c>
      <c r="N1458" s="84">
        <v>1119.1894000005</v>
      </c>
      <c r="O1458" s="84">
        <v>1127.2645999994099</v>
      </c>
      <c r="P1458" s="85">
        <f t="shared" si="22"/>
        <v>0.99283646448321516</v>
      </c>
      <c r="Q1458" s="18">
        <v>43874</v>
      </c>
      <c r="R1458" s="86">
        <v>53555114.631999999</v>
      </c>
      <c r="S1458" s="86">
        <v>44769606.156499997</v>
      </c>
      <c r="T1458" s="15"/>
      <c r="U1458" s="19">
        <v>3.6942072074452898E-3</v>
      </c>
      <c r="V1458" s="51">
        <v>0.41133363611152202</v>
      </c>
      <c r="W1458" s="19">
        <v>2.50612070467469E-2</v>
      </c>
      <c r="X1458" s="51">
        <v>3.29503795574055</v>
      </c>
      <c r="Y1458" s="19">
        <v>6.39659577245766E-3</v>
      </c>
      <c r="Z1458" s="51">
        <v>19.971333035500699</v>
      </c>
      <c r="AA1458" s="19">
        <v>8.3978105603891906E-2</v>
      </c>
      <c r="AB1458" s="51">
        <v>28.974477463547402</v>
      </c>
      <c r="AC1458" s="19"/>
      <c r="AD1458" s="51"/>
      <c r="AE1458" s="19"/>
      <c r="AF1458" s="87"/>
      <c r="AG1458" s="19">
        <v>3.4576220732560601E-3</v>
      </c>
      <c r="AH1458" s="51">
        <v>-1.4530587845001699</v>
      </c>
      <c r="AI1458" s="19">
        <v>2.6954978993671799E-2</v>
      </c>
      <c r="AJ1458" s="51">
        <v>16.422415106353601</v>
      </c>
      <c r="AK1458" s="19">
        <v>0.124529114045872</v>
      </c>
      <c r="AL1458" s="19">
        <v>6.5816317619464798E-2</v>
      </c>
      <c r="AM1458" s="51">
        <v>36.382867353386203</v>
      </c>
      <c r="AN1458" s="15"/>
      <c r="AO1458" s="22">
        <v>1.44936765318562E-2</v>
      </c>
      <c r="AP1458" s="22">
        <v>-2.7470245893709899E-2</v>
      </c>
      <c r="AQ1458" s="22">
        <v>4.9701158670359298E-2</v>
      </c>
      <c r="AR1458" s="22">
        <v>-6.0573716806175099E-2</v>
      </c>
      <c r="AS1458" s="20">
        <v>8</v>
      </c>
      <c r="AT1458" s="20">
        <v>4</v>
      </c>
      <c r="AU1458" s="20">
        <v>7</v>
      </c>
      <c r="AV1458" s="21">
        <v>5</v>
      </c>
      <c r="AW1458" s="15"/>
      <c r="AX1458" s="25">
        <v>7.4872753403833495E-2</v>
      </c>
      <c r="AY1458" s="26">
        <v>0.78210787163607198</v>
      </c>
      <c r="AZ1458" s="26">
        <v>0.94945340343201701</v>
      </c>
      <c r="BA1458" s="26">
        <v>1.0553510026675199</v>
      </c>
      <c r="BB1458" s="85">
        <v>7.7099707061734097E-3</v>
      </c>
      <c r="BC1458" s="88">
        <v>-13.7235215227702</v>
      </c>
      <c r="BD1458" s="18">
        <v>43874</v>
      </c>
      <c r="BE1458" s="18">
        <v>43913</v>
      </c>
      <c r="BF1458" s="20"/>
      <c r="BG1458" s="18"/>
      <c r="BH1458" s="15"/>
    </row>
    <row r="1459" spans="1:60" x14ac:dyDescent="0.25">
      <c r="A1459" s="15"/>
      <c r="B1459" s="14" t="s">
        <v>4527</v>
      </c>
      <c r="C1459" s="14" t="s">
        <v>4528</v>
      </c>
      <c r="D1459" s="14" t="s">
        <v>4522</v>
      </c>
      <c r="E1459" s="16" t="s">
        <v>83</v>
      </c>
      <c r="F1459" s="16" t="s">
        <v>69</v>
      </c>
      <c r="G1459" s="81" t="s">
        <v>115</v>
      </c>
      <c r="H1459" s="82" t="s">
        <v>182</v>
      </c>
      <c r="I1459" s="17" t="s">
        <v>31</v>
      </c>
      <c r="J1459" s="17" t="s">
        <v>4529</v>
      </c>
      <c r="K1459" s="15"/>
      <c r="L1459" s="18">
        <v>44022</v>
      </c>
      <c r="M1459" s="83">
        <v>1113.8728000000101</v>
      </c>
      <c r="N1459" s="84">
        <v>1113.8728000000101</v>
      </c>
      <c r="O1459" s="84">
        <v>1123.04759999923</v>
      </c>
      <c r="P1459" s="85">
        <f t="shared" si="22"/>
        <v>0.99183044423119182</v>
      </c>
      <c r="Q1459" s="18">
        <v>43874</v>
      </c>
      <c r="R1459" s="86">
        <v>25953894.068999998</v>
      </c>
      <c r="S1459" s="86">
        <v>17244229.407125</v>
      </c>
      <c r="T1459" s="15"/>
      <c r="U1459" s="19">
        <v>3.6873050685244401E-3</v>
      </c>
      <c r="V1459" s="51">
        <v>0.410643422219437</v>
      </c>
      <c r="W1459" s="19">
        <v>2.4850494131897001E-2</v>
      </c>
      <c r="X1459" s="51">
        <v>3.2739666642555698</v>
      </c>
      <c r="Y1459" s="19">
        <v>5.1427858288661801E-3</v>
      </c>
      <c r="Z1459" s="51">
        <v>19.845952041126999</v>
      </c>
      <c r="AA1459" s="19">
        <v>8.1263934147573297E-2</v>
      </c>
      <c r="AB1459" s="51">
        <v>28.703060317930099</v>
      </c>
      <c r="AC1459" s="19"/>
      <c r="AD1459" s="51"/>
      <c r="AE1459" s="19"/>
      <c r="AF1459" s="87"/>
      <c r="AG1459" s="19">
        <v>3.3888509151438501E-3</v>
      </c>
      <c r="AH1459" s="51">
        <v>-1.4599359003113901</v>
      </c>
      <c r="AI1459" s="19">
        <v>2.5605309743696101E-2</v>
      </c>
      <c r="AJ1459" s="51">
        <v>16.287448181363299</v>
      </c>
      <c r="AK1459" s="19">
        <v>0.119548800463235</v>
      </c>
      <c r="AL1459" s="19">
        <v>6.3250114475522395E-2</v>
      </c>
      <c r="AM1459" s="51">
        <v>35.884835995151697</v>
      </c>
      <c r="AN1459" s="15"/>
      <c r="AO1459" s="22">
        <v>1.4486634039713E-2</v>
      </c>
      <c r="AP1459" s="22">
        <v>-2.7476944926093001E-2</v>
      </c>
      <c r="AQ1459" s="22">
        <v>4.9485442448713002E-2</v>
      </c>
      <c r="AR1459" s="22">
        <v>-6.0773124774641502E-2</v>
      </c>
      <c r="AS1459" s="20">
        <v>8</v>
      </c>
      <c r="AT1459" s="20">
        <v>4</v>
      </c>
      <c r="AU1459" s="20">
        <v>7</v>
      </c>
      <c r="AV1459" s="21">
        <v>5</v>
      </c>
      <c r="AW1459" s="15"/>
      <c r="AX1459" s="25">
        <v>7.4870917304579093E-2</v>
      </c>
      <c r="AY1459" s="26">
        <v>0.74871688071834797</v>
      </c>
      <c r="AZ1459" s="26">
        <v>0.93932707615476796</v>
      </c>
      <c r="BA1459" s="26">
        <v>1.00922339544923</v>
      </c>
      <c r="BB1459" s="85">
        <v>7.7096974736105004E-3</v>
      </c>
      <c r="BC1459" s="88">
        <v>-13.7465767255926</v>
      </c>
      <c r="BD1459" s="18">
        <v>43874</v>
      </c>
      <c r="BE1459" s="18">
        <v>43913</v>
      </c>
      <c r="BF1459" s="20"/>
      <c r="BG1459" s="18"/>
      <c r="BH1459" s="15"/>
    </row>
    <row r="1460" spans="1:60" x14ac:dyDescent="0.25">
      <c r="A1460" s="15"/>
      <c r="B1460" s="14" t="s">
        <v>4530</v>
      </c>
      <c r="C1460" s="14" t="s">
        <v>4531</v>
      </c>
      <c r="D1460" s="14" t="s">
        <v>4532</v>
      </c>
      <c r="E1460" s="16" t="s">
        <v>68</v>
      </c>
      <c r="F1460" s="16" t="s">
        <v>69</v>
      </c>
      <c r="G1460" s="81" t="s">
        <v>64</v>
      </c>
      <c r="H1460" s="82" t="s">
        <v>173</v>
      </c>
      <c r="I1460" s="17" t="s">
        <v>31</v>
      </c>
      <c r="J1460" s="17" t="s">
        <v>4533</v>
      </c>
      <c r="K1460" s="15"/>
      <c r="L1460" s="18">
        <v>44022</v>
      </c>
      <c r="M1460" s="83">
        <v>1109.59970000014</v>
      </c>
      <c r="N1460" s="84">
        <v>1109.59970000014</v>
      </c>
      <c r="O1460" s="84">
        <v>1112.03299999982</v>
      </c>
      <c r="P1460" s="85">
        <f t="shared" si="22"/>
        <v>0.99781184551206625</v>
      </c>
      <c r="Q1460" s="18">
        <v>44020</v>
      </c>
      <c r="R1460" s="86">
        <v>28994909.221000001</v>
      </c>
      <c r="S1460" s="86">
        <v>24347678.274531201</v>
      </c>
      <c r="T1460" s="15"/>
      <c r="U1460" s="19">
        <v>-3.6117097624810402E-4</v>
      </c>
      <c r="V1460" s="51">
        <v>5.7958177421824101E-3</v>
      </c>
      <c r="W1460" s="19">
        <v>1.6907372690184299E-2</v>
      </c>
      <c r="X1460" s="51">
        <v>2.4796545200843001</v>
      </c>
      <c r="Y1460" s="19">
        <v>2.94302460170002E-2</v>
      </c>
      <c r="Z1460" s="51">
        <v>22.274698059947699</v>
      </c>
      <c r="AA1460" s="19">
        <v>6.8462813227597494E-2</v>
      </c>
      <c r="AB1460" s="51">
        <v>27.4229482259252</v>
      </c>
      <c r="AC1460" s="19"/>
      <c r="AD1460" s="51"/>
      <c r="AE1460" s="19"/>
      <c r="AF1460" s="87"/>
      <c r="AG1460" s="19">
        <v>2.7009496025129898E-3</v>
      </c>
      <c r="AH1460" s="51">
        <v>-1.5287260315744799</v>
      </c>
      <c r="AI1460" s="19">
        <v>3.8237581871726399E-2</v>
      </c>
      <c r="AJ1460" s="51">
        <v>17.550675394159001</v>
      </c>
      <c r="AK1460" s="19">
        <v>0.10926159706476</v>
      </c>
      <c r="AL1460" s="19">
        <v>5.8061553794686901E-2</v>
      </c>
      <c r="AM1460" s="51">
        <v>35.214925159234603</v>
      </c>
      <c r="AN1460" s="15"/>
      <c r="AO1460" s="22">
        <v>1.4466711365457701E-2</v>
      </c>
      <c r="AP1460" s="22">
        <v>-2.0634370464904399E-2</v>
      </c>
      <c r="AQ1460" s="22">
        <v>3.74812324262166E-2</v>
      </c>
      <c r="AR1460" s="22">
        <v>-2.4675822787685299E-2</v>
      </c>
      <c r="AS1460" s="20">
        <v>9</v>
      </c>
      <c r="AT1460" s="20">
        <v>3</v>
      </c>
      <c r="AU1460" s="20">
        <v>7</v>
      </c>
      <c r="AV1460" s="21">
        <v>5</v>
      </c>
      <c r="AW1460" s="15"/>
      <c r="AX1460" s="25">
        <v>4.45205906147021E-2</v>
      </c>
      <c r="AY1460" s="26">
        <v>0.91815501107521402</v>
      </c>
      <c r="AZ1460" s="26">
        <v>0.82020644225394801</v>
      </c>
      <c r="BA1460" s="26">
        <v>1.2064250205421601</v>
      </c>
      <c r="BB1460" s="85">
        <v>4.58697590457177E-3</v>
      </c>
      <c r="BC1460" s="88">
        <v>-6.0803519870169103</v>
      </c>
      <c r="BD1460" s="18">
        <v>43873</v>
      </c>
      <c r="BE1460" s="18">
        <v>43913</v>
      </c>
      <c r="BF1460" s="20">
        <v>68</v>
      </c>
      <c r="BG1460" s="18">
        <v>43969</v>
      </c>
      <c r="BH1460" s="15"/>
    </row>
    <row r="1461" spans="1:60" x14ac:dyDescent="0.25">
      <c r="A1461" s="15"/>
      <c r="B1461" s="14" t="s">
        <v>4534</v>
      </c>
      <c r="C1461" s="14" t="s">
        <v>4535</v>
      </c>
      <c r="D1461" s="14" t="s">
        <v>4532</v>
      </c>
      <c r="E1461" s="16" t="s">
        <v>77</v>
      </c>
      <c r="F1461" s="16" t="s">
        <v>69</v>
      </c>
      <c r="G1461" s="81" t="s">
        <v>64</v>
      </c>
      <c r="H1461" s="82" t="s">
        <v>173</v>
      </c>
      <c r="I1461" s="17" t="s">
        <v>31</v>
      </c>
      <c r="J1461" s="17" t="s">
        <v>4536</v>
      </c>
      <c r="K1461" s="15"/>
      <c r="L1461" s="18">
        <v>44022</v>
      </c>
      <c r="M1461" s="83">
        <v>1052.05890000053</v>
      </c>
      <c r="N1461" s="84">
        <v>1052.05890000053</v>
      </c>
      <c r="O1461" s="84"/>
      <c r="P1461" s="85" t="str">
        <f t="shared" si="22"/>
        <v/>
      </c>
      <c r="Q1461" s="18"/>
      <c r="R1461" s="86">
        <v>275246.255</v>
      </c>
      <c r="S1461" s="86"/>
      <c r="T1461" s="15"/>
      <c r="U1461" s="19">
        <v>-3.48908109117474E-4</v>
      </c>
      <c r="V1461" s="51">
        <v>7.0221044552454303E-3</v>
      </c>
      <c r="W1461" s="19">
        <v>1.72835698085692E-2</v>
      </c>
      <c r="X1461" s="51">
        <v>2.5172742319227801</v>
      </c>
      <c r="Y1461" s="19">
        <v>3.1742750328703599E-2</v>
      </c>
      <c r="Z1461" s="51">
        <v>22.5059484911326</v>
      </c>
      <c r="AA1461" s="19"/>
      <c r="AB1461" s="51"/>
      <c r="AC1461" s="19"/>
      <c r="AD1461" s="51"/>
      <c r="AE1461" s="19"/>
      <c r="AF1461" s="87"/>
      <c r="AG1461" s="19">
        <v>2.82452782994369E-3</v>
      </c>
      <c r="AH1461" s="51">
        <v>-1.5163682088314101</v>
      </c>
      <c r="AI1461" s="19">
        <v>4.06979130930267E-2</v>
      </c>
      <c r="AJ1461" s="51">
        <v>17.7967085163109</v>
      </c>
      <c r="AK1461" s="19">
        <v>5.1638244702189702E-2</v>
      </c>
      <c r="AL1461" s="19">
        <v>6.38481367986969E-2</v>
      </c>
      <c r="AM1461" s="51">
        <v>26.2520893627952</v>
      </c>
      <c r="AN1461" s="15"/>
      <c r="AO1461" s="22">
        <v>1.44792177343334E-2</v>
      </c>
      <c r="AP1461" s="22">
        <v>-2.0622219305550998E-2</v>
      </c>
      <c r="AQ1461" s="22">
        <v>3.7865086809688399E-2</v>
      </c>
      <c r="AR1461" s="22">
        <v>-2.4302935358719E-2</v>
      </c>
      <c r="AS1461" s="20"/>
      <c r="AT1461" s="20"/>
      <c r="AU1461" s="20"/>
      <c r="AV1461" s="21"/>
      <c r="AW1461" s="15"/>
      <c r="AX1461" s="25"/>
      <c r="AY1461" s="26"/>
      <c r="AZ1461" s="26"/>
      <c r="BA1461" s="26"/>
      <c r="BB1461" s="85"/>
      <c r="BC1461" s="88">
        <v>-6.0340165498564602</v>
      </c>
      <c r="BD1461" s="18">
        <v>43873</v>
      </c>
      <c r="BE1461" s="18">
        <v>43913</v>
      </c>
      <c r="BF1461" s="20">
        <v>67</v>
      </c>
      <c r="BG1461" s="18">
        <v>43966</v>
      </c>
      <c r="BH1461" s="15"/>
    </row>
    <row r="1462" spans="1:60" x14ac:dyDescent="0.25">
      <c r="A1462" s="15"/>
      <c r="B1462" s="14" t="s">
        <v>4537</v>
      </c>
      <c r="C1462" s="14" t="s">
        <v>4538</v>
      </c>
      <c r="D1462" s="14" t="s">
        <v>4532</v>
      </c>
      <c r="E1462" s="16" t="s">
        <v>80</v>
      </c>
      <c r="F1462" s="16" t="s">
        <v>69</v>
      </c>
      <c r="G1462" s="81" t="s">
        <v>64</v>
      </c>
      <c r="H1462" s="82" t="s">
        <v>173</v>
      </c>
      <c r="I1462" s="17" t="s">
        <v>31</v>
      </c>
      <c r="J1462" s="17" t="s">
        <v>4539</v>
      </c>
      <c r="K1462" s="15"/>
      <c r="L1462" s="18">
        <v>44022</v>
      </c>
      <c r="M1462" s="83">
        <v>1101.8609999995699</v>
      </c>
      <c r="N1462" s="84">
        <v>1101.8609999995699</v>
      </c>
      <c r="O1462" s="84">
        <v>1104.29230000079</v>
      </c>
      <c r="P1462" s="85">
        <f t="shared" si="22"/>
        <v>0.99779831843324607</v>
      </c>
      <c r="Q1462" s="18">
        <v>44020</v>
      </c>
      <c r="R1462" s="86">
        <v>62118992.817000002</v>
      </c>
      <c r="S1462" s="86">
        <v>46853646.674812503</v>
      </c>
      <c r="T1462" s="15"/>
      <c r="U1462" s="19">
        <v>-3.6796905624214598E-4</v>
      </c>
      <c r="V1462" s="51">
        <v>5.1160097427782603E-3</v>
      </c>
      <c r="W1462" s="19">
        <v>1.66984724892245E-2</v>
      </c>
      <c r="X1462" s="51">
        <v>2.45876449998832</v>
      </c>
      <c r="Y1462" s="19">
        <v>2.8147742006694901E-2</v>
      </c>
      <c r="Z1462" s="51">
        <v>22.1464476589172</v>
      </c>
      <c r="AA1462" s="19">
        <v>6.5787709703727201E-2</v>
      </c>
      <c r="AB1462" s="51">
        <v>27.1554378735309</v>
      </c>
      <c r="AC1462" s="19"/>
      <c r="AD1462" s="51"/>
      <c r="AE1462" s="19"/>
      <c r="AF1462" s="87"/>
      <c r="AG1462" s="19">
        <v>2.6322872672608398E-3</v>
      </c>
      <c r="AH1462" s="51">
        <v>-1.53559226509969</v>
      </c>
      <c r="AI1462" s="19">
        <v>3.6873208944598397E-2</v>
      </c>
      <c r="AJ1462" s="51">
        <v>17.414238101453499</v>
      </c>
      <c r="AK1462" s="19">
        <v>0.104685681286355</v>
      </c>
      <c r="AL1462" s="19">
        <v>5.5560427985255997E-2</v>
      </c>
      <c r="AM1462" s="51">
        <v>34.398524077434601</v>
      </c>
      <c r="AN1462" s="15"/>
      <c r="AO1462" s="22">
        <v>1.44597826256359E-2</v>
      </c>
      <c r="AP1462" s="22">
        <v>-2.0641035092012299E-2</v>
      </c>
      <c r="AQ1462" s="22">
        <v>3.7268088104610797E-2</v>
      </c>
      <c r="AR1462" s="22">
        <v>-2.48828980147664E-2</v>
      </c>
      <c r="AS1462" s="20">
        <v>9</v>
      </c>
      <c r="AT1462" s="20">
        <v>3</v>
      </c>
      <c r="AU1462" s="20">
        <v>7</v>
      </c>
      <c r="AV1462" s="21">
        <v>5</v>
      </c>
      <c r="AW1462" s="15"/>
      <c r="AX1462" s="25">
        <v>4.4516592027721298E-2</v>
      </c>
      <c r="AY1462" s="26">
        <v>0.86314446331743999</v>
      </c>
      <c r="AZ1462" s="26">
        <v>0.81090378548014996</v>
      </c>
      <c r="BA1462" s="26">
        <v>1.1325809096961199</v>
      </c>
      <c r="BB1462" s="85">
        <v>4.5865263015048199E-3</v>
      </c>
      <c r="BC1462" s="88">
        <v>-6.10607587195409</v>
      </c>
      <c r="BD1462" s="18">
        <v>43873</v>
      </c>
      <c r="BE1462" s="18">
        <v>43913</v>
      </c>
      <c r="BF1462" s="20">
        <v>68</v>
      </c>
      <c r="BG1462" s="18">
        <v>43969</v>
      </c>
      <c r="BH1462" s="15"/>
    </row>
    <row r="1463" spans="1:60" x14ac:dyDescent="0.25">
      <c r="A1463" s="15"/>
      <c r="B1463" s="14" t="s">
        <v>4540</v>
      </c>
      <c r="C1463" s="14" t="s">
        <v>4541</v>
      </c>
      <c r="D1463" s="14" t="s">
        <v>4532</v>
      </c>
      <c r="E1463" s="16" t="s">
        <v>83</v>
      </c>
      <c r="F1463" s="16" t="s">
        <v>69</v>
      </c>
      <c r="G1463" s="81" t="s">
        <v>64</v>
      </c>
      <c r="H1463" s="82" t="s">
        <v>173</v>
      </c>
      <c r="I1463" s="17" t="s">
        <v>31</v>
      </c>
      <c r="J1463" s="17" t="s">
        <v>4542</v>
      </c>
      <c r="K1463" s="15"/>
      <c r="L1463" s="18">
        <v>44022</v>
      </c>
      <c r="M1463" s="83">
        <v>1095.8184999991199</v>
      </c>
      <c r="N1463" s="84">
        <v>1095.8184999991199</v>
      </c>
      <c r="O1463" s="84">
        <v>1098.25459999964</v>
      </c>
      <c r="P1463" s="85">
        <f t="shared" si="22"/>
        <v>0.99778184402731307</v>
      </c>
      <c r="Q1463" s="18">
        <v>44020</v>
      </c>
      <c r="R1463" s="86">
        <v>43306514.729999997</v>
      </c>
      <c r="S1463" s="86">
        <v>32350339.756156299</v>
      </c>
      <c r="T1463" s="15"/>
      <c r="U1463" s="19">
        <v>-3.7628930567734599E-4</v>
      </c>
      <c r="V1463" s="51">
        <v>4.2839847992581798E-3</v>
      </c>
      <c r="W1463" s="19">
        <v>1.64477540929511E-2</v>
      </c>
      <c r="X1463" s="51">
        <v>2.4336926603609799</v>
      </c>
      <c r="Y1463" s="19">
        <v>2.6610863247697101E-2</v>
      </c>
      <c r="Z1463" s="51">
        <v>21.992759783024699</v>
      </c>
      <c r="AA1463" s="19">
        <v>6.2586222158643096E-2</v>
      </c>
      <c r="AB1463" s="51">
        <v>26.835289119015201</v>
      </c>
      <c r="AC1463" s="19"/>
      <c r="AD1463" s="51"/>
      <c r="AE1463" s="19"/>
      <c r="AF1463" s="87"/>
      <c r="AG1463" s="19">
        <v>2.5498809991404401E-3</v>
      </c>
      <c r="AH1463" s="51">
        <v>-1.5438328919117299</v>
      </c>
      <c r="AI1463" s="19">
        <v>3.5238124837633202E-2</v>
      </c>
      <c r="AJ1463" s="51">
        <v>17.2507296907715</v>
      </c>
      <c r="AK1463" s="19">
        <v>9.8817392427008599E-2</v>
      </c>
      <c r="AL1463" s="19">
        <v>5.2511364239762798E-2</v>
      </c>
      <c r="AM1463" s="51">
        <v>33.8116951915435</v>
      </c>
      <c r="AN1463" s="15"/>
      <c r="AO1463" s="22">
        <v>1.44514196763339E-2</v>
      </c>
      <c r="AP1463" s="22">
        <v>-2.06490515929545E-2</v>
      </c>
      <c r="AQ1463" s="22">
        <v>3.7012271288404001E-2</v>
      </c>
      <c r="AR1463" s="22">
        <v>-2.5131252635219401E-2</v>
      </c>
      <c r="AS1463" s="20">
        <v>9</v>
      </c>
      <c r="AT1463" s="20">
        <v>3</v>
      </c>
      <c r="AU1463" s="20">
        <v>7</v>
      </c>
      <c r="AV1463" s="21">
        <v>5</v>
      </c>
      <c r="AW1463" s="15"/>
      <c r="AX1463" s="25">
        <v>4.4512007167650199E-2</v>
      </c>
      <c r="AY1463" s="26">
        <v>0.79729816724557201</v>
      </c>
      <c r="AZ1463" s="26">
        <v>0.79976966463891597</v>
      </c>
      <c r="BA1463" s="26">
        <v>1.04444950638936</v>
      </c>
      <c r="BB1463" s="85">
        <v>4.5860088687049898E-3</v>
      </c>
      <c r="BC1463" s="88">
        <v>-6.1369555312630801</v>
      </c>
      <c r="BD1463" s="18">
        <v>43873</v>
      </c>
      <c r="BE1463" s="18">
        <v>43913</v>
      </c>
      <c r="BF1463" s="20">
        <v>68</v>
      </c>
      <c r="BG1463" s="18">
        <v>43969</v>
      </c>
      <c r="BH1463" s="15"/>
    </row>
    <row r="1464" spans="1:60" x14ac:dyDescent="0.25">
      <c r="A1464" s="15"/>
      <c r="B1464" s="14" t="s">
        <v>4543</v>
      </c>
      <c r="C1464" s="14" t="s">
        <v>4544</v>
      </c>
      <c r="D1464" s="14" t="s">
        <v>4545</v>
      </c>
      <c r="E1464" s="16" t="s">
        <v>68</v>
      </c>
      <c r="F1464" s="16" t="s">
        <v>69</v>
      </c>
      <c r="G1464" s="81" t="s">
        <v>115</v>
      </c>
      <c r="H1464" s="82" t="s">
        <v>173</v>
      </c>
      <c r="I1464" s="17" t="s">
        <v>31</v>
      </c>
      <c r="J1464" s="17" t="s">
        <v>4546</v>
      </c>
      <c r="K1464" s="15"/>
      <c r="L1464" s="18">
        <v>44022</v>
      </c>
      <c r="M1464" s="83">
        <v>1096.78390000015</v>
      </c>
      <c r="N1464" s="84">
        <v>1096.78390000015</v>
      </c>
      <c r="O1464" s="84">
        <v>1100.27229999937</v>
      </c>
      <c r="P1464" s="85">
        <f t="shared" si="22"/>
        <v>0.99682951211329951</v>
      </c>
      <c r="Q1464" s="18">
        <v>44020</v>
      </c>
      <c r="R1464" s="86">
        <v>46347051.125</v>
      </c>
      <c r="S1464" s="86">
        <v>71485703.911624998</v>
      </c>
      <c r="T1464" s="15"/>
      <c r="U1464" s="19">
        <v>-1.82746159589442E-3</v>
      </c>
      <c r="V1464" s="51">
        <v>-0.140833244222449</v>
      </c>
      <c r="W1464" s="19">
        <v>1.05340135196457E-2</v>
      </c>
      <c r="X1464" s="51">
        <v>1.8423186030304399</v>
      </c>
      <c r="Y1464" s="19">
        <v>2.7023147313229901E-2</v>
      </c>
      <c r="Z1464" s="51">
        <v>22.033988189563399</v>
      </c>
      <c r="AA1464" s="19">
        <v>5.1274943583848702E-2</v>
      </c>
      <c r="AB1464" s="51">
        <v>25.704161261557601</v>
      </c>
      <c r="AC1464" s="19"/>
      <c r="AD1464" s="51"/>
      <c r="AE1464" s="19"/>
      <c r="AF1464" s="87"/>
      <c r="AG1464" s="19">
        <v>1.0734680799942E-3</v>
      </c>
      <c r="AH1464" s="51">
        <v>-1.6914741838263601</v>
      </c>
      <c r="AI1464" s="19">
        <v>3.1152099987593801E-2</v>
      </c>
      <c r="AJ1464" s="51">
        <v>16.8421272057458</v>
      </c>
      <c r="AK1464" s="19">
        <v>9.6569082117639496E-2</v>
      </c>
      <c r="AL1464" s="19">
        <v>5.1228017520770698E-2</v>
      </c>
      <c r="AM1464" s="51">
        <v>33.373060102632699</v>
      </c>
      <c r="AN1464" s="15"/>
      <c r="AO1464" s="22">
        <v>2.1282836858517801E-2</v>
      </c>
      <c r="AP1464" s="22">
        <v>-3.0900804663360801E-2</v>
      </c>
      <c r="AQ1464" s="22">
        <v>2.7932737562878202E-2</v>
      </c>
      <c r="AR1464" s="22">
        <v>-1.6640930469293401E-2</v>
      </c>
      <c r="AS1464" s="20">
        <v>7</v>
      </c>
      <c r="AT1464" s="20">
        <v>5</v>
      </c>
      <c r="AU1464" s="20">
        <v>7</v>
      </c>
      <c r="AV1464" s="21">
        <v>5</v>
      </c>
      <c r="AW1464" s="15"/>
      <c r="AX1464" s="25">
        <v>4.9516444819310002E-2</v>
      </c>
      <c r="AY1464" s="26">
        <v>0.51521329752904399</v>
      </c>
      <c r="AZ1464" s="26">
        <v>0.72904604928953598</v>
      </c>
      <c r="BA1464" s="26">
        <v>0.67399145883518896</v>
      </c>
      <c r="BB1464" s="85">
        <v>5.0932115224168201E-3</v>
      </c>
      <c r="BC1464" s="88">
        <v>-6.3586158745165404</v>
      </c>
      <c r="BD1464" s="18">
        <v>43747</v>
      </c>
      <c r="BE1464" s="18">
        <v>43783</v>
      </c>
      <c r="BF1464" s="20">
        <v>87</v>
      </c>
      <c r="BG1464" s="18">
        <v>43868</v>
      </c>
      <c r="BH1464" s="15"/>
    </row>
    <row r="1465" spans="1:60" x14ac:dyDescent="0.25">
      <c r="A1465" s="15"/>
      <c r="B1465" s="14" t="s">
        <v>4547</v>
      </c>
      <c r="C1465" s="14" t="s">
        <v>4548</v>
      </c>
      <c r="D1465" s="14" t="s">
        <v>4545</v>
      </c>
      <c r="E1465" s="16" t="s">
        <v>77</v>
      </c>
      <c r="F1465" s="16" t="s">
        <v>69</v>
      </c>
      <c r="G1465" s="81" t="s">
        <v>115</v>
      </c>
      <c r="H1465" s="82" t="s">
        <v>173</v>
      </c>
      <c r="I1465" s="17" t="s">
        <v>31</v>
      </c>
      <c r="J1465" s="17" t="s">
        <v>4549</v>
      </c>
      <c r="K1465" s="15"/>
      <c r="L1465" s="18">
        <v>44022</v>
      </c>
      <c r="M1465" s="83">
        <v>1028.1429999992299</v>
      </c>
      <c r="N1465" s="84">
        <v>1028.1429999992299</v>
      </c>
      <c r="O1465" s="84"/>
      <c r="P1465" s="85" t="str">
        <f t="shared" si="22"/>
        <v/>
      </c>
      <c r="Q1465" s="18"/>
      <c r="R1465" s="86">
        <v>508107.06900000002</v>
      </c>
      <c r="S1465" s="86"/>
      <c r="T1465" s="15"/>
      <c r="U1465" s="19">
        <v>-1.82200398739951E-3</v>
      </c>
      <c r="V1465" s="51">
        <v>-0.14028748337295799</v>
      </c>
      <c r="W1465" s="19">
        <v>1.07002342865599E-2</v>
      </c>
      <c r="X1465" s="51">
        <v>1.85894067972185</v>
      </c>
      <c r="Y1465" s="19">
        <v>2.8047905567291299E-2</v>
      </c>
      <c r="Z1465" s="51">
        <v>22.136464014969501</v>
      </c>
      <c r="AA1465" s="19"/>
      <c r="AB1465" s="51"/>
      <c r="AC1465" s="19"/>
      <c r="AD1465" s="51"/>
      <c r="AE1465" s="19"/>
      <c r="AF1465" s="87"/>
      <c r="AG1465" s="19">
        <v>1.1283523144811601E-3</v>
      </c>
      <c r="AH1465" s="51">
        <v>-1.68598576037766</v>
      </c>
      <c r="AI1465" s="19">
        <v>3.2237576795523602E-2</v>
      </c>
      <c r="AJ1465" s="51">
        <v>16.950674886553301</v>
      </c>
      <c r="AK1465" s="19">
        <v>2.7731907235647699E-2</v>
      </c>
      <c r="AL1465" s="19">
        <v>3.4197564247733701E-2</v>
      </c>
      <c r="AM1465" s="51">
        <v>23.861455616133799</v>
      </c>
      <c r="AN1465" s="15"/>
      <c r="AO1465" s="22">
        <v>2.1288441042997899E-2</v>
      </c>
      <c r="AP1465" s="22">
        <v>-3.0895445882379101E-2</v>
      </c>
      <c r="AQ1465" s="22">
        <v>2.8101806554332101E-2</v>
      </c>
      <c r="AR1465" s="22">
        <v>-1.6484593608765901E-2</v>
      </c>
      <c r="AS1465" s="20"/>
      <c r="AT1465" s="20"/>
      <c r="AU1465" s="20"/>
      <c r="AV1465" s="21"/>
      <c r="AW1465" s="15"/>
      <c r="AX1465" s="25"/>
      <c r="AY1465" s="26"/>
      <c r="AZ1465" s="26"/>
      <c r="BA1465" s="26"/>
      <c r="BB1465" s="85"/>
      <c r="BC1465" s="88">
        <v>-6.3338103756686897</v>
      </c>
      <c r="BD1465" s="18">
        <v>43747</v>
      </c>
      <c r="BE1465" s="18">
        <v>43783</v>
      </c>
      <c r="BF1465" s="20">
        <v>78</v>
      </c>
      <c r="BG1465" s="18">
        <v>43857</v>
      </c>
      <c r="BH1465" s="15"/>
    </row>
    <row r="1466" spans="1:60" x14ac:dyDescent="0.25">
      <c r="A1466" s="15"/>
      <c r="B1466" s="14" t="s">
        <v>4550</v>
      </c>
      <c r="C1466" s="14" t="s">
        <v>4551</v>
      </c>
      <c r="D1466" s="14" t="s">
        <v>4545</v>
      </c>
      <c r="E1466" s="16" t="s">
        <v>80</v>
      </c>
      <c r="F1466" s="16" t="s">
        <v>69</v>
      </c>
      <c r="G1466" s="81" t="s">
        <v>115</v>
      </c>
      <c r="H1466" s="82" t="s">
        <v>173</v>
      </c>
      <c r="I1466" s="17" t="s">
        <v>31</v>
      </c>
      <c r="J1466" s="17" t="s">
        <v>4552</v>
      </c>
      <c r="K1466" s="15"/>
      <c r="L1466" s="18">
        <v>44022</v>
      </c>
      <c r="M1466" s="83">
        <v>1092.29529999942</v>
      </c>
      <c r="N1466" s="84">
        <v>1092.29529999942</v>
      </c>
      <c r="O1466" s="84">
        <v>1095.7814000006799</v>
      </c>
      <c r="P1466" s="85">
        <f t="shared" si="22"/>
        <v>0.99681861728876053</v>
      </c>
      <c r="Q1466" s="18">
        <v>44020</v>
      </c>
      <c r="R1466" s="86">
        <v>110030135.006</v>
      </c>
      <c r="S1466" s="86">
        <v>134728970.201125</v>
      </c>
      <c r="T1466" s="15"/>
      <c r="U1466" s="19">
        <v>-1.8328595160710399E-3</v>
      </c>
      <c r="V1466" s="51">
        <v>-0.14137303624011099</v>
      </c>
      <c r="W1466" s="19">
        <v>1.03679945714248E-2</v>
      </c>
      <c r="X1466" s="51">
        <v>1.8257167082083501</v>
      </c>
      <c r="Y1466" s="19">
        <v>2.5999423829489401E-2</v>
      </c>
      <c r="Z1466" s="51">
        <v>21.931615841196599</v>
      </c>
      <c r="AA1466" s="19">
        <v>4.9168696159540601E-2</v>
      </c>
      <c r="AB1466" s="51">
        <v>25.493536519119498</v>
      </c>
      <c r="AC1466" s="19"/>
      <c r="AD1466" s="51"/>
      <c r="AE1466" s="19"/>
      <c r="AF1466" s="87"/>
      <c r="AG1466" s="19">
        <v>1.0186184936174E-3</v>
      </c>
      <c r="AH1466" s="51">
        <v>-1.69695914246404</v>
      </c>
      <c r="AI1466" s="19">
        <v>3.0067869909544201E-2</v>
      </c>
      <c r="AJ1466" s="51">
        <v>16.7337041979481</v>
      </c>
      <c r="AK1466" s="19">
        <v>9.2122526215534906E-2</v>
      </c>
      <c r="AL1466" s="19">
        <v>4.90237246958714E-2</v>
      </c>
      <c r="AM1466" s="51">
        <v>33.142208570381598</v>
      </c>
      <c r="AN1466" s="15"/>
      <c r="AO1466" s="22">
        <v>2.1277280307913302E-2</v>
      </c>
      <c r="AP1466" s="22">
        <v>-3.09061141897473E-2</v>
      </c>
      <c r="AQ1466" s="22">
        <v>2.7763779669839998E-2</v>
      </c>
      <c r="AR1466" s="22">
        <v>-1.6797140259768601E-2</v>
      </c>
      <c r="AS1466" s="20">
        <v>7</v>
      </c>
      <c r="AT1466" s="20">
        <v>5</v>
      </c>
      <c r="AU1466" s="20">
        <v>7</v>
      </c>
      <c r="AV1466" s="21">
        <v>5</v>
      </c>
      <c r="AW1466" s="15"/>
      <c r="AX1466" s="25">
        <v>4.9512531073414703E-2</v>
      </c>
      <c r="AY1466" s="26">
        <v>0.47615910080548901</v>
      </c>
      <c r="AZ1466" s="26">
        <v>0.72199838528740701</v>
      </c>
      <c r="BA1466" s="26">
        <v>0.62238430523302701</v>
      </c>
      <c r="BB1466" s="85">
        <v>5.09277646249757E-3</v>
      </c>
      <c r="BC1466" s="88">
        <v>-6.3770811803551597</v>
      </c>
      <c r="BD1466" s="18">
        <v>43747</v>
      </c>
      <c r="BE1466" s="18">
        <v>43783</v>
      </c>
      <c r="BF1466" s="20">
        <v>150</v>
      </c>
      <c r="BG1466" s="18">
        <v>43957</v>
      </c>
      <c r="BH1466" s="15"/>
    </row>
    <row r="1467" spans="1:60" x14ac:dyDescent="0.25">
      <c r="A1467" s="15"/>
      <c r="B1467" s="14" t="s">
        <v>4553</v>
      </c>
      <c r="C1467" s="14" t="s">
        <v>4554</v>
      </c>
      <c r="D1467" s="14" t="s">
        <v>4545</v>
      </c>
      <c r="E1467" s="16" t="s">
        <v>83</v>
      </c>
      <c r="F1467" s="16" t="s">
        <v>69</v>
      </c>
      <c r="G1467" s="81" t="s">
        <v>115</v>
      </c>
      <c r="H1467" s="82" t="s">
        <v>173</v>
      </c>
      <c r="I1467" s="17" t="s">
        <v>31</v>
      </c>
      <c r="J1467" s="17" t="s">
        <v>4555</v>
      </c>
      <c r="K1467" s="15"/>
      <c r="L1467" s="18">
        <v>44022</v>
      </c>
      <c r="M1467" s="83">
        <v>1088.84889999963</v>
      </c>
      <c r="N1467" s="84">
        <v>1088.84889999963</v>
      </c>
      <c r="O1467" s="84">
        <v>1092.3359999992001</v>
      </c>
      <c r="P1467" s="85">
        <f t="shared" si="22"/>
        <v>0.99680766723831071</v>
      </c>
      <c r="Q1467" s="18">
        <v>44020</v>
      </c>
      <c r="R1467" s="86">
        <v>84313006.841000006</v>
      </c>
      <c r="S1467" s="86">
        <v>96445774.466250002</v>
      </c>
      <c r="T1467" s="15"/>
      <c r="U1467" s="19">
        <v>-1.83837566601142E-3</v>
      </c>
      <c r="V1467" s="51">
        <v>-0.14192465123414899</v>
      </c>
      <c r="W1467" s="19">
        <v>1.02018568759377E-2</v>
      </c>
      <c r="X1467" s="51">
        <v>1.80910293865963</v>
      </c>
      <c r="Y1467" s="19">
        <v>2.4976659482490501E-2</v>
      </c>
      <c r="Z1467" s="51">
        <v>21.829339406511298</v>
      </c>
      <c r="AA1467" s="19">
        <v>4.7066647779502098E-2</v>
      </c>
      <c r="AB1467" s="51">
        <v>25.2833316811011</v>
      </c>
      <c r="AC1467" s="19"/>
      <c r="AD1467" s="51"/>
      <c r="AE1467" s="19"/>
      <c r="AF1467" s="87"/>
      <c r="AG1467" s="19">
        <v>9.63779662924935E-4</v>
      </c>
      <c r="AH1467" s="51">
        <v>-1.7024430255332801</v>
      </c>
      <c r="AI1467" s="19">
        <v>2.89846320756624E-2</v>
      </c>
      <c r="AJ1467" s="51">
        <v>16.6253804145672</v>
      </c>
      <c r="AK1467" s="19">
        <v>8.8251341187133195E-2</v>
      </c>
      <c r="AL1467" s="19">
        <v>4.7002602475913598E-2</v>
      </c>
      <c r="AM1467" s="51">
        <v>32.755090067512398</v>
      </c>
      <c r="AN1467" s="15"/>
      <c r="AO1467" s="22">
        <v>2.12716823916708E-2</v>
      </c>
      <c r="AP1467" s="22">
        <v>-3.09113542989508E-2</v>
      </c>
      <c r="AQ1467" s="22">
        <v>2.75949094084353E-2</v>
      </c>
      <c r="AR1467" s="22">
        <v>-1.6953314652710098E-2</v>
      </c>
      <c r="AS1467" s="20">
        <v>7</v>
      </c>
      <c r="AT1467" s="20">
        <v>5</v>
      </c>
      <c r="AU1467" s="20">
        <v>7</v>
      </c>
      <c r="AV1467" s="21">
        <v>5</v>
      </c>
      <c r="AW1467" s="15"/>
      <c r="AX1467" s="25">
        <v>4.9508737476353398E-2</v>
      </c>
      <c r="AY1467" s="26">
        <v>0.43717432681205498</v>
      </c>
      <c r="AZ1467" s="26">
        <v>0.71496343333728896</v>
      </c>
      <c r="BA1467" s="26">
        <v>0.57095280765952305</v>
      </c>
      <c r="BB1467" s="85">
        <v>5.09235409785106E-3</v>
      </c>
      <c r="BC1467" s="88">
        <v>-6.3955537491201504</v>
      </c>
      <c r="BD1467" s="18">
        <v>43747</v>
      </c>
      <c r="BE1467" s="18">
        <v>43783</v>
      </c>
      <c r="BF1467" s="20">
        <v>151</v>
      </c>
      <c r="BG1467" s="18">
        <v>43958</v>
      </c>
      <c r="BH1467" s="15"/>
    </row>
    <row r="1468" spans="1:60" x14ac:dyDescent="0.25">
      <c r="A1468" s="15"/>
      <c r="B1468" s="14" t="s">
        <v>4556</v>
      </c>
      <c r="C1468" s="14" t="s">
        <v>4557</v>
      </c>
      <c r="D1468" s="14" t="s">
        <v>4558</v>
      </c>
      <c r="E1468" s="16" t="s">
        <v>36</v>
      </c>
      <c r="F1468" s="16" t="s">
        <v>2142</v>
      </c>
      <c r="G1468" s="81" t="s">
        <v>115</v>
      </c>
      <c r="H1468" s="82" t="s">
        <v>182</v>
      </c>
      <c r="I1468" s="17" t="s">
        <v>31</v>
      </c>
      <c r="J1468" s="17" t="s">
        <v>4559</v>
      </c>
      <c r="K1468" s="15"/>
      <c r="L1468" s="18">
        <v>44022</v>
      </c>
      <c r="M1468" s="83">
        <v>1433.1421000007499</v>
      </c>
      <c r="N1468" s="84">
        <v>1433.1421000007499</v>
      </c>
      <c r="O1468" s="84">
        <v>1468.05550000072</v>
      </c>
      <c r="P1468" s="85">
        <f t="shared" si="22"/>
        <v>0.97621792909058747</v>
      </c>
      <c r="Q1468" s="18">
        <v>43843</v>
      </c>
      <c r="R1468" s="86">
        <v>3067860.23</v>
      </c>
      <c r="S1468" s="86">
        <v>2971799.7242148402</v>
      </c>
      <c r="T1468" s="15"/>
      <c r="U1468" s="19">
        <v>2.6704209794843302E-3</v>
      </c>
      <c r="V1468" s="51">
        <v>0.30895501331542602</v>
      </c>
      <c r="W1468" s="19">
        <v>3.2067173206087297E-2</v>
      </c>
      <c r="X1468" s="51">
        <v>3.9956345716746</v>
      </c>
      <c r="Y1468" s="19">
        <v>-1.8774803347696399E-2</v>
      </c>
      <c r="Z1468" s="51">
        <v>17.454193123470802</v>
      </c>
      <c r="AA1468" s="19">
        <v>2.6783790088302301E-2</v>
      </c>
      <c r="AB1468" s="51">
        <v>23.255045911995701</v>
      </c>
      <c r="AC1468" s="19">
        <v>0.110733919264021</v>
      </c>
      <c r="AD1468" s="51">
        <v>35.359247424639797</v>
      </c>
      <c r="AE1468" s="19">
        <v>0.12834977610880699</v>
      </c>
      <c r="AF1468" s="87">
        <v>30.612209659477202</v>
      </c>
      <c r="AG1468" s="19">
        <v>1.5969449359545299E-3</v>
      </c>
      <c r="AH1468" s="51">
        <v>-1.63912649823033</v>
      </c>
      <c r="AI1468" s="19">
        <v>2.1376350268838E-3</v>
      </c>
      <c r="AJ1468" s="51">
        <v>13.9406807096821</v>
      </c>
      <c r="AK1468" s="19">
        <v>0.431215254903072</v>
      </c>
      <c r="AL1468" s="19">
        <v>5.09232495624019E-2</v>
      </c>
      <c r="AM1468" s="51">
        <v>38.702759418636603</v>
      </c>
      <c r="AN1468" s="15"/>
      <c r="AO1468" s="22">
        <v>1.9230776131735201E-2</v>
      </c>
      <c r="AP1468" s="22">
        <v>-2.9893908345911799E-2</v>
      </c>
      <c r="AQ1468" s="22">
        <v>6.1960391558386597E-2</v>
      </c>
      <c r="AR1468" s="22">
        <v>-8.7536841557303E-2</v>
      </c>
      <c r="AS1468" s="20">
        <v>9</v>
      </c>
      <c r="AT1468" s="20">
        <v>3</v>
      </c>
      <c r="AU1468" s="20">
        <v>7</v>
      </c>
      <c r="AV1468" s="21">
        <v>5</v>
      </c>
      <c r="AW1468" s="15"/>
      <c r="AX1468" s="25">
        <v>9.0188605509029005E-2</v>
      </c>
      <c r="AY1468" s="26">
        <v>0.15790055663410399</v>
      </c>
      <c r="AZ1468" s="26">
        <v>0.68859069200880196</v>
      </c>
      <c r="BA1468" s="26">
        <v>0.209704927500525</v>
      </c>
      <c r="BB1468" s="85">
        <v>9.2863644515273295E-3</v>
      </c>
      <c r="BC1468" s="88">
        <v>-15.6655998360366</v>
      </c>
      <c r="BD1468" s="18">
        <v>43843</v>
      </c>
      <c r="BE1468" s="18">
        <v>43914</v>
      </c>
      <c r="BF1468" s="20"/>
      <c r="BG1468" s="18"/>
      <c r="BH1468" s="15"/>
    </row>
    <row r="1469" spans="1:60" x14ac:dyDescent="0.25">
      <c r="A1469" s="15"/>
      <c r="B1469" s="14" t="s">
        <v>4560</v>
      </c>
      <c r="C1469" s="14" t="s">
        <v>4561</v>
      </c>
      <c r="D1469" s="14" t="s">
        <v>4558</v>
      </c>
      <c r="E1469" s="16" t="s">
        <v>565</v>
      </c>
      <c r="F1469" s="16" t="s">
        <v>2142</v>
      </c>
      <c r="G1469" s="81" t="s">
        <v>115</v>
      </c>
      <c r="H1469" s="82" t="s">
        <v>182</v>
      </c>
      <c r="I1469" s="17" t="s">
        <v>31</v>
      </c>
      <c r="J1469" s="17" t="s">
        <v>4562</v>
      </c>
      <c r="K1469" s="15"/>
      <c r="L1469" s="18">
        <v>44022</v>
      </c>
      <c r="M1469" s="83">
        <v>1153.9112999997999</v>
      </c>
      <c r="N1469" s="84">
        <v>1153.9112999997999</v>
      </c>
      <c r="O1469" s="84">
        <v>1174.5811000000699</v>
      </c>
      <c r="P1469" s="85">
        <f t="shared" si="22"/>
        <v>0.98240240712176552</v>
      </c>
      <c r="Q1469" s="18">
        <v>43874</v>
      </c>
      <c r="R1469" s="86">
        <v>2550432.6349999998</v>
      </c>
      <c r="S1469" s="86">
        <v>2187528.03608594</v>
      </c>
      <c r="T1469" s="15"/>
      <c r="U1469" s="19">
        <v>2.70795406686375E-3</v>
      </c>
      <c r="V1469" s="51">
        <v>0.31270832205336802</v>
      </c>
      <c r="W1469" s="19">
        <v>3.3225406405108501E-2</v>
      </c>
      <c r="X1469" s="51">
        <v>4.1114578915803603</v>
      </c>
      <c r="Y1469" s="19">
        <v>-1.2074253892024E-2</v>
      </c>
      <c r="Z1469" s="51">
        <v>18.124248069041599</v>
      </c>
      <c r="AA1469" s="19">
        <v>4.0951040507934501E-2</v>
      </c>
      <c r="AB1469" s="51">
        <v>24.671770953951601</v>
      </c>
      <c r="AC1469" s="19"/>
      <c r="AD1469" s="51"/>
      <c r="AE1469" s="19"/>
      <c r="AF1469" s="87"/>
      <c r="AG1469" s="19">
        <v>1.9714478694368202E-3</v>
      </c>
      <c r="AH1469" s="51">
        <v>-1.6016762048821001</v>
      </c>
      <c r="AI1469" s="19">
        <v>9.3581869132321992E-3</v>
      </c>
      <c r="AJ1469" s="51">
        <v>14.6627358983242</v>
      </c>
      <c r="AK1469" s="19">
        <v>0.152407178151479</v>
      </c>
      <c r="AL1469" s="19">
        <v>9.2996215507882896E-2</v>
      </c>
      <c r="AM1469" s="51">
        <v>35.630701183981699</v>
      </c>
      <c r="AN1469" s="15"/>
      <c r="AO1469" s="22">
        <v>1.9268975089289601E-2</v>
      </c>
      <c r="AP1469" s="22">
        <v>-2.9857668318982199E-2</v>
      </c>
      <c r="AQ1469" s="22">
        <v>6.3152526328849504E-2</v>
      </c>
      <c r="AR1469" s="22">
        <v>-8.6478343722847101E-2</v>
      </c>
      <c r="AS1469" s="20">
        <v>9</v>
      </c>
      <c r="AT1469" s="20">
        <v>3</v>
      </c>
      <c r="AU1469" s="20">
        <v>7</v>
      </c>
      <c r="AV1469" s="21">
        <v>5</v>
      </c>
      <c r="AW1469" s="15"/>
      <c r="AX1469" s="25">
        <v>9.0220503542368505E-2</v>
      </c>
      <c r="AY1469" s="26">
        <v>0.30474344537105902</v>
      </c>
      <c r="AZ1469" s="26">
        <v>0.738440211747729</v>
      </c>
      <c r="BA1469" s="26">
        <v>0.40655200965238703</v>
      </c>
      <c r="BB1469" s="85">
        <v>9.2900285690757298E-3</v>
      </c>
      <c r="BC1469" s="88">
        <v>-15.4733887681796</v>
      </c>
      <c r="BD1469" s="18">
        <v>43874</v>
      </c>
      <c r="BE1469" s="18">
        <v>43914</v>
      </c>
      <c r="BF1469" s="20"/>
      <c r="BG1469" s="18"/>
      <c r="BH1469" s="15"/>
    </row>
    <row r="1470" spans="1:60" x14ac:dyDescent="0.25">
      <c r="A1470" s="15"/>
      <c r="B1470" s="14" t="s">
        <v>4563</v>
      </c>
      <c r="C1470" s="14" t="s">
        <v>4564</v>
      </c>
      <c r="D1470" s="14" t="s">
        <v>4558</v>
      </c>
      <c r="E1470" s="16" t="s">
        <v>43</v>
      </c>
      <c r="F1470" s="16" t="s">
        <v>2142</v>
      </c>
      <c r="G1470" s="81" t="s">
        <v>115</v>
      </c>
      <c r="H1470" s="82" t="s">
        <v>182</v>
      </c>
      <c r="I1470" s="17" t="s">
        <v>31</v>
      </c>
      <c r="J1470" s="17" t="s">
        <v>4565</v>
      </c>
      <c r="K1470" s="15"/>
      <c r="L1470" s="18">
        <v>44022</v>
      </c>
      <c r="M1470" s="83">
        <v>1475.3533999994399</v>
      </c>
      <c r="N1470" s="84">
        <v>1475.3533999994399</v>
      </c>
      <c r="O1470" s="84">
        <v>1508.2190000005101</v>
      </c>
      <c r="P1470" s="85">
        <f t="shared" si="22"/>
        <v>0.97820900015113255</v>
      </c>
      <c r="Q1470" s="18">
        <v>43843</v>
      </c>
      <c r="R1470" s="86">
        <v>1730705.706</v>
      </c>
      <c r="S1470" s="86">
        <v>1564734.25237109</v>
      </c>
      <c r="T1470" s="15"/>
      <c r="U1470" s="19">
        <v>2.6818543046829299E-3</v>
      </c>
      <c r="V1470" s="51">
        <v>0.310098345835286</v>
      </c>
      <c r="W1470" s="19">
        <v>3.2419803519587703E-2</v>
      </c>
      <c r="X1470" s="51">
        <v>4.0308976030282802</v>
      </c>
      <c r="Y1470" s="19">
        <v>-1.6740006956751999E-2</v>
      </c>
      <c r="Z1470" s="51">
        <v>17.6576727625798</v>
      </c>
      <c r="AA1470" s="19">
        <v>3.1075820501428101E-2</v>
      </c>
      <c r="AB1470" s="51">
        <v>23.684248953301001</v>
      </c>
      <c r="AC1470" s="19">
        <v>0.12003292335794</v>
      </c>
      <c r="AD1470" s="51">
        <v>36.289147834060699</v>
      </c>
      <c r="AE1470" s="19">
        <v>0.14254589165648199</v>
      </c>
      <c r="AF1470" s="87">
        <v>32.031821214244701</v>
      </c>
      <c r="AG1470" s="19">
        <v>1.7109878135670401E-3</v>
      </c>
      <c r="AH1470" s="51">
        <v>-1.6277222104690701</v>
      </c>
      <c r="AI1470" s="19">
        <v>4.3300422348693203E-3</v>
      </c>
      <c r="AJ1470" s="51">
        <v>14.1599214304879</v>
      </c>
      <c r="AK1470" s="19">
        <v>0.473369802233647</v>
      </c>
      <c r="AL1470" s="19">
        <v>5.51580525880127E-2</v>
      </c>
      <c r="AM1470" s="51">
        <v>42.918214151694002</v>
      </c>
      <c r="AN1470" s="15"/>
      <c r="AO1470" s="22">
        <v>1.9242419528382002E-2</v>
      </c>
      <c r="AP1470" s="22">
        <v>-2.9882877142881601E-2</v>
      </c>
      <c r="AQ1470" s="22">
        <v>6.23231227236829E-2</v>
      </c>
      <c r="AR1470" s="22">
        <v>-8.7214698602183505E-2</v>
      </c>
      <c r="AS1470" s="20">
        <v>9</v>
      </c>
      <c r="AT1470" s="20">
        <v>3</v>
      </c>
      <c r="AU1470" s="20">
        <v>7</v>
      </c>
      <c r="AV1470" s="21">
        <v>5</v>
      </c>
      <c r="AW1470" s="15"/>
      <c r="AX1470" s="25">
        <v>9.0198045277356906E-2</v>
      </c>
      <c r="AY1470" s="26">
        <v>0.20240649255902099</v>
      </c>
      <c r="AZ1470" s="26">
        <v>0.70369711482271702</v>
      </c>
      <c r="BA1470" s="26">
        <v>0.26918185709018899</v>
      </c>
      <c r="BB1470" s="85">
        <v>9.2874518536700604E-3</v>
      </c>
      <c r="BC1470" s="88">
        <v>-15.597436446551001</v>
      </c>
      <c r="BD1470" s="18">
        <v>43843</v>
      </c>
      <c r="BE1470" s="18">
        <v>43914</v>
      </c>
      <c r="BF1470" s="20"/>
      <c r="BG1470" s="18"/>
      <c r="BH1470" s="15"/>
    </row>
    <row r="1471" spans="1:60" x14ac:dyDescent="0.25">
      <c r="A1471" s="15"/>
      <c r="B1471" s="14" t="s">
        <v>4566</v>
      </c>
      <c r="C1471" s="14" t="s">
        <v>4567</v>
      </c>
      <c r="D1471" s="14" t="s">
        <v>4558</v>
      </c>
      <c r="E1471" s="16" t="s">
        <v>2317</v>
      </c>
      <c r="F1471" s="16" t="s">
        <v>2142</v>
      </c>
      <c r="G1471" s="81" t="s">
        <v>115</v>
      </c>
      <c r="H1471" s="82" t="s">
        <v>182</v>
      </c>
      <c r="I1471" s="17" t="s">
        <v>31</v>
      </c>
      <c r="J1471" s="17" t="s">
        <v>4568</v>
      </c>
      <c r="K1471" s="15"/>
      <c r="L1471" s="18">
        <v>44022</v>
      </c>
      <c r="M1471" s="83">
        <v>1503.95079999976</v>
      </c>
      <c r="N1471" s="84">
        <v>1503.95079999976</v>
      </c>
      <c r="O1471" s="84">
        <v>1535.38409999944</v>
      </c>
      <c r="P1471" s="85">
        <f t="shared" si="22"/>
        <v>0.97952740294777607</v>
      </c>
      <c r="Q1471" s="18">
        <v>43843</v>
      </c>
      <c r="R1471" s="86">
        <v>2031445.1540000001</v>
      </c>
      <c r="S1471" s="86">
        <v>1903085.5196406201</v>
      </c>
      <c r="T1471" s="15"/>
      <c r="U1471" s="19">
        <v>2.6894156599155399E-3</v>
      </c>
      <c r="V1471" s="51">
        <v>0.31085448135854699</v>
      </c>
      <c r="W1471" s="19">
        <v>3.2652879337547298E-2</v>
      </c>
      <c r="X1471" s="51">
        <v>4.05420518482424</v>
      </c>
      <c r="Y1471" s="19">
        <v>-1.5392588387840101E-2</v>
      </c>
      <c r="Z1471" s="51">
        <v>17.7924146194709</v>
      </c>
      <c r="AA1471" s="19">
        <v>3.3923351187695502E-2</v>
      </c>
      <c r="AB1471" s="51">
        <v>23.969002021942298</v>
      </c>
      <c r="AC1471" s="19">
        <v>0.12622454716620299</v>
      </c>
      <c r="AD1471" s="51">
        <v>36.9083102148725</v>
      </c>
      <c r="AE1471" s="19">
        <v>0.15203083866799699</v>
      </c>
      <c r="AF1471" s="87">
        <v>32.980315915425301</v>
      </c>
      <c r="AG1471" s="19">
        <v>1.78635540942196E-3</v>
      </c>
      <c r="AH1471" s="51">
        <v>-1.62018545088358</v>
      </c>
      <c r="AI1471" s="19">
        <v>5.7821660029731001E-3</v>
      </c>
      <c r="AJ1471" s="51">
        <v>14.305133807298301</v>
      </c>
      <c r="AK1471" s="19">
        <v>0.50192875331791598</v>
      </c>
      <c r="AL1471" s="19">
        <v>5.7968128525317297E-2</v>
      </c>
      <c r="AM1471" s="51">
        <v>45.774109260120902</v>
      </c>
      <c r="AN1471" s="15"/>
      <c r="AO1471" s="22">
        <v>1.9250084478699098E-2</v>
      </c>
      <c r="AP1471" s="22">
        <v>-2.9875602241190801E-2</v>
      </c>
      <c r="AQ1471" s="22">
        <v>6.2562972878367901E-2</v>
      </c>
      <c r="AR1471" s="22">
        <v>-8.7001799854042494E-2</v>
      </c>
      <c r="AS1471" s="20">
        <v>9</v>
      </c>
      <c r="AT1471" s="20">
        <v>3</v>
      </c>
      <c r="AU1471" s="20">
        <v>7</v>
      </c>
      <c r="AV1471" s="21">
        <v>5</v>
      </c>
      <c r="AW1471" s="15"/>
      <c r="AX1471" s="25">
        <v>9.0204435521736695E-2</v>
      </c>
      <c r="AY1471" s="26">
        <v>0.23192469455148099</v>
      </c>
      <c r="AZ1471" s="26">
        <v>0.713717533930321</v>
      </c>
      <c r="BA1471" s="26">
        <v>0.308718121922539</v>
      </c>
      <c r="BB1471" s="85">
        <v>9.2881860815305101E-3</v>
      </c>
      <c r="BC1471" s="88">
        <v>-15.552336382708701</v>
      </c>
      <c r="BD1471" s="18">
        <v>43843</v>
      </c>
      <c r="BE1471" s="18">
        <v>43914</v>
      </c>
      <c r="BF1471" s="20"/>
      <c r="BG1471" s="18"/>
      <c r="BH1471" s="15"/>
    </row>
    <row r="1472" spans="1:60" x14ac:dyDescent="0.25">
      <c r="A1472" s="15"/>
      <c r="B1472" s="14" t="s">
        <v>4569</v>
      </c>
      <c r="C1472" s="14" t="s">
        <v>4570</v>
      </c>
      <c r="D1472" s="14" t="s">
        <v>4558</v>
      </c>
      <c r="E1472" s="16" t="s">
        <v>257</v>
      </c>
      <c r="F1472" s="16" t="s">
        <v>2142</v>
      </c>
      <c r="G1472" s="81" t="s">
        <v>115</v>
      </c>
      <c r="H1472" s="82" t="s">
        <v>182</v>
      </c>
      <c r="I1472" s="17" t="s">
        <v>31</v>
      </c>
      <c r="J1472" s="17" t="s">
        <v>4571</v>
      </c>
      <c r="K1472" s="15"/>
      <c r="L1472" s="18">
        <v>44022</v>
      </c>
      <c r="M1472" s="83">
        <v>1380.64609999955</v>
      </c>
      <c r="N1472" s="84">
        <v>1380.64609999955</v>
      </c>
      <c r="O1472" s="84">
        <v>1417.9898000005601</v>
      </c>
      <c r="P1472" s="85">
        <f t="shared" si="22"/>
        <v>0.97366433806435326</v>
      </c>
      <c r="Q1472" s="18">
        <v>43843</v>
      </c>
      <c r="R1472" s="86">
        <v>195394.65100000001</v>
      </c>
      <c r="S1472" s="86">
        <v>336038.593938965</v>
      </c>
      <c r="T1472" s="15"/>
      <c r="U1472" s="19">
        <v>2.6557944420346801E-3</v>
      </c>
      <c r="V1472" s="51">
        <v>0.30749235957046001</v>
      </c>
      <c r="W1472" s="19">
        <v>3.1614498997441801E-2</v>
      </c>
      <c r="X1472" s="51">
        <v>3.9503671508100502</v>
      </c>
      <c r="Y1472" s="19">
        <v>-2.1384438902714499E-2</v>
      </c>
      <c r="Z1472" s="51">
        <v>17.1932295679871</v>
      </c>
      <c r="AA1472" s="19">
        <v>2.1292868032105599E-2</v>
      </c>
      <c r="AB1472" s="51">
        <v>22.705953706376</v>
      </c>
      <c r="AC1472" s="19">
        <v>9.8892921849328602E-2</v>
      </c>
      <c r="AD1472" s="51">
        <v>34.175147683185102</v>
      </c>
      <c r="AE1472" s="19">
        <v>0.11035932427694201</v>
      </c>
      <c r="AF1472" s="87">
        <v>28.8131644763052</v>
      </c>
      <c r="AG1472" s="19">
        <v>1.4505533436022201E-3</v>
      </c>
      <c r="AH1472" s="51">
        <v>-1.6537656574655599</v>
      </c>
      <c r="AI1472" s="19">
        <v>-6.7386756745690902E-4</v>
      </c>
      <c r="AJ1472" s="51">
        <v>13.6595304502553</v>
      </c>
      <c r="AK1472" s="19">
        <v>0.37878983524395199</v>
      </c>
      <c r="AL1472" s="19">
        <v>4.5504090549002299E-2</v>
      </c>
      <c r="AM1472" s="51">
        <v>33.4602174527245</v>
      </c>
      <c r="AN1472" s="15"/>
      <c r="AO1472" s="22">
        <v>1.92157840192522E-2</v>
      </c>
      <c r="AP1472" s="22">
        <v>-2.9908135856203399E-2</v>
      </c>
      <c r="AQ1472" s="22">
        <v>6.1494331017456702E-2</v>
      </c>
      <c r="AR1472" s="22">
        <v>-8.7950576555158505E-2</v>
      </c>
      <c r="AS1472" s="20">
        <v>9</v>
      </c>
      <c r="AT1472" s="20">
        <v>3</v>
      </c>
      <c r="AU1472" s="20">
        <v>7</v>
      </c>
      <c r="AV1472" s="21">
        <v>5</v>
      </c>
      <c r="AW1472" s="15"/>
      <c r="AX1472" s="25">
        <v>9.0176789370743804E-2</v>
      </c>
      <c r="AY1472" s="26">
        <v>0.10094022204361899</v>
      </c>
      <c r="AZ1472" s="26">
        <v>0.66925957268904301</v>
      </c>
      <c r="BA1472" s="26">
        <v>0.13382038261329399</v>
      </c>
      <c r="BB1472" s="85">
        <v>9.2850000175440095E-3</v>
      </c>
      <c r="BC1472" s="88">
        <v>-15.7531810172077</v>
      </c>
      <c r="BD1472" s="18">
        <v>43843</v>
      </c>
      <c r="BE1472" s="18">
        <v>43914</v>
      </c>
      <c r="BF1472" s="20"/>
      <c r="BG1472" s="18"/>
      <c r="BH1472" s="15"/>
    </row>
    <row r="1473" spans="1:60" x14ac:dyDescent="0.25">
      <c r="A1473" s="15"/>
      <c r="B1473" s="14" t="s">
        <v>4572</v>
      </c>
      <c r="C1473" s="14" t="s">
        <v>4573</v>
      </c>
      <c r="D1473" s="14" t="s">
        <v>4558</v>
      </c>
      <c r="E1473" s="16" t="s">
        <v>55</v>
      </c>
      <c r="F1473" s="16" t="s">
        <v>2142</v>
      </c>
      <c r="G1473" s="81" t="s">
        <v>115</v>
      </c>
      <c r="H1473" s="82" t="s">
        <v>182</v>
      </c>
      <c r="I1473" s="17" t="s">
        <v>31</v>
      </c>
      <c r="J1473" s="17" t="s">
        <v>4574</v>
      </c>
      <c r="K1473" s="15"/>
      <c r="L1473" s="18">
        <v>44022</v>
      </c>
      <c r="M1473" s="83">
        <v>994.89379999972903</v>
      </c>
      <c r="N1473" s="84">
        <v>994.89379999972903</v>
      </c>
      <c r="O1473" s="84">
        <v>994.89379999972903</v>
      </c>
      <c r="P1473" s="85">
        <f t="shared" si="22"/>
        <v>1</v>
      </c>
      <c r="Q1473" s="18">
        <v>44022</v>
      </c>
      <c r="R1473" s="86">
        <v>0</v>
      </c>
      <c r="S1473" s="86">
        <v>0</v>
      </c>
      <c r="T1473" s="15"/>
      <c r="U1473" s="19">
        <v>0</v>
      </c>
      <c r="V1473" s="51">
        <v>4.1912915366992799E-2</v>
      </c>
      <c r="W1473" s="19">
        <v>0</v>
      </c>
      <c r="X1473" s="51">
        <v>0.78891725106586796</v>
      </c>
      <c r="Y1473" s="19">
        <v>0</v>
      </c>
      <c r="Z1473" s="51">
        <v>19.3316734582477</v>
      </c>
      <c r="AA1473" s="19">
        <v>0</v>
      </c>
      <c r="AB1473" s="51">
        <v>20.576666903158198</v>
      </c>
      <c r="AC1473" s="19">
        <v>0</v>
      </c>
      <c r="AD1473" s="51">
        <v>24.2858554982522</v>
      </c>
      <c r="AE1473" s="19">
        <v>0</v>
      </c>
      <c r="AF1473" s="87">
        <v>17.777232048596499</v>
      </c>
      <c r="AG1473" s="19">
        <v>0</v>
      </c>
      <c r="AH1473" s="51">
        <v>-1.79882099182578</v>
      </c>
      <c r="AI1473" s="19">
        <v>0</v>
      </c>
      <c r="AJ1473" s="51">
        <v>13.726917206993701</v>
      </c>
      <c r="AK1473" s="19">
        <v>-5.1062000002275497E-3</v>
      </c>
      <c r="AL1473" s="19">
        <v>-9.5869172946549995E-4</v>
      </c>
      <c r="AM1473" s="51">
        <v>1.4636696780144101</v>
      </c>
      <c r="AN1473" s="15"/>
      <c r="AO1473" s="22">
        <v>0</v>
      </c>
      <c r="AP1473" s="22">
        <v>0</v>
      </c>
      <c r="AQ1473" s="22">
        <v>0</v>
      </c>
      <c r="AR1473" s="22">
        <v>0</v>
      </c>
      <c r="AS1473" s="20">
        <v>0</v>
      </c>
      <c r="AT1473" s="20">
        <v>0</v>
      </c>
      <c r="AU1473" s="20">
        <v>7</v>
      </c>
      <c r="AV1473" s="21">
        <v>5</v>
      </c>
      <c r="AW1473" s="15"/>
      <c r="AX1473" s="25">
        <v>0</v>
      </c>
      <c r="AY1473" s="26">
        <v>-115.173126170179</v>
      </c>
      <c r="AZ1473" s="26">
        <v>0.54146558877982898</v>
      </c>
      <c r="BA1473" s="26">
        <v>-15.964106449086101</v>
      </c>
      <c r="BB1473" s="85">
        <v>0</v>
      </c>
      <c r="BC1473" s="88">
        <v>0</v>
      </c>
      <c r="BD1473" s="18">
        <v>43657</v>
      </c>
      <c r="BE1473" s="18"/>
      <c r="BF1473" s="20"/>
      <c r="BG1473" s="18"/>
      <c r="BH1473" s="15"/>
    </row>
    <row r="1474" spans="1:60" x14ac:dyDescent="0.25">
      <c r="A1474" s="15"/>
      <c r="B1474" s="14" t="s">
        <v>4575</v>
      </c>
      <c r="C1474" s="14" t="s">
        <v>4576</v>
      </c>
      <c r="D1474" s="14" t="s">
        <v>4558</v>
      </c>
      <c r="E1474" s="16" t="s">
        <v>2326</v>
      </c>
      <c r="F1474" s="16" t="s">
        <v>2142</v>
      </c>
      <c r="G1474" s="81" t="s">
        <v>115</v>
      </c>
      <c r="H1474" s="82" t="s">
        <v>182</v>
      </c>
      <c r="I1474" s="17" t="s">
        <v>31</v>
      </c>
      <c r="J1474" s="17" t="s">
        <v>4577</v>
      </c>
      <c r="K1474" s="15"/>
      <c r="L1474" s="18">
        <v>44022</v>
      </c>
      <c r="M1474" s="83">
        <v>1000</v>
      </c>
      <c r="N1474" s="84">
        <v>1000</v>
      </c>
      <c r="O1474" s="84">
        <v>1000</v>
      </c>
      <c r="P1474" s="85">
        <f t="shared" si="22"/>
        <v>1</v>
      </c>
      <c r="Q1474" s="18">
        <v>44022</v>
      </c>
      <c r="R1474" s="86">
        <v>0</v>
      </c>
      <c r="S1474" s="86">
        <v>0</v>
      </c>
      <c r="T1474" s="15"/>
      <c r="U1474" s="19">
        <v>0</v>
      </c>
      <c r="V1474" s="51">
        <v>4.1912915366992799E-2</v>
      </c>
      <c r="W1474" s="19">
        <v>0</v>
      </c>
      <c r="X1474" s="51">
        <v>0.78891725106586796</v>
      </c>
      <c r="Y1474" s="19">
        <v>0</v>
      </c>
      <c r="Z1474" s="51">
        <v>19.3316734582477</v>
      </c>
      <c r="AA1474" s="19">
        <v>0</v>
      </c>
      <c r="AB1474" s="51">
        <v>20.576666903158198</v>
      </c>
      <c r="AC1474" s="19">
        <v>0</v>
      </c>
      <c r="AD1474" s="51">
        <v>24.2858554982522</v>
      </c>
      <c r="AE1474" s="19">
        <v>0</v>
      </c>
      <c r="AF1474" s="87">
        <v>17.777232048596499</v>
      </c>
      <c r="AG1474" s="19">
        <v>0</v>
      </c>
      <c r="AH1474" s="51">
        <v>-1.79882099182578</v>
      </c>
      <c r="AI1474" s="19">
        <v>0</v>
      </c>
      <c r="AJ1474" s="51">
        <v>13.726917206993701</v>
      </c>
      <c r="AK1474" s="19">
        <v>0</v>
      </c>
      <c r="AL1474" s="19">
        <v>0</v>
      </c>
      <c r="AM1474" s="51">
        <v>1.9742896780371699</v>
      </c>
      <c r="AN1474" s="15"/>
      <c r="AO1474" s="22">
        <v>0</v>
      </c>
      <c r="AP1474" s="22">
        <v>0</v>
      </c>
      <c r="AQ1474" s="22">
        <v>0</v>
      </c>
      <c r="AR1474" s="22">
        <v>0</v>
      </c>
      <c r="AS1474" s="20">
        <v>0</v>
      </c>
      <c r="AT1474" s="20">
        <v>0</v>
      </c>
      <c r="AU1474" s="20">
        <v>7</v>
      </c>
      <c r="AV1474" s="21">
        <v>5</v>
      </c>
      <c r="AW1474" s="15"/>
      <c r="AX1474" s="25">
        <v>0</v>
      </c>
      <c r="AY1474" s="26">
        <v>-115.173126170179</v>
      </c>
      <c r="AZ1474" s="26">
        <v>0.54146558877982898</v>
      </c>
      <c r="BA1474" s="26">
        <v>-15.964106449086101</v>
      </c>
      <c r="BB1474" s="85">
        <v>0</v>
      </c>
      <c r="BC1474" s="88">
        <v>0</v>
      </c>
      <c r="BD1474" s="18">
        <v>43657</v>
      </c>
      <c r="BE1474" s="18"/>
      <c r="BF1474" s="20"/>
      <c r="BG1474" s="18"/>
      <c r="BH1474" s="15"/>
    </row>
    <row r="1475" spans="1:60" x14ac:dyDescent="0.25">
      <c r="A1475" s="15"/>
      <c r="B1475" s="14" t="s">
        <v>4578</v>
      </c>
      <c r="C1475" s="14" t="s">
        <v>4579</v>
      </c>
      <c r="D1475" s="14" t="s">
        <v>4558</v>
      </c>
      <c r="E1475" s="16" t="s">
        <v>59</v>
      </c>
      <c r="F1475" s="16" t="s">
        <v>2142</v>
      </c>
      <c r="G1475" s="81" t="s">
        <v>115</v>
      </c>
      <c r="H1475" s="82" t="s">
        <v>182</v>
      </c>
      <c r="I1475" s="17" t="s">
        <v>31</v>
      </c>
      <c r="J1475" s="17" t="s">
        <v>4580</v>
      </c>
      <c r="K1475" s="15"/>
      <c r="L1475" s="18">
        <v>44022</v>
      </c>
      <c r="M1475" s="83">
        <v>1374.89939999953</v>
      </c>
      <c r="N1475" s="84">
        <v>1374.89939999953</v>
      </c>
      <c r="O1475" s="84">
        <v>1403.4840999990699</v>
      </c>
      <c r="P1475" s="85">
        <f t="shared" si="22"/>
        <v>0.97963304322467293</v>
      </c>
      <c r="Q1475" s="18">
        <v>43843</v>
      </c>
      <c r="R1475" s="86">
        <v>1279912.7080000001</v>
      </c>
      <c r="S1475" s="86">
        <v>1351017.21610352</v>
      </c>
      <c r="T1475" s="15"/>
      <c r="U1475" s="19">
        <v>2.6899581971520101E-3</v>
      </c>
      <c r="V1475" s="51">
        <v>0.31090873508219402</v>
      </c>
      <c r="W1475" s="19">
        <v>3.2671381350155598E-2</v>
      </c>
      <c r="X1475" s="51">
        <v>4.0560553860850597</v>
      </c>
      <c r="Y1475" s="19">
        <v>-1.52845466500366E-2</v>
      </c>
      <c r="Z1475" s="51">
        <v>17.803218793240401</v>
      </c>
      <c r="AA1475" s="19">
        <v>3.4151613959693301E-2</v>
      </c>
      <c r="AB1475" s="51">
        <v>23.991828299127501</v>
      </c>
      <c r="AC1475" s="19">
        <v>0.12672124384698699</v>
      </c>
      <c r="AD1475" s="51">
        <v>36.957979882950902</v>
      </c>
      <c r="AE1475" s="19">
        <v>0.15279277566151001</v>
      </c>
      <c r="AF1475" s="87">
        <v>33.056509614747497</v>
      </c>
      <c r="AG1475" s="19">
        <v>1.79220988684392E-3</v>
      </c>
      <c r="AH1475" s="51">
        <v>-1.61960000314139</v>
      </c>
      <c r="AI1475" s="19">
        <v>5.8984347215300702E-3</v>
      </c>
      <c r="AJ1475" s="51">
        <v>14.316760679153999</v>
      </c>
      <c r="AK1475" s="19">
        <v>0.374899399999995</v>
      </c>
      <c r="AL1475" s="19">
        <v>4.5094903269273297E-2</v>
      </c>
      <c r="AM1475" s="51">
        <v>33.071173928328797</v>
      </c>
      <c r="AN1475" s="15"/>
      <c r="AO1475" s="22">
        <v>1.92507281462895E-2</v>
      </c>
      <c r="AP1475" s="22">
        <v>-2.98749762032458E-2</v>
      </c>
      <c r="AQ1475" s="22">
        <v>6.2582138616562602E-2</v>
      </c>
      <c r="AR1475" s="22">
        <v>-8.6984715378057506E-2</v>
      </c>
      <c r="AS1475" s="20">
        <v>9</v>
      </c>
      <c r="AT1475" s="20">
        <v>3</v>
      </c>
      <c r="AU1475" s="20">
        <v>7</v>
      </c>
      <c r="AV1475" s="21">
        <v>5</v>
      </c>
      <c r="AW1475" s="15"/>
      <c r="AX1475" s="25">
        <v>9.0204912783083305E-2</v>
      </c>
      <c r="AY1475" s="26">
        <v>0.23429138879828301</v>
      </c>
      <c r="AZ1475" s="26">
        <v>0.71452049004710705</v>
      </c>
      <c r="BA1475" s="26">
        <v>0.31189112907168198</v>
      </c>
      <c r="BB1475" s="85">
        <v>9.2882413773531895E-3</v>
      </c>
      <c r="BC1475" s="88">
        <v>-15.548711951923901</v>
      </c>
      <c r="BD1475" s="18">
        <v>43843</v>
      </c>
      <c r="BE1475" s="18">
        <v>43914</v>
      </c>
      <c r="BF1475" s="20"/>
      <c r="BG1475" s="18"/>
      <c r="BH1475" s="15"/>
    </row>
    <row r="1476" spans="1:60" x14ac:dyDescent="0.25">
      <c r="A1476" s="15"/>
      <c r="B1476" s="14" t="s">
        <v>4581</v>
      </c>
      <c r="C1476" s="14" t="s">
        <v>4582</v>
      </c>
      <c r="D1476" s="14" t="s">
        <v>4558</v>
      </c>
      <c r="E1476" s="16" t="s">
        <v>2332</v>
      </c>
      <c r="F1476" s="16" t="s">
        <v>2142</v>
      </c>
      <c r="G1476" s="81" t="s">
        <v>115</v>
      </c>
      <c r="H1476" s="82" t="s">
        <v>182</v>
      </c>
      <c r="I1476" s="17" t="s">
        <v>31</v>
      </c>
      <c r="J1476" s="17" t="s">
        <v>4583</v>
      </c>
      <c r="K1476" s="15"/>
      <c r="L1476" s="18">
        <v>44022</v>
      </c>
      <c r="M1476" s="83">
        <v>1103.9470000006299</v>
      </c>
      <c r="N1476" s="84">
        <v>1103.9470000006299</v>
      </c>
      <c r="O1476" s="84">
        <v>1125.6609000004801</v>
      </c>
      <c r="P1476" s="85">
        <f t="shared" si="22"/>
        <v>0.98071008773615498</v>
      </c>
      <c r="Q1476" s="18">
        <v>43874</v>
      </c>
      <c r="R1476" s="86">
        <v>239488.253</v>
      </c>
      <c r="S1476" s="86">
        <v>87986.925980957007</v>
      </c>
      <c r="T1476" s="15"/>
      <c r="U1476" s="19">
        <v>2.6962379379256202E-3</v>
      </c>
      <c r="V1476" s="51">
        <v>0.311536709159554</v>
      </c>
      <c r="W1476" s="19">
        <v>3.2864636030353701E-2</v>
      </c>
      <c r="X1476" s="51">
        <v>4.0753808541048802</v>
      </c>
      <c r="Y1476" s="19">
        <v>-1.41672045538144E-2</v>
      </c>
      <c r="Z1476" s="51">
        <v>17.9149530028808</v>
      </c>
      <c r="AA1476" s="19">
        <v>1.03881861650734E-2</v>
      </c>
      <c r="AB1476" s="51">
        <v>21.615485519665501</v>
      </c>
      <c r="AC1476" s="19">
        <v>1.03881861650734E-2</v>
      </c>
      <c r="AD1476" s="51">
        <v>25.3246741147595</v>
      </c>
      <c r="AE1476" s="19">
        <v>1.03881861650734E-2</v>
      </c>
      <c r="AF1476" s="87">
        <v>18.816050665103798</v>
      </c>
      <c r="AG1476" s="19">
        <v>1.8548817952250801E-3</v>
      </c>
      <c r="AH1476" s="51">
        <v>-1.61333281230327</v>
      </c>
      <c r="AI1476" s="19">
        <v>7.1024199369276201E-3</v>
      </c>
      <c r="AJ1476" s="51">
        <v>14.437159200693699</v>
      </c>
      <c r="AK1476" s="19">
        <v>0.10394700000149899</v>
      </c>
      <c r="AL1476" s="19">
        <v>1.3794536278510299E-2</v>
      </c>
      <c r="AM1476" s="51">
        <v>5.97593392850104</v>
      </c>
      <c r="AN1476" s="15"/>
      <c r="AO1476" s="22">
        <v>1.9183315365808098E-2</v>
      </c>
      <c r="AP1476" s="22">
        <v>-2.98689925739382E-2</v>
      </c>
      <c r="AQ1476" s="22">
        <v>6.2781017579254694E-2</v>
      </c>
      <c r="AR1476" s="22">
        <v>-8.6808453945268399E-2</v>
      </c>
      <c r="AS1476" s="20">
        <v>6</v>
      </c>
      <c r="AT1476" s="20">
        <v>2</v>
      </c>
      <c r="AU1476" s="20">
        <v>7</v>
      </c>
      <c r="AV1476" s="21">
        <v>5</v>
      </c>
      <c r="AW1476" s="15"/>
      <c r="AX1476" s="25">
        <v>8.1803749645478097E-2</v>
      </c>
      <c r="AY1476" s="26">
        <v>-4.2465351828297998E-2</v>
      </c>
      <c r="AZ1476" s="26">
        <v>0.61310024735575996</v>
      </c>
      <c r="BA1476" s="26">
        <v>-5.54035496763845E-2</v>
      </c>
      <c r="BB1476" s="85">
        <v>8.4158379874588705E-3</v>
      </c>
      <c r="BC1476" s="88">
        <v>-15.512788975829601</v>
      </c>
      <c r="BD1476" s="18">
        <v>43874</v>
      </c>
      <c r="BE1476" s="18">
        <v>43914</v>
      </c>
      <c r="BF1476" s="20"/>
      <c r="BG1476" s="18"/>
      <c r="BH1476" s="15"/>
    </row>
    <row r="1477" spans="1:60" x14ac:dyDescent="0.25">
      <c r="A1477" s="15"/>
      <c r="B1477" s="14" t="s">
        <v>4584</v>
      </c>
      <c r="C1477" s="14" t="s">
        <v>4585</v>
      </c>
      <c r="D1477" s="14" t="s">
        <v>4586</v>
      </c>
      <c r="E1477" s="16" t="s">
        <v>36</v>
      </c>
      <c r="F1477" s="16" t="s">
        <v>2142</v>
      </c>
      <c r="G1477" s="81" t="s">
        <v>115</v>
      </c>
      <c r="H1477" s="82" t="s">
        <v>64</v>
      </c>
      <c r="I1477" s="17" t="s">
        <v>31</v>
      </c>
      <c r="J1477" s="17" t="s">
        <v>64</v>
      </c>
      <c r="K1477" s="15"/>
      <c r="L1477" s="18">
        <v>44022</v>
      </c>
      <c r="M1477" s="83">
        <v>1038.8698999993501</v>
      </c>
      <c r="N1477" s="84">
        <v>1038.8698999993501</v>
      </c>
      <c r="O1477" s="84"/>
      <c r="P1477" s="85" t="str">
        <f t="shared" si="22"/>
        <v/>
      </c>
      <c r="Q1477" s="18"/>
      <c r="R1477" s="86">
        <v>20484.223000000002</v>
      </c>
      <c r="S1477" s="86"/>
      <c r="T1477" s="15"/>
      <c r="U1477" s="19">
        <v>8.7517013289470907E-3</v>
      </c>
      <c r="V1477" s="51">
        <v>0.91708304826170195</v>
      </c>
      <c r="W1477" s="19">
        <v>4.1784709437706603E-2</v>
      </c>
      <c r="X1477" s="51">
        <v>4.9673881948401704</v>
      </c>
      <c r="Y1477" s="19"/>
      <c r="Z1477" s="51"/>
      <c r="AA1477" s="19"/>
      <c r="AB1477" s="51"/>
      <c r="AC1477" s="19"/>
      <c r="AD1477" s="51"/>
      <c r="AE1477" s="19"/>
      <c r="AF1477" s="87"/>
      <c r="AG1477" s="19">
        <v>8.8628875892027299E-3</v>
      </c>
      <c r="AH1477" s="51">
        <v>-0.912532232905505</v>
      </c>
      <c r="AI1477" s="19"/>
      <c r="AJ1477" s="51"/>
      <c r="AK1477" s="19">
        <v>3.8179199376827497E-2</v>
      </c>
      <c r="AL1477" s="19">
        <v>0.199107672662649</v>
      </c>
      <c r="AM1477" s="51">
        <v>3.4073569082465802</v>
      </c>
      <c r="AN1477" s="15"/>
      <c r="AO1477" s="22">
        <v>2.6016111129138202E-2</v>
      </c>
      <c r="AP1477" s="22">
        <v>-1.31173301451781E-2</v>
      </c>
      <c r="AQ1477" s="22">
        <v>4.5636765138624497E-2</v>
      </c>
      <c r="AR1477" s="22">
        <v>-1.2128407217460301E-2</v>
      </c>
      <c r="AS1477" s="20"/>
      <c r="AT1477" s="20"/>
      <c r="AU1477" s="20"/>
      <c r="AV1477" s="21"/>
      <c r="AW1477" s="15"/>
      <c r="AX1477" s="25"/>
      <c r="AY1477" s="26"/>
      <c r="AZ1477" s="26"/>
      <c r="BA1477" s="26"/>
      <c r="BB1477" s="85"/>
      <c r="BC1477" s="88">
        <v>-2.4078180786491399</v>
      </c>
      <c r="BD1477" s="18">
        <v>43950</v>
      </c>
      <c r="BE1477" s="18">
        <v>43976</v>
      </c>
      <c r="BF1477" s="20">
        <v>28</v>
      </c>
      <c r="BG1477" s="18">
        <v>43990</v>
      </c>
      <c r="BH1477" s="15"/>
    </row>
    <row r="1478" spans="1:60" x14ac:dyDescent="0.25">
      <c r="A1478" s="15"/>
      <c r="B1478" s="14" t="s">
        <v>4587</v>
      </c>
      <c r="C1478" s="14" t="s">
        <v>4588</v>
      </c>
      <c r="D1478" s="14" t="s">
        <v>4586</v>
      </c>
      <c r="E1478" s="16" t="s">
        <v>565</v>
      </c>
      <c r="F1478" s="16" t="s">
        <v>2142</v>
      </c>
      <c r="G1478" s="81" t="s">
        <v>115</v>
      </c>
      <c r="H1478" s="82" t="s">
        <v>64</v>
      </c>
      <c r="I1478" s="17" t="s">
        <v>31</v>
      </c>
      <c r="J1478" s="17" t="s">
        <v>64</v>
      </c>
      <c r="K1478" s="15"/>
      <c r="L1478" s="18">
        <v>44022</v>
      </c>
      <c r="M1478" s="83">
        <v>1041.7908999994399</v>
      </c>
      <c r="N1478" s="84">
        <v>1041.7908999994399</v>
      </c>
      <c r="O1478" s="84"/>
      <c r="P1478" s="85" t="str">
        <f t="shared" si="22"/>
        <v/>
      </c>
      <c r="Q1478" s="18"/>
      <c r="R1478" s="86">
        <v>385569.359</v>
      </c>
      <c r="S1478" s="86"/>
      <c r="T1478" s="15"/>
      <c r="U1478" s="19">
        <v>8.7893647214514203E-3</v>
      </c>
      <c r="V1478" s="51">
        <v>0.92084938751213496</v>
      </c>
      <c r="W1478" s="19">
        <v>4.2953584656061097E-2</v>
      </c>
      <c r="X1478" s="51">
        <v>5.0842757166756201</v>
      </c>
      <c r="Y1478" s="19"/>
      <c r="Z1478" s="51"/>
      <c r="AA1478" s="19"/>
      <c r="AB1478" s="51"/>
      <c r="AC1478" s="19"/>
      <c r="AD1478" s="51"/>
      <c r="AE1478" s="19"/>
      <c r="AF1478" s="87"/>
      <c r="AG1478" s="19">
        <v>9.2401792699092801E-3</v>
      </c>
      <c r="AH1478" s="51">
        <v>-0.87480306483485004</v>
      </c>
      <c r="AI1478" s="19"/>
      <c r="AJ1478" s="51"/>
      <c r="AK1478" s="19">
        <v>5.2275350684794802E-2</v>
      </c>
      <c r="AL1478" s="19">
        <v>0.29959588876779902</v>
      </c>
      <c r="AM1478" s="51">
        <v>0.62288318131322695</v>
      </c>
      <c r="AN1478" s="15"/>
      <c r="AO1478" s="22">
        <v>2.60545042856393E-2</v>
      </c>
      <c r="AP1478" s="22">
        <v>-1.30804155696751E-2</v>
      </c>
      <c r="AQ1478" s="22">
        <v>4.6810059409836E-2</v>
      </c>
      <c r="AR1478" s="22">
        <v>9.2401792699092801E-3</v>
      </c>
      <c r="AS1478" s="20"/>
      <c r="AT1478" s="20"/>
      <c r="AU1478" s="20"/>
      <c r="AV1478" s="21"/>
      <c r="AW1478" s="15"/>
      <c r="AX1478" s="25"/>
      <c r="AY1478" s="26"/>
      <c r="AZ1478" s="26"/>
      <c r="BA1478" s="26"/>
      <c r="BB1478" s="85"/>
      <c r="BC1478" s="88">
        <v>-1.80580223495417</v>
      </c>
      <c r="BD1478" s="18">
        <v>43958</v>
      </c>
      <c r="BE1478" s="18">
        <v>43976</v>
      </c>
      <c r="BF1478" s="20">
        <v>22</v>
      </c>
      <c r="BG1478" s="18">
        <v>43990</v>
      </c>
      <c r="BH1478" s="15"/>
    </row>
    <row r="1479" spans="1:60" x14ac:dyDescent="0.25">
      <c r="A1479" s="15"/>
      <c r="B1479" s="14" t="s">
        <v>4589</v>
      </c>
      <c r="C1479" s="14" t="s">
        <v>4590</v>
      </c>
      <c r="D1479" s="14" t="s">
        <v>4586</v>
      </c>
      <c r="E1479" s="16" t="s">
        <v>2317</v>
      </c>
      <c r="F1479" s="16" t="s">
        <v>2142</v>
      </c>
      <c r="G1479" s="81" t="s">
        <v>115</v>
      </c>
      <c r="H1479" s="82" t="s">
        <v>64</v>
      </c>
      <c r="I1479" s="17" t="s">
        <v>31</v>
      </c>
      <c r="J1479" s="17" t="s">
        <v>64</v>
      </c>
      <c r="K1479" s="15"/>
      <c r="L1479" s="18">
        <v>44022</v>
      </c>
      <c r="M1479" s="83">
        <v>1051.50699999928</v>
      </c>
      <c r="N1479" s="84">
        <v>1051.50699999928</v>
      </c>
      <c r="O1479" s="84"/>
      <c r="P1479" s="85" t="str">
        <f t="shared" ref="P1479:P1542" si="23">IFERROR(N1479/O1479,"")</f>
        <v/>
      </c>
      <c r="Q1479" s="18"/>
      <c r="R1479" s="86">
        <v>1051.5070000000001</v>
      </c>
      <c r="S1479" s="86"/>
      <c r="T1479" s="15"/>
      <c r="U1479" s="19">
        <v>8.7704402958479494E-3</v>
      </c>
      <c r="V1479" s="51">
        <v>0.91895694495178804</v>
      </c>
      <c r="W1479" s="19">
        <v>4.23772347512568E-2</v>
      </c>
      <c r="X1479" s="51">
        <v>5.02664072619518</v>
      </c>
      <c r="Y1479" s="19"/>
      <c r="Z1479" s="51"/>
      <c r="AA1479" s="19"/>
      <c r="AB1479" s="51"/>
      <c r="AC1479" s="19"/>
      <c r="AD1479" s="51"/>
      <c r="AE1479" s="19"/>
      <c r="AF1479" s="87"/>
      <c r="AG1479" s="19">
        <v>9.0521402507874899E-3</v>
      </c>
      <c r="AH1479" s="51">
        <v>-0.893606966747029</v>
      </c>
      <c r="AI1479" s="19"/>
      <c r="AJ1479" s="51"/>
      <c r="AK1479" s="19">
        <v>5.6436756480252398E-2</v>
      </c>
      <c r="AL1479" s="19">
        <v>0.45342822261794902</v>
      </c>
      <c r="AM1479" s="51">
        <v>-1.6732416612285299</v>
      </c>
      <c r="AN1479" s="15"/>
      <c r="AO1479" s="22">
        <v>2.60351603501476E-2</v>
      </c>
      <c r="AP1479" s="22">
        <v>-1.3099085060275699E-2</v>
      </c>
      <c r="AQ1479" s="22">
        <v>4.6232670239987797E-2</v>
      </c>
      <c r="AR1479" s="22">
        <v>9.0521402507874899E-3</v>
      </c>
      <c r="AS1479" s="20"/>
      <c r="AT1479" s="20"/>
      <c r="AU1479" s="20"/>
      <c r="AV1479" s="21"/>
      <c r="AW1479" s="15"/>
      <c r="AX1479" s="25"/>
      <c r="AY1479" s="26"/>
      <c r="AZ1479" s="26"/>
      <c r="BA1479" s="26"/>
      <c r="BB1479" s="85"/>
      <c r="BC1479" s="88">
        <v>-1.54352919281882</v>
      </c>
      <c r="BD1479" s="18">
        <v>43991</v>
      </c>
      <c r="BE1479" s="18">
        <v>43998</v>
      </c>
      <c r="BF1479" s="20">
        <v>6</v>
      </c>
      <c r="BG1479" s="18">
        <v>43999</v>
      </c>
      <c r="BH1479" s="15"/>
    </row>
    <row r="1480" spans="1:60" x14ac:dyDescent="0.25">
      <c r="A1480" s="15"/>
      <c r="B1480" s="14" t="s">
        <v>4591</v>
      </c>
      <c r="C1480" s="14" t="s">
        <v>4592</v>
      </c>
      <c r="D1480" s="14" t="s">
        <v>4593</v>
      </c>
      <c r="E1480" s="16" t="s">
        <v>36</v>
      </c>
      <c r="F1480" s="16" t="s">
        <v>2142</v>
      </c>
      <c r="G1480" s="81" t="s">
        <v>115</v>
      </c>
      <c r="H1480" s="82" t="s">
        <v>64</v>
      </c>
      <c r="I1480" s="17" t="s">
        <v>31</v>
      </c>
      <c r="J1480" s="17" t="s">
        <v>64</v>
      </c>
      <c r="K1480" s="15"/>
      <c r="L1480" s="18">
        <v>44022</v>
      </c>
      <c r="M1480" s="83">
        <v>1030.7065999992201</v>
      </c>
      <c r="N1480" s="84">
        <v>1030.7065999992201</v>
      </c>
      <c r="O1480" s="84"/>
      <c r="P1480" s="85" t="str">
        <f t="shared" si="23"/>
        <v/>
      </c>
      <c r="Q1480" s="18"/>
      <c r="R1480" s="86">
        <v>326783.68300000002</v>
      </c>
      <c r="S1480" s="86"/>
      <c r="T1480" s="15"/>
      <c r="U1480" s="19">
        <v>1.80414956230379E-3</v>
      </c>
      <c r="V1480" s="51">
        <v>0.222327871597372</v>
      </c>
      <c r="W1480" s="19">
        <v>2.3285630279133301E-2</v>
      </c>
      <c r="X1480" s="51">
        <v>3.1174802789792002</v>
      </c>
      <c r="Y1480" s="19"/>
      <c r="Z1480" s="51"/>
      <c r="AA1480" s="19"/>
      <c r="AB1480" s="51"/>
      <c r="AC1480" s="19"/>
      <c r="AD1480" s="51"/>
      <c r="AE1480" s="19"/>
      <c r="AF1480" s="87"/>
      <c r="AG1480" s="19">
        <v>1.9744807759707302E-3</v>
      </c>
      <c r="AH1480" s="51">
        <v>-1.6013729142287001</v>
      </c>
      <c r="AI1480" s="19"/>
      <c r="AJ1480" s="51"/>
      <c r="AK1480" s="19">
        <v>3.0055810739213502E-2</v>
      </c>
      <c r="AL1480" s="19">
        <v>0.154317298647657</v>
      </c>
      <c r="AM1480" s="51">
        <v>2.5950180444851898</v>
      </c>
      <c r="AN1480" s="15"/>
      <c r="AO1480" s="22">
        <v>1.04370471253787E-2</v>
      </c>
      <c r="AP1480" s="22">
        <v>-5.4274436952255201E-3</v>
      </c>
      <c r="AQ1480" s="22">
        <v>1.54761402045551E-2</v>
      </c>
      <c r="AR1480" s="22">
        <v>1.9744807759707302E-3</v>
      </c>
      <c r="AS1480" s="20"/>
      <c r="AT1480" s="20"/>
      <c r="AU1480" s="20"/>
      <c r="AV1480" s="21"/>
      <c r="AW1480" s="15"/>
      <c r="AX1480" s="25"/>
      <c r="AY1480" s="26"/>
      <c r="AZ1480" s="26"/>
      <c r="BA1480" s="26"/>
      <c r="BB1480" s="85"/>
      <c r="BC1480" s="88">
        <v>-0.87970050734384098</v>
      </c>
      <c r="BD1480" s="18">
        <v>43979</v>
      </c>
      <c r="BE1480" s="18">
        <v>43987</v>
      </c>
      <c r="BF1480" s="20">
        <v>14</v>
      </c>
      <c r="BG1480" s="18">
        <v>43999</v>
      </c>
      <c r="BH1480" s="15"/>
    </row>
    <row r="1481" spans="1:60" x14ac:dyDescent="0.25">
      <c r="A1481" s="15"/>
      <c r="B1481" s="14" t="s">
        <v>4594</v>
      </c>
      <c r="C1481" s="14" t="s">
        <v>4595</v>
      </c>
      <c r="D1481" s="14" t="s">
        <v>4593</v>
      </c>
      <c r="E1481" s="16" t="s">
        <v>565</v>
      </c>
      <c r="F1481" s="16" t="s">
        <v>2142</v>
      </c>
      <c r="G1481" s="81" t="s">
        <v>115</v>
      </c>
      <c r="H1481" s="82" t="s">
        <v>64</v>
      </c>
      <c r="I1481" s="17" t="s">
        <v>31</v>
      </c>
      <c r="J1481" s="17" t="s">
        <v>64</v>
      </c>
      <c r="K1481" s="15"/>
      <c r="L1481" s="18">
        <v>44022</v>
      </c>
      <c r="M1481" s="83">
        <v>1033.6061000004399</v>
      </c>
      <c r="N1481" s="84">
        <v>1033.6061000004399</v>
      </c>
      <c r="O1481" s="84"/>
      <c r="P1481" s="85" t="str">
        <f t="shared" si="23"/>
        <v/>
      </c>
      <c r="Q1481" s="18"/>
      <c r="R1481" s="86">
        <v>475690.23599999998</v>
      </c>
      <c r="S1481" s="86"/>
      <c r="T1481" s="15"/>
      <c r="U1481" s="19">
        <v>1.8416097373119601E-3</v>
      </c>
      <c r="V1481" s="51">
        <v>0.22607388909818801</v>
      </c>
      <c r="W1481" s="19">
        <v>2.4434237826426401E-2</v>
      </c>
      <c r="X1481" s="51">
        <v>3.2323410337085101</v>
      </c>
      <c r="Y1481" s="19"/>
      <c r="Z1481" s="51"/>
      <c r="AA1481" s="19"/>
      <c r="AB1481" s="51"/>
      <c r="AC1481" s="19"/>
      <c r="AD1481" s="51"/>
      <c r="AE1481" s="19"/>
      <c r="AF1481" s="87"/>
      <c r="AG1481" s="19">
        <v>2.3493393764511001E-3</v>
      </c>
      <c r="AH1481" s="51">
        <v>-1.56388705418067</v>
      </c>
      <c r="AI1481" s="19"/>
      <c r="AJ1481" s="51"/>
      <c r="AK1481" s="19">
        <v>3.5893560159820502E-2</v>
      </c>
      <c r="AL1481" s="19">
        <v>0.19884639637544799</v>
      </c>
      <c r="AM1481" s="51">
        <v>-1.0152958711842099</v>
      </c>
      <c r="AN1481" s="15"/>
      <c r="AO1481" s="22">
        <v>1.04748446810845E-2</v>
      </c>
      <c r="AP1481" s="22">
        <v>-5.3902574127278101E-3</v>
      </c>
      <c r="AQ1481" s="22">
        <v>1.4819934483966801E-2</v>
      </c>
      <c r="AR1481" s="22">
        <v>2.3493393764511001E-3</v>
      </c>
      <c r="AS1481" s="20"/>
      <c r="AT1481" s="20"/>
      <c r="AU1481" s="20"/>
      <c r="AV1481" s="21"/>
      <c r="AW1481" s="15"/>
      <c r="AX1481" s="25"/>
      <c r="AY1481" s="26"/>
      <c r="AZ1481" s="26"/>
      <c r="BA1481" s="26"/>
      <c r="BB1481" s="85"/>
      <c r="BC1481" s="88">
        <v>-0.85003017901180999</v>
      </c>
      <c r="BD1481" s="18">
        <v>43979</v>
      </c>
      <c r="BE1481" s="18">
        <v>43987</v>
      </c>
      <c r="BF1481" s="20">
        <v>14</v>
      </c>
      <c r="BG1481" s="18">
        <v>43999</v>
      </c>
      <c r="BH1481" s="15"/>
    </row>
    <row r="1482" spans="1:60" x14ac:dyDescent="0.25">
      <c r="A1482" s="15"/>
      <c r="B1482" s="14" t="s">
        <v>4596</v>
      </c>
      <c r="C1482" s="14" t="s">
        <v>4597</v>
      </c>
      <c r="D1482" s="14" t="s">
        <v>4593</v>
      </c>
      <c r="E1482" s="16" t="s">
        <v>2317</v>
      </c>
      <c r="F1482" s="16" t="s">
        <v>2142</v>
      </c>
      <c r="G1482" s="81" t="s">
        <v>115</v>
      </c>
      <c r="H1482" s="82" t="s">
        <v>64</v>
      </c>
      <c r="I1482" s="17" t="s">
        <v>31</v>
      </c>
      <c r="J1482" s="17" t="s">
        <v>64</v>
      </c>
      <c r="K1482" s="15"/>
      <c r="L1482" s="18">
        <v>44022</v>
      </c>
      <c r="M1482" s="83">
        <v>1021.90940000024</v>
      </c>
      <c r="N1482" s="84">
        <v>1021.90940000024</v>
      </c>
      <c r="O1482" s="84"/>
      <c r="P1482" s="85" t="str">
        <f t="shared" si="23"/>
        <v/>
      </c>
      <c r="Q1482" s="18"/>
      <c r="R1482" s="86">
        <v>159970.43900000001</v>
      </c>
      <c r="S1482" s="86"/>
      <c r="T1482" s="15"/>
      <c r="U1482" s="19">
        <v>1.82304824738821E-3</v>
      </c>
      <c r="V1482" s="51">
        <v>0.224217740105814</v>
      </c>
      <c r="W1482" s="19">
        <v>2.3866110524977599E-2</v>
      </c>
      <c r="X1482" s="51">
        <v>3.1755283035636199</v>
      </c>
      <c r="Y1482" s="19"/>
      <c r="Z1482" s="51"/>
      <c r="AA1482" s="19"/>
      <c r="AB1482" s="51"/>
      <c r="AC1482" s="19"/>
      <c r="AD1482" s="51"/>
      <c r="AE1482" s="19"/>
      <c r="AF1482" s="87"/>
      <c r="AG1482" s="19">
        <v>2.1640621325786898E-3</v>
      </c>
      <c r="AH1482" s="51">
        <v>-1.5824147785679099</v>
      </c>
      <c r="AI1482" s="19"/>
      <c r="AJ1482" s="51"/>
      <c r="AK1482" s="19">
        <v>2.11202782484179E-2</v>
      </c>
      <c r="AL1482" s="19">
        <v>0.15297808996183401</v>
      </c>
      <c r="AM1482" s="51">
        <v>-5.2048894844119804</v>
      </c>
      <c r="AN1482" s="15"/>
      <c r="AO1482" s="22">
        <v>1.0456161278853E-2</v>
      </c>
      <c r="AP1482" s="22">
        <v>-5.4086551926957301E-3</v>
      </c>
      <c r="AQ1482" s="22">
        <v>1.42569515755895E-2</v>
      </c>
      <c r="AR1482" s="22">
        <v>2.1640621325786898E-3</v>
      </c>
      <c r="AS1482" s="20"/>
      <c r="AT1482" s="20"/>
      <c r="AU1482" s="20"/>
      <c r="AV1482" s="21"/>
      <c r="AW1482" s="15"/>
      <c r="AX1482" s="25"/>
      <c r="AY1482" s="26"/>
      <c r="AZ1482" s="26"/>
      <c r="BA1482" s="26"/>
      <c r="BB1482" s="85"/>
      <c r="BC1482" s="88">
        <v>-0.86469486021451303</v>
      </c>
      <c r="BD1482" s="18">
        <v>43979</v>
      </c>
      <c r="BE1482" s="18">
        <v>43987</v>
      </c>
      <c r="BF1482" s="20">
        <v>14</v>
      </c>
      <c r="BG1482" s="18">
        <v>43999</v>
      </c>
      <c r="BH1482" s="15"/>
    </row>
    <row r="1483" spans="1:60" x14ac:dyDescent="0.25">
      <c r="A1483" s="15"/>
      <c r="B1483" s="14" t="s">
        <v>4598</v>
      </c>
      <c r="C1483" s="14" t="s">
        <v>4599</v>
      </c>
      <c r="D1483" s="14" t="s">
        <v>4593</v>
      </c>
      <c r="E1483" s="16" t="s">
        <v>59</v>
      </c>
      <c r="F1483" s="16" t="s">
        <v>2142</v>
      </c>
      <c r="G1483" s="81" t="s">
        <v>115</v>
      </c>
      <c r="H1483" s="82" t="s">
        <v>64</v>
      </c>
      <c r="I1483" s="17" t="s">
        <v>31</v>
      </c>
      <c r="J1483" s="17" t="s">
        <v>64</v>
      </c>
      <c r="K1483" s="15"/>
      <c r="L1483" s="18">
        <v>44022</v>
      </c>
      <c r="M1483" s="83">
        <v>1015.91249999963</v>
      </c>
      <c r="N1483" s="84">
        <v>1015.91249999963</v>
      </c>
      <c r="O1483" s="84"/>
      <c r="P1483" s="85" t="str">
        <f t="shared" si="23"/>
        <v/>
      </c>
      <c r="Q1483" s="18"/>
      <c r="R1483" s="86">
        <v>1674578.304</v>
      </c>
      <c r="S1483" s="86"/>
      <c r="T1483" s="15"/>
      <c r="U1483" s="19">
        <v>1.8236535943287899E-3</v>
      </c>
      <c r="V1483" s="51">
        <v>0.224278274799872</v>
      </c>
      <c r="W1483" s="19">
        <v>2.2753802459192202E-2</v>
      </c>
      <c r="X1483" s="51">
        <v>3.0642974969850898</v>
      </c>
      <c r="Y1483" s="19"/>
      <c r="Z1483" s="51"/>
      <c r="AA1483" s="19"/>
      <c r="AB1483" s="51"/>
      <c r="AC1483" s="19"/>
      <c r="AD1483" s="51"/>
      <c r="AE1483" s="19"/>
      <c r="AF1483" s="87"/>
      <c r="AG1483" s="19">
        <v>2.1700428533222302E-3</v>
      </c>
      <c r="AH1483" s="51">
        <v>-1.58181670649356</v>
      </c>
      <c r="AI1483" s="19"/>
      <c r="AJ1483" s="51"/>
      <c r="AK1483" s="19">
        <v>1.8331750739889699E-2</v>
      </c>
      <c r="AL1483" s="19">
        <v>0.177615638256539</v>
      </c>
      <c r="AM1483" s="51">
        <v>-5.6402730795525704</v>
      </c>
      <c r="AN1483" s="15"/>
      <c r="AO1483" s="22">
        <v>1.0456803747729299E-2</v>
      </c>
      <c r="AP1483" s="22">
        <v>-5.4080265244920199E-3</v>
      </c>
      <c r="AQ1483" s="22">
        <v>2.1700428533222302E-3</v>
      </c>
      <c r="AR1483" s="22">
        <v>2.1700428533222302E-3</v>
      </c>
      <c r="AS1483" s="20"/>
      <c r="AT1483" s="20"/>
      <c r="AU1483" s="20"/>
      <c r="AV1483" s="21"/>
      <c r="AW1483" s="15"/>
      <c r="AX1483" s="25"/>
      <c r="AY1483" s="26"/>
      <c r="AZ1483" s="26"/>
      <c r="BA1483" s="26"/>
      <c r="BB1483" s="85"/>
      <c r="BC1483" s="88">
        <v>-0.63230216026113295</v>
      </c>
      <c r="BD1483" s="18">
        <v>43984</v>
      </c>
      <c r="BE1483" s="18">
        <v>43998</v>
      </c>
      <c r="BF1483" s="20">
        <v>11</v>
      </c>
      <c r="BG1483" s="18">
        <v>43999</v>
      </c>
      <c r="BH1483" s="15"/>
    </row>
    <row r="1484" spans="1:60" x14ac:dyDescent="0.25">
      <c r="A1484" s="15"/>
      <c r="B1484" s="14" t="s">
        <v>4600</v>
      </c>
      <c r="C1484" s="14" t="s">
        <v>4601</v>
      </c>
      <c r="D1484" s="14" t="s">
        <v>4602</v>
      </c>
      <c r="E1484" s="16" t="s">
        <v>36</v>
      </c>
      <c r="F1484" s="16" t="s">
        <v>350</v>
      </c>
      <c r="G1484" s="81" t="s">
        <v>145</v>
      </c>
      <c r="H1484" s="82" t="s">
        <v>190</v>
      </c>
      <c r="I1484" s="17" t="s">
        <v>31</v>
      </c>
      <c r="J1484" s="17" t="s">
        <v>4603</v>
      </c>
      <c r="K1484" s="15"/>
      <c r="L1484" s="18">
        <v>44022</v>
      </c>
      <c r="M1484" s="83">
        <v>1170.6699000000999</v>
      </c>
      <c r="N1484" s="84">
        <v>1170.6699000000999</v>
      </c>
      <c r="O1484" s="84">
        <v>1285.8471000008301</v>
      </c>
      <c r="P1484" s="85">
        <f t="shared" si="23"/>
        <v>0.91042698622514617</v>
      </c>
      <c r="Q1484" s="18">
        <v>43881</v>
      </c>
      <c r="R1484" s="86">
        <v>61005.563000000002</v>
      </c>
      <c r="S1484" s="86">
        <v>74615.1616870117</v>
      </c>
      <c r="T1484" s="15"/>
      <c r="U1484" s="19">
        <v>8.3959932562720496E-3</v>
      </c>
      <c r="V1484" s="51">
        <v>0.881512240994198</v>
      </c>
      <c r="W1484" s="19">
        <v>4.6618126010798698E-2</v>
      </c>
      <c r="X1484" s="51">
        <v>5.4507298521493803</v>
      </c>
      <c r="Y1484" s="19">
        <v>-7.7139906807133202E-2</v>
      </c>
      <c r="Z1484" s="51">
        <v>11.6176827775344</v>
      </c>
      <c r="AA1484" s="19">
        <v>5.7020627646124901E-2</v>
      </c>
      <c r="AB1484" s="51">
        <v>26.278729667770701</v>
      </c>
      <c r="AC1484" s="19">
        <v>7.3688355110789402E-2</v>
      </c>
      <c r="AD1484" s="51">
        <v>31.654691009345701</v>
      </c>
      <c r="AE1484" s="19">
        <v>7.0243983871478094E-2</v>
      </c>
      <c r="AF1484" s="87">
        <v>24.8016304357443</v>
      </c>
      <c r="AG1484" s="19">
        <v>1.42584650347999E-2</v>
      </c>
      <c r="AH1484" s="51">
        <v>-0.37297448834579</v>
      </c>
      <c r="AI1484" s="19">
        <v>-4.1719625017358299E-2</v>
      </c>
      <c r="AJ1484" s="51">
        <v>9.5549547052651196</v>
      </c>
      <c r="AK1484" s="19">
        <v>0.170669900000503</v>
      </c>
      <c r="AL1484" s="19">
        <v>1.6226385732807099E-2</v>
      </c>
      <c r="AM1484" s="51">
        <v>33.767373837355997</v>
      </c>
      <c r="AN1484" s="15"/>
      <c r="AO1484" s="22">
        <v>3.0035060643058401E-2</v>
      </c>
      <c r="AP1484" s="22">
        <v>-4.3746980069045101E-2</v>
      </c>
      <c r="AQ1484" s="22">
        <v>7.5903462577116401E-2</v>
      </c>
      <c r="AR1484" s="22">
        <v>-0.13589636635879301</v>
      </c>
      <c r="AS1484" s="20">
        <v>7</v>
      </c>
      <c r="AT1484" s="20">
        <v>5</v>
      </c>
      <c r="AU1484" s="20">
        <v>7</v>
      </c>
      <c r="AV1484" s="21">
        <v>5</v>
      </c>
      <c r="AW1484" s="15"/>
      <c r="AX1484" s="25">
        <v>0.14121597514807899</v>
      </c>
      <c r="AY1484" s="26">
        <v>0.29620900683130502</v>
      </c>
      <c r="AZ1484" s="26">
        <v>0.87853572183848905</v>
      </c>
      <c r="BA1484" s="26">
        <v>0.40643569350277198</v>
      </c>
      <c r="BB1484" s="85">
        <v>1.4541261567392201E-2</v>
      </c>
      <c r="BC1484" s="88">
        <v>-25.806909701816</v>
      </c>
      <c r="BD1484" s="18">
        <v>43881</v>
      </c>
      <c r="BE1484" s="18">
        <v>43910</v>
      </c>
      <c r="BF1484" s="20"/>
      <c r="BG1484" s="18"/>
      <c r="BH1484" s="15"/>
    </row>
    <row r="1485" spans="1:60" x14ac:dyDescent="0.25">
      <c r="A1485" s="15"/>
      <c r="B1485" s="14" t="s">
        <v>4604</v>
      </c>
      <c r="C1485" s="14" t="s">
        <v>4605</v>
      </c>
      <c r="D1485" s="14" t="s">
        <v>4602</v>
      </c>
      <c r="E1485" s="16" t="s">
        <v>43</v>
      </c>
      <c r="F1485" s="16" t="s">
        <v>350</v>
      </c>
      <c r="G1485" s="81" t="s">
        <v>145</v>
      </c>
      <c r="H1485" s="82" t="s">
        <v>190</v>
      </c>
      <c r="I1485" s="17" t="s">
        <v>31</v>
      </c>
      <c r="J1485" s="17" t="s">
        <v>4606</v>
      </c>
      <c r="K1485" s="15"/>
      <c r="L1485" s="18">
        <v>44022</v>
      </c>
      <c r="M1485" s="83">
        <v>1455.3231000006199</v>
      </c>
      <c r="N1485" s="84">
        <v>1455.3231000006199</v>
      </c>
      <c r="O1485" s="84">
        <v>1592.2326999995901</v>
      </c>
      <c r="P1485" s="85">
        <f t="shared" si="23"/>
        <v>0.91401407595824058</v>
      </c>
      <c r="Q1485" s="18">
        <v>43881</v>
      </c>
      <c r="R1485" s="86">
        <v>6294677.5180000002</v>
      </c>
      <c r="S1485" s="86">
        <v>6025586.09419531</v>
      </c>
      <c r="T1485" s="15"/>
      <c r="U1485" s="19">
        <v>8.4241192816989496E-3</v>
      </c>
      <c r="V1485" s="51">
        <v>0.88432484353688801</v>
      </c>
      <c r="W1485" s="19">
        <v>4.7494140553681098E-2</v>
      </c>
      <c r="X1485" s="51">
        <v>5.5383313064376098</v>
      </c>
      <c r="Y1485" s="19">
        <v>-7.2443658203192193E-2</v>
      </c>
      <c r="Z1485" s="51">
        <v>12.0873076379357</v>
      </c>
      <c r="AA1485" s="19">
        <v>6.7865977132896702E-2</v>
      </c>
      <c r="AB1485" s="51">
        <v>27.363264616462398</v>
      </c>
      <c r="AC1485" s="19">
        <v>0.108651619015291</v>
      </c>
      <c r="AD1485" s="51">
        <v>35.151017399795798</v>
      </c>
      <c r="AE1485" s="19">
        <v>0.132676293445984</v>
      </c>
      <c r="AF1485" s="87">
        <v>31.0448613931949</v>
      </c>
      <c r="AG1485" s="19">
        <v>1.4541531128998E-2</v>
      </c>
      <c r="AH1485" s="51">
        <v>-0.344667878925975</v>
      </c>
      <c r="AI1485" s="19">
        <v>-3.65745017688823E-2</v>
      </c>
      <c r="AJ1485" s="51">
        <v>10.0694670301018</v>
      </c>
      <c r="AK1485" s="19">
        <v>0.45532310000096898</v>
      </c>
      <c r="AL1485" s="19">
        <v>3.9072946316082401E-2</v>
      </c>
      <c r="AM1485" s="51">
        <v>62.232693837373503</v>
      </c>
      <c r="AN1485" s="15"/>
      <c r="AO1485" s="22">
        <v>3.0063734591749401E-2</v>
      </c>
      <c r="AP1485" s="22">
        <v>-4.3720310975040803E-2</v>
      </c>
      <c r="AQ1485" s="22">
        <v>7.6804062255177996E-2</v>
      </c>
      <c r="AR1485" s="22">
        <v>-0.13514909630437599</v>
      </c>
      <c r="AS1485" s="20">
        <v>7</v>
      </c>
      <c r="AT1485" s="20">
        <v>5</v>
      </c>
      <c r="AU1485" s="20">
        <v>7</v>
      </c>
      <c r="AV1485" s="21">
        <v>5</v>
      </c>
      <c r="AW1485" s="15"/>
      <c r="AX1485" s="25">
        <v>0.141220992380549</v>
      </c>
      <c r="AY1485" s="26">
        <v>0.36772992896385398</v>
      </c>
      <c r="AZ1485" s="26">
        <v>0.91937440164656403</v>
      </c>
      <c r="BA1485" s="26">
        <v>0.50586559825296695</v>
      </c>
      <c r="BB1485" s="85">
        <v>1.4542318288313301E-2</v>
      </c>
      <c r="BC1485" s="88">
        <v>-25.746896166645499</v>
      </c>
      <c r="BD1485" s="18">
        <v>43881</v>
      </c>
      <c r="BE1485" s="18">
        <v>43910</v>
      </c>
      <c r="BF1485" s="20"/>
      <c r="BG1485" s="18"/>
      <c r="BH1485" s="15"/>
    </row>
    <row r="1486" spans="1:60" x14ac:dyDescent="0.25">
      <c r="A1486" s="15"/>
      <c r="B1486" s="14" t="s">
        <v>4607</v>
      </c>
      <c r="C1486" s="14" t="s">
        <v>4608</v>
      </c>
      <c r="D1486" s="14" t="s">
        <v>4602</v>
      </c>
      <c r="E1486" s="16" t="s">
        <v>257</v>
      </c>
      <c r="F1486" s="16" t="s">
        <v>350</v>
      </c>
      <c r="G1486" s="81" t="s">
        <v>145</v>
      </c>
      <c r="H1486" s="82" t="s">
        <v>190</v>
      </c>
      <c r="I1486" s="17" t="s">
        <v>31</v>
      </c>
      <c r="J1486" s="17" t="s">
        <v>4609</v>
      </c>
      <c r="K1486" s="15"/>
      <c r="L1486" s="18">
        <v>44022</v>
      </c>
      <c r="M1486" s="83">
        <v>1480.0625999998299</v>
      </c>
      <c r="N1486" s="84">
        <v>1480.0625999998299</v>
      </c>
      <c r="O1486" s="84">
        <v>1618.04900000058</v>
      </c>
      <c r="P1486" s="85">
        <f t="shared" si="23"/>
        <v>0.91472050599165988</v>
      </c>
      <c r="Q1486" s="18">
        <v>43881</v>
      </c>
      <c r="R1486" s="86">
        <v>11539566.413000001</v>
      </c>
      <c r="S1486" s="86">
        <v>11325784.8287031</v>
      </c>
      <c r="T1486" s="15"/>
      <c r="U1486" s="19">
        <v>8.4296382647153206E-3</v>
      </c>
      <c r="V1486" s="51">
        <v>0.88487674183852505</v>
      </c>
      <c r="W1486" s="19">
        <v>4.7666527692854302E-2</v>
      </c>
      <c r="X1486" s="51">
        <v>5.5555700203549296</v>
      </c>
      <c r="Y1486" s="19">
        <v>-7.1518296966169195E-2</v>
      </c>
      <c r="Z1486" s="51">
        <v>12.179843761638001</v>
      </c>
      <c r="AA1486" s="19">
        <v>7.0009417853725595E-2</v>
      </c>
      <c r="AB1486" s="51">
        <v>27.577608688530699</v>
      </c>
      <c r="AC1486" s="19">
        <v>0.113101439486927</v>
      </c>
      <c r="AD1486" s="51">
        <v>35.595999446930399</v>
      </c>
      <c r="AE1486" s="19">
        <v>0.139499303626508</v>
      </c>
      <c r="AF1486" s="87">
        <v>31.727162411261801</v>
      </c>
      <c r="AG1486" s="19">
        <v>1.4597104078347901E-2</v>
      </c>
      <c r="AH1486" s="51">
        <v>-0.33911058399098698</v>
      </c>
      <c r="AI1486" s="19">
        <v>-3.5560507873014999E-2</v>
      </c>
      <c r="AJ1486" s="51">
        <v>10.170866419692199</v>
      </c>
      <c r="AK1486" s="19">
        <v>0.48006259999994699</v>
      </c>
      <c r="AL1486" s="19">
        <v>4.0863623918994597E-2</v>
      </c>
      <c r="AM1486" s="51">
        <v>64.706643837271301</v>
      </c>
      <c r="AN1486" s="15"/>
      <c r="AO1486" s="22">
        <v>3.0069373340666099E-2</v>
      </c>
      <c r="AP1486" s="22">
        <v>-4.3715045369026498E-2</v>
      </c>
      <c r="AQ1486" s="22">
        <v>7.6981033682386596E-2</v>
      </c>
      <c r="AR1486" s="22">
        <v>-0.13500238261811301</v>
      </c>
      <c r="AS1486" s="20">
        <v>7</v>
      </c>
      <c r="AT1486" s="20">
        <v>5</v>
      </c>
      <c r="AU1486" s="20">
        <v>7</v>
      </c>
      <c r="AV1486" s="21">
        <v>5</v>
      </c>
      <c r="AW1486" s="15"/>
      <c r="AX1486" s="25">
        <v>0.141222127869405</v>
      </c>
      <c r="AY1486" s="26">
        <v>0.38186104655005698</v>
      </c>
      <c r="AZ1486" s="26">
        <v>0.92744242038861602</v>
      </c>
      <c r="BA1486" s="26">
        <v>0.52556946081858802</v>
      </c>
      <c r="BB1486" s="85">
        <v>1.45425414837337E-2</v>
      </c>
      <c r="BC1486" s="88">
        <v>-25.735098257253401</v>
      </c>
      <c r="BD1486" s="18">
        <v>43881</v>
      </c>
      <c r="BE1486" s="18">
        <v>43910</v>
      </c>
      <c r="BF1486" s="20"/>
      <c r="BG1486" s="18"/>
      <c r="BH1486" s="15"/>
    </row>
    <row r="1487" spans="1:60" x14ac:dyDescent="0.25">
      <c r="A1487" s="15"/>
      <c r="B1487" s="14" t="s">
        <v>4610</v>
      </c>
      <c r="C1487" s="14" t="s">
        <v>4611</v>
      </c>
      <c r="D1487" s="14" t="s">
        <v>4602</v>
      </c>
      <c r="E1487" s="16" t="s">
        <v>83</v>
      </c>
      <c r="F1487" s="16" t="s">
        <v>350</v>
      </c>
      <c r="G1487" s="81" t="s">
        <v>145</v>
      </c>
      <c r="H1487" s="82" t="s">
        <v>190</v>
      </c>
      <c r="I1487" s="17" t="s">
        <v>31</v>
      </c>
      <c r="J1487" s="17" t="s">
        <v>4612</v>
      </c>
      <c r="K1487" s="15"/>
      <c r="L1487" s="18">
        <v>44022</v>
      </c>
      <c r="M1487" s="83">
        <v>1401.75860000029</v>
      </c>
      <c r="N1487" s="84">
        <v>1401.75860000029</v>
      </c>
      <c r="O1487" s="84">
        <v>1541.3439000006799</v>
      </c>
      <c r="P1487" s="85">
        <f t="shared" si="23"/>
        <v>0.90943922378365505</v>
      </c>
      <c r="Q1487" s="18">
        <v>43881</v>
      </c>
      <c r="R1487" s="86">
        <v>512523.71399999998</v>
      </c>
      <c r="S1487" s="86">
        <v>630849.88966796896</v>
      </c>
      <c r="T1487" s="15"/>
      <c r="U1487" s="19">
        <v>8.3881843747803907E-3</v>
      </c>
      <c r="V1487" s="51">
        <v>0.88073135284503201</v>
      </c>
      <c r="W1487" s="19">
        <v>4.6376573371162501E-2</v>
      </c>
      <c r="X1487" s="51">
        <v>5.4265745881857601</v>
      </c>
      <c r="Y1487" s="19">
        <v>-7.8431794082498493E-2</v>
      </c>
      <c r="Z1487" s="51">
        <v>11.4884940500051</v>
      </c>
      <c r="AA1487" s="19">
        <v>5.4047272311436197E-2</v>
      </c>
      <c r="AB1487" s="51">
        <v>25.9813941343164</v>
      </c>
      <c r="AC1487" s="19">
        <v>8.0182950698217598E-2</v>
      </c>
      <c r="AD1487" s="51">
        <v>32.304150568088502</v>
      </c>
      <c r="AE1487" s="19">
        <v>8.9337566369067603E-2</v>
      </c>
      <c r="AF1487" s="87">
        <v>26.710988685517801</v>
      </c>
      <c r="AG1487" s="19">
        <v>1.4180423526340699E-2</v>
      </c>
      <c r="AH1487" s="51">
        <v>-0.38077863919170302</v>
      </c>
      <c r="AI1487" s="19">
        <v>-4.3134880462312099E-2</v>
      </c>
      <c r="AJ1487" s="51">
        <v>9.4134291607624601</v>
      </c>
      <c r="AK1487" s="19">
        <v>0.40175860000075803</v>
      </c>
      <c r="AL1487" s="19">
        <v>3.5100288374451297E-2</v>
      </c>
      <c r="AM1487" s="51">
        <v>56.876243837352398</v>
      </c>
      <c r="AN1487" s="15"/>
      <c r="AO1487" s="22">
        <v>3.00270838524739E-2</v>
      </c>
      <c r="AP1487" s="22">
        <v>-4.3754325192858198E-2</v>
      </c>
      <c r="AQ1487" s="22">
        <v>7.5654973754353705E-2</v>
      </c>
      <c r="AR1487" s="22">
        <v>-0.13610276393053899</v>
      </c>
      <c r="AS1487" s="20">
        <v>7</v>
      </c>
      <c r="AT1487" s="20">
        <v>5</v>
      </c>
      <c r="AU1487" s="20">
        <v>7</v>
      </c>
      <c r="AV1487" s="21">
        <v>5</v>
      </c>
      <c r="AW1487" s="15"/>
      <c r="AX1487" s="25">
        <v>0.14121473383173</v>
      </c>
      <c r="AY1487" s="26">
        <v>0.27659552220620798</v>
      </c>
      <c r="AZ1487" s="26">
        <v>0.86733538107637298</v>
      </c>
      <c r="BA1487" s="26">
        <v>0.37925522365776498</v>
      </c>
      <c r="BB1487" s="85">
        <v>1.45409846667644E-2</v>
      </c>
      <c r="BC1487" s="88">
        <v>-25.823484298423899</v>
      </c>
      <c r="BD1487" s="18">
        <v>43881</v>
      </c>
      <c r="BE1487" s="18">
        <v>43910</v>
      </c>
      <c r="BF1487" s="20"/>
      <c r="BG1487" s="18"/>
      <c r="BH1487" s="15"/>
    </row>
    <row r="1488" spans="1:60" x14ac:dyDescent="0.25">
      <c r="A1488" s="15"/>
      <c r="B1488" s="14" t="s">
        <v>4613</v>
      </c>
      <c r="C1488" s="14" t="s">
        <v>4614</v>
      </c>
      <c r="D1488" s="14" t="s">
        <v>4602</v>
      </c>
      <c r="E1488" s="16" t="s">
        <v>363</v>
      </c>
      <c r="F1488" s="16" t="s">
        <v>350</v>
      </c>
      <c r="G1488" s="81" t="s">
        <v>145</v>
      </c>
      <c r="H1488" s="82" t="s">
        <v>190</v>
      </c>
      <c r="I1488" s="17" t="s">
        <v>31</v>
      </c>
      <c r="J1488" s="17" t="s">
        <v>4615</v>
      </c>
      <c r="K1488" s="15"/>
      <c r="L1488" s="18">
        <v>44022</v>
      </c>
      <c r="M1488" s="83">
        <v>1331.6638999991101</v>
      </c>
      <c r="N1488" s="84">
        <v>1331.6638999991101</v>
      </c>
      <c r="O1488" s="84">
        <v>1462.11680000089</v>
      </c>
      <c r="P1488" s="85">
        <f t="shared" si="23"/>
        <v>0.91077805822236602</v>
      </c>
      <c r="Q1488" s="18">
        <v>43881</v>
      </c>
      <c r="R1488" s="86">
        <v>7284067.3959999997</v>
      </c>
      <c r="S1488" s="86">
        <v>5582647.1878828099</v>
      </c>
      <c r="T1488" s="15"/>
      <c r="U1488" s="19">
        <v>8.3987039561179699E-3</v>
      </c>
      <c r="V1488" s="51">
        <v>0.88178331097879004</v>
      </c>
      <c r="W1488" s="19">
        <v>4.6704140586371103E-2</v>
      </c>
      <c r="X1488" s="51">
        <v>5.4593313097066103</v>
      </c>
      <c r="Y1488" s="19">
        <v>-7.6680257639091004E-2</v>
      </c>
      <c r="Z1488" s="51">
        <v>11.6636476943386</v>
      </c>
      <c r="AA1488" s="19">
        <v>5.8080139129742699E-2</v>
      </c>
      <c r="AB1488" s="51">
        <v>26.384680816147</v>
      </c>
      <c r="AC1488" s="19">
        <v>8.84545088119921E-2</v>
      </c>
      <c r="AD1488" s="51">
        <v>33.131306379451402</v>
      </c>
      <c r="AE1488" s="19">
        <v>0.101878672561725</v>
      </c>
      <c r="AF1488" s="87">
        <v>27.965099304769002</v>
      </c>
      <c r="AG1488" s="19">
        <v>1.4286309475210099E-2</v>
      </c>
      <c r="AH1488" s="51">
        <v>-0.37019004430476299</v>
      </c>
      <c r="AI1488" s="19">
        <v>-4.1216013257362599E-2</v>
      </c>
      <c r="AJ1488" s="51">
        <v>9.6053158812574093</v>
      </c>
      <c r="AK1488" s="19">
        <v>0.33166389999853002</v>
      </c>
      <c r="AL1488" s="19">
        <v>2.9690502296944001E-2</v>
      </c>
      <c r="AM1488" s="51">
        <v>49.8667738371296</v>
      </c>
      <c r="AN1488" s="15"/>
      <c r="AO1488" s="22">
        <v>3.0037848389838501E-2</v>
      </c>
      <c r="AP1488" s="22">
        <v>-4.3744300418475199E-2</v>
      </c>
      <c r="AQ1488" s="22">
        <v>7.5991718200384598E-2</v>
      </c>
      <c r="AR1488" s="22">
        <v>-0.135823166404443</v>
      </c>
      <c r="AS1488" s="20">
        <v>7</v>
      </c>
      <c r="AT1488" s="20">
        <v>5</v>
      </c>
      <c r="AU1488" s="20">
        <v>7</v>
      </c>
      <c r="AV1488" s="21">
        <v>5</v>
      </c>
      <c r="AW1488" s="15"/>
      <c r="AX1488" s="25">
        <v>0.14121645404331501</v>
      </c>
      <c r="AY1488" s="26">
        <v>0.30319881878222099</v>
      </c>
      <c r="AZ1488" s="26">
        <v>0.88252713564997998</v>
      </c>
      <c r="BA1488" s="26">
        <v>0.41613112437016803</v>
      </c>
      <c r="BB1488" s="85">
        <v>1.4541363805838E-2</v>
      </c>
      <c r="BC1488" s="88">
        <v>-25.8010440753715</v>
      </c>
      <c r="BD1488" s="18">
        <v>43881</v>
      </c>
      <c r="BE1488" s="18">
        <v>43910</v>
      </c>
      <c r="BF1488" s="20"/>
      <c r="BG1488" s="18"/>
      <c r="BH1488" s="15"/>
    </row>
    <row r="1489" spans="1:60" x14ac:dyDescent="0.25">
      <c r="A1489" s="15"/>
      <c r="B1489" s="14" t="s">
        <v>4616</v>
      </c>
      <c r="C1489" s="14" t="s">
        <v>4617</v>
      </c>
      <c r="D1489" s="14" t="s">
        <v>4602</v>
      </c>
      <c r="E1489" s="16" t="s">
        <v>367</v>
      </c>
      <c r="F1489" s="16" t="s">
        <v>350</v>
      </c>
      <c r="G1489" s="81" t="s">
        <v>145</v>
      </c>
      <c r="H1489" s="82" t="s">
        <v>190</v>
      </c>
      <c r="I1489" s="17" t="s">
        <v>31</v>
      </c>
      <c r="J1489" s="17" t="s">
        <v>4618</v>
      </c>
      <c r="K1489" s="15"/>
      <c r="L1489" s="18">
        <v>44022</v>
      </c>
      <c r="M1489" s="83">
        <v>1491.68249999918</v>
      </c>
      <c r="N1489" s="84">
        <v>1491.68249999918</v>
      </c>
      <c r="O1489" s="84">
        <v>1630.2985999994</v>
      </c>
      <c r="P1489" s="85">
        <f t="shared" si="23"/>
        <v>0.91497502359367111</v>
      </c>
      <c r="Q1489" s="18">
        <v>43881</v>
      </c>
      <c r="R1489" s="86">
        <v>1751840.406</v>
      </c>
      <c r="S1489" s="86">
        <v>1790198.36529687</v>
      </c>
      <c r="T1489" s="15"/>
      <c r="U1489" s="19">
        <v>8.4315929634613002E-3</v>
      </c>
      <c r="V1489" s="51">
        <v>0.885072211713123</v>
      </c>
      <c r="W1489" s="19">
        <v>4.7728428302434601E-2</v>
      </c>
      <c r="X1489" s="51">
        <v>5.5617600813129702</v>
      </c>
      <c r="Y1489" s="19">
        <v>-7.1184745557766299E-2</v>
      </c>
      <c r="Z1489" s="51">
        <v>12.2131989024783</v>
      </c>
      <c r="AA1489" s="19">
        <v>7.0782212100311895E-2</v>
      </c>
      <c r="AB1489" s="51">
        <v>27.654888113203899</v>
      </c>
      <c r="AC1489" s="19">
        <v>0.114707655388047</v>
      </c>
      <c r="AD1489" s="51">
        <v>35.756621037085999</v>
      </c>
      <c r="AE1489" s="19">
        <v>0.14312749465723801</v>
      </c>
      <c r="AF1489" s="87">
        <v>32.089981514320201</v>
      </c>
      <c r="AG1489" s="19">
        <v>1.46169264316995E-2</v>
      </c>
      <c r="AH1489" s="51">
        <v>-0.33712834865582397</v>
      </c>
      <c r="AI1489" s="19">
        <v>-3.5194938895983803E-2</v>
      </c>
      <c r="AJ1489" s="51">
        <v>10.207423317391701</v>
      </c>
      <c r="AK1489" s="19">
        <v>0.49168249999987901</v>
      </c>
      <c r="AL1489" s="19">
        <v>4.1695429332321503E-2</v>
      </c>
      <c r="AM1489" s="51">
        <v>65.868633837322704</v>
      </c>
      <c r="AN1489" s="15"/>
      <c r="AO1489" s="22">
        <v>3.0071406827119101E-2</v>
      </c>
      <c r="AP1489" s="22">
        <v>-4.3713143329150599E-2</v>
      </c>
      <c r="AQ1489" s="22">
        <v>7.7044811641826499E-2</v>
      </c>
      <c r="AR1489" s="22">
        <v>-0.13494930626809901</v>
      </c>
      <c r="AS1489" s="20">
        <v>7</v>
      </c>
      <c r="AT1489" s="20">
        <v>5</v>
      </c>
      <c r="AU1489" s="20">
        <v>7</v>
      </c>
      <c r="AV1489" s="21">
        <v>5</v>
      </c>
      <c r="AW1489" s="15"/>
      <c r="AX1489" s="25">
        <v>0.14122252289846099</v>
      </c>
      <c r="AY1489" s="26">
        <v>0.38695672615358501</v>
      </c>
      <c r="AZ1489" s="26">
        <v>0.930351493658236</v>
      </c>
      <c r="BA1489" s="26">
        <v>0.53267935828534996</v>
      </c>
      <c r="BB1489" s="85">
        <v>1.45426203664283E-2</v>
      </c>
      <c r="BC1489" s="88">
        <v>-25.730850777821601</v>
      </c>
      <c r="BD1489" s="18">
        <v>43881</v>
      </c>
      <c r="BE1489" s="18">
        <v>43910</v>
      </c>
      <c r="BF1489" s="20"/>
      <c r="BG1489" s="18"/>
      <c r="BH1489" s="15"/>
    </row>
    <row r="1490" spans="1:60" x14ac:dyDescent="0.25">
      <c r="A1490" s="15"/>
      <c r="B1490" s="14" t="s">
        <v>4619</v>
      </c>
      <c r="C1490" s="14" t="s">
        <v>4620</v>
      </c>
      <c r="D1490" s="14" t="s">
        <v>4602</v>
      </c>
      <c r="E1490" s="16" t="s">
        <v>371</v>
      </c>
      <c r="F1490" s="16" t="s">
        <v>350</v>
      </c>
      <c r="G1490" s="81" t="s">
        <v>145</v>
      </c>
      <c r="H1490" s="82" t="s">
        <v>190</v>
      </c>
      <c r="I1490" s="17" t="s">
        <v>31</v>
      </c>
      <c r="J1490" s="17" t="s">
        <v>4621</v>
      </c>
      <c r="K1490" s="15"/>
      <c r="L1490" s="18">
        <v>44022</v>
      </c>
      <c r="M1490" s="83">
        <v>1130.2536999992999</v>
      </c>
      <c r="N1490" s="84">
        <v>1130.2536999992999</v>
      </c>
      <c r="O1490" s="84">
        <v>1234.1964999996101</v>
      </c>
      <c r="P1490" s="85">
        <f t="shared" si="23"/>
        <v>0.91578099597564644</v>
      </c>
      <c r="Q1490" s="18">
        <v>43881</v>
      </c>
      <c r="R1490" s="86">
        <v>1231.9770000000001</v>
      </c>
      <c r="S1490" s="86">
        <v>1198.94956488609</v>
      </c>
      <c r="T1490" s="15"/>
      <c r="U1490" s="19">
        <v>8.43792784871766E-3</v>
      </c>
      <c r="V1490" s="51">
        <v>0.88570570023875905</v>
      </c>
      <c r="W1490" s="19">
        <v>4.7924652400979498E-2</v>
      </c>
      <c r="X1490" s="51">
        <v>5.5813824911674601</v>
      </c>
      <c r="Y1490" s="19">
        <v>-7.0128495029202903E-2</v>
      </c>
      <c r="Z1490" s="51">
        <v>12.318823955327399</v>
      </c>
      <c r="AA1490" s="19">
        <v>7.3233756429544897E-2</v>
      </c>
      <c r="AB1490" s="51">
        <v>27.900042546127199</v>
      </c>
      <c r="AC1490" s="19">
        <v>0.119811347205541</v>
      </c>
      <c r="AD1490" s="51">
        <v>36.266990218835403</v>
      </c>
      <c r="AE1490" s="19">
        <v>0.130253699999303</v>
      </c>
      <c r="AF1490" s="87">
        <v>30.802602048526801</v>
      </c>
      <c r="AG1490" s="19">
        <v>1.4680386375403E-2</v>
      </c>
      <c r="AH1490" s="51">
        <v>-0.33078235428547498</v>
      </c>
      <c r="AI1490" s="19">
        <v>-3.4037410427117699E-2</v>
      </c>
      <c r="AJ1490" s="51">
        <v>10.3231761642819</v>
      </c>
      <c r="AK1490" s="19">
        <v>0.130253699999303</v>
      </c>
      <c r="AL1490" s="19">
        <v>1.25858045375935E-2</v>
      </c>
      <c r="AM1490" s="51">
        <v>29.725753837206899</v>
      </c>
      <c r="AN1490" s="15"/>
      <c r="AO1490" s="22">
        <v>3.0077881361648899E-2</v>
      </c>
      <c r="AP1490" s="22">
        <v>-4.37072218373942E-2</v>
      </c>
      <c r="AQ1490" s="22">
        <v>7.7246728655154598E-2</v>
      </c>
      <c r="AR1490" s="22">
        <v>-0.13478211932670101</v>
      </c>
      <c r="AS1490" s="20">
        <v>7</v>
      </c>
      <c r="AT1490" s="20">
        <v>5</v>
      </c>
      <c r="AU1490" s="20">
        <v>7</v>
      </c>
      <c r="AV1490" s="21">
        <v>5</v>
      </c>
      <c r="AW1490" s="15"/>
      <c r="AX1490" s="25">
        <v>0.141223893436836</v>
      </c>
      <c r="AY1490" s="26">
        <v>0.40311662295971501</v>
      </c>
      <c r="AZ1490" s="26">
        <v>0.93957787320050601</v>
      </c>
      <c r="BA1490" s="26">
        <v>0.55524339896874197</v>
      </c>
      <c r="BB1490" s="85">
        <v>1.45428825743693E-2</v>
      </c>
      <c r="BC1490" s="88">
        <v>-25.717412097612399</v>
      </c>
      <c r="BD1490" s="18">
        <v>43881</v>
      </c>
      <c r="BE1490" s="18">
        <v>43910</v>
      </c>
      <c r="BF1490" s="20"/>
      <c r="BG1490" s="18"/>
      <c r="BH1490" s="15"/>
    </row>
    <row r="1491" spans="1:60" x14ac:dyDescent="0.25">
      <c r="A1491" s="15"/>
      <c r="B1491" s="14" t="s">
        <v>4622</v>
      </c>
      <c r="C1491" s="14" t="s">
        <v>4623</v>
      </c>
      <c r="D1491" s="14" t="s">
        <v>4602</v>
      </c>
      <c r="E1491" s="16" t="s">
        <v>378</v>
      </c>
      <c r="F1491" s="16" t="s">
        <v>350</v>
      </c>
      <c r="G1491" s="81" t="s">
        <v>145</v>
      </c>
      <c r="H1491" s="82" t="s">
        <v>190</v>
      </c>
      <c r="I1491" s="17" t="s">
        <v>31</v>
      </c>
      <c r="J1491" s="17" t="s">
        <v>4624</v>
      </c>
      <c r="K1491" s="15"/>
      <c r="L1491" s="18">
        <v>44022</v>
      </c>
      <c r="M1491" s="83">
        <v>1497.3497999999699</v>
      </c>
      <c r="N1491" s="84">
        <v>1497.3497999999699</v>
      </c>
      <c r="O1491" s="84">
        <v>1636.9476999994399</v>
      </c>
      <c r="P1491" s="85">
        <f t="shared" si="23"/>
        <v>0.91472061080539246</v>
      </c>
      <c r="Q1491" s="18">
        <v>43881</v>
      </c>
      <c r="R1491" s="86">
        <v>148327.935</v>
      </c>
      <c r="S1491" s="86">
        <v>147592.06206860399</v>
      </c>
      <c r="T1491" s="15"/>
      <c r="U1491" s="19">
        <v>8.4296337117848504E-3</v>
      </c>
      <c r="V1491" s="51">
        <v>0.88487628654547701</v>
      </c>
      <c r="W1491" s="19">
        <v>4.7666286040111999E-2</v>
      </c>
      <c r="X1491" s="51">
        <v>5.5555458550807097</v>
      </c>
      <c r="Y1491" s="19">
        <v>-7.1518306349389604E-2</v>
      </c>
      <c r="Z1491" s="51">
        <v>12.179842823315999</v>
      </c>
      <c r="AA1491" s="19">
        <v>7.0009432747610803E-2</v>
      </c>
      <c r="AB1491" s="51">
        <v>27.577610177919301</v>
      </c>
      <c r="AC1491" s="19">
        <v>0.113101654624188</v>
      </c>
      <c r="AD1491" s="51">
        <v>35.596020960656503</v>
      </c>
      <c r="AE1491" s="19">
        <v>0.13949936752396799</v>
      </c>
      <c r="AF1491" s="87">
        <v>31.727168801007799</v>
      </c>
      <c r="AG1491" s="19">
        <v>1.45969579371013E-2</v>
      </c>
      <c r="AH1491" s="51">
        <v>-0.339125198115653</v>
      </c>
      <c r="AI1491" s="19">
        <v>-3.5560502798034598E-2</v>
      </c>
      <c r="AJ1491" s="51">
        <v>10.1708669271902</v>
      </c>
      <c r="AK1491" s="19">
        <v>0.63947597201506101</v>
      </c>
      <c r="AL1491" s="19">
        <v>5.7642842504719703E-2</v>
      </c>
      <c r="AM1491" s="51">
        <v>67.134504038258498</v>
      </c>
      <c r="AN1491" s="15"/>
      <c r="AO1491" s="22">
        <v>3.0069419464780402E-2</v>
      </c>
      <c r="AP1491" s="22">
        <v>-4.37150557473069E-2</v>
      </c>
      <c r="AQ1491" s="22">
        <v>7.6981162193987998E-2</v>
      </c>
      <c r="AR1491" s="22">
        <v>-0.13500203611518399</v>
      </c>
      <c r="AS1491" s="20">
        <v>7</v>
      </c>
      <c r="AT1491" s="20">
        <v>5</v>
      </c>
      <c r="AU1491" s="20">
        <v>7</v>
      </c>
      <c r="AV1491" s="21">
        <v>5</v>
      </c>
      <c r="AW1491" s="15"/>
      <c r="AX1491" s="25">
        <v>0.14122212928792599</v>
      </c>
      <c r="AY1491" s="26">
        <v>0.38186099578479099</v>
      </c>
      <c r="AZ1491" s="26">
        <v>0.927442201001213</v>
      </c>
      <c r="BA1491" s="26">
        <v>0.52556940211252401</v>
      </c>
      <c r="BB1491" s="85">
        <v>1.4542541607661399E-2</v>
      </c>
      <c r="BC1491" s="88">
        <v>-25.735092208487899</v>
      </c>
      <c r="BD1491" s="18">
        <v>43881</v>
      </c>
      <c r="BE1491" s="18">
        <v>43910</v>
      </c>
      <c r="BF1491" s="20"/>
      <c r="BG1491" s="18"/>
      <c r="BH1491" s="15"/>
    </row>
    <row r="1492" spans="1:60" x14ac:dyDescent="0.25">
      <c r="A1492" s="15"/>
      <c r="B1492" s="14" t="s">
        <v>4625</v>
      </c>
      <c r="C1492" s="14" t="s">
        <v>4626</v>
      </c>
      <c r="D1492" s="14" t="s">
        <v>4602</v>
      </c>
      <c r="E1492" s="16" t="s">
        <v>382</v>
      </c>
      <c r="F1492" s="16" t="s">
        <v>350</v>
      </c>
      <c r="G1492" s="81" t="s">
        <v>145</v>
      </c>
      <c r="H1492" s="82" t="s">
        <v>190</v>
      </c>
      <c r="I1492" s="17" t="s">
        <v>31</v>
      </c>
      <c r="J1492" s="17" t="s">
        <v>4627</v>
      </c>
      <c r="K1492" s="15"/>
      <c r="L1492" s="18">
        <v>44022</v>
      </c>
      <c r="M1492" s="83">
        <v>1508.2921999990899</v>
      </c>
      <c r="N1492" s="84">
        <v>1508.2921999990899</v>
      </c>
      <c r="O1492" s="84">
        <v>1647.6367000006101</v>
      </c>
      <c r="P1492" s="85">
        <f t="shared" si="23"/>
        <v>0.91542765465137521</v>
      </c>
      <c r="Q1492" s="18">
        <v>43881</v>
      </c>
      <c r="R1492" s="86">
        <v>685385.08600000001</v>
      </c>
      <c r="S1492" s="86">
        <v>657871.51309570298</v>
      </c>
      <c r="T1492" s="15"/>
      <c r="U1492" s="19">
        <v>8.4351156256161595E-3</v>
      </c>
      <c r="V1492" s="51">
        <v>0.88542447792860901</v>
      </c>
      <c r="W1492" s="19">
        <v>4.7838525739280199E-2</v>
      </c>
      <c r="X1492" s="51">
        <v>5.5727698249975202</v>
      </c>
      <c r="Y1492" s="19">
        <v>-7.0591707032726894E-2</v>
      </c>
      <c r="Z1492" s="51">
        <v>12.272502754974999</v>
      </c>
      <c r="AA1492" s="19">
        <v>7.2157809252530597E-2</v>
      </c>
      <c r="AB1492" s="51">
        <v>27.7924478284258</v>
      </c>
      <c r="AC1492" s="19">
        <v>0.11756946389869</v>
      </c>
      <c r="AD1492" s="51">
        <v>36.042801888135699</v>
      </c>
      <c r="AE1492" s="19">
        <v>0.146363819740218</v>
      </c>
      <c r="AF1492" s="87">
        <v>32.413614022603703</v>
      </c>
      <c r="AG1492" s="19">
        <v>1.4652497380666299E-2</v>
      </c>
      <c r="AH1492" s="51">
        <v>-0.33357125375914598</v>
      </c>
      <c r="AI1492" s="19">
        <v>-3.4545192454970702E-2</v>
      </c>
      <c r="AJ1492" s="51">
        <v>10.272397961496599</v>
      </c>
      <c r="AK1492" s="19">
        <v>0.66765313342912103</v>
      </c>
      <c r="AL1492" s="19">
        <v>5.9687903411031598E-2</v>
      </c>
      <c r="AM1492" s="51">
        <v>69.952220179606201</v>
      </c>
      <c r="AN1492" s="15"/>
      <c r="AO1492" s="22">
        <v>3.0075039503572001E-2</v>
      </c>
      <c r="AP1492" s="22">
        <v>-4.3709817677154199E-2</v>
      </c>
      <c r="AQ1492" s="22">
        <v>7.7158267575214295E-2</v>
      </c>
      <c r="AR1492" s="22">
        <v>-0.13485499284885</v>
      </c>
      <c r="AS1492" s="20">
        <v>7</v>
      </c>
      <c r="AT1492" s="20">
        <v>5</v>
      </c>
      <c r="AU1492" s="20">
        <v>7</v>
      </c>
      <c r="AV1492" s="21">
        <v>5</v>
      </c>
      <c r="AW1492" s="15"/>
      <c r="AX1492" s="25">
        <v>0.141223196765495</v>
      </c>
      <c r="AY1492" s="26">
        <v>0.39602510232816701</v>
      </c>
      <c r="AZ1492" s="26">
        <v>0.93552858173643505</v>
      </c>
      <c r="BA1492" s="26">
        <v>0.54533850177722298</v>
      </c>
      <c r="BB1492" s="85">
        <v>1.4542757776689501E-2</v>
      </c>
      <c r="BC1492" s="88">
        <v>-25.723279895435599</v>
      </c>
      <c r="BD1492" s="18">
        <v>43881</v>
      </c>
      <c r="BE1492" s="18">
        <v>43910</v>
      </c>
      <c r="BF1492" s="20"/>
      <c r="BG1492" s="18"/>
      <c r="BH1492" s="15"/>
    </row>
    <row r="1493" spans="1:60" x14ac:dyDescent="0.25">
      <c r="A1493" s="15"/>
      <c r="B1493" s="14" t="s">
        <v>4628</v>
      </c>
      <c r="C1493" s="14" t="s">
        <v>4629</v>
      </c>
      <c r="D1493" s="14" t="s">
        <v>4602</v>
      </c>
      <c r="E1493" s="16" t="s">
        <v>386</v>
      </c>
      <c r="F1493" s="16" t="s">
        <v>350</v>
      </c>
      <c r="G1493" s="81" t="s">
        <v>145</v>
      </c>
      <c r="H1493" s="82" t="s">
        <v>190</v>
      </c>
      <c r="I1493" s="17" t="s">
        <v>31</v>
      </c>
      <c r="J1493" s="17" t="s">
        <v>4630</v>
      </c>
      <c r="K1493" s="15"/>
      <c r="L1493" s="18">
        <v>44022</v>
      </c>
      <c r="M1493" s="83">
        <v>1539.05619999953</v>
      </c>
      <c r="N1493" s="84">
        <v>1539.05619999953</v>
      </c>
      <c r="O1493" s="84">
        <v>1679.9439000002999</v>
      </c>
      <c r="P1493" s="85">
        <f t="shared" si="23"/>
        <v>0.91613547333292222</v>
      </c>
      <c r="Q1493" s="18">
        <v>43881</v>
      </c>
      <c r="R1493" s="86">
        <v>2267530.824</v>
      </c>
      <c r="S1493" s="86">
        <v>2200057.7947265599</v>
      </c>
      <c r="T1493" s="15"/>
      <c r="U1493" s="19">
        <v>8.4406479654717294E-3</v>
      </c>
      <c r="V1493" s="51">
        <v>0.88597771191416497</v>
      </c>
      <c r="W1493" s="19">
        <v>4.8010901638917899E-2</v>
      </c>
      <c r="X1493" s="51">
        <v>5.5900074149612902</v>
      </c>
      <c r="Y1493" s="19">
        <v>-6.9663968126406003E-2</v>
      </c>
      <c r="Z1493" s="51">
        <v>12.3652766456071</v>
      </c>
      <c r="AA1493" s="19">
        <v>7.4310311332737897E-2</v>
      </c>
      <c r="AB1493" s="51">
        <v>28.007698036439301</v>
      </c>
      <c r="AC1493" s="19">
        <v>0.122055250198173</v>
      </c>
      <c r="AD1493" s="51">
        <v>36.491380518069498</v>
      </c>
      <c r="AE1493" s="19">
        <v>0.15326971873044401</v>
      </c>
      <c r="AF1493" s="87">
        <v>33.104203921626301</v>
      </c>
      <c r="AG1493" s="19">
        <v>1.47081152645114E-2</v>
      </c>
      <c r="AH1493" s="51">
        <v>-0.32800946537463499</v>
      </c>
      <c r="AI1493" s="19">
        <v>-3.3528431217746402E-2</v>
      </c>
      <c r="AJ1493" s="51">
        <v>10.3740740852227</v>
      </c>
      <c r="AK1493" s="19">
        <v>0.69632223434513396</v>
      </c>
      <c r="AL1493" s="19">
        <v>6.1737462678138399E-2</v>
      </c>
      <c r="AM1493" s="51">
        <v>72.819130271207499</v>
      </c>
      <c r="AN1493" s="15"/>
      <c r="AO1493" s="22">
        <v>3.00806862996978E-2</v>
      </c>
      <c r="AP1493" s="22">
        <v>-4.3704567661770902E-2</v>
      </c>
      <c r="AQ1493" s="22">
        <v>7.7335153717285707E-2</v>
      </c>
      <c r="AR1493" s="22">
        <v>-0.134708182243194</v>
      </c>
      <c r="AS1493" s="20">
        <v>7</v>
      </c>
      <c r="AT1493" s="20">
        <v>5</v>
      </c>
      <c r="AU1493" s="20">
        <v>7</v>
      </c>
      <c r="AV1493" s="21">
        <v>5</v>
      </c>
      <c r="AW1493" s="15"/>
      <c r="AX1493" s="25">
        <v>0.141224368192779</v>
      </c>
      <c r="AY1493" s="26">
        <v>0.41021239153087702</v>
      </c>
      <c r="AZ1493" s="26">
        <v>0.94362838055349096</v>
      </c>
      <c r="BA1493" s="26">
        <v>0.56515929578472401</v>
      </c>
      <c r="BB1493" s="85">
        <v>1.45429847967716E-2</v>
      </c>
      <c r="BC1493" s="88">
        <v>-25.711483579914798</v>
      </c>
      <c r="BD1493" s="18">
        <v>43881</v>
      </c>
      <c r="BE1493" s="18">
        <v>43910</v>
      </c>
      <c r="BF1493" s="20"/>
      <c r="BG1493" s="18"/>
      <c r="BH1493" s="15"/>
    </row>
    <row r="1494" spans="1:60" x14ac:dyDescent="0.25">
      <c r="A1494" s="15"/>
      <c r="B1494" s="14" t="s">
        <v>4631</v>
      </c>
      <c r="C1494" s="14" t="s">
        <v>4632</v>
      </c>
      <c r="D1494" s="14" t="s">
        <v>4602</v>
      </c>
      <c r="E1494" s="16" t="s">
        <v>390</v>
      </c>
      <c r="F1494" s="16" t="s">
        <v>350</v>
      </c>
      <c r="G1494" s="81" t="s">
        <v>145</v>
      </c>
      <c r="H1494" s="82" t="s">
        <v>190</v>
      </c>
      <c r="I1494" s="17" t="s">
        <v>31</v>
      </c>
      <c r="J1494" s="17" t="s">
        <v>4633</v>
      </c>
      <c r="K1494" s="15"/>
      <c r="L1494" s="18">
        <v>44022</v>
      </c>
      <c r="M1494" s="83">
        <v>1583.6593999993099</v>
      </c>
      <c r="N1494" s="84">
        <v>1583.6593999993099</v>
      </c>
      <c r="O1494" s="84">
        <v>1727.2950999997599</v>
      </c>
      <c r="P1494" s="85">
        <f t="shared" si="23"/>
        <v>0.91684356656805777</v>
      </c>
      <c r="Q1494" s="18">
        <v>43881</v>
      </c>
      <c r="R1494" s="86">
        <v>4633763.8930000002</v>
      </c>
      <c r="S1494" s="86">
        <v>4428116.6582500003</v>
      </c>
      <c r="T1494" s="15"/>
      <c r="U1494" s="19">
        <v>8.4462162540148693E-3</v>
      </c>
      <c r="V1494" s="51">
        <v>0.88653454076848004</v>
      </c>
      <c r="W1494" s="19">
        <v>4.81832480709272E-2</v>
      </c>
      <c r="X1494" s="51">
        <v>5.60724205816223</v>
      </c>
      <c r="Y1494" s="19">
        <v>-6.87357880370109E-2</v>
      </c>
      <c r="Z1494" s="51">
        <v>12.458094654546599</v>
      </c>
      <c r="AA1494" s="19">
        <v>7.6467226350359893E-2</v>
      </c>
      <c r="AB1494" s="51">
        <v>28.2233895382087</v>
      </c>
      <c r="AC1494" s="19">
        <v>0.12655842977445</v>
      </c>
      <c r="AD1494" s="51">
        <v>36.9416984756826</v>
      </c>
      <c r="AE1494" s="19">
        <v>0.16021587587048999</v>
      </c>
      <c r="AF1494" s="87">
        <v>33.798819635645501</v>
      </c>
      <c r="AG1494" s="19">
        <v>1.4763824116016599E-2</v>
      </c>
      <c r="AH1494" s="51">
        <v>-0.32243858022411598</v>
      </c>
      <c r="AI1494" s="19">
        <v>-3.2511194188373303E-2</v>
      </c>
      <c r="AJ1494" s="51">
        <v>10.4757977881527</v>
      </c>
      <c r="AK1494" s="19">
        <v>0.72549509697128101</v>
      </c>
      <c r="AL1494" s="19">
        <v>6.37917480253236E-2</v>
      </c>
      <c r="AM1494" s="51">
        <v>75.736416533822194</v>
      </c>
      <c r="AN1494" s="15"/>
      <c r="AO1494" s="22">
        <v>3.0086336018939602E-2</v>
      </c>
      <c r="AP1494" s="22">
        <v>-4.36992909071705E-2</v>
      </c>
      <c r="AQ1494" s="22">
        <v>7.7512352632766096E-2</v>
      </c>
      <c r="AR1494" s="22">
        <v>-0.134561107639456</v>
      </c>
      <c r="AS1494" s="20">
        <v>7</v>
      </c>
      <c r="AT1494" s="20">
        <v>5</v>
      </c>
      <c r="AU1494" s="20">
        <v>7</v>
      </c>
      <c r="AV1494" s="21">
        <v>5</v>
      </c>
      <c r="AW1494" s="15"/>
      <c r="AX1494" s="25">
        <v>0.141225563328917</v>
      </c>
      <c r="AY1494" s="26">
        <v>0.42442696094667598</v>
      </c>
      <c r="AZ1494" s="26">
        <v>0.95174420270723203</v>
      </c>
      <c r="BA1494" s="26">
        <v>0.58503758955521301</v>
      </c>
      <c r="BB1494" s="85">
        <v>1.45432142411119E-2</v>
      </c>
      <c r="BC1494" s="88">
        <v>-25.699673437367899</v>
      </c>
      <c r="BD1494" s="18">
        <v>43881</v>
      </c>
      <c r="BE1494" s="18">
        <v>43910</v>
      </c>
      <c r="BF1494" s="20"/>
      <c r="BG1494" s="18"/>
      <c r="BH1494" s="15"/>
    </row>
    <row r="1495" spans="1:60" x14ac:dyDescent="0.25">
      <c r="A1495" s="15"/>
      <c r="B1495" s="14" t="s">
        <v>4634</v>
      </c>
      <c r="C1495" s="14" t="s">
        <v>4635</v>
      </c>
      <c r="D1495" s="14" t="s">
        <v>4636</v>
      </c>
      <c r="E1495" s="16" t="s">
        <v>36</v>
      </c>
      <c r="F1495" s="16" t="s">
        <v>350</v>
      </c>
      <c r="G1495" s="81" t="s">
        <v>145</v>
      </c>
      <c r="H1495" s="82" t="s">
        <v>182</v>
      </c>
      <c r="I1495" s="17" t="s">
        <v>31</v>
      </c>
      <c r="J1495" s="17" t="s">
        <v>4637</v>
      </c>
      <c r="K1495" s="15"/>
      <c r="L1495" s="18">
        <v>44022</v>
      </c>
      <c r="M1495" s="83">
        <v>1129.4582000002299</v>
      </c>
      <c r="N1495" s="84">
        <v>1129.4582000002299</v>
      </c>
      <c r="O1495" s="84">
        <v>1201.1052999999399</v>
      </c>
      <c r="P1495" s="85">
        <f t="shared" si="23"/>
        <v>0.94034902685075694</v>
      </c>
      <c r="Q1495" s="18">
        <v>43874</v>
      </c>
      <c r="R1495" s="86">
        <v>6197.5150000000003</v>
      </c>
      <c r="S1495" s="86">
        <v>5417.2364961853</v>
      </c>
      <c r="T1495" s="15"/>
      <c r="U1495" s="19">
        <v>4.7612947528250498E-3</v>
      </c>
      <c r="V1495" s="51">
        <v>0.51804239064949797</v>
      </c>
      <c r="W1495" s="19">
        <v>4.3781098573163001E-2</v>
      </c>
      <c r="X1495" s="51">
        <v>5.1670271083858097</v>
      </c>
      <c r="Y1495" s="19">
        <v>-5.1839796885396902E-2</v>
      </c>
      <c r="Z1495" s="51">
        <v>14.1476937697153</v>
      </c>
      <c r="AA1495" s="19">
        <v>4.4652669497736497E-2</v>
      </c>
      <c r="AB1495" s="51">
        <v>25.0419338529464</v>
      </c>
      <c r="AC1495" s="19">
        <v>7.46797321608028E-2</v>
      </c>
      <c r="AD1495" s="51">
        <v>31.7538287143398</v>
      </c>
      <c r="AE1495" s="19">
        <v>6.2938148827015497E-2</v>
      </c>
      <c r="AF1495" s="87">
        <v>24.071046931290802</v>
      </c>
      <c r="AG1495" s="19">
        <v>1.6157273679709799E-2</v>
      </c>
      <c r="AH1495" s="51">
        <v>-0.18309362385480199</v>
      </c>
      <c r="AI1495" s="19">
        <v>-2.2639687003902498E-2</v>
      </c>
      <c r="AJ1495" s="51">
        <v>11.462948506610701</v>
      </c>
      <c r="AK1495" s="19">
        <v>0.12945820000095401</v>
      </c>
      <c r="AL1495" s="19">
        <v>1.25283121797111E-2</v>
      </c>
      <c r="AM1495" s="51">
        <v>26.696658127650199</v>
      </c>
      <c r="AN1495" s="15"/>
      <c r="AO1495" s="22">
        <v>2.3861800626036701E-2</v>
      </c>
      <c r="AP1495" s="22">
        <v>-3.5606693398221999E-2</v>
      </c>
      <c r="AQ1495" s="22">
        <v>6.7805794165906305E-2</v>
      </c>
      <c r="AR1495" s="22">
        <v>-0.11540881591005001</v>
      </c>
      <c r="AS1495" s="20">
        <v>7</v>
      </c>
      <c r="AT1495" s="20">
        <v>5</v>
      </c>
      <c r="AU1495" s="20">
        <v>7</v>
      </c>
      <c r="AV1495" s="21">
        <v>5</v>
      </c>
      <c r="AW1495" s="15"/>
      <c r="AX1495" s="25">
        <v>0.109018644626922</v>
      </c>
      <c r="AY1495" s="26">
        <v>0.24604556284771201</v>
      </c>
      <c r="AZ1495" s="26">
        <v>0.80700847487514704</v>
      </c>
      <c r="BA1495" s="26">
        <v>0.33172292750941801</v>
      </c>
      <c r="BB1495" s="85">
        <v>1.12257379634684E-2</v>
      </c>
      <c r="BC1495" s="88">
        <v>-21.791411627287701</v>
      </c>
      <c r="BD1495" s="18">
        <v>43874</v>
      </c>
      <c r="BE1495" s="18">
        <v>43914</v>
      </c>
      <c r="BF1495" s="20"/>
      <c r="BG1495" s="18"/>
      <c r="BH1495" s="15"/>
    </row>
    <row r="1496" spans="1:60" x14ac:dyDescent="0.25">
      <c r="A1496" s="15"/>
      <c r="B1496" s="14" t="s">
        <v>4638</v>
      </c>
      <c r="C1496" s="14" t="s">
        <v>4639</v>
      </c>
      <c r="D1496" s="14" t="s">
        <v>4636</v>
      </c>
      <c r="E1496" s="16" t="s">
        <v>43</v>
      </c>
      <c r="F1496" s="16" t="s">
        <v>350</v>
      </c>
      <c r="G1496" s="81" t="s">
        <v>145</v>
      </c>
      <c r="H1496" s="82" t="s">
        <v>182</v>
      </c>
      <c r="I1496" s="17" t="s">
        <v>31</v>
      </c>
      <c r="J1496" s="17" t="s">
        <v>4640</v>
      </c>
      <c r="K1496" s="15"/>
      <c r="L1496" s="18">
        <v>44022</v>
      </c>
      <c r="M1496" s="83">
        <v>1467.1381000000999</v>
      </c>
      <c r="N1496" s="84">
        <v>1467.1381000000999</v>
      </c>
      <c r="O1496" s="84">
        <v>1553.77920000069</v>
      </c>
      <c r="P1496" s="85">
        <f t="shared" si="23"/>
        <v>0.94423847352278134</v>
      </c>
      <c r="Q1496" s="18">
        <v>43874</v>
      </c>
      <c r="R1496" s="86">
        <v>2897255.409</v>
      </c>
      <c r="S1496" s="86">
        <v>2864506.2333867201</v>
      </c>
      <c r="T1496" s="15"/>
      <c r="U1496" s="19">
        <v>4.7893188693706196E-3</v>
      </c>
      <c r="V1496" s="51">
        <v>0.52084480230405505</v>
      </c>
      <c r="W1496" s="19">
        <v>4.4654751318375902E-2</v>
      </c>
      <c r="X1496" s="51">
        <v>5.2543923829071</v>
      </c>
      <c r="Y1496" s="19">
        <v>-4.7014526236162098E-2</v>
      </c>
      <c r="Z1496" s="51">
        <v>14.630220834631499</v>
      </c>
      <c r="AA1496" s="19">
        <v>5.5372035776599701E-2</v>
      </c>
      <c r="AB1496" s="51">
        <v>26.113870480825401</v>
      </c>
      <c r="AC1496" s="19">
        <v>0.109676214555366</v>
      </c>
      <c r="AD1496" s="51">
        <v>35.253476953774197</v>
      </c>
      <c r="AE1496" s="19">
        <v>0.124946738747967</v>
      </c>
      <c r="AF1496" s="87">
        <v>30.2719059234078</v>
      </c>
      <c r="AG1496" s="19">
        <v>1.6440679433799201E-2</v>
      </c>
      <c r="AH1496" s="51">
        <v>-0.154753048445855</v>
      </c>
      <c r="AI1496" s="19">
        <v>-1.73916689218458E-2</v>
      </c>
      <c r="AJ1496" s="51">
        <v>11.987750314816401</v>
      </c>
      <c r="AK1496" s="19">
        <v>0.46713810000103001</v>
      </c>
      <c r="AL1496" s="19">
        <v>3.9981090305445798E-2</v>
      </c>
      <c r="AM1496" s="51">
        <v>60.464648127672298</v>
      </c>
      <c r="AN1496" s="15"/>
      <c r="AO1496" s="22">
        <v>2.3890434020359001E-2</v>
      </c>
      <c r="AP1496" s="22">
        <v>-3.5579852436057997E-2</v>
      </c>
      <c r="AQ1496" s="22">
        <v>6.8699369156092899E-2</v>
      </c>
      <c r="AR1496" s="22">
        <v>-0.114643582230201</v>
      </c>
      <c r="AS1496" s="20">
        <v>7</v>
      </c>
      <c r="AT1496" s="20">
        <v>5</v>
      </c>
      <c r="AU1496" s="20">
        <v>7</v>
      </c>
      <c r="AV1496" s="21">
        <v>5</v>
      </c>
      <c r="AW1496" s="15"/>
      <c r="AX1496" s="25">
        <v>0.10902379468811001</v>
      </c>
      <c r="AY1496" s="26">
        <v>0.33722950605442698</v>
      </c>
      <c r="AZ1496" s="26">
        <v>0.84695728334008902</v>
      </c>
      <c r="BA1496" s="26">
        <v>0.45607466105411698</v>
      </c>
      <c r="BB1496" s="85">
        <v>1.12266663502669E-2</v>
      </c>
      <c r="BC1496" s="88">
        <v>-21.704094121057999</v>
      </c>
      <c r="BD1496" s="18">
        <v>43874</v>
      </c>
      <c r="BE1496" s="18">
        <v>43914</v>
      </c>
      <c r="BF1496" s="20"/>
      <c r="BG1496" s="18"/>
      <c r="BH1496" s="15"/>
    </row>
    <row r="1497" spans="1:60" x14ac:dyDescent="0.25">
      <c r="A1497" s="15"/>
      <c r="B1497" s="14" t="s">
        <v>4641</v>
      </c>
      <c r="C1497" s="14" t="s">
        <v>4642</v>
      </c>
      <c r="D1497" s="14" t="s">
        <v>4636</v>
      </c>
      <c r="E1497" s="16" t="s">
        <v>257</v>
      </c>
      <c r="F1497" s="16" t="s">
        <v>350</v>
      </c>
      <c r="G1497" s="81" t="s">
        <v>145</v>
      </c>
      <c r="H1497" s="82" t="s">
        <v>182</v>
      </c>
      <c r="I1497" s="17" t="s">
        <v>31</v>
      </c>
      <c r="J1497" s="17" t="s">
        <v>4643</v>
      </c>
      <c r="K1497" s="15"/>
      <c r="L1497" s="18">
        <v>44022</v>
      </c>
      <c r="M1497" s="83">
        <v>1469.37920000032</v>
      </c>
      <c r="N1497" s="84">
        <v>1469.37920000032</v>
      </c>
      <c r="O1497" s="84">
        <v>1554.88949999958</v>
      </c>
      <c r="P1497" s="85">
        <f t="shared" si="23"/>
        <v>0.94500554541060111</v>
      </c>
      <c r="Q1497" s="18">
        <v>43874</v>
      </c>
      <c r="R1497" s="86">
        <v>8826389.0439999998</v>
      </c>
      <c r="S1497" s="86">
        <v>8551528.3981953096</v>
      </c>
      <c r="T1497" s="15"/>
      <c r="U1497" s="19">
        <v>4.7948278934200096E-3</v>
      </c>
      <c r="V1497" s="51">
        <v>0.52139570470899299</v>
      </c>
      <c r="W1497" s="19">
        <v>4.4826938399637598E-2</v>
      </c>
      <c r="X1497" s="51">
        <v>5.2716110910332601</v>
      </c>
      <c r="Y1497" s="19">
        <v>-4.6062882705882699E-2</v>
      </c>
      <c r="Z1497" s="51">
        <v>14.7253851876594</v>
      </c>
      <c r="AA1497" s="19">
        <v>5.7491534695145702E-2</v>
      </c>
      <c r="AB1497" s="51">
        <v>26.325820372672801</v>
      </c>
      <c r="AC1497" s="19">
        <v>0.114131894793973</v>
      </c>
      <c r="AD1497" s="51">
        <v>35.699044977664002</v>
      </c>
      <c r="AE1497" s="19">
        <v>0.13172489129836301</v>
      </c>
      <c r="AF1497" s="87">
        <v>30.949721178447401</v>
      </c>
      <c r="AG1497" s="19">
        <v>1.6496405374709901E-2</v>
      </c>
      <c r="AH1497" s="51">
        <v>-0.14918045435479099</v>
      </c>
      <c r="AI1497" s="19">
        <v>-1.63565340981222E-2</v>
      </c>
      <c r="AJ1497" s="51">
        <v>12.091263797177801</v>
      </c>
      <c r="AK1497" s="19">
        <v>0.46937919999996702</v>
      </c>
      <c r="AL1497" s="19">
        <v>4.0143449889001197E-2</v>
      </c>
      <c r="AM1497" s="51">
        <v>60.688758127565997</v>
      </c>
      <c r="AN1497" s="15"/>
      <c r="AO1497" s="22">
        <v>2.38959780872392E-2</v>
      </c>
      <c r="AP1497" s="22">
        <v>-3.55745516753814E-2</v>
      </c>
      <c r="AQ1497" s="22">
        <v>6.8875405635481002E-2</v>
      </c>
      <c r="AR1497" s="22">
        <v>-0.114493052724429</v>
      </c>
      <c r="AS1497" s="20">
        <v>7</v>
      </c>
      <c r="AT1497" s="20">
        <v>5</v>
      </c>
      <c r="AU1497" s="20">
        <v>7</v>
      </c>
      <c r="AV1497" s="21">
        <v>5</v>
      </c>
      <c r="AW1497" s="15"/>
      <c r="AX1497" s="25">
        <v>0.10902492805311299</v>
      </c>
      <c r="AY1497" s="26">
        <v>0.35525142208143701</v>
      </c>
      <c r="AZ1497" s="26">
        <v>0.854852706023848</v>
      </c>
      <c r="BA1497" s="26">
        <v>0.48074143580061002</v>
      </c>
      <c r="BB1497" s="85">
        <v>1.12268614327695E-2</v>
      </c>
      <c r="BC1497" s="88">
        <v>-21.686917301820401</v>
      </c>
      <c r="BD1497" s="18">
        <v>43874</v>
      </c>
      <c r="BE1497" s="18">
        <v>43914</v>
      </c>
      <c r="BF1497" s="20"/>
      <c r="BG1497" s="18"/>
      <c r="BH1497" s="15"/>
    </row>
    <row r="1498" spans="1:60" x14ac:dyDescent="0.25">
      <c r="A1498" s="15"/>
      <c r="B1498" s="14" t="s">
        <v>4644</v>
      </c>
      <c r="C1498" s="14" t="s">
        <v>4645</v>
      </c>
      <c r="D1498" s="14" t="s">
        <v>4636</v>
      </c>
      <c r="E1498" s="16" t="s">
        <v>83</v>
      </c>
      <c r="F1498" s="16" t="s">
        <v>350</v>
      </c>
      <c r="G1498" s="81" t="s">
        <v>145</v>
      </c>
      <c r="H1498" s="82" t="s">
        <v>182</v>
      </c>
      <c r="I1498" s="17" t="s">
        <v>31</v>
      </c>
      <c r="J1498" s="17" t="s">
        <v>4646</v>
      </c>
      <c r="K1498" s="15"/>
      <c r="L1498" s="18">
        <v>44022</v>
      </c>
      <c r="M1498" s="83">
        <v>1319.2383999992201</v>
      </c>
      <c r="N1498" s="84">
        <v>1319.2383999992201</v>
      </c>
      <c r="O1498" s="84">
        <v>1404.52190000005</v>
      </c>
      <c r="P1498" s="85">
        <f t="shared" si="23"/>
        <v>0.93927933768720384</v>
      </c>
      <c r="Q1498" s="18">
        <v>43874</v>
      </c>
      <c r="R1498" s="86">
        <v>394282.36300000001</v>
      </c>
      <c r="S1498" s="86">
        <v>473233.24645410199</v>
      </c>
      <c r="T1498" s="15"/>
      <c r="U1498" s="19">
        <v>4.7535523681290198E-3</v>
      </c>
      <c r="V1498" s="51">
        <v>0.51726815217989497</v>
      </c>
      <c r="W1498" s="19">
        <v>4.3540359163671397E-2</v>
      </c>
      <c r="X1498" s="51">
        <v>5.14295316743664</v>
      </c>
      <c r="Y1498" s="19">
        <v>-5.31659952957853E-2</v>
      </c>
      <c r="Z1498" s="51">
        <v>14.015073928676401</v>
      </c>
      <c r="AA1498" s="19">
        <v>4.1716153717061402E-2</v>
      </c>
      <c r="AB1498" s="51">
        <v>24.748282274871599</v>
      </c>
      <c r="AC1498" s="19">
        <v>8.1183609168947402E-2</v>
      </c>
      <c r="AD1498" s="51">
        <v>32.404216415132403</v>
      </c>
      <c r="AE1498" s="19">
        <v>8.19068726069236E-2</v>
      </c>
      <c r="AF1498" s="87">
        <v>25.967919309303401</v>
      </c>
      <c r="AG1498" s="19">
        <v>1.60790288064163E-2</v>
      </c>
      <c r="AH1498" s="51">
        <v>-0.19091811118414601</v>
      </c>
      <c r="AI1498" s="19">
        <v>-2.40816670147979E-2</v>
      </c>
      <c r="AJ1498" s="51">
        <v>11.3187505055103</v>
      </c>
      <c r="AK1498" s="19">
        <v>0.31923839999944897</v>
      </c>
      <c r="AL1498" s="19">
        <v>2.8740387997459E-2</v>
      </c>
      <c r="AM1498" s="51">
        <v>45.674678127514198</v>
      </c>
      <c r="AN1498" s="15"/>
      <c r="AO1498" s="22">
        <v>2.3853972110373399E-2</v>
      </c>
      <c r="AP1498" s="22">
        <v>-3.5614139799690699E-2</v>
      </c>
      <c r="AQ1498" s="22">
        <v>6.7559342196545899E-2</v>
      </c>
      <c r="AR1498" s="22">
        <v>-0.115619734419888</v>
      </c>
      <c r="AS1498" s="20">
        <v>7</v>
      </c>
      <c r="AT1498" s="20">
        <v>5</v>
      </c>
      <c r="AU1498" s="20">
        <v>7</v>
      </c>
      <c r="AV1498" s="21">
        <v>5</v>
      </c>
      <c r="AW1498" s="15"/>
      <c r="AX1498" s="25">
        <v>0.109017443052871</v>
      </c>
      <c r="AY1498" s="26">
        <v>0.22105539656104201</v>
      </c>
      <c r="AZ1498" s="26">
        <v>0.79605895188069598</v>
      </c>
      <c r="BA1498" s="26">
        <v>0.29777523702796299</v>
      </c>
      <c r="BB1498" s="85">
        <v>1.12255045779057E-2</v>
      </c>
      <c r="BC1498" s="88">
        <v>-21.815459054021598</v>
      </c>
      <c r="BD1498" s="18">
        <v>43874</v>
      </c>
      <c r="BE1498" s="18">
        <v>43914</v>
      </c>
      <c r="BF1498" s="20"/>
      <c r="BG1498" s="18"/>
      <c r="BH1498" s="15"/>
    </row>
    <row r="1499" spans="1:60" x14ac:dyDescent="0.25">
      <c r="A1499" s="15"/>
      <c r="B1499" s="14" t="s">
        <v>4647</v>
      </c>
      <c r="C1499" s="14" t="s">
        <v>4648</v>
      </c>
      <c r="D1499" s="14" t="s">
        <v>4636</v>
      </c>
      <c r="E1499" s="16" t="s">
        <v>363</v>
      </c>
      <c r="F1499" s="16" t="s">
        <v>350</v>
      </c>
      <c r="G1499" s="81" t="s">
        <v>145</v>
      </c>
      <c r="H1499" s="82" t="s">
        <v>182</v>
      </c>
      <c r="I1499" s="17" t="s">
        <v>31</v>
      </c>
      <c r="J1499" s="17" t="s">
        <v>4649</v>
      </c>
      <c r="K1499" s="15"/>
      <c r="L1499" s="18">
        <v>44022</v>
      </c>
      <c r="M1499" s="83">
        <v>1331.2262999992799</v>
      </c>
      <c r="N1499" s="84">
        <v>1331.2262999992799</v>
      </c>
      <c r="O1499" s="84">
        <v>1415.09909999929</v>
      </c>
      <c r="P1499" s="85">
        <f t="shared" si="23"/>
        <v>0.94073008738394914</v>
      </c>
      <c r="Q1499" s="18">
        <v>43874</v>
      </c>
      <c r="R1499" s="86">
        <v>2457922.361</v>
      </c>
      <c r="S1499" s="86">
        <v>2783191.5280429702</v>
      </c>
      <c r="T1499" s="15"/>
      <c r="U1499" s="19">
        <v>4.7640058855904499E-3</v>
      </c>
      <c r="V1499" s="51">
        <v>0.51831350392603803</v>
      </c>
      <c r="W1499" s="19">
        <v>4.3866706375410999E-2</v>
      </c>
      <c r="X1499" s="51">
        <v>5.1755878886106101</v>
      </c>
      <c r="Y1499" s="19">
        <v>-5.13672490869794E-2</v>
      </c>
      <c r="Z1499" s="51">
        <v>14.194948549556999</v>
      </c>
      <c r="AA1499" s="19">
        <v>4.5700990724071702E-2</v>
      </c>
      <c r="AB1499" s="51">
        <v>25.146765975572599</v>
      </c>
      <c r="AC1499" s="19">
        <v>8.9459896522457699E-2</v>
      </c>
      <c r="AD1499" s="51">
        <v>33.2318451505271</v>
      </c>
      <c r="AE1499" s="19">
        <v>9.4358885406108997E-2</v>
      </c>
      <c r="AF1499" s="87">
        <v>27.213120589207399</v>
      </c>
      <c r="AG1499" s="19">
        <v>1.6184975596843301E-2</v>
      </c>
      <c r="AH1499" s="51">
        <v>-0.180323432141449</v>
      </c>
      <c r="AI1499" s="19">
        <v>-2.2125659364974098E-2</v>
      </c>
      <c r="AJ1499" s="51">
        <v>11.5143512704963</v>
      </c>
      <c r="AK1499" s="19">
        <v>0.33122629999881598</v>
      </c>
      <c r="AL1499" s="19">
        <v>2.9692571344639901E-2</v>
      </c>
      <c r="AM1499" s="51">
        <v>46.873468127450899</v>
      </c>
      <c r="AN1499" s="15"/>
      <c r="AO1499" s="22">
        <v>2.3864652350312099E-2</v>
      </c>
      <c r="AP1499" s="22">
        <v>-3.5604123324446797E-2</v>
      </c>
      <c r="AQ1499" s="22">
        <v>6.7893498457124196E-2</v>
      </c>
      <c r="AR1499" s="22">
        <v>-0.115333651057881</v>
      </c>
      <c r="AS1499" s="20">
        <v>7</v>
      </c>
      <c r="AT1499" s="20">
        <v>5</v>
      </c>
      <c r="AU1499" s="20">
        <v>7</v>
      </c>
      <c r="AV1499" s="21">
        <v>5</v>
      </c>
      <c r="AW1499" s="15"/>
      <c r="AX1499" s="25">
        <v>0.10901913776499</v>
      </c>
      <c r="AY1499" s="26">
        <v>0.25496273351382098</v>
      </c>
      <c r="AZ1499" s="26">
        <v>0.81091567387102303</v>
      </c>
      <c r="BA1499" s="26">
        <v>0.34385036373578298</v>
      </c>
      <c r="BB1499" s="85">
        <v>1.1225827880607501E-2</v>
      </c>
      <c r="BC1499" s="88">
        <v>-21.782834855781399</v>
      </c>
      <c r="BD1499" s="18">
        <v>43874</v>
      </c>
      <c r="BE1499" s="18">
        <v>43914</v>
      </c>
      <c r="BF1499" s="20"/>
      <c r="BG1499" s="18"/>
      <c r="BH1499" s="15"/>
    </row>
    <row r="1500" spans="1:60" x14ac:dyDescent="0.25">
      <c r="A1500" s="15"/>
      <c r="B1500" s="14" t="s">
        <v>4650</v>
      </c>
      <c r="C1500" s="14" t="s">
        <v>4651</v>
      </c>
      <c r="D1500" s="14" t="s">
        <v>4636</v>
      </c>
      <c r="E1500" s="16" t="s">
        <v>367</v>
      </c>
      <c r="F1500" s="16" t="s">
        <v>350</v>
      </c>
      <c r="G1500" s="81" t="s">
        <v>145</v>
      </c>
      <c r="H1500" s="82" t="s">
        <v>182</v>
      </c>
      <c r="I1500" s="17" t="s">
        <v>31</v>
      </c>
      <c r="J1500" s="17" t="s">
        <v>4652</v>
      </c>
      <c r="K1500" s="15"/>
      <c r="L1500" s="18">
        <v>44022</v>
      </c>
      <c r="M1500" s="83">
        <v>1506.43410000019</v>
      </c>
      <c r="N1500" s="84">
        <v>1506.43410000019</v>
      </c>
      <c r="O1500" s="84">
        <v>1593.6362999994301</v>
      </c>
      <c r="P1500" s="85">
        <f t="shared" si="23"/>
        <v>0.94528099039958413</v>
      </c>
      <c r="Q1500" s="18">
        <v>43874</v>
      </c>
      <c r="R1500" s="86">
        <v>912902.277</v>
      </c>
      <c r="S1500" s="86">
        <v>903169.64988964796</v>
      </c>
      <c r="T1500" s="15"/>
      <c r="U1500" s="19">
        <v>4.7967553746275397E-3</v>
      </c>
      <c r="V1500" s="51">
        <v>0.52158845282974697</v>
      </c>
      <c r="W1500" s="19">
        <v>4.4888399441333597E-2</v>
      </c>
      <c r="X1500" s="51">
        <v>5.2777571952028701</v>
      </c>
      <c r="Y1500" s="19">
        <v>-4.5720749270040002E-2</v>
      </c>
      <c r="Z1500" s="51">
        <v>14.759598531250999</v>
      </c>
      <c r="AA1500" s="19">
        <v>5.8254450763342902E-2</v>
      </c>
      <c r="AB1500" s="51">
        <v>26.402111979492499</v>
      </c>
      <c r="AC1500" s="19">
        <v>0.115738924780162</v>
      </c>
      <c r="AD1500" s="51">
        <v>35.859747976297498</v>
      </c>
      <c r="AE1500" s="19">
        <v>0.13417291649791899</v>
      </c>
      <c r="AF1500" s="87">
        <v>31.194523698388402</v>
      </c>
      <c r="AG1500" s="19">
        <v>1.6516329482328701E-2</v>
      </c>
      <c r="AH1500" s="51">
        <v>-0.14718804359290499</v>
      </c>
      <c r="AI1500" s="19">
        <v>-1.5984404515620599E-2</v>
      </c>
      <c r="AJ1500" s="51">
        <v>12.128476755431601</v>
      </c>
      <c r="AK1500" s="19">
        <v>0.50643409999960598</v>
      </c>
      <c r="AL1500" s="19">
        <v>4.27962144403864E-2</v>
      </c>
      <c r="AM1500" s="51">
        <v>64.394248127471698</v>
      </c>
      <c r="AN1500" s="15"/>
      <c r="AO1500" s="22">
        <v>2.3898022327557601E-2</v>
      </c>
      <c r="AP1500" s="22">
        <v>-3.5572615502132997E-2</v>
      </c>
      <c r="AQ1500" s="22">
        <v>6.8938631935452604E-2</v>
      </c>
      <c r="AR1500" s="22">
        <v>-0.114438886474964</v>
      </c>
      <c r="AS1500" s="20">
        <v>7</v>
      </c>
      <c r="AT1500" s="20">
        <v>5</v>
      </c>
      <c r="AU1500" s="20">
        <v>7</v>
      </c>
      <c r="AV1500" s="21">
        <v>5</v>
      </c>
      <c r="AW1500" s="15"/>
      <c r="AX1500" s="25">
        <v>0.109025358365325</v>
      </c>
      <c r="AY1500" s="26">
        <v>0.36173817030930899</v>
      </c>
      <c r="AZ1500" s="26">
        <v>0.85769443713252302</v>
      </c>
      <c r="BA1500" s="26">
        <v>0.48962712378261097</v>
      </c>
      <c r="BB1500" s="85">
        <v>1.12269339736304E-2</v>
      </c>
      <c r="BC1500" s="88">
        <v>-21.680737317539801</v>
      </c>
      <c r="BD1500" s="18">
        <v>43874</v>
      </c>
      <c r="BE1500" s="18">
        <v>43914</v>
      </c>
      <c r="BF1500" s="20"/>
      <c r="BG1500" s="18"/>
      <c r="BH1500" s="15"/>
    </row>
    <row r="1501" spans="1:60" x14ac:dyDescent="0.25">
      <c r="A1501" s="15"/>
      <c r="B1501" s="14" t="s">
        <v>4653</v>
      </c>
      <c r="C1501" s="14" t="s">
        <v>4654</v>
      </c>
      <c r="D1501" s="14" t="s">
        <v>4636</v>
      </c>
      <c r="E1501" s="16" t="s">
        <v>371</v>
      </c>
      <c r="F1501" s="16" t="s">
        <v>350</v>
      </c>
      <c r="G1501" s="81" t="s">
        <v>145</v>
      </c>
      <c r="H1501" s="82" t="s">
        <v>182</v>
      </c>
      <c r="I1501" s="17" t="s">
        <v>31</v>
      </c>
      <c r="J1501" s="17" t="s">
        <v>4655</v>
      </c>
      <c r="K1501" s="15"/>
      <c r="L1501" s="18">
        <v>44022</v>
      </c>
      <c r="M1501" s="83">
        <v>1000</v>
      </c>
      <c r="N1501" s="84">
        <v>1000</v>
      </c>
      <c r="O1501" s="84">
        <v>1000</v>
      </c>
      <c r="P1501" s="85">
        <f t="shared" si="23"/>
        <v>1</v>
      </c>
      <c r="Q1501" s="18">
        <v>44022</v>
      </c>
      <c r="R1501" s="86">
        <v>0</v>
      </c>
      <c r="S1501" s="86">
        <v>0</v>
      </c>
      <c r="T1501" s="15"/>
      <c r="U1501" s="19">
        <v>0</v>
      </c>
      <c r="V1501" s="51">
        <v>4.1912915366992799E-2</v>
      </c>
      <c r="W1501" s="19">
        <v>0</v>
      </c>
      <c r="X1501" s="51">
        <v>0.78891725106586796</v>
      </c>
      <c r="Y1501" s="19">
        <v>0</v>
      </c>
      <c r="Z1501" s="51">
        <v>19.3316734582477</v>
      </c>
      <c r="AA1501" s="19">
        <v>0</v>
      </c>
      <c r="AB1501" s="51">
        <v>20.576666903158198</v>
      </c>
      <c r="AC1501" s="19">
        <v>0</v>
      </c>
      <c r="AD1501" s="51">
        <v>24.2858554982522</v>
      </c>
      <c r="AE1501" s="19">
        <v>0</v>
      </c>
      <c r="AF1501" s="87">
        <v>17.777232048596499</v>
      </c>
      <c r="AG1501" s="19">
        <v>0</v>
      </c>
      <c r="AH1501" s="51">
        <v>-1.79882099182578</v>
      </c>
      <c r="AI1501" s="19">
        <v>0</v>
      </c>
      <c r="AJ1501" s="51">
        <v>13.726917206993701</v>
      </c>
      <c r="AK1501" s="19">
        <v>0</v>
      </c>
      <c r="AL1501" s="19">
        <v>0</v>
      </c>
      <c r="AM1501" s="51">
        <v>13.750838127540201</v>
      </c>
      <c r="AN1501" s="15"/>
      <c r="AO1501" s="22">
        <v>0</v>
      </c>
      <c r="AP1501" s="22">
        <v>0</v>
      </c>
      <c r="AQ1501" s="22">
        <v>0</v>
      </c>
      <c r="AR1501" s="22">
        <v>0</v>
      </c>
      <c r="AS1501" s="20">
        <v>0</v>
      </c>
      <c r="AT1501" s="20">
        <v>0</v>
      </c>
      <c r="AU1501" s="20">
        <v>7</v>
      </c>
      <c r="AV1501" s="21">
        <v>5</v>
      </c>
      <c r="AW1501" s="15"/>
      <c r="AX1501" s="25">
        <v>0</v>
      </c>
      <c r="AY1501" s="26">
        <v>-115.173126170179</v>
      </c>
      <c r="AZ1501" s="26">
        <v>0.54146558877982898</v>
      </c>
      <c r="BA1501" s="26">
        <v>-15.964106449086101</v>
      </c>
      <c r="BB1501" s="85">
        <v>0</v>
      </c>
      <c r="BC1501" s="88">
        <v>0</v>
      </c>
      <c r="BD1501" s="18">
        <v>43657</v>
      </c>
      <c r="BE1501" s="18"/>
      <c r="BF1501" s="20"/>
      <c r="BG1501" s="18"/>
      <c r="BH1501" s="15"/>
    </row>
    <row r="1502" spans="1:60" x14ac:dyDescent="0.25">
      <c r="A1502" s="15"/>
      <c r="B1502" s="14" t="s">
        <v>4656</v>
      </c>
      <c r="C1502" s="14" t="s">
        <v>4657</v>
      </c>
      <c r="D1502" s="14" t="s">
        <v>4636</v>
      </c>
      <c r="E1502" s="16" t="s">
        <v>378</v>
      </c>
      <c r="F1502" s="16" t="s">
        <v>350</v>
      </c>
      <c r="G1502" s="81" t="s">
        <v>145</v>
      </c>
      <c r="H1502" s="82" t="s">
        <v>182</v>
      </c>
      <c r="I1502" s="17" t="s">
        <v>31</v>
      </c>
      <c r="J1502" s="17" t="s">
        <v>4658</v>
      </c>
      <c r="K1502" s="15"/>
      <c r="L1502" s="18">
        <v>44022</v>
      </c>
      <c r="M1502" s="83">
        <v>1506.7405999992</v>
      </c>
      <c r="N1502" s="84">
        <v>1506.7405999992</v>
      </c>
      <c r="O1502" s="84">
        <v>1594.4250000007501</v>
      </c>
      <c r="P1502" s="85">
        <f t="shared" si="23"/>
        <v>0.94500562898756046</v>
      </c>
      <c r="Q1502" s="18">
        <v>43874</v>
      </c>
      <c r="R1502" s="86">
        <v>178458.019</v>
      </c>
      <c r="S1502" s="86">
        <v>166966.798751953</v>
      </c>
      <c r="T1502" s="15"/>
      <c r="U1502" s="19">
        <v>4.7948368519428203E-3</v>
      </c>
      <c r="V1502" s="51">
        <v>0.52139660056127501</v>
      </c>
      <c r="W1502" s="19">
        <v>4.4826690478657803E-2</v>
      </c>
      <c r="X1502" s="51">
        <v>5.27158629893529</v>
      </c>
      <c r="Y1502" s="19">
        <v>-4.6062716822270901E-2</v>
      </c>
      <c r="Z1502" s="51">
        <v>14.725401776027899</v>
      </c>
      <c r="AA1502" s="19">
        <v>5.74912466472597E-2</v>
      </c>
      <c r="AB1502" s="51">
        <v>26.325791567884199</v>
      </c>
      <c r="AC1502" s="19">
        <v>0.114132134271204</v>
      </c>
      <c r="AD1502" s="51">
        <v>35.699068925401697</v>
      </c>
      <c r="AE1502" s="19">
        <v>0.13172497067716901</v>
      </c>
      <c r="AF1502" s="87">
        <v>30.949729116313399</v>
      </c>
      <c r="AG1502" s="19">
        <v>1.6496455715241599E-2</v>
      </c>
      <c r="AH1502" s="51">
        <v>-0.14917542030161701</v>
      </c>
      <c r="AI1502" s="19">
        <v>-1.6356428303879501E-2</v>
      </c>
      <c r="AJ1502" s="51">
        <v>12.0912743766094</v>
      </c>
      <c r="AK1502" s="19">
        <v>0.58389197825978001</v>
      </c>
      <c r="AL1502" s="19">
        <v>5.3515559380684898E-2</v>
      </c>
      <c r="AM1502" s="51">
        <v>61.576104662672201</v>
      </c>
      <c r="AN1502" s="15"/>
      <c r="AO1502" s="22">
        <v>2.3896011953183902E-2</v>
      </c>
      <c r="AP1502" s="22">
        <v>-3.5574542982430998E-2</v>
      </c>
      <c r="AQ1502" s="22">
        <v>6.8875468621627106E-2</v>
      </c>
      <c r="AR1502" s="22">
        <v>-0.114492936687457</v>
      </c>
      <c r="AS1502" s="20">
        <v>7</v>
      </c>
      <c r="AT1502" s="20">
        <v>5</v>
      </c>
      <c r="AU1502" s="20">
        <v>7</v>
      </c>
      <c r="AV1502" s="21">
        <v>5</v>
      </c>
      <c r="AW1502" s="15"/>
      <c r="AX1502" s="25">
        <v>0.10902488613108299</v>
      </c>
      <c r="AY1502" s="26">
        <v>0.35524969668176698</v>
      </c>
      <c r="AZ1502" s="26">
        <v>0.854852058168035</v>
      </c>
      <c r="BA1502" s="26">
        <v>0.48073912302970701</v>
      </c>
      <c r="BB1502" s="85">
        <v>1.1226857187957601E-2</v>
      </c>
      <c r="BC1502" s="88">
        <v>-21.6869090738182</v>
      </c>
      <c r="BD1502" s="18">
        <v>43874</v>
      </c>
      <c r="BE1502" s="18">
        <v>43914</v>
      </c>
      <c r="BF1502" s="20"/>
      <c r="BG1502" s="18"/>
      <c r="BH1502" s="15"/>
    </row>
    <row r="1503" spans="1:60" x14ac:dyDescent="0.25">
      <c r="A1503" s="15"/>
      <c r="B1503" s="14" t="s">
        <v>4659</v>
      </c>
      <c r="C1503" s="14" t="s">
        <v>4660</v>
      </c>
      <c r="D1503" s="14" t="s">
        <v>4636</v>
      </c>
      <c r="E1503" s="16" t="s">
        <v>382</v>
      </c>
      <c r="F1503" s="16" t="s">
        <v>350</v>
      </c>
      <c r="G1503" s="81" t="s">
        <v>145</v>
      </c>
      <c r="H1503" s="82" t="s">
        <v>182</v>
      </c>
      <c r="I1503" s="17" t="s">
        <v>31</v>
      </c>
      <c r="J1503" s="17" t="s">
        <v>4661</v>
      </c>
      <c r="K1503" s="15"/>
      <c r="L1503" s="18">
        <v>44022</v>
      </c>
      <c r="M1503" s="83">
        <v>1527.6827000006999</v>
      </c>
      <c r="N1503" s="84">
        <v>1527.6827000006999</v>
      </c>
      <c r="O1503" s="84">
        <v>1615.2763999998599</v>
      </c>
      <c r="P1503" s="85">
        <f t="shared" si="23"/>
        <v>0.94577169579202203</v>
      </c>
      <c r="Q1503" s="18">
        <v>43874</v>
      </c>
      <c r="R1503" s="86">
        <v>222739.56400000001</v>
      </c>
      <c r="S1503" s="86">
        <v>294538.81325976597</v>
      </c>
      <c r="T1503" s="15"/>
      <c r="U1503" s="19">
        <v>4.8002991879911904E-3</v>
      </c>
      <c r="V1503" s="51">
        <v>0.52194283416611098</v>
      </c>
      <c r="W1503" s="19">
        <v>4.4998442095675301E-2</v>
      </c>
      <c r="X1503" s="51">
        <v>5.2887614606370299</v>
      </c>
      <c r="Y1503" s="19">
        <v>-4.5111417638545398E-2</v>
      </c>
      <c r="Z1503" s="51">
        <v>14.8205316943931</v>
      </c>
      <c r="AA1503" s="19">
        <v>5.9613782112137401E-2</v>
      </c>
      <c r="AB1503" s="51">
        <v>26.538045114371901</v>
      </c>
      <c r="AC1503" s="19">
        <v>0.11860339718987201</v>
      </c>
      <c r="AD1503" s="51">
        <v>36.146195217268499</v>
      </c>
      <c r="AE1503" s="19">
        <v>0.138542526838137</v>
      </c>
      <c r="AF1503" s="87">
        <v>31.6314847324102</v>
      </c>
      <c r="AG1503" s="19">
        <v>1.6552012426473101E-2</v>
      </c>
      <c r="AH1503" s="51">
        <v>-0.14361974917847001</v>
      </c>
      <c r="AI1503" s="19">
        <v>-1.5321505326028301E-2</v>
      </c>
      <c r="AJ1503" s="51">
        <v>12.194766674394501</v>
      </c>
      <c r="AK1503" s="19">
        <v>0.61112274707178604</v>
      </c>
      <c r="AL1503" s="19">
        <v>5.55533016649861E-2</v>
      </c>
      <c r="AM1503" s="51">
        <v>64.299181543872706</v>
      </c>
      <c r="AN1503" s="15"/>
      <c r="AO1503" s="22">
        <v>2.3901602362457201E-2</v>
      </c>
      <c r="AP1503" s="22">
        <v>-3.5569229016800798E-2</v>
      </c>
      <c r="AQ1503" s="22">
        <v>6.9050998599777799E-2</v>
      </c>
      <c r="AR1503" s="22">
        <v>-0.114342786248017</v>
      </c>
      <c r="AS1503" s="20">
        <v>7</v>
      </c>
      <c r="AT1503" s="20">
        <v>5</v>
      </c>
      <c r="AU1503" s="20">
        <v>7</v>
      </c>
      <c r="AV1503" s="21">
        <v>5</v>
      </c>
      <c r="AW1503" s="15"/>
      <c r="AX1503" s="25">
        <v>0.109026091071573</v>
      </c>
      <c r="AY1503" s="26">
        <v>0.37329873768703697</v>
      </c>
      <c r="AZ1503" s="26">
        <v>0.86275836196273303</v>
      </c>
      <c r="BA1503" s="26">
        <v>0.50547239621755602</v>
      </c>
      <c r="BB1503" s="85">
        <v>1.1227059617813199E-2</v>
      </c>
      <c r="BC1503" s="88">
        <v>-21.669758810312501</v>
      </c>
      <c r="BD1503" s="18">
        <v>43874</v>
      </c>
      <c r="BE1503" s="18">
        <v>43914</v>
      </c>
      <c r="BF1503" s="20"/>
      <c r="BG1503" s="18"/>
      <c r="BH1503" s="15"/>
    </row>
    <row r="1504" spans="1:60" x14ac:dyDescent="0.25">
      <c r="A1504" s="15"/>
      <c r="B1504" s="14" t="s">
        <v>4662</v>
      </c>
      <c r="C1504" s="14" t="s">
        <v>4663</v>
      </c>
      <c r="D1504" s="14" t="s">
        <v>4636</v>
      </c>
      <c r="E1504" s="16" t="s">
        <v>386</v>
      </c>
      <c r="F1504" s="16" t="s">
        <v>350</v>
      </c>
      <c r="G1504" s="81" t="s">
        <v>145</v>
      </c>
      <c r="H1504" s="82" t="s">
        <v>182</v>
      </c>
      <c r="I1504" s="17" t="s">
        <v>31</v>
      </c>
      <c r="J1504" s="17" t="s">
        <v>4664</v>
      </c>
      <c r="K1504" s="15"/>
      <c r="L1504" s="18">
        <v>44022</v>
      </c>
      <c r="M1504" s="83">
        <v>1664.4439000002999</v>
      </c>
      <c r="N1504" s="84">
        <v>1664.4439000002999</v>
      </c>
      <c r="O1504" s="84">
        <v>1758.4518999997499</v>
      </c>
      <c r="P1504" s="85">
        <f t="shared" si="23"/>
        <v>0.94653933951820723</v>
      </c>
      <c r="Q1504" s="18">
        <v>43874</v>
      </c>
      <c r="R1504" s="86">
        <v>1149000.564</v>
      </c>
      <c r="S1504" s="86">
        <v>1063177.9813203099</v>
      </c>
      <c r="T1504" s="15"/>
      <c r="U1504" s="19">
        <v>4.8058443808258701E-3</v>
      </c>
      <c r="V1504" s="51">
        <v>0.52249735344958004</v>
      </c>
      <c r="W1504" s="19">
        <v>4.5170402740040999E-2</v>
      </c>
      <c r="X1504" s="51">
        <v>5.3059575250736097</v>
      </c>
      <c r="Y1504" s="19">
        <v>-4.4158384819675101E-2</v>
      </c>
      <c r="Z1504" s="51">
        <v>14.9158349762874</v>
      </c>
      <c r="AA1504" s="19">
        <v>6.1740793067656299E-2</v>
      </c>
      <c r="AB1504" s="51">
        <v>26.750746209931101</v>
      </c>
      <c r="AC1504" s="19">
        <v>0.123092298154079</v>
      </c>
      <c r="AD1504" s="51">
        <v>36.5950853136601</v>
      </c>
      <c r="AE1504" s="19">
        <v>0.145398535740242</v>
      </c>
      <c r="AF1504" s="87">
        <v>32.317085622635197</v>
      </c>
      <c r="AG1504" s="19">
        <v>1.6607945322903099E-2</v>
      </c>
      <c r="AH1504" s="51">
        <v>-0.13802645953546699</v>
      </c>
      <c r="AI1504" s="19">
        <v>-1.42847362785687E-2</v>
      </c>
      <c r="AJ1504" s="51">
        <v>12.2984435791441</v>
      </c>
      <c r="AK1504" s="19">
        <v>0.63881286676391003</v>
      </c>
      <c r="AL1504" s="19">
        <v>5.75943409785395E-2</v>
      </c>
      <c r="AM1504" s="51">
        <v>67.068193513085106</v>
      </c>
      <c r="AN1504" s="15"/>
      <c r="AO1504" s="22">
        <v>2.3907208933451302E-2</v>
      </c>
      <c r="AP1504" s="22">
        <v>-3.55639865838384E-2</v>
      </c>
      <c r="AQ1504" s="22">
        <v>6.9226932151650503E-2</v>
      </c>
      <c r="AR1504" s="22">
        <v>-0.11419225886944299</v>
      </c>
      <c r="AS1504" s="20">
        <v>7</v>
      </c>
      <c r="AT1504" s="20">
        <v>5</v>
      </c>
      <c r="AU1504" s="20">
        <v>7</v>
      </c>
      <c r="AV1504" s="21">
        <v>5</v>
      </c>
      <c r="AW1504" s="15"/>
      <c r="AX1504" s="25">
        <v>0.109027341612818</v>
      </c>
      <c r="AY1504" s="26">
        <v>0.391382470554618</v>
      </c>
      <c r="AZ1504" s="26">
        <v>0.87068093467769403</v>
      </c>
      <c r="BA1504" s="26">
        <v>0.53028265615102999</v>
      </c>
      <c r="BB1504" s="85">
        <v>1.12272667409343E-2</v>
      </c>
      <c r="BC1504" s="88">
        <v>-21.652585436066101</v>
      </c>
      <c r="BD1504" s="18">
        <v>43874</v>
      </c>
      <c r="BE1504" s="18">
        <v>43914</v>
      </c>
      <c r="BF1504" s="20"/>
      <c r="BG1504" s="18"/>
      <c r="BH1504" s="15"/>
    </row>
    <row r="1505" spans="1:60" x14ac:dyDescent="0.25">
      <c r="A1505" s="15"/>
      <c r="B1505" s="14" t="s">
        <v>4665</v>
      </c>
      <c r="C1505" s="14" t="s">
        <v>4666</v>
      </c>
      <c r="D1505" s="14" t="s">
        <v>4636</v>
      </c>
      <c r="E1505" s="16" t="s">
        <v>390</v>
      </c>
      <c r="F1505" s="16" t="s">
        <v>350</v>
      </c>
      <c r="G1505" s="81" t="s">
        <v>145</v>
      </c>
      <c r="H1505" s="82" t="s">
        <v>182</v>
      </c>
      <c r="I1505" s="17" t="s">
        <v>31</v>
      </c>
      <c r="J1505" s="17" t="s">
        <v>4667</v>
      </c>
      <c r="K1505" s="15"/>
      <c r="L1505" s="18">
        <v>44022</v>
      </c>
      <c r="M1505" s="83">
        <v>1538.8549000006201</v>
      </c>
      <c r="N1505" s="84">
        <v>1538.8549000006201</v>
      </c>
      <c r="O1505" s="84">
        <v>1624.45199999958</v>
      </c>
      <c r="P1505" s="85">
        <f t="shared" si="23"/>
        <v>0.94730709186914597</v>
      </c>
      <c r="Q1505" s="18">
        <v>43874</v>
      </c>
      <c r="R1505" s="86">
        <v>2388487.0389999999</v>
      </c>
      <c r="S1505" s="86">
        <v>2350167.44911328</v>
      </c>
      <c r="T1505" s="15"/>
      <c r="U1505" s="19">
        <v>4.8113388402271102E-3</v>
      </c>
      <c r="V1505" s="51">
        <v>0.523046799389704</v>
      </c>
      <c r="W1505" s="19">
        <v>4.5342170918957002E-2</v>
      </c>
      <c r="X1505" s="51">
        <v>5.3231343429651998</v>
      </c>
      <c r="Y1505" s="19">
        <v>-4.3204776592610898E-2</v>
      </c>
      <c r="Z1505" s="51">
        <v>15.0111957989866</v>
      </c>
      <c r="AA1505" s="19">
        <v>6.3872963664834997E-2</v>
      </c>
      <c r="AB1505" s="51">
        <v>26.963963269634402</v>
      </c>
      <c r="AC1505" s="19">
        <v>0.12760066891685701</v>
      </c>
      <c r="AD1505" s="51">
        <v>37.045922389952501</v>
      </c>
      <c r="AE1505" s="19">
        <v>0.152299799920002</v>
      </c>
      <c r="AF1505" s="87">
        <v>33.007212040596599</v>
      </c>
      <c r="AG1505" s="19">
        <v>1.6663557149513501E-2</v>
      </c>
      <c r="AH1505" s="51">
        <v>-0.132465276874427</v>
      </c>
      <c r="AI1505" s="19">
        <v>-1.3247266359940099E-2</v>
      </c>
      <c r="AJ1505" s="51">
        <v>12.402190570996</v>
      </c>
      <c r="AK1505" s="19">
        <v>0.66699695601011599</v>
      </c>
      <c r="AL1505" s="19">
        <v>5.9640628536726602E-2</v>
      </c>
      <c r="AM1505" s="51">
        <v>69.886602437705704</v>
      </c>
      <c r="AN1505" s="15"/>
      <c r="AO1505" s="22">
        <v>2.3912817889140601E-2</v>
      </c>
      <c r="AP1505" s="22">
        <v>-3.5558686877266203E-2</v>
      </c>
      <c r="AQ1505" s="22">
        <v>6.9402437891767504E-2</v>
      </c>
      <c r="AR1505" s="22">
        <v>-0.11404177005621</v>
      </c>
      <c r="AS1505" s="20">
        <v>7</v>
      </c>
      <c r="AT1505" s="20">
        <v>5</v>
      </c>
      <c r="AU1505" s="20">
        <v>7</v>
      </c>
      <c r="AV1505" s="21">
        <v>5</v>
      </c>
      <c r="AW1505" s="15"/>
      <c r="AX1505" s="25">
        <v>0.109028599863232</v>
      </c>
      <c r="AY1505" s="26">
        <v>0.40950880901664299</v>
      </c>
      <c r="AZ1505" s="26">
        <v>0.87862133368162199</v>
      </c>
      <c r="BA1505" s="26">
        <v>0.55518090446094004</v>
      </c>
      <c r="BB1505" s="85">
        <v>1.12274747642368E-2</v>
      </c>
      <c r="BC1505" s="88">
        <v>-21.635413049982201</v>
      </c>
      <c r="BD1505" s="18">
        <v>43874</v>
      </c>
      <c r="BE1505" s="18">
        <v>43914</v>
      </c>
      <c r="BF1505" s="20"/>
      <c r="BG1505" s="18"/>
      <c r="BH1505" s="15"/>
    </row>
    <row r="1506" spans="1:60" x14ac:dyDescent="0.25">
      <c r="A1506" s="15"/>
      <c r="B1506" s="14" t="s">
        <v>4668</v>
      </c>
      <c r="C1506" s="14" t="s">
        <v>4669</v>
      </c>
      <c r="D1506" s="14" t="s">
        <v>4670</v>
      </c>
      <c r="E1506" s="16" t="s">
        <v>36</v>
      </c>
      <c r="F1506" s="16" t="s">
        <v>350</v>
      </c>
      <c r="G1506" s="81" t="s">
        <v>145</v>
      </c>
      <c r="H1506" s="82" t="s">
        <v>182</v>
      </c>
      <c r="I1506" s="17" t="s">
        <v>31</v>
      </c>
      <c r="J1506" s="17" t="s">
        <v>4671</v>
      </c>
      <c r="K1506" s="15"/>
      <c r="L1506" s="18">
        <v>44022</v>
      </c>
      <c r="M1506" s="83">
        <v>1299.7206999994801</v>
      </c>
      <c r="N1506" s="84">
        <v>1299.7206999994801</v>
      </c>
      <c r="O1506" s="84">
        <v>1327.6217999998501</v>
      </c>
      <c r="P1506" s="85">
        <f t="shared" si="23"/>
        <v>0.97898415045582021</v>
      </c>
      <c r="Q1506" s="18">
        <v>43847</v>
      </c>
      <c r="R1506" s="86">
        <v>95319.86</v>
      </c>
      <c r="S1506" s="86">
        <v>82642.098053466805</v>
      </c>
      <c r="T1506" s="15"/>
      <c r="U1506" s="19">
        <v>1.4967117258493101E-3</v>
      </c>
      <c r="V1506" s="51">
        <v>0.191584087951924</v>
      </c>
      <c r="W1506" s="19">
        <v>3.6161021178486401E-2</v>
      </c>
      <c r="X1506" s="51">
        <v>4.4050193689181496</v>
      </c>
      <c r="Y1506" s="19">
        <v>-1.3890066996282299E-2</v>
      </c>
      <c r="Z1506" s="51">
        <v>17.9426667586085</v>
      </c>
      <c r="AA1506" s="19">
        <v>5.9415495943540002E-2</v>
      </c>
      <c r="AB1506" s="51">
        <v>26.518216497526701</v>
      </c>
      <c r="AC1506" s="19">
        <v>0.13312582212893201</v>
      </c>
      <c r="AD1506" s="51">
        <v>37.598437711130799</v>
      </c>
      <c r="AE1506" s="19">
        <v>0.126266336212284</v>
      </c>
      <c r="AF1506" s="87">
        <v>30.403865669824899</v>
      </c>
      <c r="AG1506" s="19">
        <v>1.04159734764835E-2</v>
      </c>
      <c r="AH1506" s="51">
        <v>-0.75722364417742904</v>
      </c>
      <c r="AI1506" s="19">
        <v>5.7434877271589401E-3</v>
      </c>
      <c r="AJ1506" s="51">
        <v>14.3012659797096</v>
      </c>
      <c r="AK1506" s="19">
        <v>0.29972069999901602</v>
      </c>
      <c r="AL1506" s="19">
        <v>2.7173374961421401E-2</v>
      </c>
      <c r="AM1506" s="51">
        <v>43.722908127470902</v>
      </c>
      <c r="AN1506" s="15"/>
      <c r="AO1506" s="22">
        <v>1.85184747242602E-2</v>
      </c>
      <c r="AP1506" s="22">
        <v>-2.6900085057604901E-2</v>
      </c>
      <c r="AQ1506" s="22">
        <v>6.4690213823269005E-2</v>
      </c>
      <c r="AR1506" s="22">
        <v>-8.5454120257927604E-2</v>
      </c>
      <c r="AS1506" s="20">
        <v>9</v>
      </c>
      <c r="AT1506" s="20">
        <v>3</v>
      </c>
      <c r="AU1506" s="20">
        <v>7</v>
      </c>
      <c r="AV1506" s="21">
        <v>5</v>
      </c>
      <c r="AW1506" s="15"/>
      <c r="AX1506" s="25">
        <v>8.5085871002666E-2</v>
      </c>
      <c r="AY1506" s="26">
        <v>0.46934481302332598</v>
      </c>
      <c r="AZ1506" s="26">
        <v>0.81916973796523995</v>
      </c>
      <c r="BA1506" s="26">
        <v>0.63449929728358301</v>
      </c>
      <c r="BB1506" s="85">
        <v>8.7663311607320792E-3</v>
      </c>
      <c r="BC1506" s="88">
        <v>-17.188690333336101</v>
      </c>
      <c r="BD1506" s="18">
        <v>43847</v>
      </c>
      <c r="BE1506" s="18">
        <v>43914</v>
      </c>
      <c r="BF1506" s="20"/>
      <c r="BG1506" s="18"/>
      <c r="BH1506" s="15"/>
    </row>
    <row r="1507" spans="1:60" x14ac:dyDescent="0.25">
      <c r="A1507" s="15"/>
      <c r="B1507" s="14" t="s">
        <v>4672</v>
      </c>
      <c r="C1507" s="14" t="s">
        <v>4673</v>
      </c>
      <c r="D1507" s="14" t="s">
        <v>4670</v>
      </c>
      <c r="E1507" s="16" t="s">
        <v>43</v>
      </c>
      <c r="F1507" s="16" t="s">
        <v>350</v>
      </c>
      <c r="G1507" s="81" t="s">
        <v>145</v>
      </c>
      <c r="H1507" s="82" t="s">
        <v>182</v>
      </c>
      <c r="I1507" s="17" t="s">
        <v>31</v>
      </c>
      <c r="J1507" s="17" t="s">
        <v>4674</v>
      </c>
      <c r="K1507" s="15"/>
      <c r="L1507" s="18">
        <v>44022</v>
      </c>
      <c r="M1507" s="83">
        <v>1528.8330000005701</v>
      </c>
      <c r="N1507" s="84">
        <v>1528.8330000005701</v>
      </c>
      <c r="O1507" s="84">
        <v>1554.0482999999099</v>
      </c>
      <c r="P1507" s="85">
        <f t="shared" si="23"/>
        <v>0.98377444253222934</v>
      </c>
      <c r="Q1507" s="18">
        <v>43847</v>
      </c>
      <c r="R1507" s="86">
        <v>5095477.625</v>
      </c>
      <c r="S1507" s="86">
        <v>5132854.3140546903</v>
      </c>
      <c r="T1507" s="15"/>
      <c r="U1507" s="19">
        <v>1.52459306264063E-3</v>
      </c>
      <c r="V1507" s="51">
        <v>0.194372221631056</v>
      </c>
      <c r="W1507" s="19">
        <v>3.7028540529718199E-2</v>
      </c>
      <c r="X1507" s="51">
        <v>4.4917713040413201</v>
      </c>
      <c r="Y1507" s="19">
        <v>-8.8713435416138998E-3</v>
      </c>
      <c r="Z1507" s="51">
        <v>18.4445391040936</v>
      </c>
      <c r="AA1507" s="19">
        <v>7.0286136446156902E-2</v>
      </c>
      <c r="AB1507" s="51">
        <v>27.605280547781099</v>
      </c>
      <c r="AC1507" s="19">
        <v>0.16063773875444901</v>
      </c>
      <c r="AD1507" s="51">
        <v>40.349629373697098</v>
      </c>
      <c r="AE1507" s="19">
        <v>0.17063918368337899</v>
      </c>
      <c r="AF1507" s="87">
        <v>34.841150416934397</v>
      </c>
      <c r="AG1507" s="19">
        <v>1.0697841782530301E-2</v>
      </c>
      <c r="AH1507" s="51">
        <v>-0.72903681357274797</v>
      </c>
      <c r="AI1507" s="19">
        <v>1.11441714434477E-2</v>
      </c>
      <c r="AJ1507" s="51">
        <v>14.8413343513384</v>
      </c>
      <c r="AK1507" s="19">
        <v>0.52883300000044997</v>
      </c>
      <c r="AL1507" s="19">
        <v>4.4371483560098603E-2</v>
      </c>
      <c r="AM1507" s="51">
        <v>66.634138127556099</v>
      </c>
      <c r="AN1507" s="15"/>
      <c r="AO1507" s="22">
        <v>1.8546928229625299E-2</v>
      </c>
      <c r="AP1507" s="22">
        <v>-2.6872960461332699E-2</v>
      </c>
      <c r="AQ1507" s="22">
        <v>6.5581572955124998E-2</v>
      </c>
      <c r="AR1507" s="22">
        <v>-8.4662789874564603E-2</v>
      </c>
      <c r="AS1507" s="20">
        <v>9</v>
      </c>
      <c r="AT1507" s="20">
        <v>3</v>
      </c>
      <c r="AU1507" s="20">
        <v>7</v>
      </c>
      <c r="AV1507" s="21">
        <v>5</v>
      </c>
      <c r="AW1507" s="15"/>
      <c r="AX1507" s="25">
        <v>8.5101748993474793E-2</v>
      </c>
      <c r="AY1507" s="26">
        <v>0.58750437484377505</v>
      </c>
      <c r="AZ1507" s="26">
        <v>0.85793956180896203</v>
      </c>
      <c r="BA1507" s="26">
        <v>0.79713195178555896</v>
      </c>
      <c r="BB1507" s="85">
        <v>8.7682461393797009E-3</v>
      </c>
      <c r="BC1507" s="88">
        <v>-17.033801330399001</v>
      </c>
      <c r="BD1507" s="18">
        <v>43847</v>
      </c>
      <c r="BE1507" s="18">
        <v>43914</v>
      </c>
      <c r="BF1507" s="20"/>
      <c r="BG1507" s="18"/>
      <c r="BH1507" s="15"/>
    </row>
    <row r="1508" spans="1:60" x14ac:dyDescent="0.25">
      <c r="A1508" s="15"/>
      <c r="B1508" s="14" t="s">
        <v>4675</v>
      </c>
      <c r="C1508" s="14" t="s">
        <v>4676</v>
      </c>
      <c r="D1508" s="14" t="s">
        <v>4670</v>
      </c>
      <c r="E1508" s="16" t="s">
        <v>257</v>
      </c>
      <c r="F1508" s="16" t="s">
        <v>350</v>
      </c>
      <c r="G1508" s="81" t="s">
        <v>145</v>
      </c>
      <c r="H1508" s="82" t="s">
        <v>182</v>
      </c>
      <c r="I1508" s="17" t="s">
        <v>31</v>
      </c>
      <c r="J1508" s="17" t="s">
        <v>4677</v>
      </c>
      <c r="K1508" s="15"/>
      <c r="L1508" s="18">
        <v>44022</v>
      </c>
      <c r="M1508" s="83">
        <v>1569.2906999997799</v>
      </c>
      <c r="N1508" s="84">
        <v>1569.2906999997799</v>
      </c>
      <c r="O1508" s="84">
        <v>1593.6438999995601</v>
      </c>
      <c r="P1508" s="85">
        <f t="shared" si="23"/>
        <v>0.98471854345893284</v>
      </c>
      <c r="Q1508" s="18">
        <v>43847</v>
      </c>
      <c r="R1508" s="86">
        <v>17490901.282000002</v>
      </c>
      <c r="S1508" s="86">
        <v>16587227.400093701</v>
      </c>
      <c r="T1508" s="15"/>
      <c r="U1508" s="19">
        <v>1.5300979030143901E-3</v>
      </c>
      <c r="V1508" s="51">
        <v>0.19492270566843201</v>
      </c>
      <c r="W1508" s="19">
        <v>3.7198865702521303E-2</v>
      </c>
      <c r="X1508" s="51">
        <v>4.5088038213216404</v>
      </c>
      <c r="Y1508" s="19">
        <v>-7.8821772031005804E-3</v>
      </c>
      <c r="Z1508" s="51">
        <v>18.543455737934</v>
      </c>
      <c r="AA1508" s="19">
        <v>7.2435217332895305E-2</v>
      </c>
      <c r="AB1508" s="51">
        <v>27.820188636455001</v>
      </c>
      <c r="AC1508" s="19">
        <v>0.16529658915707801</v>
      </c>
      <c r="AD1508" s="51">
        <v>40.815514413989099</v>
      </c>
      <c r="AE1508" s="19">
        <v>0.17769127465377099</v>
      </c>
      <c r="AF1508" s="87">
        <v>35.546359514002702</v>
      </c>
      <c r="AG1508" s="19">
        <v>1.0753155651400399E-2</v>
      </c>
      <c r="AH1508" s="51">
        <v>-0.72350542668573303</v>
      </c>
      <c r="AI1508" s="19">
        <v>1.22088866301056E-2</v>
      </c>
      <c r="AJ1508" s="51">
        <v>14.947805870004199</v>
      </c>
      <c r="AK1508" s="19">
        <v>0.56929069999954696</v>
      </c>
      <c r="AL1508" s="19">
        <v>4.7165005904389497E-2</v>
      </c>
      <c r="AM1508" s="51">
        <v>70.679908127524001</v>
      </c>
      <c r="AN1508" s="15"/>
      <c r="AO1508" s="22">
        <v>1.8552529374574099E-2</v>
      </c>
      <c r="AP1508" s="22">
        <v>-2.68675969164178E-2</v>
      </c>
      <c r="AQ1508" s="22">
        <v>6.5756632728152895E-2</v>
      </c>
      <c r="AR1508" s="22">
        <v>-8.4507261677645107E-2</v>
      </c>
      <c r="AS1508" s="20">
        <v>9</v>
      </c>
      <c r="AT1508" s="20">
        <v>3</v>
      </c>
      <c r="AU1508" s="20">
        <v>7</v>
      </c>
      <c r="AV1508" s="21">
        <v>5</v>
      </c>
      <c r="AW1508" s="15"/>
      <c r="AX1508" s="25">
        <v>8.5105064768577002E-2</v>
      </c>
      <c r="AY1508" s="26">
        <v>0.61085241938053503</v>
      </c>
      <c r="AZ1508" s="26">
        <v>0.86560124571042296</v>
      </c>
      <c r="BA1508" s="26">
        <v>0.82940207077808703</v>
      </c>
      <c r="BB1508" s="85">
        <v>8.7686428078450306E-3</v>
      </c>
      <c r="BC1508" s="88">
        <v>-17.003328033344602</v>
      </c>
      <c r="BD1508" s="18">
        <v>43847</v>
      </c>
      <c r="BE1508" s="18">
        <v>43914</v>
      </c>
      <c r="BF1508" s="20"/>
      <c r="BG1508" s="18"/>
      <c r="BH1508" s="15"/>
    </row>
    <row r="1509" spans="1:60" x14ac:dyDescent="0.25">
      <c r="A1509" s="15"/>
      <c r="B1509" s="14" t="s">
        <v>4678</v>
      </c>
      <c r="C1509" s="14" t="s">
        <v>4679</v>
      </c>
      <c r="D1509" s="14" t="s">
        <v>4670</v>
      </c>
      <c r="E1509" s="16" t="s">
        <v>83</v>
      </c>
      <c r="F1509" s="16" t="s">
        <v>350</v>
      </c>
      <c r="G1509" s="81" t="s">
        <v>145</v>
      </c>
      <c r="H1509" s="82" t="s">
        <v>182</v>
      </c>
      <c r="I1509" s="17" t="s">
        <v>31</v>
      </c>
      <c r="J1509" s="17" t="s">
        <v>4680</v>
      </c>
      <c r="K1509" s="15"/>
      <c r="L1509" s="18">
        <v>44022</v>
      </c>
      <c r="M1509" s="83">
        <v>1382.77950000018</v>
      </c>
      <c r="N1509" s="84">
        <v>1382.77950000018</v>
      </c>
      <c r="O1509" s="84">
        <v>1414.3664999995401</v>
      </c>
      <c r="P1509" s="85">
        <f t="shared" si="23"/>
        <v>0.97766703326233306</v>
      </c>
      <c r="Q1509" s="18">
        <v>43847</v>
      </c>
      <c r="R1509" s="86">
        <v>451406.10399999999</v>
      </c>
      <c r="S1509" s="86">
        <v>580208.94525195297</v>
      </c>
      <c r="T1509" s="15"/>
      <c r="U1509" s="19">
        <v>1.4890018537698801E-3</v>
      </c>
      <c r="V1509" s="51">
        <v>0.190813100743981</v>
      </c>
      <c r="W1509" s="19">
        <v>3.5921880384194103E-2</v>
      </c>
      <c r="X1509" s="51">
        <v>4.38110528948891</v>
      </c>
      <c r="Y1509" s="19">
        <v>-1.5269811026883E-2</v>
      </c>
      <c r="Z1509" s="51">
        <v>17.804692355566701</v>
      </c>
      <c r="AA1509" s="19">
        <v>5.64367772276455E-2</v>
      </c>
      <c r="AB1509" s="51">
        <v>26.220344625937301</v>
      </c>
      <c r="AC1509" s="19">
        <v>0.130834725090681</v>
      </c>
      <c r="AD1509" s="51">
        <v>37.369328007334801</v>
      </c>
      <c r="AE1509" s="19">
        <v>0.12584977352526</v>
      </c>
      <c r="AF1509" s="87">
        <v>30.362209401122499</v>
      </c>
      <c r="AG1509" s="19">
        <v>1.03382191664423E-2</v>
      </c>
      <c r="AH1509" s="51">
        <v>-0.76499907518154897</v>
      </c>
      <c r="AI1509" s="19">
        <v>4.2590861266944601E-3</v>
      </c>
      <c r="AJ1509" s="51">
        <v>14.1528258196631</v>
      </c>
      <c r="AK1509" s="19">
        <v>0.38277949999959698</v>
      </c>
      <c r="AL1509" s="19">
        <v>3.3701594713420498E-2</v>
      </c>
      <c r="AM1509" s="51">
        <v>52.028788127528998</v>
      </c>
      <c r="AN1509" s="15"/>
      <c r="AO1509" s="22">
        <v>1.85107134329883E-2</v>
      </c>
      <c r="AP1509" s="22">
        <v>-2.6907606726126701E-2</v>
      </c>
      <c r="AQ1509" s="22">
        <v>6.4444227487911093E-2</v>
      </c>
      <c r="AR1509" s="22">
        <v>-8.5672209619660905E-2</v>
      </c>
      <c r="AS1509" s="20">
        <v>9</v>
      </c>
      <c r="AT1509" s="20">
        <v>3</v>
      </c>
      <c r="AU1509" s="20">
        <v>7</v>
      </c>
      <c r="AV1509" s="21">
        <v>5</v>
      </c>
      <c r="AW1509" s="15"/>
      <c r="AX1509" s="25">
        <v>8.5081776919687394E-2</v>
      </c>
      <c r="AY1509" s="26">
        <v>0.43695214598392301</v>
      </c>
      <c r="AZ1509" s="26">
        <v>0.80854227721647498</v>
      </c>
      <c r="BA1509" s="26">
        <v>0.59011418211594002</v>
      </c>
      <c r="BB1509" s="85">
        <v>8.7658326177279394E-3</v>
      </c>
      <c r="BC1509" s="88">
        <v>-17.231368248641999</v>
      </c>
      <c r="BD1509" s="18">
        <v>43847</v>
      </c>
      <c r="BE1509" s="18">
        <v>43914</v>
      </c>
      <c r="BF1509" s="20"/>
      <c r="BG1509" s="18"/>
      <c r="BH1509" s="15"/>
    </row>
    <row r="1510" spans="1:60" x14ac:dyDescent="0.25">
      <c r="A1510" s="15"/>
      <c r="B1510" s="14" t="s">
        <v>4681</v>
      </c>
      <c r="C1510" s="14" t="s">
        <v>4682</v>
      </c>
      <c r="D1510" s="14" t="s">
        <v>4670</v>
      </c>
      <c r="E1510" s="16" t="s">
        <v>363</v>
      </c>
      <c r="F1510" s="16" t="s">
        <v>350</v>
      </c>
      <c r="G1510" s="81" t="s">
        <v>145</v>
      </c>
      <c r="H1510" s="82" t="s">
        <v>182</v>
      </c>
      <c r="I1510" s="17" t="s">
        <v>31</v>
      </c>
      <c r="J1510" s="17" t="s">
        <v>4683</v>
      </c>
      <c r="K1510" s="15"/>
      <c r="L1510" s="18">
        <v>44022</v>
      </c>
      <c r="M1510" s="83">
        <v>1390.8924000002401</v>
      </c>
      <c r="N1510" s="84">
        <v>1390.8924000002401</v>
      </c>
      <c r="O1510" s="84">
        <v>1420.06949999928</v>
      </c>
      <c r="P1510" s="85">
        <f t="shared" si="23"/>
        <v>0.97945375208815155</v>
      </c>
      <c r="Q1510" s="18">
        <v>43847</v>
      </c>
      <c r="R1510" s="86">
        <v>10909164.448999999</v>
      </c>
      <c r="S1510" s="86">
        <v>11407291.567125</v>
      </c>
      <c r="T1510" s="15"/>
      <c r="U1510" s="19">
        <v>1.49941316703917E-3</v>
      </c>
      <c r="V1510" s="51">
        <v>0.19185423207090899</v>
      </c>
      <c r="W1510" s="19">
        <v>3.6246088073312401E-2</v>
      </c>
      <c r="X1510" s="51">
        <v>4.4135260584007501</v>
      </c>
      <c r="Y1510" s="19">
        <v>-1.3397971287304199E-2</v>
      </c>
      <c r="Z1510" s="51">
        <v>17.9918763295282</v>
      </c>
      <c r="AA1510" s="19">
        <v>6.0478967954622903E-2</v>
      </c>
      <c r="AB1510" s="51">
        <v>26.624563698627799</v>
      </c>
      <c r="AC1510" s="19">
        <v>0.13949403534032201</v>
      </c>
      <c r="AD1510" s="51">
        <v>38.235259032284397</v>
      </c>
      <c r="AE1510" s="19">
        <v>0.13880997841624801</v>
      </c>
      <c r="AF1510" s="87">
        <v>31.6582298902213</v>
      </c>
      <c r="AG1510" s="19">
        <v>1.04436081637687E-2</v>
      </c>
      <c r="AH1510" s="51">
        <v>-0.75446017544891197</v>
      </c>
      <c r="AI1510" s="19">
        <v>6.2730168392590704E-3</v>
      </c>
      <c r="AJ1510" s="51">
        <v>14.354218890919601</v>
      </c>
      <c r="AK1510" s="19">
        <v>0.390892400000594</v>
      </c>
      <c r="AL1510" s="19">
        <v>3.4320233602557003E-2</v>
      </c>
      <c r="AM1510" s="51">
        <v>52.840078127628701</v>
      </c>
      <c r="AN1510" s="15"/>
      <c r="AO1510" s="22">
        <v>1.8521265923482098E-2</v>
      </c>
      <c r="AP1510" s="22">
        <v>-2.68974311265993E-2</v>
      </c>
      <c r="AQ1510" s="22">
        <v>6.4777915365994004E-2</v>
      </c>
      <c r="AR1510" s="22">
        <v>-8.5376525611500304E-2</v>
      </c>
      <c r="AS1510" s="20">
        <v>9</v>
      </c>
      <c r="AT1510" s="20">
        <v>3</v>
      </c>
      <c r="AU1510" s="20">
        <v>7</v>
      </c>
      <c r="AV1510" s="21">
        <v>5</v>
      </c>
      <c r="AW1510" s="15"/>
      <c r="AX1510" s="25">
        <v>8.5087367085798199E-2</v>
      </c>
      <c r="AY1510" s="26">
        <v>0.48090880374775202</v>
      </c>
      <c r="AZ1510" s="26">
        <v>0.822963367213561</v>
      </c>
      <c r="BA1510" s="26">
        <v>0.65036542169673295</v>
      </c>
      <c r="BB1510" s="85">
        <v>8.7665126880074207E-3</v>
      </c>
      <c r="BC1510" s="88">
        <v>-17.173497494251901</v>
      </c>
      <c r="BD1510" s="18">
        <v>43847</v>
      </c>
      <c r="BE1510" s="18">
        <v>43914</v>
      </c>
      <c r="BF1510" s="20"/>
      <c r="BG1510" s="18"/>
      <c r="BH1510" s="15"/>
    </row>
    <row r="1511" spans="1:60" x14ac:dyDescent="0.25">
      <c r="A1511" s="15"/>
      <c r="B1511" s="14" t="s">
        <v>4684</v>
      </c>
      <c r="C1511" s="14" t="s">
        <v>4685</v>
      </c>
      <c r="D1511" s="14" t="s">
        <v>4670</v>
      </c>
      <c r="E1511" s="16" t="s">
        <v>367</v>
      </c>
      <c r="F1511" s="16" t="s">
        <v>350</v>
      </c>
      <c r="G1511" s="81" t="s">
        <v>145</v>
      </c>
      <c r="H1511" s="82" t="s">
        <v>182</v>
      </c>
      <c r="I1511" s="17" t="s">
        <v>31</v>
      </c>
      <c r="J1511" s="17" t="s">
        <v>4686</v>
      </c>
      <c r="K1511" s="15"/>
      <c r="L1511" s="18">
        <v>44022</v>
      </c>
      <c r="M1511" s="83">
        <v>1573.7423000000399</v>
      </c>
      <c r="N1511" s="84">
        <v>1573.7423000000399</v>
      </c>
      <c r="O1511" s="84">
        <v>1597.6129999999</v>
      </c>
      <c r="P1511" s="85">
        <f t="shared" si="23"/>
        <v>0.98505852168212105</v>
      </c>
      <c r="Q1511" s="18">
        <v>43847</v>
      </c>
      <c r="R1511" s="86">
        <v>2511573.3059999999</v>
      </c>
      <c r="S1511" s="86">
        <v>2214023.0934609398</v>
      </c>
      <c r="T1511" s="15"/>
      <c r="U1511" s="19">
        <v>1.5320731436077001E-3</v>
      </c>
      <c r="V1511" s="51">
        <v>0.19512022972776299</v>
      </c>
      <c r="W1511" s="19">
        <v>3.7260285420415998E-2</v>
      </c>
      <c r="X1511" s="51">
        <v>4.5149457931111101</v>
      </c>
      <c r="Y1511" s="19">
        <v>-7.5258758733980401E-3</v>
      </c>
      <c r="Z1511" s="51">
        <v>18.5790858709079</v>
      </c>
      <c r="AA1511" s="19">
        <v>7.3209511230743401E-2</v>
      </c>
      <c r="AB1511" s="51">
        <v>27.897618026239801</v>
      </c>
      <c r="AC1511" s="19">
        <v>0.166978777084441</v>
      </c>
      <c r="AD1511" s="51">
        <v>40.9837332066963</v>
      </c>
      <c r="AE1511" s="19">
        <v>0.18024133963073799</v>
      </c>
      <c r="AF1511" s="87">
        <v>35.801366011670297</v>
      </c>
      <c r="AG1511" s="19">
        <v>1.0773046862595901E-2</v>
      </c>
      <c r="AH1511" s="51">
        <v>-0.72151630556618296</v>
      </c>
      <c r="AI1511" s="19">
        <v>1.25921720755287E-2</v>
      </c>
      <c r="AJ1511" s="51">
        <v>14.9861344145465</v>
      </c>
      <c r="AK1511" s="19">
        <v>0.57374229999899395</v>
      </c>
      <c r="AL1511" s="19">
        <v>4.7468419716096798E-2</v>
      </c>
      <c r="AM1511" s="51">
        <v>71.125068127410501</v>
      </c>
      <c r="AN1511" s="15"/>
      <c r="AO1511" s="22">
        <v>1.8554509881141702E-2</v>
      </c>
      <c r="AP1511" s="22">
        <v>-2.68657150381841E-2</v>
      </c>
      <c r="AQ1511" s="22">
        <v>6.5819714938697899E-2</v>
      </c>
      <c r="AR1511" s="22">
        <v>-8.4451329077710399E-2</v>
      </c>
      <c r="AS1511" s="20">
        <v>9</v>
      </c>
      <c r="AT1511" s="20">
        <v>3</v>
      </c>
      <c r="AU1511" s="20">
        <v>7</v>
      </c>
      <c r="AV1511" s="21">
        <v>5</v>
      </c>
      <c r="AW1511" s="15"/>
      <c r="AX1511" s="25">
        <v>8.5106280952459201E-2</v>
      </c>
      <c r="AY1511" s="26">
        <v>0.61926280986881499</v>
      </c>
      <c r="AZ1511" s="26">
        <v>0.868361493718112</v>
      </c>
      <c r="BA1511" s="26">
        <v>0.84103673382560395</v>
      </c>
      <c r="BB1511" s="85">
        <v>8.7687877332700698E-3</v>
      </c>
      <c r="BC1511" s="88">
        <v>-16.992337944131599</v>
      </c>
      <c r="BD1511" s="18">
        <v>43847</v>
      </c>
      <c r="BE1511" s="18">
        <v>43914</v>
      </c>
      <c r="BF1511" s="20"/>
      <c r="BG1511" s="18"/>
      <c r="BH1511" s="15"/>
    </row>
    <row r="1512" spans="1:60" x14ac:dyDescent="0.25">
      <c r="A1512" s="15"/>
      <c r="B1512" s="14" t="s">
        <v>4687</v>
      </c>
      <c r="C1512" s="14" t="s">
        <v>4688</v>
      </c>
      <c r="D1512" s="14" t="s">
        <v>4670</v>
      </c>
      <c r="E1512" s="16" t="s">
        <v>371</v>
      </c>
      <c r="F1512" s="16" t="s">
        <v>350</v>
      </c>
      <c r="G1512" s="81" t="s">
        <v>145</v>
      </c>
      <c r="H1512" s="82" t="s">
        <v>182</v>
      </c>
      <c r="I1512" s="17" t="s">
        <v>31</v>
      </c>
      <c r="J1512" s="17" t="s">
        <v>4689</v>
      </c>
      <c r="K1512" s="15"/>
      <c r="L1512" s="18">
        <v>44022</v>
      </c>
      <c r="M1512" s="83">
        <v>1050.3533999994399</v>
      </c>
      <c r="N1512" s="84">
        <v>1050.3533999994399</v>
      </c>
      <c r="O1512" s="84">
        <v>1050.3533999994399</v>
      </c>
      <c r="P1512" s="85">
        <f t="shared" si="23"/>
        <v>1</v>
      </c>
      <c r="Q1512" s="18">
        <v>44022</v>
      </c>
      <c r="R1512" s="86">
        <v>0</v>
      </c>
      <c r="S1512" s="86">
        <v>0</v>
      </c>
      <c r="T1512" s="15"/>
      <c r="U1512" s="19">
        <v>0</v>
      </c>
      <c r="V1512" s="51">
        <v>4.1912915366992799E-2</v>
      </c>
      <c r="W1512" s="19">
        <v>0</v>
      </c>
      <c r="X1512" s="51">
        <v>0.78891725106586796</v>
      </c>
      <c r="Y1512" s="19">
        <v>0</v>
      </c>
      <c r="Z1512" s="51">
        <v>19.3316734582477</v>
      </c>
      <c r="AA1512" s="19">
        <v>0</v>
      </c>
      <c r="AB1512" s="51">
        <v>20.576666903158198</v>
      </c>
      <c r="AC1512" s="19">
        <v>0</v>
      </c>
      <c r="AD1512" s="51">
        <v>24.2858554982522</v>
      </c>
      <c r="AE1512" s="19">
        <v>7.4976729829359101E-3</v>
      </c>
      <c r="AF1512" s="87">
        <v>18.5269993468828</v>
      </c>
      <c r="AG1512" s="19">
        <v>0</v>
      </c>
      <c r="AH1512" s="51">
        <v>-1.79882099182578</v>
      </c>
      <c r="AI1512" s="19">
        <v>0</v>
      </c>
      <c r="AJ1512" s="51">
        <v>13.726917206993701</v>
      </c>
      <c r="AK1512" s="19">
        <v>5.0353399999948999E-2</v>
      </c>
      <c r="AL1512" s="19">
        <v>5.036962498707E-3</v>
      </c>
      <c r="AM1512" s="51">
        <v>18.786178127542399</v>
      </c>
      <c r="AN1512" s="15"/>
      <c r="AO1512" s="22">
        <v>0</v>
      </c>
      <c r="AP1512" s="22">
        <v>0</v>
      </c>
      <c r="AQ1512" s="22">
        <v>0</v>
      </c>
      <c r="AR1512" s="22">
        <v>0</v>
      </c>
      <c r="AS1512" s="20">
        <v>0</v>
      </c>
      <c r="AT1512" s="20">
        <v>0</v>
      </c>
      <c r="AU1512" s="20">
        <v>7</v>
      </c>
      <c r="AV1512" s="21">
        <v>5</v>
      </c>
      <c r="AW1512" s="15"/>
      <c r="AX1512" s="25">
        <v>0</v>
      </c>
      <c r="AY1512" s="26">
        <v>-115.173126170179</v>
      </c>
      <c r="AZ1512" s="26">
        <v>0.54146558877982898</v>
      </c>
      <c r="BA1512" s="26">
        <v>-15.964106449086101</v>
      </c>
      <c r="BB1512" s="85">
        <v>0</v>
      </c>
      <c r="BC1512" s="88">
        <v>0</v>
      </c>
      <c r="BD1512" s="18">
        <v>43657</v>
      </c>
      <c r="BE1512" s="18"/>
      <c r="BF1512" s="20"/>
      <c r="BG1512" s="18"/>
      <c r="BH1512" s="15"/>
    </row>
    <row r="1513" spans="1:60" x14ac:dyDescent="0.25">
      <c r="A1513" s="15"/>
      <c r="B1513" s="14" t="s">
        <v>4690</v>
      </c>
      <c r="C1513" s="14" t="s">
        <v>4691</v>
      </c>
      <c r="D1513" s="14" t="s">
        <v>4670</v>
      </c>
      <c r="E1513" s="16" t="s">
        <v>132</v>
      </c>
      <c r="F1513" s="16" t="s">
        <v>350</v>
      </c>
      <c r="G1513" s="81" t="s">
        <v>145</v>
      </c>
      <c r="H1513" s="82" t="s">
        <v>182</v>
      </c>
      <c r="I1513" s="17" t="s">
        <v>31</v>
      </c>
      <c r="J1513" s="17" t="s">
        <v>4692</v>
      </c>
      <c r="K1513" s="15"/>
      <c r="L1513" s="18">
        <v>44022</v>
      </c>
      <c r="M1513" s="83">
        <v>1000</v>
      </c>
      <c r="N1513" s="84">
        <v>1000</v>
      </c>
      <c r="O1513" s="84">
        <v>1000</v>
      </c>
      <c r="P1513" s="85">
        <f t="shared" si="23"/>
        <v>1</v>
      </c>
      <c r="Q1513" s="18">
        <v>44022</v>
      </c>
      <c r="R1513" s="86">
        <v>0</v>
      </c>
      <c r="S1513" s="86">
        <v>0</v>
      </c>
      <c r="T1513" s="15"/>
      <c r="U1513" s="19">
        <v>0</v>
      </c>
      <c r="V1513" s="51">
        <v>4.1912915366992799E-2</v>
      </c>
      <c r="W1513" s="19">
        <v>0</v>
      </c>
      <c r="X1513" s="51">
        <v>0.78891725106586796</v>
      </c>
      <c r="Y1513" s="19">
        <v>0</v>
      </c>
      <c r="Z1513" s="51">
        <v>19.3316734582477</v>
      </c>
      <c r="AA1513" s="19">
        <v>0</v>
      </c>
      <c r="AB1513" s="51">
        <v>20.576666903158198</v>
      </c>
      <c r="AC1513" s="19">
        <v>0</v>
      </c>
      <c r="AD1513" s="51">
        <v>24.2858554982522</v>
      </c>
      <c r="AE1513" s="19"/>
      <c r="AF1513" s="87"/>
      <c r="AG1513" s="19">
        <v>0</v>
      </c>
      <c r="AH1513" s="51">
        <v>-1.79882099182578</v>
      </c>
      <c r="AI1513" s="19">
        <v>0</v>
      </c>
      <c r="AJ1513" s="51">
        <v>13.726917206993701</v>
      </c>
      <c r="AK1513" s="19">
        <v>0</v>
      </c>
      <c r="AL1513" s="19">
        <v>0</v>
      </c>
      <c r="AM1513" s="51">
        <v>29.228015786880899</v>
      </c>
      <c r="AN1513" s="15"/>
      <c r="AO1513" s="22">
        <v>0</v>
      </c>
      <c r="AP1513" s="22">
        <v>0</v>
      </c>
      <c r="AQ1513" s="22">
        <v>0</v>
      </c>
      <c r="AR1513" s="22">
        <v>0</v>
      </c>
      <c r="AS1513" s="20">
        <v>0</v>
      </c>
      <c r="AT1513" s="20">
        <v>0</v>
      </c>
      <c r="AU1513" s="20">
        <v>7</v>
      </c>
      <c r="AV1513" s="21">
        <v>5</v>
      </c>
      <c r="AW1513" s="15"/>
      <c r="AX1513" s="25">
        <v>0</v>
      </c>
      <c r="AY1513" s="26">
        <v>-115.173126170179</v>
      </c>
      <c r="AZ1513" s="26">
        <v>0.54146558877982898</v>
      </c>
      <c r="BA1513" s="26">
        <v>-15.964106449086101</v>
      </c>
      <c r="BB1513" s="85">
        <v>0</v>
      </c>
      <c r="BC1513" s="88">
        <v>0</v>
      </c>
      <c r="BD1513" s="18">
        <v>43657</v>
      </c>
      <c r="BE1513" s="18"/>
      <c r="BF1513" s="20"/>
      <c r="BG1513" s="18"/>
      <c r="BH1513" s="15"/>
    </row>
    <row r="1514" spans="1:60" x14ac:dyDescent="0.25">
      <c r="A1514" s="15"/>
      <c r="B1514" s="14" t="s">
        <v>4693</v>
      </c>
      <c r="C1514" s="14" t="s">
        <v>4694</v>
      </c>
      <c r="D1514" s="14" t="s">
        <v>4670</v>
      </c>
      <c r="E1514" s="16" t="s">
        <v>378</v>
      </c>
      <c r="F1514" s="16" t="s">
        <v>350</v>
      </c>
      <c r="G1514" s="81" t="s">
        <v>145</v>
      </c>
      <c r="H1514" s="82" t="s">
        <v>182</v>
      </c>
      <c r="I1514" s="17" t="s">
        <v>31</v>
      </c>
      <c r="J1514" s="17" t="s">
        <v>4695</v>
      </c>
      <c r="K1514" s="15"/>
      <c r="L1514" s="18">
        <v>44022</v>
      </c>
      <c r="M1514" s="83">
        <v>1671.32069999911</v>
      </c>
      <c r="N1514" s="84">
        <v>1671.32069999911</v>
      </c>
      <c r="O1514" s="84">
        <v>1697.25730000064</v>
      </c>
      <c r="P1514" s="85">
        <f t="shared" si="23"/>
        <v>0.98471852205230159</v>
      </c>
      <c r="Q1514" s="18">
        <v>43847</v>
      </c>
      <c r="R1514" s="86">
        <v>254199.36300000001</v>
      </c>
      <c r="S1514" s="86">
        <v>392052.06167187501</v>
      </c>
      <c r="T1514" s="15"/>
      <c r="U1514" s="19">
        <v>1.53011147813231E-3</v>
      </c>
      <c r="V1514" s="51">
        <v>0.19492406318022401</v>
      </c>
      <c r="W1514" s="19">
        <v>3.7198814703515402E-2</v>
      </c>
      <c r="X1514" s="51">
        <v>4.5087987214210399</v>
      </c>
      <c r="Y1514" s="19">
        <v>-7.8821725528541702E-3</v>
      </c>
      <c r="Z1514" s="51">
        <v>18.543456202954999</v>
      </c>
      <c r="AA1514" s="19">
        <v>7.2434676330885794E-2</v>
      </c>
      <c r="AB1514" s="51">
        <v>27.820134536246801</v>
      </c>
      <c r="AC1514" s="19">
        <v>0.16529618989821801</v>
      </c>
      <c r="AD1514" s="51">
        <v>40.815474488074003</v>
      </c>
      <c r="AE1514" s="19">
        <v>0.177691862463835</v>
      </c>
      <c r="AF1514" s="87">
        <v>35.546418295009097</v>
      </c>
      <c r="AG1514" s="19">
        <v>1.0753111506346599E-2</v>
      </c>
      <c r="AH1514" s="51">
        <v>-0.72350984119111705</v>
      </c>
      <c r="AI1514" s="19">
        <v>1.22088572898065E-2</v>
      </c>
      <c r="AJ1514" s="51">
        <v>14.9478029359743</v>
      </c>
      <c r="AK1514" s="19">
        <v>0.61402288749406597</v>
      </c>
      <c r="AL1514" s="19">
        <v>5.57685230032803E-2</v>
      </c>
      <c r="AM1514" s="51">
        <v>64.589195586158894</v>
      </c>
      <c r="AN1514" s="15"/>
      <c r="AO1514" s="22">
        <v>1.8552499939687599E-2</v>
      </c>
      <c r="AP1514" s="22">
        <v>-2.6867623667385501E-2</v>
      </c>
      <c r="AQ1514" s="22">
        <v>6.5756651869378402E-2</v>
      </c>
      <c r="AR1514" s="22">
        <v>-8.4507362646982095E-2</v>
      </c>
      <c r="AS1514" s="20">
        <v>9</v>
      </c>
      <c r="AT1514" s="20">
        <v>3</v>
      </c>
      <c r="AU1514" s="20">
        <v>7</v>
      </c>
      <c r="AV1514" s="21">
        <v>5</v>
      </c>
      <c r="AW1514" s="15"/>
      <c r="AX1514" s="25">
        <v>8.5105054320883902E-2</v>
      </c>
      <c r="AY1514" s="26">
        <v>0.61084656909770296</v>
      </c>
      <c r="AZ1514" s="26">
        <v>0.86559952824973196</v>
      </c>
      <c r="BA1514" s="26">
        <v>0.82939373339922895</v>
      </c>
      <c r="BB1514" s="85">
        <v>8.7686416040287408E-3</v>
      </c>
      <c r="BC1514" s="88">
        <v>-17.0033147007052</v>
      </c>
      <c r="BD1514" s="18">
        <v>43847</v>
      </c>
      <c r="BE1514" s="18">
        <v>43914</v>
      </c>
      <c r="BF1514" s="20"/>
      <c r="BG1514" s="18"/>
      <c r="BH1514" s="15"/>
    </row>
    <row r="1515" spans="1:60" x14ac:dyDescent="0.25">
      <c r="A1515" s="15"/>
      <c r="B1515" s="14" t="s">
        <v>4696</v>
      </c>
      <c r="C1515" s="14" t="s">
        <v>4697</v>
      </c>
      <c r="D1515" s="14" t="s">
        <v>4670</v>
      </c>
      <c r="E1515" s="16" t="s">
        <v>382</v>
      </c>
      <c r="F1515" s="16" t="s">
        <v>350</v>
      </c>
      <c r="G1515" s="81" t="s">
        <v>145</v>
      </c>
      <c r="H1515" s="82" t="s">
        <v>182</v>
      </c>
      <c r="I1515" s="17" t="s">
        <v>31</v>
      </c>
      <c r="J1515" s="17" t="s">
        <v>4698</v>
      </c>
      <c r="K1515" s="15"/>
      <c r="L1515" s="18">
        <v>44022</v>
      </c>
      <c r="M1515" s="83">
        <v>1592.69319999963</v>
      </c>
      <c r="N1515" s="84">
        <v>1592.69319999963</v>
      </c>
      <c r="O1515" s="84">
        <v>1615.8596999999099</v>
      </c>
      <c r="P1515" s="85">
        <f t="shared" si="23"/>
        <v>0.98566304983020414</v>
      </c>
      <c r="Q1515" s="18">
        <v>43847</v>
      </c>
      <c r="R1515" s="86">
        <v>705729.26100000006</v>
      </c>
      <c r="S1515" s="86">
        <v>698315.86722949205</v>
      </c>
      <c r="T1515" s="15"/>
      <c r="U1515" s="19">
        <v>1.53560645048856E-3</v>
      </c>
      <c r="V1515" s="51">
        <v>0.19547356041584901</v>
      </c>
      <c r="W1515" s="19">
        <v>3.7369292669609401E-2</v>
      </c>
      <c r="X1515" s="51">
        <v>4.5258465180304501</v>
      </c>
      <c r="Y1515" s="19">
        <v>-6.89242174030369E-3</v>
      </c>
      <c r="Z1515" s="51">
        <v>18.6424312842137</v>
      </c>
      <c r="AA1515" s="19">
        <v>7.4587282033462501E-2</v>
      </c>
      <c r="AB1515" s="51">
        <v>28.035395106504399</v>
      </c>
      <c r="AC1515" s="19">
        <v>0.16997244489000901</v>
      </c>
      <c r="AD1515" s="51">
        <v>41.283099987253102</v>
      </c>
      <c r="AE1515" s="19">
        <v>0.184784202392621</v>
      </c>
      <c r="AF1515" s="87">
        <v>36.255652287858503</v>
      </c>
      <c r="AG1515" s="19">
        <v>1.0808532233568299E-2</v>
      </c>
      <c r="AH1515" s="51">
        <v>-0.71796776846895205</v>
      </c>
      <c r="AI1515" s="19">
        <v>1.3274029161038901E-2</v>
      </c>
      <c r="AJ1515" s="51">
        <v>15.0543201231048</v>
      </c>
      <c r="AK1515" s="19">
        <v>0.64176557297469095</v>
      </c>
      <c r="AL1515" s="19">
        <v>5.7810177251667497E-2</v>
      </c>
      <c r="AM1515" s="51">
        <v>67.363464134163195</v>
      </c>
      <c r="AN1515" s="15"/>
      <c r="AO1515" s="22">
        <v>1.85581063360587E-2</v>
      </c>
      <c r="AP1515" s="22">
        <v>-2.68623021884196E-2</v>
      </c>
      <c r="AQ1515" s="22">
        <v>6.59318231846555E-2</v>
      </c>
      <c r="AR1515" s="22">
        <v>-8.4351848116057199E-2</v>
      </c>
      <c r="AS1515" s="20">
        <v>9</v>
      </c>
      <c r="AT1515" s="20">
        <v>3</v>
      </c>
      <c r="AU1515" s="20">
        <v>7</v>
      </c>
      <c r="AV1515" s="21">
        <v>5</v>
      </c>
      <c r="AW1515" s="15"/>
      <c r="AX1515" s="25">
        <v>8.51083944649145E-2</v>
      </c>
      <c r="AY1515" s="26">
        <v>0.63422955442820195</v>
      </c>
      <c r="AZ1515" s="26">
        <v>0.87327342074695502</v>
      </c>
      <c r="BA1515" s="26">
        <v>0.86175613732757494</v>
      </c>
      <c r="BB1515" s="85">
        <v>8.7690406965066393E-3</v>
      </c>
      <c r="BC1515" s="88">
        <v>-16.972841144597599</v>
      </c>
      <c r="BD1515" s="18">
        <v>43847</v>
      </c>
      <c r="BE1515" s="18">
        <v>43914</v>
      </c>
      <c r="BF1515" s="20"/>
      <c r="BG1515" s="18"/>
      <c r="BH1515" s="15"/>
    </row>
    <row r="1516" spans="1:60" x14ac:dyDescent="0.25">
      <c r="A1516" s="15"/>
      <c r="B1516" s="14" t="s">
        <v>4699</v>
      </c>
      <c r="C1516" s="14" t="s">
        <v>4700</v>
      </c>
      <c r="D1516" s="14" t="s">
        <v>4670</v>
      </c>
      <c r="E1516" s="16" t="s">
        <v>386</v>
      </c>
      <c r="F1516" s="16" t="s">
        <v>350</v>
      </c>
      <c r="G1516" s="81" t="s">
        <v>145</v>
      </c>
      <c r="H1516" s="82" t="s">
        <v>182</v>
      </c>
      <c r="I1516" s="17" t="s">
        <v>31</v>
      </c>
      <c r="J1516" s="17" t="s">
        <v>4701</v>
      </c>
      <c r="K1516" s="15"/>
      <c r="L1516" s="18">
        <v>44022</v>
      </c>
      <c r="M1516" s="83">
        <v>1639.18620000035</v>
      </c>
      <c r="N1516" s="84">
        <v>1639.18620000035</v>
      </c>
      <c r="O1516" s="84">
        <v>1661.43459999934</v>
      </c>
      <c r="P1516" s="85">
        <f t="shared" si="23"/>
        <v>0.98660892219350749</v>
      </c>
      <c r="Q1516" s="18">
        <v>43847</v>
      </c>
      <c r="R1516" s="86">
        <v>1608572.736</v>
      </c>
      <c r="S1516" s="86">
        <v>1596461.6972675801</v>
      </c>
      <c r="T1516" s="15"/>
      <c r="U1516" s="19">
        <v>1.54106157424394E-3</v>
      </c>
      <c r="V1516" s="51">
        <v>0.196019072791387</v>
      </c>
      <c r="W1516" s="19">
        <v>3.7539931097853703E-2</v>
      </c>
      <c r="X1516" s="51">
        <v>4.5429103608548802</v>
      </c>
      <c r="Y1516" s="19">
        <v>-5.9012073861595101E-3</v>
      </c>
      <c r="Z1516" s="51">
        <v>18.741552719642598</v>
      </c>
      <c r="AA1516" s="19">
        <v>7.6745214595575803E-2</v>
      </c>
      <c r="AB1516" s="51">
        <v>28.251188362715801</v>
      </c>
      <c r="AC1516" s="19">
        <v>0.17466957661235899</v>
      </c>
      <c r="AD1516" s="51">
        <v>41.752813159488099</v>
      </c>
      <c r="AE1516" s="19">
        <v>0.19192286582809201</v>
      </c>
      <c r="AF1516" s="87">
        <v>36.969518631405698</v>
      </c>
      <c r="AG1516" s="19">
        <v>1.08639185145876E-2</v>
      </c>
      <c r="AH1516" s="51">
        <v>-0.71242914036702099</v>
      </c>
      <c r="AI1516" s="19">
        <v>1.4341117026560799E-2</v>
      </c>
      <c r="AJ1516" s="51">
        <v>15.161028909657</v>
      </c>
      <c r="AK1516" s="19">
        <v>0.63918620000011295</v>
      </c>
      <c r="AL1516" s="19">
        <v>5.7621649842985803E-2</v>
      </c>
      <c r="AM1516" s="51">
        <v>67.105526836705394</v>
      </c>
      <c r="AN1516" s="15"/>
      <c r="AO1516" s="22">
        <v>1.8563666479167299E-2</v>
      </c>
      <c r="AP1516" s="22">
        <v>-2.6856927716835299E-2</v>
      </c>
      <c r="AQ1516" s="22">
        <v>6.6107216944146799E-2</v>
      </c>
      <c r="AR1516" s="22">
        <v>-8.41963519951969E-2</v>
      </c>
      <c r="AS1516" s="20">
        <v>9</v>
      </c>
      <c r="AT1516" s="20">
        <v>3</v>
      </c>
      <c r="AU1516" s="20">
        <v>7</v>
      </c>
      <c r="AV1516" s="21">
        <v>5</v>
      </c>
      <c r="AW1516" s="15"/>
      <c r="AX1516" s="25">
        <v>8.5111825534550004E-2</v>
      </c>
      <c r="AY1516" s="26">
        <v>0.65766697674189301</v>
      </c>
      <c r="AZ1516" s="26">
        <v>0.88096489125746302</v>
      </c>
      <c r="BA1516" s="26">
        <v>0.89423824920413597</v>
      </c>
      <c r="BB1516" s="85">
        <v>8.7694493423350704E-3</v>
      </c>
      <c r="BC1516" s="88">
        <v>-16.942364147165801</v>
      </c>
      <c r="BD1516" s="18">
        <v>43847</v>
      </c>
      <c r="BE1516" s="18">
        <v>43914</v>
      </c>
      <c r="BF1516" s="20"/>
      <c r="BG1516" s="18"/>
      <c r="BH1516" s="15"/>
    </row>
    <row r="1517" spans="1:60" x14ac:dyDescent="0.25">
      <c r="A1517" s="15"/>
      <c r="B1517" s="14" t="s">
        <v>4702</v>
      </c>
      <c r="C1517" s="14" t="s">
        <v>4703</v>
      </c>
      <c r="D1517" s="14" t="s">
        <v>4670</v>
      </c>
      <c r="E1517" s="16" t="s">
        <v>390</v>
      </c>
      <c r="F1517" s="16" t="s">
        <v>350</v>
      </c>
      <c r="G1517" s="81" t="s">
        <v>145</v>
      </c>
      <c r="H1517" s="82" t="s">
        <v>182</v>
      </c>
      <c r="I1517" s="17" t="s">
        <v>31</v>
      </c>
      <c r="J1517" s="17" t="s">
        <v>4704</v>
      </c>
      <c r="K1517" s="15"/>
      <c r="L1517" s="18">
        <v>44022</v>
      </c>
      <c r="M1517" s="83">
        <v>1648.7029999997501</v>
      </c>
      <c r="N1517" s="84">
        <v>1648.7029999997501</v>
      </c>
      <c r="O1517" s="84">
        <v>1669.47959999926</v>
      </c>
      <c r="P1517" s="85">
        <f t="shared" si="23"/>
        <v>0.98755504409905992</v>
      </c>
      <c r="Q1517" s="18">
        <v>43847</v>
      </c>
      <c r="R1517" s="86">
        <v>3275828.318</v>
      </c>
      <c r="S1517" s="86">
        <v>3267236.83791797</v>
      </c>
      <c r="T1517" s="15"/>
      <c r="U1517" s="19">
        <v>1.5465717096958501E-3</v>
      </c>
      <c r="V1517" s="51">
        <v>0.19657008633657799</v>
      </c>
      <c r="W1517" s="19">
        <v>3.7710547952883602E-2</v>
      </c>
      <c r="X1517" s="51">
        <v>4.5599720463578697</v>
      </c>
      <c r="Y1517" s="19">
        <v>-4.90983486724872E-3</v>
      </c>
      <c r="Z1517" s="51">
        <v>18.8406899715192</v>
      </c>
      <c r="AA1517" s="19">
        <v>7.8906554703280604E-2</v>
      </c>
      <c r="AB1517" s="51">
        <v>28.467322373500799</v>
      </c>
      <c r="AC1517" s="19">
        <v>0.17938459227298201</v>
      </c>
      <c r="AD1517" s="51">
        <v>42.2243147255504</v>
      </c>
      <c r="AE1517" s="19">
        <v>0.199102772818296</v>
      </c>
      <c r="AF1517" s="87">
        <v>37.6875093304552</v>
      </c>
      <c r="AG1517" s="19">
        <v>1.0919405827735301E-2</v>
      </c>
      <c r="AH1517" s="51">
        <v>-0.70688040905224603</v>
      </c>
      <c r="AI1517" s="19">
        <v>1.54082861390634E-2</v>
      </c>
      <c r="AJ1517" s="51">
        <v>15.267745820907299</v>
      </c>
      <c r="AK1517" s="19">
        <v>0.69871311408001902</v>
      </c>
      <c r="AL1517" s="19">
        <v>6.1906996514153399E-2</v>
      </c>
      <c r="AM1517" s="51">
        <v>73.058218244695993</v>
      </c>
      <c r="AN1517" s="15"/>
      <c r="AO1517" s="22">
        <v>1.8569221048892401E-2</v>
      </c>
      <c r="AP1517" s="22">
        <v>-2.6851596647247799E-2</v>
      </c>
      <c r="AQ1517" s="22">
        <v>6.6282127530939802E-2</v>
      </c>
      <c r="AR1517" s="22">
        <v>-8.4040825393458404E-2</v>
      </c>
      <c r="AS1517" s="20">
        <v>9</v>
      </c>
      <c r="AT1517" s="20">
        <v>3</v>
      </c>
      <c r="AU1517" s="20">
        <v>7</v>
      </c>
      <c r="AV1517" s="21">
        <v>5</v>
      </c>
      <c r="AW1517" s="15"/>
      <c r="AX1517" s="25">
        <v>8.5115282930055394E-2</v>
      </c>
      <c r="AY1517" s="26">
        <v>0.68113693940267706</v>
      </c>
      <c r="AZ1517" s="26">
        <v>0.88866833420433999</v>
      </c>
      <c r="BA1517" s="26">
        <v>0.92680942205788597</v>
      </c>
      <c r="BB1517" s="85">
        <v>8.7698605963214497E-3</v>
      </c>
      <c r="BC1517" s="88">
        <v>-16.9118628343567</v>
      </c>
      <c r="BD1517" s="18">
        <v>43847</v>
      </c>
      <c r="BE1517" s="18">
        <v>43914</v>
      </c>
      <c r="BF1517" s="20"/>
      <c r="BG1517" s="18"/>
      <c r="BH1517" s="15"/>
    </row>
    <row r="1518" spans="1:60" x14ac:dyDescent="0.25">
      <c r="A1518" s="15"/>
      <c r="B1518" s="14" t="s">
        <v>4705</v>
      </c>
      <c r="C1518" s="14" t="s">
        <v>4706</v>
      </c>
      <c r="D1518" s="14" t="s">
        <v>4707</v>
      </c>
      <c r="E1518" s="16" t="s">
        <v>36</v>
      </c>
      <c r="F1518" s="16" t="s">
        <v>350</v>
      </c>
      <c r="G1518" s="81" t="s">
        <v>145</v>
      </c>
      <c r="H1518" s="82" t="s">
        <v>173</v>
      </c>
      <c r="I1518" s="17" t="s">
        <v>31</v>
      </c>
      <c r="J1518" s="17" t="s">
        <v>4708</v>
      </c>
      <c r="K1518" s="15"/>
      <c r="L1518" s="18">
        <v>44022</v>
      </c>
      <c r="M1518" s="83">
        <v>1341.9828999992501</v>
      </c>
      <c r="N1518" s="84">
        <v>1341.9828999992501</v>
      </c>
      <c r="O1518" s="84">
        <v>1351.6644000001299</v>
      </c>
      <c r="P1518" s="85">
        <f t="shared" si="23"/>
        <v>0.99283734927036704</v>
      </c>
      <c r="Q1518" s="18">
        <v>44020</v>
      </c>
      <c r="R1518" s="86">
        <v>126732.674</v>
      </c>
      <c r="S1518" s="86">
        <v>102263.736530518</v>
      </c>
      <c r="T1518" s="15"/>
      <c r="U1518" s="19">
        <v>-3.89272148822783E-4</v>
      </c>
      <c r="V1518" s="51">
        <v>2.9857004847144699E-3</v>
      </c>
      <c r="W1518" s="19">
        <v>2.5838934048806599E-2</v>
      </c>
      <c r="X1518" s="51">
        <v>3.3728106559465201</v>
      </c>
      <c r="Y1518" s="19">
        <v>7.56895140511915E-3</v>
      </c>
      <c r="Z1518" s="51">
        <v>20.088568598759601</v>
      </c>
      <c r="AA1518" s="19">
        <v>4.2170061800788999E-2</v>
      </c>
      <c r="AB1518" s="51">
        <v>24.7936730832444</v>
      </c>
      <c r="AC1518" s="19">
        <v>0.137795101347438</v>
      </c>
      <c r="AD1518" s="51">
        <v>38.065365632995999</v>
      </c>
      <c r="AE1518" s="19">
        <v>0.12303987503401</v>
      </c>
      <c r="AF1518" s="87">
        <v>30.081219551997499</v>
      </c>
      <c r="AG1518" s="19">
        <v>5.3950395031279203E-3</v>
      </c>
      <c r="AH1518" s="51">
        <v>-1.25931704151299</v>
      </c>
      <c r="AI1518" s="19">
        <v>1.5837117600312901E-2</v>
      </c>
      <c r="AJ1518" s="51">
        <v>15.310628967025</v>
      </c>
      <c r="AK1518" s="19">
        <v>0.34198289999971199</v>
      </c>
      <c r="AL1518" s="19">
        <v>3.05152810251457E-2</v>
      </c>
      <c r="AM1518" s="51">
        <v>49.632772600627497</v>
      </c>
      <c r="AN1518" s="15"/>
      <c r="AO1518" s="22">
        <v>2.3642554040634398E-2</v>
      </c>
      <c r="AP1518" s="22">
        <v>-2.73295203060115E-2</v>
      </c>
      <c r="AQ1518" s="22">
        <v>5.2955702185499803E-2</v>
      </c>
      <c r="AR1518" s="22">
        <v>-5.7346605734928703E-2</v>
      </c>
      <c r="AS1518" s="20">
        <v>8</v>
      </c>
      <c r="AT1518" s="20">
        <v>4</v>
      </c>
      <c r="AU1518" s="20">
        <v>7</v>
      </c>
      <c r="AV1518" s="21">
        <v>5</v>
      </c>
      <c r="AW1518" s="15"/>
      <c r="AX1518" s="25">
        <v>7.6937428703531596E-2</v>
      </c>
      <c r="AY1518" s="26">
        <v>0.29357600797266098</v>
      </c>
      <c r="AZ1518" s="26">
        <v>0.72242114824348402</v>
      </c>
      <c r="BA1518" s="26">
        <v>0.39225745244175397</v>
      </c>
      <c r="BB1518" s="85">
        <v>7.9265609669982896E-3</v>
      </c>
      <c r="BC1518" s="88">
        <v>-12.492246814770599</v>
      </c>
      <c r="BD1518" s="18">
        <v>43714</v>
      </c>
      <c r="BE1518" s="18">
        <v>43914</v>
      </c>
      <c r="BF1518" s="20">
        <v>217</v>
      </c>
      <c r="BG1518" s="18">
        <v>44019</v>
      </c>
      <c r="BH1518" s="15"/>
    </row>
    <row r="1519" spans="1:60" x14ac:dyDescent="0.25">
      <c r="A1519" s="15"/>
      <c r="B1519" s="14" t="s">
        <v>4709</v>
      </c>
      <c r="C1519" s="14" t="s">
        <v>4710</v>
      </c>
      <c r="D1519" s="14" t="s">
        <v>4707</v>
      </c>
      <c r="E1519" s="16" t="s">
        <v>43</v>
      </c>
      <c r="F1519" s="16" t="s">
        <v>350</v>
      </c>
      <c r="G1519" s="81" t="s">
        <v>145</v>
      </c>
      <c r="H1519" s="82" t="s">
        <v>173</v>
      </c>
      <c r="I1519" s="17" t="s">
        <v>31</v>
      </c>
      <c r="J1519" s="17" t="s">
        <v>4711</v>
      </c>
      <c r="K1519" s="15"/>
      <c r="L1519" s="18">
        <v>44022</v>
      </c>
      <c r="M1519" s="83">
        <v>1571.3794999998099</v>
      </c>
      <c r="N1519" s="84">
        <v>1571.3794999998099</v>
      </c>
      <c r="O1519" s="84">
        <v>1582.62759999931</v>
      </c>
      <c r="P1519" s="85">
        <f t="shared" si="23"/>
        <v>0.99289276896251211</v>
      </c>
      <c r="Q1519" s="18">
        <v>44020</v>
      </c>
      <c r="R1519" s="86">
        <v>3340285.773</v>
      </c>
      <c r="S1519" s="86">
        <v>3256181.5640742201</v>
      </c>
      <c r="T1519" s="15"/>
      <c r="U1519" s="19">
        <v>-3.6139881467534002E-4</v>
      </c>
      <c r="V1519" s="51">
        <v>5.7730338994588203E-3</v>
      </c>
      <c r="W1519" s="19">
        <v>2.6697756791691101E-2</v>
      </c>
      <c r="X1519" s="51">
        <v>3.45869293023497</v>
      </c>
      <c r="Y1519" s="19">
        <v>1.26968344793568E-2</v>
      </c>
      <c r="Z1519" s="51">
        <v>20.6013569061761</v>
      </c>
      <c r="AA1519" s="19">
        <v>5.2863848468405202E-2</v>
      </c>
      <c r="AB1519" s="51">
        <v>25.8630517499987</v>
      </c>
      <c r="AC1519" s="19">
        <v>0.16542251455946799</v>
      </c>
      <c r="AD1519" s="51">
        <v>40.828106954228097</v>
      </c>
      <c r="AE1519" s="19">
        <v>0.16728685315872999</v>
      </c>
      <c r="AF1519" s="87">
        <v>34.5059173644986</v>
      </c>
      <c r="AG1519" s="19">
        <v>5.6754138659016497E-3</v>
      </c>
      <c r="AH1519" s="51">
        <v>-1.2312796052356101</v>
      </c>
      <c r="AI1519" s="19">
        <v>2.12920793710509E-2</v>
      </c>
      <c r="AJ1519" s="51">
        <v>15.856125144098799</v>
      </c>
      <c r="AK1519" s="19">
        <v>0.57137949999945703</v>
      </c>
      <c r="AL1519" s="19">
        <v>4.72682105973945E-2</v>
      </c>
      <c r="AM1519" s="51">
        <v>72.572432600543806</v>
      </c>
      <c r="AN1519" s="15"/>
      <c r="AO1519" s="22">
        <v>2.36711075813218E-2</v>
      </c>
      <c r="AP1519" s="22">
        <v>-2.7302371136102E-2</v>
      </c>
      <c r="AQ1519" s="22">
        <v>5.3836912889892098E-2</v>
      </c>
      <c r="AR1519" s="22">
        <v>-5.6531057575775798E-2</v>
      </c>
      <c r="AS1519" s="20">
        <v>8</v>
      </c>
      <c r="AT1519" s="20">
        <v>4</v>
      </c>
      <c r="AU1519" s="20">
        <v>7</v>
      </c>
      <c r="AV1519" s="21">
        <v>5</v>
      </c>
      <c r="AW1519" s="15"/>
      <c r="AX1519" s="25">
        <v>7.6955706272347005E-2</v>
      </c>
      <c r="AY1519" s="26">
        <v>0.42217610239004</v>
      </c>
      <c r="AZ1519" s="26">
        <v>0.75907318197096196</v>
      </c>
      <c r="BA1519" s="26">
        <v>0.56624929153713299</v>
      </c>
      <c r="BB1519" s="85">
        <v>7.9286919525202396E-3</v>
      </c>
      <c r="BC1519" s="88">
        <v>-12.206069026608001</v>
      </c>
      <c r="BD1519" s="18">
        <v>43850</v>
      </c>
      <c r="BE1519" s="18">
        <v>43914</v>
      </c>
      <c r="BF1519" s="20">
        <v>109</v>
      </c>
      <c r="BG1519" s="18">
        <v>44001</v>
      </c>
      <c r="BH1519" s="15"/>
    </row>
    <row r="1520" spans="1:60" x14ac:dyDescent="0.25">
      <c r="A1520" s="15"/>
      <c r="B1520" s="14" t="s">
        <v>4712</v>
      </c>
      <c r="C1520" s="14" t="s">
        <v>4713</v>
      </c>
      <c r="D1520" s="14" t="s">
        <v>4707</v>
      </c>
      <c r="E1520" s="16" t="s">
        <v>257</v>
      </c>
      <c r="F1520" s="16" t="s">
        <v>350</v>
      </c>
      <c r="G1520" s="81" t="s">
        <v>145</v>
      </c>
      <c r="H1520" s="82" t="s">
        <v>173</v>
      </c>
      <c r="I1520" s="17" t="s">
        <v>31</v>
      </c>
      <c r="J1520" s="17" t="s">
        <v>4714</v>
      </c>
      <c r="K1520" s="15"/>
      <c r="L1520" s="18">
        <v>44022</v>
      </c>
      <c r="M1520" s="83">
        <v>1575.42320000008</v>
      </c>
      <c r="N1520" s="84">
        <v>1575.42320000008</v>
      </c>
      <c r="O1520" s="84">
        <v>1586.68290000036</v>
      </c>
      <c r="P1520" s="85">
        <f t="shared" si="23"/>
        <v>0.99290362302368207</v>
      </c>
      <c r="Q1520" s="18">
        <v>44020</v>
      </c>
      <c r="R1520" s="86">
        <v>11307147.725</v>
      </c>
      <c r="S1520" s="86">
        <v>10560749.133031299</v>
      </c>
      <c r="T1520" s="15"/>
      <c r="U1520" s="19">
        <v>-3.5590460538514901E-4</v>
      </c>
      <c r="V1520" s="51">
        <v>6.3224548284779303E-3</v>
      </c>
      <c r="W1520" s="19">
        <v>2.6866496609727598E-2</v>
      </c>
      <c r="X1520" s="51">
        <v>3.4755669120386301</v>
      </c>
      <c r="Y1520" s="19">
        <v>1.3707368727409601E-2</v>
      </c>
      <c r="Z1520" s="51">
        <v>20.7024103309959</v>
      </c>
      <c r="AA1520" s="19">
        <v>5.4977345173028901E-2</v>
      </c>
      <c r="AB1520" s="51">
        <v>26.0744014204538</v>
      </c>
      <c r="AC1520" s="19">
        <v>0.17009876471449401</v>
      </c>
      <c r="AD1520" s="51">
        <v>41.295731969701599</v>
      </c>
      <c r="AE1520" s="19">
        <v>0.17431666979624399</v>
      </c>
      <c r="AF1520" s="87">
        <v>35.208899028250002</v>
      </c>
      <c r="AG1520" s="19">
        <v>5.7305496411572702E-3</v>
      </c>
      <c r="AH1520" s="51">
        <v>-1.2257660277100499</v>
      </c>
      <c r="AI1520" s="19">
        <v>2.2367081744960202E-2</v>
      </c>
      <c r="AJ1520" s="51">
        <v>15.963625381497</v>
      </c>
      <c r="AK1520" s="19">
        <v>0.57542320000007796</v>
      </c>
      <c r="AL1520" s="19">
        <v>4.7543292532282101E-2</v>
      </c>
      <c r="AM1520" s="51">
        <v>72.976802600664101</v>
      </c>
      <c r="AN1520" s="15"/>
      <c r="AO1520" s="22">
        <v>2.36767361748207E-2</v>
      </c>
      <c r="AP1520" s="22">
        <v>-2.7297002354316601E-2</v>
      </c>
      <c r="AQ1520" s="22">
        <v>5.4010244279197699E-2</v>
      </c>
      <c r="AR1520" s="22">
        <v>-5.6370805429687601E-2</v>
      </c>
      <c r="AS1520" s="20">
        <v>8</v>
      </c>
      <c r="AT1520" s="20">
        <v>4</v>
      </c>
      <c r="AU1520" s="20">
        <v>7</v>
      </c>
      <c r="AV1520" s="21">
        <v>5</v>
      </c>
      <c r="AW1520" s="15"/>
      <c r="AX1520" s="25">
        <v>7.6959421944775397E-2</v>
      </c>
      <c r="AY1520" s="26">
        <v>0.44757916826574701</v>
      </c>
      <c r="AZ1520" s="26">
        <v>0.76631467910465301</v>
      </c>
      <c r="BA1520" s="26">
        <v>0.60077230179831498</v>
      </c>
      <c r="BB1520" s="85">
        <v>7.9291236858534796E-3</v>
      </c>
      <c r="BC1520" s="88">
        <v>-12.175250065236501</v>
      </c>
      <c r="BD1520" s="18">
        <v>43850</v>
      </c>
      <c r="BE1520" s="18">
        <v>43914</v>
      </c>
      <c r="BF1520" s="20">
        <v>109</v>
      </c>
      <c r="BG1520" s="18">
        <v>44001</v>
      </c>
      <c r="BH1520" s="15"/>
    </row>
    <row r="1521" spans="1:60" x14ac:dyDescent="0.25">
      <c r="A1521" s="15"/>
      <c r="B1521" s="14" t="s">
        <v>4715</v>
      </c>
      <c r="C1521" s="14" t="s">
        <v>4716</v>
      </c>
      <c r="D1521" s="14" t="s">
        <v>4707</v>
      </c>
      <c r="E1521" s="16" t="s">
        <v>83</v>
      </c>
      <c r="F1521" s="16" t="s">
        <v>350</v>
      </c>
      <c r="G1521" s="81" t="s">
        <v>145</v>
      </c>
      <c r="H1521" s="82" t="s">
        <v>173</v>
      </c>
      <c r="I1521" s="17" t="s">
        <v>31</v>
      </c>
      <c r="J1521" s="17" t="s">
        <v>4717</v>
      </c>
      <c r="K1521" s="15"/>
      <c r="L1521" s="18">
        <v>44022</v>
      </c>
      <c r="M1521" s="83">
        <v>1400.1190000008801</v>
      </c>
      <c r="N1521" s="84">
        <v>1400.1190000008801</v>
      </c>
      <c r="O1521" s="84">
        <v>1410.24159999937</v>
      </c>
      <c r="P1521" s="85">
        <f t="shared" si="23"/>
        <v>0.99282208098350355</v>
      </c>
      <c r="Q1521" s="18">
        <v>44020</v>
      </c>
      <c r="R1521" s="86">
        <v>968143.70900000003</v>
      </c>
      <c r="S1521" s="86">
        <v>1286972.34353125</v>
      </c>
      <c r="T1521" s="15"/>
      <c r="U1521" s="19">
        <v>-3.9695147006568699E-4</v>
      </c>
      <c r="V1521" s="51">
        <v>2.21776836042409E-3</v>
      </c>
      <c r="W1521" s="19">
        <v>2.5602202573281801E-2</v>
      </c>
      <c r="X1521" s="51">
        <v>3.3491375083940502</v>
      </c>
      <c r="Y1521" s="19">
        <v>6.1595445131388303E-3</v>
      </c>
      <c r="Z1521" s="51">
        <v>19.947627909568801</v>
      </c>
      <c r="AA1521" s="19">
        <v>3.9240308646185398E-2</v>
      </c>
      <c r="AB1521" s="51">
        <v>24.500697767769498</v>
      </c>
      <c r="AC1521" s="19">
        <v>0.13549634571609201</v>
      </c>
      <c r="AD1521" s="51">
        <v>37.835490069876002</v>
      </c>
      <c r="AE1521" s="19">
        <v>0.12262532806024</v>
      </c>
      <c r="AF1521" s="87">
        <v>30.039764854620401</v>
      </c>
      <c r="AG1521" s="19">
        <v>5.3176785168034301E-3</v>
      </c>
      <c r="AH1521" s="51">
        <v>-1.2670531401454399</v>
      </c>
      <c r="AI1521" s="19">
        <v>1.43381904417765E-2</v>
      </c>
      <c r="AJ1521" s="51">
        <v>15.160736251171301</v>
      </c>
      <c r="AK1521" s="19">
        <v>0.40011900000157802</v>
      </c>
      <c r="AL1521" s="19">
        <v>3.4990978178029798E-2</v>
      </c>
      <c r="AM1521" s="51">
        <v>55.446382600814097</v>
      </c>
      <c r="AN1521" s="15"/>
      <c r="AO1521" s="22">
        <v>2.3634697286979599E-2</v>
      </c>
      <c r="AP1521" s="22">
        <v>-2.73369685610305E-2</v>
      </c>
      <c r="AQ1521" s="22">
        <v>5.2712749989950701E-2</v>
      </c>
      <c r="AR1521" s="22">
        <v>-5.7571162527019597E-2</v>
      </c>
      <c r="AS1521" s="20">
        <v>8</v>
      </c>
      <c r="AT1521" s="20">
        <v>4</v>
      </c>
      <c r="AU1521" s="20">
        <v>7</v>
      </c>
      <c r="AV1521" s="21">
        <v>5</v>
      </c>
      <c r="AW1521" s="15"/>
      <c r="AX1521" s="25">
        <v>7.6932651024035306E-2</v>
      </c>
      <c r="AY1521" s="26">
        <v>0.25832594236953799</v>
      </c>
      <c r="AZ1521" s="26">
        <v>0.71237609708896299</v>
      </c>
      <c r="BA1521" s="26">
        <v>0.34479346573152703</v>
      </c>
      <c r="BB1521" s="85">
        <v>7.9260006754975597E-3</v>
      </c>
      <c r="BC1521" s="88">
        <v>-12.6267516982043</v>
      </c>
      <c r="BD1521" s="18">
        <v>43714</v>
      </c>
      <c r="BE1521" s="18">
        <v>43914</v>
      </c>
      <c r="BF1521" s="20">
        <v>218</v>
      </c>
      <c r="BG1521" s="18">
        <v>44020</v>
      </c>
      <c r="BH1521" s="15"/>
    </row>
    <row r="1522" spans="1:60" x14ac:dyDescent="0.25">
      <c r="A1522" s="15"/>
      <c r="B1522" s="14" t="s">
        <v>4718</v>
      </c>
      <c r="C1522" s="14" t="s">
        <v>4719</v>
      </c>
      <c r="D1522" s="14" t="s">
        <v>4707</v>
      </c>
      <c r="E1522" s="16" t="s">
        <v>363</v>
      </c>
      <c r="F1522" s="16" t="s">
        <v>350</v>
      </c>
      <c r="G1522" s="81" t="s">
        <v>145</v>
      </c>
      <c r="H1522" s="82" t="s">
        <v>173</v>
      </c>
      <c r="I1522" s="17" t="s">
        <v>31</v>
      </c>
      <c r="J1522" s="17" t="s">
        <v>4720</v>
      </c>
      <c r="K1522" s="15"/>
      <c r="L1522" s="18">
        <v>44022</v>
      </c>
      <c r="M1522" s="83">
        <v>1426.96299999952</v>
      </c>
      <c r="N1522" s="84">
        <v>1426.96299999952</v>
      </c>
      <c r="O1522" s="84">
        <v>1437.2497000005101</v>
      </c>
      <c r="P1522" s="85">
        <f t="shared" si="23"/>
        <v>0.99284278855581853</v>
      </c>
      <c r="Q1522" s="18">
        <v>44020</v>
      </c>
      <c r="R1522" s="86">
        <v>12741981.925000001</v>
      </c>
      <c r="S1522" s="86">
        <v>9485855.9348281194</v>
      </c>
      <c r="T1522" s="15"/>
      <c r="U1522" s="19">
        <v>-3.8654590480291501E-4</v>
      </c>
      <c r="V1522" s="51">
        <v>3.2583248867013E-3</v>
      </c>
      <c r="W1522" s="19">
        <v>2.5923317181877799E-2</v>
      </c>
      <c r="X1522" s="51">
        <v>3.38124896925365</v>
      </c>
      <c r="Y1522" s="19">
        <v>8.0717771361378306E-3</v>
      </c>
      <c r="Z1522" s="51">
        <v>20.138851171854199</v>
      </c>
      <c r="AA1522" s="19">
        <v>4.3216377240241903E-2</v>
      </c>
      <c r="AB1522" s="51">
        <v>24.898304627189599</v>
      </c>
      <c r="AC1522" s="19">
        <v>0.144190596465778</v>
      </c>
      <c r="AD1522" s="51">
        <v>38.704915144829997</v>
      </c>
      <c r="AE1522" s="19">
        <v>0.135547365926032</v>
      </c>
      <c r="AF1522" s="87">
        <v>31.331968641199602</v>
      </c>
      <c r="AG1522" s="19">
        <v>5.4225882395257897E-3</v>
      </c>
      <c r="AH1522" s="51">
        <v>-1.2565621678732</v>
      </c>
      <c r="AI1522" s="19">
        <v>1.6372063075323198E-2</v>
      </c>
      <c r="AJ1522" s="51">
        <v>15.364123514533301</v>
      </c>
      <c r="AK1522" s="19">
        <v>0.42696300000010501</v>
      </c>
      <c r="AL1522" s="19">
        <v>3.7001539818447803E-2</v>
      </c>
      <c r="AM1522" s="51">
        <v>58.130782600666898</v>
      </c>
      <c r="AN1522" s="15"/>
      <c r="AO1522" s="22">
        <v>2.36453950710711E-2</v>
      </c>
      <c r="AP1522" s="22">
        <v>-2.7326812014507599E-2</v>
      </c>
      <c r="AQ1522" s="22">
        <v>5.3042159051983603E-2</v>
      </c>
      <c r="AR1522" s="22">
        <v>-5.7266385018010603E-2</v>
      </c>
      <c r="AS1522" s="20">
        <v>8</v>
      </c>
      <c r="AT1522" s="20">
        <v>4</v>
      </c>
      <c r="AU1522" s="20">
        <v>7</v>
      </c>
      <c r="AV1522" s="21">
        <v>5</v>
      </c>
      <c r="AW1522" s="15"/>
      <c r="AX1522" s="25">
        <v>7.6939104964767496E-2</v>
      </c>
      <c r="AY1522" s="26">
        <v>0.306162727409173</v>
      </c>
      <c r="AZ1522" s="26">
        <v>0.72600812104519696</v>
      </c>
      <c r="BA1522" s="26">
        <v>0.40922953080917102</v>
      </c>
      <c r="BB1522" s="85">
        <v>7.9267581399381001E-3</v>
      </c>
      <c r="BC1522" s="88">
        <v>-12.4469146969641</v>
      </c>
      <c r="BD1522" s="18">
        <v>43747</v>
      </c>
      <c r="BE1522" s="18">
        <v>43914</v>
      </c>
      <c r="BF1522" s="20">
        <v>194</v>
      </c>
      <c r="BG1522" s="18">
        <v>44019</v>
      </c>
      <c r="BH1522" s="15"/>
    </row>
    <row r="1523" spans="1:60" x14ac:dyDescent="0.25">
      <c r="A1523" s="15"/>
      <c r="B1523" s="14" t="s">
        <v>4721</v>
      </c>
      <c r="C1523" s="14" t="s">
        <v>4722</v>
      </c>
      <c r="D1523" s="14" t="s">
        <v>4707</v>
      </c>
      <c r="E1523" s="16" t="s">
        <v>367</v>
      </c>
      <c r="F1523" s="16" t="s">
        <v>350</v>
      </c>
      <c r="G1523" s="81" t="s">
        <v>145</v>
      </c>
      <c r="H1523" s="82" t="s">
        <v>173</v>
      </c>
      <c r="I1523" s="17" t="s">
        <v>31</v>
      </c>
      <c r="J1523" s="17" t="s">
        <v>4723</v>
      </c>
      <c r="K1523" s="15"/>
      <c r="L1523" s="18">
        <v>44022</v>
      </c>
      <c r="M1523" s="83">
        <v>1587.98650000058</v>
      </c>
      <c r="N1523" s="84">
        <v>1587.98650000058</v>
      </c>
      <c r="O1523" s="84">
        <v>1599.32970000058</v>
      </c>
      <c r="P1523" s="85">
        <f t="shared" si="23"/>
        <v>0.99290752869780641</v>
      </c>
      <c r="Q1523" s="18">
        <v>44020</v>
      </c>
      <c r="R1523" s="86">
        <v>3509051.5520000001</v>
      </c>
      <c r="S1523" s="86">
        <v>3616899.37832422</v>
      </c>
      <c r="T1523" s="15"/>
      <c r="U1523" s="19">
        <v>-3.5397086958255402E-4</v>
      </c>
      <c r="V1523" s="51">
        <v>6.5158284087374297E-3</v>
      </c>
      <c r="W1523" s="19">
        <v>2.6927124674330099E-2</v>
      </c>
      <c r="X1523" s="51">
        <v>3.4816297184988798</v>
      </c>
      <c r="Y1523" s="19">
        <v>1.40710579944425E-2</v>
      </c>
      <c r="Z1523" s="51">
        <v>20.738779257691899</v>
      </c>
      <c r="AA1523" s="19">
        <v>5.5739321651344702E-2</v>
      </c>
      <c r="AB1523" s="51">
        <v>26.1505990682926</v>
      </c>
      <c r="AC1523" s="19">
        <v>0.17178741381940199</v>
      </c>
      <c r="AD1523" s="51">
        <v>41.464596880192403</v>
      </c>
      <c r="AE1523" s="19">
        <v>0.176858947143191</v>
      </c>
      <c r="AF1523" s="87">
        <v>35.463126762944697</v>
      </c>
      <c r="AG1523" s="19">
        <v>5.7503696243656997E-3</v>
      </c>
      <c r="AH1523" s="51">
        <v>-1.2237840293892099</v>
      </c>
      <c r="AI1523" s="19">
        <v>2.27540230553132E-2</v>
      </c>
      <c r="AJ1523" s="51">
        <v>16.002319512539501</v>
      </c>
      <c r="AK1523" s="19">
        <v>0.58798650000069796</v>
      </c>
      <c r="AL1523" s="19">
        <v>4.8393913890322403E-2</v>
      </c>
      <c r="AM1523" s="51">
        <v>74.233132600667901</v>
      </c>
      <c r="AN1523" s="15"/>
      <c r="AO1523" s="22">
        <v>2.36787813846604E-2</v>
      </c>
      <c r="AP1523" s="22">
        <v>-2.7295097061141901E-2</v>
      </c>
      <c r="AQ1523" s="22">
        <v>5.4072570323114598E-2</v>
      </c>
      <c r="AR1523" s="22">
        <v>-5.6313095171426499E-2</v>
      </c>
      <c r="AS1523" s="20">
        <v>8</v>
      </c>
      <c r="AT1523" s="20">
        <v>4</v>
      </c>
      <c r="AU1523" s="20">
        <v>7</v>
      </c>
      <c r="AV1523" s="21">
        <v>5</v>
      </c>
      <c r="AW1523" s="15"/>
      <c r="AX1523" s="25">
        <v>7.6960849664246794E-2</v>
      </c>
      <c r="AY1523" s="26">
        <v>0.45673671177701203</v>
      </c>
      <c r="AZ1523" s="26">
        <v>0.76892540334938497</v>
      </c>
      <c r="BA1523" s="26">
        <v>0.613229734050037</v>
      </c>
      <c r="BB1523" s="85">
        <v>7.9292883544167091E-3</v>
      </c>
      <c r="BC1523" s="88">
        <v>-12.164162068773299</v>
      </c>
      <c r="BD1523" s="18">
        <v>43850</v>
      </c>
      <c r="BE1523" s="18">
        <v>43914</v>
      </c>
      <c r="BF1523" s="20">
        <v>109</v>
      </c>
      <c r="BG1523" s="18">
        <v>44001</v>
      </c>
      <c r="BH1523" s="15"/>
    </row>
    <row r="1524" spans="1:60" x14ac:dyDescent="0.25">
      <c r="A1524" s="15"/>
      <c r="B1524" s="14" t="s">
        <v>4724</v>
      </c>
      <c r="C1524" s="14" t="s">
        <v>4725</v>
      </c>
      <c r="D1524" s="14" t="s">
        <v>4707</v>
      </c>
      <c r="E1524" s="16" t="s">
        <v>371</v>
      </c>
      <c r="F1524" s="16" t="s">
        <v>350</v>
      </c>
      <c r="G1524" s="81" t="s">
        <v>145</v>
      </c>
      <c r="H1524" s="82" t="s">
        <v>173</v>
      </c>
      <c r="I1524" s="17" t="s">
        <v>31</v>
      </c>
      <c r="J1524" s="17" t="s">
        <v>4726</v>
      </c>
      <c r="K1524" s="15"/>
      <c r="L1524" s="18">
        <v>44022</v>
      </c>
      <c r="M1524" s="83">
        <v>1099.9203999992501</v>
      </c>
      <c r="N1524" s="84">
        <v>1099.9203999992501</v>
      </c>
      <c r="O1524" s="84">
        <v>1124.1296999994699</v>
      </c>
      <c r="P1524" s="85">
        <f t="shared" si="23"/>
        <v>0.97846396194297569</v>
      </c>
      <c r="Q1524" s="18">
        <v>43747</v>
      </c>
      <c r="R1524" s="86">
        <v>162758.19099999999</v>
      </c>
      <c r="S1524" s="86">
        <v>96681.225114501998</v>
      </c>
      <c r="T1524" s="15"/>
      <c r="U1524" s="19">
        <v>-3.46359612194647E-4</v>
      </c>
      <c r="V1524" s="51">
        <v>7.2769541475281602E-3</v>
      </c>
      <c r="W1524" s="19">
        <v>2.7161900366991201E-2</v>
      </c>
      <c r="X1524" s="51">
        <v>3.5051072877649898</v>
      </c>
      <c r="Y1524" s="19">
        <v>2.61564757438464E-2</v>
      </c>
      <c r="Z1524" s="51">
        <v>21.9473210326396</v>
      </c>
      <c r="AA1524" s="19">
        <v>-9.4301866120076704E-3</v>
      </c>
      <c r="AB1524" s="51">
        <v>19.633648241957399</v>
      </c>
      <c r="AC1524" s="19">
        <v>-2.05111483046494E-3</v>
      </c>
      <c r="AD1524" s="51">
        <v>24.080744015198398</v>
      </c>
      <c r="AE1524" s="19">
        <v>6.2437368214887101E-3</v>
      </c>
      <c r="AF1524" s="87">
        <v>18.401605730759901</v>
      </c>
      <c r="AG1524" s="19">
        <v>5.8269945639040097E-3</v>
      </c>
      <c r="AH1524" s="51">
        <v>-1.21612153543538</v>
      </c>
      <c r="AI1524" s="19">
        <v>2.61564757438464E-2</v>
      </c>
      <c r="AJ1524" s="51">
        <v>16.342564781370999</v>
      </c>
      <c r="AK1524" s="19">
        <v>9.9920399999973597E-2</v>
      </c>
      <c r="AL1524" s="19">
        <v>9.7798444603540702E-3</v>
      </c>
      <c r="AM1524" s="51">
        <v>25.4265226006391</v>
      </c>
      <c r="AN1524" s="15"/>
      <c r="AO1524" s="22">
        <v>2.3686510114202999E-2</v>
      </c>
      <c r="AP1524" s="22">
        <v>-2.72877320148837E-2</v>
      </c>
      <c r="AQ1524" s="22">
        <v>1.2322479944487E-2</v>
      </c>
      <c r="AR1524" s="22">
        <v>-2.6502626232286299E-2</v>
      </c>
      <c r="AS1524" s="20">
        <v>5</v>
      </c>
      <c r="AT1524" s="20">
        <v>3</v>
      </c>
      <c r="AU1524" s="20">
        <v>7</v>
      </c>
      <c r="AV1524" s="21">
        <v>5</v>
      </c>
      <c r="AW1524" s="15"/>
      <c r="AX1524" s="25">
        <v>5.0181760564446502E-2</v>
      </c>
      <c r="AY1524" s="26">
        <v>-0.63334802669214696</v>
      </c>
      <c r="AZ1524" s="26">
        <v>0.51581779198841105</v>
      </c>
      <c r="BA1524" s="26">
        <v>-0.87923253355620501</v>
      </c>
      <c r="BB1524" s="85">
        <v>5.17583171226761E-3</v>
      </c>
      <c r="BC1524" s="88">
        <v>-6.9543309815198899</v>
      </c>
      <c r="BD1524" s="18">
        <v>43747</v>
      </c>
      <c r="BE1524" s="18">
        <v>43783</v>
      </c>
      <c r="BF1524" s="20"/>
      <c r="BG1524" s="18"/>
      <c r="BH1524" s="15"/>
    </row>
    <row r="1525" spans="1:60" x14ac:dyDescent="0.25">
      <c r="A1525" s="15"/>
      <c r="B1525" s="14" t="s">
        <v>4727</v>
      </c>
      <c r="C1525" s="14" t="s">
        <v>4728</v>
      </c>
      <c r="D1525" s="14" t="s">
        <v>4707</v>
      </c>
      <c r="E1525" s="16" t="s">
        <v>378</v>
      </c>
      <c r="F1525" s="16" t="s">
        <v>350</v>
      </c>
      <c r="G1525" s="81" t="s">
        <v>145</v>
      </c>
      <c r="H1525" s="82" t="s">
        <v>173</v>
      </c>
      <c r="I1525" s="17" t="s">
        <v>31</v>
      </c>
      <c r="J1525" s="17" t="s">
        <v>4729</v>
      </c>
      <c r="K1525" s="15"/>
      <c r="L1525" s="18">
        <v>44022</v>
      </c>
      <c r="M1525" s="83">
        <v>1630.82340000011</v>
      </c>
      <c r="N1525" s="84">
        <v>1630.82340000011</v>
      </c>
      <c r="O1525" s="84">
        <v>1642.4791000001101</v>
      </c>
      <c r="P1525" s="85">
        <f t="shared" si="23"/>
        <v>0.99290359311117005</v>
      </c>
      <c r="Q1525" s="18">
        <v>44020</v>
      </c>
      <c r="R1525" s="86">
        <v>89671.494000000006</v>
      </c>
      <c r="S1525" s="86">
        <v>98704.945645019499</v>
      </c>
      <c r="T1525" s="15"/>
      <c r="U1525" s="19">
        <v>-3.5595104873209499E-4</v>
      </c>
      <c r="V1525" s="51">
        <v>6.3178104937833303E-3</v>
      </c>
      <c r="W1525" s="19">
        <v>2.68663885162823E-2</v>
      </c>
      <c r="X1525" s="51">
        <v>3.4755561026941</v>
      </c>
      <c r="Y1525" s="19">
        <v>1.37066614443029E-2</v>
      </c>
      <c r="Z1525" s="51">
        <v>20.702339602692501</v>
      </c>
      <c r="AA1525" s="19">
        <v>5.4977116937152501E-2</v>
      </c>
      <c r="AB1525" s="51">
        <v>26.074378596880699</v>
      </c>
      <c r="AC1525" s="19">
        <v>0.170099185792496</v>
      </c>
      <c r="AD1525" s="51">
        <v>41.295774077531</v>
      </c>
      <c r="AE1525" s="19">
        <v>0.17431755112920699</v>
      </c>
      <c r="AF1525" s="87">
        <v>35.208987161517101</v>
      </c>
      <c r="AG1525" s="19">
        <v>5.7304475085402399E-3</v>
      </c>
      <c r="AH1525" s="51">
        <v>-1.2257762409717501</v>
      </c>
      <c r="AI1525" s="19">
        <v>2.2366356730344698E-2</v>
      </c>
      <c r="AJ1525" s="51">
        <v>15.9635528800281</v>
      </c>
      <c r="AK1525" s="19">
        <v>0.60167295226885498</v>
      </c>
      <c r="AL1525" s="19">
        <v>5.4849635020218598E-2</v>
      </c>
      <c r="AM1525" s="51">
        <v>63.354202063579599</v>
      </c>
      <c r="AN1525" s="15"/>
      <c r="AO1525" s="22">
        <v>2.3676751219682001E-2</v>
      </c>
      <c r="AP1525" s="22">
        <v>-2.7297017268210801E-2</v>
      </c>
      <c r="AQ1525" s="22">
        <v>5.40099596164509E-2</v>
      </c>
      <c r="AR1525" s="22">
        <v>-5.6370997433987199E-2</v>
      </c>
      <c r="AS1525" s="20">
        <v>8</v>
      </c>
      <c r="AT1525" s="20">
        <v>4</v>
      </c>
      <c r="AU1525" s="20">
        <v>7</v>
      </c>
      <c r="AV1525" s="21">
        <v>5</v>
      </c>
      <c r="AW1525" s="15"/>
      <c r="AX1525" s="25">
        <v>7.6959400303894698E-2</v>
      </c>
      <c r="AY1525" s="26">
        <v>0.44757647710730503</v>
      </c>
      <c r="AZ1525" s="26">
        <v>0.76631358734812205</v>
      </c>
      <c r="BA1525" s="26">
        <v>0.60076863342237596</v>
      </c>
      <c r="BB1525" s="85">
        <v>7.9291214651038902E-3</v>
      </c>
      <c r="BC1525" s="88">
        <v>-12.1752625640656</v>
      </c>
      <c r="BD1525" s="18">
        <v>43850</v>
      </c>
      <c r="BE1525" s="18">
        <v>43914</v>
      </c>
      <c r="BF1525" s="20">
        <v>109</v>
      </c>
      <c r="BG1525" s="18">
        <v>44001</v>
      </c>
      <c r="BH1525" s="15"/>
    </row>
    <row r="1526" spans="1:60" x14ac:dyDescent="0.25">
      <c r="A1526" s="15"/>
      <c r="B1526" s="14" t="s">
        <v>4730</v>
      </c>
      <c r="C1526" s="14" t="s">
        <v>4731</v>
      </c>
      <c r="D1526" s="14" t="s">
        <v>4707</v>
      </c>
      <c r="E1526" s="16" t="s">
        <v>382</v>
      </c>
      <c r="F1526" s="16" t="s">
        <v>350</v>
      </c>
      <c r="G1526" s="81" t="s">
        <v>145</v>
      </c>
      <c r="H1526" s="82" t="s">
        <v>173</v>
      </c>
      <c r="I1526" s="17" t="s">
        <v>31</v>
      </c>
      <c r="J1526" s="17" t="s">
        <v>4732</v>
      </c>
      <c r="K1526" s="15"/>
      <c r="L1526" s="18">
        <v>44022</v>
      </c>
      <c r="M1526" s="83">
        <v>1615.8655999992</v>
      </c>
      <c r="N1526" s="84">
        <v>1615.8655999992</v>
      </c>
      <c r="O1526" s="84">
        <v>1627.3965000007299</v>
      </c>
      <c r="P1526" s="85">
        <f t="shared" si="23"/>
        <v>0.99291451099868733</v>
      </c>
      <c r="Q1526" s="18">
        <v>44020</v>
      </c>
      <c r="R1526" s="86">
        <v>39579.726999999999</v>
      </c>
      <c r="S1526" s="86">
        <v>46457.767095397903</v>
      </c>
      <c r="T1526" s="15"/>
      <c r="U1526" s="19">
        <v>-3.5046322136622599E-4</v>
      </c>
      <c r="V1526" s="51">
        <v>6.8665932303702002E-3</v>
      </c>
      <c r="W1526" s="19">
        <v>2.7035330982471399E-2</v>
      </c>
      <c r="X1526" s="51">
        <v>3.4924503493130001</v>
      </c>
      <c r="Y1526" s="19">
        <v>1.4718854597958899E-2</v>
      </c>
      <c r="Z1526" s="51">
        <v>20.803558918036298</v>
      </c>
      <c r="AA1526" s="19">
        <v>5.7095631542324603E-2</v>
      </c>
      <c r="AB1526" s="51">
        <v>26.2862300573906</v>
      </c>
      <c r="AC1526" s="19">
        <v>0.17479699622519501</v>
      </c>
      <c r="AD1526" s="51">
        <v>41.765555120771801</v>
      </c>
      <c r="AE1526" s="19">
        <v>0.181393061619019</v>
      </c>
      <c r="AF1526" s="87">
        <v>35.916538210527499</v>
      </c>
      <c r="AG1526" s="19">
        <v>5.7857408555719303E-3</v>
      </c>
      <c r="AH1526" s="51">
        <v>-1.2202469062685899</v>
      </c>
      <c r="AI1526" s="19">
        <v>2.3443362644684398E-2</v>
      </c>
      <c r="AJ1526" s="51">
        <v>16.071253471454799</v>
      </c>
      <c r="AK1526" s="19">
        <v>0.61586559999908796</v>
      </c>
      <c r="AL1526" s="19">
        <v>5.5905093840920003E-2</v>
      </c>
      <c r="AM1526" s="51">
        <v>64.7734668366611</v>
      </c>
      <c r="AN1526" s="15"/>
      <c r="AO1526" s="22">
        <v>2.3682333809119899E-2</v>
      </c>
      <c r="AP1526" s="22">
        <v>-2.7291727183182998E-2</v>
      </c>
      <c r="AQ1526" s="22">
        <v>5.41834664745693E-2</v>
      </c>
      <c r="AR1526" s="22">
        <v>-5.6210459013527697E-2</v>
      </c>
      <c r="AS1526" s="20">
        <v>8</v>
      </c>
      <c r="AT1526" s="20">
        <v>4</v>
      </c>
      <c r="AU1526" s="20">
        <v>7</v>
      </c>
      <c r="AV1526" s="21">
        <v>5</v>
      </c>
      <c r="AW1526" s="15"/>
      <c r="AX1526" s="25">
        <v>7.6963257338356905E-2</v>
      </c>
      <c r="AY1526" s="26">
        <v>0.47303508118875498</v>
      </c>
      <c r="AZ1526" s="26">
        <v>0.77357144930738297</v>
      </c>
      <c r="BA1526" s="26">
        <v>0.63541734913906101</v>
      </c>
      <c r="BB1526" s="85">
        <v>7.9295676537094496E-3</v>
      </c>
      <c r="BC1526" s="88">
        <v>-12.144434494592099</v>
      </c>
      <c r="BD1526" s="18">
        <v>43850</v>
      </c>
      <c r="BE1526" s="18">
        <v>43914</v>
      </c>
      <c r="BF1526" s="20">
        <v>109</v>
      </c>
      <c r="BG1526" s="18">
        <v>44001</v>
      </c>
      <c r="BH1526" s="15"/>
    </row>
    <row r="1527" spans="1:60" x14ac:dyDescent="0.25">
      <c r="A1527" s="15"/>
      <c r="B1527" s="14" t="s">
        <v>4733</v>
      </c>
      <c r="C1527" s="14" t="s">
        <v>4734</v>
      </c>
      <c r="D1527" s="14" t="s">
        <v>4707</v>
      </c>
      <c r="E1527" s="16" t="s">
        <v>386</v>
      </c>
      <c r="F1527" s="16" t="s">
        <v>350</v>
      </c>
      <c r="G1527" s="81" t="s">
        <v>145</v>
      </c>
      <c r="H1527" s="82" t="s">
        <v>173</v>
      </c>
      <c r="I1527" s="17" t="s">
        <v>31</v>
      </c>
      <c r="J1527" s="17" t="s">
        <v>4735</v>
      </c>
      <c r="K1527" s="15"/>
      <c r="L1527" s="18">
        <v>44022</v>
      </c>
      <c r="M1527" s="83">
        <v>1631.64430000074</v>
      </c>
      <c r="N1527" s="84">
        <v>1631.64430000074</v>
      </c>
      <c r="O1527" s="84">
        <v>1643.26979999989</v>
      </c>
      <c r="P1527" s="85">
        <f t="shared" si="23"/>
        <v>0.99292538571624045</v>
      </c>
      <c r="Q1527" s="18">
        <v>44020</v>
      </c>
      <c r="R1527" s="86">
        <v>979409.40500000003</v>
      </c>
      <c r="S1527" s="86">
        <v>915744.07681250002</v>
      </c>
      <c r="T1527" s="15"/>
      <c r="U1527" s="19">
        <v>-3.4499292087275502E-4</v>
      </c>
      <c r="V1527" s="51">
        <v>7.4136232797172904E-3</v>
      </c>
      <c r="W1527" s="19">
        <v>2.7204116462598901E-2</v>
      </c>
      <c r="X1527" s="51">
        <v>3.5093288973257599</v>
      </c>
      <c r="Y1527" s="19">
        <v>1.5730888673715498E-2</v>
      </c>
      <c r="Z1527" s="51">
        <v>20.904762325633801</v>
      </c>
      <c r="AA1527" s="19">
        <v>5.9217038104179699E-2</v>
      </c>
      <c r="AB1527" s="51">
        <v>26.498370713583402</v>
      </c>
      <c r="AC1527" s="19">
        <v>0.17951045861817</v>
      </c>
      <c r="AD1527" s="51">
        <v>42.236901360098301</v>
      </c>
      <c r="AE1527" s="19">
        <v>0.18850723727169699</v>
      </c>
      <c r="AF1527" s="87">
        <v>36.627955775766203</v>
      </c>
      <c r="AG1527" s="19">
        <v>5.8407579581398698E-3</v>
      </c>
      <c r="AH1527" s="51">
        <v>-1.2147451960117901</v>
      </c>
      <c r="AI1527" s="19">
        <v>2.4520191467672699E-2</v>
      </c>
      <c r="AJ1527" s="51">
        <v>16.178936353768201</v>
      </c>
      <c r="AK1527" s="19">
        <v>0.63164430000120797</v>
      </c>
      <c r="AL1527" s="19">
        <v>5.7068896481723599E-2</v>
      </c>
      <c r="AM1527" s="51">
        <v>66.351336836814895</v>
      </c>
      <c r="AN1527" s="15"/>
      <c r="AO1527" s="22">
        <v>2.3687935850830399E-2</v>
      </c>
      <c r="AP1527" s="22">
        <v>-2.7286363309940501E-2</v>
      </c>
      <c r="AQ1527" s="22">
        <v>5.4356700857169898E-2</v>
      </c>
      <c r="AR1527" s="22">
        <v>-5.6050209822424202E-2</v>
      </c>
      <c r="AS1527" s="20">
        <v>8</v>
      </c>
      <c r="AT1527" s="20">
        <v>4</v>
      </c>
      <c r="AU1527" s="20">
        <v>7</v>
      </c>
      <c r="AV1527" s="21">
        <v>5</v>
      </c>
      <c r="AW1527" s="15"/>
      <c r="AX1527" s="25">
        <v>7.6967175020472497E-2</v>
      </c>
      <c r="AY1527" s="26">
        <v>0.498522956168927</v>
      </c>
      <c r="AZ1527" s="26">
        <v>0.78083835827965198</v>
      </c>
      <c r="BA1527" s="26">
        <v>0.67015687479215602</v>
      </c>
      <c r="BB1527" s="85">
        <v>7.9300203113052692E-3</v>
      </c>
      <c r="BC1527" s="88">
        <v>-12.113643411212299</v>
      </c>
      <c r="BD1527" s="18">
        <v>43850</v>
      </c>
      <c r="BE1527" s="18">
        <v>43914</v>
      </c>
      <c r="BF1527" s="20">
        <v>109</v>
      </c>
      <c r="BG1527" s="18">
        <v>44001</v>
      </c>
      <c r="BH1527" s="15"/>
    </row>
    <row r="1528" spans="1:60" x14ac:dyDescent="0.25">
      <c r="A1528" s="15"/>
      <c r="B1528" s="14" t="s">
        <v>4736</v>
      </c>
      <c r="C1528" s="14" t="s">
        <v>4737</v>
      </c>
      <c r="D1528" s="14" t="s">
        <v>4707</v>
      </c>
      <c r="E1528" s="16" t="s">
        <v>390</v>
      </c>
      <c r="F1528" s="16" t="s">
        <v>350</v>
      </c>
      <c r="G1528" s="81" t="s">
        <v>145</v>
      </c>
      <c r="H1528" s="82" t="s">
        <v>173</v>
      </c>
      <c r="I1528" s="17" t="s">
        <v>31</v>
      </c>
      <c r="J1528" s="17" t="s">
        <v>4738</v>
      </c>
      <c r="K1528" s="15"/>
      <c r="L1528" s="18">
        <v>44022</v>
      </c>
      <c r="M1528" s="83">
        <v>1679.8980999998701</v>
      </c>
      <c r="N1528" s="84">
        <v>1679.8980999998701</v>
      </c>
      <c r="O1528" s="84">
        <v>1691.8487999997999</v>
      </c>
      <c r="P1528" s="85">
        <f t="shared" si="23"/>
        <v>0.99293630731071758</v>
      </c>
      <c r="Q1528" s="18">
        <v>44020</v>
      </c>
      <c r="R1528" s="86">
        <v>885990.96900000004</v>
      </c>
      <c r="S1528" s="86">
        <v>933437.77952636697</v>
      </c>
      <c r="T1528" s="15"/>
      <c r="U1528" s="19">
        <v>-3.3948863983823701E-4</v>
      </c>
      <c r="V1528" s="51">
        <v>7.9640513831691403E-3</v>
      </c>
      <c r="W1528" s="19">
        <v>2.73729550299322E-2</v>
      </c>
      <c r="X1528" s="51">
        <v>3.52621275405909</v>
      </c>
      <c r="Y1528" s="19">
        <v>1.6745174645620899E-2</v>
      </c>
      <c r="Z1528" s="51">
        <v>21.0061909228098</v>
      </c>
      <c r="AA1528" s="19">
        <v>6.1344304423982997E-2</v>
      </c>
      <c r="AB1528" s="51">
        <v>26.711097345571002</v>
      </c>
      <c r="AC1528" s="19">
        <v>0.18494728004967301</v>
      </c>
      <c r="AD1528" s="51">
        <v>42.7805835032486</v>
      </c>
      <c r="AE1528" s="19">
        <v>0.196375602399639</v>
      </c>
      <c r="AF1528" s="87">
        <v>37.414792288560399</v>
      </c>
      <c r="AG1528" s="19">
        <v>5.8959256111847901E-3</v>
      </c>
      <c r="AH1528" s="51">
        <v>-1.2092284307073</v>
      </c>
      <c r="AI1528" s="19">
        <v>2.5599477889045399E-2</v>
      </c>
      <c r="AJ1528" s="51">
        <v>16.286864995898199</v>
      </c>
      <c r="AK1528" s="19">
        <v>0.68671241816948203</v>
      </c>
      <c r="AL1528" s="19">
        <v>6.1053900260958499E-2</v>
      </c>
      <c r="AM1528" s="51">
        <v>71.858148653642303</v>
      </c>
      <c r="AN1528" s="15"/>
      <c r="AO1528" s="22">
        <v>2.3693559696766901E-2</v>
      </c>
      <c r="AP1528" s="22">
        <v>-2.72810469423348E-2</v>
      </c>
      <c r="AQ1528" s="22">
        <v>5.4529993636606398E-2</v>
      </c>
      <c r="AR1528" s="22">
        <v>-5.5889625237832703E-2</v>
      </c>
      <c r="AS1528" s="20">
        <v>8</v>
      </c>
      <c r="AT1528" s="20">
        <v>4</v>
      </c>
      <c r="AU1528" s="20">
        <v>7</v>
      </c>
      <c r="AV1528" s="21">
        <v>5</v>
      </c>
      <c r="AW1528" s="15"/>
      <c r="AX1528" s="25">
        <v>7.6971154638595204E-2</v>
      </c>
      <c r="AY1528" s="26">
        <v>0.52407755435251602</v>
      </c>
      <c r="AZ1528" s="26">
        <v>0.78812490483869602</v>
      </c>
      <c r="BA1528" s="26">
        <v>0.70503754647688799</v>
      </c>
      <c r="BB1528" s="85">
        <v>7.9304793277515297E-3</v>
      </c>
      <c r="BC1528" s="88">
        <v>-12.082764373597501</v>
      </c>
      <c r="BD1528" s="18">
        <v>43850</v>
      </c>
      <c r="BE1528" s="18">
        <v>43914</v>
      </c>
      <c r="BF1528" s="20">
        <v>109</v>
      </c>
      <c r="BG1528" s="18">
        <v>44001</v>
      </c>
      <c r="BH1528" s="15"/>
    </row>
    <row r="1529" spans="1:60" x14ac:dyDescent="0.25">
      <c r="A1529" s="15"/>
      <c r="B1529" s="14" t="s">
        <v>4739</v>
      </c>
      <c r="C1529" s="14" t="s">
        <v>4740</v>
      </c>
      <c r="D1529" s="14" t="s">
        <v>4741</v>
      </c>
      <c r="E1529" s="16" t="s">
        <v>1193</v>
      </c>
      <c r="F1529" s="16" t="s">
        <v>326</v>
      </c>
      <c r="G1529" s="81" t="s">
        <v>115</v>
      </c>
      <c r="H1529" s="82" t="s">
        <v>173</v>
      </c>
      <c r="I1529" s="17" t="s">
        <v>31</v>
      </c>
      <c r="J1529" s="17" t="s">
        <v>4742</v>
      </c>
      <c r="K1529" s="15"/>
      <c r="L1529" s="18">
        <v>44022</v>
      </c>
      <c r="M1529" s="83">
        <v>1790.9605999998701</v>
      </c>
      <c r="N1529" s="84">
        <v>1790.9605999998701</v>
      </c>
      <c r="O1529" s="84">
        <v>1826.4681000001699</v>
      </c>
      <c r="P1529" s="85">
        <f t="shared" si="23"/>
        <v>0.98055947432079626</v>
      </c>
      <c r="Q1529" s="18">
        <v>43874</v>
      </c>
      <c r="R1529" s="86">
        <v>39646734.787</v>
      </c>
      <c r="S1529" s="86">
        <v>37284032.982687503</v>
      </c>
      <c r="T1529" s="15"/>
      <c r="U1529" s="19">
        <v>8.5753750863659705E-4</v>
      </c>
      <c r="V1529" s="51">
        <v>0.12766666623065201</v>
      </c>
      <c r="W1529" s="19">
        <v>1.30638904975058E-2</v>
      </c>
      <c r="X1529" s="51">
        <v>2.0953063008164499</v>
      </c>
      <c r="Y1529" s="19">
        <v>-1.22209324863434E-2</v>
      </c>
      <c r="Z1529" s="51">
        <v>18.109580209624301</v>
      </c>
      <c r="AA1529" s="19">
        <v>3.4605095661390799E-2</v>
      </c>
      <c r="AB1529" s="51">
        <v>24.037176469311799</v>
      </c>
      <c r="AC1529" s="19">
        <v>0.10573217750061301</v>
      </c>
      <c r="AD1529" s="51">
        <v>34.859073248342597</v>
      </c>
      <c r="AE1529" s="19">
        <v>0.12959117801990899</v>
      </c>
      <c r="AF1529" s="87">
        <v>30.736349850602</v>
      </c>
      <c r="AG1529" s="19">
        <v>4.0267347194458099E-3</v>
      </c>
      <c r="AH1529" s="51">
        <v>-1.3961475198811999</v>
      </c>
      <c r="AI1529" s="19">
        <v>-3.5928195684391501E-3</v>
      </c>
      <c r="AJ1529" s="51">
        <v>13.367635250149799</v>
      </c>
      <c r="AK1529" s="19">
        <v>0.79096059999894397</v>
      </c>
      <c r="AL1529" s="19">
        <v>4.9828689941932701E-2</v>
      </c>
      <c r="AM1529" s="51">
        <v>7.1594382731709603</v>
      </c>
      <c r="AN1529" s="15"/>
      <c r="AO1529" s="22">
        <v>1.1969937268077E-2</v>
      </c>
      <c r="AP1529" s="22">
        <v>-1.6816840652609199E-2</v>
      </c>
      <c r="AQ1529" s="22">
        <v>3.76006514161418E-2</v>
      </c>
      <c r="AR1529" s="22">
        <v>-6.3543929202787702E-2</v>
      </c>
      <c r="AS1529" s="20">
        <v>9</v>
      </c>
      <c r="AT1529" s="20">
        <v>3</v>
      </c>
      <c r="AU1529" s="20">
        <v>7</v>
      </c>
      <c r="AV1529" s="21">
        <v>5</v>
      </c>
      <c r="AW1529" s="15"/>
      <c r="AX1529" s="25">
        <v>5.3649394688254699E-2</v>
      </c>
      <c r="AY1529" s="26">
        <v>0.19532216820471099</v>
      </c>
      <c r="AZ1529" s="26">
        <v>0.69604265569614698</v>
      </c>
      <c r="BA1529" s="26">
        <v>0.24548066249440101</v>
      </c>
      <c r="BB1529" s="85">
        <v>5.5256518829173698E-3</v>
      </c>
      <c r="BC1529" s="88">
        <v>-11.9518977638363</v>
      </c>
      <c r="BD1529" s="18">
        <v>43874</v>
      </c>
      <c r="BE1529" s="18">
        <v>43914</v>
      </c>
      <c r="BF1529" s="20"/>
      <c r="BG1529" s="18"/>
      <c r="BH1529" s="15"/>
    </row>
    <row r="1530" spans="1:60" x14ac:dyDescent="0.25">
      <c r="A1530" s="15"/>
      <c r="B1530" s="14" t="s">
        <v>4743</v>
      </c>
      <c r="C1530" s="14" t="s">
        <v>4744</v>
      </c>
      <c r="D1530" s="14" t="s">
        <v>4741</v>
      </c>
      <c r="E1530" s="16" t="s">
        <v>77</v>
      </c>
      <c r="F1530" s="16" t="s">
        <v>326</v>
      </c>
      <c r="G1530" s="81" t="s">
        <v>115</v>
      </c>
      <c r="H1530" s="82" t="s">
        <v>173</v>
      </c>
      <c r="I1530" s="17" t="s">
        <v>31</v>
      </c>
      <c r="J1530" s="17" t="s">
        <v>4745</v>
      </c>
      <c r="K1530" s="15"/>
      <c r="L1530" s="18">
        <v>44022</v>
      </c>
      <c r="M1530" s="83">
        <v>2020.9838999994099</v>
      </c>
      <c r="N1530" s="84">
        <v>2020.9838999994099</v>
      </c>
      <c r="O1530" s="84">
        <v>2057.3046999983499</v>
      </c>
      <c r="P1530" s="85">
        <f t="shared" si="23"/>
        <v>0.9823454445036901</v>
      </c>
      <c r="Q1530" s="18">
        <v>43874</v>
      </c>
      <c r="R1530" s="86">
        <v>36639509.026000001</v>
      </c>
      <c r="S1530" s="86">
        <v>34342549.219656304</v>
      </c>
      <c r="T1530" s="15"/>
      <c r="U1530" s="19">
        <v>8.6978803119563996E-4</v>
      </c>
      <c r="V1530" s="51">
        <v>0.12889171848655701</v>
      </c>
      <c r="W1530" s="19">
        <v>1.3437607751257E-2</v>
      </c>
      <c r="X1530" s="51">
        <v>2.1326780261915701</v>
      </c>
      <c r="Y1530" s="19">
        <v>-1.0008060588006599E-2</v>
      </c>
      <c r="Z1530" s="51">
        <v>18.330867399461599</v>
      </c>
      <c r="AA1530" s="19">
        <v>3.9277494290217901E-2</v>
      </c>
      <c r="AB1530" s="51">
        <v>24.504416332172699</v>
      </c>
      <c r="AC1530" s="19">
        <v>0.11573554637478101</v>
      </c>
      <c r="AD1530" s="51">
        <v>35.859410135715699</v>
      </c>
      <c r="AE1530" s="19">
        <v>0.14495124598950501</v>
      </c>
      <c r="AF1530" s="87">
        <v>32.272356647532398</v>
      </c>
      <c r="AG1530" s="19">
        <v>4.1501892719679702E-3</v>
      </c>
      <c r="AH1530" s="51">
        <v>-1.3838020646289799</v>
      </c>
      <c r="AI1530" s="19">
        <v>-1.23781275669899E-3</v>
      </c>
      <c r="AJ1530" s="51">
        <v>13.6031359313201</v>
      </c>
      <c r="AK1530" s="19">
        <v>1.0209838999982499</v>
      </c>
      <c r="AL1530" s="19">
        <v>6.04673399066087E-2</v>
      </c>
      <c r="AM1530" s="51">
        <v>30.161768273101199</v>
      </c>
      <c r="AN1530" s="15"/>
      <c r="AO1530" s="22">
        <v>1.19824502307893E-2</v>
      </c>
      <c r="AP1530" s="22">
        <v>-1.6804757376121401E-2</v>
      </c>
      <c r="AQ1530" s="22">
        <v>3.7983435428032002E-2</v>
      </c>
      <c r="AR1530" s="22">
        <v>-6.3186890170109103E-2</v>
      </c>
      <c r="AS1530" s="20">
        <v>9</v>
      </c>
      <c r="AT1530" s="20">
        <v>3</v>
      </c>
      <c r="AU1530" s="20">
        <v>7</v>
      </c>
      <c r="AV1530" s="21">
        <v>5</v>
      </c>
      <c r="AW1530" s="15"/>
      <c r="AX1530" s="25">
        <v>5.3658818446056099E-2</v>
      </c>
      <c r="AY1530" s="26">
        <v>0.27536222551634598</v>
      </c>
      <c r="AZ1530" s="26">
        <v>0.71222732162459601</v>
      </c>
      <c r="BA1530" s="26">
        <v>0.34679828357911902</v>
      </c>
      <c r="BB1530" s="85">
        <v>5.5266991545431703E-3</v>
      </c>
      <c r="BC1530" s="88">
        <v>-11.9085860250925</v>
      </c>
      <c r="BD1530" s="18">
        <v>43874</v>
      </c>
      <c r="BE1530" s="18">
        <v>43914</v>
      </c>
      <c r="BF1530" s="20"/>
      <c r="BG1530" s="18"/>
      <c r="BH1530" s="15"/>
    </row>
    <row r="1531" spans="1:60" x14ac:dyDescent="0.25">
      <c r="A1531" s="15"/>
      <c r="B1531" s="14" t="s">
        <v>4746</v>
      </c>
      <c r="C1531" s="14" t="s">
        <v>4747</v>
      </c>
      <c r="D1531" s="14" t="s">
        <v>4741</v>
      </c>
      <c r="E1531" s="16" t="s">
        <v>1176</v>
      </c>
      <c r="F1531" s="16" t="s">
        <v>326</v>
      </c>
      <c r="G1531" s="81" t="s">
        <v>115</v>
      </c>
      <c r="H1531" s="82" t="s">
        <v>173</v>
      </c>
      <c r="I1531" s="17" t="s">
        <v>31</v>
      </c>
      <c r="J1531" s="17" t="s">
        <v>4748</v>
      </c>
      <c r="K1531" s="15"/>
      <c r="L1531" s="18">
        <v>44022</v>
      </c>
      <c r="M1531" s="83">
        <v>1274.9278999995399</v>
      </c>
      <c r="N1531" s="84">
        <v>1274.9278999995399</v>
      </c>
      <c r="O1531" s="84">
        <v>1274.9278999995399</v>
      </c>
      <c r="P1531" s="85">
        <f t="shared" si="23"/>
        <v>1</v>
      </c>
      <c r="Q1531" s="18">
        <v>44022</v>
      </c>
      <c r="R1531" s="86">
        <v>0</v>
      </c>
      <c r="S1531" s="86">
        <v>0</v>
      </c>
      <c r="T1531" s="15"/>
      <c r="U1531" s="19">
        <v>0</v>
      </c>
      <c r="V1531" s="51">
        <v>4.1912915366992799E-2</v>
      </c>
      <c r="W1531" s="19">
        <v>0</v>
      </c>
      <c r="X1531" s="51">
        <v>0.78891725106586796</v>
      </c>
      <c r="Y1531" s="19">
        <v>0</v>
      </c>
      <c r="Z1531" s="51">
        <v>19.3316734582477</v>
      </c>
      <c r="AA1531" s="19">
        <v>0</v>
      </c>
      <c r="AB1531" s="51">
        <v>20.576666903158198</v>
      </c>
      <c r="AC1531" s="19">
        <v>0</v>
      </c>
      <c r="AD1531" s="51">
        <v>24.2858554982522</v>
      </c>
      <c r="AE1531" s="19">
        <v>0</v>
      </c>
      <c r="AF1531" s="87">
        <v>17.777232048596499</v>
      </c>
      <c r="AG1531" s="19">
        <v>0</v>
      </c>
      <c r="AH1531" s="51">
        <v>-1.79882099182578</v>
      </c>
      <c r="AI1531" s="19">
        <v>0</v>
      </c>
      <c r="AJ1531" s="51">
        <v>13.726917206993701</v>
      </c>
      <c r="AK1531" s="19">
        <v>0.27492789999989298</v>
      </c>
      <c r="AL1531" s="19">
        <v>2.4947074633018901E-2</v>
      </c>
      <c r="AM1531" s="51">
        <v>46.355944930692203</v>
      </c>
      <c r="AN1531" s="15"/>
      <c r="AO1531" s="22">
        <v>0</v>
      </c>
      <c r="AP1531" s="22">
        <v>0</v>
      </c>
      <c r="AQ1531" s="22">
        <v>0</v>
      </c>
      <c r="AR1531" s="22">
        <v>0</v>
      </c>
      <c r="AS1531" s="20">
        <v>0</v>
      </c>
      <c r="AT1531" s="20">
        <v>0</v>
      </c>
      <c r="AU1531" s="20">
        <v>7</v>
      </c>
      <c r="AV1531" s="21">
        <v>5</v>
      </c>
      <c r="AW1531" s="15"/>
      <c r="AX1531" s="25">
        <v>0</v>
      </c>
      <c r="AY1531" s="26">
        <v>-115.173126170179</v>
      </c>
      <c r="AZ1531" s="26">
        <v>0.54146558877982898</v>
      </c>
      <c r="BA1531" s="26">
        <v>-15.964106449086101</v>
      </c>
      <c r="BB1531" s="85">
        <v>0</v>
      </c>
      <c r="BC1531" s="88">
        <v>0</v>
      </c>
      <c r="BD1531" s="18">
        <v>43657</v>
      </c>
      <c r="BE1531" s="18"/>
      <c r="BF1531" s="20"/>
      <c r="BG1531" s="18"/>
      <c r="BH1531" s="15"/>
    </row>
    <row r="1532" spans="1:60" x14ac:dyDescent="0.25">
      <c r="A1532" s="15"/>
      <c r="B1532" s="14" t="s">
        <v>4749</v>
      </c>
      <c r="C1532" s="14" t="s">
        <v>4750</v>
      </c>
      <c r="D1532" s="14" t="s">
        <v>4741</v>
      </c>
      <c r="E1532" s="16" t="s">
        <v>337</v>
      </c>
      <c r="F1532" s="16" t="s">
        <v>326</v>
      </c>
      <c r="G1532" s="81" t="s">
        <v>115</v>
      </c>
      <c r="H1532" s="82" t="s">
        <v>173</v>
      </c>
      <c r="I1532" s="17" t="s">
        <v>31</v>
      </c>
      <c r="J1532" s="17" t="s">
        <v>4751</v>
      </c>
      <c r="K1532" s="15"/>
      <c r="L1532" s="18">
        <v>44022</v>
      </c>
      <c r="M1532" s="83">
        <v>1545.7333000004301</v>
      </c>
      <c r="N1532" s="84">
        <v>1545.7333000004301</v>
      </c>
      <c r="O1532" s="84">
        <v>1574.7861000001401</v>
      </c>
      <c r="P1532" s="85">
        <f t="shared" si="23"/>
        <v>0.98155127226503491</v>
      </c>
      <c r="Q1532" s="18">
        <v>43874</v>
      </c>
      <c r="R1532" s="86">
        <v>49190105.206</v>
      </c>
      <c r="S1532" s="86">
        <v>38758597.4268125</v>
      </c>
      <c r="T1532" s="15"/>
      <c r="U1532" s="19">
        <v>8.6434951117553304E-4</v>
      </c>
      <c r="V1532" s="51">
        <v>0.12834786648454599</v>
      </c>
      <c r="W1532" s="19">
        <v>1.32714925675828E-2</v>
      </c>
      <c r="X1532" s="51">
        <v>2.1160665078241401</v>
      </c>
      <c r="Y1532" s="19">
        <v>-1.09921658468011E-2</v>
      </c>
      <c r="Z1532" s="51">
        <v>18.232456873578499</v>
      </c>
      <c r="AA1532" s="19">
        <v>3.7198294996414902E-2</v>
      </c>
      <c r="AB1532" s="51">
        <v>24.2964964027924</v>
      </c>
      <c r="AC1532" s="19">
        <v>0.11127851863057001</v>
      </c>
      <c r="AD1532" s="51">
        <v>35.413707361323802</v>
      </c>
      <c r="AE1532" s="19">
        <v>0.138099011377635</v>
      </c>
      <c r="AF1532" s="87">
        <v>31.587133186374601</v>
      </c>
      <c r="AG1532" s="19">
        <v>4.0953501720650803E-3</v>
      </c>
      <c r="AH1532" s="51">
        <v>-1.3892859746192701</v>
      </c>
      <c r="AI1532" s="19">
        <v>-2.2851354342492401E-3</v>
      </c>
      <c r="AJ1532" s="51">
        <v>13.4984036635724</v>
      </c>
      <c r="AK1532" s="19">
        <v>0.54573330000159304</v>
      </c>
      <c r="AL1532" s="19">
        <v>5.0724086375339497E-2</v>
      </c>
      <c r="AM1532" s="51">
        <v>58.848138308269</v>
      </c>
      <c r="AN1532" s="15"/>
      <c r="AO1532" s="22">
        <v>1.1976944197158401E-2</v>
      </c>
      <c r="AP1532" s="22">
        <v>-1.68101452163683E-2</v>
      </c>
      <c r="AQ1532" s="22">
        <v>3.7813264565556899E-2</v>
      </c>
      <c r="AR1532" s="22">
        <v>-6.3345587013827795E-2</v>
      </c>
      <c r="AS1532" s="20">
        <v>9</v>
      </c>
      <c r="AT1532" s="20">
        <v>3</v>
      </c>
      <c r="AU1532" s="20">
        <v>7</v>
      </c>
      <c r="AV1532" s="21">
        <v>5</v>
      </c>
      <c r="AW1532" s="15"/>
      <c r="AX1532" s="25">
        <v>5.3654581238442897E-2</v>
      </c>
      <c r="AY1532" s="26">
        <v>0.23974794037394501</v>
      </c>
      <c r="AZ1532" s="26">
        <v>0.70502519733327096</v>
      </c>
      <c r="BA1532" s="26">
        <v>0.30166479076797298</v>
      </c>
      <c r="BB1532" s="85">
        <v>5.5262286478591702E-3</v>
      </c>
      <c r="BC1532" s="88">
        <v>-11.927842136749</v>
      </c>
      <c r="BD1532" s="18">
        <v>43874</v>
      </c>
      <c r="BE1532" s="18">
        <v>43914</v>
      </c>
      <c r="BF1532" s="20"/>
      <c r="BG1532" s="18"/>
      <c r="BH1532" s="15"/>
    </row>
    <row r="1533" spans="1:60" x14ac:dyDescent="0.25">
      <c r="A1533" s="15"/>
      <c r="B1533" s="14" t="s">
        <v>4752</v>
      </c>
      <c r="C1533" s="14" t="s">
        <v>4753</v>
      </c>
      <c r="D1533" s="14" t="s">
        <v>4741</v>
      </c>
      <c r="E1533" s="16" t="s">
        <v>341</v>
      </c>
      <c r="F1533" s="16" t="s">
        <v>326</v>
      </c>
      <c r="G1533" s="81" t="s">
        <v>115</v>
      </c>
      <c r="H1533" s="82" t="s">
        <v>173</v>
      </c>
      <c r="I1533" s="17" t="s">
        <v>31</v>
      </c>
      <c r="J1533" s="17" t="s">
        <v>4754</v>
      </c>
      <c r="K1533" s="15"/>
      <c r="L1533" s="18">
        <v>44022</v>
      </c>
      <c r="M1533" s="83">
        <v>1747.42170000076</v>
      </c>
      <c r="N1533" s="84">
        <v>1747.42170000076</v>
      </c>
      <c r="O1533" s="84">
        <v>1787.4790000002799</v>
      </c>
      <c r="P1533" s="85">
        <f t="shared" si="23"/>
        <v>0.97759005840095814</v>
      </c>
      <c r="Q1533" s="18">
        <v>43874</v>
      </c>
      <c r="R1533" s="86">
        <v>280148350.17699999</v>
      </c>
      <c r="S1533" s="86">
        <v>257603649.52325001</v>
      </c>
      <c r="T1533" s="15"/>
      <c r="U1533" s="19">
        <v>8.37017885714886E-4</v>
      </c>
      <c r="V1533" s="51">
        <v>0.12561470393848101</v>
      </c>
      <c r="W1533" s="19">
        <v>1.2441273602235001E-2</v>
      </c>
      <c r="X1533" s="51">
        <v>2.0330446112893701</v>
      </c>
      <c r="Y1533" s="19">
        <v>-1.5898166491751901E-2</v>
      </c>
      <c r="Z1533" s="51">
        <v>17.741856809065201</v>
      </c>
      <c r="AA1533" s="19">
        <v>2.6864206387472198E-2</v>
      </c>
      <c r="AB1533" s="51">
        <v>23.2630875419127</v>
      </c>
      <c r="AC1533" s="19">
        <v>8.9258630760014099E-2</v>
      </c>
      <c r="AD1533" s="51">
        <v>33.211718574282699</v>
      </c>
      <c r="AE1533" s="19">
        <v>0.104447282321489</v>
      </c>
      <c r="AF1533" s="87">
        <v>28.221960280760001</v>
      </c>
      <c r="AG1533" s="19">
        <v>3.8210098045965402E-3</v>
      </c>
      <c r="AH1533" s="51">
        <v>-1.41672001136612</v>
      </c>
      <c r="AI1533" s="19">
        <v>-7.5055819297631396E-3</v>
      </c>
      <c r="AJ1533" s="51">
        <v>12.976359014021</v>
      </c>
      <c r="AK1533" s="19">
        <v>0.74742169999983199</v>
      </c>
      <c r="AL1533" s="19">
        <v>4.7674962264864E-2</v>
      </c>
      <c r="AM1533" s="51">
        <v>2.8055482732597699</v>
      </c>
      <c r="AN1533" s="15"/>
      <c r="AO1533" s="22">
        <v>1.1949240717513E-2</v>
      </c>
      <c r="AP1533" s="22">
        <v>-1.6836968151437801E-2</v>
      </c>
      <c r="AQ1533" s="22">
        <v>3.6962901951483197E-2</v>
      </c>
      <c r="AR1533" s="22">
        <v>-6.4138597669661998E-2</v>
      </c>
      <c r="AS1533" s="20">
        <v>9</v>
      </c>
      <c r="AT1533" s="20">
        <v>3</v>
      </c>
      <c r="AU1533" s="20">
        <v>7</v>
      </c>
      <c r="AV1533" s="21">
        <v>5</v>
      </c>
      <c r="AW1533" s="15"/>
      <c r="AX1533" s="25">
        <v>5.3634713523279101E-2</v>
      </c>
      <c r="AY1533" s="26">
        <v>6.26243080492941E-2</v>
      </c>
      <c r="AZ1533" s="26">
        <v>0.66921913106216402</v>
      </c>
      <c r="BA1533" s="26">
        <v>7.8432262118099103E-2</v>
      </c>
      <c r="BB1533" s="85">
        <v>5.5240129515823399E-3</v>
      </c>
      <c r="BC1533" s="88">
        <v>-12.024040562188</v>
      </c>
      <c r="BD1533" s="18">
        <v>43874</v>
      </c>
      <c r="BE1533" s="18">
        <v>43914</v>
      </c>
      <c r="BF1533" s="20"/>
      <c r="BG1533" s="18"/>
      <c r="BH1533" s="15"/>
    </row>
    <row r="1534" spans="1:60" x14ac:dyDescent="0.25">
      <c r="A1534" s="15"/>
      <c r="B1534" s="14" t="s">
        <v>4755</v>
      </c>
      <c r="C1534" s="14" t="s">
        <v>4756</v>
      </c>
      <c r="D1534" s="14" t="s">
        <v>4741</v>
      </c>
      <c r="E1534" s="16" t="s">
        <v>345</v>
      </c>
      <c r="F1534" s="16" t="s">
        <v>326</v>
      </c>
      <c r="G1534" s="81" t="s">
        <v>115</v>
      </c>
      <c r="H1534" s="82" t="s">
        <v>173</v>
      </c>
      <c r="I1534" s="17" t="s">
        <v>31</v>
      </c>
      <c r="J1534" s="17" t="s">
        <v>4757</v>
      </c>
      <c r="K1534" s="15"/>
      <c r="L1534" s="18">
        <v>44022</v>
      </c>
      <c r="M1534" s="83">
        <v>1184.8000000007501</v>
      </c>
      <c r="N1534" s="84">
        <v>1184.8000000007501</v>
      </c>
      <c r="O1534" s="84">
        <v>1184.8000000007501</v>
      </c>
      <c r="P1534" s="85">
        <f t="shared" si="23"/>
        <v>1</v>
      </c>
      <c r="Q1534" s="18">
        <v>44022</v>
      </c>
      <c r="R1534" s="86">
        <v>0</v>
      </c>
      <c r="S1534" s="86">
        <v>0</v>
      </c>
      <c r="T1534" s="15"/>
      <c r="U1534" s="19">
        <v>0</v>
      </c>
      <c r="V1534" s="51">
        <v>4.1912915366992799E-2</v>
      </c>
      <c r="W1534" s="19">
        <v>0</v>
      </c>
      <c r="X1534" s="51">
        <v>0.78891725106586796</v>
      </c>
      <c r="Y1534" s="19">
        <v>0</v>
      </c>
      <c r="Z1534" s="51">
        <v>19.3316734582477</v>
      </c>
      <c r="AA1534" s="19">
        <v>0</v>
      </c>
      <c r="AB1534" s="51">
        <v>20.576666903158198</v>
      </c>
      <c r="AC1534" s="19">
        <v>0</v>
      </c>
      <c r="AD1534" s="51">
        <v>24.2858554982522</v>
      </c>
      <c r="AE1534" s="19">
        <v>0</v>
      </c>
      <c r="AF1534" s="87">
        <v>17.777232048596499</v>
      </c>
      <c r="AG1534" s="19">
        <v>0</v>
      </c>
      <c r="AH1534" s="51">
        <v>-1.79882099182578</v>
      </c>
      <c r="AI1534" s="19">
        <v>0</v>
      </c>
      <c r="AJ1534" s="51">
        <v>13.726917206993701</v>
      </c>
      <c r="AK1534" s="19">
        <v>0.18480000000097799</v>
      </c>
      <c r="AL1534" s="19">
        <v>1.9453088492809901E-2</v>
      </c>
      <c r="AM1534" s="51">
        <v>22.754808308236498</v>
      </c>
      <c r="AN1534" s="15"/>
      <c r="AO1534" s="22">
        <v>0</v>
      </c>
      <c r="AP1534" s="22">
        <v>0</v>
      </c>
      <c r="AQ1534" s="22">
        <v>0</v>
      </c>
      <c r="AR1534" s="22">
        <v>0</v>
      </c>
      <c r="AS1534" s="20">
        <v>0</v>
      </c>
      <c r="AT1534" s="20">
        <v>0</v>
      </c>
      <c r="AU1534" s="20">
        <v>7</v>
      </c>
      <c r="AV1534" s="21">
        <v>5</v>
      </c>
      <c r="AW1534" s="15"/>
      <c r="AX1534" s="25">
        <v>0</v>
      </c>
      <c r="AY1534" s="26">
        <v>-115.173126170179</v>
      </c>
      <c r="AZ1534" s="26">
        <v>0.54146558877982898</v>
      </c>
      <c r="BA1534" s="26">
        <v>-15.964106449086101</v>
      </c>
      <c r="BB1534" s="85">
        <v>0</v>
      </c>
      <c r="BC1534" s="88">
        <v>0</v>
      </c>
      <c r="BD1534" s="18">
        <v>43657</v>
      </c>
      <c r="BE1534" s="18"/>
      <c r="BF1534" s="20"/>
      <c r="BG1534" s="18"/>
      <c r="BH1534" s="15"/>
    </row>
    <row r="1535" spans="1:60" x14ac:dyDescent="0.25">
      <c r="A1535" s="15"/>
      <c r="B1535" s="14" t="s">
        <v>4758</v>
      </c>
      <c r="C1535" s="14" t="s">
        <v>4759</v>
      </c>
      <c r="D1535" s="14" t="s">
        <v>4760</v>
      </c>
      <c r="E1535" s="16" t="s">
        <v>1193</v>
      </c>
      <c r="F1535" s="16" t="s">
        <v>326</v>
      </c>
      <c r="G1535" s="81" t="s">
        <v>115</v>
      </c>
      <c r="H1535" s="82" t="s">
        <v>182</v>
      </c>
      <c r="I1535" s="17" t="s">
        <v>31</v>
      </c>
      <c r="J1535" s="17" t="s">
        <v>4761</v>
      </c>
      <c r="K1535" s="15"/>
      <c r="L1535" s="18">
        <v>44022</v>
      </c>
      <c r="M1535" s="83">
        <v>1784.37879999913</v>
      </c>
      <c r="N1535" s="84">
        <v>1784.37879999913</v>
      </c>
      <c r="O1535" s="84">
        <v>1876.2595000006299</v>
      </c>
      <c r="P1535" s="85">
        <f t="shared" si="23"/>
        <v>0.95102985487803304</v>
      </c>
      <c r="Q1535" s="18">
        <v>43874</v>
      </c>
      <c r="R1535" s="86">
        <v>14670928.609999999</v>
      </c>
      <c r="S1535" s="86">
        <v>12699306.716406301</v>
      </c>
      <c r="T1535" s="15"/>
      <c r="U1535" s="19">
        <v>4.5949335471959802E-3</v>
      </c>
      <c r="V1535" s="51">
        <v>0.501406270086591</v>
      </c>
      <c r="W1535" s="19">
        <v>3.2478082144734799E-2</v>
      </c>
      <c r="X1535" s="51">
        <v>4.0367254655429896</v>
      </c>
      <c r="Y1535" s="19">
        <v>-4.0147166273527497E-2</v>
      </c>
      <c r="Z1535" s="51">
        <v>15.316956830894901</v>
      </c>
      <c r="AA1535" s="19">
        <v>4.5835375913156902E-2</v>
      </c>
      <c r="AB1535" s="51">
        <v>25.160204494488401</v>
      </c>
      <c r="AC1535" s="19">
        <v>9.5375201464776196E-2</v>
      </c>
      <c r="AD1535" s="51">
        <v>33.823375644744402</v>
      </c>
      <c r="AE1535" s="19">
        <v>0.1111395617573</v>
      </c>
      <c r="AF1535" s="87">
        <v>28.891188224341001</v>
      </c>
      <c r="AG1535" s="19">
        <v>8.92750873754267E-3</v>
      </c>
      <c r="AH1535" s="51">
        <v>-0.90607011807151105</v>
      </c>
      <c r="AI1535" s="19">
        <v>-1.6714400632736201E-2</v>
      </c>
      <c r="AJ1535" s="51">
        <v>12.0554771437164</v>
      </c>
      <c r="AK1535" s="19">
        <v>0.784378799998667</v>
      </c>
      <c r="AL1535" s="19">
        <v>5.0604741514689501E-2</v>
      </c>
      <c r="AM1535" s="51">
        <v>12.991994249750899</v>
      </c>
      <c r="AN1535" s="15"/>
      <c r="AO1535" s="22">
        <v>2.4562654820328999E-2</v>
      </c>
      <c r="AP1535" s="22">
        <v>-3.12002191585634E-2</v>
      </c>
      <c r="AQ1535" s="22">
        <v>5.3332901426983902E-2</v>
      </c>
      <c r="AR1535" s="22">
        <v>-0.103443411668268</v>
      </c>
      <c r="AS1535" s="20">
        <v>8</v>
      </c>
      <c r="AT1535" s="20">
        <v>4</v>
      </c>
      <c r="AU1535" s="20">
        <v>7</v>
      </c>
      <c r="AV1535" s="21">
        <v>5</v>
      </c>
      <c r="AW1535" s="15"/>
      <c r="AX1535" s="25">
        <v>9.7701003487745797E-2</v>
      </c>
      <c r="AY1535" s="26">
        <v>0.27461598070658499</v>
      </c>
      <c r="AZ1535" s="26">
        <v>0.77959505058697698</v>
      </c>
      <c r="BA1535" s="26">
        <v>0.36187276462214901</v>
      </c>
      <c r="BB1535" s="85">
        <v>1.00556139151558E-2</v>
      </c>
      <c r="BC1535" s="88">
        <v>-20.178647996217499</v>
      </c>
      <c r="BD1535" s="18">
        <v>43874</v>
      </c>
      <c r="BE1535" s="18">
        <v>43914</v>
      </c>
      <c r="BF1535" s="20"/>
      <c r="BG1535" s="18"/>
      <c r="BH1535" s="15"/>
    </row>
    <row r="1536" spans="1:60" x14ac:dyDescent="0.25">
      <c r="A1536" s="15"/>
      <c r="B1536" s="14" t="s">
        <v>4762</v>
      </c>
      <c r="C1536" s="14" t="s">
        <v>4763</v>
      </c>
      <c r="D1536" s="14" t="s">
        <v>4760</v>
      </c>
      <c r="E1536" s="16" t="s">
        <v>77</v>
      </c>
      <c r="F1536" s="16" t="s">
        <v>326</v>
      </c>
      <c r="G1536" s="81" t="s">
        <v>115</v>
      </c>
      <c r="H1536" s="82" t="s">
        <v>182</v>
      </c>
      <c r="I1536" s="17" t="s">
        <v>31</v>
      </c>
      <c r="J1536" s="17" t="s">
        <v>4764</v>
      </c>
      <c r="K1536" s="15"/>
      <c r="L1536" s="18">
        <v>44022</v>
      </c>
      <c r="M1536" s="83">
        <v>1987.73650000058</v>
      </c>
      <c r="N1536" s="84">
        <v>1987.73650000058</v>
      </c>
      <c r="O1536" s="84">
        <v>2081.6534000001802</v>
      </c>
      <c r="P1536" s="85">
        <f t="shared" si="23"/>
        <v>0.95488350750437512</v>
      </c>
      <c r="Q1536" s="18">
        <v>43874</v>
      </c>
      <c r="R1536" s="86">
        <v>16628082.673</v>
      </c>
      <c r="S1536" s="86">
        <v>14569081.052625</v>
      </c>
      <c r="T1536" s="15"/>
      <c r="U1536" s="19">
        <v>4.6223809713410403E-3</v>
      </c>
      <c r="V1536" s="51">
        <v>0.50415101250109695</v>
      </c>
      <c r="W1536" s="19">
        <v>3.3324721152894199E-2</v>
      </c>
      <c r="X1536" s="51">
        <v>4.1213893663589296</v>
      </c>
      <c r="Y1536" s="19">
        <v>-3.5362064039873103E-2</v>
      </c>
      <c r="Z1536" s="51">
        <v>15.795467054267601</v>
      </c>
      <c r="AA1536" s="19">
        <v>5.6360363571002402E-2</v>
      </c>
      <c r="AB1536" s="51">
        <v>26.212703260272999</v>
      </c>
      <c r="AC1536" s="19">
        <v>0.11751867397659201</v>
      </c>
      <c r="AD1536" s="51">
        <v>36.037722895911401</v>
      </c>
      <c r="AE1536" s="19">
        <v>0.14499506025822501</v>
      </c>
      <c r="AF1536" s="87">
        <v>32.276738074433503</v>
      </c>
      <c r="AG1536" s="19">
        <v>9.2032446846133098E-3</v>
      </c>
      <c r="AH1536" s="51">
        <v>-0.87849652336444695</v>
      </c>
      <c r="AI1536" s="19">
        <v>-1.15424185314623E-2</v>
      </c>
      <c r="AJ1536" s="51">
        <v>12.5726753538474</v>
      </c>
      <c r="AK1536" s="19">
        <v>0.98773650000104696</v>
      </c>
      <c r="AL1536" s="19">
        <v>6.0315694359815097E-2</v>
      </c>
      <c r="AM1536" s="51">
        <v>33.327764249988803</v>
      </c>
      <c r="AN1536" s="15"/>
      <c r="AO1536" s="22">
        <v>2.45906478266988E-2</v>
      </c>
      <c r="AP1536" s="22">
        <v>-3.1173801937256902E-2</v>
      </c>
      <c r="AQ1536" s="22">
        <v>5.4196658615182997E-2</v>
      </c>
      <c r="AR1536" s="22">
        <v>-0.102683666581434</v>
      </c>
      <c r="AS1536" s="20">
        <v>8</v>
      </c>
      <c r="AT1536" s="20">
        <v>4</v>
      </c>
      <c r="AU1536" s="20">
        <v>7</v>
      </c>
      <c r="AV1536" s="21">
        <v>5</v>
      </c>
      <c r="AW1536" s="15"/>
      <c r="AX1536" s="25">
        <v>9.7716792566352503E-2</v>
      </c>
      <c r="AY1536" s="26">
        <v>0.37439275322731203</v>
      </c>
      <c r="AZ1536" s="26">
        <v>0.81751810577588901</v>
      </c>
      <c r="BA1536" s="26">
        <v>0.494867346882984</v>
      </c>
      <c r="BB1536" s="85">
        <v>1.0057573162048399E-2</v>
      </c>
      <c r="BC1536" s="88">
        <v>-20.091356226737801</v>
      </c>
      <c r="BD1536" s="18">
        <v>43874</v>
      </c>
      <c r="BE1536" s="18">
        <v>43914</v>
      </c>
      <c r="BF1536" s="20"/>
      <c r="BG1536" s="18"/>
      <c r="BH1536" s="15"/>
    </row>
    <row r="1537" spans="1:60" x14ac:dyDescent="0.25">
      <c r="A1537" s="15"/>
      <c r="B1537" s="14" t="s">
        <v>4765</v>
      </c>
      <c r="C1537" s="14" t="s">
        <v>4766</v>
      </c>
      <c r="D1537" s="14" t="s">
        <v>4760</v>
      </c>
      <c r="E1537" s="16" t="s">
        <v>1176</v>
      </c>
      <c r="F1537" s="16" t="s">
        <v>326</v>
      </c>
      <c r="G1537" s="81" t="s">
        <v>115</v>
      </c>
      <c r="H1537" s="82" t="s">
        <v>182</v>
      </c>
      <c r="I1537" s="17" t="s">
        <v>31</v>
      </c>
      <c r="J1537" s="17" t="s">
        <v>4767</v>
      </c>
      <c r="K1537" s="15"/>
      <c r="L1537" s="18">
        <v>44022</v>
      </c>
      <c r="M1537" s="83">
        <v>1000</v>
      </c>
      <c r="N1537" s="84">
        <v>1000</v>
      </c>
      <c r="O1537" s="84">
        <v>1000</v>
      </c>
      <c r="P1537" s="85">
        <f t="shared" si="23"/>
        <v>1</v>
      </c>
      <c r="Q1537" s="18">
        <v>44022</v>
      </c>
      <c r="R1537" s="86">
        <v>0</v>
      </c>
      <c r="S1537" s="86">
        <v>0</v>
      </c>
      <c r="T1537" s="15"/>
      <c r="U1537" s="19">
        <v>0</v>
      </c>
      <c r="V1537" s="51">
        <v>4.1912915366992799E-2</v>
      </c>
      <c r="W1537" s="19">
        <v>0</v>
      </c>
      <c r="X1537" s="51">
        <v>0.78891725106586796</v>
      </c>
      <c r="Y1537" s="19">
        <v>0</v>
      </c>
      <c r="Z1537" s="51">
        <v>19.3316734582477</v>
      </c>
      <c r="AA1537" s="19">
        <v>0</v>
      </c>
      <c r="AB1537" s="51">
        <v>20.576666903158198</v>
      </c>
      <c r="AC1537" s="19">
        <v>0</v>
      </c>
      <c r="AD1537" s="51">
        <v>24.2858554982522</v>
      </c>
      <c r="AE1537" s="19">
        <v>0</v>
      </c>
      <c r="AF1537" s="87">
        <v>17.777232048596499</v>
      </c>
      <c r="AG1537" s="19">
        <v>0</v>
      </c>
      <c r="AH1537" s="51">
        <v>-1.79882099182578</v>
      </c>
      <c r="AI1537" s="19">
        <v>0</v>
      </c>
      <c r="AJ1537" s="51">
        <v>13.726917206993701</v>
      </c>
      <c r="AK1537" s="19">
        <v>0</v>
      </c>
      <c r="AL1537" s="19">
        <v>0</v>
      </c>
      <c r="AM1537" s="51">
        <v>18.863154930673801</v>
      </c>
      <c r="AN1537" s="15"/>
      <c r="AO1537" s="22">
        <v>0</v>
      </c>
      <c r="AP1537" s="22">
        <v>0</v>
      </c>
      <c r="AQ1537" s="22">
        <v>0</v>
      </c>
      <c r="AR1537" s="22">
        <v>0</v>
      </c>
      <c r="AS1537" s="20">
        <v>0</v>
      </c>
      <c r="AT1537" s="20">
        <v>0</v>
      </c>
      <c r="AU1537" s="20">
        <v>7</v>
      </c>
      <c r="AV1537" s="21">
        <v>5</v>
      </c>
      <c r="AW1537" s="15"/>
      <c r="AX1537" s="25">
        <v>0</v>
      </c>
      <c r="AY1537" s="26">
        <v>-115.173126170179</v>
      </c>
      <c r="AZ1537" s="26">
        <v>0.54146558877982898</v>
      </c>
      <c r="BA1537" s="26">
        <v>-15.964106449086101</v>
      </c>
      <c r="BB1537" s="85">
        <v>0</v>
      </c>
      <c r="BC1537" s="88">
        <v>0</v>
      </c>
      <c r="BD1537" s="18">
        <v>43657</v>
      </c>
      <c r="BE1537" s="18"/>
      <c r="BF1537" s="20"/>
      <c r="BG1537" s="18"/>
      <c r="BH1537" s="15"/>
    </row>
    <row r="1538" spans="1:60" x14ac:dyDescent="0.25">
      <c r="A1538" s="15"/>
      <c r="B1538" s="14" t="s">
        <v>4768</v>
      </c>
      <c r="C1538" s="14" t="s">
        <v>4769</v>
      </c>
      <c r="D1538" s="14" t="s">
        <v>4760</v>
      </c>
      <c r="E1538" s="16" t="s">
        <v>337</v>
      </c>
      <c r="F1538" s="16" t="s">
        <v>326</v>
      </c>
      <c r="G1538" s="81" t="s">
        <v>115</v>
      </c>
      <c r="H1538" s="82" t="s">
        <v>182</v>
      </c>
      <c r="I1538" s="17" t="s">
        <v>31</v>
      </c>
      <c r="J1538" s="17" t="s">
        <v>4770</v>
      </c>
      <c r="K1538" s="15"/>
      <c r="L1538" s="18">
        <v>44022</v>
      </c>
      <c r="M1538" s="83">
        <v>1257.0293000005199</v>
      </c>
      <c r="N1538" s="84">
        <v>1257.0293000005199</v>
      </c>
      <c r="O1538" s="84">
        <v>1317.75310000032</v>
      </c>
      <c r="P1538" s="85">
        <f t="shared" si="23"/>
        <v>0.95391868173196837</v>
      </c>
      <c r="Q1538" s="18">
        <v>43874</v>
      </c>
      <c r="R1538" s="86">
        <v>16414668.552999999</v>
      </c>
      <c r="S1538" s="86">
        <v>12239655.0086875</v>
      </c>
      <c r="T1538" s="15"/>
      <c r="U1538" s="19">
        <v>4.6155293312040201E-3</v>
      </c>
      <c r="V1538" s="51">
        <v>0.50346584848739395</v>
      </c>
      <c r="W1538" s="19">
        <v>3.3113006778876297E-2</v>
      </c>
      <c r="X1538" s="51">
        <v>4.1002179289571403</v>
      </c>
      <c r="Y1538" s="19">
        <v>-3.6560563058628801E-2</v>
      </c>
      <c r="Z1538" s="51">
        <v>15.6756171523884</v>
      </c>
      <c r="AA1538" s="19">
        <v>5.3719320361778997E-2</v>
      </c>
      <c r="AB1538" s="51">
        <v>25.948598939343398</v>
      </c>
      <c r="AC1538" s="19">
        <v>0.111941307852248</v>
      </c>
      <c r="AD1538" s="51">
        <v>35.479986283462502</v>
      </c>
      <c r="AE1538" s="19">
        <v>0.136435842370702</v>
      </c>
      <c r="AF1538" s="87">
        <v>31.420816285681202</v>
      </c>
      <c r="AG1538" s="19">
        <v>9.1343394633440801E-3</v>
      </c>
      <c r="AH1538" s="51">
        <v>-0.88538704549137004</v>
      </c>
      <c r="AI1538" s="19">
        <v>-1.28379125490028E-2</v>
      </c>
      <c r="AJ1538" s="51">
        <v>12.4431259520934</v>
      </c>
      <c r="AK1538" s="19">
        <v>0.25702930000086799</v>
      </c>
      <c r="AL1538" s="19">
        <v>2.63304501313542E-2</v>
      </c>
      <c r="AM1538" s="51">
        <v>29.977738308225501</v>
      </c>
      <c r="AN1538" s="15"/>
      <c r="AO1538" s="22">
        <v>2.45835751684353E-2</v>
      </c>
      <c r="AP1538" s="22">
        <v>-3.1180346206383502E-2</v>
      </c>
      <c r="AQ1538" s="22">
        <v>5.3980650924131603E-2</v>
      </c>
      <c r="AR1538" s="22">
        <v>-0.102873683793441</v>
      </c>
      <c r="AS1538" s="20">
        <v>8</v>
      </c>
      <c r="AT1538" s="20">
        <v>4</v>
      </c>
      <c r="AU1538" s="20">
        <v>7</v>
      </c>
      <c r="AV1538" s="21">
        <v>5</v>
      </c>
      <c r="AW1538" s="15"/>
      <c r="AX1538" s="25">
        <v>9.7712724799930595E-2</v>
      </c>
      <c r="AY1538" s="26">
        <v>0.349360482429802</v>
      </c>
      <c r="AZ1538" s="26">
        <v>0.80800356372856197</v>
      </c>
      <c r="BA1538" s="26">
        <v>0.46142636437662099</v>
      </c>
      <c r="BB1538" s="85">
        <v>1.0057070725906701E-2</v>
      </c>
      <c r="BC1538" s="88">
        <v>-20.113183569890701</v>
      </c>
      <c r="BD1538" s="18">
        <v>43874</v>
      </c>
      <c r="BE1538" s="18">
        <v>43914</v>
      </c>
      <c r="BF1538" s="20"/>
      <c r="BG1538" s="18"/>
      <c r="BH1538" s="15"/>
    </row>
    <row r="1539" spans="1:60" x14ac:dyDescent="0.25">
      <c r="A1539" s="15"/>
      <c r="B1539" s="14" t="s">
        <v>4771</v>
      </c>
      <c r="C1539" s="14" t="s">
        <v>4772</v>
      </c>
      <c r="D1539" s="14" t="s">
        <v>4760</v>
      </c>
      <c r="E1539" s="16" t="s">
        <v>341</v>
      </c>
      <c r="F1539" s="16" t="s">
        <v>326</v>
      </c>
      <c r="G1539" s="81" t="s">
        <v>115</v>
      </c>
      <c r="H1539" s="82" t="s">
        <v>182</v>
      </c>
      <c r="I1539" s="17" t="s">
        <v>31</v>
      </c>
      <c r="J1539" s="17" t="s">
        <v>4773</v>
      </c>
      <c r="K1539" s="15"/>
      <c r="L1539" s="18">
        <v>44022</v>
      </c>
      <c r="M1539" s="83">
        <v>1612.5451999995901</v>
      </c>
      <c r="N1539" s="84">
        <v>1612.5451999995901</v>
      </c>
      <c r="O1539" s="84">
        <v>1702.4486999996</v>
      </c>
      <c r="P1539" s="85">
        <f t="shared" si="23"/>
        <v>0.94719165399813166</v>
      </c>
      <c r="Q1539" s="18">
        <v>43874</v>
      </c>
      <c r="R1539" s="86">
        <v>76560185.649000004</v>
      </c>
      <c r="S1539" s="86">
        <v>69357786.611499995</v>
      </c>
      <c r="T1539" s="15"/>
      <c r="U1539" s="19">
        <v>4.5674923967453703E-3</v>
      </c>
      <c r="V1539" s="51">
        <v>0.498662155041529</v>
      </c>
      <c r="W1539" s="19">
        <v>3.16320550227829E-2</v>
      </c>
      <c r="X1539" s="51">
        <v>3.9521227533441601</v>
      </c>
      <c r="Y1539" s="19">
        <v>-4.4908703531327802E-2</v>
      </c>
      <c r="Z1539" s="51">
        <v>14.8408031051222</v>
      </c>
      <c r="AA1539" s="19">
        <v>3.5414950252743403E-2</v>
      </c>
      <c r="AB1539" s="51">
        <v>24.1181619284325</v>
      </c>
      <c r="AC1539" s="19">
        <v>7.3669793704539202E-2</v>
      </c>
      <c r="AD1539" s="51">
        <v>31.6528348686988</v>
      </c>
      <c r="AE1539" s="19">
        <v>7.8284107225044905E-2</v>
      </c>
      <c r="AF1539" s="87">
        <v>25.605642771115502</v>
      </c>
      <c r="AG1539" s="19">
        <v>8.6518321531912096E-3</v>
      </c>
      <c r="AH1539" s="51">
        <v>-0.93363777650665702</v>
      </c>
      <c r="AI1539" s="19">
        <v>-2.1859448570467101E-2</v>
      </c>
      <c r="AJ1539" s="51">
        <v>11.540972349946999</v>
      </c>
      <c r="AK1539" s="19">
        <v>0.61254519999958601</v>
      </c>
      <c r="AL1539" s="19">
        <v>4.1574789049263899E-2</v>
      </c>
      <c r="AM1539" s="51">
        <v>-4.1913657501572699</v>
      </c>
      <c r="AN1539" s="15"/>
      <c r="AO1539" s="22">
        <v>2.4534689775464399E-2</v>
      </c>
      <c r="AP1539" s="22">
        <v>-3.12267165199955E-2</v>
      </c>
      <c r="AQ1539" s="22">
        <v>5.2469814165306203E-2</v>
      </c>
      <c r="AR1539" s="22">
        <v>-0.104202520446997</v>
      </c>
      <c r="AS1539" s="20">
        <v>8</v>
      </c>
      <c r="AT1539" s="20">
        <v>4</v>
      </c>
      <c r="AU1539" s="20">
        <v>7</v>
      </c>
      <c r="AV1539" s="21">
        <v>5</v>
      </c>
      <c r="AW1539" s="15"/>
      <c r="AX1539" s="25">
        <v>9.76865050784545E-2</v>
      </c>
      <c r="AY1539" s="26">
        <v>0.17576597636138999</v>
      </c>
      <c r="AZ1539" s="26">
        <v>0.74202735034759804</v>
      </c>
      <c r="BA1539" s="26">
        <v>0.23090384612555701</v>
      </c>
      <c r="BB1539" s="85">
        <v>1.0053788789700801E-2</v>
      </c>
      <c r="BC1539" s="88">
        <v>-20.265844133799</v>
      </c>
      <c r="BD1539" s="18">
        <v>43874</v>
      </c>
      <c r="BE1539" s="18">
        <v>43914</v>
      </c>
      <c r="BF1539" s="20"/>
      <c r="BG1539" s="18"/>
      <c r="BH1539" s="15"/>
    </row>
    <row r="1540" spans="1:60" x14ac:dyDescent="0.25">
      <c r="A1540" s="15"/>
      <c r="B1540" s="14" t="s">
        <v>4774</v>
      </c>
      <c r="C1540" s="14" t="s">
        <v>4775</v>
      </c>
      <c r="D1540" s="14" t="s">
        <v>4760</v>
      </c>
      <c r="E1540" s="16" t="s">
        <v>345</v>
      </c>
      <c r="F1540" s="16" t="s">
        <v>326</v>
      </c>
      <c r="G1540" s="81" t="s">
        <v>115</v>
      </c>
      <c r="H1540" s="82" t="s">
        <v>182</v>
      </c>
      <c r="I1540" s="17" t="s">
        <v>31</v>
      </c>
      <c r="J1540" s="17" t="s">
        <v>4776</v>
      </c>
      <c r="K1540" s="15"/>
      <c r="L1540" s="18">
        <v>44022</v>
      </c>
      <c r="M1540" s="83">
        <v>1185.78810000047</v>
      </c>
      <c r="N1540" s="84">
        <v>1185.78810000047</v>
      </c>
      <c r="O1540" s="84">
        <v>1185.78810000047</v>
      </c>
      <c r="P1540" s="85">
        <f t="shared" si="23"/>
        <v>1</v>
      </c>
      <c r="Q1540" s="18">
        <v>44022</v>
      </c>
      <c r="R1540" s="86">
        <v>0</v>
      </c>
      <c r="S1540" s="86">
        <v>0</v>
      </c>
      <c r="T1540" s="15"/>
      <c r="U1540" s="19">
        <v>0</v>
      </c>
      <c r="V1540" s="51">
        <v>4.1912915366992799E-2</v>
      </c>
      <c r="W1540" s="19">
        <v>0</v>
      </c>
      <c r="X1540" s="51">
        <v>0.78891725106586796</v>
      </c>
      <c r="Y1540" s="19">
        <v>0</v>
      </c>
      <c r="Z1540" s="51">
        <v>19.3316734582477</v>
      </c>
      <c r="AA1540" s="19">
        <v>0</v>
      </c>
      <c r="AB1540" s="51">
        <v>20.576666903158198</v>
      </c>
      <c r="AC1540" s="19">
        <v>0</v>
      </c>
      <c r="AD1540" s="51">
        <v>24.2858554982522</v>
      </c>
      <c r="AE1540" s="19">
        <v>0</v>
      </c>
      <c r="AF1540" s="87">
        <v>17.777232048596499</v>
      </c>
      <c r="AG1540" s="19">
        <v>0</v>
      </c>
      <c r="AH1540" s="51">
        <v>-1.79882099182578</v>
      </c>
      <c r="AI1540" s="19">
        <v>0</v>
      </c>
      <c r="AJ1540" s="51">
        <v>13.726917206993701</v>
      </c>
      <c r="AK1540" s="19">
        <v>0.185788099999772</v>
      </c>
      <c r="AL1540" s="19">
        <v>1.9549649465261599E-2</v>
      </c>
      <c r="AM1540" s="51">
        <v>22.853618308116001</v>
      </c>
      <c r="AN1540" s="15"/>
      <c r="AO1540" s="22">
        <v>0</v>
      </c>
      <c r="AP1540" s="22">
        <v>0</v>
      </c>
      <c r="AQ1540" s="22">
        <v>0</v>
      </c>
      <c r="AR1540" s="22">
        <v>0</v>
      </c>
      <c r="AS1540" s="20">
        <v>0</v>
      </c>
      <c r="AT1540" s="20">
        <v>0</v>
      </c>
      <c r="AU1540" s="20">
        <v>7</v>
      </c>
      <c r="AV1540" s="21">
        <v>5</v>
      </c>
      <c r="AW1540" s="15"/>
      <c r="AX1540" s="25">
        <v>0</v>
      </c>
      <c r="AY1540" s="26">
        <v>-115.173126170179</v>
      </c>
      <c r="AZ1540" s="26">
        <v>0.54146558877982898</v>
      </c>
      <c r="BA1540" s="26">
        <v>-15.964106449086101</v>
      </c>
      <c r="BB1540" s="85">
        <v>0</v>
      </c>
      <c r="BC1540" s="88">
        <v>0</v>
      </c>
      <c r="BD1540" s="18">
        <v>43657</v>
      </c>
      <c r="BE1540" s="18"/>
      <c r="BF1540" s="20"/>
      <c r="BG1540" s="18"/>
      <c r="BH1540" s="15"/>
    </row>
    <row r="1541" spans="1:60" x14ac:dyDescent="0.25">
      <c r="A1541" s="15"/>
      <c r="B1541" s="14" t="s">
        <v>4777</v>
      </c>
      <c r="C1541" s="14" t="s">
        <v>4778</v>
      </c>
      <c r="D1541" s="14" t="s">
        <v>4779</v>
      </c>
      <c r="E1541" s="16" t="s">
        <v>1193</v>
      </c>
      <c r="F1541" s="16" t="s">
        <v>326</v>
      </c>
      <c r="G1541" s="81" t="s">
        <v>115</v>
      </c>
      <c r="H1541" s="82" t="s">
        <v>190</v>
      </c>
      <c r="I1541" s="17" t="s">
        <v>31</v>
      </c>
      <c r="J1541" s="17" t="s">
        <v>4780</v>
      </c>
      <c r="K1541" s="15"/>
      <c r="L1541" s="18">
        <v>44022</v>
      </c>
      <c r="M1541" s="83">
        <v>1927.7229999993001</v>
      </c>
      <c r="N1541" s="84">
        <v>1927.7229999993001</v>
      </c>
      <c r="O1541" s="84">
        <v>2087.9461000002898</v>
      </c>
      <c r="P1541" s="85">
        <f t="shared" si="23"/>
        <v>0.92326281794296916</v>
      </c>
      <c r="Q1541" s="18">
        <v>43881</v>
      </c>
      <c r="R1541" s="86">
        <v>3944721.9180000001</v>
      </c>
      <c r="S1541" s="86">
        <v>2572400.1179609401</v>
      </c>
      <c r="T1541" s="15"/>
      <c r="U1541" s="19">
        <v>8.9433594203001104E-3</v>
      </c>
      <c r="V1541" s="51">
        <v>0.93624885739700403</v>
      </c>
      <c r="W1541" s="19">
        <v>4.60383229528816E-2</v>
      </c>
      <c r="X1541" s="51">
        <v>5.3927495463576598</v>
      </c>
      <c r="Y1541" s="19">
        <v>-6.2054679559878402E-2</v>
      </c>
      <c r="Z1541" s="51">
        <v>13.1262055022671</v>
      </c>
      <c r="AA1541" s="19">
        <v>6.5789033567852997E-2</v>
      </c>
      <c r="AB1541" s="51">
        <v>27.155570259958001</v>
      </c>
      <c r="AC1541" s="19">
        <v>0.108642697527102</v>
      </c>
      <c r="AD1541" s="51">
        <v>35.150125250976998</v>
      </c>
      <c r="AE1541" s="19">
        <v>0.140327257062454</v>
      </c>
      <c r="AF1541" s="87">
        <v>31.809957754856399</v>
      </c>
      <c r="AG1541" s="19">
        <v>1.19898127122724E-2</v>
      </c>
      <c r="AH1541" s="51">
        <v>-0.59983972059853796</v>
      </c>
      <c r="AI1541" s="19">
        <v>-2.6266891115483301E-2</v>
      </c>
      <c r="AJ1541" s="51">
        <v>11.1002280954417</v>
      </c>
      <c r="AK1541" s="19">
        <v>0.92772299999836805</v>
      </c>
      <c r="AL1541" s="19">
        <v>5.7568177868233802E-2</v>
      </c>
      <c r="AM1541" s="51">
        <v>27.897178848390499</v>
      </c>
      <c r="AN1541" s="15"/>
      <c r="AO1541" s="22">
        <v>3.9078162020814503E-2</v>
      </c>
      <c r="AP1541" s="22">
        <v>-4.8071262287558099E-2</v>
      </c>
      <c r="AQ1541" s="22">
        <v>7.1111478848251905E-2</v>
      </c>
      <c r="AR1541" s="22">
        <v>-0.13892554288220699</v>
      </c>
      <c r="AS1541" s="20">
        <v>7</v>
      </c>
      <c r="AT1541" s="20">
        <v>5</v>
      </c>
      <c r="AU1541" s="20">
        <v>7</v>
      </c>
      <c r="AV1541" s="21">
        <v>5</v>
      </c>
      <c r="AW1541" s="15"/>
      <c r="AX1541" s="25">
        <v>0.14797178977431</v>
      </c>
      <c r="AY1541" s="26">
        <v>0.364801902487216</v>
      </c>
      <c r="AZ1541" s="26">
        <v>0.89238880045922997</v>
      </c>
      <c r="BA1541" s="26">
        <v>0.49154325253266501</v>
      </c>
      <c r="BB1541" s="85">
        <v>1.5216786663204401E-2</v>
      </c>
      <c r="BC1541" s="88">
        <v>-26.854840745189001</v>
      </c>
      <c r="BD1541" s="18">
        <v>43881</v>
      </c>
      <c r="BE1541" s="18">
        <v>43914</v>
      </c>
      <c r="BF1541" s="20"/>
      <c r="BG1541" s="18"/>
      <c r="BH1541" s="15"/>
    </row>
    <row r="1542" spans="1:60" x14ac:dyDescent="0.25">
      <c r="A1542" s="15"/>
      <c r="B1542" s="14" t="s">
        <v>4781</v>
      </c>
      <c r="C1542" s="14" t="s">
        <v>4782</v>
      </c>
      <c r="D1542" s="14" t="s">
        <v>4779</v>
      </c>
      <c r="E1542" s="16" t="s">
        <v>77</v>
      </c>
      <c r="F1542" s="16" t="s">
        <v>326</v>
      </c>
      <c r="G1542" s="81" t="s">
        <v>115</v>
      </c>
      <c r="H1542" s="82" t="s">
        <v>190</v>
      </c>
      <c r="I1542" s="17" t="s">
        <v>31</v>
      </c>
      <c r="J1542" s="17" t="s">
        <v>4783</v>
      </c>
      <c r="K1542" s="15"/>
      <c r="L1542" s="18">
        <v>44022</v>
      </c>
      <c r="M1542" s="83">
        <v>2282.6328999996199</v>
      </c>
      <c r="N1542" s="84">
        <v>2282.6328999996199</v>
      </c>
      <c r="O1542" s="84">
        <v>2464.7461000010398</v>
      </c>
      <c r="P1542" s="85">
        <f t="shared" si="23"/>
        <v>0.92611279514699585</v>
      </c>
      <c r="Q1542" s="18">
        <v>43881</v>
      </c>
      <c r="R1542" s="86">
        <v>8775302.7939999998</v>
      </c>
      <c r="S1542" s="86">
        <v>7850662.9840156203</v>
      </c>
      <c r="T1542" s="15"/>
      <c r="U1542" s="19">
        <v>8.9654120711202302E-3</v>
      </c>
      <c r="V1542" s="51">
        <v>0.93845412247901505</v>
      </c>
      <c r="W1542" s="19">
        <v>4.6724529929633697E-2</v>
      </c>
      <c r="X1542" s="51">
        <v>5.4613702440328797</v>
      </c>
      <c r="Y1542" s="19">
        <v>-5.8315798192779801E-2</v>
      </c>
      <c r="Z1542" s="51">
        <v>13.5000936389697</v>
      </c>
      <c r="AA1542" s="19">
        <v>7.4361135930303093E-2</v>
      </c>
      <c r="AB1542" s="51">
        <v>28.0127804961812</v>
      </c>
      <c r="AC1542" s="19">
        <v>0.12653618262993399</v>
      </c>
      <c r="AD1542" s="51">
        <v>36.939473761245601</v>
      </c>
      <c r="AE1542" s="19">
        <v>0.16803955987416</v>
      </c>
      <c r="AF1542" s="87">
        <v>34.581188036012499</v>
      </c>
      <c r="AG1542" s="19">
        <v>1.2211055511215801E-2</v>
      </c>
      <c r="AH1542" s="51">
        <v>-0.577715440704196</v>
      </c>
      <c r="AI1542" s="19">
        <v>-2.2171657506078201E-2</v>
      </c>
      <c r="AJ1542" s="51">
        <v>11.509751456382199</v>
      </c>
      <c r="AK1542" s="19">
        <v>1.2826328999991501</v>
      </c>
      <c r="AL1542" s="19">
        <v>7.2919496569738798E-2</v>
      </c>
      <c r="AM1542" s="51">
        <v>63.388168848468901</v>
      </c>
      <c r="AN1542" s="15"/>
      <c r="AO1542" s="22">
        <v>3.9100883001083303E-2</v>
      </c>
      <c r="AP1542" s="22">
        <v>-4.8050462758546901E-2</v>
      </c>
      <c r="AQ1542" s="22">
        <v>7.1814096974776503E-2</v>
      </c>
      <c r="AR1542" s="22">
        <v>-0.13834181610305701</v>
      </c>
      <c r="AS1542" s="20">
        <v>7</v>
      </c>
      <c r="AT1542" s="20">
        <v>5</v>
      </c>
      <c r="AU1542" s="20">
        <v>7</v>
      </c>
      <c r="AV1542" s="21">
        <v>5</v>
      </c>
      <c r="AW1542" s="15"/>
      <c r="AX1542" s="25">
        <v>0.14798337136046</v>
      </c>
      <c r="AY1542" s="26">
        <v>0.41897127199626999</v>
      </c>
      <c r="AZ1542" s="26">
        <v>0.92385440815269204</v>
      </c>
      <c r="BA1542" s="26">
        <v>0.56553684375830904</v>
      </c>
      <c r="BB1542" s="85">
        <v>1.52184060057698E-2</v>
      </c>
      <c r="BC1542" s="88">
        <v>-26.802058840869002</v>
      </c>
      <c r="BD1542" s="18">
        <v>43881</v>
      </c>
      <c r="BE1542" s="18">
        <v>43914</v>
      </c>
      <c r="BF1542" s="20"/>
      <c r="BG1542" s="18"/>
      <c r="BH1542" s="15"/>
    </row>
    <row r="1543" spans="1:60" x14ac:dyDescent="0.25">
      <c r="A1543" s="15"/>
      <c r="B1543" s="14" t="s">
        <v>4784</v>
      </c>
      <c r="C1543" s="14" t="s">
        <v>4785</v>
      </c>
      <c r="D1543" s="14" t="s">
        <v>4779</v>
      </c>
      <c r="E1543" s="16" t="s">
        <v>1176</v>
      </c>
      <c r="F1543" s="16" t="s">
        <v>326</v>
      </c>
      <c r="G1543" s="81" t="s">
        <v>115</v>
      </c>
      <c r="H1543" s="82" t="s">
        <v>190</v>
      </c>
      <c r="I1543" s="17" t="s">
        <v>31</v>
      </c>
      <c r="J1543" s="17" t="s">
        <v>4786</v>
      </c>
      <c r="K1543" s="15"/>
      <c r="L1543" s="18">
        <v>44022</v>
      </c>
      <c r="M1543" s="83">
        <v>1000</v>
      </c>
      <c r="N1543" s="84">
        <v>1000</v>
      </c>
      <c r="O1543" s="84">
        <v>1000</v>
      </c>
      <c r="P1543" s="85">
        <f t="shared" ref="P1543:P1606" si="24">IFERROR(N1543/O1543,"")</f>
        <v>1</v>
      </c>
      <c r="Q1543" s="18">
        <v>44022</v>
      </c>
      <c r="R1543" s="86">
        <v>0</v>
      </c>
      <c r="S1543" s="86">
        <v>0</v>
      </c>
      <c r="T1543" s="15"/>
      <c r="U1543" s="19">
        <v>0</v>
      </c>
      <c r="V1543" s="51">
        <v>4.1912915366992799E-2</v>
      </c>
      <c r="W1543" s="19">
        <v>0</v>
      </c>
      <c r="X1543" s="51">
        <v>0.78891725106586796</v>
      </c>
      <c r="Y1543" s="19">
        <v>0</v>
      </c>
      <c r="Z1543" s="51">
        <v>19.3316734582477</v>
      </c>
      <c r="AA1543" s="19">
        <v>0</v>
      </c>
      <c r="AB1543" s="51">
        <v>20.576666903158198</v>
      </c>
      <c r="AC1543" s="19">
        <v>0</v>
      </c>
      <c r="AD1543" s="51">
        <v>24.2858554982522</v>
      </c>
      <c r="AE1543" s="19">
        <v>0</v>
      </c>
      <c r="AF1543" s="87">
        <v>17.777232048596499</v>
      </c>
      <c r="AG1543" s="19">
        <v>0</v>
      </c>
      <c r="AH1543" s="51">
        <v>-1.79882099182578</v>
      </c>
      <c r="AI1543" s="19">
        <v>0</v>
      </c>
      <c r="AJ1543" s="51">
        <v>13.726917206993701</v>
      </c>
      <c r="AK1543" s="19">
        <v>0</v>
      </c>
      <c r="AL1543" s="19">
        <v>0</v>
      </c>
      <c r="AM1543" s="51">
        <v>18.863154930673801</v>
      </c>
      <c r="AN1543" s="15"/>
      <c r="AO1543" s="22">
        <v>0</v>
      </c>
      <c r="AP1543" s="22">
        <v>0</v>
      </c>
      <c r="AQ1543" s="22">
        <v>0</v>
      </c>
      <c r="AR1543" s="22">
        <v>0</v>
      </c>
      <c r="AS1543" s="20">
        <v>0</v>
      </c>
      <c r="AT1543" s="20">
        <v>0</v>
      </c>
      <c r="AU1543" s="20">
        <v>7</v>
      </c>
      <c r="AV1543" s="21">
        <v>5</v>
      </c>
      <c r="AW1543" s="15"/>
      <c r="AX1543" s="25">
        <v>0</v>
      </c>
      <c r="AY1543" s="26">
        <v>-115.173126170179</v>
      </c>
      <c r="AZ1543" s="26">
        <v>0.54146558877982898</v>
      </c>
      <c r="BA1543" s="26">
        <v>-15.964106449086101</v>
      </c>
      <c r="BB1543" s="85">
        <v>0</v>
      </c>
      <c r="BC1543" s="88">
        <v>0</v>
      </c>
      <c r="BD1543" s="18">
        <v>43657</v>
      </c>
      <c r="BE1543" s="18"/>
      <c r="BF1543" s="20"/>
      <c r="BG1543" s="18"/>
      <c r="BH1543" s="15"/>
    </row>
    <row r="1544" spans="1:60" x14ac:dyDescent="0.25">
      <c r="A1544" s="15"/>
      <c r="B1544" s="14" t="s">
        <v>4787</v>
      </c>
      <c r="C1544" s="14" t="s">
        <v>4788</v>
      </c>
      <c r="D1544" s="14" t="s">
        <v>4779</v>
      </c>
      <c r="E1544" s="16" t="s">
        <v>337</v>
      </c>
      <c r="F1544" s="16" t="s">
        <v>326</v>
      </c>
      <c r="G1544" s="81" t="s">
        <v>115</v>
      </c>
      <c r="H1544" s="82" t="s">
        <v>190</v>
      </c>
      <c r="I1544" s="17" t="s">
        <v>31</v>
      </c>
      <c r="J1544" s="17" t="s">
        <v>4789</v>
      </c>
      <c r="K1544" s="15"/>
      <c r="L1544" s="18">
        <v>44022</v>
      </c>
      <c r="M1544" s="83">
        <v>1653.62759999931</v>
      </c>
      <c r="N1544" s="84">
        <v>1653.62759999931</v>
      </c>
      <c r="O1544" s="84">
        <v>1787.6223000008599</v>
      </c>
      <c r="P1544" s="85">
        <f t="shared" si="24"/>
        <v>0.92504305859157976</v>
      </c>
      <c r="Q1544" s="18">
        <v>43881</v>
      </c>
      <c r="R1544" s="86">
        <v>4329547.3640000001</v>
      </c>
      <c r="S1544" s="86">
        <v>3869230.9841914098</v>
      </c>
      <c r="T1544" s="15"/>
      <c r="U1544" s="19">
        <v>8.9571519474702706E-3</v>
      </c>
      <c r="V1544" s="51">
        <v>0.93762811011401903</v>
      </c>
      <c r="W1544" s="19">
        <v>4.6467150174066801E-2</v>
      </c>
      <c r="X1544" s="51">
        <v>5.43563226847618</v>
      </c>
      <c r="Y1544" s="19">
        <v>-5.9719602557379403E-2</v>
      </c>
      <c r="Z1544" s="51">
        <v>13.359713202517</v>
      </c>
      <c r="AA1544" s="19">
        <v>7.1138582652565702E-2</v>
      </c>
      <c r="AB1544" s="51">
        <v>27.6905251684075</v>
      </c>
      <c r="AC1544" s="19">
        <v>0.11979257908577</v>
      </c>
      <c r="AD1544" s="51">
        <v>36.265113406814599</v>
      </c>
      <c r="AE1544" s="19">
        <v>0.15756948626047201</v>
      </c>
      <c r="AF1544" s="87">
        <v>33.5341806746437</v>
      </c>
      <c r="AG1544" s="19">
        <v>1.21280739294889E-2</v>
      </c>
      <c r="AH1544" s="51">
        <v>-0.58601359887688897</v>
      </c>
      <c r="AI1544" s="19">
        <v>-2.3709367806077401E-2</v>
      </c>
      <c r="AJ1544" s="51">
        <v>11.3559804263932</v>
      </c>
      <c r="AK1544" s="19">
        <v>0.65362759999930897</v>
      </c>
      <c r="AL1544" s="19">
        <v>5.8809893671423197E-2</v>
      </c>
      <c r="AM1544" s="51">
        <v>69.6375683080405</v>
      </c>
      <c r="AN1544" s="15"/>
      <c r="AO1544" s="22">
        <v>3.9092341787181802E-2</v>
      </c>
      <c r="AP1544" s="22">
        <v>-4.8058239509409802E-2</v>
      </c>
      <c r="AQ1544" s="22">
        <v>7.1550601605849806E-2</v>
      </c>
      <c r="AR1544" s="22">
        <v>-0.13856074669092799</v>
      </c>
      <c r="AS1544" s="20">
        <v>7</v>
      </c>
      <c r="AT1544" s="20">
        <v>5</v>
      </c>
      <c r="AU1544" s="20">
        <v>7</v>
      </c>
      <c r="AV1544" s="21">
        <v>5</v>
      </c>
      <c r="AW1544" s="15"/>
      <c r="AX1544" s="25">
        <v>0.14797895441821299</v>
      </c>
      <c r="AY1544" s="26">
        <v>0.39860972419001001</v>
      </c>
      <c r="AZ1544" s="26">
        <v>0.91202703052204004</v>
      </c>
      <c r="BA1544" s="26">
        <v>0.53769389781154997</v>
      </c>
      <c r="BB1544" s="85">
        <v>1.52177911628678E-2</v>
      </c>
      <c r="BC1544" s="88">
        <v>-26.8218571674952</v>
      </c>
      <c r="BD1544" s="18">
        <v>43881</v>
      </c>
      <c r="BE1544" s="18">
        <v>43914</v>
      </c>
      <c r="BF1544" s="20"/>
      <c r="BG1544" s="18"/>
      <c r="BH1544" s="15"/>
    </row>
    <row r="1545" spans="1:60" x14ac:dyDescent="0.25">
      <c r="A1545" s="15"/>
      <c r="B1545" s="14" t="s">
        <v>4790</v>
      </c>
      <c r="C1545" s="14" t="s">
        <v>4791</v>
      </c>
      <c r="D1545" s="14" t="s">
        <v>4779</v>
      </c>
      <c r="E1545" s="16" t="s">
        <v>341</v>
      </c>
      <c r="F1545" s="16" t="s">
        <v>326</v>
      </c>
      <c r="G1545" s="81" t="s">
        <v>115</v>
      </c>
      <c r="H1545" s="82" t="s">
        <v>190</v>
      </c>
      <c r="I1545" s="17" t="s">
        <v>31</v>
      </c>
      <c r="J1545" s="17" t="s">
        <v>4792</v>
      </c>
      <c r="K1545" s="15"/>
      <c r="L1545" s="18">
        <v>44022</v>
      </c>
      <c r="M1545" s="83">
        <v>1654.60649999976</v>
      </c>
      <c r="N1545" s="84">
        <v>1654.60649999976</v>
      </c>
      <c r="O1545" s="84">
        <v>1806.31689999998</v>
      </c>
      <c r="P1545" s="85">
        <f t="shared" si="24"/>
        <v>0.91601119382749407</v>
      </c>
      <c r="Q1545" s="18">
        <v>43874</v>
      </c>
      <c r="R1545" s="86">
        <v>21667514.434</v>
      </c>
      <c r="S1545" s="86">
        <v>17370521.577718701</v>
      </c>
      <c r="T1545" s="15"/>
      <c r="U1545" s="19">
        <v>8.8882547534012701E-3</v>
      </c>
      <c r="V1545" s="51">
        <v>0.93073839070711994</v>
      </c>
      <c r="W1545" s="19">
        <v>4.4324805576252402E-2</v>
      </c>
      <c r="X1545" s="51">
        <v>5.2213978086947499</v>
      </c>
      <c r="Y1545" s="19">
        <v>-7.1337354828792707E-2</v>
      </c>
      <c r="Z1545" s="51">
        <v>12.1979379753757</v>
      </c>
      <c r="AA1545" s="19">
        <v>4.4656127587586497E-2</v>
      </c>
      <c r="AB1545" s="51">
        <v>25.042279661924098</v>
      </c>
      <c r="AC1545" s="19">
        <v>6.5140974838868701E-2</v>
      </c>
      <c r="AD1545" s="51">
        <v>30.7999529821391</v>
      </c>
      <c r="AE1545" s="19">
        <v>7.38865577604884E-2</v>
      </c>
      <c r="AF1545" s="87">
        <v>25.165887824637998</v>
      </c>
      <c r="AG1545" s="19">
        <v>1.1436968396083101E-2</v>
      </c>
      <c r="AH1545" s="51">
        <v>-0.655124152217468</v>
      </c>
      <c r="AI1545" s="19">
        <v>-3.6430539499633603E-2</v>
      </c>
      <c r="AJ1545" s="51">
        <v>10.083863257037599</v>
      </c>
      <c r="AK1545" s="19">
        <v>0.65460650000022702</v>
      </c>
      <c r="AL1545" s="19">
        <v>4.3878874455913298E-2</v>
      </c>
      <c r="AM1545" s="51">
        <v>0.58552884857635901</v>
      </c>
      <c r="AN1545" s="15"/>
      <c r="AO1545" s="22">
        <v>3.9021379696350798E-2</v>
      </c>
      <c r="AP1545" s="22">
        <v>-4.8123239703272702E-2</v>
      </c>
      <c r="AQ1545" s="22">
        <v>6.9356828762465697E-2</v>
      </c>
      <c r="AR1545" s="22">
        <v>-0.14038303492823601</v>
      </c>
      <c r="AS1545" s="20">
        <v>7</v>
      </c>
      <c r="AT1545" s="20">
        <v>5</v>
      </c>
      <c r="AU1545" s="20">
        <v>7</v>
      </c>
      <c r="AV1545" s="21">
        <v>5</v>
      </c>
      <c r="AW1545" s="15"/>
      <c r="AX1545" s="25">
        <v>0.14794507802871501</v>
      </c>
      <c r="AY1545" s="26">
        <v>0.23115276956855299</v>
      </c>
      <c r="AZ1545" s="26">
        <v>0.81475144057549198</v>
      </c>
      <c r="BA1545" s="26">
        <v>0.31007859340570598</v>
      </c>
      <c r="BB1545" s="85">
        <v>1.52129720444827E-2</v>
      </c>
      <c r="BC1545" s="88">
        <v>-26.9997639949434</v>
      </c>
      <c r="BD1545" s="18">
        <v>43874</v>
      </c>
      <c r="BE1545" s="18">
        <v>43914</v>
      </c>
      <c r="BF1545" s="20"/>
      <c r="BG1545" s="18"/>
      <c r="BH1545" s="15"/>
    </row>
    <row r="1546" spans="1:60" x14ac:dyDescent="0.25">
      <c r="A1546" s="15"/>
      <c r="B1546" s="14" t="s">
        <v>4793</v>
      </c>
      <c r="C1546" s="14" t="s">
        <v>4794</v>
      </c>
      <c r="D1546" s="14" t="s">
        <v>4779</v>
      </c>
      <c r="E1546" s="16" t="s">
        <v>345</v>
      </c>
      <c r="F1546" s="16" t="s">
        <v>326</v>
      </c>
      <c r="G1546" s="81" t="s">
        <v>115</v>
      </c>
      <c r="H1546" s="82" t="s">
        <v>190</v>
      </c>
      <c r="I1546" s="17" t="s">
        <v>31</v>
      </c>
      <c r="J1546" s="17" t="s">
        <v>4795</v>
      </c>
      <c r="K1546" s="15"/>
      <c r="L1546" s="18">
        <v>44022</v>
      </c>
      <c r="M1546" s="83">
        <v>1219.6999999992499</v>
      </c>
      <c r="N1546" s="84">
        <v>1219.6999999992499</v>
      </c>
      <c r="O1546" s="84">
        <v>1219.6999999992499</v>
      </c>
      <c r="P1546" s="85">
        <f t="shared" si="24"/>
        <v>1</v>
      </c>
      <c r="Q1546" s="18">
        <v>44022</v>
      </c>
      <c r="R1546" s="86">
        <v>0</v>
      </c>
      <c r="S1546" s="86">
        <v>0</v>
      </c>
      <c r="T1546" s="15"/>
      <c r="U1546" s="19">
        <v>0</v>
      </c>
      <c r="V1546" s="51">
        <v>4.1912915366992799E-2</v>
      </c>
      <c r="W1546" s="19">
        <v>0</v>
      </c>
      <c r="X1546" s="51">
        <v>0.78891725106586796</v>
      </c>
      <c r="Y1546" s="19">
        <v>0</v>
      </c>
      <c r="Z1546" s="51">
        <v>19.3316734582477</v>
      </c>
      <c r="AA1546" s="19">
        <v>0</v>
      </c>
      <c r="AB1546" s="51">
        <v>20.576666903158198</v>
      </c>
      <c r="AC1546" s="19">
        <v>0</v>
      </c>
      <c r="AD1546" s="51">
        <v>24.2858554982522</v>
      </c>
      <c r="AE1546" s="19">
        <v>0</v>
      </c>
      <c r="AF1546" s="87">
        <v>17.777232048596499</v>
      </c>
      <c r="AG1546" s="19">
        <v>0</v>
      </c>
      <c r="AH1546" s="51">
        <v>-1.79882099182578</v>
      </c>
      <c r="AI1546" s="19">
        <v>0</v>
      </c>
      <c r="AJ1546" s="51">
        <v>13.726917206993701</v>
      </c>
      <c r="AK1546" s="19">
        <v>0.21969999999972101</v>
      </c>
      <c r="AL1546" s="19">
        <v>2.28211794892559E-2</v>
      </c>
      <c r="AM1546" s="51">
        <v>26.244808308110802</v>
      </c>
      <c r="AN1546" s="15"/>
      <c r="AO1546" s="22">
        <v>0</v>
      </c>
      <c r="AP1546" s="22">
        <v>0</v>
      </c>
      <c r="AQ1546" s="22">
        <v>0</v>
      </c>
      <c r="AR1546" s="22">
        <v>0</v>
      </c>
      <c r="AS1546" s="20">
        <v>0</v>
      </c>
      <c r="AT1546" s="20">
        <v>0</v>
      </c>
      <c r="AU1546" s="20">
        <v>7</v>
      </c>
      <c r="AV1546" s="21">
        <v>5</v>
      </c>
      <c r="AW1546" s="15"/>
      <c r="AX1546" s="25">
        <v>0</v>
      </c>
      <c r="AY1546" s="26">
        <v>-115.173126170179</v>
      </c>
      <c r="AZ1546" s="26">
        <v>0.54146558877982898</v>
      </c>
      <c r="BA1546" s="26">
        <v>-15.964106449086101</v>
      </c>
      <c r="BB1546" s="85">
        <v>0</v>
      </c>
      <c r="BC1546" s="88">
        <v>0</v>
      </c>
      <c r="BD1546" s="18">
        <v>43657</v>
      </c>
      <c r="BE1546" s="18"/>
      <c r="BF1546" s="20"/>
      <c r="BG1546" s="18"/>
      <c r="BH1546" s="15"/>
    </row>
    <row r="1547" spans="1:60" x14ac:dyDescent="0.25">
      <c r="A1547" s="15"/>
      <c r="B1547" s="14" t="s">
        <v>4796</v>
      </c>
      <c r="C1547" s="14" t="s">
        <v>4797</v>
      </c>
      <c r="D1547" s="14" t="s">
        <v>4798</v>
      </c>
      <c r="E1547" s="16" t="s">
        <v>77</v>
      </c>
      <c r="F1547" s="16" t="s">
        <v>287</v>
      </c>
      <c r="G1547" s="81" t="s">
        <v>145</v>
      </c>
      <c r="H1547" s="82" t="s">
        <v>190</v>
      </c>
      <c r="I1547" s="17" t="s">
        <v>31</v>
      </c>
      <c r="J1547" s="17" t="s">
        <v>4799</v>
      </c>
      <c r="K1547" s="15"/>
      <c r="L1547" s="18">
        <v>44022</v>
      </c>
      <c r="M1547" s="83">
        <v>1710.4453999996199</v>
      </c>
      <c r="N1547" s="84">
        <v>1710.4453999996199</v>
      </c>
      <c r="O1547" s="84">
        <v>1867.9744000006499</v>
      </c>
      <c r="P1547" s="85">
        <f t="shared" si="24"/>
        <v>0.91566854449344959</v>
      </c>
      <c r="Q1547" s="18">
        <v>43874</v>
      </c>
      <c r="R1547" s="86">
        <v>370018.65899999999</v>
      </c>
      <c r="S1547" s="86">
        <v>393302.72320214799</v>
      </c>
      <c r="T1547" s="15"/>
      <c r="U1547" s="19">
        <v>1.1654238487608401E-2</v>
      </c>
      <c r="V1547" s="51">
        <v>1.2073367641278301</v>
      </c>
      <c r="W1547" s="19">
        <v>2.9491525097910198E-2</v>
      </c>
      <c r="X1547" s="51">
        <v>3.7380697608568898</v>
      </c>
      <c r="Y1547" s="19">
        <v>-6.7380972231185304E-2</v>
      </c>
      <c r="Z1547" s="51">
        <v>12.593576235129101</v>
      </c>
      <c r="AA1547" s="19">
        <v>5.4713604204152902E-2</v>
      </c>
      <c r="AB1547" s="51">
        <v>26.048027323587998</v>
      </c>
      <c r="AC1547" s="19">
        <v>0.10084768943314</v>
      </c>
      <c r="AD1547" s="51">
        <v>34.370624441595297</v>
      </c>
      <c r="AE1547" s="19">
        <v>0.154481742642092</v>
      </c>
      <c r="AF1547" s="87">
        <v>33.2254063127912</v>
      </c>
      <c r="AG1547" s="19">
        <v>4.1648486821941298E-3</v>
      </c>
      <c r="AH1547" s="51">
        <v>-1.38233612360636</v>
      </c>
      <c r="AI1547" s="19">
        <v>-3.7100700695191301E-2</v>
      </c>
      <c r="AJ1547" s="51">
        <v>10.0168471374782</v>
      </c>
      <c r="AK1547" s="19">
        <v>0.67101904250797795</v>
      </c>
      <c r="AL1547" s="19">
        <v>7.2726591672108001E-2</v>
      </c>
      <c r="AM1547" s="51">
        <v>65.686438769684202</v>
      </c>
      <c r="AN1547" s="15"/>
      <c r="AO1547" s="22">
        <v>3.5030276676479802E-2</v>
      </c>
      <c r="AP1547" s="22">
        <v>-6.6192349790071603E-2</v>
      </c>
      <c r="AQ1547" s="22">
        <v>7.1456765668699504E-2</v>
      </c>
      <c r="AR1547" s="22">
        <v>-0.12885527429083601</v>
      </c>
      <c r="AS1547" s="20">
        <v>8</v>
      </c>
      <c r="AT1547" s="20">
        <v>4</v>
      </c>
      <c r="AU1547" s="20">
        <v>7</v>
      </c>
      <c r="AV1547" s="21">
        <v>5</v>
      </c>
      <c r="AW1547" s="15"/>
      <c r="AX1547" s="25">
        <v>0.18712282483815201</v>
      </c>
      <c r="AY1547" s="26">
        <v>0.251598452523012</v>
      </c>
      <c r="AZ1547" s="26">
        <v>1.02028290792441</v>
      </c>
      <c r="BA1547" s="26">
        <v>0.33437075655501802</v>
      </c>
      <c r="BB1547" s="85">
        <v>1.9158592303210799E-2</v>
      </c>
      <c r="BC1547" s="88">
        <v>-26.52599521706</v>
      </c>
      <c r="BD1547" s="18">
        <v>43874</v>
      </c>
      <c r="BE1547" s="18">
        <v>43913</v>
      </c>
      <c r="BF1547" s="20"/>
      <c r="BG1547" s="18"/>
      <c r="BH1547" s="15"/>
    </row>
    <row r="1548" spans="1:60" x14ac:dyDescent="0.25">
      <c r="A1548" s="15"/>
      <c r="B1548" s="14" t="s">
        <v>4800</v>
      </c>
      <c r="C1548" s="14" t="s">
        <v>4801</v>
      </c>
      <c r="D1548" s="14" t="s">
        <v>4798</v>
      </c>
      <c r="E1548" s="16" t="s">
        <v>3094</v>
      </c>
      <c r="F1548" s="16" t="s">
        <v>287</v>
      </c>
      <c r="G1548" s="81" t="s">
        <v>145</v>
      </c>
      <c r="H1548" s="82" t="s">
        <v>190</v>
      </c>
      <c r="I1548" s="17" t="s">
        <v>31</v>
      </c>
      <c r="J1548" s="17" t="s">
        <v>4802</v>
      </c>
      <c r="K1548" s="15"/>
      <c r="L1548" s="18">
        <v>44022</v>
      </c>
      <c r="M1548" s="83">
        <v>1509.6536999996799</v>
      </c>
      <c r="N1548" s="84">
        <v>1509.6536999996799</v>
      </c>
      <c r="O1548" s="84">
        <v>1658.72259999998</v>
      </c>
      <c r="P1548" s="85">
        <f t="shared" si="24"/>
        <v>0.91013030147397644</v>
      </c>
      <c r="Q1548" s="18">
        <v>43874</v>
      </c>
      <c r="R1548" s="86">
        <v>5368081.7769999998</v>
      </c>
      <c r="S1548" s="86">
        <v>5451801.9667265601</v>
      </c>
      <c r="T1548" s="15"/>
      <c r="U1548" s="19">
        <v>1.1612762029471899E-2</v>
      </c>
      <c r="V1548" s="51">
        <v>1.2031891183141901</v>
      </c>
      <c r="W1548" s="19">
        <v>2.8226454869582099E-2</v>
      </c>
      <c r="X1548" s="51">
        <v>3.6115627380240798</v>
      </c>
      <c r="Y1548" s="19">
        <v>-7.4312591483248994E-2</v>
      </c>
      <c r="Z1548" s="51">
        <v>11.900414309930101</v>
      </c>
      <c r="AA1548" s="19">
        <v>3.89890588630806E-2</v>
      </c>
      <c r="AB1548" s="51">
        <v>24.475572789466199</v>
      </c>
      <c r="AC1548" s="19">
        <v>6.8287963846159996E-2</v>
      </c>
      <c r="AD1548" s="51">
        <v>31.114651882875499</v>
      </c>
      <c r="AE1548" s="19">
        <v>0.103654115873796</v>
      </c>
      <c r="AF1548" s="87">
        <v>28.1426436359761</v>
      </c>
      <c r="AG1548" s="19">
        <v>3.75323601838318E-3</v>
      </c>
      <c r="AH1548" s="51">
        <v>-1.4234973899874599</v>
      </c>
      <c r="AI1548" s="19">
        <v>-4.46491051880002E-2</v>
      </c>
      <c r="AJ1548" s="51">
        <v>9.2620066881936491</v>
      </c>
      <c r="AK1548" s="19">
        <v>0.48929077614797301</v>
      </c>
      <c r="AL1548" s="19">
        <v>5.5971282075916E-2</v>
      </c>
      <c r="AM1548" s="51">
        <v>47.513612133683601</v>
      </c>
      <c r="AN1548" s="15"/>
      <c r="AO1548" s="22">
        <v>3.49878297947726E-2</v>
      </c>
      <c r="AP1548" s="22">
        <v>-6.6307075641816496E-2</v>
      </c>
      <c r="AQ1548" s="22">
        <v>7.0136333091795705E-2</v>
      </c>
      <c r="AR1548" s="22">
        <v>-0.12996176774322499</v>
      </c>
      <c r="AS1548" s="20">
        <v>7</v>
      </c>
      <c r="AT1548" s="20">
        <v>5</v>
      </c>
      <c r="AU1548" s="20">
        <v>7</v>
      </c>
      <c r="AV1548" s="21">
        <v>5</v>
      </c>
      <c r="AW1548" s="15"/>
      <c r="AX1548" s="25">
        <v>0.187124005246151</v>
      </c>
      <c r="AY1548" s="26">
        <v>0.172328184748721</v>
      </c>
      <c r="AZ1548" s="26">
        <v>0.95265737402041895</v>
      </c>
      <c r="BA1548" s="26">
        <v>0.22842258971468299</v>
      </c>
      <c r="BB1548" s="85">
        <v>1.9157337349806802E-2</v>
      </c>
      <c r="BC1548" s="88">
        <v>-26.6433639959141</v>
      </c>
      <c r="BD1548" s="18">
        <v>43874</v>
      </c>
      <c r="BE1548" s="18">
        <v>43913</v>
      </c>
      <c r="BF1548" s="20"/>
      <c r="BG1548" s="18"/>
      <c r="BH1548" s="15"/>
    </row>
    <row r="1549" spans="1:60" x14ac:dyDescent="0.25">
      <c r="A1549" s="15"/>
      <c r="B1549" s="14" t="s">
        <v>4803</v>
      </c>
      <c r="C1549" s="14" t="s">
        <v>4804</v>
      </c>
      <c r="D1549" s="14" t="s">
        <v>4798</v>
      </c>
      <c r="E1549" s="16" t="s">
        <v>3097</v>
      </c>
      <c r="F1549" s="16" t="s">
        <v>287</v>
      </c>
      <c r="G1549" s="81" t="s">
        <v>145</v>
      </c>
      <c r="H1549" s="82" t="s">
        <v>190</v>
      </c>
      <c r="I1549" s="17" t="s">
        <v>31</v>
      </c>
      <c r="J1549" s="17" t="s">
        <v>4805</v>
      </c>
      <c r="K1549" s="15"/>
      <c r="L1549" s="18">
        <v>44022</v>
      </c>
      <c r="M1549" s="83">
        <v>1675.3133000005</v>
      </c>
      <c r="N1549" s="84">
        <v>1675.3133000005</v>
      </c>
      <c r="O1549" s="84">
        <v>1835.16540000029</v>
      </c>
      <c r="P1549" s="85">
        <f t="shared" si="24"/>
        <v>0.91289499028274801</v>
      </c>
      <c r="Q1549" s="18">
        <v>43874</v>
      </c>
      <c r="R1549" s="86">
        <v>2545356.0649999999</v>
      </c>
      <c r="S1549" s="86">
        <v>2653675.9300156198</v>
      </c>
      <c r="T1549" s="15"/>
      <c r="U1549" s="19">
        <v>1.16334813301364E-2</v>
      </c>
      <c r="V1549" s="51">
        <v>1.2052610483806301</v>
      </c>
      <c r="W1549" s="19">
        <v>2.8858600589955999E-2</v>
      </c>
      <c r="X1549" s="51">
        <v>3.67477731006147</v>
      </c>
      <c r="Y1549" s="19">
        <v>-7.0853448136403999E-2</v>
      </c>
      <c r="Z1549" s="51">
        <v>12.2463286446146</v>
      </c>
      <c r="AA1549" s="19">
        <v>4.6821276479022303E-2</v>
      </c>
      <c r="AB1549" s="51">
        <v>25.258794551074999</v>
      </c>
      <c r="AC1549" s="19">
        <v>8.4445340033271393E-2</v>
      </c>
      <c r="AD1549" s="51">
        <v>32.7303895016084</v>
      </c>
      <c r="AE1549" s="19">
        <v>0.12878124059177901</v>
      </c>
      <c r="AF1549" s="87">
        <v>30.655356107774399</v>
      </c>
      <c r="AG1549" s="19">
        <v>3.9590538017364504E-3</v>
      </c>
      <c r="AH1549" s="51">
        <v>-1.40291561165213</v>
      </c>
      <c r="AI1549" s="19">
        <v>-4.0882591690242401E-2</v>
      </c>
      <c r="AJ1549" s="51">
        <v>9.6386580379767093</v>
      </c>
      <c r="AK1549" s="19">
        <v>0.60249420077539995</v>
      </c>
      <c r="AL1549" s="19">
        <v>6.6602397080714595E-2</v>
      </c>
      <c r="AM1549" s="51">
        <v>58.833954596426302</v>
      </c>
      <c r="AN1549" s="15"/>
      <c r="AO1549" s="22">
        <v>3.5009040357181199E-2</v>
      </c>
      <c r="AP1549" s="22">
        <v>-6.6249688404277599E-2</v>
      </c>
      <c r="AQ1549" s="22">
        <v>7.0796309100842295E-2</v>
      </c>
      <c r="AR1549" s="22">
        <v>-0.12940871328290099</v>
      </c>
      <c r="AS1549" s="20">
        <v>8</v>
      </c>
      <c r="AT1549" s="20">
        <v>4</v>
      </c>
      <c r="AU1549" s="20">
        <v>7</v>
      </c>
      <c r="AV1549" s="21">
        <v>5</v>
      </c>
      <c r="AW1549" s="15"/>
      <c r="AX1549" s="25">
        <v>0.187123234672181</v>
      </c>
      <c r="AY1549" s="26">
        <v>0.21181686970885499</v>
      </c>
      <c r="AZ1549" s="26">
        <v>0.98634883676095297</v>
      </c>
      <c r="BA1549" s="26">
        <v>0.28113312623418102</v>
      </c>
      <c r="BB1549" s="85">
        <v>1.9157945984079602E-2</v>
      </c>
      <c r="BC1549" s="88">
        <v>-26.5847100212704</v>
      </c>
      <c r="BD1549" s="18">
        <v>43874</v>
      </c>
      <c r="BE1549" s="18">
        <v>43913</v>
      </c>
      <c r="BF1549" s="20"/>
      <c r="BG1549" s="18"/>
      <c r="BH1549" s="15"/>
    </row>
    <row r="1550" spans="1:60" x14ac:dyDescent="0.25">
      <c r="A1550" s="15"/>
      <c r="B1550" s="14" t="s">
        <v>4806</v>
      </c>
      <c r="C1550" s="14" t="s">
        <v>4807</v>
      </c>
      <c r="D1550" s="14" t="s">
        <v>4798</v>
      </c>
      <c r="E1550" s="16" t="s">
        <v>3100</v>
      </c>
      <c r="F1550" s="16" t="s">
        <v>287</v>
      </c>
      <c r="G1550" s="81" t="s">
        <v>145</v>
      </c>
      <c r="H1550" s="82" t="s">
        <v>190</v>
      </c>
      <c r="I1550" s="17" t="s">
        <v>31</v>
      </c>
      <c r="J1550" s="17" t="s">
        <v>4808</v>
      </c>
      <c r="K1550" s="15"/>
      <c r="L1550" s="18">
        <v>44022</v>
      </c>
      <c r="M1550" s="83">
        <v>1298.9450000003001</v>
      </c>
      <c r="N1550" s="84">
        <v>1298.9450000003001</v>
      </c>
      <c r="O1550" s="84">
        <v>1418.5765000004301</v>
      </c>
      <c r="P1550" s="85">
        <f t="shared" si="24"/>
        <v>0.9156679248527706</v>
      </c>
      <c r="Q1550" s="18">
        <v>43874</v>
      </c>
      <c r="R1550" s="86">
        <v>1142277.3570000001</v>
      </c>
      <c r="S1550" s="86">
        <v>1354618.95076758</v>
      </c>
      <c r="T1550" s="15"/>
      <c r="U1550" s="19">
        <v>1.16542204832513E-2</v>
      </c>
      <c r="V1550" s="51">
        <v>1.20733496369212</v>
      </c>
      <c r="W1550" s="19">
        <v>2.9491381983461899E-2</v>
      </c>
      <c r="X1550" s="51">
        <v>3.7380554494120601</v>
      </c>
      <c r="Y1550" s="19">
        <v>-6.7381622992834303E-2</v>
      </c>
      <c r="Z1550" s="51">
        <v>12.593511158964199</v>
      </c>
      <c r="AA1550" s="19">
        <v>5.4713359560992103E-2</v>
      </c>
      <c r="AB1550" s="51">
        <v>26.048002859257402</v>
      </c>
      <c r="AC1550" s="19">
        <v>0.100846933761204</v>
      </c>
      <c r="AD1550" s="51">
        <v>34.370548874372602</v>
      </c>
      <c r="AE1550" s="19">
        <v>0.15448016374284601</v>
      </c>
      <c r="AF1550" s="87">
        <v>33.225248422881101</v>
      </c>
      <c r="AG1550" s="19">
        <v>4.16471565222309E-3</v>
      </c>
      <c r="AH1550" s="51">
        <v>-1.3823494266034699</v>
      </c>
      <c r="AI1550" s="19">
        <v>-3.7101551465639197E-2</v>
      </c>
      <c r="AJ1550" s="51">
        <v>10.0167620604334</v>
      </c>
      <c r="AK1550" s="19">
        <v>0.29894500000053098</v>
      </c>
      <c r="AL1550" s="19">
        <v>4.7959777955838903E-2</v>
      </c>
      <c r="AM1550" s="51">
        <v>28.883963575208298</v>
      </c>
      <c r="AN1550" s="15"/>
      <c r="AO1550" s="22">
        <v>3.5030249406190699E-2</v>
      </c>
      <c r="AP1550" s="22">
        <v>-6.6192260660536698E-2</v>
      </c>
      <c r="AQ1550" s="22">
        <v>7.1456694688094999E-2</v>
      </c>
      <c r="AR1550" s="22">
        <v>-0.12885534609173199</v>
      </c>
      <c r="AS1550" s="20">
        <v>8</v>
      </c>
      <c r="AT1550" s="20">
        <v>4</v>
      </c>
      <c r="AU1550" s="20">
        <v>7</v>
      </c>
      <c r="AV1550" s="21">
        <v>5</v>
      </c>
      <c r="AW1550" s="15"/>
      <c r="AX1550" s="25">
        <v>0.18712274508288801</v>
      </c>
      <c r="AY1550" s="26">
        <v>0.25159735062607103</v>
      </c>
      <c r="AZ1550" s="26">
        <v>1.02028148646787</v>
      </c>
      <c r="BA1550" s="26">
        <v>0.33436923016779502</v>
      </c>
      <c r="BB1550" s="85">
        <v>1.9158584130073E-2</v>
      </c>
      <c r="BC1550" s="88">
        <v>-26.525999831530498</v>
      </c>
      <c r="BD1550" s="18">
        <v>43874</v>
      </c>
      <c r="BE1550" s="18">
        <v>43913</v>
      </c>
      <c r="BF1550" s="20"/>
      <c r="BG1550" s="18"/>
      <c r="BH1550" s="15"/>
    </row>
    <row r="1551" spans="1:60" x14ac:dyDescent="0.25">
      <c r="A1551" s="15"/>
      <c r="B1551" s="14" t="s">
        <v>4809</v>
      </c>
      <c r="C1551" s="14" t="s">
        <v>4810</v>
      </c>
      <c r="D1551" s="14" t="s">
        <v>4798</v>
      </c>
      <c r="E1551" s="16" t="s">
        <v>3328</v>
      </c>
      <c r="F1551" s="16" t="s">
        <v>287</v>
      </c>
      <c r="G1551" s="81" t="s">
        <v>145</v>
      </c>
      <c r="H1551" s="82" t="s">
        <v>190</v>
      </c>
      <c r="I1551" s="17" t="s">
        <v>31</v>
      </c>
      <c r="J1551" s="17" t="s">
        <v>4811</v>
      </c>
      <c r="K1551" s="15"/>
      <c r="L1551" s="18">
        <v>44022</v>
      </c>
      <c r="M1551" s="83">
        <v>1087.80700000003</v>
      </c>
      <c r="N1551" s="84">
        <v>1087.80700000003</v>
      </c>
      <c r="O1551" s="84">
        <v>1185.59280000068</v>
      </c>
      <c r="P1551" s="85">
        <f t="shared" si="24"/>
        <v>0.91752159763403263</v>
      </c>
      <c r="Q1551" s="18">
        <v>43874</v>
      </c>
      <c r="R1551" s="86">
        <v>393444.114</v>
      </c>
      <c r="S1551" s="86">
        <v>794839.33245019498</v>
      </c>
      <c r="T1551" s="15"/>
      <c r="U1551" s="19">
        <v>1.1668052997265499E-2</v>
      </c>
      <c r="V1551" s="51">
        <v>1.20871821509354</v>
      </c>
      <c r="W1551" s="19">
        <v>2.99134047036205E-2</v>
      </c>
      <c r="X1551" s="51">
        <v>3.7802577214279198</v>
      </c>
      <c r="Y1551" s="19">
        <v>-6.5059590249802596E-2</v>
      </c>
      <c r="Z1551" s="51">
        <v>12.825714433274699</v>
      </c>
      <c r="AA1551" s="19">
        <v>6.0006010366123498E-2</v>
      </c>
      <c r="AB1551" s="51">
        <v>26.577267939777801</v>
      </c>
      <c r="AC1551" s="19">
        <v>0.12652020479435999</v>
      </c>
      <c r="AD1551" s="51">
        <v>36.937875977717297</v>
      </c>
      <c r="AE1551" s="19">
        <v>0.13636026504536899</v>
      </c>
      <c r="AF1551" s="87">
        <v>31.4132585531333</v>
      </c>
      <c r="AG1551" s="19">
        <v>4.3020002922276E-3</v>
      </c>
      <c r="AH1551" s="51">
        <v>-1.3686209626030199</v>
      </c>
      <c r="AI1551" s="19">
        <v>-3.4572261375615199E-2</v>
      </c>
      <c r="AJ1551" s="51">
        <v>10.269691069435799</v>
      </c>
      <c r="AK1551" s="19">
        <v>8.7806999999884297E-2</v>
      </c>
      <c r="AL1551" s="19">
        <v>1.54201814730186E-2</v>
      </c>
      <c r="AM1551" s="51">
        <v>4.4505947509605903</v>
      </c>
      <c r="AN1551" s="15"/>
      <c r="AO1551" s="22">
        <v>3.5044371255935403E-2</v>
      </c>
      <c r="AP1551" s="22">
        <v>-6.6154045634903E-2</v>
      </c>
      <c r="AQ1551" s="22">
        <v>7.1897069366968894E-2</v>
      </c>
      <c r="AR1551" s="22">
        <v>-0.12848632080116701</v>
      </c>
      <c r="AS1551" s="20">
        <v>8</v>
      </c>
      <c r="AT1551" s="20">
        <v>4</v>
      </c>
      <c r="AU1551" s="20">
        <v>7</v>
      </c>
      <c r="AV1551" s="21">
        <v>5</v>
      </c>
      <c r="AW1551" s="15"/>
      <c r="AX1551" s="25">
        <v>0.18712271902331901</v>
      </c>
      <c r="AY1551" s="26">
        <v>0.27826825621468698</v>
      </c>
      <c r="AZ1551" s="26">
        <v>1.04302881352123</v>
      </c>
      <c r="BA1551" s="26">
        <v>0.37013744884779998</v>
      </c>
      <c r="BB1551" s="85">
        <v>1.9159040487011201E-2</v>
      </c>
      <c r="BC1551" s="88">
        <v>-26.486859569384301</v>
      </c>
      <c r="BD1551" s="18">
        <v>43874</v>
      </c>
      <c r="BE1551" s="18">
        <v>43913</v>
      </c>
      <c r="BF1551" s="20"/>
      <c r="BG1551" s="18"/>
      <c r="BH1551" s="15"/>
    </row>
    <row r="1552" spans="1:60" x14ac:dyDescent="0.25">
      <c r="A1552" s="15"/>
      <c r="B1552" s="14" t="s">
        <v>4812</v>
      </c>
      <c r="C1552" s="14" t="s">
        <v>4813</v>
      </c>
      <c r="D1552" s="14" t="s">
        <v>4798</v>
      </c>
      <c r="E1552" s="16" t="s">
        <v>3332</v>
      </c>
      <c r="F1552" s="16" t="s">
        <v>287</v>
      </c>
      <c r="G1552" s="81" t="s">
        <v>145</v>
      </c>
      <c r="H1552" s="82" t="s">
        <v>190</v>
      </c>
      <c r="I1552" s="17" t="s">
        <v>31</v>
      </c>
      <c r="J1552" s="17" t="s">
        <v>4814</v>
      </c>
      <c r="K1552" s="15"/>
      <c r="L1552" s="18">
        <v>44022</v>
      </c>
      <c r="M1552" s="83">
        <v>1126.1522000003599</v>
      </c>
      <c r="N1552" s="84">
        <v>1126.1522000003599</v>
      </c>
      <c r="O1552" s="84">
        <v>1225.8473000004899</v>
      </c>
      <c r="P1552" s="85">
        <f t="shared" si="24"/>
        <v>0.91867249697406017</v>
      </c>
      <c r="Q1552" s="18">
        <v>43874</v>
      </c>
      <c r="R1552" s="86">
        <v>377357.98800000001</v>
      </c>
      <c r="S1552" s="86">
        <v>308476.57809912099</v>
      </c>
      <c r="T1552" s="15"/>
      <c r="U1552" s="19">
        <v>1.1676638179778801E-2</v>
      </c>
      <c r="V1552" s="51">
        <v>1.2095767333448699</v>
      </c>
      <c r="W1552" s="19">
        <v>3.0175205827617901E-2</v>
      </c>
      <c r="X1552" s="51">
        <v>3.8064378338276601</v>
      </c>
      <c r="Y1552" s="19">
        <v>-6.3617276437071296E-2</v>
      </c>
      <c r="Z1552" s="51">
        <v>12.969945814547801</v>
      </c>
      <c r="AA1552" s="19">
        <v>6.3302715740064699E-2</v>
      </c>
      <c r="AB1552" s="51">
        <v>26.9069384771574</v>
      </c>
      <c r="AC1552" s="19"/>
      <c r="AD1552" s="51"/>
      <c r="AE1552" s="19"/>
      <c r="AF1552" s="87"/>
      <c r="AG1552" s="19">
        <v>4.3870441586477699E-3</v>
      </c>
      <c r="AH1552" s="51">
        <v>-1.3601165759610001</v>
      </c>
      <c r="AI1552" s="19">
        <v>-3.3001034616972902E-2</v>
      </c>
      <c r="AJ1552" s="51">
        <v>10.426813745303701</v>
      </c>
      <c r="AK1552" s="19">
        <v>0.11311506245518101</v>
      </c>
      <c r="AL1552" s="19">
        <v>5.4377827891585198E-2</v>
      </c>
      <c r="AM1552" s="51">
        <v>36.249223610444503</v>
      </c>
      <c r="AN1552" s="15"/>
      <c r="AO1552" s="22">
        <v>3.5053137858994901E-2</v>
      </c>
      <c r="AP1552" s="22">
        <v>-6.6130246342290797E-2</v>
      </c>
      <c r="AQ1552" s="22">
        <v>7.2170591716712806E-2</v>
      </c>
      <c r="AR1552" s="22">
        <v>-0.12825726444411001</v>
      </c>
      <c r="AS1552" s="20">
        <v>8</v>
      </c>
      <c r="AT1552" s="20">
        <v>4</v>
      </c>
      <c r="AU1552" s="20">
        <v>7</v>
      </c>
      <c r="AV1552" s="21">
        <v>5</v>
      </c>
      <c r="AW1552" s="15"/>
      <c r="AX1552" s="25">
        <v>0.187122723593493</v>
      </c>
      <c r="AY1552" s="26">
        <v>0.29487870435514202</v>
      </c>
      <c r="AZ1552" s="26">
        <v>1.05719392795254</v>
      </c>
      <c r="BA1552" s="26">
        <v>0.39244417900499701</v>
      </c>
      <c r="BB1552" s="85">
        <v>1.9159326098106201E-2</v>
      </c>
      <c r="BC1552" s="88">
        <v>-26.462529223674199</v>
      </c>
      <c r="BD1552" s="18">
        <v>43874</v>
      </c>
      <c r="BE1552" s="18">
        <v>43913</v>
      </c>
      <c r="BF1552" s="20"/>
      <c r="BG1552" s="18"/>
      <c r="BH1552" s="15"/>
    </row>
    <row r="1553" spans="1:60" x14ac:dyDescent="0.25">
      <c r="A1553" s="15"/>
      <c r="B1553" s="14" t="s">
        <v>4815</v>
      </c>
      <c r="C1553" s="14" t="s">
        <v>4816</v>
      </c>
      <c r="D1553" s="14" t="s">
        <v>4798</v>
      </c>
      <c r="E1553" s="16" t="s">
        <v>300</v>
      </c>
      <c r="F1553" s="16" t="s">
        <v>287</v>
      </c>
      <c r="G1553" s="81" t="s">
        <v>145</v>
      </c>
      <c r="H1553" s="82" t="s">
        <v>190</v>
      </c>
      <c r="I1553" s="17" t="s">
        <v>31</v>
      </c>
      <c r="J1553" s="17" t="s">
        <v>4817</v>
      </c>
      <c r="K1553" s="15"/>
      <c r="L1553" s="18">
        <v>44022</v>
      </c>
      <c r="M1553" s="83">
        <v>1115.2861000001401</v>
      </c>
      <c r="N1553" s="84">
        <v>1115.2861000001401</v>
      </c>
      <c r="O1553" s="84">
        <v>1121.97240000032</v>
      </c>
      <c r="P1553" s="85">
        <f t="shared" si="24"/>
        <v>0.99404058424237707</v>
      </c>
      <c r="Q1553" s="18">
        <v>43969</v>
      </c>
      <c r="R1553" s="86">
        <v>0</v>
      </c>
      <c r="S1553" s="86">
        <v>825.57938549613903</v>
      </c>
      <c r="T1553" s="15"/>
      <c r="U1553" s="19">
        <v>0</v>
      </c>
      <c r="V1553" s="51">
        <v>4.1912915366992799E-2</v>
      </c>
      <c r="W1553" s="19">
        <v>0</v>
      </c>
      <c r="X1553" s="51">
        <v>0.78891725106586796</v>
      </c>
      <c r="Y1553" s="19">
        <v>2.3196624442789501E-3</v>
      </c>
      <c r="Z1553" s="51">
        <v>19.563639702682799</v>
      </c>
      <c r="AA1553" s="19">
        <v>2.3196624442789501E-3</v>
      </c>
      <c r="AB1553" s="51">
        <v>20.808633147593401</v>
      </c>
      <c r="AC1553" s="19">
        <v>2.5842058075795601E-3</v>
      </c>
      <c r="AD1553" s="51">
        <v>24.544276079017401</v>
      </c>
      <c r="AE1553" s="19">
        <v>6.6774120174159193E-2</v>
      </c>
      <c r="AF1553" s="87">
        <v>24.4546440660197</v>
      </c>
      <c r="AG1553" s="19">
        <v>0</v>
      </c>
      <c r="AH1553" s="51">
        <v>-1.79882099182578</v>
      </c>
      <c r="AI1553" s="19">
        <v>2.3196624442789501E-3</v>
      </c>
      <c r="AJ1553" s="51">
        <v>13.9588834514288</v>
      </c>
      <c r="AK1553" s="19">
        <v>0.115286100000958</v>
      </c>
      <c r="AL1553" s="19">
        <v>3.2955886083072997E-2</v>
      </c>
      <c r="AM1553" s="51">
        <v>28.869180128473101</v>
      </c>
      <c r="AN1553" s="15"/>
      <c r="AO1553" s="22">
        <v>2.5611014565583901E-2</v>
      </c>
      <c r="AP1553" s="22">
        <v>-1.8494852795811301E-2</v>
      </c>
      <c r="AQ1553" s="22">
        <v>2.3196624442789501E-3</v>
      </c>
      <c r="AR1553" s="22">
        <v>0</v>
      </c>
      <c r="AS1553" s="20">
        <v>1</v>
      </c>
      <c r="AT1553" s="20">
        <v>0</v>
      </c>
      <c r="AU1553" s="20">
        <v>7</v>
      </c>
      <c r="AV1553" s="21">
        <v>5</v>
      </c>
      <c r="AW1553" s="15"/>
      <c r="AX1553" s="25">
        <v>3.1607975212209601E-2</v>
      </c>
      <c r="AY1553" s="26">
        <v>-0.79947083019760601</v>
      </c>
      <c r="AZ1553" s="26">
        <v>0.55672160832546103</v>
      </c>
      <c r="BA1553" s="26">
        <v>-1.3498123105928199</v>
      </c>
      <c r="BB1553" s="85">
        <v>3.2807689455421501E-3</v>
      </c>
      <c r="BC1553" s="88">
        <v>-1.8494852795684</v>
      </c>
      <c r="BD1553" s="18">
        <v>43952</v>
      </c>
      <c r="BE1553" s="18">
        <v>43955</v>
      </c>
      <c r="BF1553" s="20">
        <v>11</v>
      </c>
      <c r="BG1553" s="18">
        <v>43969</v>
      </c>
      <c r="BH1553" s="15"/>
    </row>
    <row r="1554" spans="1:60" x14ac:dyDescent="0.25">
      <c r="A1554" s="15"/>
      <c r="B1554" s="14" t="s">
        <v>4818</v>
      </c>
      <c r="C1554" s="14" t="s">
        <v>4819</v>
      </c>
      <c r="D1554" s="14" t="s">
        <v>4798</v>
      </c>
      <c r="E1554" s="16" t="s">
        <v>2879</v>
      </c>
      <c r="F1554" s="16" t="s">
        <v>287</v>
      </c>
      <c r="G1554" s="81" t="s">
        <v>145</v>
      </c>
      <c r="H1554" s="82" t="s">
        <v>190</v>
      </c>
      <c r="I1554" s="17" t="s">
        <v>31</v>
      </c>
      <c r="J1554" s="17" t="s">
        <v>4820</v>
      </c>
      <c r="K1554" s="15"/>
      <c r="L1554" s="18">
        <v>44022</v>
      </c>
      <c r="M1554" s="83">
        <v>1370.8862999994301</v>
      </c>
      <c r="N1554" s="84">
        <v>1370.8862999994301</v>
      </c>
      <c r="O1554" s="84">
        <v>1491.1010999996199</v>
      </c>
      <c r="P1554" s="85">
        <f t="shared" si="24"/>
        <v>0.91937850491813033</v>
      </c>
      <c r="Q1554" s="18">
        <v>43874</v>
      </c>
      <c r="R1554" s="86">
        <v>1878692.077</v>
      </c>
      <c r="S1554" s="86">
        <v>1961158.5108281299</v>
      </c>
      <c r="T1554" s="15"/>
      <c r="U1554" s="19">
        <v>1.1681872794724799E-2</v>
      </c>
      <c r="V1554" s="51">
        <v>1.2101001948394701</v>
      </c>
      <c r="W1554" s="19">
        <v>3.03357970733487E-2</v>
      </c>
      <c r="X1554" s="51">
        <v>3.82249695840073</v>
      </c>
      <c r="Y1554" s="19">
        <v>-6.2731887979680295E-2</v>
      </c>
      <c r="Z1554" s="51">
        <v>13.058484660286901</v>
      </c>
      <c r="AA1554" s="19">
        <v>6.5327558275384903E-2</v>
      </c>
      <c r="AB1554" s="51">
        <v>27.109422730689399</v>
      </c>
      <c r="AC1554" s="19">
        <v>0.123100831360789</v>
      </c>
      <c r="AD1554" s="51">
        <v>36.595938634360202</v>
      </c>
      <c r="AE1554" s="19">
        <v>0.189656729966518</v>
      </c>
      <c r="AF1554" s="87">
        <v>36.742905045277404</v>
      </c>
      <c r="AG1554" s="19">
        <v>4.4393159150786198E-3</v>
      </c>
      <c r="AH1554" s="51">
        <v>-1.3548894003179199</v>
      </c>
      <c r="AI1554" s="19">
        <v>-3.2036255543971499E-2</v>
      </c>
      <c r="AJ1554" s="51">
        <v>10.5232916526002</v>
      </c>
      <c r="AK1554" s="19">
        <v>0.37088629999954698</v>
      </c>
      <c r="AL1554" s="19">
        <v>5.81264502325212E-2</v>
      </c>
      <c r="AM1554" s="51">
        <v>36.0780935751391</v>
      </c>
      <c r="AN1554" s="15"/>
      <c r="AO1554" s="22">
        <v>3.5058546707659802E-2</v>
      </c>
      <c r="AP1554" s="22">
        <v>-6.6115789629329805E-2</v>
      </c>
      <c r="AQ1554" s="22">
        <v>7.2337580662861001E-2</v>
      </c>
      <c r="AR1554" s="22">
        <v>-0.128117141227412</v>
      </c>
      <c r="AS1554" s="20">
        <v>9</v>
      </c>
      <c r="AT1554" s="20">
        <v>3</v>
      </c>
      <c r="AU1554" s="20">
        <v>7</v>
      </c>
      <c r="AV1554" s="21">
        <v>5</v>
      </c>
      <c r="AW1554" s="15"/>
      <c r="AX1554" s="25">
        <v>0.18712279613944699</v>
      </c>
      <c r="AY1554" s="26">
        <v>0.30507972547684398</v>
      </c>
      <c r="AZ1554" s="26">
        <v>1.0658923874198101</v>
      </c>
      <c r="BA1554" s="26">
        <v>0.406155061626578</v>
      </c>
      <c r="BB1554" s="85">
        <v>1.91595079462058E-2</v>
      </c>
      <c r="BC1554" s="88">
        <v>-26.447663407860102</v>
      </c>
      <c r="BD1554" s="18">
        <v>43874</v>
      </c>
      <c r="BE1554" s="18">
        <v>43913</v>
      </c>
      <c r="BF1554" s="20"/>
      <c r="BG1554" s="18"/>
      <c r="BH1554" s="15"/>
    </row>
    <row r="1555" spans="1:60" x14ac:dyDescent="0.25">
      <c r="A1555" s="15"/>
      <c r="B1555" s="14" t="s">
        <v>4821</v>
      </c>
      <c r="C1555" s="14" t="s">
        <v>4822</v>
      </c>
      <c r="D1555" s="14" t="s">
        <v>4798</v>
      </c>
      <c r="E1555" s="16" t="s">
        <v>4823</v>
      </c>
      <c r="F1555" s="16" t="s">
        <v>287</v>
      </c>
      <c r="G1555" s="81" t="s">
        <v>145</v>
      </c>
      <c r="H1555" s="82" t="s">
        <v>190</v>
      </c>
      <c r="I1555" s="17" t="s">
        <v>31</v>
      </c>
      <c r="J1555" s="17" t="s">
        <v>4824</v>
      </c>
      <c r="K1555" s="15"/>
      <c r="L1555" s="18">
        <v>44022</v>
      </c>
      <c r="M1555" s="83">
        <v>1730.9746000003099</v>
      </c>
      <c r="N1555" s="84">
        <v>1730.9746000003099</v>
      </c>
      <c r="O1555" s="84">
        <v>1882.76579999924</v>
      </c>
      <c r="P1555" s="85">
        <f t="shared" si="24"/>
        <v>0.91937860779126568</v>
      </c>
      <c r="Q1555" s="18">
        <v>43874</v>
      </c>
      <c r="R1555" s="86">
        <v>3631652.6529999999</v>
      </c>
      <c r="S1555" s="86">
        <v>3311079.5718671898</v>
      </c>
      <c r="T1555" s="15"/>
      <c r="U1555" s="19">
        <v>1.16818531241734E-2</v>
      </c>
      <c r="V1555" s="51">
        <v>1.21009822778433</v>
      </c>
      <c r="W1555" s="19">
        <v>3.0335584211570701E-2</v>
      </c>
      <c r="X1555" s="51">
        <v>3.8224756722229398</v>
      </c>
      <c r="Y1555" s="19">
        <v>-6.2732032726708006E-2</v>
      </c>
      <c r="Z1555" s="51">
        <v>13.0584701855842</v>
      </c>
      <c r="AA1555" s="19">
        <v>6.5327768192219096E-2</v>
      </c>
      <c r="AB1555" s="51">
        <v>27.109443722380099</v>
      </c>
      <c r="AC1555" s="19"/>
      <c r="AD1555" s="51"/>
      <c r="AE1555" s="19"/>
      <c r="AF1555" s="87"/>
      <c r="AG1555" s="19">
        <v>4.4391523479134802E-3</v>
      </c>
      <c r="AH1555" s="51">
        <v>-1.3549057570344301</v>
      </c>
      <c r="AI1555" s="19">
        <v>-3.2036537773819901E-2</v>
      </c>
      <c r="AJ1555" s="51">
        <v>10.523263429611699</v>
      </c>
      <c r="AK1555" s="19">
        <v>8.5719808925205102E-2</v>
      </c>
      <c r="AL1555" s="19">
        <v>6.8911435311747496E-2</v>
      </c>
      <c r="AM1555" s="51">
        <v>30.190759030054299</v>
      </c>
      <c r="AN1555" s="15"/>
      <c r="AO1555" s="22">
        <v>3.50585318628873E-2</v>
      </c>
      <c r="AP1555" s="22">
        <v>-6.61157762060611E-2</v>
      </c>
      <c r="AQ1555" s="22">
        <v>7.2337893552685301E-2</v>
      </c>
      <c r="AR1555" s="22">
        <v>-0.128117036189069</v>
      </c>
      <c r="AS1555" s="20">
        <v>9</v>
      </c>
      <c r="AT1555" s="20">
        <v>3</v>
      </c>
      <c r="AU1555" s="20">
        <v>7</v>
      </c>
      <c r="AV1555" s="21">
        <v>5</v>
      </c>
      <c r="AW1555" s="15"/>
      <c r="AX1555" s="25">
        <v>0.187122840227676</v>
      </c>
      <c r="AY1555" s="26">
        <v>0.30508026681172901</v>
      </c>
      <c r="AZ1555" s="26">
        <v>1.0658925577554299</v>
      </c>
      <c r="BA1555" s="26">
        <v>0.40615584880606498</v>
      </c>
      <c r="BB1555" s="85">
        <v>1.9159512675105399E-2</v>
      </c>
      <c r="BC1555" s="88">
        <v>-26.447654827817999</v>
      </c>
      <c r="BD1555" s="18">
        <v>43874</v>
      </c>
      <c r="BE1555" s="18">
        <v>43913</v>
      </c>
      <c r="BF1555" s="20"/>
      <c r="BG1555" s="18"/>
      <c r="BH1555" s="15"/>
    </row>
    <row r="1556" spans="1:60" x14ac:dyDescent="0.25">
      <c r="A1556" s="15"/>
      <c r="B1556" s="14" t="s">
        <v>4825</v>
      </c>
      <c r="C1556" s="14" t="s">
        <v>4826</v>
      </c>
      <c r="D1556" s="14" t="s">
        <v>4798</v>
      </c>
      <c r="E1556" s="16" t="s">
        <v>4827</v>
      </c>
      <c r="F1556" s="16" t="s">
        <v>287</v>
      </c>
      <c r="G1556" s="81" t="s">
        <v>145</v>
      </c>
      <c r="H1556" s="82" t="s">
        <v>190</v>
      </c>
      <c r="I1556" s="17" t="s">
        <v>31</v>
      </c>
      <c r="J1556" s="17" t="s">
        <v>4828</v>
      </c>
      <c r="K1556" s="15"/>
      <c r="L1556" s="18">
        <v>44022</v>
      </c>
      <c r="M1556" s="83">
        <v>1150.3911000005901</v>
      </c>
      <c r="N1556" s="84">
        <v>1150.3911000005901</v>
      </c>
      <c r="O1556" s="84">
        <v>1249.5009000003299</v>
      </c>
      <c r="P1556" s="85">
        <f t="shared" si="24"/>
        <v>0.92068048930599922</v>
      </c>
      <c r="Q1556" s="18">
        <v>43874</v>
      </c>
      <c r="R1556" s="86">
        <v>13715753.514</v>
      </c>
      <c r="S1556" s="86">
        <v>11534593.7997812</v>
      </c>
      <c r="T1556" s="15"/>
      <c r="U1556" s="19">
        <v>1.1691529842210001E-2</v>
      </c>
      <c r="V1556" s="51">
        <v>1.2110658995879899</v>
      </c>
      <c r="W1556" s="19">
        <v>3.0631327492301401E-2</v>
      </c>
      <c r="X1556" s="51">
        <v>3.8520500002959999</v>
      </c>
      <c r="Y1556" s="19">
        <v>-6.1099442776176099E-2</v>
      </c>
      <c r="Z1556" s="51">
        <v>13.221729180630099</v>
      </c>
      <c r="AA1556" s="19">
        <v>6.9067757154698498E-2</v>
      </c>
      <c r="AB1556" s="51">
        <v>27.483442618628001</v>
      </c>
      <c r="AC1556" s="19">
        <v>0.13099587789111</v>
      </c>
      <c r="AD1556" s="51">
        <v>37.385443287377697</v>
      </c>
      <c r="AE1556" s="19"/>
      <c r="AF1556" s="87"/>
      <c r="AG1556" s="19">
        <v>4.53528837351769E-3</v>
      </c>
      <c r="AH1556" s="51">
        <v>-1.34529215447401</v>
      </c>
      <c r="AI1556" s="19">
        <v>-3.0257727186835798E-2</v>
      </c>
      <c r="AJ1556" s="51">
        <v>10.701144488310099</v>
      </c>
      <c r="AK1556" s="19">
        <v>0.15039109999997899</v>
      </c>
      <c r="AL1556" s="19">
        <v>5.3778566669279798E-2</v>
      </c>
      <c r="AM1556" s="51">
        <v>34.729381706798399</v>
      </c>
      <c r="AN1556" s="15"/>
      <c r="AO1556" s="22">
        <v>3.5068415671048597E-2</v>
      </c>
      <c r="AP1556" s="22">
        <v>-6.6088975077072995E-2</v>
      </c>
      <c r="AQ1556" s="22">
        <v>7.2646288745090701E-2</v>
      </c>
      <c r="AR1556" s="22">
        <v>-0.12785849529798701</v>
      </c>
      <c r="AS1556" s="20">
        <v>9</v>
      </c>
      <c r="AT1556" s="20">
        <v>3</v>
      </c>
      <c r="AU1556" s="20">
        <v>7</v>
      </c>
      <c r="AV1556" s="21">
        <v>5</v>
      </c>
      <c r="AW1556" s="15"/>
      <c r="AX1556" s="25">
        <v>0.187122937577369</v>
      </c>
      <c r="AY1556" s="26">
        <v>0.32392071004232997</v>
      </c>
      <c r="AZ1556" s="26">
        <v>1.08195691583023</v>
      </c>
      <c r="BA1556" s="26">
        <v>0.43150186171078497</v>
      </c>
      <c r="BB1556" s="85">
        <v>1.9159844610621798E-2</v>
      </c>
      <c r="BC1556" s="88">
        <v>-26.420221065898701</v>
      </c>
      <c r="BD1556" s="18">
        <v>43874</v>
      </c>
      <c r="BE1556" s="18">
        <v>43913</v>
      </c>
      <c r="BF1556" s="20"/>
      <c r="BG1556" s="18"/>
      <c r="BH1556" s="15"/>
    </row>
    <row r="1557" spans="1:60" x14ac:dyDescent="0.25">
      <c r="A1557" s="15"/>
      <c r="B1557" s="14" t="s">
        <v>4829</v>
      </c>
      <c r="C1557" s="14" t="s">
        <v>4830</v>
      </c>
      <c r="D1557" s="14" t="s">
        <v>4831</v>
      </c>
      <c r="E1557" s="16" t="s">
        <v>77</v>
      </c>
      <c r="F1557" s="16" t="s">
        <v>287</v>
      </c>
      <c r="G1557" s="81" t="s">
        <v>145</v>
      </c>
      <c r="H1557" s="82" t="s">
        <v>173</v>
      </c>
      <c r="I1557" s="17" t="s">
        <v>31</v>
      </c>
      <c r="J1557" s="17" t="s">
        <v>4832</v>
      </c>
      <c r="K1557" s="15"/>
      <c r="L1557" s="18">
        <v>44022</v>
      </c>
      <c r="M1557" s="83">
        <v>1647.94529999979</v>
      </c>
      <c r="N1557" s="84">
        <v>1647.94529999979</v>
      </c>
      <c r="O1557" s="84">
        <v>1755.7896999996201</v>
      </c>
      <c r="P1557" s="85">
        <f t="shared" si="24"/>
        <v>0.93857783765341973</v>
      </c>
      <c r="Q1557" s="18">
        <v>43874</v>
      </c>
      <c r="R1557" s="86">
        <v>1575549.3</v>
      </c>
      <c r="S1557" s="86">
        <v>1714770.0282793001</v>
      </c>
      <c r="T1557" s="15"/>
      <c r="U1557" s="19">
        <v>5.0761077673087103E-3</v>
      </c>
      <c r="V1557" s="51">
        <v>0.549523692097864</v>
      </c>
      <c r="W1557" s="19">
        <v>1.6751976716477698E-2</v>
      </c>
      <c r="X1557" s="51">
        <v>2.4641149227136299</v>
      </c>
      <c r="Y1557" s="19">
        <v>-4.7648952677263899E-2</v>
      </c>
      <c r="Z1557" s="51">
        <v>14.566778190521299</v>
      </c>
      <c r="AA1557" s="19">
        <v>-4.3757567109423698E-3</v>
      </c>
      <c r="AB1557" s="51">
        <v>20.139091232063901</v>
      </c>
      <c r="AC1557" s="19">
        <v>5.3432132523084902E-2</v>
      </c>
      <c r="AD1557" s="51">
        <v>29.629068750567999</v>
      </c>
      <c r="AE1557" s="19">
        <v>9.31292094411037E-2</v>
      </c>
      <c r="AF1557" s="87">
        <v>27.0901529927214</v>
      </c>
      <c r="AG1557" s="19">
        <v>-2.0040520703332701E-3</v>
      </c>
      <c r="AH1557" s="51">
        <v>-1.99922619885911</v>
      </c>
      <c r="AI1557" s="19">
        <v>-3.2434312850455199E-2</v>
      </c>
      <c r="AJ1557" s="51">
        <v>10.483485921955401</v>
      </c>
      <c r="AK1557" s="19">
        <v>0.55724879434448704</v>
      </c>
      <c r="AL1557" s="19">
        <v>6.2433606528429698E-2</v>
      </c>
      <c r="AM1557" s="51">
        <v>54.309413953335003</v>
      </c>
      <c r="AN1557" s="15"/>
      <c r="AO1557" s="22">
        <v>1.4958817846491E-2</v>
      </c>
      <c r="AP1557" s="22">
        <v>-4.1493603323033298E-2</v>
      </c>
      <c r="AQ1557" s="22">
        <v>3.8564909602428102E-2</v>
      </c>
      <c r="AR1557" s="22">
        <v>-0.101947502066614</v>
      </c>
      <c r="AS1557" s="20">
        <v>8</v>
      </c>
      <c r="AT1557" s="20">
        <v>4</v>
      </c>
      <c r="AU1557" s="20">
        <v>7</v>
      </c>
      <c r="AV1557" s="21">
        <v>5</v>
      </c>
      <c r="AW1557" s="15"/>
      <c r="AX1557" s="25">
        <v>8.9100912751746406E-2</v>
      </c>
      <c r="AY1557" s="26">
        <v>-0.29106276363154399</v>
      </c>
      <c r="AZ1557" s="26">
        <v>0.58510112398289504</v>
      </c>
      <c r="BA1557" s="26">
        <v>-0.36631188936189601</v>
      </c>
      <c r="BB1557" s="85">
        <v>9.1444217807293195E-3</v>
      </c>
      <c r="BC1557" s="88">
        <v>-17.537367943296001</v>
      </c>
      <c r="BD1557" s="18">
        <v>43874</v>
      </c>
      <c r="BE1557" s="18">
        <v>43913</v>
      </c>
      <c r="BF1557" s="20"/>
      <c r="BG1557" s="18"/>
      <c r="BH1557" s="15"/>
    </row>
    <row r="1558" spans="1:60" x14ac:dyDescent="0.25">
      <c r="A1558" s="15"/>
      <c r="B1558" s="14" t="s">
        <v>4833</v>
      </c>
      <c r="C1558" s="14" t="s">
        <v>4834</v>
      </c>
      <c r="D1558" s="14" t="s">
        <v>4831</v>
      </c>
      <c r="E1558" s="16" t="s">
        <v>3094</v>
      </c>
      <c r="F1558" s="16" t="s">
        <v>287</v>
      </c>
      <c r="G1558" s="81" t="s">
        <v>145</v>
      </c>
      <c r="H1558" s="82" t="s">
        <v>173</v>
      </c>
      <c r="I1558" s="17" t="s">
        <v>31</v>
      </c>
      <c r="J1558" s="17" t="s">
        <v>4835</v>
      </c>
      <c r="K1558" s="15"/>
      <c r="L1558" s="18">
        <v>44022</v>
      </c>
      <c r="M1558" s="83">
        <v>1436.20830000006</v>
      </c>
      <c r="N1558" s="84">
        <v>1436.20830000006</v>
      </c>
      <c r="O1558" s="84">
        <v>1541.99939999916</v>
      </c>
      <c r="P1558" s="85">
        <f t="shared" si="24"/>
        <v>0.93139355307196769</v>
      </c>
      <c r="Q1558" s="18">
        <v>43874</v>
      </c>
      <c r="R1558" s="86">
        <v>16730755.482000001</v>
      </c>
      <c r="S1558" s="86">
        <v>21313123.248718701</v>
      </c>
      <c r="T1558" s="15"/>
      <c r="U1558" s="19">
        <v>5.0239711745234698E-3</v>
      </c>
      <c r="V1558" s="51">
        <v>0.54431003281933998</v>
      </c>
      <c r="W1558" s="19">
        <v>1.51694935193518E-2</v>
      </c>
      <c r="X1558" s="51">
        <v>2.30586660300105</v>
      </c>
      <c r="Y1558" s="19">
        <v>-5.6605324034535401E-2</v>
      </c>
      <c r="Z1558" s="51">
        <v>13.671141054801399</v>
      </c>
      <c r="AA1558" s="19">
        <v>-2.3139329916375601E-2</v>
      </c>
      <c r="AB1558" s="51">
        <v>18.262733911513401</v>
      </c>
      <c r="AC1558" s="19">
        <v>1.41260115960904E-2</v>
      </c>
      <c r="AD1558" s="51">
        <v>25.698456657875798</v>
      </c>
      <c r="AE1558" s="19">
        <v>3.2534869238588698E-2</v>
      </c>
      <c r="AF1558" s="87">
        <v>21.030718972469899</v>
      </c>
      <c r="AG1558" s="19">
        <v>-2.5221555897587699E-3</v>
      </c>
      <c r="AH1558" s="51">
        <v>-2.0510365508016499</v>
      </c>
      <c r="AI1558" s="19">
        <v>-4.2031252865854199E-2</v>
      </c>
      <c r="AJ1558" s="51">
        <v>9.5237919204082608</v>
      </c>
      <c r="AK1558" s="19">
        <v>0.36734706118295402</v>
      </c>
      <c r="AL1558" s="19">
        <v>4.3708427927413099E-2</v>
      </c>
      <c r="AM1558" s="51">
        <v>35.3192406371818</v>
      </c>
      <c r="AN1558" s="15"/>
      <c r="AO1558" s="22">
        <v>1.4906070458891901E-2</v>
      </c>
      <c r="AP1558" s="22">
        <v>-4.1543493650388001E-2</v>
      </c>
      <c r="AQ1558" s="22">
        <v>3.6948455852325403E-2</v>
      </c>
      <c r="AR1558" s="22">
        <v>-0.103391822729463</v>
      </c>
      <c r="AS1558" s="20">
        <v>8</v>
      </c>
      <c r="AT1558" s="20">
        <v>4</v>
      </c>
      <c r="AU1558" s="20">
        <v>7</v>
      </c>
      <c r="AV1558" s="21">
        <v>5</v>
      </c>
      <c r="AW1558" s="15"/>
      <c r="AX1558" s="25">
        <v>8.9074294537276694E-2</v>
      </c>
      <c r="AY1558" s="26">
        <v>-0.486175643747629</v>
      </c>
      <c r="AZ1558" s="26">
        <v>0.51735768417347605</v>
      </c>
      <c r="BA1558" s="26">
        <v>-0.608250074528769</v>
      </c>
      <c r="BB1558" s="85">
        <v>9.1410270844426104E-3</v>
      </c>
      <c r="BC1558" s="88">
        <v>-17.704163827787902</v>
      </c>
      <c r="BD1558" s="18">
        <v>43874</v>
      </c>
      <c r="BE1558" s="18">
        <v>43913</v>
      </c>
      <c r="BF1558" s="20"/>
      <c r="BG1558" s="18"/>
      <c r="BH1558" s="15"/>
    </row>
    <row r="1559" spans="1:60" x14ac:dyDescent="0.25">
      <c r="A1559" s="15"/>
      <c r="B1559" s="14" t="s">
        <v>4836</v>
      </c>
      <c r="C1559" s="14" t="s">
        <v>4837</v>
      </c>
      <c r="D1559" s="14" t="s">
        <v>4831</v>
      </c>
      <c r="E1559" s="16" t="s">
        <v>3097</v>
      </c>
      <c r="F1559" s="16" t="s">
        <v>287</v>
      </c>
      <c r="G1559" s="81" t="s">
        <v>145</v>
      </c>
      <c r="H1559" s="82" t="s">
        <v>173</v>
      </c>
      <c r="I1559" s="17" t="s">
        <v>31</v>
      </c>
      <c r="J1559" s="17" t="s">
        <v>4838</v>
      </c>
      <c r="K1559" s="15"/>
      <c r="L1559" s="18">
        <v>44022</v>
      </c>
      <c r="M1559" s="83">
        <v>1511.7500999998299</v>
      </c>
      <c r="N1559" s="84">
        <v>1511.7500999998299</v>
      </c>
      <c r="O1559" s="84">
        <v>1621.4648000001901</v>
      </c>
      <c r="P1559" s="85">
        <f t="shared" si="24"/>
        <v>0.93233605811217901</v>
      </c>
      <c r="Q1559" s="18">
        <v>43874</v>
      </c>
      <c r="R1559" s="86">
        <v>8260661.7989999996</v>
      </c>
      <c r="S1559" s="86">
        <v>9650086.5365312509</v>
      </c>
      <c r="T1559" s="15"/>
      <c r="U1559" s="19">
        <v>5.0308380068599902E-3</v>
      </c>
      <c r="V1559" s="51">
        <v>0.54499671605299205</v>
      </c>
      <c r="W1559" s="19">
        <v>1.5377724181235E-2</v>
      </c>
      <c r="X1559" s="51">
        <v>2.3266896691893599</v>
      </c>
      <c r="Y1559" s="19">
        <v>-5.5431352154337199E-2</v>
      </c>
      <c r="Z1559" s="51">
        <v>13.7885382428212</v>
      </c>
      <c r="AA1559" s="19">
        <v>-2.0690871693659602E-2</v>
      </c>
      <c r="AB1559" s="51">
        <v>18.507579733792198</v>
      </c>
      <c r="AC1559" s="19">
        <v>1.9212843450077299E-2</v>
      </c>
      <c r="AD1559" s="51">
        <v>26.207139843259899</v>
      </c>
      <c r="AE1559" s="19">
        <v>4.0311580782145001E-2</v>
      </c>
      <c r="AF1559" s="87">
        <v>21.8083901268255</v>
      </c>
      <c r="AG1559" s="19">
        <v>-2.4539597980037802E-3</v>
      </c>
      <c r="AH1559" s="51">
        <v>-2.04421697162616</v>
      </c>
      <c r="AI1559" s="19">
        <v>-4.0773606913717203E-2</v>
      </c>
      <c r="AJ1559" s="51">
        <v>9.6495565156219492</v>
      </c>
      <c r="AK1559" s="19">
        <v>0.42477445824246401</v>
      </c>
      <c r="AL1559" s="19">
        <v>4.95962213681196E-2</v>
      </c>
      <c r="AM1559" s="51">
        <v>41.061980343132703</v>
      </c>
      <c r="AN1559" s="15"/>
      <c r="AO1559" s="22">
        <v>1.4913055427314199E-2</v>
      </c>
      <c r="AP1559" s="22">
        <v>-4.1536945900588797E-2</v>
      </c>
      <c r="AQ1559" s="22">
        <v>3.7161271704462699E-2</v>
      </c>
      <c r="AR1559" s="22">
        <v>-0.10320170122577101</v>
      </c>
      <c r="AS1559" s="20">
        <v>8</v>
      </c>
      <c r="AT1559" s="20">
        <v>4</v>
      </c>
      <c r="AU1559" s="20">
        <v>7</v>
      </c>
      <c r="AV1559" s="21">
        <v>5</v>
      </c>
      <c r="AW1559" s="15"/>
      <c r="AX1559" s="25">
        <v>8.9077517781552207E-2</v>
      </c>
      <c r="AY1559" s="26">
        <v>-0.46070483978337501</v>
      </c>
      <c r="AZ1559" s="26">
        <v>0.526201080233477</v>
      </c>
      <c r="BA1559" s="26">
        <v>-0.57683433912916404</v>
      </c>
      <c r="BB1559" s="85">
        <v>9.1414446579074094E-3</v>
      </c>
      <c r="BC1559" s="88">
        <v>-17.682227822689999</v>
      </c>
      <c r="BD1559" s="18">
        <v>43874</v>
      </c>
      <c r="BE1559" s="18">
        <v>43913</v>
      </c>
      <c r="BF1559" s="20"/>
      <c r="BG1559" s="18"/>
      <c r="BH1559" s="15"/>
    </row>
    <row r="1560" spans="1:60" x14ac:dyDescent="0.25">
      <c r="A1560" s="15"/>
      <c r="B1560" s="14" t="s">
        <v>4839</v>
      </c>
      <c r="C1560" s="14" t="s">
        <v>4840</v>
      </c>
      <c r="D1560" s="14" t="s">
        <v>4831</v>
      </c>
      <c r="E1560" s="16" t="s">
        <v>3100</v>
      </c>
      <c r="F1560" s="16" t="s">
        <v>287</v>
      </c>
      <c r="G1560" s="81" t="s">
        <v>145</v>
      </c>
      <c r="H1560" s="82" t="s">
        <v>173</v>
      </c>
      <c r="I1560" s="17" t="s">
        <v>31</v>
      </c>
      <c r="J1560" s="17" t="s">
        <v>4841</v>
      </c>
      <c r="K1560" s="15"/>
      <c r="L1560" s="18">
        <v>44022</v>
      </c>
      <c r="M1560" s="83">
        <v>1184.2195999994899</v>
      </c>
      <c r="N1560" s="84">
        <v>1184.2195999994899</v>
      </c>
      <c r="O1560" s="84">
        <v>1267.5975000001499</v>
      </c>
      <c r="P1560" s="85">
        <f t="shared" si="24"/>
        <v>0.93422367904587211</v>
      </c>
      <c r="Q1560" s="18">
        <v>43874</v>
      </c>
      <c r="R1560" s="86">
        <v>3908335.699</v>
      </c>
      <c r="S1560" s="86">
        <v>5114083.4346328098</v>
      </c>
      <c r="T1560" s="15"/>
      <c r="U1560" s="19">
        <v>5.0445748820493498E-3</v>
      </c>
      <c r="V1560" s="51">
        <v>0.54637040357192701</v>
      </c>
      <c r="W1560" s="19">
        <v>1.5794040658874998E-2</v>
      </c>
      <c r="X1560" s="51">
        <v>2.3683213169533701</v>
      </c>
      <c r="Y1560" s="19">
        <v>-5.3079145026495099E-2</v>
      </c>
      <c r="Z1560" s="51">
        <v>14.0237589556054</v>
      </c>
      <c r="AA1560" s="19">
        <v>-1.5774279106153699E-2</v>
      </c>
      <c r="AB1560" s="51">
        <v>18.999238992546498</v>
      </c>
      <c r="AC1560" s="19">
        <v>2.9465148591043499E-2</v>
      </c>
      <c r="AD1560" s="51">
        <v>27.2323703573493</v>
      </c>
      <c r="AE1560" s="19">
        <v>5.6044613891572198E-2</v>
      </c>
      <c r="AF1560" s="87">
        <v>23.3816934377537</v>
      </c>
      <c r="AG1560" s="19">
        <v>-2.3176648182925402E-3</v>
      </c>
      <c r="AH1560" s="51">
        <v>-2.03058747365503</v>
      </c>
      <c r="AI1560" s="19">
        <v>-3.8253519389399998E-2</v>
      </c>
      <c r="AJ1560" s="51">
        <v>9.9015652680536697</v>
      </c>
      <c r="AK1560" s="19">
        <v>0.18421959999977799</v>
      </c>
      <c r="AL1560" s="19">
        <v>3.07469154831779E-2</v>
      </c>
      <c r="AM1560" s="51">
        <v>17.411423575133099</v>
      </c>
      <c r="AN1560" s="15"/>
      <c r="AO1560" s="22">
        <v>1.4926895730241099E-2</v>
      </c>
      <c r="AP1560" s="22">
        <v>-4.15238616988063E-2</v>
      </c>
      <c r="AQ1560" s="22">
        <v>3.7586482312690399E-2</v>
      </c>
      <c r="AR1560" s="22">
        <v>-0.102821795772761</v>
      </c>
      <c r="AS1560" s="20">
        <v>8</v>
      </c>
      <c r="AT1560" s="20">
        <v>4</v>
      </c>
      <c r="AU1560" s="20">
        <v>7</v>
      </c>
      <c r="AV1560" s="21">
        <v>5</v>
      </c>
      <c r="AW1560" s="15"/>
      <c r="AX1560" s="25">
        <v>8.9084226000413796E-2</v>
      </c>
      <c r="AY1560" s="26">
        <v>-0.40956254080629201</v>
      </c>
      <c r="AZ1560" s="26">
        <v>0.543957046789728</v>
      </c>
      <c r="BA1560" s="26">
        <v>-0.51360219884281799</v>
      </c>
      <c r="BB1560" s="85">
        <v>9.1423069136908498E-3</v>
      </c>
      <c r="BC1560" s="88">
        <v>-17.638343401602501</v>
      </c>
      <c r="BD1560" s="18">
        <v>43874</v>
      </c>
      <c r="BE1560" s="18">
        <v>43913</v>
      </c>
      <c r="BF1560" s="20"/>
      <c r="BG1560" s="18"/>
      <c r="BH1560" s="15"/>
    </row>
    <row r="1561" spans="1:60" x14ac:dyDescent="0.25">
      <c r="A1561" s="15"/>
      <c r="B1561" s="14" t="s">
        <v>4842</v>
      </c>
      <c r="C1561" s="14" t="s">
        <v>4843</v>
      </c>
      <c r="D1561" s="14" t="s">
        <v>4831</v>
      </c>
      <c r="E1561" s="16" t="s">
        <v>3328</v>
      </c>
      <c r="F1561" s="16" t="s">
        <v>287</v>
      </c>
      <c r="G1561" s="81" t="s">
        <v>145</v>
      </c>
      <c r="H1561" s="82" t="s">
        <v>173</v>
      </c>
      <c r="I1561" s="17" t="s">
        <v>31</v>
      </c>
      <c r="J1561" s="17" t="s">
        <v>4844</v>
      </c>
      <c r="K1561" s="15"/>
      <c r="L1561" s="18">
        <v>44022</v>
      </c>
      <c r="M1561" s="83">
        <v>1202.4893999993801</v>
      </c>
      <c r="N1561" s="84">
        <v>1202.4893999993801</v>
      </c>
      <c r="O1561" s="84">
        <v>1285.8538000006199</v>
      </c>
      <c r="P1561" s="85">
        <f t="shared" si="24"/>
        <v>0.93516805720743712</v>
      </c>
      <c r="Q1561" s="18">
        <v>43874</v>
      </c>
      <c r="R1561" s="86">
        <v>2756466.1189999999</v>
      </c>
      <c r="S1561" s="86">
        <v>3614235.9449687498</v>
      </c>
      <c r="T1561" s="15"/>
      <c r="U1561" s="19">
        <v>5.0513784281065498E-3</v>
      </c>
      <c r="V1561" s="51">
        <v>0.54705075817764703</v>
      </c>
      <c r="W1561" s="19">
        <v>1.6002368467525199E-2</v>
      </c>
      <c r="X1561" s="51">
        <v>2.3891540978183898</v>
      </c>
      <c r="Y1561" s="19">
        <v>-5.1901610409913701E-2</v>
      </c>
      <c r="Z1561" s="51">
        <v>14.1415124172636</v>
      </c>
      <c r="AA1561" s="19">
        <v>-1.3308189771123601E-2</v>
      </c>
      <c r="AB1561" s="51">
        <v>19.2458479260386</v>
      </c>
      <c r="AC1561" s="19">
        <v>3.4626612225110903E-2</v>
      </c>
      <c r="AD1561" s="51">
        <v>27.748516720777801</v>
      </c>
      <c r="AE1561" s="19">
        <v>6.3995114338467801E-2</v>
      </c>
      <c r="AF1561" s="87">
        <v>24.1767434824433</v>
      </c>
      <c r="AG1561" s="19">
        <v>-2.2495840121337101E-3</v>
      </c>
      <c r="AH1561" s="51">
        <v>-2.0237793930391499</v>
      </c>
      <c r="AI1561" s="19">
        <v>-3.69918515589234E-2</v>
      </c>
      <c r="AJ1561" s="51">
        <v>10.0277320511086</v>
      </c>
      <c r="AK1561" s="19">
        <v>0.20248939999873999</v>
      </c>
      <c r="AL1561" s="19">
        <v>3.3870852328618598E-2</v>
      </c>
      <c r="AM1561" s="51">
        <v>17.7845531290513</v>
      </c>
      <c r="AN1561" s="15"/>
      <c r="AO1561" s="22">
        <v>1.4933866525098E-2</v>
      </c>
      <c r="AP1561" s="22">
        <v>-4.1517294749646702E-2</v>
      </c>
      <c r="AQ1561" s="22">
        <v>3.7798900548295898E-2</v>
      </c>
      <c r="AR1561" s="22">
        <v>-0.10263182970084</v>
      </c>
      <c r="AS1561" s="20">
        <v>8</v>
      </c>
      <c r="AT1561" s="20">
        <v>4</v>
      </c>
      <c r="AU1561" s="20">
        <v>7</v>
      </c>
      <c r="AV1561" s="21">
        <v>5</v>
      </c>
      <c r="AW1561" s="15"/>
      <c r="AX1561" s="25">
        <v>8.9087722592957996E-2</v>
      </c>
      <c r="AY1561" s="26">
        <v>-0.38391698085934001</v>
      </c>
      <c r="AZ1561" s="26">
        <v>0.552860860469082</v>
      </c>
      <c r="BA1561" s="26">
        <v>-0.48181785172300801</v>
      </c>
      <c r="BB1561" s="85">
        <v>9.1427530589862707E-3</v>
      </c>
      <c r="BC1561" s="88">
        <v>-17.616419533907901</v>
      </c>
      <c r="BD1561" s="18">
        <v>43874</v>
      </c>
      <c r="BE1561" s="18">
        <v>43913</v>
      </c>
      <c r="BF1561" s="20"/>
      <c r="BG1561" s="18"/>
      <c r="BH1561" s="15"/>
    </row>
    <row r="1562" spans="1:60" x14ac:dyDescent="0.25">
      <c r="A1562" s="15"/>
      <c r="B1562" s="14" t="s">
        <v>4845</v>
      </c>
      <c r="C1562" s="14" t="s">
        <v>4846</v>
      </c>
      <c r="D1562" s="14" t="s">
        <v>4831</v>
      </c>
      <c r="E1562" s="16" t="s">
        <v>3332</v>
      </c>
      <c r="F1562" s="16" t="s">
        <v>287</v>
      </c>
      <c r="G1562" s="81" t="s">
        <v>145</v>
      </c>
      <c r="H1562" s="82" t="s">
        <v>173</v>
      </c>
      <c r="I1562" s="17" t="s">
        <v>31</v>
      </c>
      <c r="J1562" s="17" t="s">
        <v>4847</v>
      </c>
      <c r="K1562" s="15"/>
      <c r="L1562" s="18">
        <v>44022</v>
      </c>
      <c r="M1562" s="83">
        <v>1240.0019000005</v>
      </c>
      <c r="N1562" s="84">
        <v>1240.0019000005</v>
      </c>
      <c r="O1562" s="84">
        <v>1322.7541000004901</v>
      </c>
      <c r="P1562" s="85">
        <f t="shared" si="24"/>
        <v>0.93743946815212331</v>
      </c>
      <c r="Q1562" s="18">
        <v>43874</v>
      </c>
      <c r="R1562" s="86">
        <v>4116269.2480000001</v>
      </c>
      <c r="S1562" s="86">
        <v>4624959.7129609399</v>
      </c>
      <c r="T1562" s="15"/>
      <c r="U1562" s="19">
        <v>5.0678849383984899E-3</v>
      </c>
      <c r="V1562" s="51">
        <v>0.54870140920684196</v>
      </c>
      <c r="W1562" s="19">
        <v>1.6501732681717798E-2</v>
      </c>
      <c r="X1562" s="51">
        <v>2.43909051923765</v>
      </c>
      <c r="Y1562" s="19">
        <v>-4.9069036177606898E-2</v>
      </c>
      <c r="Z1562" s="51">
        <v>14.424769840494299</v>
      </c>
      <c r="AA1562" s="19">
        <v>-7.3626362100185404E-3</v>
      </c>
      <c r="AB1562" s="51">
        <v>19.8404032821709</v>
      </c>
      <c r="AC1562" s="19">
        <v>4.71260024223739E-2</v>
      </c>
      <c r="AD1562" s="51">
        <v>28.998455740482299</v>
      </c>
      <c r="AE1562" s="19">
        <v>8.33307196572423E-2</v>
      </c>
      <c r="AF1562" s="87">
        <v>26.1103040143207</v>
      </c>
      <c r="AG1562" s="19">
        <v>-2.0860393660768802E-3</v>
      </c>
      <c r="AH1562" s="51">
        <v>-2.00742492843347</v>
      </c>
      <c r="AI1562" s="19">
        <v>-3.39563811712651E-2</v>
      </c>
      <c r="AJ1562" s="51">
        <v>10.3312790898635</v>
      </c>
      <c r="AK1562" s="19">
        <v>0.24000189999962501</v>
      </c>
      <c r="AL1562" s="19">
        <v>3.9537308017315802E-2</v>
      </c>
      <c r="AM1562" s="51">
        <v>22.378623983793702</v>
      </c>
      <c r="AN1562" s="15"/>
      <c r="AO1562" s="22">
        <v>1.49504565688403E-2</v>
      </c>
      <c r="AP1562" s="22">
        <v>-4.1501502309984097E-2</v>
      </c>
      <c r="AQ1562" s="22">
        <v>3.8309511441184399E-2</v>
      </c>
      <c r="AR1562" s="22">
        <v>-0.102175703184039</v>
      </c>
      <c r="AS1562" s="20">
        <v>8</v>
      </c>
      <c r="AT1562" s="20">
        <v>4</v>
      </c>
      <c r="AU1562" s="20">
        <v>7</v>
      </c>
      <c r="AV1562" s="21">
        <v>5</v>
      </c>
      <c r="AW1562" s="15"/>
      <c r="AX1562" s="25">
        <v>8.9096379097609299E-2</v>
      </c>
      <c r="AY1562" s="26">
        <v>-0.32210566855110301</v>
      </c>
      <c r="AZ1562" s="26">
        <v>0.57432247457563801</v>
      </c>
      <c r="BA1562" s="26">
        <v>-0.40500141463644501</v>
      </c>
      <c r="BB1562" s="85">
        <v>9.1438512457716597E-3</v>
      </c>
      <c r="BC1562" s="88">
        <v>-17.563718003191799</v>
      </c>
      <c r="BD1562" s="18">
        <v>43874</v>
      </c>
      <c r="BE1562" s="18">
        <v>43913</v>
      </c>
      <c r="BF1562" s="20"/>
      <c r="BG1562" s="18"/>
      <c r="BH1562" s="15"/>
    </row>
    <row r="1563" spans="1:60" x14ac:dyDescent="0.25">
      <c r="A1563" s="15"/>
      <c r="B1563" s="14" t="s">
        <v>4848</v>
      </c>
      <c r="C1563" s="14" t="s">
        <v>4849</v>
      </c>
      <c r="D1563" s="14" t="s">
        <v>4831</v>
      </c>
      <c r="E1563" s="16" t="s">
        <v>300</v>
      </c>
      <c r="F1563" s="16" t="s">
        <v>287</v>
      </c>
      <c r="G1563" s="81" t="s">
        <v>145</v>
      </c>
      <c r="H1563" s="82" t="s">
        <v>173</v>
      </c>
      <c r="I1563" s="17" t="s">
        <v>31</v>
      </c>
      <c r="J1563" s="17" t="s">
        <v>4850</v>
      </c>
      <c r="K1563" s="15"/>
      <c r="L1563" s="18">
        <v>44022</v>
      </c>
      <c r="M1563" s="83">
        <v>1071.40909999982</v>
      </c>
      <c r="N1563" s="84">
        <v>1071.40909999982</v>
      </c>
      <c r="O1563" s="84">
        <v>1071.40909999982</v>
      </c>
      <c r="P1563" s="85">
        <f t="shared" si="24"/>
        <v>1</v>
      </c>
      <c r="Q1563" s="18">
        <v>44022</v>
      </c>
      <c r="R1563" s="86">
        <v>0</v>
      </c>
      <c r="S1563" s="86">
        <v>149.27627480912199</v>
      </c>
      <c r="T1563" s="15"/>
      <c r="U1563" s="19">
        <v>0</v>
      </c>
      <c r="V1563" s="51">
        <v>4.1912915366992799E-2</v>
      </c>
      <c r="W1563" s="19">
        <v>0</v>
      </c>
      <c r="X1563" s="51">
        <v>0.78891725106586796</v>
      </c>
      <c r="Y1563" s="19">
        <v>9.9974189379281597E-3</v>
      </c>
      <c r="Z1563" s="51">
        <v>20.331415352033201</v>
      </c>
      <c r="AA1563" s="19">
        <v>9.9974189379281597E-3</v>
      </c>
      <c r="AB1563" s="51">
        <v>21.576408796943699</v>
      </c>
      <c r="AC1563" s="19">
        <v>1.0905210090641E-2</v>
      </c>
      <c r="AD1563" s="51">
        <v>25.376376507309001</v>
      </c>
      <c r="AE1563" s="19">
        <v>5.4388216460210997E-2</v>
      </c>
      <c r="AF1563" s="87">
        <v>23.216053694632102</v>
      </c>
      <c r="AG1563" s="19">
        <v>0</v>
      </c>
      <c r="AH1563" s="51">
        <v>-1.79882099182578</v>
      </c>
      <c r="AI1563" s="19">
        <v>9.9974189379281597E-3</v>
      </c>
      <c r="AJ1563" s="51">
        <v>14.7266591007938</v>
      </c>
      <c r="AK1563" s="19">
        <v>7.1409099999073106E-2</v>
      </c>
      <c r="AL1563" s="19">
        <v>2.07087081998907E-2</v>
      </c>
      <c r="AM1563" s="51">
        <v>24.481480128277301</v>
      </c>
      <c r="AN1563" s="15"/>
      <c r="AO1563" s="22">
        <v>7.7682916398771297E-3</v>
      </c>
      <c r="AP1563" s="22">
        <v>0</v>
      </c>
      <c r="AQ1563" s="22">
        <v>9.9974189379281597E-3</v>
      </c>
      <c r="AR1563" s="22">
        <v>0</v>
      </c>
      <c r="AS1563" s="20">
        <v>1</v>
      </c>
      <c r="AT1563" s="20">
        <v>0</v>
      </c>
      <c r="AU1563" s="20">
        <v>7</v>
      </c>
      <c r="AV1563" s="21">
        <v>5</v>
      </c>
      <c r="AW1563" s="15"/>
      <c r="AX1563" s="25">
        <v>7.7876165614543403E-3</v>
      </c>
      <c r="AY1563" s="26">
        <v>-2.3470164693062499</v>
      </c>
      <c r="AZ1563" s="26">
        <v>0.57757094229600603</v>
      </c>
      <c r="BA1563" s="26">
        <v>-10.4946179822291</v>
      </c>
      <c r="BB1563" s="85">
        <v>8.07530279870434E-4</v>
      </c>
      <c r="BC1563" s="88">
        <v>0</v>
      </c>
      <c r="BD1563" s="18">
        <v>43970</v>
      </c>
      <c r="BE1563" s="18"/>
      <c r="BF1563" s="20"/>
      <c r="BG1563" s="18"/>
      <c r="BH1563" s="15"/>
    </row>
    <row r="1564" spans="1:60" x14ac:dyDescent="0.25">
      <c r="A1564" s="15"/>
      <c r="B1564" s="14" t="s">
        <v>4851</v>
      </c>
      <c r="C1564" s="14" t="s">
        <v>4852</v>
      </c>
      <c r="D1564" s="14" t="s">
        <v>4831</v>
      </c>
      <c r="E1564" s="16" t="s">
        <v>2879</v>
      </c>
      <c r="F1564" s="16" t="s">
        <v>287</v>
      </c>
      <c r="G1564" s="81" t="s">
        <v>145</v>
      </c>
      <c r="H1564" s="82" t="s">
        <v>173</v>
      </c>
      <c r="I1564" s="17" t="s">
        <v>31</v>
      </c>
      <c r="J1564" s="17" t="s">
        <v>4853</v>
      </c>
      <c r="K1564" s="15"/>
      <c r="L1564" s="18">
        <v>44022</v>
      </c>
      <c r="M1564" s="83">
        <v>1246.4430999998001</v>
      </c>
      <c r="N1564" s="84">
        <v>1246.4430999998001</v>
      </c>
      <c r="O1564" s="84">
        <v>1329.0872000008801</v>
      </c>
      <c r="P1564" s="85">
        <f t="shared" si="24"/>
        <v>0.93781890307797311</v>
      </c>
      <c r="Q1564" s="18">
        <v>43874</v>
      </c>
      <c r="R1564" s="86">
        <v>66905.659</v>
      </c>
      <c r="S1564" s="86">
        <v>78862.472003784205</v>
      </c>
      <c r="T1564" s="15"/>
      <c r="U1564" s="19">
        <v>5.0706577167147797E-3</v>
      </c>
      <c r="V1564" s="51">
        <v>0.54897868703847097</v>
      </c>
      <c r="W1564" s="19">
        <v>1.6585412242420699E-2</v>
      </c>
      <c r="X1564" s="51">
        <v>2.4474584753079398</v>
      </c>
      <c r="Y1564" s="19">
        <v>-4.8595517088906498E-2</v>
      </c>
      <c r="Z1564" s="51">
        <v>14.4721217493643</v>
      </c>
      <c r="AA1564" s="19">
        <v>-6.3670347190054599E-3</v>
      </c>
      <c r="AB1564" s="51">
        <v>19.939963431272201</v>
      </c>
      <c r="AC1564" s="19">
        <v>4.9225528464376098E-2</v>
      </c>
      <c r="AD1564" s="51">
        <v>29.2084083446825</v>
      </c>
      <c r="AE1564" s="19">
        <v>8.6588635027583197E-2</v>
      </c>
      <c r="AF1564" s="87">
        <v>26.4360955513548</v>
      </c>
      <c r="AG1564" s="19">
        <v>-2.0585034180839999E-3</v>
      </c>
      <c r="AH1564" s="51">
        <v>-2.0046713336341799</v>
      </c>
      <c r="AI1564" s="19">
        <v>-3.3448924109507103E-2</v>
      </c>
      <c r="AJ1564" s="51">
        <v>10.3820247960393</v>
      </c>
      <c r="AK1564" s="19">
        <v>0.24644309999886899</v>
      </c>
      <c r="AL1564" s="19">
        <v>4.0244349849672303E-2</v>
      </c>
      <c r="AM1564" s="51">
        <v>23.633773575042099</v>
      </c>
      <c r="AN1564" s="15"/>
      <c r="AO1564" s="22">
        <v>1.4953219317249E-2</v>
      </c>
      <c r="AP1564" s="22">
        <v>-4.1498862202424797E-2</v>
      </c>
      <c r="AQ1564" s="22">
        <v>3.8394586586946403E-2</v>
      </c>
      <c r="AR1564" s="22">
        <v>-0.102099801079021</v>
      </c>
      <c r="AS1564" s="20">
        <v>8</v>
      </c>
      <c r="AT1564" s="20">
        <v>4</v>
      </c>
      <c r="AU1564" s="20">
        <v>7</v>
      </c>
      <c r="AV1564" s="21">
        <v>5</v>
      </c>
      <c r="AW1564" s="15"/>
      <c r="AX1564" s="25">
        <v>8.9097907484974703E-2</v>
      </c>
      <c r="AY1564" s="26">
        <v>-0.31175868844093202</v>
      </c>
      <c r="AZ1564" s="26">
        <v>0.57791537600496701</v>
      </c>
      <c r="BA1564" s="26">
        <v>-0.39211384371674302</v>
      </c>
      <c r="BB1564" s="85">
        <v>9.1440431178034503E-3</v>
      </c>
      <c r="BC1564" s="88">
        <v>-17.5549429714738</v>
      </c>
      <c r="BD1564" s="18">
        <v>43874</v>
      </c>
      <c r="BE1564" s="18">
        <v>43913</v>
      </c>
      <c r="BF1564" s="20"/>
      <c r="BG1564" s="18"/>
      <c r="BH1564" s="15"/>
    </row>
    <row r="1565" spans="1:60" x14ac:dyDescent="0.25">
      <c r="A1565" s="15"/>
      <c r="B1565" s="14" t="s">
        <v>4854</v>
      </c>
      <c r="C1565" s="14" t="s">
        <v>4855</v>
      </c>
      <c r="D1565" s="14" t="s">
        <v>4831</v>
      </c>
      <c r="E1565" s="16" t="s">
        <v>4823</v>
      </c>
      <c r="F1565" s="16" t="s">
        <v>287</v>
      </c>
      <c r="G1565" s="81" t="s">
        <v>145</v>
      </c>
      <c r="H1565" s="82" t="s">
        <v>173</v>
      </c>
      <c r="I1565" s="17" t="s">
        <v>31</v>
      </c>
      <c r="J1565" s="17" t="s">
        <v>4856</v>
      </c>
      <c r="K1565" s="15"/>
      <c r="L1565" s="18">
        <v>44022</v>
      </c>
      <c r="M1565" s="83">
        <v>1653.8544999994299</v>
      </c>
      <c r="N1565" s="84">
        <v>1653.8544999994299</v>
      </c>
      <c r="O1565" s="84">
        <v>1759.9494000002701</v>
      </c>
      <c r="P1565" s="85">
        <f t="shared" si="24"/>
        <v>0.93971707368358204</v>
      </c>
      <c r="Q1565" s="18">
        <v>43874</v>
      </c>
      <c r="R1565" s="86">
        <v>3440013.1269999999</v>
      </c>
      <c r="S1565" s="86">
        <v>3142492.885125</v>
      </c>
      <c r="T1565" s="15"/>
      <c r="U1565" s="19">
        <v>5.08438772158115E-3</v>
      </c>
      <c r="V1565" s="51">
        <v>0.55035168752510799</v>
      </c>
      <c r="W1565" s="19">
        <v>1.7001968630211198E-2</v>
      </c>
      <c r="X1565" s="51">
        <v>2.4891141140869899</v>
      </c>
      <c r="Y1565" s="19">
        <v>-4.6227327091401101E-2</v>
      </c>
      <c r="Z1565" s="51">
        <v>14.708940749114801</v>
      </c>
      <c r="AA1565" s="19">
        <v>-1.3805588650939199E-3</v>
      </c>
      <c r="AB1565" s="51">
        <v>20.4386110166379</v>
      </c>
      <c r="AC1565" s="19"/>
      <c r="AD1565" s="51"/>
      <c r="AE1565" s="19"/>
      <c r="AF1565" s="87"/>
      <c r="AG1565" s="19">
        <v>-1.9223435720050501E-3</v>
      </c>
      <c r="AH1565" s="51">
        <v>-1.9910553490262799</v>
      </c>
      <c r="AI1565" s="19">
        <v>-3.0910521499208699E-2</v>
      </c>
      <c r="AJ1565" s="51">
        <v>10.6358650570764</v>
      </c>
      <c r="AK1565" s="19">
        <v>2.1731181117502298E-2</v>
      </c>
      <c r="AL1565" s="19">
        <v>1.7572557795574501E-2</v>
      </c>
      <c r="AM1565" s="51">
        <v>23.791896249284001</v>
      </c>
      <c r="AN1565" s="15"/>
      <c r="AO1565" s="22">
        <v>1.4967132410674801E-2</v>
      </c>
      <c r="AP1565" s="22">
        <v>-4.1485750266510898E-2</v>
      </c>
      <c r="AQ1565" s="22">
        <v>3.8820381565528798E-2</v>
      </c>
      <c r="AR1565" s="22">
        <v>-0.10171938263461899</v>
      </c>
      <c r="AS1565" s="20">
        <v>8</v>
      </c>
      <c r="AT1565" s="20">
        <v>4</v>
      </c>
      <c r="AU1565" s="20">
        <v>7</v>
      </c>
      <c r="AV1565" s="21">
        <v>5</v>
      </c>
      <c r="AW1565" s="15"/>
      <c r="AX1565" s="25">
        <v>8.9105534972622996E-2</v>
      </c>
      <c r="AY1565" s="26">
        <v>-0.25993823100770902</v>
      </c>
      <c r="AZ1565" s="26">
        <v>0.59590860345542795</v>
      </c>
      <c r="BA1565" s="26">
        <v>-0.32744634653999999</v>
      </c>
      <c r="BB1565" s="85">
        <v>9.1450013776284301E-3</v>
      </c>
      <c r="BC1565" s="88">
        <v>-17.511003441381</v>
      </c>
      <c r="BD1565" s="18">
        <v>43874</v>
      </c>
      <c r="BE1565" s="18">
        <v>43913</v>
      </c>
      <c r="BF1565" s="20"/>
      <c r="BG1565" s="18"/>
      <c r="BH1565" s="15"/>
    </row>
    <row r="1566" spans="1:60" x14ac:dyDescent="0.25">
      <c r="A1566" s="15"/>
      <c r="B1566" s="14" t="s">
        <v>4857</v>
      </c>
      <c r="C1566" s="14" t="s">
        <v>4858</v>
      </c>
      <c r="D1566" s="14" t="s">
        <v>4831</v>
      </c>
      <c r="E1566" s="16" t="s">
        <v>4827</v>
      </c>
      <c r="F1566" s="16" t="s">
        <v>287</v>
      </c>
      <c r="G1566" s="81" t="s">
        <v>145</v>
      </c>
      <c r="H1566" s="82" t="s">
        <v>173</v>
      </c>
      <c r="I1566" s="17" t="s">
        <v>31</v>
      </c>
      <c r="J1566" s="17" t="s">
        <v>4859</v>
      </c>
      <c r="K1566" s="15"/>
      <c r="L1566" s="18">
        <v>44022</v>
      </c>
      <c r="M1566" s="83">
        <v>1083.1642000004599</v>
      </c>
      <c r="N1566" s="84">
        <v>1083.1642000004599</v>
      </c>
      <c r="O1566" s="84">
        <v>1153.34850000031</v>
      </c>
      <c r="P1566" s="85">
        <f t="shared" si="24"/>
        <v>0.93914736092357931</v>
      </c>
      <c r="Q1566" s="18">
        <v>43874</v>
      </c>
      <c r="R1566" s="86">
        <v>7262792.8370000003</v>
      </c>
      <c r="S1566" s="86">
        <v>7515064.6464999998</v>
      </c>
      <c r="T1566" s="15"/>
      <c r="U1566" s="19">
        <v>5.08022117355722E-3</v>
      </c>
      <c r="V1566" s="51">
        <v>0.54993503272271504</v>
      </c>
      <c r="W1566" s="19">
        <v>1.68768456842372E-2</v>
      </c>
      <c r="X1566" s="51">
        <v>2.47660181948959</v>
      </c>
      <c r="Y1566" s="19">
        <v>-4.6938258351510699E-2</v>
      </c>
      <c r="Z1566" s="51">
        <v>14.6378476231039</v>
      </c>
      <c r="AA1566" s="19">
        <v>-2.8791527283829098E-3</v>
      </c>
      <c r="AB1566" s="51">
        <v>20.288751630316298</v>
      </c>
      <c r="AC1566" s="19">
        <v>5.6599801744596299E-2</v>
      </c>
      <c r="AD1566" s="51">
        <v>29.9458356727264</v>
      </c>
      <c r="AE1566" s="19"/>
      <c r="AF1566" s="87"/>
      <c r="AG1566" s="19">
        <v>-1.9633371566669701E-3</v>
      </c>
      <c r="AH1566" s="51">
        <v>-1.99515470749247</v>
      </c>
      <c r="AI1566" s="19">
        <v>-3.1672559337494001E-2</v>
      </c>
      <c r="AJ1566" s="51">
        <v>10.559661273247899</v>
      </c>
      <c r="AK1566" s="19">
        <v>8.3164200001192498E-2</v>
      </c>
      <c r="AL1566" s="19">
        <v>3.03191103157587E-2</v>
      </c>
      <c r="AM1566" s="51">
        <v>28.006691706948899</v>
      </c>
      <c r="AN1566" s="15"/>
      <c r="AO1566" s="22">
        <v>1.49629278803332E-2</v>
      </c>
      <c r="AP1566" s="22">
        <v>-4.1489653976023E-2</v>
      </c>
      <c r="AQ1566" s="22">
        <v>3.8692729256581501E-2</v>
      </c>
      <c r="AR1566" s="22">
        <v>-0.101833398738527</v>
      </c>
      <c r="AS1566" s="20">
        <v>8</v>
      </c>
      <c r="AT1566" s="20">
        <v>4</v>
      </c>
      <c r="AU1566" s="20">
        <v>7</v>
      </c>
      <c r="AV1566" s="21">
        <v>5</v>
      </c>
      <c r="AW1566" s="15"/>
      <c r="AX1566" s="25">
        <v>8.9103225929138705E-2</v>
      </c>
      <c r="AY1566" s="26">
        <v>-0.27551191529937602</v>
      </c>
      <c r="AZ1566" s="26">
        <v>0.59050078763357305</v>
      </c>
      <c r="BA1566" s="26">
        <v>-0.346902619794491</v>
      </c>
      <c r="BB1566" s="85">
        <v>9.1447118075666401E-3</v>
      </c>
      <c r="BC1566" s="88">
        <v>-17.524182846769701</v>
      </c>
      <c r="BD1566" s="18">
        <v>43874</v>
      </c>
      <c r="BE1566" s="18">
        <v>43913</v>
      </c>
      <c r="BF1566" s="20"/>
      <c r="BG1566" s="18"/>
      <c r="BH1566" s="15"/>
    </row>
    <row r="1567" spans="1:60" x14ac:dyDescent="0.25">
      <c r="A1567" s="15"/>
      <c r="B1567" s="14" t="s">
        <v>4860</v>
      </c>
      <c r="C1567" s="14" t="s">
        <v>4861</v>
      </c>
      <c r="D1567" s="14" t="s">
        <v>4862</v>
      </c>
      <c r="E1567" s="16" t="s">
        <v>77</v>
      </c>
      <c r="F1567" s="16" t="s">
        <v>287</v>
      </c>
      <c r="G1567" s="81" t="s">
        <v>224</v>
      </c>
      <c r="H1567" s="82" t="s">
        <v>182</v>
      </c>
      <c r="I1567" s="17" t="s">
        <v>31</v>
      </c>
      <c r="J1567" s="17" t="s">
        <v>4863</v>
      </c>
      <c r="K1567" s="15"/>
      <c r="L1567" s="18">
        <v>44022</v>
      </c>
      <c r="M1567" s="83">
        <v>1718.79439999908</v>
      </c>
      <c r="N1567" s="84">
        <v>1718.79439999908</v>
      </c>
      <c r="O1567" s="84">
        <v>1815.63949999958</v>
      </c>
      <c r="P1567" s="85">
        <f t="shared" si="24"/>
        <v>0.94666061186677064</v>
      </c>
      <c r="Q1567" s="18">
        <v>43874</v>
      </c>
      <c r="R1567" s="86">
        <v>2273610.0759999999</v>
      </c>
      <c r="S1567" s="86">
        <v>2272784.49397656</v>
      </c>
      <c r="T1567" s="15"/>
      <c r="U1567" s="19">
        <v>7.0555049460381304E-3</v>
      </c>
      <c r="V1567" s="51">
        <v>0.74746340997080596</v>
      </c>
      <c r="W1567" s="19">
        <v>2.2897858601936601E-2</v>
      </c>
      <c r="X1567" s="51">
        <v>3.07870311125953</v>
      </c>
      <c r="Y1567" s="19">
        <v>-4.0076061431173003E-2</v>
      </c>
      <c r="Z1567" s="51">
        <v>15.324067315130399</v>
      </c>
      <c r="AA1567" s="19">
        <v>3.5136394479195601E-2</v>
      </c>
      <c r="AB1567" s="51">
        <v>24.0903063510777</v>
      </c>
      <c r="AC1567" s="19">
        <v>8.4446259292308201E-2</v>
      </c>
      <c r="AD1567" s="51">
        <v>32.730481427512103</v>
      </c>
      <c r="AE1567" s="19">
        <v>0.127995188744535</v>
      </c>
      <c r="AF1567" s="87">
        <v>30.576750923064498</v>
      </c>
      <c r="AG1567" s="19">
        <v>6.1936374731885702E-4</v>
      </c>
      <c r="AH1567" s="51">
        <v>-1.7368846170938901</v>
      </c>
      <c r="AI1567" s="19">
        <v>-1.8704003385209899E-2</v>
      </c>
      <c r="AJ1567" s="51">
        <v>11.856516868472699</v>
      </c>
      <c r="AK1567" s="19">
        <v>0.62840814059018202</v>
      </c>
      <c r="AL1567" s="19">
        <v>6.8944484328312697E-2</v>
      </c>
      <c r="AM1567" s="51">
        <v>61.425348577904501</v>
      </c>
      <c r="AN1567" s="15"/>
      <c r="AO1567" s="22">
        <v>2.0525165497019798E-2</v>
      </c>
      <c r="AP1567" s="22">
        <v>-4.1000165594596197E-2</v>
      </c>
      <c r="AQ1567" s="22">
        <v>6.0389061756723102E-2</v>
      </c>
      <c r="AR1567" s="22">
        <v>-0.102019702314428</v>
      </c>
      <c r="AS1567" s="20">
        <v>8</v>
      </c>
      <c r="AT1567" s="20">
        <v>4</v>
      </c>
      <c r="AU1567" s="20">
        <v>7</v>
      </c>
      <c r="AV1567" s="21">
        <v>5</v>
      </c>
      <c r="AW1567" s="15"/>
      <c r="AX1567" s="25">
        <v>0.116057102762279</v>
      </c>
      <c r="AY1567" s="26">
        <v>0.15023573243729499</v>
      </c>
      <c r="AZ1567" s="26">
        <v>0.82113170725642703</v>
      </c>
      <c r="BA1567" s="26">
        <v>0.19569675258890101</v>
      </c>
      <c r="BB1567" s="85">
        <v>1.19153980779993E-2</v>
      </c>
      <c r="BC1567" s="88">
        <v>-20.133198247756798</v>
      </c>
      <c r="BD1567" s="18">
        <v>43874</v>
      </c>
      <c r="BE1567" s="18">
        <v>43913</v>
      </c>
      <c r="BF1567" s="20"/>
      <c r="BG1567" s="18"/>
      <c r="BH1567" s="15"/>
    </row>
    <row r="1568" spans="1:60" x14ac:dyDescent="0.25">
      <c r="A1568" s="15"/>
      <c r="B1568" s="14" t="s">
        <v>4864</v>
      </c>
      <c r="C1568" s="14" t="s">
        <v>4865</v>
      </c>
      <c r="D1568" s="14" t="s">
        <v>4862</v>
      </c>
      <c r="E1568" s="16" t="s">
        <v>3094</v>
      </c>
      <c r="F1568" s="16" t="s">
        <v>287</v>
      </c>
      <c r="G1568" s="81" t="s">
        <v>224</v>
      </c>
      <c r="H1568" s="82" t="s">
        <v>182</v>
      </c>
      <c r="I1568" s="17" t="s">
        <v>31</v>
      </c>
      <c r="J1568" s="17" t="s">
        <v>4866</v>
      </c>
      <c r="K1568" s="15"/>
      <c r="L1568" s="18">
        <v>44022</v>
      </c>
      <c r="M1568" s="83">
        <v>1457.9914999995401</v>
      </c>
      <c r="N1568" s="84">
        <v>1457.9914999995401</v>
      </c>
      <c r="O1568" s="84">
        <v>1552.6486000008899</v>
      </c>
      <c r="P1568" s="85">
        <f t="shared" si="24"/>
        <v>0.93903507850952528</v>
      </c>
      <c r="Q1568" s="18">
        <v>43874</v>
      </c>
      <c r="R1568" s="86">
        <v>12573424.765000001</v>
      </c>
      <c r="S1568" s="86">
        <v>13575433.636406301</v>
      </c>
      <c r="T1568" s="15"/>
      <c r="U1568" s="19">
        <v>7.0004899662308197E-3</v>
      </c>
      <c r="V1568" s="51">
        <v>0.741961911990074</v>
      </c>
      <c r="W1568" s="19">
        <v>2.1222285524345401E-2</v>
      </c>
      <c r="X1568" s="51">
        <v>2.9111458035003999</v>
      </c>
      <c r="Y1568" s="19">
        <v>-4.9575983257454902E-2</v>
      </c>
      <c r="Z1568" s="51">
        <v>14.3740751325095</v>
      </c>
      <c r="AA1568" s="19">
        <v>1.46116057348991E-2</v>
      </c>
      <c r="AB1568" s="51">
        <v>22.037827476655401</v>
      </c>
      <c r="AC1568" s="19">
        <v>4.1895595020832802E-2</v>
      </c>
      <c r="AD1568" s="51">
        <v>28.475415000342799</v>
      </c>
      <c r="AE1568" s="19">
        <v>6.2273951265524402E-2</v>
      </c>
      <c r="AF1568" s="87">
        <v>24.004627175163499</v>
      </c>
      <c r="AG1568" s="19">
        <v>7.2708040534052998E-5</v>
      </c>
      <c r="AH1568" s="51">
        <v>-1.7915501877723701</v>
      </c>
      <c r="AI1568" s="19">
        <v>-2.8946229349458001E-2</v>
      </c>
      <c r="AJ1568" s="51">
        <v>10.832294272055201</v>
      </c>
      <c r="AK1568" s="19">
        <v>0.41633276281238102</v>
      </c>
      <c r="AL1568" s="19">
        <v>4.8743721417849897E-2</v>
      </c>
      <c r="AM1568" s="51">
        <v>40.217810800124397</v>
      </c>
      <c r="AN1568" s="15"/>
      <c r="AO1568" s="22">
        <v>2.04693833584315E-2</v>
      </c>
      <c r="AP1568" s="22">
        <v>-4.1052587696904098E-2</v>
      </c>
      <c r="AQ1568" s="22">
        <v>5.8652227842685499E-2</v>
      </c>
      <c r="AR1568" s="22">
        <v>-0.103539658121881</v>
      </c>
      <c r="AS1568" s="20">
        <v>8</v>
      </c>
      <c r="AT1568" s="20">
        <v>4</v>
      </c>
      <c r="AU1568" s="20">
        <v>7</v>
      </c>
      <c r="AV1568" s="21">
        <v>5</v>
      </c>
      <c r="AW1568" s="15"/>
      <c r="AX1568" s="25">
        <v>0.116042065758083</v>
      </c>
      <c r="AY1568" s="26">
        <v>-1.45792012115464E-2</v>
      </c>
      <c r="AZ1568" s="26">
        <v>0.73944885798846405</v>
      </c>
      <c r="BA1568" s="26">
        <v>-1.88902008325726E-2</v>
      </c>
      <c r="BB1568" s="85">
        <v>1.19128236118377E-2</v>
      </c>
      <c r="BC1568" s="88">
        <v>-20.303228946984699</v>
      </c>
      <c r="BD1568" s="18">
        <v>43874</v>
      </c>
      <c r="BE1568" s="18">
        <v>43913</v>
      </c>
      <c r="BF1568" s="20"/>
      <c r="BG1568" s="18"/>
      <c r="BH1568" s="15"/>
    </row>
    <row r="1569" spans="1:60" x14ac:dyDescent="0.25">
      <c r="A1569" s="15"/>
      <c r="B1569" s="14" t="s">
        <v>4867</v>
      </c>
      <c r="C1569" s="14" t="s">
        <v>4868</v>
      </c>
      <c r="D1569" s="14" t="s">
        <v>4862</v>
      </c>
      <c r="E1569" s="16" t="s">
        <v>3097</v>
      </c>
      <c r="F1569" s="16" t="s">
        <v>287</v>
      </c>
      <c r="G1569" s="81" t="s">
        <v>224</v>
      </c>
      <c r="H1569" s="82" t="s">
        <v>182</v>
      </c>
      <c r="I1569" s="17" t="s">
        <v>31</v>
      </c>
      <c r="J1569" s="17" t="s">
        <v>4869</v>
      </c>
      <c r="K1569" s="15"/>
      <c r="L1569" s="18">
        <v>44022</v>
      </c>
      <c r="M1569" s="83">
        <v>1565.6576000005</v>
      </c>
      <c r="N1569" s="84">
        <v>1565.6576000005</v>
      </c>
      <c r="O1569" s="84">
        <v>1663.9371000006799</v>
      </c>
      <c r="P1569" s="85">
        <f t="shared" si="24"/>
        <v>0.94093556781675236</v>
      </c>
      <c r="Q1569" s="18">
        <v>43874</v>
      </c>
      <c r="R1569" s="86">
        <v>8104485.7889999999</v>
      </c>
      <c r="S1569" s="86">
        <v>7866869.4565000003</v>
      </c>
      <c r="T1569" s="15"/>
      <c r="U1569" s="19">
        <v>7.0142367385415101E-3</v>
      </c>
      <c r="V1569" s="51">
        <v>0.74333658922114398</v>
      </c>
      <c r="W1569" s="19">
        <v>2.16408804717503E-2</v>
      </c>
      <c r="X1569" s="51">
        <v>2.9530052982409001</v>
      </c>
      <c r="Y1569" s="19">
        <v>-4.7209993800643099E-2</v>
      </c>
      <c r="Z1569" s="51">
        <v>14.610674078183401</v>
      </c>
      <c r="AA1569" s="19">
        <v>1.97043317930365E-2</v>
      </c>
      <c r="AB1569" s="51">
        <v>22.547100082476401</v>
      </c>
      <c r="AC1569" s="19">
        <v>5.23738370775391E-2</v>
      </c>
      <c r="AD1569" s="51">
        <v>29.523239205998799</v>
      </c>
      <c r="AE1569" s="19">
        <v>7.83363678219757E-2</v>
      </c>
      <c r="AF1569" s="87">
        <v>25.610868830786799</v>
      </c>
      <c r="AG1569" s="19">
        <v>2.0934884014423E-4</v>
      </c>
      <c r="AH1569" s="51">
        <v>-1.7778861078113599</v>
      </c>
      <c r="AI1569" s="19">
        <v>-2.63959132025775E-2</v>
      </c>
      <c r="AJ1569" s="51">
        <v>11.087325886735901</v>
      </c>
      <c r="AK1569" s="19">
        <v>0.49710086030419898</v>
      </c>
      <c r="AL1569" s="19">
        <v>5.6726761358731899E-2</v>
      </c>
      <c r="AM1569" s="51">
        <v>48.294620549306302</v>
      </c>
      <c r="AN1569" s="15"/>
      <c r="AO1569" s="22">
        <v>2.04833204043098E-2</v>
      </c>
      <c r="AP1569" s="22">
        <v>-4.1039492783966097E-2</v>
      </c>
      <c r="AQ1569" s="22">
        <v>5.9086020966788097E-2</v>
      </c>
      <c r="AR1569" s="22">
        <v>-0.10315989766691901</v>
      </c>
      <c r="AS1569" s="20">
        <v>8</v>
      </c>
      <c r="AT1569" s="20">
        <v>4</v>
      </c>
      <c r="AU1569" s="20">
        <v>7</v>
      </c>
      <c r="AV1569" s="21">
        <v>5</v>
      </c>
      <c r="AW1569" s="15"/>
      <c r="AX1569" s="25">
        <v>0.11604540305139401</v>
      </c>
      <c r="AY1569" s="26">
        <v>2.6330557377349399E-2</v>
      </c>
      <c r="AZ1569" s="26">
        <v>0.75972587781961898</v>
      </c>
      <c r="BA1569" s="26">
        <v>3.4161745698781901E-2</v>
      </c>
      <c r="BB1569" s="85">
        <v>1.19134233415753E-2</v>
      </c>
      <c r="BC1569" s="88">
        <v>-20.260747837164701</v>
      </c>
      <c r="BD1569" s="18">
        <v>43874</v>
      </c>
      <c r="BE1569" s="18">
        <v>43913</v>
      </c>
      <c r="BF1569" s="20"/>
      <c r="BG1569" s="18"/>
      <c r="BH1569" s="15"/>
    </row>
    <row r="1570" spans="1:60" x14ac:dyDescent="0.25">
      <c r="A1570" s="15"/>
      <c r="B1570" s="14" t="s">
        <v>4870</v>
      </c>
      <c r="C1570" s="14" t="s">
        <v>4871</v>
      </c>
      <c r="D1570" s="14" t="s">
        <v>4862</v>
      </c>
      <c r="E1570" s="16" t="s">
        <v>3100</v>
      </c>
      <c r="F1570" s="16" t="s">
        <v>287</v>
      </c>
      <c r="G1570" s="81" t="s">
        <v>224</v>
      </c>
      <c r="H1570" s="82" t="s">
        <v>182</v>
      </c>
      <c r="I1570" s="17" t="s">
        <v>31</v>
      </c>
      <c r="J1570" s="17" t="s">
        <v>4872</v>
      </c>
      <c r="K1570" s="15"/>
      <c r="L1570" s="18">
        <v>44022</v>
      </c>
      <c r="M1570" s="83">
        <v>1232.4320999998599</v>
      </c>
      <c r="N1570" s="84">
        <v>1232.4320999998599</v>
      </c>
      <c r="O1570" s="84">
        <v>1306.51479999907</v>
      </c>
      <c r="P1570" s="85">
        <f t="shared" si="24"/>
        <v>0.94329746589991725</v>
      </c>
      <c r="Q1570" s="18">
        <v>43874</v>
      </c>
      <c r="R1570" s="86">
        <v>4187276.594</v>
      </c>
      <c r="S1570" s="86">
        <v>4284483.68115234</v>
      </c>
      <c r="T1570" s="15"/>
      <c r="U1570" s="19">
        <v>7.0313042615452997E-3</v>
      </c>
      <c r="V1570" s="51">
        <v>0.74504334152152296</v>
      </c>
      <c r="W1570" s="19">
        <v>2.21601602952433E-2</v>
      </c>
      <c r="X1570" s="51">
        <v>3.00493328059019</v>
      </c>
      <c r="Y1570" s="19">
        <v>-4.42680648138776E-2</v>
      </c>
      <c r="Z1570" s="51">
        <v>14.904866976867201</v>
      </c>
      <c r="AA1570" s="19">
        <v>2.6054563300931501E-2</v>
      </c>
      <c r="AB1570" s="51">
        <v>23.182123233244099</v>
      </c>
      <c r="AC1570" s="19">
        <v>6.5514832826011102E-2</v>
      </c>
      <c r="AD1570" s="51">
        <v>30.837338780867899</v>
      </c>
      <c r="AE1570" s="19">
        <v>9.8591470199607997E-2</v>
      </c>
      <c r="AF1570" s="87">
        <v>27.636379068571799</v>
      </c>
      <c r="AG1570" s="19">
        <v>3.7874437111895499E-4</v>
      </c>
      <c r="AH1570" s="51">
        <v>-1.7609465547138801</v>
      </c>
      <c r="AI1570" s="19">
        <v>-2.3224135531563699E-2</v>
      </c>
      <c r="AJ1570" s="51">
        <v>11.4045036538446</v>
      </c>
      <c r="AK1570" s="19">
        <v>0.23243209999956899</v>
      </c>
      <c r="AL1570" s="19">
        <v>3.8446560278316597E-2</v>
      </c>
      <c r="AM1570" s="51">
        <v>21.280365540937101</v>
      </c>
      <c r="AN1570" s="15"/>
      <c r="AO1570" s="22">
        <v>2.0500645423453499E-2</v>
      </c>
      <c r="AP1570" s="22">
        <v>-4.1023250524667702E-2</v>
      </c>
      <c r="AQ1570" s="22">
        <v>5.9624232697387897E-2</v>
      </c>
      <c r="AR1570" s="22">
        <v>-0.102688811843109</v>
      </c>
      <c r="AS1570" s="20">
        <v>8</v>
      </c>
      <c r="AT1570" s="20">
        <v>4</v>
      </c>
      <c r="AU1570" s="20">
        <v>7</v>
      </c>
      <c r="AV1570" s="21">
        <v>5</v>
      </c>
      <c r="AW1570" s="15"/>
      <c r="AX1570" s="25">
        <v>0.116049958554941</v>
      </c>
      <c r="AY1570" s="26">
        <v>7.7329227471409495E-2</v>
      </c>
      <c r="AZ1570" s="26">
        <v>0.78500138310482703</v>
      </c>
      <c r="BA1570" s="26">
        <v>0.100493744623463</v>
      </c>
      <c r="BB1570" s="85">
        <v>1.19142103966988E-2</v>
      </c>
      <c r="BC1570" s="88">
        <v>-20.208037444332099</v>
      </c>
      <c r="BD1570" s="18">
        <v>43874</v>
      </c>
      <c r="BE1570" s="18">
        <v>43913</v>
      </c>
      <c r="BF1570" s="20"/>
      <c r="BG1570" s="18"/>
      <c r="BH1570" s="15"/>
    </row>
    <row r="1571" spans="1:60" x14ac:dyDescent="0.25">
      <c r="A1571" s="15"/>
      <c r="B1571" s="14" t="s">
        <v>4873</v>
      </c>
      <c r="C1571" s="14" t="s">
        <v>4874</v>
      </c>
      <c r="D1571" s="14" t="s">
        <v>4862</v>
      </c>
      <c r="E1571" s="16" t="s">
        <v>3328</v>
      </c>
      <c r="F1571" s="16" t="s">
        <v>287</v>
      </c>
      <c r="G1571" s="81" t="s">
        <v>224</v>
      </c>
      <c r="H1571" s="82" t="s">
        <v>182</v>
      </c>
      <c r="I1571" s="17" t="s">
        <v>31</v>
      </c>
      <c r="J1571" s="17" t="s">
        <v>4875</v>
      </c>
      <c r="K1571" s="15"/>
      <c r="L1571" s="18">
        <v>44022</v>
      </c>
      <c r="M1571" s="83">
        <v>1091.90780000016</v>
      </c>
      <c r="N1571" s="84">
        <v>1091.90780000016</v>
      </c>
      <c r="O1571" s="84">
        <v>1155.76600000076</v>
      </c>
      <c r="P1571" s="85">
        <f t="shared" si="24"/>
        <v>0.94474815836375359</v>
      </c>
      <c r="Q1571" s="18">
        <v>43874</v>
      </c>
      <c r="R1571" s="86">
        <v>1411524.1440000001</v>
      </c>
      <c r="S1571" s="86">
        <v>772934.77865234402</v>
      </c>
      <c r="T1571" s="15"/>
      <c r="U1571" s="19">
        <v>7.0417715978692303E-3</v>
      </c>
      <c r="V1571" s="51">
        <v>0.74609007515391601</v>
      </c>
      <c r="W1571" s="19">
        <v>2.24786375692929E-2</v>
      </c>
      <c r="X1571" s="51">
        <v>3.03678100799516</v>
      </c>
      <c r="Y1571" s="19">
        <v>-4.2460215116079801E-2</v>
      </c>
      <c r="Z1571" s="51">
        <v>15.085651946646999</v>
      </c>
      <c r="AA1571" s="19">
        <v>2.9966539295855899E-2</v>
      </c>
      <c r="AB1571" s="51">
        <v>23.5733208327438</v>
      </c>
      <c r="AC1571" s="19">
        <v>7.3648158404466799E-2</v>
      </c>
      <c r="AD1571" s="51">
        <v>31.650671338691598</v>
      </c>
      <c r="AE1571" s="19">
        <v>0.111193677465053</v>
      </c>
      <c r="AF1571" s="87">
        <v>28.896599795116298</v>
      </c>
      <c r="AG1571" s="19">
        <v>4.8259952382068101E-4</v>
      </c>
      <c r="AH1571" s="51">
        <v>-1.7505610394437101</v>
      </c>
      <c r="AI1571" s="19">
        <v>-2.12750814962419E-2</v>
      </c>
      <c r="AJ1571" s="51">
        <v>11.599409057365801</v>
      </c>
      <c r="AK1571" s="19">
        <v>9.1907800000626594E-2</v>
      </c>
      <c r="AL1571" s="19">
        <v>1.6698016084774302E-2</v>
      </c>
      <c r="AM1571" s="51">
        <v>8.8508898499712796</v>
      </c>
      <c r="AN1571" s="15"/>
      <c r="AO1571" s="22">
        <v>2.0511264207016201E-2</v>
      </c>
      <c r="AP1571" s="22">
        <v>-4.10132410716324E-2</v>
      </c>
      <c r="AQ1571" s="22">
        <v>5.9954497281069101E-2</v>
      </c>
      <c r="AR1571" s="22">
        <v>-0.10239985549924301</v>
      </c>
      <c r="AS1571" s="20">
        <v>8</v>
      </c>
      <c r="AT1571" s="20">
        <v>4</v>
      </c>
      <c r="AU1571" s="20">
        <v>7</v>
      </c>
      <c r="AV1571" s="21">
        <v>5</v>
      </c>
      <c r="AW1571" s="15"/>
      <c r="AX1571" s="25">
        <v>0.116052931357845</v>
      </c>
      <c r="AY1571" s="26">
        <v>0.10873842167086401</v>
      </c>
      <c r="AZ1571" s="26">
        <v>0.80056712416262599</v>
      </c>
      <c r="BA1571" s="26">
        <v>0.14145450452383601</v>
      </c>
      <c r="BB1571" s="85">
        <v>1.1914711659410399E-2</v>
      </c>
      <c r="BC1571" s="88">
        <v>-20.1757189604978</v>
      </c>
      <c r="BD1571" s="18">
        <v>43874</v>
      </c>
      <c r="BE1571" s="18">
        <v>43913</v>
      </c>
      <c r="BF1571" s="20"/>
      <c r="BG1571" s="18"/>
      <c r="BH1571" s="15"/>
    </row>
    <row r="1572" spans="1:60" x14ac:dyDescent="0.25">
      <c r="A1572" s="15"/>
      <c r="B1572" s="14" t="s">
        <v>4876</v>
      </c>
      <c r="C1572" s="14" t="s">
        <v>4877</v>
      </c>
      <c r="D1572" s="14" t="s">
        <v>4862</v>
      </c>
      <c r="E1572" s="16" t="s">
        <v>3332</v>
      </c>
      <c r="F1572" s="16" t="s">
        <v>287</v>
      </c>
      <c r="G1572" s="81" t="s">
        <v>224</v>
      </c>
      <c r="H1572" s="82" t="s">
        <v>182</v>
      </c>
      <c r="I1572" s="17" t="s">
        <v>31</v>
      </c>
      <c r="J1572" s="17" t="s">
        <v>4878</v>
      </c>
      <c r="K1572" s="15"/>
      <c r="L1572" s="18">
        <v>44022</v>
      </c>
      <c r="M1572" s="83">
        <v>1126.80790000036</v>
      </c>
      <c r="N1572" s="84">
        <v>1126.80790000036</v>
      </c>
      <c r="O1572" s="84">
        <v>1190.53849999979</v>
      </c>
      <c r="P1572" s="85">
        <f t="shared" si="24"/>
        <v>0.94646909780789001</v>
      </c>
      <c r="Q1572" s="18">
        <v>43874</v>
      </c>
      <c r="R1572" s="86">
        <v>569003.94200000004</v>
      </c>
      <c r="S1572" s="86">
        <v>780901.52791992202</v>
      </c>
      <c r="T1572" s="15"/>
      <c r="U1572" s="19">
        <v>7.05415577249369E-3</v>
      </c>
      <c r="V1572" s="51">
        <v>0.74732849261636103</v>
      </c>
      <c r="W1572" s="19">
        <v>2.2855875642562799E-2</v>
      </c>
      <c r="X1572" s="51">
        <v>3.0745048153221401</v>
      </c>
      <c r="Y1572" s="19">
        <v>-4.0314922351171803E-2</v>
      </c>
      <c r="Z1572" s="51">
        <v>15.3001812231378</v>
      </c>
      <c r="AA1572" s="19">
        <v>3.4618431576745899E-2</v>
      </c>
      <c r="AB1572" s="51">
        <v>24.0385100608401</v>
      </c>
      <c r="AC1572" s="19">
        <v>8.33620484427956E-2</v>
      </c>
      <c r="AD1572" s="51">
        <v>32.622060342517202</v>
      </c>
      <c r="AE1572" s="19">
        <v>0.12630297837502399</v>
      </c>
      <c r="AF1572" s="87">
        <v>30.407529886113501</v>
      </c>
      <c r="AG1572" s="19">
        <v>6.0570497589651495E-4</v>
      </c>
      <c r="AH1572" s="51">
        <v>-1.7382504942361301</v>
      </c>
      <c r="AI1572" s="19">
        <v>-1.89616459174431E-2</v>
      </c>
      <c r="AJ1572" s="51">
        <v>11.8307526152494</v>
      </c>
      <c r="AK1572" s="19">
        <v>0.12680790000013101</v>
      </c>
      <c r="AL1572" s="19">
        <v>3.82261975573783E-2</v>
      </c>
      <c r="AM1572" s="51">
        <v>30.099096209858502</v>
      </c>
      <c r="AN1572" s="15"/>
      <c r="AO1572" s="22">
        <v>2.05238239959726E-2</v>
      </c>
      <c r="AP1572" s="22">
        <v>-4.10015254801692E-2</v>
      </c>
      <c r="AQ1572" s="22">
        <v>6.03457388479001E-2</v>
      </c>
      <c r="AR1572" s="22">
        <v>-0.102057990078756</v>
      </c>
      <c r="AS1572" s="20">
        <v>8</v>
      </c>
      <c r="AT1572" s="20">
        <v>4</v>
      </c>
      <c r="AU1572" s="20">
        <v>7</v>
      </c>
      <c r="AV1572" s="21">
        <v>5</v>
      </c>
      <c r="AW1572" s="15"/>
      <c r="AX1572" s="25">
        <v>0.116056670981925</v>
      </c>
      <c r="AY1572" s="26">
        <v>0.146077608132373</v>
      </c>
      <c r="AZ1572" s="26">
        <v>0.81907152785788595</v>
      </c>
      <c r="BA1572" s="26">
        <v>0.19025511526115199</v>
      </c>
      <c r="BB1572" s="85">
        <v>1.19153278654812E-2</v>
      </c>
      <c r="BC1572" s="88">
        <v>-20.1374672049133</v>
      </c>
      <c r="BD1572" s="18">
        <v>43874</v>
      </c>
      <c r="BE1572" s="18">
        <v>43913</v>
      </c>
      <c r="BF1572" s="20"/>
      <c r="BG1572" s="18"/>
      <c r="BH1572" s="15"/>
    </row>
    <row r="1573" spans="1:60" x14ac:dyDescent="0.25">
      <c r="A1573" s="15"/>
      <c r="B1573" s="14" t="s">
        <v>4879</v>
      </c>
      <c r="C1573" s="14" t="s">
        <v>4880</v>
      </c>
      <c r="D1573" s="14" t="s">
        <v>4862</v>
      </c>
      <c r="E1573" s="16" t="s">
        <v>300</v>
      </c>
      <c r="F1573" s="16" t="s">
        <v>287</v>
      </c>
      <c r="G1573" s="81" t="s">
        <v>224</v>
      </c>
      <c r="H1573" s="82" t="s">
        <v>182</v>
      </c>
      <c r="I1573" s="17" t="s">
        <v>31</v>
      </c>
      <c r="J1573" s="17" t="s">
        <v>4881</v>
      </c>
      <c r="K1573" s="15"/>
      <c r="L1573" s="18">
        <v>44022</v>
      </c>
      <c r="M1573" s="83">
        <v>1076.8856000006199</v>
      </c>
      <c r="N1573" s="84">
        <v>1076.8856000006199</v>
      </c>
      <c r="O1573" s="84">
        <v>1076.8856000006199</v>
      </c>
      <c r="P1573" s="85">
        <f t="shared" si="24"/>
        <v>1</v>
      </c>
      <c r="Q1573" s="18">
        <v>44022</v>
      </c>
      <c r="R1573" s="86">
        <v>0</v>
      </c>
      <c r="S1573" s="86">
        <v>0</v>
      </c>
      <c r="T1573" s="15"/>
      <c r="U1573" s="19">
        <v>0</v>
      </c>
      <c r="V1573" s="51">
        <v>4.1912915366992799E-2</v>
      </c>
      <c r="W1573" s="19">
        <v>0</v>
      </c>
      <c r="X1573" s="51">
        <v>0.78891725106586796</v>
      </c>
      <c r="Y1573" s="19">
        <v>0</v>
      </c>
      <c r="Z1573" s="51">
        <v>19.3316734582477</v>
      </c>
      <c r="AA1573" s="19">
        <v>0</v>
      </c>
      <c r="AB1573" s="51">
        <v>20.576666903158198</v>
      </c>
      <c r="AC1573" s="19">
        <v>-1.15273839310248E-3</v>
      </c>
      <c r="AD1573" s="51">
        <v>24.170581658952901</v>
      </c>
      <c r="AE1573" s="19">
        <v>4.80064206712996E-2</v>
      </c>
      <c r="AF1573" s="87">
        <v>22.577874115726399</v>
      </c>
      <c r="AG1573" s="19">
        <v>0</v>
      </c>
      <c r="AH1573" s="51">
        <v>-1.79882099182578</v>
      </c>
      <c r="AI1573" s="19">
        <v>0</v>
      </c>
      <c r="AJ1573" s="51">
        <v>13.726917206993701</v>
      </c>
      <c r="AK1573" s="19">
        <v>7.6885600001332904E-2</v>
      </c>
      <c r="AL1573" s="19">
        <v>2.2256368791204299E-2</v>
      </c>
      <c r="AM1573" s="51">
        <v>25.029130128503301</v>
      </c>
      <c r="AN1573" s="15"/>
      <c r="AO1573" s="22">
        <v>0</v>
      </c>
      <c r="AP1573" s="22">
        <v>0</v>
      </c>
      <c r="AQ1573" s="22">
        <v>0</v>
      </c>
      <c r="AR1573" s="22">
        <v>0</v>
      </c>
      <c r="AS1573" s="20">
        <v>0</v>
      </c>
      <c r="AT1573" s="20">
        <v>0</v>
      </c>
      <c r="AU1573" s="20">
        <v>7</v>
      </c>
      <c r="AV1573" s="21">
        <v>5</v>
      </c>
      <c r="AW1573" s="15"/>
      <c r="AX1573" s="25">
        <v>0</v>
      </c>
      <c r="AY1573" s="26">
        <v>-115.173126170179</v>
      </c>
      <c r="AZ1573" s="26">
        <v>0.54146558877982898</v>
      </c>
      <c r="BA1573" s="26">
        <v>-15.964106449086101</v>
      </c>
      <c r="BB1573" s="85">
        <v>0</v>
      </c>
      <c r="BC1573" s="88">
        <v>0</v>
      </c>
      <c r="BD1573" s="18">
        <v>43657</v>
      </c>
      <c r="BE1573" s="18"/>
      <c r="BF1573" s="20"/>
      <c r="BG1573" s="18"/>
      <c r="BH1573" s="15"/>
    </row>
    <row r="1574" spans="1:60" x14ac:dyDescent="0.25">
      <c r="A1574" s="15"/>
      <c r="B1574" s="14" t="s">
        <v>4882</v>
      </c>
      <c r="C1574" s="14" t="s">
        <v>4883</v>
      </c>
      <c r="D1574" s="14" t="s">
        <v>4862</v>
      </c>
      <c r="E1574" s="16" t="s">
        <v>2879</v>
      </c>
      <c r="F1574" s="16" t="s">
        <v>287</v>
      </c>
      <c r="G1574" s="81" t="s">
        <v>224</v>
      </c>
      <c r="H1574" s="82" t="s">
        <v>182</v>
      </c>
      <c r="I1574" s="17" t="s">
        <v>31</v>
      </c>
      <c r="J1574" s="17" t="s">
        <v>4884</v>
      </c>
      <c r="K1574" s="15"/>
      <c r="L1574" s="18">
        <v>44022</v>
      </c>
      <c r="M1574" s="83">
        <v>1297.9835000000901</v>
      </c>
      <c r="N1574" s="84">
        <v>1297.9835000000901</v>
      </c>
      <c r="O1574" s="84">
        <v>1370.5635999999899</v>
      </c>
      <c r="P1574" s="85">
        <f t="shared" si="24"/>
        <v>0.947043610380503</v>
      </c>
      <c r="Q1574" s="18">
        <v>43874</v>
      </c>
      <c r="R1574" s="86">
        <v>185356.845</v>
      </c>
      <c r="S1574" s="86">
        <v>179513.97924804699</v>
      </c>
      <c r="T1574" s="15"/>
      <c r="U1574" s="19">
        <v>7.0582647258561303E-3</v>
      </c>
      <c r="V1574" s="51">
        <v>0.74773938795260597</v>
      </c>
      <c r="W1574" s="19">
        <v>2.2981597368925601E-2</v>
      </c>
      <c r="X1574" s="51">
        <v>3.0870769879584299</v>
      </c>
      <c r="Y1574" s="19">
        <v>-3.9598422731614798E-2</v>
      </c>
      <c r="Z1574" s="51">
        <v>15.3718311850826</v>
      </c>
      <c r="AA1574" s="19">
        <v>3.6173367898300099E-2</v>
      </c>
      <c r="AB1574" s="51">
        <v>24.194003693002699</v>
      </c>
      <c r="AC1574" s="19">
        <v>8.66184005518153E-2</v>
      </c>
      <c r="AD1574" s="51">
        <v>32.947695553419202</v>
      </c>
      <c r="AE1574" s="19">
        <v>0.131384822165273</v>
      </c>
      <c r="AF1574" s="87">
        <v>30.915714265138401</v>
      </c>
      <c r="AG1574" s="19">
        <v>6.4672820553823797E-4</v>
      </c>
      <c r="AH1574" s="51">
        <v>-1.73414817127195</v>
      </c>
      <c r="AI1574" s="19">
        <v>-1.8188998599725899E-2</v>
      </c>
      <c r="AJ1574" s="51">
        <v>11.9080173470284</v>
      </c>
      <c r="AK1574" s="19">
        <v>0.29798350000055501</v>
      </c>
      <c r="AL1574" s="19">
        <v>4.7820801391935702E-2</v>
      </c>
      <c r="AM1574" s="51">
        <v>28.787813575210699</v>
      </c>
      <c r="AN1574" s="15"/>
      <c r="AO1574" s="22">
        <v>2.05279666406568E-2</v>
      </c>
      <c r="AP1574" s="22">
        <v>-4.0997602567586E-2</v>
      </c>
      <c r="AQ1574" s="22">
        <v>6.0476077554994803E-2</v>
      </c>
      <c r="AR1574" s="22">
        <v>-0.10194363778733501</v>
      </c>
      <c r="AS1574" s="20">
        <v>8</v>
      </c>
      <c r="AT1574" s="20">
        <v>4</v>
      </c>
      <c r="AU1574" s="20">
        <v>7</v>
      </c>
      <c r="AV1574" s="21">
        <v>5</v>
      </c>
      <c r="AW1574" s="15"/>
      <c r="AX1574" s="25">
        <v>0.116057933193806</v>
      </c>
      <c r="AY1574" s="26">
        <v>0.158556813703399</v>
      </c>
      <c r="AZ1574" s="26">
        <v>0.82525556648488396</v>
      </c>
      <c r="BA1574" s="26">
        <v>0.20659062145500701</v>
      </c>
      <c r="BB1574" s="85">
        <v>1.19155350227993E-2</v>
      </c>
      <c r="BC1574" s="88">
        <v>-20.124677176587301</v>
      </c>
      <c r="BD1574" s="18">
        <v>43874</v>
      </c>
      <c r="BE1574" s="18">
        <v>43913</v>
      </c>
      <c r="BF1574" s="20"/>
      <c r="BG1574" s="18"/>
      <c r="BH1574" s="15"/>
    </row>
    <row r="1575" spans="1:60" x14ac:dyDescent="0.25">
      <c r="A1575" s="15"/>
      <c r="B1575" s="14" t="s">
        <v>4885</v>
      </c>
      <c r="C1575" s="14" t="s">
        <v>4886</v>
      </c>
      <c r="D1575" s="14" t="s">
        <v>4862</v>
      </c>
      <c r="E1575" s="16" t="s">
        <v>4823</v>
      </c>
      <c r="F1575" s="16" t="s">
        <v>287</v>
      </c>
      <c r="G1575" s="81" t="s">
        <v>224</v>
      </c>
      <c r="H1575" s="82" t="s">
        <v>182</v>
      </c>
      <c r="I1575" s="17" t="s">
        <v>31</v>
      </c>
      <c r="J1575" s="17" t="s">
        <v>4887</v>
      </c>
      <c r="K1575" s="15"/>
      <c r="L1575" s="18">
        <v>44022</v>
      </c>
      <c r="M1575" s="83">
        <v>1729.0778000000901</v>
      </c>
      <c r="N1575" s="84">
        <v>1729.0778000000901</v>
      </c>
      <c r="O1575" s="84">
        <v>1822.81310000084</v>
      </c>
      <c r="P1575" s="85">
        <f t="shared" si="24"/>
        <v>0.94857657101503889</v>
      </c>
      <c r="Q1575" s="18">
        <v>43874</v>
      </c>
      <c r="R1575" s="86">
        <v>5776101.0389999999</v>
      </c>
      <c r="S1575" s="86">
        <v>5346938.0515078101</v>
      </c>
      <c r="T1575" s="15"/>
      <c r="U1575" s="19">
        <v>7.0692615227017103E-3</v>
      </c>
      <c r="V1575" s="51">
        <v>0.74883906763716401</v>
      </c>
      <c r="W1575" s="19">
        <v>2.33170255069126E-2</v>
      </c>
      <c r="X1575" s="51">
        <v>3.1206198017571301</v>
      </c>
      <c r="Y1575" s="19">
        <v>-3.7686432907321397E-2</v>
      </c>
      <c r="Z1575" s="51">
        <v>15.563030167511901</v>
      </c>
      <c r="AA1575" s="19">
        <v>4.0331644489924698E-2</v>
      </c>
      <c r="AB1575" s="51">
        <v>24.609831352165202</v>
      </c>
      <c r="AC1575" s="19"/>
      <c r="AD1575" s="51"/>
      <c r="AE1575" s="19"/>
      <c r="AF1575" s="87"/>
      <c r="AG1575" s="19">
        <v>7.5600270247377899E-4</v>
      </c>
      <c r="AH1575" s="51">
        <v>-1.7232207215783999</v>
      </c>
      <c r="AI1575" s="19">
        <v>-1.6126659827023101E-2</v>
      </c>
      <c r="AJ1575" s="51">
        <v>12.114251224295</v>
      </c>
      <c r="AK1575" s="19">
        <v>6.2342898290808101E-2</v>
      </c>
      <c r="AL1575" s="19">
        <v>5.0224204191181301E-2</v>
      </c>
      <c r="AM1575" s="51">
        <v>27.853067966614599</v>
      </c>
      <c r="AN1575" s="15"/>
      <c r="AO1575" s="22">
        <v>2.05391441540996E-2</v>
      </c>
      <c r="AP1575" s="22">
        <v>-4.0987075578450501E-2</v>
      </c>
      <c r="AQ1575" s="22">
        <v>6.0824083298939499E-2</v>
      </c>
      <c r="AR1575" s="22">
        <v>-0.101639421224681</v>
      </c>
      <c r="AS1575" s="20">
        <v>8</v>
      </c>
      <c r="AT1575" s="20">
        <v>4</v>
      </c>
      <c r="AU1575" s="20">
        <v>7</v>
      </c>
      <c r="AV1575" s="21">
        <v>5</v>
      </c>
      <c r="AW1575" s="15"/>
      <c r="AX1575" s="25">
        <v>0.116061477617768</v>
      </c>
      <c r="AY1575" s="26">
        <v>0.19192646666669999</v>
      </c>
      <c r="AZ1575" s="26">
        <v>0.84179120153294196</v>
      </c>
      <c r="BA1575" s="26">
        <v>0.25033509804779902</v>
      </c>
      <c r="BB1575" s="85">
        <v>1.19161058248756E-2</v>
      </c>
      <c r="BC1575" s="88">
        <v>-20.0906445098517</v>
      </c>
      <c r="BD1575" s="18">
        <v>43874</v>
      </c>
      <c r="BE1575" s="18">
        <v>43913</v>
      </c>
      <c r="BF1575" s="20"/>
      <c r="BG1575" s="18"/>
      <c r="BH1575" s="15"/>
    </row>
    <row r="1576" spans="1:60" x14ac:dyDescent="0.25">
      <c r="A1576" s="15"/>
      <c r="B1576" s="14" t="s">
        <v>4888</v>
      </c>
      <c r="C1576" s="14" t="s">
        <v>4889</v>
      </c>
      <c r="D1576" s="14" t="s">
        <v>4862</v>
      </c>
      <c r="E1576" s="16" t="s">
        <v>4827</v>
      </c>
      <c r="F1576" s="16" t="s">
        <v>287</v>
      </c>
      <c r="G1576" s="81" t="s">
        <v>224</v>
      </c>
      <c r="H1576" s="82" t="s">
        <v>182</v>
      </c>
      <c r="I1576" s="17" t="s">
        <v>31</v>
      </c>
      <c r="J1576" s="17" t="s">
        <v>4890</v>
      </c>
      <c r="K1576" s="15"/>
      <c r="L1576" s="18">
        <v>44022</v>
      </c>
      <c r="M1576" s="83">
        <v>1115.8401999995101</v>
      </c>
      <c r="N1576" s="84">
        <v>1115.8401999995101</v>
      </c>
      <c r="O1576" s="84">
        <v>1176.0933999996601</v>
      </c>
      <c r="P1576" s="85">
        <f t="shared" si="24"/>
        <v>0.94876835462203313</v>
      </c>
      <c r="Q1576" s="18">
        <v>43874</v>
      </c>
      <c r="R1576" s="86">
        <v>20041991.828000002</v>
      </c>
      <c r="S1576" s="86">
        <v>20119572.577343799</v>
      </c>
      <c r="T1576" s="15"/>
      <c r="U1576" s="19">
        <v>7.0706302194594199E-3</v>
      </c>
      <c r="V1576" s="51">
        <v>0.74897593731293499</v>
      </c>
      <c r="W1576" s="19">
        <v>2.3359132828772999E-2</v>
      </c>
      <c r="X1576" s="51">
        <v>3.1248305339431699</v>
      </c>
      <c r="Y1576" s="19">
        <v>-3.7447033675562097E-2</v>
      </c>
      <c r="Z1576" s="51">
        <v>15.5869700906915</v>
      </c>
      <c r="AA1576" s="19">
        <v>4.0852404834367903E-2</v>
      </c>
      <c r="AB1576" s="51">
        <v>24.6619073865877</v>
      </c>
      <c r="AC1576" s="19">
        <v>9.6447982403333299E-2</v>
      </c>
      <c r="AD1576" s="51">
        <v>33.930653738614602</v>
      </c>
      <c r="AE1576" s="19"/>
      <c r="AF1576" s="87"/>
      <c r="AG1576" s="19">
        <v>7.69788281104411E-4</v>
      </c>
      <c r="AH1576" s="51">
        <v>-1.72184216371534</v>
      </c>
      <c r="AI1576" s="19">
        <v>-1.58685696524117E-2</v>
      </c>
      <c r="AJ1576" s="51">
        <v>12.1400602417561</v>
      </c>
      <c r="AK1576" s="19">
        <v>0.115840200000093</v>
      </c>
      <c r="AL1576" s="19">
        <v>4.1832213568341103E-2</v>
      </c>
      <c r="AM1576" s="51">
        <v>31.2742917068244</v>
      </c>
      <c r="AN1576" s="15"/>
      <c r="AO1576" s="22">
        <v>2.0540491968859001E-2</v>
      </c>
      <c r="AP1576" s="22">
        <v>-4.0985782517964302E-2</v>
      </c>
      <c r="AQ1576" s="22">
        <v>6.0867403006341199E-2</v>
      </c>
      <c r="AR1576" s="22">
        <v>-0.10160130618445699</v>
      </c>
      <c r="AS1576" s="20">
        <v>8</v>
      </c>
      <c r="AT1576" s="20">
        <v>4</v>
      </c>
      <c r="AU1576" s="20">
        <v>7</v>
      </c>
      <c r="AV1576" s="21">
        <v>5</v>
      </c>
      <c r="AW1576" s="15"/>
      <c r="AX1576" s="25">
        <v>0.116061901337234</v>
      </c>
      <c r="AY1576" s="26">
        <v>0.196103645963603</v>
      </c>
      <c r="AZ1576" s="26">
        <v>0.84386126130175398</v>
      </c>
      <c r="BA1576" s="26">
        <v>0.25581746591978999</v>
      </c>
      <c r="BB1576" s="85">
        <v>1.1916175301757899E-2</v>
      </c>
      <c r="BC1576" s="88">
        <v>-20.086380894586899</v>
      </c>
      <c r="BD1576" s="18">
        <v>43874</v>
      </c>
      <c r="BE1576" s="18">
        <v>43913</v>
      </c>
      <c r="BF1576" s="20"/>
      <c r="BG1576" s="18"/>
      <c r="BH1576" s="15"/>
    </row>
    <row r="1577" spans="1:60" x14ac:dyDescent="0.25">
      <c r="A1577" s="15"/>
      <c r="B1577" s="14" t="s">
        <v>4891</v>
      </c>
      <c r="C1577" s="14" t="s">
        <v>4892</v>
      </c>
      <c r="D1577" s="14" t="s">
        <v>4893</v>
      </c>
      <c r="E1577" s="16" t="s">
        <v>36</v>
      </c>
      <c r="F1577" s="16" t="s">
        <v>2665</v>
      </c>
      <c r="G1577" s="81" t="s">
        <v>115</v>
      </c>
      <c r="H1577" s="82" t="s">
        <v>2051</v>
      </c>
      <c r="I1577" s="17" t="s">
        <v>411</v>
      </c>
      <c r="J1577" s="17" t="s">
        <v>64</v>
      </c>
      <c r="K1577" s="15"/>
      <c r="L1577" s="18">
        <v>43781</v>
      </c>
      <c r="M1577" s="83"/>
      <c r="N1577" s="84"/>
      <c r="O1577" s="84">
        <v>809.610464000143</v>
      </c>
      <c r="P1577" s="85">
        <f t="shared" si="24"/>
        <v>0</v>
      </c>
      <c r="Q1577" s="18">
        <v>43781</v>
      </c>
      <c r="R1577" s="86"/>
      <c r="S1577" s="86">
        <v>1648606.60081641</v>
      </c>
      <c r="T1577" s="15"/>
      <c r="U1577" s="19"/>
      <c r="V1577" s="51"/>
      <c r="W1577" s="19"/>
      <c r="X1577" s="51"/>
      <c r="Y1577" s="19"/>
      <c r="Z1577" s="51"/>
      <c r="AA1577" s="19"/>
      <c r="AB1577" s="51"/>
      <c r="AC1577" s="19"/>
      <c r="AD1577" s="51"/>
      <c r="AE1577" s="19"/>
      <c r="AF1577" s="87"/>
      <c r="AG1577" s="19"/>
      <c r="AH1577" s="51"/>
      <c r="AI1577" s="19"/>
      <c r="AJ1577" s="51"/>
      <c r="AK1577" s="19"/>
      <c r="AL1577" s="19"/>
      <c r="AM1577" s="51"/>
      <c r="AN1577" s="15"/>
      <c r="AO1577" s="22">
        <v>1.9553857453502101E-2</v>
      </c>
      <c r="AP1577" s="22">
        <v>-1.30955061622444E-2</v>
      </c>
      <c r="AQ1577" s="22">
        <v>3.9198134278194602E-2</v>
      </c>
      <c r="AR1577" s="22">
        <v>5.7855732538882902E-3</v>
      </c>
      <c r="AS1577" s="20"/>
      <c r="AT1577" s="20"/>
      <c r="AU1577" s="20"/>
      <c r="AV1577" s="21"/>
      <c r="AW1577" s="15"/>
      <c r="AX1577" s="25"/>
      <c r="AY1577" s="26"/>
      <c r="AZ1577" s="26"/>
      <c r="BA1577" s="26"/>
      <c r="BB1577" s="85"/>
      <c r="BC1577" s="88">
        <v>-2.4376792243601799</v>
      </c>
      <c r="BD1577" s="18">
        <v>43712</v>
      </c>
      <c r="BE1577" s="18">
        <v>43724</v>
      </c>
      <c r="BF1577" s="20">
        <v>16</v>
      </c>
      <c r="BG1577" s="18">
        <v>43734</v>
      </c>
      <c r="BH1577" s="15"/>
    </row>
    <row r="1578" spans="1:60" x14ac:dyDescent="0.25">
      <c r="A1578" s="15"/>
      <c r="B1578" s="14" t="s">
        <v>4894</v>
      </c>
      <c r="C1578" s="14" t="s">
        <v>4895</v>
      </c>
      <c r="D1578" s="14" t="s">
        <v>4893</v>
      </c>
      <c r="E1578" s="16" t="s">
        <v>59</v>
      </c>
      <c r="F1578" s="16" t="s">
        <v>2665</v>
      </c>
      <c r="G1578" s="81" t="s">
        <v>115</v>
      </c>
      <c r="H1578" s="82" t="s">
        <v>2051</v>
      </c>
      <c r="I1578" s="17" t="s">
        <v>411</v>
      </c>
      <c r="J1578" s="17" t="s">
        <v>64</v>
      </c>
      <c r="K1578" s="15"/>
      <c r="L1578" s="18">
        <v>43781</v>
      </c>
      <c r="M1578" s="83"/>
      <c r="N1578" s="84"/>
      <c r="O1578" s="84">
        <v>847.11203199997499</v>
      </c>
      <c r="P1578" s="85">
        <f t="shared" si="24"/>
        <v>0</v>
      </c>
      <c r="Q1578" s="18">
        <v>43781</v>
      </c>
      <c r="R1578" s="86"/>
      <c r="S1578" s="86">
        <v>7943388.0559921898</v>
      </c>
      <c r="T1578" s="15"/>
      <c r="U1578" s="19"/>
      <c r="V1578" s="51"/>
      <c r="W1578" s="19"/>
      <c r="X1578" s="51"/>
      <c r="Y1578" s="19"/>
      <c r="Z1578" s="51"/>
      <c r="AA1578" s="19"/>
      <c r="AB1578" s="51"/>
      <c r="AC1578" s="19"/>
      <c r="AD1578" s="51"/>
      <c r="AE1578" s="19"/>
      <c r="AF1578" s="87"/>
      <c r="AG1578" s="19"/>
      <c r="AH1578" s="51"/>
      <c r="AI1578" s="19"/>
      <c r="AJ1578" s="51"/>
      <c r="AK1578" s="19"/>
      <c r="AL1578" s="19"/>
      <c r="AM1578" s="51"/>
      <c r="AN1578" s="15"/>
      <c r="AO1578" s="22">
        <v>1.9549658969481201E-2</v>
      </c>
      <c r="AP1578" s="22">
        <v>-1.3119682163051E-2</v>
      </c>
      <c r="AQ1578" s="22">
        <v>3.9367963123368099E-2</v>
      </c>
      <c r="AR1578" s="22">
        <v>6.0198322589712899E-3</v>
      </c>
      <c r="AS1578" s="20"/>
      <c r="AT1578" s="20"/>
      <c r="AU1578" s="20"/>
      <c r="AV1578" s="21"/>
      <c r="AW1578" s="15"/>
      <c r="AX1578" s="25"/>
      <c r="AY1578" s="26"/>
      <c r="AZ1578" s="26"/>
      <c r="BA1578" s="26"/>
      <c r="BB1578" s="85"/>
      <c r="BC1578" s="88">
        <v>-2.4257793943870598</v>
      </c>
      <c r="BD1578" s="18">
        <v>43712</v>
      </c>
      <c r="BE1578" s="18">
        <v>43724</v>
      </c>
      <c r="BF1578" s="20">
        <v>16</v>
      </c>
      <c r="BG1578" s="18">
        <v>43734</v>
      </c>
      <c r="BH1578" s="15"/>
    </row>
    <row r="1579" spans="1:60" x14ac:dyDescent="0.25">
      <c r="A1579" s="15"/>
      <c r="B1579" s="14" t="s">
        <v>4896</v>
      </c>
      <c r="C1579" s="14" t="s">
        <v>4897</v>
      </c>
      <c r="D1579" s="14" t="s">
        <v>4898</v>
      </c>
      <c r="E1579" s="16" t="s">
        <v>36</v>
      </c>
      <c r="F1579" s="16" t="s">
        <v>2142</v>
      </c>
      <c r="G1579" s="81" t="s">
        <v>38</v>
      </c>
      <c r="H1579" s="82" t="s">
        <v>2035</v>
      </c>
      <c r="I1579" s="17" t="s">
        <v>31</v>
      </c>
      <c r="J1579" s="17" t="s">
        <v>4899</v>
      </c>
      <c r="K1579" s="15"/>
      <c r="L1579" s="18">
        <v>44022</v>
      </c>
      <c r="M1579" s="83">
        <v>1860.5401000008001</v>
      </c>
      <c r="N1579" s="84">
        <v>1860.5401000008001</v>
      </c>
      <c r="O1579" s="84">
        <v>2014.30939999968</v>
      </c>
      <c r="P1579" s="85">
        <f t="shared" si="24"/>
        <v>0.92366152886001307</v>
      </c>
      <c r="Q1579" s="18">
        <v>43881</v>
      </c>
      <c r="R1579" s="86">
        <v>2745224.6370000001</v>
      </c>
      <c r="S1579" s="86">
        <v>2701482.8169414098</v>
      </c>
      <c r="T1579" s="15"/>
      <c r="U1579" s="19">
        <v>1.17644928395748E-2</v>
      </c>
      <c r="V1579" s="51">
        <v>1.21836219932447</v>
      </c>
      <c r="W1579" s="19">
        <v>4.9450473210527E-2</v>
      </c>
      <c r="X1579" s="51">
        <v>5.7339645721221997</v>
      </c>
      <c r="Y1579" s="19">
        <v>-2.0486990420067699E-2</v>
      </c>
      <c r="Z1579" s="51">
        <v>17.2829744162445</v>
      </c>
      <c r="AA1579" s="19">
        <v>0.16635565564327401</v>
      </c>
      <c r="AB1579" s="51">
        <v>37.212232467485599</v>
      </c>
      <c r="AC1579" s="19">
        <v>0.20065930618147801</v>
      </c>
      <c r="AD1579" s="51">
        <v>44.351786116429103</v>
      </c>
      <c r="AE1579" s="19">
        <v>0.24423968896735501</v>
      </c>
      <c r="AF1579" s="87">
        <v>42.201200945361101</v>
      </c>
      <c r="AG1579" s="19">
        <v>9.4195727069745804E-4</v>
      </c>
      <c r="AH1579" s="51">
        <v>-1.70462526475603</v>
      </c>
      <c r="AI1579" s="19">
        <v>1.6613138763204902E-2</v>
      </c>
      <c r="AJ1579" s="51">
        <v>15.388231083314199</v>
      </c>
      <c r="AK1579" s="19">
        <v>0.85155948105035395</v>
      </c>
      <c r="AL1579" s="19">
        <v>8.9090681152883905E-2</v>
      </c>
      <c r="AM1579" s="51">
        <v>80.737182033364704</v>
      </c>
      <c r="AN1579" s="15"/>
      <c r="AO1579" s="22">
        <v>5.0102559231163503E-2</v>
      </c>
      <c r="AP1579" s="22">
        <v>-5.5660121795881402E-2</v>
      </c>
      <c r="AQ1579" s="22">
        <v>0.130809798576665</v>
      </c>
      <c r="AR1579" s="22">
        <v>-9.4728238364914397E-2</v>
      </c>
      <c r="AS1579" s="20">
        <v>8</v>
      </c>
      <c r="AT1579" s="20">
        <v>4</v>
      </c>
      <c r="AU1579" s="20">
        <v>7</v>
      </c>
      <c r="AV1579" s="21">
        <v>5</v>
      </c>
      <c r="AW1579" s="15"/>
      <c r="AX1579" s="25">
        <v>0.19161567950359301</v>
      </c>
      <c r="AY1579" s="26">
        <v>0.82576747377424897</v>
      </c>
      <c r="AZ1579" s="26">
        <v>1.0544949063878399</v>
      </c>
      <c r="BA1579" s="26">
        <v>1.1726462800470501</v>
      </c>
      <c r="BB1579" s="85">
        <v>1.97347399288446E-2</v>
      </c>
      <c r="BC1579" s="88">
        <v>-26.2365404242009</v>
      </c>
      <c r="BD1579" s="18">
        <v>43881</v>
      </c>
      <c r="BE1579" s="18">
        <v>43914</v>
      </c>
      <c r="BF1579" s="20"/>
      <c r="BG1579" s="18"/>
      <c r="BH1579" s="15"/>
    </row>
    <row r="1580" spans="1:60" x14ac:dyDescent="0.25">
      <c r="A1580" s="15"/>
      <c r="B1580" s="14" t="s">
        <v>4900</v>
      </c>
      <c r="C1580" s="14" t="s">
        <v>4901</v>
      </c>
      <c r="D1580" s="14" t="s">
        <v>4898</v>
      </c>
      <c r="E1580" s="16" t="s">
        <v>565</v>
      </c>
      <c r="F1580" s="16" t="s">
        <v>2142</v>
      </c>
      <c r="G1580" s="81" t="s">
        <v>38</v>
      </c>
      <c r="H1580" s="82" t="s">
        <v>2035</v>
      </c>
      <c r="I1580" s="17" t="s">
        <v>31</v>
      </c>
      <c r="J1580" s="17" t="s">
        <v>4902</v>
      </c>
      <c r="K1580" s="15"/>
      <c r="L1580" s="18">
        <v>44022</v>
      </c>
      <c r="M1580" s="83">
        <v>1399.24200000055</v>
      </c>
      <c r="N1580" s="84">
        <v>1399.24200000055</v>
      </c>
      <c r="O1580" s="84">
        <v>1497.6215000003599</v>
      </c>
      <c r="P1580" s="85">
        <f t="shared" si="24"/>
        <v>0.93430950343609098</v>
      </c>
      <c r="Q1580" s="18">
        <v>43881</v>
      </c>
      <c r="R1580" s="86">
        <v>714187.50199999998</v>
      </c>
      <c r="S1580" s="86">
        <v>760526.285824219</v>
      </c>
      <c r="T1580" s="15"/>
      <c r="U1580" s="19">
        <v>1.1846755809529E-2</v>
      </c>
      <c r="V1580" s="51">
        <v>1.2265884963198901</v>
      </c>
      <c r="W1580" s="19">
        <v>5.2012929327247499E-2</v>
      </c>
      <c r="X1580" s="51">
        <v>5.9902101837942601</v>
      </c>
      <c r="Y1580" s="19">
        <v>-5.8875522900052601E-3</v>
      </c>
      <c r="Z1580" s="51">
        <v>18.7429182292544</v>
      </c>
      <c r="AA1580" s="19">
        <v>0.20162523694481899</v>
      </c>
      <c r="AB1580" s="51">
        <v>40.7391905976692</v>
      </c>
      <c r="AC1580" s="19">
        <v>0.27432107009197398</v>
      </c>
      <c r="AD1580" s="51">
        <v>51.717962507449599</v>
      </c>
      <c r="AE1580" s="19"/>
      <c r="AF1580" s="87"/>
      <c r="AG1580" s="19">
        <v>1.7559556054038701E-3</v>
      </c>
      <c r="AH1580" s="51">
        <v>-1.62322543128539</v>
      </c>
      <c r="AI1580" s="19">
        <v>3.26045886667998E-2</v>
      </c>
      <c r="AJ1580" s="51">
        <v>16.9873760736664</v>
      </c>
      <c r="AK1580" s="19">
        <v>0.397509507464129</v>
      </c>
      <c r="AL1580" s="19">
        <v>0.15451884470720001</v>
      </c>
      <c r="AM1580" s="51">
        <v>67.955154856899796</v>
      </c>
      <c r="AN1580" s="15"/>
      <c r="AO1580" s="22">
        <v>5.0187926890430397E-2</v>
      </c>
      <c r="AP1580" s="22">
        <v>-5.5583389110324802E-2</v>
      </c>
      <c r="AQ1580" s="22">
        <v>0.13357858667222899</v>
      </c>
      <c r="AR1580" s="22">
        <v>-9.2444298518821605E-2</v>
      </c>
      <c r="AS1580" s="20">
        <v>8</v>
      </c>
      <c r="AT1580" s="20">
        <v>4</v>
      </c>
      <c r="AU1580" s="20">
        <v>7</v>
      </c>
      <c r="AV1580" s="21">
        <v>5</v>
      </c>
      <c r="AW1580" s="15"/>
      <c r="AX1580" s="25">
        <v>0.191691146603262</v>
      </c>
      <c r="AY1580" s="26">
        <v>0.99834807927982205</v>
      </c>
      <c r="AZ1580" s="26">
        <v>1.15895702417947</v>
      </c>
      <c r="BA1580" s="26">
        <v>1.42557157678493</v>
      </c>
      <c r="BB1580" s="85">
        <v>1.9744437328081399E-2</v>
      </c>
      <c r="BC1580" s="88">
        <v>-26.038401558791499</v>
      </c>
      <c r="BD1580" s="18">
        <v>43881</v>
      </c>
      <c r="BE1580" s="18">
        <v>43914</v>
      </c>
      <c r="BF1580" s="20"/>
      <c r="BG1580" s="18"/>
      <c r="BH1580" s="15"/>
    </row>
    <row r="1581" spans="1:60" x14ac:dyDescent="0.25">
      <c r="A1581" s="15"/>
      <c r="B1581" s="14" t="s">
        <v>4903</v>
      </c>
      <c r="C1581" s="14" t="s">
        <v>4904</v>
      </c>
      <c r="D1581" s="14" t="s">
        <v>4898</v>
      </c>
      <c r="E1581" s="16" t="s">
        <v>43</v>
      </c>
      <c r="F1581" s="16" t="s">
        <v>2142</v>
      </c>
      <c r="G1581" s="81" t="s">
        <v>38</v>
      </c>
      <c r="H1581" s="82" t="s">
        <v>2035</v>
      </c>
      <c r="I1581" s="17" t="s">
        <v>31</v>
      </c>
      <c r="J1581" s="17" t="s">
        <v>4905</v>
      </c>
      <c r="K1581" s="15"/>
      <c r="L1581" s="18">
        <v>44022</v>
      </c>
      <c r="M1581" s="83">
        <v>1939.3094999995101</v>
      </c>
      <c r="N1581" s="84">
        <v>1939.3094999995101</v>
      </c>
      <c r="O1581" s="84">
        <v>2094.7807999998299</v>
      </c>
      <c r="P1581" s="85">
        <f t="shared" si="24"/>
        <v>0.92578159013089467</v>
      </c>
      <c r="Q1581" s="18">
        <v>43881</v>
      </c>
      <c r="R1581" s="86">
        <v>688343.57</v>
      </c>
      <c r="S1581" s="86">
        <v>741803.429019531</v>
      </c>
      <c r="T1581" s="15"/>
      <c r="U1581" s="19">
        <v>1.1780958451708999E-2</v>
      </c>
      <c r="V1581" s="51">
        <v>1.22000876053789</v>
      </c>
      <c r="W1581" s="19">
        <v>4.9962553341174498E-2</v>
      </c>
      <c r="X1581" s="51">
        <v>5.7851725851869604</v>
      </c>
      <c r="Y1581" s="19">
        <v>-1.75840599049479E-2</v>
      </c>
      <c r="Z1581" s="51">
        <v>17.573267467756502</v>
      </c>
      <c r="AA1581" s="19">
        <v>0.17332637395884401</v>
      </c>
      <c r="AB1581" s="51">
        <v>37.909304299042603</v>
      </c>
      <c r="AC1581" s="19">
        <v>0.21504309080599299</v>
      </c>
      <c r="AD1581" s="51">
        <v>45.790164578880599</v>
      </c>
      <c r="AE1581" s="19">
        <v>0.26666072299849503</v>
      </c>
      <c r="AF1581" s="87">
        <v>44.443304348445999</v>
      </c>
      <c r="AG1581" s="19">
        <v>1.10480792864109E-3</v>
      </c>
      <c r="AH1581" s="51">
        <v>-1.68834019896167</v>
      </c>
      <c r="AI1581" s="19">
        <v>1.97918473731988E-2</v>
      </c>
      <c r="AJ1581" s="51">
        <v>15.7061019443208</v>
      </c>
      <c r="AK1581" s="19">
        <v>0.92994866996537895</v>
      </c>
      <c r="AL1581" s="19">
        <v>9.5364951465016903E-2</v>
      </c>
      <c r="AM1581" s="51">
        <v>88.576100924867205</v>
      </c>
      <c r="AN1581" s="15"/>
      <c r="AO1581" s="22">
        <v>5.0119594794523402E-2</v>
      </c>
      <c r="AP1581" s="22">
        <v>-5.5644797383138198E-2</v>
      </c>
      <c r="AQ1581" s="22">
        <v>0.131362850452279</v>
      </c>
      <c r="AR1581" s="22">
        <v>-9.4271836367697703E-2</v>
      </c>
      <c r="AS1581" s="20">
        <v>8</v>
      </c>
      <c r="AT1581" s="20">
        <v>4</v>
      </c>
      <c r="AU1581" s="20">
        <v>7</v>
      </c>
      <c r="AV1581" s="21">
        <v>5</v>
      </c>
      <c r="AW1581" s="15"/>
      <c r="AX1581" s="25">
        <v>0.19163034469704099</v>
      </c>
      <c r="AY1581" s="26">
        <v>0.85990095335091599</v>
      </c>
      <c r="AZ1581" s="26">
        <v>1.0751532492431599</v>
      </c>
      <c r="BA1581" s="26">
        <v>1.2224673409800699</v>
      </c>
      <c r="BB1581" s="85">
        <v>1.9736634340551999E-2</v>
      </c>
      <c r="BC1581" s="88">
        <v>-26.1969510127383</v>
      </c>
      <c r="BD1581" s="18">
        <v>43881</v>
      </c>
      <c r="BE1581" s="18">
        <v>43914</v>
      </c>
      <c r="BF1581" s="20"/>
      <c r="BG1581" s="18"/>
      <c r="BH1581" s="15"/>
    </row>
    <row r="1582" spans="1:60" x14ac:dyDescent="0.25">
      <c r="A1582" s="15"/>
      <c r="B1582" s="14" t="s">
        <v>4906</v>
      </c>
      <c r="C1582" s="14" t="s">
        <v>4907</v>
      </c>
      <c r="D1582" s="14" t="s">
        <v>4898</v>
      </c>
      <c r="E1582" s="16" t="s">
        <v>2317</v>
      </c>
      <c r="F1582" s="16" t="s">
        <v>2142</v>
      </c>
      <c r="G1582" s="81" t="s">
        <v>38</v>
      </c>
      <c r="H1582" s="82" t="s">
        <v>2035</v>
      </c>
      <c r="I1582" s="17" t="s">
        <v>31</v>
      </c>
      <c r="J1582" s="17" t="s">
        <v>4908</v>
      </c>
      <c r="K1582" s="15"/>
      <c r="L1582" s="18">
        <v>44022</v>
      </c>
      <c r="M1582" s="83">
        <v>2104.0617000013599</v>
      </c>
      <c r="N1582" s="84">
        <v>2104.0617000013599</v>
      </c>
      <c r="O1582" s="84">
        <v>2262.5186999999</v>
      </c>
      <c r="P1582" s="85">
        <f t="shared" si="24"/>
        <v>0.92996433576502724</v>
      </c>
      <c r="Q1582" s="18">
        <v>43881</v>
      </c>
      <c r="R1582" s="86">
        <v>2048085.987</v>
      </c>
      <c r="S1582" s="86">
        <v>1950281.1455195299</v>
      </c>
      <c r="T1582" s="15"/>
      <c r="U1582" s="19">
        <v>1.18132951447478E-2</v>
      </c>
      <c r="V1582" s="51">
        <v>1.2232424298417801</v>
      </c>
      <c r="W1582" s="19">
        <v>5.0970210862942601E-2</v>
      </c>
      <c r="X1582" s="51">
        <v>5.8859383373637701</v>
      </c>
      <c r="Y1582" s="19">
        <v>-1.1851098967781601E-2</v>
      </c>
      <c r="Z1582" s="51">
        <v>18.146563561458599</v>
      </c>
      <c r="AA1582" s="19">
        <v>0.18715409423399301</v>
      </c>
      <c r="AB1582" s="51">
        <v>39.2920763265574</v>
      </c>
      <c r="AC1582" s="19">
        <v>0.24383102436346199</v>
      </c>
      <c r="AD1582" s="51">
        <v>48.668957934598403</v>
      </c>
      <c r="AE1582" s="19">
        <v>0.31193264396104498</v>
      </c>
      <c r="AF1582" s="87">
        <v>48.970496444730102</v>
      </c>
      <c r="AG1582" s="19">
        <v>1.4248944571591E-3</v>
      </c>
      <c r="AH1582" s="51">
        <v>-1.65633154610987</v>
      </c>
      <c r="AI1582" s="19">
        <v>2.6070847139635599E-2</v>
      </c>
      <c r="AJ1582" s="51">
        <v>16.334001920971801</v>
      </c>
      <c r="AK1582" s="19">
        <v>1.0939056295249601</v>
      </c>
      <c r="AL1582" s="19">
        <v>0.10780837887257801</v>
      </c>
      <c r="AM1582" s="51">
        <v>104.971796880825</v>
      </c>
      <c r="AN1582" s="15"/>
      <c r="AO1582" s="22">
        <v>5.0153197256804602E-2</v>
      </c>
      <c r="AP1582" s="22">
        <v>-5.5614597231397098E-2</v>
      </c>
      <c r="AQ1582" s="22">
        <v>0.132451572677383</v>
      </c>
      <c r="AR1582" s="22">
        <v>-9.3373875874094694E-2</v>
      </c>
      <c r="AS1582" s="20">
        <v>8</v>
      </c>
      <c r="AT1582" s="20">
        <v>4</v>
      </c>
      <c r="AU1582" s="20">
        <v>7</v>
      </c>
      <c r="AV1582" s="21">
        <v>5</v>
      </c>
      <c r="AW1582" s="15"/>
      <c r="AX1582" s="25">
        <v>0.19165980926016299</v>
      </c>
      <c r="AY1582" s="26">
        <v>0.92757648615315702</v>
      </c>
      <c r="AZ1582" s="26">
        <v>1.1161155677928001</v>
      </c>
      <c r="BA1582" s="26">
        <v>1.3215440861022201</v>
      </c>
      <c r="BB1582" s="85">
        <v>1.9740425784784701E-2</v>
      </c>
      <c r="BC1582" s="88">
        <v>-26.119045999512299</v>
      </c>
      <c r="BD1582" s="18">
        <v>43881</v>
      </c>
      <c r="BE1582" s="18">
        <v>43914</v>
      </c>
      <c r="BF1582" s="20"/>
      <c r="BG1582" s="18"/>
      <c r="BH1582" s="15"/>
    </row>
    <row r="1583" spans="1:60" x14ac:dyDescent="0.25">
      <c r="A1583" s="15"/>
      <c r="B1583" s="14" t="s">
        <v>4909</v>
      </c>
      <c r="C1583" s="14" t="s">
        <v>4910</v>
      </c>
      <c r="D1583" s="14" t="s">
        <v>4898</v>
      </c>
      <c r="E1583" s="16" t="s">
        <v>257</v>
      </c>
      <c r="F1583" s="16" t="s">
        <v>2142</v>
      </c>
      <c r="G1583" s="81" t="s">
        <v>38</v>
      </c>
      <c r="H1583" s="82" t="s">
        <v>2035</v>
      </c>
      <c r="I1583" s="17" t="s">
        <v>31</v>
      </c>
      <c r="J1583" s="17" t="s">
        <v>4911</v>
      </c>
      <c r="K1583" s="15"/>
      <c r="L1583" s="18">
        <v>44022</v>
      </c>
      <c r="M1583" s="83">
        <v>1712.4583999998899</v>
      </c>
      <c r="N1583" s="84">
        <v>1712.4583999998899</v>
      </c>
      <c r="O1583" s="84">
        <v>1862.5088999997799</v>
      </c>
      <c r="P1583" s="85">
        <f t="shared" si="24"/>
        <v>0.91943635812966706</v>
      </c>
      <c r="Q1583" s="18">
        <v>43881</v>
      </c>
      <c r="R1583" s="86">
        <v>269915.636</v>
      </c>
      <c r="S1583" s="86">
        <v>425153.338057129</v>
      </c>
      <c r="T1583" s="15"/>
      <c r="U1583" s="19">
        <v>1.17315859642986E-2</v>
      </c>
      <c r="V1583" s="51">
        <v>1.21507151179685</v>
      </c>
      <c r="W1583" s="19">
        <v>4.8427186324261101E-2</v>
      </c>
      <c r="X1583" s="51">
        <v>5.6316358834956199</v>
      </c>
      <c r="Y1583" s="19">
        <v>-2.6266592110005101E-2</v>
      </c>
      <c r="Z1583" s="51">
        <v>16.705014247243501</v>
      </c>
      <c r="AA1583" s="19">
        <v>0.15253934309657799</v>
      </c>
      <c r="AB1583" s="51">
        <v>35.830601212801398</v>
      </c>
      <c r="AC1583" s="19">
        <v>0.172398447972373</v>
      </c>
      <c r="AD1583" s="51">
        <v>41.525700295518597</v>
      </c>
      <c r="AE1583" s="19">
        <v>0.200578871850739</v>
      </c>
      <c r="AF1583" s="87">
        <v>37.835119233699501</v>
      </c>
      <c r="AG1583" s="19">
        <v>6.1657007427129396E-4</v>
      </c>
      <c r="AH1583" s="51">
        <v>-1.7371639843986499</v>
      </c>
      <c r="AI1583" s="19">
        <v>1.0286053295203599E-2</v>
      </c>
      <c r="AJ1583" s="51">
        <v>14.755522536521299</v>
      </c>
      <c r="AK1583" s="19">
        <v>0.70419255485059695</v>
      </c>
      <c r="AL1583" s="19">
        <v>7.6648782091069706E-2</v>
      </c>
      <c r="AM1583" s="51">
        <v>66.000489413389005</v>
      </c>
      <c r="AN1583" s="15"/>
      <c r="AO1583" s="22">
        <v>5.0068432328771499E-2</v>
      </c>
      <c r="AP1583" s="22">
        <v>-5.5690820492600303E-2</v>
      </c>
      <c r="AQ1583" s="22">
        <v>0.12970396763019401</v>
      </c>
      <c r="AR1583" s="22">
        <v>-9.5640350769826896E-2</v>
      </c>
      <c r="AS1583" s="20">
        <v>8</v>
      </c>
      <c r="AT1583" s="20">
        <v>4</v>
      </c>
      <c r="AU1583" s="20">
        <v>7</v>
      </c>
      <c r="AV1583" s="21">
        <v>5</v>
      </c>
      <c r="AW1583" s="15"/>
      <c r="AX1583" s="25">
        <v>0.191587031267409</v>
      </c>
      <c r="AY1583" s="26">
        <v>0.75807337189689905</v>
      </c>
      <c r="AZ1583" s="26">
        <v>1.0135284483913001</v>
      </c>
      <c r="BA1583" s="26">
        <v>1.07414031092594</v>
      </c>
      <c r="BB1583" s="85">
        <v>1.9731021677125701E-2</v>
      </c>
      <c r="BC1583" s="88">
        <v>-26.315643377631201</v>
      </c>
      <c r="BD1583" s="18">
        <v>43881</v>
      </c>
      <c r="BE1583" s="18">
        <v>43914</v>
      </c>
      <c r="BF1583" s="20"/>
      <c r="BG1583" s="18"/>
      <c r="BH1583" s="15"/>
    </row>
    <row r="1584" spans="1:60" x14ac:dyDescent="0.25">
      <c r="A1584" s="15"/>
      <c r="B1584" s="14" t="s">
        <v>4912</v>
      </c>
      <c r="C1584" s="14" t="s">
        <v>4913</v>
      </c>
      <c r="D1584" s="14" t="s">
        <v>4898</v>
      </c>
      <c r="E1584" s="16" t="s">
        <v>55</v>
      </c>
      <c r="F1584" s="16" t="s">
        <v>2142</v>
      </c>
      <c r="G1584" s="81" t="s">
        <v>38</v>
      </c>
      <c r="H1584" s="82" t="s">
        <v>2035</v>
      </c>
      <c r="I1584" s="17" t="s">
        <v>31</v>
      </c>
      <c r="J1584" s="17" t="s">
        <v>64</v>
      </c>
      <c r="K1584" s="15"/>
      <c r="L1584" s="18">
        <v>44022</v>
      </c>
      <c r="M1584" s="83">
        <v>1557.7635999992499</v>
      </c>
      <c r="N1584" s="84">
        <v>1557.7635999992499</v>
      </c>
      <c r="O1584" s="84">
        <v>1664.6146000009001</v>
      </c>
      <c r="P1584" s="85">
        <f t="shared" si="24"/>
        <v>0.93581036715550114</v>
      </c>
      <c r="Q1584" s="18">
        <v>43881</v>
      </c>
      <c r="R1584" s="86">
        <v>6823581.1639999999</v>
      </c>
      <c r="S1584" s="86">
        <v>6427974.0076718703</v>
      </c>
      <c r="T1584" s="15"/>
      <c r="U1584" s="19">
        <v>1.1858271314849801E-2</v>
      </c>
      <c r="V1584" s="51">
        <v>1.2277400468519799</v>
      </c>
      <c r="W1584" s="19">
        <v>5.2372033624124001E-2</v>
      </c>
      <c r="X1584" s="51">
        <v>6.0261206134819103</v>
      </c>
      <c r="Y1584" s="19">
        <v>-3.8258763597696101E-3</v>
      </c>
      <c r="Z1584" s="51">
        <v>18.9490858222707</v>
      </c>
      <c r="AA1584" s="19">
        <v>0.206647701296024</v>
      </c>
      <c r="AB1584" s="51">
        <v>41.241437032760601</v>
      </c>
      <c r="AC1584" s="19">
        <v>0.28498727273487001</v>
      </c>
      <c r="AD1584" s="51">
        <v>52.784582771768299</v>
      </c>
      <c r="AE1584" s="19">
        <v>0.37756902995344699</v>
      </c>
      <c r="AF1584" s="87">
        <v>55.534135043970302</v>
      </c>
      <c r="AG1584" s="19">
        <v>1.8699479642236799E-3</v>
      </c>
      <c r="AH1584" s="51">
        <v>-1.6118261954034101</v>
      </c>
      <c r="AI1584" s="19">
        <v>3.4863930946812602E-2</v>
      </c>
      <c r="AJ1584" s="51">
        <v>17.213310301682199</v>
      </c>
      <c r="AK1584" s="19">
        <v>0.55311032615078104</v>
      </c>
      <c r="AL1584" s="19">
        <v>8.8030451643135194E-2</v>
      </c>
      <c r="AM1584" s="51">
        <v>51.469931080238901</v>
      </c>
      <c r="AN1584" s="15"/>
      <c r="AO1584" s="22">
        <v>5.0199880093714497E-2</v>
      </c>
      <c r="AP1584" s="22">
        <v>-5.5572585720292403E-2</v>
      </c>
      <c r="AQ1584" s="22">
        <v>0.13396642862979199</v>
      </c>
      <c r="AR1584" s="22">
        <v>-9.2123646668333101E-2</v>
      </c>
      <c r="AS1584" s="20">
        <v>8</v>
      </c>
      <c r="AT1584" s="20">
        <v>4</v>
      </c>
      <c r="AU1584" s="20">
        <v>7</v>
      </c>
      <c r="AV1584" s="21">
        <v>5</v>
      </c>
      <c r="AW1584" s="15"/>
      <c r="AX1584" s="25">
        <v>0.19170215718768299</v>
      </c>
      <c r="AY1584" s="26">
        <v>1.0228971484684699</v>
      </c>
      <c r="AZ1584" s="26">
        <v>1.1738196041969799</v>
      </c>
      <c r="BA1584" s="26">
        <v>1.46175505219617</v>
      </c>
      <c r="BB1584" s="85">
        <v>1.9745841618368998E-2</v>
      </c>
      <c r="BC1584" s="88">
        <v>-26.010597287881001</v>
      </c>
      <c r="BD1584" s="18">
        <v>43881</v>
      </c>
      <c r="BE1584" s="18">
        <v>43914</v>
      </c>
      <c r="BF1584" s="20"/>
      <c r="BG1584" s="18"/>
      <c r="BH1584" s="15"/>
    </row>
    <row r="1585" spans="1:60" x14ac:dyDescent="0.25">
      <c r="A1585" s="15"/>
      <c r="B1585" s="14" t="s">
        <v>4914</v>
      </c>
      <c r="C1585" s="14" t="s">
        <v>4915</v>
      </c>
      <c r="D1585" s="14" t="s">
        <v>4898</v>
      </c>
      <c r="E1585" s="16" t="s">
        <v>2326</v>
      </c>
      <c r="F1585" s="16" t="s">
        <v>2142</v>
      </c>
      <c r="G1585" s="81" t="s">
        <v>38</v>
      </c>
      <c r="H1585" s="82" t="s">
        <v>2035</v>
      </c>
      <c r="I1585" s="17" t="s">
        <v>31</v>
      </c>
      <c r="J1585" s="17" t="s">
        <v>64</v>
      </c>
      <c r="K1585" s="15"/>
      <c r="L1585" s="18">
        <v>44022</v>
      </c>
      <c r="M1585" s="83">
        <v>1000</v>
      </c>
      <c r="N1585" s="84">
        <v>1000</v>
      </c>
      <c r="O1585" s="84">
        <v>1000</v>
      </c>
      <c r="P1585" s="85">
        <f t="shared" si="24"/>
        <v>1</v>
      </c>
      <c r="Q1585" s="18">
        <v>44022</v>
      </c>
      <c r="R1585" s="86">
        <v>0</v>
      </c>
      <c r="S1585" s="86">
        <v>0</v>
      </c>
      <c r="T1585" s="15"/>
      <c r="U1585" s="19">
        <v>0</v>
      </c>
      <c r="V1585" s="51">
        <v>4.1912915366992799E-2</v>
      </c>
      <c r="W1585" s="19">
        <v>0</v>
      </c>
      <c r="X1585" s="51">
        <v>0.78891725106586796</v>
      </c>
      <c r="Y1585" s="19">
        <v>0</v>
      </c>
      <c r="Z1585" s="51">
        <v>19.3316734582477</v>
      </c>
      <c r="AA1585" s="19">
        <v>0</v>
      </c>
      <c r="AB1585" s="51">
        <v>20.576666903158198</v>
      </c>
      <c r="AC1585" s="19">
        <v>0</v>
      </c>
      <c r="AD1585" s="51">
        <v>24.2858554982522</v>
      </c>
      <c r="AE1585" s="19">
        <v>0</v>
      </c>
      <c r="AF1585" s="87">
        <v>17.777232048596499</v>
      </c>
      <c r="AG1585" s="19">
        <v>0</v>
      </c>
      <c r="AH1585" s="51">
        <v>-1.79882099182578</v>
      </c>
      <c r="AI1585" s="19">
        <v>0</v>
      </c>
      <c r="AJ1585" s="51">
        <v>13.726917206993701</v>
      </c>
      <c r="AK1585" s="19">
        <v>0</v>
      </c>
      <c r="AL1585" s="19">
        <v>0</v>
      </c>
      <c r="AM1585" s="51">
        <v>-3.84110153481743</v>
      </c>
      <c r="AN1585" s="15"/>
      <c r="AO1585" s="22">
        <v>0</v>
      </c>
      <c r="AP1585" s="22">
        <v>0</v>
      </c>
      <c r="AQ1585" s="22">
        <v>0</v>
      </c>
      <c r="AR1585" s="22">
        <v>0</v>
      </c>
      <c r="AS1585" s="20">
        <v>0</v>
      </c>
      <c r="AT1585" s="20">
        <v>0</v>
      </c>
      <c r="AU1585" s="20">
        <v>7</v>
      </c>
      <c r="AV1585" s="21">
        <v>5</v>
      </c>
      <c r="AW1585" s="15"/>
      <c r="AX1585" s="25">
        <v>0</v>
      </c>
      <c r="AY1585" s="26">
        <v>-115.173126170179</v>
      </c>
      <c r="AZ1585" s="26">
        <v>0.54146558877982898</v>
      </c>
      <c r="BA1585" s="26">
        <v>-15.964106449086101</v>
      </c>
      <c r="BB1585" s="85">
        <v>0</v>
      </c>
      <c r="BC1585" s="88">
        <v>0</v>
      </c>
      <c r="BD1585" s="18">
        <v>43657</v>
      </c>
      <c r="BE1585" s="18"/>
      <c r="BF1585" s="20"/>
      <c r="BG1585" s="18"/>
      <c r="BH1585" s="15"/>
    </row>
    <row r="1586" spans="1:60" x14ac:dyDescent="0.25">
      <c r="A1586" s="15"/>
      <c r="B1586" s="14" t="s">
        <v>4916</v>
      </c>
      <c r="C1586" s="14" t="s">
        <v>4917</v>
      </c>
      <c r="D1586" s="14" t="s">
        <v>4898</v>
      </c>
      <c r="E1586" s="16" t="s">
        <v>59</v>
      </c>
      <c r="F1586" s="16" t="s">
        <v>2142</v>
      </c>
      <c r="G1586" s="81" t="s">
        <v>38</v>
      </c>
      <c r="H1586" s="82" t="s">
        <v>2035</v>
      </c>
      <c r="I1586" s="17" t="s">
        <v>31</v>
      </c>
      <c r="J1586" s="17" t="s">
        <v>4918</v>
      </c>
      <c r="K1586" s="15"/>
      <c r="L1586" s="18">
        <v>44022</v>
      </c>
      <c r="M1586" s="83">
        <v>1984.6687000002701</v>
      </c>
      <c r="N1586" s="84">
        <v>1984.6687000002701</v>
      </c>
      <c r="O1586" s="84">
        <v>2124.2087000012398</v>
      </c>
      <c r="P1586" s="85">
        <f t="shared" si="24"/>
        <v>0.93430965610823069</v>
      </c>
      <c r="Q1586" s="18">
        <v>43881</v>
      </c>
      <c r="R1586" s="86">
        <v>1779371.111</v>
      </c>
      <c r="S1586" s="86">
        <v>1944337.0449765599</v>
      </c>
      <c r="T1586" s="15"/>
      <c r="U1586" s="19">
        <v>1.18467521770071E-2</v>
      </c>
      <c r="V1586" s="51">
        <v>1.22658813306771</v>
      </c>
      <c r="W1586" s="19">
        <v>5.2012995827681201E-2</v>
      </c>
      <c r="X1586" s="51">
        <v>5.9902168338376196</v>
      </c>
      <c r="Y1586" s="19">
        <v>-5.8872817580777302E-3</v>
      </c>
      <c r="Z1586" s="51">
        <v>18.742945282429002</v>
      </c>
      <c r="AA1586" s="19">
        <v>0.20162563192017799</v>
      </c>
      <c r="AB1586" s="51">
        <v>40.739230095175998</v>
      </c>
      <c r="AC1586" s="19">
        <v>0.274321090831945</v>
      </c>
      <c r="AD1586" s="51">
        <v>51.717964581446701</v>
      </c>
      <c r="AE1586" s="19">
        <v>0.36045561278122501</v>
      </c>
      <c r="AF1586" s="87">
        <v>53.822793326748098</v>
      </c>
      <c r="AG1586" s="19">
        <v>1.7560155902174299E-3</v>
      </c>
      <c r="AH1586" s="51">
        <v>-1.6232194328040399</v>
      </c>
      <c r="AI1586" s="19">
        <v>3.2604908839857699E-2</v>
      </c>
      <c r="AJ1586" s="51">
        <v>16.987408090993998</v>
      </c>
      <c r="AK1586" s="19">
        <v>0.98466870000120299</v>
      </c>
      <c r="AL1586" s="19">
        <v>9.9615875329618603E-2</v>
      </c>
      <c r="AM1586" s="51">
        <v>94.048103928449606</v>
      </c>
      <c r="AN1586" s="15"/>
      <c r="AO1586" s="22">
        <v>5.0187928971354302E-2</v>
      </c>
      <c r="AP1586" s="22">
        <v>-5.5583357898285599E-2</v>
      </c>
      <c r="AQ1586" s="22">
        <v>0.13357844088939599</v>
      </c>
      <c r="AR1586" s="22">
        <v>-9.2444218848831999E-2</v>
      </c>
      <c r="AS1586" s="20">
        <v>8</v>
      </c>
      <c r="AT1586" s="20">
        <v>4</v>
      </c>
      <c r="AU1586" s="20">
        <v>7</v>
      </c>
      <c r="AV1586" s="21">
        <v>5</v>
      </c>
      <c r="AW1586" s="15"/>
      <c r="AX1586" s="25">
        <v>0.191691140485927</v>
      </c>
      <c r="AY1586" s="26">
        <v>0.99834904411090997</v>
      </c>
      <c r="AZ1586" s="26">
        <v>1.1589576772057599</v>
      </c>
      <c r="BA1586" s="26">
        <v>1.4255730506483799</v>
      </c>
      <c r="BB1586" s="85">
        <v>1.97444368372089E-2</v>
      </c>
      <c r="BC1586" s="88">
        <v>-26.038392555375999</v>
      </c>
      <c r="BD1586" s="18">
        <v>43881</v>
      </c>
      <c r="BE1586" s="18">
        <v>43914</v>
      </c>
      <c r="BF1586" s="20"/>
      <c r="BG1586" s="18"/>
      <c r="BH1586" s="15"/>
    </row>
    <row r="1587" spans="1:60" x14ac:dyDescent="0.25">
      <c r="A1587" s="15"/>
      <c r="B1587" s="14" t="s">
        <v>4919</v>
      </c>
      <c r="C1587" s="14" t="s">
        <v>4920</v>
      </c>
      <c r="D1587" s="14" t="s">
        <v>4898</v>
      </c>
      <c r="E1587" s="16" t="s">
        <v>2332</v>
      </c>
      <c r="F1587" s="16" t="s">
        <v>2142</v>
      </c>
      <c r="G1587" s="81" t="s">
        <v>38</v>
      </c>
      <c r="H1587" s="82" t="s">
        <v>2035</v>
      </c>
      <c r="I1587" s="17" t="s">
        <v>31</v>
      </c>
      <c r="J1587" s="17" t="s">
        <v>4921</v>
      </c>
      <c r="K1587" s="15"/>
      <c r="L1587" s="18">
        <v>44022</v>
      </c>
      <c r="M1587" s="83">
        <v>2310.7677999995599</v>
      </c>
      <c r="N1587" s="84">
        <v>2310.7677999995599</v>
      </c>
      <c r="O1587" s="84">
        <v>2471.42610000074</v>
      </c>
      <c r="P1587" s="85">
        <f t="shared" si="24"/>
        <v>0.93499368643831515</v>
      </c>
      <c r="Q1587" s="18">
        <v>43881</v>
      </c>
      <c r="R1587" s="86">
        <v>49547.709000000003</v>
      </c>
      <c r="S1587" s="86">
        <v>48950.119763366703</v>
      </c>
      <c r="T1587" s="15"/>
      <c r="U1587" s="19">
        <v>1.18519873049081E-2</v>
      </c>
      <c r="V1587" s="51">
        <v>1.2271116458578</v>
      </c>
      <c r="W1587" s="19">
        <v>5.2176870354742298E-2</v>
      </c>
      <c r="X1587" s="51">
        <v>6.0066042865437304</v>
      </c>
      <c r="Y1587" s="19">
        <v>-4.9475996929686499E-3</v>
      </c>
      <c r="Z1587" s="51">
        <v>18.836913488950799</v>
      </c>
      <c r="AA1587" s="19">
        <v>0.20391378506785299</v>
      </c>
      <c r="AB1587" s="51">
        <v>40.9680454099434</v>
      </c>
      <c r="AC1587" s="19">
        <v>0.27917546614859001</v>
      </c>
      <c r="AD1587" s="51">
        <v>52.203402113111203</v>
      </c>
      <c r="AE1587" s="19">
        <v>0.36823494226322501</v>
      </c>
      <c r="AF1587" s="87">
        <v>54.600726274948101</v>
      </c>
      <c r="AG1587" s="19">
        <v>1.8079443070746499E-3</v>
      </c>
      <c r="AH1587" s="51">
        <v>-1.61802656111831</v>
      </c>
      <c r="AI1587" s="19">
        <v>3.3634657749644199E-2</v>
      </c>
      <c r="AJ1587" s="51">
        <v>17.090382981958101</v>
      </c>
      <c r="AK1587" s="19">
        <v>1.2996139823016699</v>
      </c>
      <c r="AL1587" s="19">
        <v>0.12228414759374601</v>
      </c>
      <c r="AM1587" s="51">
        <v>125.542632158496</v>
      </c>
      <c r="AN1587" s="15"/>
      <c r="AO1587" s="22">
        <v>5.0193371200293803E-2</v>
      </c>
      <c r="AP1587" s="22">
        <v>-5.55784545804636E-2</v>
      </c>
      <c r="AQ1587" s="22">
        <v>0.13375543151778399</v>
      </c>
      <c r="AR1587" s="22">
        <v>-9.2298125440720497E-2</v>
      </c>
      <c r="AS1587" s="20">
        <v>8</v>
      </c>
      <c r="AT1587" s="20">
        <v>4</v>
      </c>
      <c r="AU1587" s="20">
        <v>7</v>
      </c>
      <c r="AV1587" s="21">
        <v>5</v>
      </c>
      <c r="AW1587" s="15"/>
      <c r="AX1587" s="25">
        <v>0.19169613562291499</v>
      </c>
      <c r="AY1587" s="26">
        <v>1.0095346584712399</v>
      </c>
      <c r="AZ1587" s="26">
        <v>1.1657293909520401</v>
      </c>
      <c r="BA1587" s="26">
        <v>1.44205333416903</v>
      </c>
      <c r="BB1587" s="85">
        <v>1.97450744298476E-2</v>
      </c>
      <c r="BC1587" s="88">
        <v>-26.025726603809701</v>
      </c>
      <c r="BD1587" s="18">
        <v>43881</v>
      </c>
      <c r="BE1587" s="18">
        <v>43914</v>
      </c>
      <c r="BF1587" s="20"/>
      <c r="BG1587" s="18"/>
      <c r="BH1587" s="15"/>
    </row>
    <row r="1588" spans="1:60" x14ac:dyDescent="0.25">
      <c r="A1588" s="15"/>
      <c r="B1588" s="14" t="s">
        <v>4922</v>
      </c>
      <c r="C1588" s="14" t="s">
        <v>4923</v>
      </c>
      <c r="D1588" s="14" t="s">
        <v>4924</v>
      </c>
      <c r="E1588" s="16" t="s">
        <v>317</v>
      </c>
      <c r="F1588" s="16" t="s">
        <v>28</v>
      </c>
      <c r="G1588" s="81" t="s">
        <v>145</v>
      </c>
      <c r="H1588" s="82" t="s">
        <v>2035</v>
      </c>
      <c r="I1588" s="17" t="s">
        <v>411</v>
      </c>
      <c r="J1588" s="17" t="s">
        <v>4925</v>
      </c>
      <c r="K1588" s="15"/>
      <c r="L1588" s="18">
        <v>44022</v>
      </c>
      <c r="M1588" s="83">
        <v>96360.086663961396</v>
      </c>
      <c r="N1588" s="84">
        <v>96360.086663961396</v>
      </c>
      <c r="O1588" s="84">
        <v>102219.63803994701</v>
      </c>
      <c r="P1588" s="85">
        <f t="shared" si="24"/>
        <v>0.9426768526249748</v>
      </c>
      <c r="Q1588" s="18">
        <v>43880</v>
      </c>
      <c r="R1588" s="86">
        <v>10498169.707671899</v>
      </c>
      <c r="S1588" s="86">
        <v>11720058.7951719</v>
      </c>
      <c r="T1588" s="15"/>
      <c r="U1588" s="19">
        <v>-5.8000022499982203E-3</v>
      </c>
      <c r="V1588" s="51">
        <v>-0.53808730963282903</v>
      </c>
      <c r="W1588" s="19">
        <v>3.3727937205185299E-2</v>
      </c>
      <c r="X1588" s="51">
        <v>4.1617109715880396</v>
      </c>
      <c r="Y1588" s="19">
        <v>-3.4523045314926999E-3</v>
      </c>
      <c r="Z1588" s="51">
        <v>18.986443005094799</v>
      </c>
      <c r="AA1588" s="19">
        <v>0.17927201494050701</v>
      </c>
      <c r="AB1588" s="51">
        <v>38.503868397208898</v>
      </c>
      <c r="AC1588" s="19">
        <v>0.236608356990619</v>
      </c>
      <c r="AD1588" s="51">
        <v>47.946691197343199</v>
      </c>
      <c r="AE1588" s="19">
        <v>0.29030557059391898</v>
      </c>
      <c r="AF1588" s="87">
        <v>46.807789108017502</v>
      </c>
      <c r="AG1588" s="19">
        <v>-3.34228071278631E-3</v>
      </c>
      <c r="AH1588" s="51">
        <v>-2.1330490631044099</v>
      </c>
      <c r="AI1588" s="19">
        <v>3.4361141068075099E-2</v>
      </c>
      <c r="AJ1588" s="51">
        <v>17.163031313801199</v>
      </c>
      <c r="AK1588" s="19">
        <v>1.2219111384835599</v>
      </c>
      <c r="AL1588" s="19">
        <v>9.4149161086534094E-2</v>
      </c>
      <c r="AM1588" s="51">
        <v>124.790463850135</v>
      </c>
      <c r="AN1588" s="15"/>
      <c r="AO1588" s="22">
        <v>3.9690362826149801E-2</v>
      </c>
      <c r="AP1588" s="22">
        <v>-6.0112299286629402E-2</v>
      </c>
      <c r="AQ1588" s="22">
        <v>0.165967663064366</v>
      </c>
      <c r="AR1588" s="22">
        <v>-9.3932851461431696E-2</v>
      </c>
      <c r="AS1588" s="20">
        <v>8</v>
      </c>
      <c r="AT1588" s="20">
        <v>4</v>
      </c>
      <c r="AU1588" s="20">
        <v>7</v>
      </c>
      <c r="AV1588" s="21">
        <v>5</v>
      </c>
      <c r="AW1588" s="15"/>
      <c r="AX1588" s="25">
        <v>0.199989850284473</v>
      </c>
      <c r="AY1588" s="26">
        <v>0.97849424048945399</v>
      </c>
      <c r="AZ1588" s="26">
        <v>1.44175974044083</v>
      </c>
      <c r="BA1588" s="26">
        <v>1.4099397389836701</v>
      </c>
      <c r="BB1588" s="85">
        <v>2.05942893318934E-2</v>
      </c>
      <c r="BC1588" s="88">
        <v>-25.817673492129</v>
      </c>
      <c r="BD1588" s="18">
        <v>43880</v>
      </c>
      <c r="BE1588" s="18">
        <v>43913</v>
      </c>
      <c r="BF1588" s="20"/>
      <c r="BG1588" s="18"/>
      <c r="BH1588" s="15"/>
    </row>
    <row r="1589" spans="1:60" x14ac:dyDescent="0.25">
      <c r="A1589" s="15"/>
      <c r="B1589" s="14" t="s">
        <v>4926</v>
      </c>
      <c r="C1589" s="14" t="s">
        <v>4927</v>
      </c>
      <c r="D1589" s="14" t="s">
        <v>4924</v>
      </c>
      <c r="E1589" s="16" t="s">
        <v>320</v>
      </c>
      <c r="F1589" s="16" t="s">
        <v>28</v>
      </c>
      <c r="G1589" s="81" t="s">
        <v>145</v>
      </c>
      <c r="H1589" s="82" t="s">
        <v>2035</v>
      </c>
      <c r="I1589" s="17" t="s">
        <v>411</v>
      </c>
      <c r="J1589" s="17" t="s">
        <v>4928</v>
      </c>
      <c r="K1589" s="15"/>
      <c r="L1589" s="18">
        <v>44022</v>
      </c>
      <c r="M1589" s="83">
        <v>237507.30871200599</v>
      </c>
      <c r="N1589" s="84">
        <v>237507.30871200599</v>
      </c>
      <c r="O1589" s="84">
        <v>250264.53243994701</v>
      </c>
      <c r="P1589" s="85">
        <f t="shared" si="24"/>
        <v>0.94902504320702252</v>
      </c>
      <c r="Q1589" s="18">
        <v>43880</v>
      </c>
      <c r="R1589" s="86">
        <v>2027951.14933008</v>
      </c>
      <c r="S1589" s="86">
        <v>1725973.62180469</v>
      </c>
      <c r="T1589" s="15"/>
      <c r="U1589" s="19">
        <v>-5.7532633472874304E-3</v>
      </c>
      <c r="V1589" s="51">
        <v>-0.53341341936175002</v>
      </c>
      <c r="W1589" s="19">
        <v>3.5194204569052097E-2</v>
      </c>
      <c r="X1589" s="51">
        <v>4.3083377079747196</v>
      </c>
      <c r="Y1589" s="19">
        <v>5.2003355467604697E-3</v>
      </c>
      <c r="Z1589" s="51">
        <v>19.8517070129164</v>
      </c>
      <c r="AA1589" s="19">
        <v>0.20026876774878499</v>
      </c>
      <c r="AB1589" s="51">
        <v>40.603543678065797</v>
      </c>
      <c r="AC1589" s="19">
        <v>0.28129471880121898</v>
      </c>
      <c r="AD1589" s="51">
        <v>52.415327378374101</v>
      </c>
      <c r="AE1589" s="19">
        <v>0.36101959344872703</v>
      </c>
      <c r="AF1589" s="87">
        <v>53.879191393498303</v>
      </c>
      <c r="AG1589" s="19">
        <v>-2.8713320052702299E-3</v>
      </c>
      <c r="AH1589" s="51">
        <v>-2.0859541923528</v>
      </c>
      <c r="AI1589" s="19">
        <v>4.3854122757693403E-2</v>
      </c>
      <c r="AJ1589" s="51">
        <v>18.112329482770299</v>
      </c>
      <c r="AK1589" s="19">
        <v>1.2903750189207499</v>
      </c>
      <c r="AL1589" s="19">
        <v>9.78978239528078E-2</v>
      </c>
      <c r="AM1589" s="51">
        <v>131.636851893738</v>
      </c>
      <c r="AN1589" s="15"/>
      <c r="AO1589" s="22">
        <v>3.9739627860399203E-2</v>
      </c>
      <c r="AP1589" s="22">
        <v>-6.0067881437134901E-2</v>
      </c>
      <c r="AQ1589" s="22">
        <v>0.16767840580898299</v>
      </c>
      <c r="AR1589" s="22">
        <v>-9.2606270199175902E-2</v>
      </c>
      <c r="AS1589" s="20">
        <v>8</v>
      </c>
      <c r="AT1589" s="20">
        <v>4</v>
      </c>
      <c r="AU1589" s="20">
        <v>7</v>
      </c>
      <c r="AV1589" s="21">
        <v>5</v>
      </c>
      <c r="AW1589" s="15"/>
      <c r="AX1589" s="25">
        <v>0.19992874194256699</v>
      </c>
      <c r="AY1589" s="26">
        <v>1.0793377925165299</v>
      </c>
      <c r="AZ1589" s="26">
        <v>1.5214735349727599</v>
      </c>
      <c r="BA1589" s="26">
        <v>1.5608162070529901</v>
      </c>
      <c r="BB1589" s="85">
        <v>2.0589581398962799E-2</v>
      </c>
      <c r="BC1589" s="88">
        <v>-25.701976888551101</v>
      </c>
      <c r="BD1589" s="18">
        <v>43880</v>
      </c>
      <c r="BE1589" s="18">
        <v>43913</v>
      </c>
      <c r="BF1589" s="20"/>
      <c r="BG1589" s="18"/>
      <c r="BH1589" s="15"/>
    </row>
    <row r="1590" spans="1:60" x14ac:dyDescent="0.25">
      <c r="A1590" s="15"/>
      <c r="B1590" s="14" t="s">
        <v>4929</v>
      </c>
      <c r="C1590" s="14" t="s">
        <v>4930</v>
      </c>
      <c r="D1590" s="14" t="s">
        <v>4931</v>
      </c>
      <c r="E1590" s="16" t="s">
        <v>36</v>
      </c>
      <c r="F1590" s="16" t="s">
        <v>2142</v>
      </c>
      <c r="G1590" s="81" t="s">
        <v>38</v>
      </c>
      <c r="H1590" s="82" t="s">
        <v>1504</v>
      </c>
      <c r="I1590" s="17" t="s">
        <v>31</v>
      </c>
      <c r="J1590" s="17" t="s">
        <v>4932</v>
      </c>
      <c r="K1590" s="15"/>
      <c r="L1590" s="18">
        <v>44022</v>
      </c>
      <c r="M1590" s="83">
        <v>1392.1806000005499</v>
      </c>
      <c r="N1590" s="84">
        <v>1392.1806000005499</v>
      </c>
      <c r="O1590" s="84">
        <v>1507.4561999999</v>
      </c>
      <c r="P1590" s="85">
        <f t="shared" si="24"/>
        <v>0.92352971847582854</v>
      </c>
      <c r="Q1590" s="18">
        <v>43843</v>
      </c>
      <c r="R1590" s="86">
        <v>2823877.6549999998</v>
      </c>
      <c r="S1590" s="86">
        <v>2510115.77175391</v>
      </c>
      <c r="T1590" s="15"/>
      <c r="U1590" s="19">
        <v>9.6028185162140307E-3</v>
      </c>
      <c r="V1590" s="51">
        <v>1.0021947669883999</v>
      </c>
      <c r="W1590" s="19">
        <v>9.1672264159569694E-2</v>
      </c>
      <c r="X1590" s="51">
        <v>9.9561436670192105</v>
      </c>
      <c r="Y1590" s="19">
        <v>-6.2684913930788802E-2</v>
      </c>
      <c r="Z1590" s="51">
        <v>13.0631820651761</v>
      </c>
      <c r="AA1590" s="19">
        <v>0.12533952836383799</v>
      </c>
      <c r="AB1590" s="51">
        <v>33.110619739571099</v>
      </c>
      <c r="AC1590" s="19">
        <v>0.144976507997926</v>
      </c>
      <c r="AD1590" s="51">
        <v>38.783506298030296</v>
      </c>
      <c r="AE1590" s="19">
        <v>0.173131690966256</v>
      </c>
      <c r="AF1590" s="87">
        <v>35.090401145222103</v>
      </c>
      <c r="AG1590" s="19">
        <v>3.6092111524339998E-2</v>
      </c>
      <c r="AH1590" s="51">
        <v>1.81039016060822</v>
      </c>
      <c r="AI1590" s="19">
        <v>-2.0374275437461599E-2</v>
      </c>
      <c r="AJ1590" s="51">
        <v>11.689489663243901</v>
      </c>
      <c r="AK1590" s="19">
        <v>0.402056546105305</v>
      </c>
      <c r="AL1590" s="19">
        <v>4.9318291141389602E-2</v>
      </c>
      <c r="AM1590" s="51">
        <v>34.801963268953799</v>
      </c>
      <c r="AN1590" s="15"/>
      <c r="AO1590" s="22">
        <v>4.2338800485595102E-2</v>
      </c>
      <c r="AP1590" s="22">
        <v>-6.0609795256823397E-2</v>
      </c>
      <c r="AQ1590" s="22">
        <v>0.10381866257375801</v>
      </c>
      <c r="AR1590" s="22">
        <v>-0.148683824265463</v>
      </c>
      <c r="AS1590" s="20">
        <v>7</v>
      </c>
      <c r="AT1590" s="20">
        <v>5</v>
      </c>
      <c r="AU1590" s="20">
        <v>8</v>
      </c>
      <c r="AV1590" s="21">
        <v>4</v>
      </c>
      <c r="AW1590" s="15"/>
      <c r="AX1590" s="25">
        <v>0.19203066202287999</v>
      </c>
      <c r="AY1590" s="26">
        <v>0.54600627133095303</v>
      </c>
      <c r="AZ1590" s="26">
        <v>0.929609779224847</v>
      </c>
      <c r="BA1590" s="26">
        <v>0.75057539802583095</v>
      </c>
      <c r="BB1590" s="85">
        <v>1.9730793273683999E-2</v>
      </c>
      <c r="BC1590" s="88">
        <v>-26.557627345959201</v>
      </c>
      <c r="BD1590" s="18">
        <v>43843</v>
      </c>
      <c r="BE1590" s="18">
        <v>43910</v>
      </c>
      <c r="BF1590" s="20"/>
      <c r="BG1590" s="18"/>
      <c r="BH1590" s="15"/>
    </row>
    <row r="1591" spans="1:60" x14ac:dyDescent="0.25">
      <c r="A1591" s="15"/>
      <c r="B1591" s="14" t="s">
        <v>4933</v>
      </c>
      <c r="C1591" s="14" t="s">
        <v>4934</v>
      </c>
      <c r="D1591" s="14" t="s">
        <v>4931</v>
      </c>
      <c r="E1591" s="16" t="s">
        <v>565</v>
      </c>
      <c r="F1591" s="16" t="s">
        <v>2142</v>
      </c>
      <c r="G1591" s="81" t="s">
        <v>38</v>
      </c>
      <c r="H1591" s="82" t="s">
        <v>1504</v>
      </c>
      <c r="I1591" s="17" t="s">
        <v>31</v>
      </c>
      <c r="J1591" s="17" t="s">
        <v>4935</v>
      </c>
      <c r="K1591" s="15"/>
      <c r="L1591" s="18">
        <v>44022</v>
      </c>
      <c r="M1591" s="83">
        <v>1231.49579999968</v>
      </c>
      <c r="N1591" s="84">
        <v>1231.49579999968</v>
      </c>
      <c r="O1591" s="84">
        <v>1314.20329999924</v>
      </c>
      <c r="P1591" s="85">
        <f t="shared" si="24"/>
        <v>0.93706643409006218</v>
      </c>
      <c r="Q1591" s="18">
        <v>43843</v>
      </c>
      <c r="R1591" s="86">
        <v>1144373.96</v>
      </c>
      <c r="S1591" s="86">
        <v>1724892.84826367</v>
      </c>
      <c r="T1591" s="15"/>
      <c r="U1591" s="19">
        <v>9.6848911525739805E-3</v>
      </c>
      <c r="V1591" s="51">
        <v>1.0104020306243899</v>
      </c>
      <c r="W1591" s="19">
        <v>9.4337647546199194E-2</v>
      </c>
      <c r="X1591" s="51">
        <v>10.222682005682101</v>
      </c>
      <c r="Y1591" s="19">
        <v>-4.8714187810255702E-2</v>
      </c>
      <c r="Z1591" s="51">
        <v>14.4602546772221</v>
      </c>
      <c r="AA1591" s="19">
        <v>0.15936945525943899</v>
      </c>
      <c r="AB1591" s="51">
        <v>36.513612429087502</v>
      </c>
      <c r="AC1591" s="19">
        <v>0.21522431104123799</v>
      </c>
      <c r="AD1591" s="51">
        <v>45.808286602376</v>
      </c>
      <c r="AE1591" s="19"/>
      <c r="AF1591" s="87"/>
      <c r="AG1591" s="19">
        <v>3.6934617153747198E-2</v>
      </c>
      <c r="AH1591" s="51">
        <v>1.89464072354895</v>
      </c>
      <c r="AI1591" s="19">
        <v>-4.9643680695226101E-3</v>
      </c>
      <c r="AJ1591" s="51">
        <v>13.230480400045099</v>
      </c>
      <c r="AK1591" s="19">
        <v>0.22665553990547799</v>
      </c>
      <c r="AL1591" s="19">
        <v>9.1663421921111904E-2</v>
      </c>
      <c r="AM1591" s="51">
        <v>50.869758101005601</v>
      </c>
      <c r="AN1591" s="15"/>
      <c r="AO1591" s="22">
        <v>4.2423558521477403E-2</v>
      </c>
      <c r="AP1591" s="22">
        <v>-6.05334237425268E-2</v>
      </c>
      <c r="AQ1591" s="22">
        <v>0.106521599524131</v>
      </c>
      <c r="AR1591" s="22">
        <v>-0.14653559648737399</v>
      </c>
      <c r="AS1591" s="20">
        <v>7</v>
      </c>
      <c r="AT1591" s="20">
        <v>5</v>
      </c>
      <c r="AU1591" s="20">
        <v>8</v>
      </c>
      <c r="AV1591" s="21">
        <v>4</v>
      </c>
      <c r="AW1591" s="15"/>
      <c r="AX1591" s="25">
        <v>0.19208577154058701</v>
      </c>
      <c r="AY1591" s="26">
        <v>0.71047710300081202</v>
      </c>
      <c r="AZ1591" s="26">
        <v>1.0306624127079</v>
      </c>
      <c r="BA1591" s="26">
        <v>0.98157198085846198</v>
      </c>
      <c r="BB1591" s="85">
        <v>1.97384370535474E-2</v>
      </c>
      <c r="BC1591" s="88">
        <v>-26.156531489395999</v>
      </c>
      <c r="BD1591" s="18">
        <v>43843</v>
      </c>
      <c r="BE1591" s="18">
        <v>43910</v>
      </c>
      <c r="BF1591" s="20"/>
      <c r="BG1591" s="18"/>
      <c r="BH1591" s="15"/>
    </row>
    <row r="1592" spans="1:60" x14ac:dyDescent="0.25">
      <c r="A1592" s="15"/>
      <c r="B1592" s="14" t="s">
        <v>4936</v>
      </c>
      <c r="C1592" s="14" t="s">
        <v>4937</v>
      </c>
      <c r="D1592" s="14" t="s">
        <v>4931</v>
      </c>
      <c r="E1592" s="16" t="s">
        <v>43</v>
      </c>
      <c r="F1592" s="16" t="s">
        <v>2142</v>
      </c>
      <c r="G1592" s="81" t="s">
        <v>38</v>
      </c>
      <c r="H1592" s="82" t="s">
        <v>1504</v>
      </c>
      <c r="I1592" s="17" t="s">
        <v>31</v>
      </c>
      <c r="J1592" s="17" t="s">
        <v>4938</v>
      </c>
      <c r="K1592" s="15"/>
      <c r="L1592" s="18">
        <v>44022</v>
      </c>
      <c r="M1592" s="83">
        <v>1449.46130000055</v>
      </c>
      <c r="N1592" s="84">
        <v>1449.46130000055</v>
      </c>
      <c r="O1592" s="84">
        <v>1564.9186000004399</v>
      </c>
      <c r="P1592" s="85">
        <f t="shared" si="24"/>
        <v>0.92622152998893514</v>
      </c>
      <c r="Q1592" s="18">
        <v>43843</v>
      </c>
      <c r="R1592" s="86">
        <v>1156390.52</v>
      </c>
      <c r="S1592" s="86">
        <v>1400885.8635878901</v>
      </c>
      <c r="T1592" s="15"/>
      <c r="U1592" s="19">
        <v>9.6191868306050293E-3</v>
      </c>
      <c r="V1592" s="51">
        <v>1.0038315984274999</v>
      </c>
      <c r="W1592" s="19">
        <v>9.2204570744797806E-2</v>
      </c>
      <c r="X1592" s="51">
        <v>10.009374325542</v>
      </c>
      <c r="Y1592" s="19">
        <v>-5.9907083003054099E-2</v>
      </c>
      <c r="Z1592" s="51">
        <v>13.3409651579423</v>
      </c>
      <c r="AA1592" s="19">
        <v>0.13206502217697599</v>
      </c>
      <c r="AB1592" s="51">
        <v>33.783169120841201</v>
      </c>
      <c r="AC1592" s="19">
        <v>0.158693716419366</v>
      </c>
      <c r="AD1592" s="51">
        <v>40.155227140174198</v>
      </c>
      <c r="AE1592" s="19">
        <v>0.19427131602598799</v>
      </c>
      <c r="AF1592" s="87">
        <v>37.204363651224398</v>
      </c>
      <c r="AG1592" s="19">
        <v>3.6260431961636599E-2</v>
      </c>
      <c r="AH1592" s="51">
        <v>1.8272222043378901</v>
      </c>
      <c r="AI1592" s="19">
        <v>-1.7311374847849899E-2</v>
      </c>
      <c r="AJ1592" s="51">
        <v>11.995779722216</v>
      </c>
      <c r="AK1592" s="19">
        <v>0.45974358785839298</v>
      </c>
      <c r="AL1592" s="19">
        <v>5.5362724573569701E-2</v>
      </c>
      <c r="AM1592" s="51">
        <v>40.570667444262703</v>
      </c>
      <c r="AN1592" s="15"/>
      <c r="AO1592" s="22">
        <v>4.2355726585810799E-2</v>
      </c>
      <c r="AP1592" s="22">
        <v>-6.0594451176293702E-2</v>
      </c>
      <c r="AQ1592" s="22">
        <v>0.104358878441417</v>
      </c>
      <c r="AR1592" s="22">
        <v>-0.14825441326232999</v>
      </c>
      <c r="AS1592" s="20">
        <v>7</v>
      </c>
      <c r="AT1592" s="20">
        <v>5</v>
      </c>
      <c r="AU1592" s="20">
        <v>8</v>
      </c>
      <c r="AV1592" s="21">
        <v>4</v>
      </c>
      <c r="AW1592" s="15"/>
      <c r="AX1592" s="25">
        <v>0.19204122207855101</v>
      </c>
      <c r="AY1592" s="26">
        <v>0.57853308706216899</v>
      </c>
      <c r="AZ1592" s="26">
        <v>0.949593299694243</v>
      </c>
      <c r="BA1592" s="26">
        <v>0.796086734401797</v>
      </c>
      <c r="BB1592" s="85">
        <v>1.9732274063389899E-2</v>
      </c>
      <c r="BC1592" s="88">
        <v>-26.477562475221902</v>
      </c>
      <c r="BD1592" s="18">
        <v>43843</v>
      </c>
      <c r="BE1592" s="18">
        <v>43910</v>
      </c>
      <c r="BF1592" s="20"/>
      <c r="BG1592" s="18"/>
      <c r="BH1592" s="15"/>
    </row>
    <row r="1593" spans="1:60" x14ac:dyDescent="0.25">
      <c r="A1593" s="15"/>
      <c r="B1593" s="14" t="s">
        <v>4939</v>
      </c>
      <c r="C1593" s="14" t="s">
        <v>4940</v>
      </c>
      <c r="D1593" s="14" t="s">
        <v>4931</v>
      </c>
      <c r="E1593" s="16" t="s">
        <v>2317</v>
      </c>
      <c r="F1593" s="16" t="s">
        <v>2142</v>
      </c>
      <c r="G1593" s="81" t="s">
        <v>38</v>
      </c>
      <c r="H1593" s="82" t="s">
        <v>1504</v>
      </c>
      <c r="I1593" s="17" t="s">
        <v>31</v>
      </c>
      <c r="J1593" s="17" t="s">
        <v>4941</v>
      </c>
      <c r="K1593" s="15"/>
      <c r="L1593" s="18">
        <v>44022</v>
      </c>
      <c r="M1593" s="83">
        <v>1569.08379999921</v>
      </c>
      <c r="N1593" s="84">
        <v>1569.08379999921</v>
      </c>
      <c r="O1593" s="84">
        <v>1684.4026999995101</v>
      </c>
      <c r="P1593" s="85">
        <f t="shared" si="24"/>
        <v>0.93153721494252317</v>
      </c>
      <c r="Q1593" s="18">
        <v>43843</v>
      </c>
      <c r="R1593" s="86">
        <v>742246.8</v>
      </c>
      <c r="S1593" s="86">
        <v>1066905.9837939499</v>
      </c>
      <c r="T1593" s="15"/>
      <c r="U1593" s="19">
        <v>9.6514694250799896E-3</v>
      </c>
      <c r="V1593" s="51">
        <v>1.0070598578749901</v>
      </c>
      <c r="W1593" s="19">
        <v>9.3252678028948099E-2</v>
      </c>
      <c r="X1593" s="51">
        <v>10.114185053957</v>
      </c>
      <c r="Y1593" s="19">
        <v>-5.4421095564102899E-2</v>
      </c>
      <c r="Z1593" s="51">
        <v>13.889563901844699</v>
      </c>
      <c r="AA1593" s="19">
        <v>0.14540668634988799</v>
      </c>
      <c r="AB1593" s="51">
        <v>35.117335538147003</v>
      </c>
      <c r="AC1593" s="19">
        <v>0.186146667781868</v>
      </c>
      <c r="AD1593" s="51">
        <v>42.900522276468102</v>
      </c>
      <c r="AE1593" s="19">
        <v>0.236955448410299</v>
      </c>
      <c r="AF1593" s="87">
        <v>41.472776889626402</v>
      </c>
      <c r="AG1593" s="19">
        <v>3.6591852162018802E-2</v>
      </c>
      <c r="AH1593" s="51">
        <v>1.8603642243761001</v>
      </c>
      <c r="AI1593" s="19">
        <v>-1.1260629562457301E-2</v>
      </c>
      <c r="AJ1593" s="51">
        <v>12.600854250747901</v>
      </c>
      <c r="AK1593" s="19">
        <v>0.58021467414277095</v>
      </c>
      <c r="AL1593" s="19">
        <v>6.7352263593420503E-2</v>
      </c>
      <c r="AM1593" s="51">
        <v>52.617776072700501</v>
      </c>
      <c r="AN1593" s="15"/>
      <c r="AO1593" s="22">
        <v>4.2389057216496398E-2</v>
      </c>
      <c r="AP1593" s="22">
        <v>-6.0564446875141599E-2</v>
      </c>
      <c r="AQ1593" s="22">
        <v>0.105421349717362</v>
      </c>
      <c r="AR1593" s="22">
        <v>-0.14740988150064399</v>
      </c>
      <c r="AS1593" s="20">
        <v>7</v>
      </c>
      <c r="AT1593" s="20">
        <v>5</v>
      </c>
      <c r="AU1593" s="20">
        <v>8</v>
      </c>
      <c r="AV1593" s="21">
        <v>4</v>
      </c>
      <c r="AW1593" s="15"/>
      <c r="AX1593" s="25">
        <v>0.19206265515997101</v>
      </c>
      <c r="AY1593" s="26">
        <v>0.64302733299245995</v>
      </c>
      <c r="AZ1593" s="26">
        <v>0.98921841827086598</v>
      </c>
      <c r="BA1593" s="26">
        <v>0.88657852125470504</v>
      </c>
      <c r="BB1593" s="85">
        <v>1.97352547792616E-2</v>
      </c>
      <c r="BC1593" s="88">
        <v>-26.319911503349399</v>
      </c>
      <c r="BD1593" s="18">
        <v>43843</v>
      </c>
      <c r="BE1593" s="18">
        <v>43910</v>
      </c>
      <c r="BF1593" s="20"/>
      <c r="BG1593" s="18"/>
      <c r="BH1593" s="15"/>
    </row>
    <row r="1594" spans="1:60" x14ac:dyDescent="0.25">
      <c r="A1594" s="15"/>
      <c r="B1594" s="14" t="s">
        <v>4942</v>
      </c>
      <c r="C1594" s="14" t="s">
        <v>4943</v>
      </c>
      <c r="D1594" s="14" t="s">
        <v>4931</v>
      </c>
      <c r="E1594" s="16" t="s">
        <v>257</v>
      </c>
      <c r="F1594" s="16" t="s">
        <v>2142</v>
      </c>
      <c r="G1594" s="81" t="s">
        <v>38</v>
      </c>
      <c r="H1594" s="82" t="s">
        <v>1504</v>
      </c>
      <c r="I1594" s="17" t="s">
        <v>31</v>
      </c>
      <c r="J1594" s="17" t="s">
        <v>4944</v>
      </c>
      <c r="K1594" s="15"/>
      <c r="L1594" s="18">
        <v>44022</v>
      </c>
      <c r="M1594" s="83">
        <v>1284.29419999942</v>
      </c>
      <c r="N1594" s="84">
        <v>1284.29419999942</v>
      </c>
      <c r="O1594" s="84">
        <v>1398.75500000082</v>
      </c>
      <c r="P1594" s="85">
        <f t="shared" si="24"/>
        <v>0.91816951503205857</v>
      </c>
      <c r="Q1594" s="18">
        <v>43843</v>
      </c>
      <c r="R1594" s="86">
        <v>601543.02599999995</v>
      </c>
      <c r="S1594" s="86">
        <v>242650.19290454101</v>
      </c>
      <c r="T1594" s="15"/>
      <c r="U1594" s="19">
        <v>9.5699297562532593E-3</v>
      </c>
      <c r="V1594" s="51">
        <v>0.99890589099231897</v>
      </c>
      <c r="W1594" s="19">
        <v>9.0607443829940196E-2</v>
      </c>
      <c r="X1594" s="51">
        <v>9.8496616340562504</v>
      </c>
      <c r="Y1594" s="19">
        <v>-6.8216062830324498E-2</v>
      </c>
      <c r="Z1594" s="51">
        <v>12.5100671752152</v>
      </c>
      <c r="AA1594" s="19">
        <v>0.112007921499753</v>
      </c>
      <c r="AB1594" s="51">
        <v>31.777459053148</v>
      </c>
      <c r="AC1594" s="19">
        <v>0.11802596272900701</v>
      </c>
      <c r="AD1594" s="51">
        <v>36.088451771182001</v>
      </c>
      <c r="AE1594" s="19">
        <v>0.13196509163579301</v>
      </c>
      <c r="AF1594" s="87">
        <v>30.973741212190401</v>
      </c>
      <c r="AG1594" s="19">
        <v>3.5755208718910601E-2</v>
      </c>
      <c r="AH1594" s="51">
        <v>1.77669988006528</v>
      </c>
      <c r="AI1594" s="19">
        <v>-2.64717792279043E-2</v>
      </c>
      <c r="AJ1594" s="51">
        <v>11.0797392842069</v>
      </c>
      <c r="AK1594" s="19">
        <v>0.29340481417049902</v>
      </c>
      <c r="AL1594" s="19">
        <v>3.7330032153477098E-2</v>
      </c>
      <c r="AM1594" s="51">
        <v>23.9367900754442</v>
      </c>
      <c r="AN1594" s="15"/>
      <c r="AO1594" s="22">
        <v>4.23049006312795E-2</v>
      </c>
      <c r="AP1594" s="22">
        <v>-6.0640277382844901E-2</v>
      </c>
      <c r="AQ1594" s="22">
        <v>0.10273954951844599</v>
      </c>
      <c r="AR1594" s="22">
        <v>-0.14954145542011199</v>
      </c>
      <c r="AS1594" s="20">
        <v>7</v>
      </c>
      <c r="AT1594" s="20">
        <v>5</v>
      </c>
      <c r="AU1594" s="20">
        <v>8</v>
      </c>
      <c r="AV1594" s="21">
        <v>4</v>
      </c>
      <c r="AW1594" s="15"/>
      <c r="AX1594" s="25">
        <v>0.192010173897143</v>
      </c>
      <c r="AY1594" s="26">
        <v>0.48149844285717303</v>
      </c>
      <c r="AZ1594" s="26">
        <v>0.88997930691311899</v>
      </c>
      <c r="BA1594" s="26">
        <v>0.66057195440771499</v>
      </c>
      <c r="BB1594" s="85">
        <v>1.9727898529781698E-2</v>
      </c>
      <c r="BC1594" s="88">
        <v>-26.717459455103398</v>
      </c>
      <c r="BD1594" s="18">
        <v>43843</v>
      </c>
      <c r="BE1594" s="18">
        <v>43910</v>
      </c>
      <c r="BF1594" s="20"/>
      <c r="BG1594" s="18"/>
      <c r="BH1594" s="15"/>
    </row>
    <row r="1595" spans="1:60" x14ac:dyDescent="0.25">
      <c r="A1595" s="15"/>
      <c r="B1595" s="14" t="s">
        <v>4945</v>
      </c>
      <c r="C1595" s="14" t="s">
        <v>4946</v>
      </c>
      <c r="D1595" s="14" t="s">
        <v>4931</v>
      </c>
      <c r="E1595" s="16" t="s">
        <v>55</v>
      </c>
      <c r="F1595" s="16" t="s">
        <v>2142</v>
      </c>
      <c r="G1595" s="81" t="s">
        <v>38</v>
      </c>
      <c r="H1595" s="82" t="s">
        <v>1504</v>
      </c>
      <c r="I1595" s="17" t="s">
        <v>31</v>
      </c>
      <c r="J1595" s="17" t="s">
        <v>64</v>
      </c>
      <c r="K1595" s="15"/>
      <c r="L1595" s="18">
        <v>44022</v>
      </c>
      <c r="M1595" s="83">
        <v>1399.4554999992299</v>
      </c>
      <c r="N1595" s="84">
        <v>1399.4554999992299</v>
      </c>
      <c r="O1595" s="84">
        <v>1490.40389999934</v>
      </c>
      <c r="P1595" s="85">
        <f t="shared" si="24"/>
        <v>0.93897734701301416</v>
      </c>
      <c r="Q1595" s="18">
        <v>43843</v>
      </c>
      <c r="R1595" s="86">
        <v>3376578.75</v>
      </c>
      <c r="S1595" s="86">
        <v>3416044.4791015601</v>
      </c>
      <c r="T1595" s="15"/>
      <c r="U1595" s="19">
        <v>9.6963513115042605E-3</v>
      </c>
      <c r="V1595" s="51">
        <v>1.01154804651742</v>
      </c>
      <c r="W1595" s="19">
        <v>9.4711300705967005E-2</v>
      </c>
      <c r="X1595" s="51">
        <v>10.260047321658901</v>
      </c>
      <c r="Y1595" s="19">
        <v>-4.67417250019935E-2</v>
      </c>
      <c r="Z1595" s="51">
        <v>14.6575009580556</v>
      </c>
      <c r="AA1595" s="19">
        <v>0.16421434870077101</v>
      </c>
      <c r="AB1595" s="51">
        <v>36.998101773264402</v>
      </c>
      <c r="AC1595" s="19">
        <v>0.225396289737546</v>
      </c>
      <c r="AD1595" s="51">
        <v>46.825484472035903</v>
      </c>
      <c r="AE1595" s="19">
        <v>0.29884260580380201</v>
      </c>
      <c r="AF1595" s="87">
        <v>47.661492628976703</v>
      </c>
      <c r="AG1595" s="19">
        <v>3.7052596133435103E-2</v>
      </c>
      <c r="AH1595" s="51">
        <v>1.90643862151774</v>
      </c>
      <c r="AI1595" s="19">
        <v>-2.7876516460310099E-3</v>
      </c>
      <c r="AJ1595" s="51">
        <v>13.4481520423869</v>
      </c>
      <c r="AK1595" s="19">
        <v>0.40286178870883299</v>
      </c>
      <c r="AL1595" s="19">
        <v>6.7021560289504095E-2</v>
      </c>
      <c r="AM1595" s="51">
        <v>36.4450773360441</v>
      </c>
      <c r="AN1595" s="15"/>
      <c r="AO1595" s="22">
        <v>4.24353928137862E-2</v>
      </c>
      <c r="AP1595" s="22">
        <v>-6.0522695242980297E-2</v>
      </c>
      <c r="AQ1595" s="22">
        <v>0.106900446640793</v>
      </c>
      <c r="AR1595" s="22">
        <v>-0.146234521390434</v>
      </c>
      <c r="AS1595" s="20">
        <v>7</v>
      </c>
      <c r="AT1595" s="20">
        <v>5</v>
      </c>
      <c r="AU1595" s="20">
        <v>8</v>
      </c>
      <c r="AV1595" s="21">
        <v>4</v>
      </c>
      <c r="AW1595" s="15"/>
      <c r="AX1595" s="25">
        <v>0.192093892651028</v>
      </c>
      <c r="AY1595" s="26">
        <v>0.73387088297113201</v>
      </c>
      <c r="AZ1595" s="26">
        <v>1.0450368744423</v>
      </c>
      <c r="BA1595" s="26">
        <v>1.0146025965168499</v>
      </c>
      <c r="BB1595" s="85">
        <v>1.9739549762361999E-2</v>
      </c>
      <c r="BC1595" s="88">
        <v>-26.1002067962254</v>
      </c>
      <c r="BD1595" s="18">
        <v>43843</v>
      </c>
      <c r="BE1595" s="18">
        <v>43910</v>
      </c>
      <c r="BF1595" s="20"/>
      <c r="BG1595" s="18"/>
      <c r="BH1595" s="15"/>
    </row>
    <row r="1596" spans="1:60" x14ac:dyDescent="0.25">
      <c r="A1596" s="15"/>
      <c r="B1596" s="14" t="s">
        <v>4947</v>
      </c>
      <c r="C1596" s="14" t="s">
        <v>4948</v>
      </c>
      <c r="D1596" s="14" t="s">
        <v>4931</v>
      </c>
      <c r="E1596" s="16" t="s">
        <v>2326</v>
      </c>
      <c r="F1596" s="16" t="s">
        <v>2142</v>
      </c>
      <c r="G1596" s="81" t="s">
        <v>38</v>
      </c>
      <c r="H1596" s="82" t="s">
        <v>1504</v>
      </c>
      <c r="I1596" s="17" t="s">
        <v>31</v>
      </c>
      <c r="J1596" s="17" t="s">
        <v>64</v>
      </c>
      <c r="K1596" s="15"/>
      <c r="L1596" s="18">
        <v>44022</v>
      </c>
      <c r="M1596" s="83">
        <v>1000</v>
      </c>
      <c r="N1596" s="84">
        <v>1000</v>
      </c>
      <c r="O1596" s="84">
        <v>1000</v>
      </c>
      <c r="P1596" s="85">
        <f t="shared" si="24"/>
        <v>1</v>
      </c>
      <c r="Q1596" s="18">
        <v>44022</v>
      </c>
      <c r="R1596" s="86">
        <v>0</v>
      </c>
      <c r="S1596" s="86">
        <v>0</v>
      </c>
      <c r="T1596" s="15"/>
      <c r="U1596" s="19">
        <v>0</v>
      </c>
      <c r="V1596" s="51">
        <v>4.1912915366992799E-2</v>
      </c>
      <c r="W1596" s="19">
        <v>0</v>
      </c>
      <c r="X1596" s="51">
        <v>0.78891725106586796</v>
      </c>
      <c r="Y1596" s="19">
        <v>0</v>
      </c>
      <c r="Z1596" s="51">
        <v>19.3316734582477</v>
      </c>
      <c r="AA1596" s="19">
        <v>0</v>
      </c>
      <c r="AB1596" s="51">
        <v>20.576666903158198</v>
      </c>
      <c r="AC1596" s="19">
        <v>0</v>
      </c>
      <c r="AD1596" s="51">
        <v>24.2858554982522</v>
      </c>
      <c r="AE1596" s="19">
        <v>0</v>
      </c>
      <c r="AF1596" s="87">
        <v>17.777232048596499</v>
      </c>
      <c r="AG1596" s="19">
        <v>0</v>
      </c>
      <c r="AH1596" s="51">
        <v>-1.79882099182578</v>
      </c>
      <c r="AI1596" s="19">
        <v>0</v>
      </c>
      <c r="AJ1596" s="51">
        <v>13.726917206993701</v>
      </c>
      <c r="AK1596" s="19">
        <v>0</v>
      </c>
      <c r="AL1596" s="19">
        <v>0</v>
      </c>
      <c r="AM1596" s="51">
        <v>-3.84110153481743</v>
      </c>
      <c r="AN1596" s="15"/>
      <c r="AO1596" s="22">
        <v>0</v>
      </c>
      <c r="AP1596" s="22">
        <v>0</v>
      </c>
      <c r="AQ1596" s="22">
        <v>0</v>
      </c>
      <c r="AR1596" s="22">
        <v>0</v>
      </c>
      <c r="AS1596" s="20">
        <v>0</v>
      </c>
      <c r="AT1596" s="20">
        <v>0</v>
      </c>
      <c r="AU1596" s="20">
        <v>7</v>
      </c>
      <c r="AV1596" s="21">
        <v>5</v>
      </c>
      <c r="AW1596" s="15"/>
      <c r="AX1596" s="25">
        <v>0</v>
      </c>
      <c r="AY1596" s="26">
        <v>-115.173126170179</v>
      </c>
      <c r="AZ1596" s="26">
        <v>0.54146558877982898</v>
      </c>
      <c r="BA1596" s="26">
        <v>-15.964106449086101</v>
      </c>
      <c r="BB1596" s="85">
        <v>0</v>
      </c>
      <c r="BC1596" s="88">
        <v>0</v>
      </c>
      <c r="BD1596" s="18">
        <v>43657</v>
      </c>
      <c r="BE1596" s="18"/>
      <c r="BF1596" s="20"/>
      <c r="BG1596" s="18"/>
      <c r="BH1596" s="15"/>
    </row>
    <row r="1597" spans="1:60" x14ac:dyDescent="0.25">
      <c r="A1597" s="15"/>
      <c r="B1597" s="14" t="s">
        <v>4949</v>
      </c>
      <c r="C1597" s="14" t="s">
        <v>4950</v>
      </c>
      <c r="D1597" s="14" t="s">
        <v>4931</v>
      </c>
      <c r="E1597" s="16" t="s">
        <v>59</v>
      </c>
      <c r="F1597" s="16" t="s">
        <v>2142</v>
      </c>
      <c r="G1597" s="81" t="s">
        <v>38</v>
      </c>
      <c r="H1597" s="82" t="s">
        <v>1504</v>
      </c>
      <c r="I1597" s="17" t="s">
        <v>31</v>
      </c>
      <c r="J1597" s="17" t="s">
        <v>4951</v>
      </c>
      <c r="K1597" s="15"/>
      <c r="L1597" s="18">
        <v>44022</v>
      </c>
      <c r="M1597" s="83">
        <v>1245.0885000005401</v>
      </c>
      <c r="N1597" s="84">
        <v>1245.0885000005401</v>
      </c>
      <c r="O1597" s="84">
        <v>1328.7089000009</v>
      </c>
      <c r="P1597" s="85">
        <f t="shared" si="24"/>
        <v>0.93706642591142175</v>
      </c>
      <c r="Q1597" s="18">
        <v>43843</v>
      </c>
      <c r="R1597" s="86">
        <v>1568066.3330000001</v>
      </c>
      <c r="S1597" s="86">
        <v>1733125.0700449201</v>
      </c>
      <c r="T1597" s="15"/>
      <c r="U1597" s="19">
        <v>9.6849066321738099E-3</v>
      </c>
      <c r="V1597" s="51">
        <v>1.0104035785843699</v>
      </c>
      <c r="W1597" s="19">
        <v>9.4337780217756503E-2</v>
      </c>
      <c r="X1597" s="51">
        <v>10.2226952728379</v>
      </c>
      <c r="Y1597" s="19">
        <v>-4.87142128031701E-2</v>
      </c>
      <c r="Z1597" s="51">
        <v>14.4602521779307</v>
      </c>
      <c r="AA1597" s="19">
        <v>0.15937012220456401</v>
      </c>
      <c r="AB1597" s="51">
        <v>36.513679123599999</v>
      </c>
      <c r="AC1597" s="19">
        <v>0.21522424271475801</v>
      </c>
      <c r="AD1597" s="51">
        <v>45.808279769728003</v>
      </c>
      <c r="AE1597" s="19">
        <v>0.27209507851890502</v>
      </c>
      <c r="AF1597" s="87">
        <v>44.986739900487002</v>
      </c>
      <c r="AG1597" s="19">
        <v>3.6934652609488701E-2</v>
      </c>
      <c r="AH1597" s="51">
        <v>1.89464426912309</v>
      </c>
      <c r="AI1597" s="19">
        <v>-4.9643554812064403E-3</v>
      </c>
      <c r="AJ1597" s="51">
        <v>13.230481658873</v>
      </c>
      <c r="AK1597" s="19">
        <v>0.24508849999983801</v>
      </c>
      <c r="AL1597" s="19">
        <v>3.1719387903649497E-2</v>
      </c>
      <c r="AM1597" s="51">
        <v>19.105158658378102</v>
      </c>
      <c r="AN1597" s="15"/>
      <c r="AO1597" s="22">
        <v>4.2423527422215598E-2</v>
      </c>
      <c r="AP1597" s="22">
        <v>-6.0533381242785303E-2</v>
      </c>
      <c r="AQ1597" s="22">
        <v>0.10652173799288001</v>
      </c>
      <c r="AR1597" s="22">
        <v>-0.14653580933285401</v>
      </c>
      <c r="AS1597" s="20">
        <v>7</v>
      </c>
      <c r="AT1597" s="20">
        <v>5</v>
      </c>
      <c r="AU1597" s="20">
        <v>8</v>
      </c>
      <c r="AV1597" s="21">
        <v>4</v>
      </c>
      <c r="AW1597" s="15"/>
      <c r="AX1597" s="25">
        <v>0.19208575506025199</v>
      </c>
      <c r="AY1597" s="26">
        <v>0.71048064805199795</v>
      </c>
      <c r="AZ1597" s="26">
        <v>1.03066470752128</v>
      </c>
      <c r="BA1597" s="26">
        <v>0.981576825839511</v>
      </c>
      <c r="BB1597" s="85">
        <v>1.9738435337549199E-2</v>
      </c>
      <c r="BC1597" s="88">
        <v>-26.156519309879499</v>
      </c>
      <c r="BD1597" s="18">
        <v>43843</v>
      </c>
      <c r="BE1597" s="18">
        <v>43910</v>
      </c>
      <c r="BF1597" s="20"/>
      <c r="BG1597" s="18"/>
      <c r="BH1597" s="15"/>
    </row>
    <row r="1598" spans="1:60" x14ac:dyDescent="0.25">
      <c r="A1598" s="15"/>
      <c r="B1598" s="14" t="s">
        <v>4952</v>
      </c>
      <c r="C1598" s="14" t="s">
        <v>4953</v>
      </c>
      <c r="D1598" s="14" t="s">
        <v>4931</v>
      </c>
      <c r="E1598" s="16" t="s">
        <v>2332</v>
      </c>
      <c r="F1598" s="16" t="s">
        <v>2142</v>
      </c>
      <c r="G1598" s="81" t="s">
        <v>38</v>
      </c>
      <c r="H1598" s="82" t="s">
        <v>1504</v>
      </c>
      <c r="I1598" s="17" t="s">
        <v>31</v>
      </c>
      <c r="J1598" s="17" t="s">
        <v>4954</v>
      </c>
      <c r="K1598" s="15"/>
      <c r="L1598" s="18">
        <v>44022</v>
      </c>
      <c r="M1598" s="83">
        <v>1693.91009999998</v>
      </c>
      <c r="N1598" s="84">
        <v>1693.91009999998</v>
      </c>
      <c r="O1598" s="84">
        <v>1805.9924999996999</v>
      </c>
      <c r="P1598" s="85">
        <f t="shared" si="24"/>
        <v>0.93793861270202483</v>
      </c>
      <c r="Q1598" s="18">
        <v>43843</v>
      </c>
      <c r="R1598" s="86">
        <v>21209.118999999999</v>
      </c>
      <c r="S1598" s="86">
        <v>16292.545461837801</v>
      </c>
      <c r="T1598" s="15"/>
      <c r="U1598" s="19">
        <v>9.6900820099108404E-3</v>
      </c>
      <c r="V1598" s="51">
        <v>1.01092111635808</v>
      </c>
      <c r="W1598" s="19">
        <v>9.45081720947928E-2</v>
      </c>
      <c r="X1598" s="51">
        <v>10.2397344605415</v>
      </c>
      <c r="Y1598" s="19">
        <v>-4.7813860776877798E-2</v>
      </c>
      <c r="Z1598" s="51">
        <v>14.5502873805672</v>
      </c>
      <c r="AA1598" s="19">
        <v>0.161578923258348</v>
      </c>
      <c r="AB1598" s="51">
        <v>36.734559228993</v>
      </c>
      <c r="AC1598" s="19">
        <v>0.21985591541481</v>
      </c>
      <c r="AD1598" s="51">
        <v>46.271447039733197</v>
      </c>
      <c r="AE1598" s="19">
        <v>0.29004549136705499</v>
      </c>
      <c r="AF1598" s="87">
        <v>46.781781185302002</v>
      </c>
      <c r="AG1598" s="19">
        <v>3.6988477062550401E-2</v>
      </c>
      <c r="AH1598" s="51">
        <v>1.90002671442926</v>
      </c>
      <c r="AI1598" s="19">
        <v>-3.9709212278467004E-3</v>
      </c>
      <c r="AJ1598" s="51">
        <v>13.3298250842054</v>
      </c>
      <c r="AK1598" s="19">
        <v>0.70592647550045495</v>
      </c>
      <c r="AL1598" s="19">
        <v>7.9054862850171007E-2</v>
      </c>
      <c r="AM1598" s="51">
        <v>65.188956208410701</v>
      </c>
      <c r="AN1598" s="15"/>
      <c r="AO1598" s="22">
        <v>4.2428977312738397E-2</v>
      </c>
      <c r="AP1598" s="22">
        <v>-6.0528515637997798E-2</v>
      </c>
      <c r="AQ1598" s="22">
        <v>0.106694337562658</v>
      </c>
      <c r="AR1598" s="22">
        <v>-0.14639820517826599</v>
      </c>
      <c r="AS1598" s="20">
        <v>7</v>
      </c>
      <c r="AT1598" s="20">
        <v>5</v>
      </c>
      <c r="AU1598" s="20">
        <v>8</v>
      </c>
      <c r="AV1598" s="21">
        <v>4</v>
      </c>
      <c r="AW1598" s="15"/>
      <c r="AX1598" s="25">
        <v>0.19208948865678399</v>
      </c>
      <c r="AY1598" s="26">
        <v>0.72114810678795005</v>
      </c>
      <c r="AZ1598" s="26">
        <v>1.0372190046109599</v>
      </c>
      <c r="BA1598" s="26">
        <v>0.99663355466509496</v>
      </c>
      <c r="BB1598" s="85">
        <v>1.9738946156776401E-2</v>
      </c>
      <c r="BC1598" s="88">
        <v>-26.1307951167983</v>
      </c>
      <c r="BD1598" s="18">
        <v>43843</v>
      </c>
      <c r="BE1598" s="18">
        <v>43910</v>
      </c>
      <c r="BF1598" s="20"/>
      <c r="BG1598" s="18"/>
      <c r="BH1598" s="15"/>
    </row>
    <row r="1599" spans="1:60" x14ac:dyDescent="0.25">
      <c r="A1599" s="15"/>
      <c r="B1599" s="14" t="s">
        <v>4955</v>
      </c>
      <c r="C1599" s="14" t="s">
        <v>4956</v>
      </c>
      <c r="D1599" s="14" t="s">
        <v>4957</v>
      </c>
      <c r="E1599" s="16" t="s">
        <v>36</v>
      </c>
      <c r="F1599" s="16" t="s">
        <v>28</v>
      </c>
      <c r="G1599" s="81" t="s">
        <v>145</v>
      </c>
      <c r="H1599" s="82" t="s">
        <v>2035</v>
      </c>
      <c r="I1599" s="17" t="s">
        <v>31</v>
      </c>
      <c r="J1599" s="17" t="s">
        <v>4958</v>
      </c>
      <c r="K1599" s="15"/>
      <c r="L1599" s="18">
        <v>43886</v>
      </c>
      <c r="M1599" s="83"/>
      <c r="N1599" s="84"/>
      <c r="O1599" s="84">
        <v>12403.7575999945</v>
      </c>
      <c r="P1599" s="85">
        <f t="shared" si="24"/>
        <v>0</v>
      </c>
      <c r="Q1599" s="18">
        <v>43797</v>
      </c>
      <c r="R1599" s="86"/>
      <c r="S1599" s="86">
        <v>7312405.03884375</v>
      </c>
      <c r="T1599" s="15"/>
      <c r="U1599" s="19"/>
      <c r="V1599" s="51"/>
      <c r="W1599" s="19"/>
      <c r="X1599" s="51"/>
      <c r="Y1599" s="19"/>
      <c r="Z1599" s="51"/>
      <c r="AA1599" s="19"/>
      <c r="AB1599" s="51"/>
      <c r="AC1599" s="19"/>
      <c r="AD1599" s="51"/>
      <c r="AE1599" s="19"/>
      <c r="AF1599" s="87"/>
      <c r="AG1599" s="19"/>
      <c r="AH1599" s="51"/>
      <c r="AI1599" s="19"/>
      <c r="AJ1599" s="51"/>
      <c r="AK1599" s="19"/>
      <c r="AL1599" s="19"/>
      <c r="AM1599" s="51"/>
      <c r="AN1599" s="15"/>
      <c r="AO1599" s="22">
        <v>3.5616587789263597E-2</v>
      </c>
      <c r="AP1599" s="22">
        <v>-2.9155604646803099E-2</v>
      </c>
      <c r="AQ1599" s="22">
        <v>0.12296559384602</v>
      </c>
      <c r="AR1599" s="22">
        <v>-5.0646633552823901E-2</v>
      </c>
      <c r="AS1599" s="20"/>
      <c r="AT1599" s="20"/>
      <c r="AU1599" s="20"/>
      <c r="AV1599" s="21"/>
      <c r="AW1599" s="15"/>
      <c r="AX1599" s="25"/>
      <c r="AY1599" s="26"/>
      <c r="AZ1599" s="26"/>
      <c r="BA1599" s="26"/>
      <c r="BB1599" s="85"/>
      <c r="BC1599" s="88">
        <v>-7.98314859039965</v>
      </c>
      <c r="BD1599" s="18">
        <v>43797</v>
      </c>
      <c r="BE1599" s="18">
        <v>43826</v>
      </c>
      <c r="BF1599" s="20"/>
      <c r="BG1599" s="18"/>
      <c r="BH1599" s="15"/>
    </row>
    <row r="1600" spans="1:60" x14ac:dyDescent="0.25">
      <c r="A1600" s="15"/>
      <c r="B1600" s="14" t="s">
        <v>4959</v>
      </c>
      <c r="C1600" s="14" t="s">
        <v>4960</v>
      </c>
      <c r="D1600" s="14" t="s">
        <v>4957</v>
      </c>
      <c r="E1600" s="16" t="s">
        <v>43</v>
      </c>
      <c r="F1600" s="16" t="s">
        <v>28</v>
      </c>
      <c r="G1600" s="81" t="s">
        <v>145</v>
      </c>
      <c r="H1600" s="82" t="s">
        <v>2035</v>
      </c>
      <c r="I1600" s="17" t="s">
        <v>31</v>
      </c>
      <c r="J1600" s="17" t="s">
        <v>4961</v>
      </c>
      <c r="K1600" s="15"/>
      <c r="L1600" s="18">
        <v>44022</v>
      </c>
      <c r="M1600" s="83">
        <v>22847.749700009801</v>
      </c>
      <c r="N1600" s="84">
        <v>22847.749700009801</v>
      </c>
      <c r="O1600" s="84">
        <v>26144.393999993801</v>
      </c>
      <c r="P1600" s="85">
        <f t="shared" si="24"/>
        <v>0.87390626457110532</v>
      </c>
      <c r="Q1600" s="18">
        <v>43882</v>
      </c>
      <c r="R1600" s="86">
        <v>860581.48800000001</v>
      </c>
      <c r="S1600" s="86">
        <v>1093469.53165039</v>
      </c>
      <c r="T1600" s="15"/>
      <c r="U1600" s="19">
        <v>1.4044263019968599E-2</v>
      </c>
      <c r="V1600" s="51">
        <v>1.4463392173638601</v>
      </c>
      <c r="W1600" s="19">
        <v>1.2028117840600301E-2</v>
      </c>
      <c r="X1600" s="51">
        <v>1.9917290351259</v>
      </c>
      <c r="Y1600" s="19">
        <v>-8.0009826381719898E-2</v>
      </c>
      <c r="Z1600" s="51">
        <v>11.3306908200757</v>
      </c>
      <c r="AA1600" s="19">
        <v>9.8349375477555401E-2</v>
      </c>
      <c r="AB1600" s="51">
        <v>30.411604450928301</v>
      </c>
      <c r="AC1600" s="19">
        <v>8.4860191385814701E-2</v>
      </c>
      <c r="AD1600" s="51">
        <v>32.771874636819099</v>
      </c>
      <c r="AE1600" s="19">
        <v>0.16354673361289301</v>
      </c>
      <c r="AF1600" s="87">
        <v>34.1319054099149</v>
      </c>
      <c r="AG1600" s="19">
        <v>-2.3169236180365298E-2</v>
      </c>
      <c r="AH1600" s="51">
        <v>-4.1157446098659403</v>
      </c>
      <c r="AI1600" s="19">
        <v>-5.4622720860643299E-2</v>
      </c>
      <c r="AJ1600" s="51">
        <v>8.2646451209293392</v>
      </c>
      <c r="AK1600" s="19">
        <v>1.3205744723859201</v>
      </c>
      <c r="AL1600" s="19">
        <v>5.3789297106050099E-2</v>
      </c>
      <c r="AM1600" s="51">
        <v>7.6289478795370096</v>
      </c>
      <c r="AN1600" s="15"/>
      <c r="AO1600" s="22">
        <v>4.8420903291116701E-2</v>
      </c>
      <c r="AP1600" s="22">
        <v>-3.98590790618982E-2</v>
      </c>
      <c r="AQ1600" s="22">
        <v>0.126089954879717</v>
      </c>
      <c r="AR1600" s="22">
        <v>-0.147660456883459</v>
      </c>
      <c r="AS1600" s="20">
        <v>7</v>
      </c>
      <c r="AT1600" s="20">
        <v>5</v>
      </c>
      <c r="AU1600" s="20">
        <v>7</v>
      </c>
      <c r="AV1600" s="21">
        <v>5</v>
      </c>
      <c r="AW1600" s="15"/>
      <c r="AX1600" s="25">
        <v>0.19591412746754899</v>
      </c>
      <c r="AY1600" s="26">
        <v>0.48040035205258402</v>
      </c>
      <c r="AZ1600" s="26">
        <v>1.0237873916848901</v>
      </c>
      <c r="BA1600" s="26">
        <v>0.70944967244849999</v>
      </c>
      <c r="BB1600" s="85">
        <v>2.0244503020294399E-2</v>
      </c>
      <c r="BC1600" s="88">
        <v>-31.531237633549601</v>
      </c>
      <c r="BD1600" s="18">
        <v>43882</v>
      </c>
      <c r="BE1600" s="18">
        <v>43910</v>
      </c>
      <c r="BF1600" s="20"/>
      <c r="BG1600" s="18"/>
      <c r="BH1600" s="15"/>
    </row>
    <row r="1601" spans="1:60" x14ac:dyDescent="0.25">
      <c r="A1601" s="15"/>
      <c r="B1601" s="14" t="s">
        <v>4962</v>
      </c>
      <c r="C1601" s="14" t="s">
        <v>4963</v>
      </c>
      <c r="D1601" s="14" t="s">
        <v>4957</v>
      </c>
      <c r="E1601" s="16" t="s">
        <v>51</v>
      </c>
      <c r="F1601" s="16" t="s">
        <v>28</v>
      </c>
      <c r="G1601" s="81" t="s">
        <v>145</v>
      </c>
      <c r="H1601" s="82" t="s">
        <v>2035</v>
      </c>
      <c r="I1601" s="17" t="s">
        <v>31</v>
      </c>
      <c r="J1601" s="17" t="s">
        <v>4964</v>
      </c>
      <c r="K1601" s="15"/>
      <c r="L1601" s="18">
        <v>43886</v>
      </c>
      <c r="M1601" s="83"/>
      <c r="N1601" s="84"/>
      <c r="O1601" s="84">
        <v>1000</v>
      </c>
      <c r="P1601" s="85">
        <f t="shared" si="24"/>
        <v>0</v>
      </c>
      <c r="Q1601" s="18">
        <v>43886</v>
      </c>
      <c r="R1601" s="86"/>
      <c r="S1601" s="86">
        <v>0</v>
      </c>
      <c r="T1601" s="15"/>
      <c r="U1601" s="19"/>
      <c r="V1601" s="51"/>
      <c r="W1601" s="19"/>
      <c r="X1601" s="51"/>
      <c r="Y1601" s="19"/>
      <c r="Z1601" s="51"/>
      <c r="AA1601" s="19"/>
      <c r="AB1601" s="51"/>
      <c r="AC1601" s="19"/>
      <c r="AD1601" s="51"/>
      <c r="AE1601" s="19"/>
      <c r="AF1601" s="87"/>
      <c r="AG1601" s="19"/>
      <c r="AH1601" s="51"/>
      <c r="AI1601" s="19"/>
      <c r="AJ1601" s="51"/>
      <c r="AK1601" s="19"/>
      <c r="AL1601" s="19"/>
      <c r="AM1601" s="51"/>
      <c r="AN1601" s="15"/>
      <c r="AO1601" s="22">
        <v>0</v>
      </c>
      <c r="AP1601" s="22">
        <v>0</v>
      </c>
      <c r="AQ1601" s="22">
        <v>0</v>
      </c>
      <c r="AR1601" s="22">
        <v>0</v>
      </c>
      <c r="AS1601" s="20"/>
      <c r="AT1601" s="20"/>
      <c r="AU1601" s="20"/>
      <c r="AV1601" s="21"/>
      <c r="AW1601" s="15"/>
      <c r="AX1601" s="25"/>
      <c r="AY1601" s="26"/>
      <c r="AZ1601" s="26"/>
      <c r="BA1601" s="26"/>
      <c r="BB1601" s="85"/>
      <c r="BC1601" s="88">
        <v>0</v>
      </c>
      <c r="BD1601" s="18">
        <v>43657</v>
      </c>
      <c r="BE1601" s="18"/>
      <c r="BF1601" s="20"/>
      <c r="BG1601" s="18"/>
      <c r="BH1601" s="15"/>
    </row>
    <row r="1602" spans="1:60" x14ac:dyDescent="0.25">
      <c r="A1602" s="15"/>
      <c r="B1602" s="14" t="s">
        <v>4965</v>
      </c>
      <c r="C1602" s="14" t="s">
        <v>4966</v>
      </c>
      <c r="D1602" s="14" t="s">
        <v>4957</v>
      </c>
      <c r="E1602" s="16" t="s">
        <v>317</v>
      </c>
      <c r="F1602" s="16" t="s">
        <v>28</v>
      </c>
      <c r="G1602" s="81" t="s">
        <v>145</v>
      </c>
      <c r="H1602" s="82" t="s">
        <v>2035</v>
      </c>
      <c r="I1602" s="17" t="s">
        <v>31</v>
      </c>
      <c r="J1602" s="17" t="s">
        <v>64</v>
      </c>
      <c r="K1602" s="15"/>
      <c r="L1602" s="18">
        <v>44022</v>
      </c>
      <c r="M1602" s="83">
        <v>10697.170100003499</v>
      </c>
      <c r="N1602" s="84">
        <v>10697.170100003499</v>
      </c>
      <c r="O1602" s="84"/>
      <c r="P1602" s="85" t="str">
        <f t="shared" si="24"/>
        <v/>
      </c>
      <c r="Q1602" s="18"/>
      <c r="R1602" s="86">
        <v>7139089.892</v>
      </c>
      <c r="S1602" s="86"/>
      <c r="T1602" s="15"/>
      <c r="U1602" s="19">
        <v>1.39692445663968E-2</v>
      </c>
      <c r="V1602" s="51">
        <v>1.4388373720066701</v>
      </c>
      <c r="W1602" s="19">
        <v>9.7845214331755397E-3</v>
      </c>
      <c r="X1602" s="51">
        <v>1.7673693943834199</v>
      </c>
      <c r="Y1602" s="19"/>
      <c r="Z1602" s="51"/>
      <c r="AA1602" s="19"/>
      <c r="AB1602" s="51"/>
      <c r="AC1602" s="19"/>
      <c r="AD1602" s="51"/>
      <c r="AE1602" s="19"/>
      <c r="AF1602" s="87"/>
      <c r="AG1602" s="19">
        <v>-2.38916179041553E-2</v>
      </c>
      <c r="AH1602" s="51">
        <v>-4.1879827822413098</v>
      </c>
      <c r="AI1602" s="19"/>
      <c r="AJ1602" s="51"/>
      <c r="AK1602" s="19">
        <v>-8.2881966170098201E-2</v>
      </c>
      <c r="AL1602" s="19">
        <v>-0.20130111091566499</v>
      </c>
      <c r="AM1602" s="51">
        <v>-2.0671791315107799</v>
      </c>
      <c r="AN1602" s="15"/>
      <c r="AO1602" s="22">
        <v>4.8343350992581698E-2</v>
      </c>
      <c r="AP1602" s="22">
        <v>-3.9930101921527197E-2</v>
      </c>
      <c r="AQ1602" s="22">
        <v>9.6811781064461699E-2</v>
      </c>
      <c r="AR1602" s="22">
        <v>-0.14961293337633799</v>
      </c>
      <c r="AS1602" s="20"/>
      <c r="AT1602" s="20"/>
      <c r="AU1602" s="20"/>
      <c r="AV1602" s="21"/>
      <c r="AW1602" s="15"/>
      <c r="AX1602" s="25"/>
      <c r="AY1602" s="26"/>
      <c r="AZ1602" s="26"/>
      <c r="BA1602" s="26"/>
      <c r="BB1602" s="85"/>
      <c r="BC1602" s="88">
        <v>-27.5478483313636</v>
      </c>
      <c r="BD1602" s="18">
        <v>43887</v>
      </c>
      <c r="BE1602" s="18">
        <v>43910</v>
      </c>
      <c r="BF1602" s="20"/>
      <c r="BG1602" s="18"/>
      <c r="BH1602" s="15"/>
    </row>
    <row r="1603" spans="1:60" x14ac:dyDescent="0.25">
      <c r="A1603" s="15"/>
      <c r="B1603" s="14" t="s">
        <v>4967</v>
      </c>
      <c r="C1603" s="14" t="s">
        <v>4968</v>
      </c>
      <c r="D1603" s="14" t="s">
        <v>4957</v>
      </c>
      <c r="E1603" s="16" t="s">
        <v>320</v>
      </c>
      <c r="F1603" s="16" t="s">
        <v>28</v>
      </c>
      <c r="G1603" s="81" t="s">
        <v>145</v>
      </c>
      <c r="H1603" s="82" t="s">
        <v>2035</v>
      </c>
      <c r="I1603" s="17" t="s">
        <v>31</v>
      </c>
      <c r="J1603" s="17" t="s">
        <v>4969</v>
      </c>
      <c r="K1603" s="15"/>
      <c r="L1603" s="18">
        <v>44022</v>
      </c>
      <c r="M1603" s="83">
        <v>6631.4096999987996</v>
      </c>
      <c r="N1603" s="84">
        <v>6631.4096999987996</v>
      </c>
      <c r="O1603" s="84">
        <v>7616.6715999990702</v>
      </c>
      <c r="P1603" s="85">
        <f t="shared" si="24"/>
        <v>0.87064403564407444</v>
      </c>
      <c r="Q1603" s="18">
        <v>43882</v>
      </c>
      <c r="R1603" s="86">
        <v>2209161.3250000002</v>
      </c>
      <c r="S1603" s="86">
        <v>1846109.1338496101</v>
      </c>
      <c r="T1603" s="15"/>
      <c r="U1603" s="19">
        <v>1.40171759103396E-2</v>
      </c>
      <c r="V1603" s="51">
        <v>1.44363050640095</v>
      </c>
      <c r="W1603" s="19">
        <v>1.1217384459087E-2</v>
      </c>
      <c r="X1603" s="51">
        <v>1.9106556969745701</v>
      </c>
      <c r="Y1603" s="19">
        <v>-8.4471863952785498E-2</v>
      </c>
      <c r="Z1603" s="51">
        <v>10.8844870629691</v>
      </c>
      <c r="AA1603" s="19">
        <v>8.7662761070532697E-2</v>
      </c>
      <c r="AB1603" s="51">
        <v>29.342943010211499</v>
      </c>
      <c r="AC1603" s="19">
        <v>6.3880445386530496E-2</v>
      </c>
      <c r="AD1603" s="51">
        <v>30.673900036898001</v>
      </c>
      <c r="AE1603" s="19">
        <v>0.12997330490004999</v>
      </c>
      <c r="AF1603" s="87">
        <v>30.774562538601501</v>
      </c>
      <c r="AG1603" s="19">
        <v>-2.34301608315945E-2</v>
      </c>
      <c r="AH1603" s="51">
        <v>-4.14183707498887</v>
      </c>
      <c r="AI1603" s="19">
        <v>-5.9459172654023902E-2</v>
      </c>
      <c r="AJ1603" s="51">
        <v>7.7809999415912898</v>
      </c>
      <c r="AK1603" s="19">
        <v>1.2104699000006101</v>
      </c>
      <c r="AL1603" s="19">
        <v>5.1333676796275499E-2</v>
      </c>
      <c r="AM1603" s="51">
        <v>13.434761396260001</v>
      </c>
      <c r="AN1603" s="15"/>
      <c r="AO1603" s="22">
        <v>4.83928899448074E-2</v>
      </c>
      <c r="AP1603" s="22">
        <v>-3.9884726547825301E-2</v>
      </c>
      <c r="AQ1603" s="22">
        <v>0.12518782999904901</v>
      </c>
      <c r="AR1603" s="22">
        <v>-0.14836601433213201</v>
      </c>
      <c r="AS1603" s="20">
        <v>7</v>
      </c>
      <c r="AT1603" s="20">
        <v>5</v>
      </c>
      <c r="AU1603" s="20">
        <v>7</v>
      </c>
      <c r="AV1603" s="21">
        <v>5</v>
      </c>
      <c r="AW1603" s="15"/>
      <c r="AX1603" s="25">
        <v>0.19588479479687501</v>
      </c>
      <c r="AY1603" s="26">
        <v>0.42915715621029399</v>
      </c>
      <c r="AZ1603" s="26">
        <v>0.98616753079295405</v>
      </c>
      <c r="BA1603" s="26">
        <v>0.63241995288080899</v>
      </c>
      <c r="BB1603" s="85">
        <v>2.02406987703216E-2</v>
      </c>
      <c r="BC1603" s="88">
        <v>-31.582431622693498</v>
      </c>
      <c r="BD1603" s="18">
        <v>43882</v>
      </c>
      <c r="BE1603" s="18">
        <v>43910</v>
      </c>
      <c r="BF1603" s="20"/>
      <c r="BG1603" s="18"/>
      <c r="BH1603" s="15"/>
    </row>
    <row r="1604" spans="1:60" x14ac:dyDescent="0.25">
      <c r="A1604" s="15"/>
      <c r="B1604" s="14" t="s">
        <v>4970</v>
      </c>
      <c r="C1604" s="14" t="s">
        <v>4971</v>
      </c>
      <c r="D1604" s="14" t="s">
        <v>4972</v>
      </c>
      <c r="E1604" s="16" t="s">
        <v>36</v>
      </c>
      <c r="F1604" s="16" t="s">
        <v>350</v>
      </c>
      <c r="G1604" s="81" t="s">
        <v>115</v>
      </c>
      <c r="H1604" s="82" t="s">
        <v>173</v>
      </c>
      <c r="I1604" s="17" t="s">
        <v>31</v>
      </c>
      <c r="J1604" s="17" t="s">
        <v>4973</v>
      </c>
      <c r="K1604" s="15"/>
      <c r="L1604" s="18">
        <v>44022</v>
      </c>
      <c r="M1604" s="83">
        <v>847.430999999866</v>
      </c>
      <c r="N1604" s="84">
        <v>847.430999999866</v>
      </c>
      <c r="O1604" s="84">
        <v>1076.3978000003799</v>
      </c>
      <c r="P1604" s="85">
        <f t="shared" si="24"/>
        <v>0.787284217785996</v>
      </c>
      <c r="Q1604" s="18">
        <v>43879</v>
      </c>
      <c r="R1604" s="86">
        <v>503.62099999999998</v>
      </c>
      <c r="S1604" s="86">
        <v>167.88188167929599</v>
      </c>
      <c r="T1604" s="15"/>
      <c r="U1604" s="19">
        <v>-3.3898089814101699E-3</v>
      </c>
      <c r="V1604" s="51">
        <v>-0.29706798277402402</v>
      </c>
      <c r="W1604" s="19">
        <v>-5.0702229491434998E-2</v>
      </c>
      <c r="X1604" s="51">
        <v>-4.2813056980812698</v>
      </c>
      <c r="Y1604" s="19">
        <v>-0.17033624922274601</v>
      </c>
      <c r="Z1604" s="51">
        <v>2.29804853597307</v>
      </c>
      <c r="AA1604" s="19">
        <v>-0.15277267344936299</v>
      </c>
      <c r="AB1604" s="51">
        <v>5.2993995582219204</v>
      </c>
      <c r="AC1604" s="19">
        <v>-0.151721145284682</v>
      </c>
      <c r="AD1604" s="51">
        <v>9.1137409697839793</v>
      </c>
      <c r="AE1604" s="19">
        <v>-0.15321484303873101</v>
      </c>
      <c r="AF1604" s="87">
        <v>2.45574774472334</v>
      </c>
      <c r="AG1604" s="19">
        <v>1.7457209869462501E-3</v>
      </c>
      <c r="AH1604" s="51">
        <v>-1.6242488931311501</v>
      </c>
      <c r="AI1604" s="19">
        <v>-0.17250856462400399</v>
      </c>
      <c r="AJ1604" s="51">
        <v>-3.5239392554067299</v>
      </c>
      <c r="AK1604" s="19">
        <v>-0.15321484303873101</v>
      </c>
      <c r="AL1604" s="19">
        <v>-5.0976485389619498E-2</v>
      </c>
      <c r="AM1604" s="51">
        <v>1.57502481043048</v>
      </c>
      <c r="AN1604" s="15"/>
      <c r="AO1604" s="22">
        <v>3.76837356652686E-2</v>
      </c>
      <c r="AP1604" s="22">
        <v>-6.4143244062506696E-2</v>
      </c>
      <c r="AQ1604" s="22">
        <v>5.6646052720679997E-2</v>
      </c>
      <c r="AR1604" s="22">
        <v>-0.172245833871712</v>
      </c>
      <c r="AS1604" s="20">
        <v>7</v>
      </c>
      <c r="AT1604" s="20">
        <v>5</v>
      </c>
      <c r="AU1604" s="20">
        <v>6</v>
      </c>
      <c r="AV1604" s="21">
        <v>6</v>
      </c>
      <c r="AW1604" s="15"/>
      <c r="AX1604" s="25">
        <v>0.17342253235052299</v>
      </c>
      <c r="AY1604" s="26">
        <v>-0.90530281167048099</v>
      </c>
      <c r="AZ1604" s="26">
        <v>6.3311571025110397E-2</v>
      </c>
      <c r="BA1604" s="26">
        <v>-1.14176342840256</v>
      </c>
      <c r="BB1604" s="85">
        <v>1.77516411522993E-2</v>
      </c>
      <c r="BC1604" s="88">
        <v>-31.058303909550901</v>
      </c>
      <c r="BD1604" s="18">
        <v>43879</v>
      </c>
      <c r="BE1604" s="18">
        <v>43914</v>
      </c>
      <c r="BF1604" s="20"/>
      <c r="BG1604" s="18"/>
      <c r="BH1604" s="15"/>
    </row>
    <row r="1605" spans="1:60" x14ac:dyDescent="0.25">
      <c r="A1605" s="15"/>
      <c r="B1605" s="14" t="s">
        <v>4974</v>
      </c>
      <c r="C1605" s="14" t="s">
        <v>4975</v>
      </c>
      <c r="D1605" s="14" t="s">
        <v>4972</v>
      </c>
      <c r="E1605" s="16" t="s">
        <v>43</v>
      </c>
      <c r="F1605" s="16" t="s">
        <v>350</v>
      </c>
      <c r="G1605" s="81" t="s">
        <v>115</v>
      </c>
      <c r="H1605" s="82" t="s">
        <v>173</v>
      </c>
      <c r="I1605" s="17" t="s">
        <v>31</v>
      </c>
      <c r="J1605" s="17" t="s">
        <v>64</v>
      </c>
      <c r="K1605" s="15"/>
      <c r="L1605" s="18">
        <v>44022</v>
      </c>
      <c r="M1605" s="83">
        <v>926.22360000014305</v>
      </c>
      <c r="N1605" s="84">
        <v>926.22360000014305</v>
      </c>
      <c r="O1605" s="84">
        <v>1172.79590000026</v>
      </c>
      <c r="P1605" s="85">
        <f t="shared" si="24"/>
        <v>0.78975685368608273</v>
      </c>
      <c r="Q1605" s="18">
        <v>43879</v>
      </c>
      <c r="R1605" s="86">
        <v>361776.74800000002</v>
      </c>
      <c r="S1605" s="86">
        <v>456767.56665624998</v>
      </c>
      <c r="T1605" s="15"/>
      <c r="U1605" s="19">
        <v>-3.3680395308692801E-3</v>
      </c>
      <c r="V1605" s="51">
        <v>-0.29489103771993502</v>
      </c>
      <c r="W1605" s="19">
        <v>-5.00776420212787E-2</v>
      </c>
      <c r="X1605" s="51">
        <v>-4.2188469510656397</v>
      </c>
      <c r="Y1605" s="19">
        <v>-0.16695475938555299</v>
      </c>
      <c r="Z1605" s="51">
        <v>2.6361975196923599</v>
      </c>
      <c r="AA1605" s="19">
        <v>-0.14580455192757699</v>
      </c>
      <c r="AB1605" s="51">
        <v>5.9962117104005301</v>
      </c>
      <c r="AC1605" s="19">
        <v>-9.3864517511101406E-2</v>
      </c>
      <c r="AD1605" s="51">
        <v>14.899403747142101</v>
      </c>
      <c r="AE1605" s="19">
        <v>-6.8775070270057803E-2</v>
      </c>
      <c r="AF1605" s="87">
        <v>10.899725021590701</v>
      </c>
      <c r="AG1605" s="19">
        <v>1.9652601040434101E-3</v>
      </c>
      <c r="AH1605" s="51">
        <v>-1.60229498142144</v>
      </c>
      <c r="AI1605" s="19">
        <v>-0.16896289175580001</v>
      </c>
      <c r="AJ1605" s="51">
        <v>-3.1693719685863502</v>
      </c>
      <c r="AK1605" s="19">
        <v>-7.3776399999624098E-2</v>
      </c>
      <c r="AL1605" s="19">
        <v>-2.3475509848140098E-2</v>
      </c>
      <c r="AM1605" s="51">
        <v>10.386733040009901</v>
      </c>
      <c r="AN1605" s="15"/>
      <c r="AO1605" s="22">
        <v>3.7706544322645599E-2</v>
      </c>
      <c r="AP1605" s="22">
        <v>-6.4252845376395307E-2</v>
      </c>
      <c r="AQ1605" s="22">
        <v>5.7341394964168999E-2</v>
      </c>
      <c r="AR1605" s="22">
        <v>-0.171693271799886</v>
      </c>
      <c r="AS1605" s="20">
        <v>7</v>
      </c>
      <c r="AT1605" s="20">
        <v>5</v>
      </c>
      <c r="AU1605" s="20">
        <v>6</v>
      </c>
      <c r="AV1605" s="21">
        <v>6</v>
      </c>
      <c r="AW1605" s="15"/>
      <c r="AX1605" s="25">
        <v>0.17345054098201201</v>
      </c>
      <c r="AY1605" s="26">
        <v>-0.86749415361009596</v>
      </c>
      <c r="AZ1605" s="26">
        <v>8.79706730297585E-2</v>
      </c>
      <c r="BA1605" s="26">
        <v>-1.09536429103537</v>
      </c>
      <c r="BB1605" s="85">
        <v>1.7754530876572999E-2</v>
      </c>
      <c r="BC1605" s="88">
        <v>-31.005369305959899</v>
      </c>
      <c r="BD1605" s="18">
        <v>43879</v>
      </c>
      <c r="BE1605" s="18">
        <v>43914</v>
      </c>
      <c r="BF1605" s="20"/>
      <c r="BG1605" s="18"/>
      <c r="BH1605" s="15"/>
    </row>
    <row r="1606" spans="1:60" x14ac:dyDescent="0.25">
      <c r="A1606" s="15"/>
      <c r="B1606" s="14" t="s">
        <v>4976</v>
      </c>
      <c r="C1606" s="14" t="s">
        <v>4977</v>
      </c>
      <c r="D1606" s="14" t="s">
        <v>4972</v>
      </c>
      <c r="E1606" s="16" t="s">
        <v>257</v>
      </c>
      <c r="F1606" s="16" t="s">
        <v>350</v>
      </c>
      <c r="G1606" s="81" t="s">
        <v>115</v>
      </c>
      <c r="H1606" s="82" t="s">
        <v>173</v>
      </c>
      <c r="I1606" s="17" t="s">
        <v>31</v>
      </c>
      <c r="J1606" s="17" t="s">
        <v>4978</v>
      </c>
      <c r="K1606" s="15"/>
      <c r="L1606" s="18">
        <v>44022</v>
      </c>
      <c r="M1606" s="83">
        <v>934.77089999988698</v>
      </c>
      <c r="N1606" s="84">
        <v>934.77089999988698</v>
      </c>
      <c r="O1606" s="84">
        <v>1181.9978000000101</v>
      </c>
      <c r="P1606" s="85">
        <f t="shared" si="24"/>
        <v>0.79083979682523853</v>
      </c>
      <c r="Q1606" s="18">
        <v>43879</v>
      </c>
      <c r="R1606" s="86">
        <v>3930176.139</v>
      </c>
      <c r="S1606" s="86">
        <v>4694927.4940937497</v>
      </c>
      <c r="T1606" s="15"/>
      <c r="U1606" s="19">
        <v>-3.3584921720830599E-3</v>
      </c>
      <c r="V1606" s="51">
        <v>-0.29393630184131297</v>
      </c>
      <c r="W1606" s="19">
        <v>-4.98044811229192E-2</v>
      </c>
      <c r="X1606" s="51">
        <v>-4.1915308612296904</v>
      </c>
      <c r="Y1606" s="19">
        <v>-0.16550040199770599</v>
      </c>
      <c r="Z1606" s="51">
        <v>2.7816332584770902</v>
      </c>
      <c r="AA1606" s="19">
        <v>-0.14287580903517699</v>
      </c>
      <c r="AB1606" s="51">
        <v>6.2890859996405197</v>
      </c>
      <c r="AC1606" s="19">
        <v>-8.8936786930426004E-2</v>
      </c>
      <c r="AD1606" s="51">
        <v>15.3921768052096</v>
      </c>
      <c r="AE1606" s="19">
        <v>-6.1837172296727701E-2</v>
      </c>
      <c r="AF1606" s="87">
        <v>11.593514818931</v>
      </c>
      <c r="AG1606" s="19">
        <v>2.0614293061953499E-3</v>
      </c>
      <c r="AH1606" s="51">
        <v>-1.5926780612062399</v>
      </c>
      <c r="AI1606" s="19">
        <v>-0.16743220814183599</v>
      </c>
      <c r="AJ1606" s="51">
        <v>-3.0163036071899101</v>
      </c>
      <c r="AK1606" s="19">
        <v>-6.6666060932257104E-2</v>
      </c>
      <c r="AL1606" s="19">
        <v>-2.11580043887807E-2</v>
      </c>
      <c r="AM1606" s="51">
        <v>11.097766946753801</v>
      </c>
      <c r="AN1606" s="15"/>
      <c r="AO1606" s="22">
        <v>3.7716463450124103E-2</v>
      </c>
      <c r="AP1606" s="22">
        <v>-6.4243875385727706E-2</v>
      </c>
      <c r="AQ1606" s="22">
        <v>5.76456416638393E-2</v>
      </c>
      <c r="AR1606" s="22">
        <v>-0.17144703720725399</v>
      </c>
      <c r="AS1606" s="20">
        <v>7</v>
      </c>
      <c r="AT1606" s="20">
        <v>5</v>
      </c>
      <c r="AU1606" s="20">
        <v>6</v>
      </c>
      <c r="AV1606" s="21">
        <v>6</v>
      </c>
      <c r="AW1606" s="15"/>
      <c r="AX1606" s="25">
        <v>0.17345111738279201</v>
      </c>
      <c r="AY1606" s="26">
        <v>-0.85167100006219698</v>
      </c>
      <c r="AZ1606" s="26">
        <v>9.8333671439945605E-2</v>
      </c>
      <c r="BA1606" s="26">
        <v>-1.0759611330850001</v>
      </c>
      <c r="BB1606" s="85">
        <v>1.77547659863194E-2</v>
      </c>
      <c r="BC1606" s="88">
        <v>-30.982231946633</v>
      </c>
      <c r="BD1606" s="18">
        <v>43879</v>
      </c>
      <c r="BE1606" s="18">
        <v>43914</v>
      </c>
      <c r="BF1606" s="20"/>
      <c r="BG1606" s="18"/>
      <c r="BH1606" s="15"/>
    </row>
    <row r="1607" spans="1:60" x14ac:dyDescent="0.25">
      <c r="A1607" s="15"/>
      <c r="B1607" s="14" t="s">
        <v>4979</v>
      </c>
      <c r="C1607" s="14" t="s">
        <v>4980</v>
      </c>
      <c r="D1607" s="14" t="s">
        <v>4972</v>
      </c>
      <c r="E1607" s="16" t="s">
        <v>1393</v>
      </c>
      <c r="F1607" s="16" t="s">
        <v>350</v>
      </c>
      <c r="G1607" s="81" t="s">
        <v>115</v>
      </c>
      <c r="H1607" s="82" t="s">
        <v>173</v>
      </c>
      <c r="I1607" s="17" t="s">
        <v>31</v>
      </c>
      <c r="J1607" s="17" t="s">
        <v>64</v>
      </c>
      <c r="K1607" s="15"/>
      <c r="L1607" s="18">
        <v>44022</v>
      </c>
      <c r="M1607" s="83">
        <v>838.17009999975596</v>
      </c>
      <c r="N1607" s="84">
        <v>838.17009999975596</v>
      </c>
      <c r="O1607" s="84"/>
      <c r="P1607" s="85" t="str">
        <f t="shared" ref="P1607:P1670" si="25">IFERROR(N1607/O1607,"")</f>
        <v/>
      </c>
      <c r="Q1607" s="18"/>
      <c r="R1607" s="86">
        <v>497775.78100000002</v>
      </c>
      <c r="S1607" s="86"/>
      <c r="T1607" s="15"/>
      <c r="U1607" s="19">
        <v>-3.3434726719860901E-3</v>
      </c>
      <c r="V1607" s="51">
        <v>-0.29243435183161598</v>
      </c>
      <c r="W1607" s="19">
        <v>-4.9375164738230497E-2</v>
      </c>
      <c r="X1607" s="51">
        <v>-4.1485992227608204</v>
      </c>
      <c r="Y1607" s="19">
        <v>-0.16320926584652601</v>
      </c>
      <c r="Z1607" s="51">
        <v>3.0107468735950502</v>
      </c>
      <c r="AA1607" s="19"/>
      <c r="AB1607" s="51"/>
      <c r="AC1607" s="19"/>
      <c r="AD1607" s="51"/>
      <c r="AE1607" s="19"/>
      <c r="AF1607" s="87"/>
      <c r="AG1607" s="19">
        <v>2.2121915044408498E-3</v>
      </c>
      <c r="AH1607" s="51">
        <v>-1.5776018413816899</v>
      </c>
      <c r="AI1607" s="19">
        <v>-0.16502068993577301</v>
      </c>
      <c r="AJ1607" s="51">
        <v>-2.77515178658359</v>
      </c>
      <c r="AK1607" s="19">
        <v>-0.16182990000030301</v>
      </c>
      <c r="AL1607" s="19">
        <v>-0.173809340781299</v>
      </c>
      <c r="AM1607" s="51">
        <v>-0.56232099141925596</v>
      </c>
      <c r="AN1607" s="15"/>
      <c r="AO1607" s="22">
        <v>3.7732142061940997E-2</v>
      </c>
      <c r="AP1607" s="22">
        <v>-6.4229753272229601E-2</v>
      </c>
      <c r="AQ1607" s="22">
        <v>5.8123669008637101E-2</v>
      </c>
      <c r="AR1607" s="22">
        <v>-0.171060085033823</v>
      </c>
      <c r="AS1607" s="20"/>
      <c r="AT1607" s="20"/>
      <c r="AU1607" s="20"/>
      <c r="AV1607" s="21"/>
      <c r="AW1607" s="15"/>
      <c r="AX1607" s="25"/>
      <c r="AY1607" s="26"/>
      <c r="AZ1607" s="26"/>
      <c r="BA1607" s="26"/>
      <c r="BB1607" s="85"/>
      <c r="BC1607" s="88">
        <v>-30.945817374537</v>
      </c>
      <c r="BD1607" s="18">
        <v>43879</v>
      </c>
      <c r="BE1607" s="18">
        <v>43914</v>
      </c>
      <c r="BF1607" s="20"/>
      <c r="BG1607" s="18"/>
      <c r="BH1607" s="15"/>
    </row>
    <row r="1608" spans="1:60" x14ac:dyDescent="0.25">
      <c r="A1608" s="15"/>
      <c r="B1608" s="14" t="s">
        <v>4981</v>
      </c>
      <c r="C1608" s="14" t="s">
        <v>4982</v>
      </c>
      <c r="D1608" s="14" t="s">
        <v>4972</v>
      </c>
      <c r="E1608" s="16" t="s">
        <v>363</v>
      </c>
      <c r="F1608" s="16" t="s">
        <v>350</v>
      </c>
      <c r="G1608" s="81" t="s">
        <v>115</v>
      </c>
      <c r="H1608" s="82" t="s">
        <v>173</v>
      </c>
      <c r="I1608" s="17" t="s">
        <v>31</v>
      </c>
      <c r="J1608" s="17" t="s">
        <v>4983</v>
      </c>
      <c r="K1608" s="15"/>
      <c r="L1608" s="18">
        <v>44022</v>
      </c>
      <c r="M1608" s="83">
        <v>913.68159999977797</v>
      </c>
      <c r="N1608" s="84">
        <v>913.68159999977797</v>
      </c>
      <c r="O1608" s="84">
        <v>1158.0491000004099</v>
      </c>
      <c r="P1608" s="85">
        <f t="shared" si="25"/>
        <v>0.7889834722892618</v>
      </c>
      <c r="Q1608" s="18">
        <v>43879</v>
      </c>
      <c r="R1608" s="86">
        <v>4896693.3770000003</v>
      </c>
      <c r="S1608" s="86">
        <v>6770524.8978906199</v>
      </c>
      <c r="T1608" s="15"/>
      <c r="U1608" s="19">
        <v>-3.37487167053041E-3</v>
      </c>
      <c r="V1608" s="51">
        <v>-0.29557425168604801</v>
      </c>
      <c r="W1608" s="19">
        <v>-5.0273032512486701E-2</v>
      </c>
      <c r="X1608" s="51">
        <v>-4.2383860001864404</v>
      </c>
      <c r="Y1608" s="19">
        <v>-0.167992651016102</v>
      </c>
      <c r="Z1608" s="51">
        <v>2.5324083566374598</v>
      </c>
      <c r="AA1608" s="19">
        <v>-0.14826984458428299</v>
      </c>
      <c r="AB1608" s="51">
        <v>5.7496824447298396</v>
      </c>
      <c r="AC1608" s="19">
        <v>-0.10473656511938299</v>
      </c>
      <c r="AD1608" s="51">
        <v>13.8121989863139</v>
      </c>
      <c r="AE1608" s="19">
        <v>-8.8357288923434696E-2</v>
      </c>
      <c r="AF1608" s="87">
        <v>8.9415031562530203</v>
      </c>
      <c r="AG1608" s="19">
        <v>1.8968107742694E-3</v>
      </c>
      <c r="AH1608" s="51">
        <v>-1.6091399143988401</v>
      </c>
      <c r="AI1608" s="19">
        <v>-0.17005510883347599</v>
      </c>
      <c r="AJ1608" s="51">
        <v>-3.2785936763539199</v>
      </c>
      <c r="AK1608" s="19">
        <v>-8.6318400000018294E-2</v>
      </c>
      <c r="AL1608" s="19">
        <v>-2.7262819988209199E-2</v>
      </c>
      <c r="AM1608" s="51">
        <v>8.6984727280651004</v>
      </c>
      <c r="AN1608" s="15"/>
      <c r="AO1608" s="22">
        <v>3.7699393758885001E-2</v>
      </c>
      <c r="AP1608" s="22">
        <v>-6.4259297253593098E-2</v>
      </c>
      <c r="AQ1608" s="22">
        <v>5.71240820136154E-2</v>
      </c>
      <c r="AR1608" s="22">
        <v>-0.171868813608889</v>
      </c>
      <c r="AS1608" s="20">
        <v>7</v>
      </c>
      <c r="AT1608" s="20">
        <v>5</v>
      </c>
      <c r="AU1608" s="20">
        <v>6</v>
      </c>
      <c r="AV1608" s="21">
        <v>6</v>
      </c>
      <c r="AW1608" s="15"/>
      <c r="AX1608" s="25">
        <v>0.17344656542263701</v>
      </c>
      <c r="AY1608" s="26">
        <v>-0.88086134907189295</v>
      </c>
      <c r="AZ1608" s="26">
        <v>7.9250526706346094E-2</v>
      </c>
      <c r="BA1608" s="26">
        <v>-1.1117886154988801</v>
      </c>
      <c r="BB1608" s="85">
        <v>1.7754005270780901E-2</v>
      </c>
      <c r="BC1608" s="88">
        <v>-31.021888450166401</v>
      </c>
      <c r="BD1608" s="18">
        <v>43879</v>
      </c>
      <c r="BE1608" s="18">
        <v>43914</v>
      </c>
      <c r="BF1608" s="20"/>
      <c r="BG1608" s="18"/>
      <c r="BH1608" s="15"/>
    </row>
    <row r="1609" spans="1:60" x14ac:dyDescent="0.25">
      <c r="A1609" s="15"/>
      <c r="B1609" s="14" t="s">
        <v>4984</v>
      </c>
      <c r="C1609" s="14" t="s">
        <v>4985</v>
      </c>
      <c r="D1609" s="14" t="s">
        <v>4972</v>
      </c>
      <c r="E1609" s="16" t="s">
        <v>367</v>
      </c>
      <c r="F1609" s="16" t="s">
        <v>350</v>
      </c>
      <c r="G1609" s="81" t="s">
        <v>115</v>
      </c>
      <c r="H1609" s="82" t="s">
        <v>173</v>
      </c>
      <c r="I1609" s="17" t="s">
        <v>31</v>
      </c>
      <c r="J1609" s="17" t="s">
        <v>4986</v>
      </c>
      <c r="K1609" s="15"/>
      <c r="L1609" s="18">
        <v>44022</v>
      </c>
      <c r="M1609" s="83">
        <v>940.19220000039797</v>
      </c>
      <c r="N1609" s="84">
        <v>940.19220000039797</v>
      </c>
      <c r="O1609" s="84">
        <v>1189.5508999992201</v>
      </c>
      <c r="P1609" s="85">
        <f t="shared" si="25"/>
        <v>0.79037576282024957</v>
      </c>
      <c r="Q1609" s="18">
        <v>43879</v>
      </c>
      <c r="R1609" s="86">
        <v>247226.106</v>
      </c>
      <c r="S1609" s="86">
        <v>360956.25585497997</v>
      </c>
      <c r="T1609" s="15"/>
      <c r="U1609" s="19">
        <v>-3.3625397945797899E-3</v>
      </c>
      <c r="V1609" s="51">
        <v>-0.29434106409098598</v>
      </c>
      <c r="W1609" s="19">
        <v>-4.9921280848138801E-2</v>
      </c>
      <c r="X1609" s="51">
        <v>-4.2032108337516503</v>
      </c>
      <c r="Y1609" s="19">
        <v>-0.16612347169022501</v>
      </c>
      <c r="Z1609" s="51">
        <v>2.71932628922514</v>
      </c>
      <c r="AA1609" s="19">
        <v>-0.144053791957995</v>
      </c>
      <c r="AB1609" s="51">
        <v>6.1712877073587196</v>
      </c>
      <c r="AC1609" s="19">
        <v>-8.9533881443494501E-2</v>
      </c>
      <c r="AD1609" s="51">
        <v>15.3324673539028</v>
      </c>
      <c r="AE1609" s="19">
        <v>-6.17774106813158E-2</v>
      </c>
      <c r="AF1609" s="87">
        <v>11.599490980472201</v>
      </c>
      <c r="AG1609" s="19">
        <v>2.0203634994686599E-3</v>
      </c>
      <c r="AH1609" s="51">
        <v>-1.59678464187891</v>
      </c>
      <c r="AI1609" s="19">
        <v>-0.16808804571803199</v>
      </c>
      <c r="AJ1609" s="51">
        <v>-3.08188736480952</v>
      </c>
      <c r="AK1609" s="19">
        <v>-5.9807799999398399E-2</v>
      </c>
      <c r="AL1609" s="19">
        <v>-1.8774067781123401E-2</v>
      </c>
      <c r="AM1609" s="51">
        <v>9.9406754595256608</v>
      </c>
      <c r="AN1609" s="15"/>
      <c r="AO1609" s="22">
        <v>3.77122275513102E-2</v>
      </c>
      <c r="AP1609" s="22">
        <v>-6.4247709430710495E-2</v>
      </c>
      <c r="AQ1609" s="22">
        <v>5.7515434842571302E-2</v>
      </c>
      <c r="AR1609" s="22">
        <v>-0.17155262773303501</v>
      </c>
      <c r="AS1609" s="20">
        <v>7</v>
      </c>
      <c r="AT1609" s="20">
        <v>5</v>
      </c>
      <c r="AU1609" s="20">
        <v>6</v>
      </c>
      <c r="AV1609" s="21">
        <v>6</v>
      </c>
      <c r="AW1609" s="15"/>
      <c r="AX1609" s="25">
        <v>0.17345163031015501</v>
      </c>
      <c r="AY1609" s="26">
        <v>-0.85802430759849802</v>
      </c>
      <c r="AZ1609" s="26">
        <v>9.4165897496850406E-2</v>
      </c>
      <c r="BA1609" s="26">
        <v>-1.08374449910116</v>
      </c>
      <c r="BB1609" s="85">
        <v>1.7754741529843202E-2</v>
      </c>
      <c r="BC1609" s="88">
        <v>-30.9921584691911</v>
      </c>
      <c r="BD1609" s="18">
        <v>43879</v>
      </c>
      <c r="BE1609" s="18">
        <v>43914</v>
      </c>
      <c r="BF1609" s="20"/>
      <c r="BG1609" s="18"/>
      <c r="BH1609" s="15"/>
    </row>
    <row r="1610" spans="1:60" x14ac:dyDescent="0.25">
      <c r="A1610" s="15"/>
      <c r="B1610" s="14" t="s">
        <v>4987</v>
      </c>
      <c r="C1610" s="14" t="s">
        <v>4988</v>
      </c>
      <c r="D1610" s="14" t="s">
        <v>4972</v>
      </c>
      <c r="E1610" s="16" t="s">
        <v>378</v>
      </c>
      <c r="F1610" s="16" t="s">
        <v>350</v>
      </c>
      <c r="G1610" s="81" t="s">
        <v>115</v>
      </c>
      <c r="H1610" s="82" t="s">
        <v>173</v>
      </c>
      <c r="I1610" s="17" t="s">
        <v>31</v>
      </c>
      <c r="J1610" s="17" t="s">
        <v>64</v>
      </c>
      <c r="K1610" s="15"/>
      <c r="L1610" s="18">
        <v>44022</v>
      </c>
      <c r="M1610" s="83">
        <v>1024.15110000037</v>
      </c>
      <c r="N1610" s="84">
        <v>1024.15110000037</v>
      </c>
      <c r="O1610" s="84"/>
      <c r="P1610" s="85" t="str">
        <f t="shared" si="25"/>
        <v/>
      </c>
      <c r="Q1610" s="18"/>
      <c r="R1610" s="86">
        <v>0</v>
      </c>
      <c r="S1610" s="86"/>
      <c r="T1610" s="15"/>
      <c r="U1610" s="19">
        <v>0</v>
      </c>
      <c r="V1610" s="51">
        <v>4.1912915366992799E-2</v>
      </c>
      <c r="W1610" s="19">
        <v>0</v>
      </c>
      <c r="X1610" s="51">
        <v>0.78891725106586796</v>
      </c>
      <c r="Y1610" s="19">
        <v>2.0947672488546201E-2</v>
      </c>
      <c r="Z1610" s="51">
        <v>21.4264407071169</v>
      </c>
      <c r="AA1610" s="19"/>
      <c r="AB1610" s="51"/>
      <c r="AC1610" s="19"/>
      <c r="AD1610" s="51"/>
      <c r="AE1610" s="19"/>
      <c r="AF1610" s="87"/>
      <c r="AG1610" s="19">
        <v>0</v>
      </c>
      <c r="AH1610" s="51">
        <v>-1.79882099182578</v>
      </c>
      <c r="AI1610" s="19">
        <v>1.8584332903628799E-2</v>
      </c>
      <c r="AJ1610" s="51">
        <v>15.5853504973638</v>
      </c>
      <c r="AK1610" s="19">
        <v>2.41511000003811E-2</v>
      </c>
      <c r="AL1610" s="19">
        <v>3.9047179134286097E-2</v>
      </c>
      <c r="AM1610" s="51">
        <v>15.6444457559846</v>
      </c>
      <c r="AN1610" s="15"/>
      <c r="AO1610" s="22">
        <v>1.0210911035756E-2</v>
      </c>
      <c r="AP1610" s="22">
        <v>-8.0150932753895194E-3</v>
      </c>
      <c r="AQ1610" s="22">
        <v>1.8584332903628799E-2</v>
      </c>
      <c r="AR1610" s="22">
        <v>0</v>
      </c>
      <c r="AS1610" s="20"/>
      <c r="AT1610" s="20"/>
      <c r="AU1610" s="20"/>
      <c r="AV1610" s="21"/>
      <c r="AW1610" s="15"/>
      <c r="AX1610" s="25"/>
      <c r="AY1610" s="26"/>
      <c r="AZ1610" s="26"/>
      <c r="BA1610" s="26"/>
      <c r="BB1610" s="85"/>
      <c r="BC1610" s="88">
        <v>-1.87123572254677</v>
      </c>
      <c r="BD1610" s="18">
        <v>43809</v>
      </c>
      <c r="BE1610" s="18">
        <v>43812</v>
      </c>
      <c r="BF1610" s="20">
        <v>17</v>
      </c>
      <c r="BG1610" s="18">
        <v>43832</v>
      </c>
      <c r="BH1610" s="15"/>
    </row>
    <row r="1611" spans="1:60" x14ac:dyDescent="0.25">
      <c r="A1611" s="15"/>
      <c r="B1611" s="14" t="s">
        <v>4989</v>
      </c>
      <c r="C1611" s="14" t="s">
        <v>4990</v>
      </c>
      <c r="D1611" s="14" t="s">
        <v>4972</v>
      </c>
      <c r="E1611" s="16" t="s">
        <v>382</v>
      </c>
      <c r="F1611" s="16" t="s">
        <v>350</v>
      </c>
      <c r="G1611" s="81" t="s">
        <v>115</v>
      </c>
      <c r="H1611" s="82" t="s">
        <v>173</v>
      </c>
      <c r="I1611" s="17" t="s">
        <v>31</v>
      </c>
      <c r="J1611" s="17" t="s">
        <v>64</v>
      </c>
      <c r="K1611" s="15"/>
      <c r="L1611" s="18">
        <v>44022</v>
      </c>
      <c r="M1611" s="83">
        <v>830.74220000021205</v>
      </c>
      <c r="N1611" s="84">
        <v>830.74220000021205</v>
      </c>
      <c r="O1611" s="84"/>
      <c r="P1611" s="85" t="str">
        <f t="shared" si="25"/>
        <v/>
      </c>
      <c r="Q1611" s="18"/>
      <c r="R1611" s="86">
        <v>13923.813</v>
      </c>
      <c r="S1611" s="86"/>
      <c r="T1611" s="15"/>
      <c r="U1611" s="19">
        <v>-3.3556906073499699E-3</v>
      </c>
      <c r="V1611" s="51">
        <v>-0.293656145368004</v>
      </c>
      <c r="W1611" s="19">
        <v>-4.9725965047400698E-2</v>
      </c>
      <c r="X1611" s="51">
        <v>-4.1836792536778402</v>
      </c>
      <c r="Y1611" s="19">
        <v>-0.16508380345854701</v>
      </c>
      <c r="Z1611" s="51">
        <v>2.8232931123929998</v>
      </c>
      <c r="AA1611" s="19"/>
      <c r="AB1611" s="51"/>
      <c r="AC1611" s="19"/>
      <c r="AD1611" s="51"/>
      <c r="AE1611" s="19"/>
      <c r="AF1611" s="87"/>
      <c r="AG1611" s="19">
        <v>2.0889967127004599E-3</v>
      </c>
      <c r="AH1611" s="51">
        <v>-1.5899213205557301</v>
      </c>
      <c r="AI1611" s="19">
        <v>-0.16699360531871199</v>
      </c>
      <c r="AJ1611" s="51">
        <v>-2.9724433248775299</v>
      </c>
      <c r="AK1611" s="19">
        <v>-0.169257800000196</v>
      </c>
      <c r="AL1611" s="19">
        <v>-0.187539557571581</v>
      </c>
      <c r="AM1611" s="51">
        <v>-0.81406992339179896</v>
      </c>
      <c r="AN1611" s="15"/>
      <c r="AO1611" s="22">
        <v>3.7719328667662901E-2</v>
      </c>
      <c r="AP1611" s="22">
        <v>-6.4241270902130096E-2</v>
      </c>
      <c r="AQ1611" s="22">
        <v>5.7732425280846697E-2</v>
      </c>
      <c r="AR1611" s="22">
        <v>-0.17137654316582501</v>
      </c>
      <c r="AS1611" s="20"/>
      <c r="AT1611" s="20"/>
      <c r="AU1611" s="20"/>
      <c r="AV1611" s="21"/>
      <c r="AW1611" s="15"/>
      <c r="AX1611" s="25"/>
      <c r="AY1611" s="26"/>
      <c r="AZ1611" s="26"/>
      <c r="BA1611" s="26"/>
      <c r="BB1611" s="85"/>
      <c r="BC1611" s="88">
        <v>-30.975587016029699</v>
      </c>
      <c r="BD1611" s="18">
        <v>43879</v>
      </c>
      <c r="BE1611" s="18">
        <v>43914</v>
      </c>
      <c r="BF1611" s="20"/>
      <c r="BG1611" s="18"/>
      <c r="BH1611" s="15"/>
    </row>
    <row r="1612" spans="1:60" x14ac:dyDescent="0.25">
      <c r="A1612" s="15"/>
      <c r="B1612" s="14" t="s">
        <v>4991</v>
      </c>
      <c r="C1612" s="14" t="s">
        <v>4992</v>
      </c>
      <c r="D1612" s="14" t="s">
        <v>4972</v>
      </c>
      <c r="E1612" s="16" t="s">
        <v>386</v>
      </c>
      <c r="F1612" s="16" t="s">
        <v>350</v>
      </c>
      <c r="G1612" s="81" t="s">
        <v>115</v>
      </c>
      <c r="H1612" s="82" t="s">
        <v>173</v>
      </c>
      <c r="I1612" s="17" t="s">
        <v>31</v>
      </c>
      <c r="J1612" s="17" t="s">
        <v>64</v>
      </c>
      <c r="K1612" s="15"/>
      <c r="L1612" s="18">
        <v>44022</v>
      </c>
      <c r="M1612" s="83">
        <v>948.24399999994796</v>
      </c>
      <c r="N1612" s="84">
        <v>948.24399999994796</v>
      </c>
      <c r="O1612" s="84">
        <v>1198.0943</v>
      </c>
      <c r="P1612" s="85">
        <f t="shared" si="25"/>
        <v>0.79146023814648647</v>
      </c>
      <c r="Q1612" s="18">
        <v>43879</v>
      </c>
      <c r="R1612" s="86">
        <v>18763.274000000001</v>
      </c>
      <c r="S1612" s="86">
        <v>151384.395034424</v>
      </c>
      <c r="T1612" s="15"/>
      <c r="U1612" s="19">
        <v>-3.3530432265251901E-3</v>
      </c>
      <c r="V1612" s="51">
        <v>-0.29339140728552598</v>
      </c>
      <c r="W1612" s="19">
        <v>-4.9648310022384998E-2</v>
      </c>
      <c r="X1612" s="51">
        <v>-4.1759137511762701</v>
      </c>
      <c r="Y1612" s="19">
        <v>-0.164666890480439</v>
      </c>
      <c r="Z1612" s="51">
        <v>2.86498441020376</v>
      </c>
      <c r="AA1612" s="19">
        <v>-0.14105540207310699</v>
      </c>
      <c r="AB1612" s="51">
        <v>6.4711266958474898</v>
      </c>
      <c r="AC1612" s="19">
        <v>-8.4299448190868098E-2</v>
      </c>
      <c r="AD1612" s="51">
        <v>15.855910679165399</v>
      </c>
      <c r="AE1612" s="19">
        <v>-5.3281636642204797E-2</v>
      </c>
      <c r="AF1612" s="87">
        <v>12.449068384376</v>
      </c>
      <c r="AG1612" s="19">
        <v>2.1163732635614001E-3</v>
      </c>
      <c r="AH1612" s="51">
        <v>-1.5871836654696401</v>
      </c>
      <c r="AI1612" s="19">
        <v>-0.166555041905667</v>
      </c>
      <c r="AJ1612" s="51">
        <v>-2.92858698357304</v>
      </c>
      <c r="AK1612" s="19">
        <v>-5.1755999999877497E-2</v>
      </c>
      <c r="AL1612" s="19">
        <v>-1.6600840951468899E-2</v>
      </c>
      <c r="AM1612" s="51">
        <v>11.4851150618051</v>
      </c>
      <c r="AN1612" s="15"/>
      <c r="AO1612" s="22">
        <v>3.7722157287134898E-2</v>
      </c>
      <c r="AP1612" s="22">
        <v>-6.4238737001724097E-2</v>
      </c>
      <c r="AQ1612" s="22">
        <v>5.7819879575618002E-2</v>
      </c>
      <c r="AR1612" s="22">
        <v>-0.17130618124792801</v>
      </c>
      <c r="AS1612" s="20">
        <v>7</v>
      </c>
      <c r="AT1612" s="20">
        <v>5</v>
      </c>
      <c r="AU1612" s="20">
        <v>6</v>
      </c>
      <c r="AV1612" s="21">
        <v>6</v>
      </c>
      <c r="AW1612" s="15"/>
      <c r="AX1612" s="25">
        <v>0.17345285354706</v>
      </c>
      <c r="AY1612" s="26">
        <v>-0.84181815497049695</v>
      </c>
      <c r="AZ1612" s="26">
        <v>0.104773286308045</v>
      </c>
      <c r="BA1612" s="26">
        <v>-1.0638491579757099</v>
      </c>
      <c r="BB1612" s="85">
        <v>1.7755041751843201E-2</v>
      </c>
      <c r="BC1612" s="88">
        <v>-30.968981323123401</v>
      </c>
      <c r="BD1612" s="18">
        <v>43879</v>
      </c>
      <c r="BE1612" s="18">
        <v>43914</v>
      </c>
      <c r="BF1612" s="20"/>
      <c r="BG1612" s="18"/>
      <c r="BH1612" s="15"/>
    </row>
    <row r="1613" spans="1:60" x14ac:dyDescent="0.25">
      <c r="A1613" s="15"/>
      <c r="B1613" s="14" t="s">
        <v>4993</v>
      </c>
      <c r="C1613" s="14" t="s">
        <v>4994</v>
      </c>
      <c r="D1613" s="14" t="s">
        <v>4972</v>
      </c>
      <c r="E1613" s="16" t="s">
        <v>390</v>
      </c>
      <c r="F1613" s="16" t="s">
        <v>350</v>
      </c>
      <c r="G1613" s="81" t="s">
        <v>115</v>
      </c>
      <c r="H1613" s="82" t="s">
        <v>173</v>
      </c>
      <c r="I1613" s="17" t="s">
        <v>31</v>
      </c>
      <c r="J1613" s="17" t="s">
        <v>64</v>
      </c>
      <c r="K1613" s="15"/>
      <c r="L1613" s="18">
        <v>44022</v>
      </c>
      <c r="M1613" s="83">
        <v>957.09480000007898</v>
      </c>
      <c r="N1613" s="84">
        <v>957.09480000007898</v>
      </c>
      <c r="O1613" s="84">
        <v>1208.8041999991999</v>
      </c>
      <c r="P1613" s="85">
        <f t="shared" si="25"/>
        <v>0.79176991608790936</v>
      </c>
      <c r="Q1613" s="18">
        <v>43879</v>
      </c>
      <c r="R1613" s="86">
        <v>69504.717000000004</v>
      </c>
      <c r="S1613" s="86">
        <v>224314.850080078</v>
      </c>
      <c r="T1613" s="15"/>
      <c r="U1613" s="19">
        <v>-3.3502649812362502E-3</v>
      </c>
      <c r="V1613" s="51">
        <v>-0.29311358275663202</v>
      </c>
      <c r="W1613" s="19">
        <v>-4.9570184126423597E-2</v>
      </c>
      <c r="X1613" s="51">
        <v>-4.1681011615801298</v>
      </c>
      <c r="Y1613" s="19">
        <v>-0.16425094787438899</v>
      </c>
      <c r="Z1613" s="51">
        <v>2.9065786708088099</v>
      </c>
      <c r="AA1613" s="19">
        <v>-0.140144998340547</v>
      </c>
      <c r="AB1613" s="51">
        <v>6.5621670691034497</v>
      </c>
      <c r="AC1613" s="19">
        <v>-8.0533714122866501E-2</v>
      </c>
      <c r="AD1613" s="51">
        <v>16.232484085980101</v>
      </c>
      <c r="AE1613" s="19">
        <v>-4.7486598956311403E-2</v>
      </c>
      <c r="AF1613" s="87">
        <v>13.028572152965401</v>
      </c>
      <c r="AG1613" s="19">
        <v>2.1437679424707299E-3</v>
      </c>
      <c r="AH1613" s="51">
        <v>-1.5844441975787</v>
      </c>
      <c r="AI1613" s="19">
        <v>-0.16611714553815499</v>
      </c>
      <c r="AJ1613" s="51">
        <v>-2.8847973468218702</v>
      </c>
      <c r="AK1613" s="19">
        <v>-4.29051999999501E-2</v>
      </c>
      <c r="AL1613" s="19">
        <v>-1.3321772418748899E-2</v>
      </c>
      <c r="AM1613" s="51">
        <v>13.3027608615666</v>
      </c>
      <c r="AN1613" s="15"/>
      <c r="AO1613" s="22">
        <v>3.77250093806651E-2</v>
      </c>
      <c r="AP1613" s="22">
        <v>-6.4236155414619106E-2</v>
      </c>
      <c r="AQ1613" s="22">
        <v>5.7906586482204099E-2</v>
      </c>
      <c r="AR1613" s="22">
        <v>-0.17123589009599499</v>
      </c>
      <c r="AS1613" s="20">
        <v>7</v>
      </c>
      <c r="AT1613" s="20">
        <v>5</v>
      </c>
      <c r="AU1613" s="20">
        <v>6</v>
      </c>
      <c r="AV1613" s="21">
        <v>6</v>
      </c>
      <c r="AW1613" s="15"/>
      <c r="AX1613" s="25">
        <v>0.173453694692871</v>
      </c>
      <c r="AY1613" s="26">
        <v>-0.83689321792280702</v>
      </c>
      <c r="AZ1613" s="26">
        <v>0.107992091540609</v>
      </c>
      <c r="BA1613" s="26">
        <v>-1.0577919768584301</v>
      </c>
      <c r="BB1613" s="85">
        <v>1.77551770607897E-2</v>
      </c>
      <c r="BC1613" s="88">
        <v>-30.962367602594899</v>
      </c>
      <c r="BD1613" s="18">
        <v>43879</v>
      </c>
      <c r="BE1613" s="18">
        <v>43914</v>
      </c>
      <c r="BF1613" s="20"/>
      <c r="BG1613" s="18"/>
      <c r="BH1613" s="15"/>
    </row>
    <row r="1614" spans="1:60" x14ac:dyDescent="0.25">
      <c r="A1614" s="15"/>
      <c r="B1614" s="14" t="s">
        <v>4995</v>
      </c>
      <c r="C1614" s="14" t="s">
        <v>4996</v>
      </c>
      <c r="D1614" s="14" t="s">
        <v>4997</v>
      </c>
      <c r="E1614" s="16" t="s">
        <v>27</v>
      </c>
      <c r="F1614" s="16" t="s">
        <v>144</v>
      </c>
      <c r="G1614" s="81" t="s">
        <v>2117</v>
      </c>
      <c r="H1614" s="82" t="s">
        <v>704</v>
      </c>
      <c r="I1614" s="17" t="s">
        <v>31</v>
      </c>
      <c r="J1614" s="17" t="s">
        <v>64</v>
      </c>
      <c r="K1614" s="15"/>
      <c r="L1614" s="18">
        <v>44022</v>
      </c>
      <c r="M1614" s="83">
        <v>1068.1971000004601</v>
      </c>
      <c r="N1614" s="84">
        <v>1068.1971000004601</v>
      </c>
      <c r="O1614" s="84">
        <v>1068.1971000004601</v>
      </c>
      <c r="P1614" s="85">
        <f t="shared" si="25"/>
        <v>1</v>
      </c>
      <c r="Q1614" s="18">
        <v>44022</v>
      </c>
      <c r="R1614" s="86">
        <v>537361.93299999996</v>
      </c>
      <c r="S1614" s="86">
        <v>564393.556370117</v>
      </c>
      <c r="T1614" s="15"/>
      <c r="U1614" s="19">
        <v>2.9957118385937099E-6</v>
      </c>
      <c r="V1614" s="51">
        <v>4.2212486550852198E-2</v>
      </c>
      <c r="W1614" s="19">
        <v>9.6058916824404204E-5</v>
      </c>
      <c r="X1614" s="51">
        <v>0.79852314274830904</v>
      </c>
      <c r="Y1614" s="19">
        <v>2.6952318257826798E-3</v>
      </c>
      <c r="Z1614" s="51">
        <v>19.601196640840499</v>
      </c>
      <c r="AA1614" s="19">
        <v>8.9600466999399907E-3</v>
      </c>
      <c r="AB1614" s="51">
        <v>21.4726715731667</v>
      </c>
      <c r="AC1614" s="19">
        <v>2.1757212916781999E-2</v>
      </c>
      <c r="AD1614" s="51">
        <v>26.461576789937698</v>
      </c>
      <c r="AE1614" s="19">
        <v>-3.1080863527677099E-3</v>
      </c>
      <c r="AF1614" s="87">
        <v>17.466423413308799</v>
      </c>
      <c r="AG1614" s="19">
        <v>3.0613266062573503E-5</v>
      </c>
      <c r="AH1614" s="51">
        <v>-1.79575966521952</v>
      </c>
      <c r="AI1614" s="19">
        <v>2.96910458018829E-3</v>
      </c>
      <c r="AJ1614" s="51">
        <v>14.0238276650198</v>
      </c>
      <c r="AK1614" s="19">
        <v>6.8270276515249903E-2</v>
      </c>
      <c r="AL1614" s="19">
        <v>1.3689484978385701E-2</v>
      </c>
      <c r="AM1614" s="51">
        <v>1.83944818272721</v>
      </c>
      <c r="AN1614" s="15"/>
      <c r="AO1614" s="22">
        <v>2.8703719544864698E-4</v>
      </c>
      <c r="AP1614" s="22">
        <v>2.6220350264338802E-6</v>
      </c>
      <c r="AQ1614" s="22">
        <v>1.0577581342659001E-3</v>
      </c>
      <c r="AR1614" s="22">
        <v>3.0613266062573503E-5</v>
      </c>
      <c r="AS1614" s="20">
        <v>12</v>
      </c>
      <c r="AT1614" s="20">
        <v>0</v>
      </c>
      <c r="AU1614" s="20">
        <v>7</v>
      </c>
      <c r="AV1614" s="21">
        <v>5</v>
      </c>
      <c r="AW1614" s="15"/>
      <c r="AX1614" s="25">
        <v>5.0406816691463499E-4</v>
      </c>
      <c r="AY1614" s="26">
        <v>-40.806418687163401</v>
      </c>
      <c r="AZ1614" s="26">
        <v>0.57130285152197802</v>
      </c>
      <c r="BA1614" s="26">
        <v>-15.2021602185559</v>
      </c>
      <c r="BB1614" s="85">
        <v>5.2079450737352303E-5</v>
      </c>
      <c r="BC1614" s="88">
        <v>0</v>
      </c>
      <c r="BD1614" s="18">
        <v>44022</v>
      </c>
      <c r="BE1614" s="18"/>
      <c r="BF1614" s="20"/>
      <c r="BG1614" s="18"/>
      <c r="BH1614" s="15"/>
    </row>
    <row r="1615" spans="1:60" x14ac:dyDescent="0.25">
      <c r="A1615" s="15"/>
      <c r="B1615" s="14" t="s">
        <v>4998</v>
      </c>
      <c r="C1615" s="14" t="s">
        <v>4999</v>
      </c>
      <c r="D1615" s="14" t="s">
        <v>5000</v>
      </c>
      <c r="E1615" s="16" t="s">
        <v>1193</v>
      </c>
      <c r="F1615" s="16" t="s">
        <v>326</v>
      </c>
      <c r="G1615" s="81" t="s">
        <v>145</v>
      </c>
      <c r="H1615" s="82" t="s">
        <v>2035</v>
      </c>
      <c r="I1615" s="17" t="s">
        <v>31</v>
      </c>
      <c r="J1615" s="17" t="s">
        <v>5001</v>
      </c>
      <c r="K1615" s="15"/>
      <c r="L1615" s="18">
        <v>44022</v>
      </c>
      <c r="M1615" s="83">
        <v>3391.2928999997698</v>
      </c>
      <c r="N1615" s="84">
        <v>3391.2928999997698</v>
      </c>
      <c r="O1615" s="84">
        <v>3480.51139999926</v>
      </c>
      <c r="P1615" s="85">
        <f t="shared" si="25"/>
        <v>0.97436626698033246</v>
      </c>
      <c r="Q1615" s="18">
        <v>43881</v>
      </c>
      <c r="R1615" s="86">
        <v>2124810.111</v>
      </c>
      <c r="S1615" s="86">
        <v>1835421.22958398</v>
      </c>
      <c r="T1615" s="15"/>
      <c r="U1615" s="19">
        <v>1.8786378437653201E-2</v>
      </c>
      <c r="V1615" s="51">
        <v>1.9205507591323101</v>
      </c>
      <c r="W1615" s="19">
        <v>4.92745145566005E-2</v>
      </c>
      <c r="X1615" s="51">
        <v>5.7163687067295497</v>
      </c>
      <c r="Y1615" s="19">
        <v>3.6897934149237699E-2</v>
      </c>
      <c r="Z1615" s="51">
        <v>23.021466873178699</v>
      </c>
      <c r="AA1615" s="19">
        <v>0.264672636752948</v>
      </c>
      <c r="AB1615" s="51">
        <v>47.043930578453001</v>
      </c>
      <c r="AC1615" s="19">
        <v>0.39505396327527698</v>
      </c>
      <c r="AD1615" s="51">
        <v>63.791251825808999</v>
      </c>
      <c r="AE1615" s="19">
        <v>0.52698121984198198</v>
      </c>
      <c r="AF1615" s="87">
        <v>70.475354032823802</v>
      </c>
      <c r="AG1615" s="19">
        <v>2.64805128972512E-3</v>
      </c>
      <c r="AH1615" s="51">
        <v>-1.5340158628532701</v>
      </c>
      <c r="AI1615" s="19">
        <v>8.0285242025711301E-2</v>
      </c>
      <c r="AJ1615" s="51">
        <v>21.755441409564799</v>
      </c>
      <c r="AK1615" s="19">
        <v>2.3912929000007002</v>
      </c>
      <c r="AL1615" s="19">
        <v>0.11138746996948599</v>
      </c>
      <c r="AM1615" s="51">
        <v>201.35826162900801</v>
      </c>
      <c r="AN1615" s="15"/>
      <c r="AO1615" s="22">
        <v>7.1890182571223704E-2</v>
      </c>
      <c r="AP1615" s="22">
        <v>-9.6051529561082094E-2</v>
      </c>
      <c r="AQ1615" s="22">
        <v>0.12984923528711101</v>
      </c>
      <c r="AR1615" s="22">
        <v>-6.7211710700576105E-2</v>
      </c>
      <c r="AS1615" s="20">
        <v>7</v>
      </c>
      <c r="AT1615" s="20">
        <v>5</v>
      </c>
      <c r="AU1615" s="20">
        <v>7</v>
      </c>
      <c r="AV1615" s="21">
        <v>5</v>
      </c>
      <c r="AW1615" s="15"/>
      <c r="AX1615" s="25">
        <v>0.28533245928760198</v>
      </c>
      <c r="AY1615" s="26">
        <v>0.942603444260385</v>
      </c>
      <c r="AZ1615" s="26">
        <v>1.6536677913318301</v>
      </c>
      <c r="BA1615" s="26">
        <v>1.3760299377554499</v>
      </c>
      <c r="BB1615" s="85">
        <v>2.9345323238412699E-2</v>
      </c>
      <c r="BC1615" s="88">
        <v>-24.875798424327499</v>
      </c>
      <c r="BD1615" s="18">
        <v>43881</v>
      </c>
      <c r="BE1615" s="18">
        <v>43913</v>
      </c>
      <c r="BF1615" s="20"/>
      <c r="BG1615" s="18"/>
      <c r="BH1615" s="15"/>
    </row>
    <row r="1616" spans="1:60" x14ac:dyDescent="0.25">
      <c r="A1616" s="15"/>
      <c r="B1616" s="14" t="s">
        <v>5002</v>
      </c>
      <c r="C1616" s="14" t="s">
        <v>5003</v>
      </c>
      <c r="D1616" s="14" t="s">
        <v>5000</v>
      </c>
      <c r="E1616" s="16" t="s">
        <v>77</v>
      </c>
      <c r="F1616" s="16" t="s">
        <v>326</v>
      </c>
      <c r="G1616" s="81" t="s">
        <v>145</v>
      </c>
      <c r="H1616" s="82" t="s">
        <v>2035</v>
      </c>
      <c r="I1616" s="17" t="s">
        <v>31</v>
      </c>
      <c r="J1616" s="17" t="s">
        <v>5004</v>
      </c>
      <c r="K1616" s="15"/>
      <c r="L1616" s="18">
        <v>44022</v>
      </c>
      <c r="M1616" s="83">
        <v>3783.8117999993301</v>
      </c>
      <c r="N1616" s="84">
        <v>3783.8117999993301</v>
      </c>
      <c r="O1616" s="84">
        <v>3868.4241000004099</v>
      </c>
      <c r="P1616" s="85">
        <f t="shared" si="25"/>
        <v>0.97812744988299738</v>
      </c>
      <c r="Q1616" s="18">
        <v>43881</v>
      </c>
      <c r="R1616" s="86">
        <v>861418.81700000004</v>
      </c>
      <c r="S1616" s="86">
        <v>844726.79844628903</v>
      </c>
      <c r="T1616" s="15"/>
      <c r="U1616" s="19">
        <v>1.8814212518918801E-2</v>
      </c>
      <c r="V1616" s="51">
        <v>1.92333416725887</v>
      </c>
      <c r="W1616" s="19">
        <v>5.0134977087509497E-2</v>
      </c>
      <c r="X1616" s="51">
        <v>5.8024149598204504</v>
      </c>
      <c r="Y1616" s="19">
        <v>4.2067240363394397E-2</v>
      </c>
      <c r="Z1616" s="51">
        <v>23.538397494587102</v>
      </c>
      <c r="AA1616" s="19">
        <v>0.27740020464436399</v>
      </c>
      <c r="AB1616" s="51">
        <v>48.3166873676237</v>
      </c>
      <c r="AC1616" s="19">
        <v>0.42325617714959701</v>
      </c>
      <c r="AD1616" s="51">
        <v>66.611473213182805</v>
      </c>
      <c r="AE1616" s="19">
        <v>0.57350810787989803</v>
      </c>
      <c r="AF1616" s="87">
        <v>75.1280428365571</v>
      </c>
      <c r="AG1616" s="19">
        <v>2.9220569667813799E-3</v>
      </c>
      <c r="AH1616" s="51">
        <v>-1.5066152951476399</v>
      </c>
      <c r="AI1616" s="19">
        <v>8.59675622814393E-2</v>
      </c>
      <c r="AJ1616" s="51">
        <v>22.3236734351376</v>
      </c>
      <c r="AK1616" s="19">
        <v>2.7838118000002599</v>
      </c>
      <c r="AL1616" s="19">
        <v>0.121963700188644</v>
      </c>
      <c r="AM1616" s="51">
        <v>240.61015162896399</v>
      </c>
      <c r="AN1616" s="15"/>
      <c r="AO1616" s="22">
        <v>7.1919449183042203E-2</v>
      </c>
      <c r="AP1616" s="22">
        <v>-9.5977443765150397E-2</v>
      </c>
      <c r="AQ1616" s="22">
        <v>0.13077830618392899</v>
      </c>
      <c r="AR1616" s="22">
        <v>-6.6472273865656503E-2</v>
      </c>
      <c r="AS1616" s="20">
        <v>7</v>
      </c>
      <c r="AT1616" s="20">
        <v>5</v>
      </c>
      <c r="AU1616" s="20">
        <v>7</v>
      </c>
      <c r="AV1616" s="21">
        <v>5</v>
      </c>
      <c r="AW1616" s="15"/>
      <c r="AX1616" s="25">
        <v>0.285342271728732</v>
      </c>
      <c r="AY1616" s="26">
        <v>0.985011055264295</v>
      </c>
      <c r="AZ1616" s="26">
        <v>1.69763972926921</v>
      </c>
      <c r="BA1616" s="26">
        <v>1.4398349268885799</v>
      </c>
      <c r="BB1616" s="85">
        <v>2.9347738411597699E-2</v>
      </c>
      <c r="BC1616" s="88">
        <v>-24.810084809490899</v>
      </c>
      <c r="BD1616" s="18">
        <v>43881</v>
      </c>
      <c r="BE1616" s="18">
        <v>43913</v>
      </c>
      <c r="BF1616" s="20"/>
      <c r="BG1616" s="18"/>
      <c r="BH1616" s="15"/>
    </row>
    <row r="1617" spans="1:60" x14ac:dyDescent="0.25">
      <c r="A1617" s="15"/>
      <c r="B1617" s="14" t="s">
        <v>5005</v>
      </c>
      <c r="C1617" s="14" t="s">
        <v>5006</v>
      </c>
      <c r="D1617" s="14" t="s">
        <v>5000</v>
      </c>
      <c r="E1617" s="16" t="s">
        <v>337</v>
      </c>
      <c r="F1617" s="16" t="s">
        <v>326</v>
      </c>
      <c r="G1617" s="81" t="s">
        <v>145</v>
      </c>
      <c r="H1617" s="82" t="s">
        <v>2035</v>
      </c>
      <c r="I1617" s="17" t="s">
        <v>31</v>
      </c>
      <c r="J1617" s="17" t="s">
        <v>5007</v>
      </c>
      <c r="K1617" s="15"/>
      <c r="L1617" s="18">
        <v>44022</v>
      </c>
      <c r="M1617" s="83">
        <v>2109.9710999988001</v>
      </c>
      <c r="N1617" s="84">
        <v>2109.9710999988001</v>
      </c>
      <c r="O1617" s="84">
        <v>2161.3128999993201</v>
      </c>
      <c r="P1617" s="85">
        <f t="shared" si="25"/>
        <v>0.97624508695592571</v>
      </c>
      <c r="Q1617" s="18">
        <v>43881</v>
      </c>
      <c r="R1617" s="86">
        <v>893979.44799999997</v>
      </c>
      <c r="S1617" s="86">
        <v>803206.12734765594</v>
      </c>
      <c r="T1617" s="15"/>
      <c r="U1617" s="19">
        <v>1.8800309990183499E-2</v>
      </c>
      <c r="V1617" s="51">
        <v>1.9219439143853401</v>
      </c>
      <c r="W1617" s="19">
        <v>4.9704643393852201E-2</v>
      </c>
      <c r="X1617" s="51">
        <v>5.7593815904547201</v>
      </c>
      <c r="Y1617" s="19">
        <v>3.9479427483456703E-2</v>
      </c>
      <c r="Z1617" s="51">
        <v>23.2796162065933</v>
      </c>
      <c r="AA1617" s="19">
        <v>0.271020527805376</v>
      </c>
      <c r="AB1617" s="51">
        <v>47.6787196837249</v>
      </c>
      <c r="AC1617" s="19">
        <v>0.28049383072531803</v>
      </c>
      <c r="AD1617" s="51">
        <v>52.335238570813097</v>
      </c>
      <c r="AE1617" s="19">
        <v>0.23337405082012999</v>
      </c>
      <c r="AF1617" s="87">
        <v>41.114637130638599</v>
      </c>
      <c r="AG1617" s="19">
        <v>2.7850240421685201E-3</v>
      </c>
      <c r="AH1617" s="51">
        <v>-1.52031858760893</v>
      </c>
      <c r="AI1617" s="19">
        <v>8.3122750340407905E-2</v>
      </c>
      <c r="AJ1617" s="51">
        <v>22.039192241034499</v>
      </c>
      <c r="AK1617" s="19">
        <v>1.1099710999987999</v>
      </c>
      <c r="AL1617" s="19">
        <v>8.8494788566167701E-2</v>
      </c>
      <c r="AM1617" s="51">
        <v>115.15168554964499</v>
      </c>
      <c r="AN1617" s="15"/>
      <c r="AO1617" s="22">
        <v>7.1904849733982701E-2</v>
      </c>
      <c r="AP1617" s="22">
        <v>-9.6014517363073495E-2</v>
      </c>
      <c r="AQ1617" s="22">
        <v>0.13031370462529601</v>
      </c>
      <c r="AR1617" s="22">
        <v>-6.6842055657616598E-2</v>
      </c>
      <c r="AS1617" s="20">
        <v>7</v>
      </c>
      <c r="AT1617" s="20">
        <v>5</v>
      </c>
      <c r="AU1617" s="20">
        <v>7</v>
      </c>
      <c r="AV1617" s="21">
        <v>5</v>
      </c>
      <c r="AW1617" s="15"/>
      <c r="AX1617" s="25">
        <v>0.28533732489711799</v>
      </c>
      <c r="AY1617" s="26">
        <v>0.96375703543344604</v>
      </c>
      <c r="AZ1617" s="26">
        <v>1.6756023953166701</v>
      </c>
      <c r="BA1617" s="26">
        <v>1.40783838778589</v>
      </c>
      <c r="BB1617" s="85">
        <v>2.93465264082261E-2</v>
      </c>
      <c r="BC1617" s="88">
        <v>-24.8429461554915</v>
      </c>
      <c r="BD1617" s="18">
        <v>43881</v>
      </c>
      <c r="BE1617" s="18">
        <v>43913</v>
      </c>
      <c r="BF1617" s="20"/>
      <c r="BG1617" s="18"/>
      <c r="BH1617" s="15"/>
    </row>
    <row r="1618" spans="1:60" x14ac:dyDescent="0.25">
      <c r="A1618" s="15"/>
      <c r="B1618" s="14" t="s">
        <v>5008</v>
      </c>
      <c r="C1618" s="14" t="s">
        <v>5009</v>
      </c>
      <c r="D1618" s="14" t="s">
        <v>5000</v>
      </c>
      <c r="E1618" s="16" t="s">
        <v>341</v>
      </c>
      <c r="F1618" s="16" t="s">
        <v>326</v>
      </c>
      <c r="G1618" s="81" t="s">
        <v>145</v>
      </c>
      <c r="H1618" s="82" t="s">
        <v>2035</v>
      </c>
      <c r="I1618" s="17" t="s">
        <v>31</v>
      </c>
      <c r="J1618" s="17" t="s">
        <v>5010</v>
      </c>
      <c r="K1618" s="15"/>
      <c r="L1618" s="18">
        <v>44022</v>
      </c>
      <c r="M1618" s="83">
        <v>2802.0668999999798</v>
      </c>
      <c r="N1618" s="84">
        <v>2802.0668999999798</v>
      </c>
      <c r="O1618" s="84">
        <v>2895.2393000014099</v>
      </c>
      <c r="P1618" s="85">
        <f t="shared" si="25"/>
        <v>0.96781875681178242</v>
      </c>
      <c r="Q1618" s="18">
        <v>43881</v>
      </c>
      <c r="R1618" s="86">
        <v>7148226.6229999997</v>
      </c>
      <c r="S1618" s="86">
        <v>6020123.9770156201</v>
      </c>
      <c r="T1618" s="15"/>
      <c r="U1618" s="19">
        <v>1.8737672367933601E-2</v>
      </c>
      <c r="V1618" s="51">
        <v>1.9156801521603499</v>
      </c>
      <c r="W1618" s="19">
        <v>4.7770344095624799E-2</v>
      </c>
      <c r="X1618" s="51">
        <v>5.5659516606319803</v>
      </c>
      <c r="Y1618" s="19">
        <v>2.79129291229765E-2</v>
      </c>
      <c r="Z1618" s="51">
        <v>22.122966370545299</v>
      </c>
      <c r="AA1618" s="19">
        <v>0.24270290920510901</v>
      </c>
      <c r="AB1618" s="51">
        <v>44.846957823669101</v>
      </c>
      <c r="AC1618" s="19">
        <v>0.34703628806164499</v>
      </c>
      <c r="AD1618" s="51">
        <v>58.989484304445803</v>
      </c>
      <c r="AE1618" s="19">
        <v>0.44884205020382101</v>
      </c>
      <c r="AF1618" s="87">
        <v>62.661437069007697</v>
      </c>
      <c r="AG1618" s="19">
        <v>2.16870281110459E-3</v>
      </c>
      <c r="AH1618" s="51">
        <v>-1.5819507107153199</v>
      </c>
      <c r="AI1618" s="19">
        <v>7.0412309767562006E-2</v>
      </c>
      <c r="AJ1618" s="51">
        <v>20.768148183764399</v>
      </c>
      <c r="AK1618" s="19">
        <v>1.8020668999990399</v>
      </c>
      <c r="AL1618" s="19">
        <v>9.3194713841512594E-2</v>
      </c>
      <c r="AM1618" s="51">
        <v>142.43566162884201</v>
      </c>
      <c r="AN1618" s="15"/>
      <c r="AO1618" s="22">
        <v>7.1838932497485103E-2</v>
      </c>
      <c r="AP1618" s="22">
        <v>-9.6181210145878104E-2</v>
      </c>
      <c r="AQ1618" s="22">
        <v>0.128225109754567</v>
      </c>
      <c r="AR1618" s="22">
        <v>-6.8504385280903093E-2</v>
      </c>
      <c r="AS1618" s="20">
        <v>7</v>
      </c>
      <c r="AT1618" s="20">
        <v>5</v>
      </c>
      <c r="AU1618" s="20">
        <v>7</v>
      </c>
      <c r="AV1618" s="21">
        <v>5</v>
      </c>
      <c r="AW1618" s="15"/>
      <c r="AX1618" s="25">
        <v>0.28531632907513998</v>
      </c>
      <c r="AY1618" s="26">
        <v>0.869355396014726</v>
      </c>
      <c r="AZ1618" s="26">
        <v>1.5777059808078799</v>
      </c>
      <c r="BA1618" s="26">
        <v>1.26617442884344</v>
      </c>
      <c r="BB1618" s="85">
        <v>2.9341205696000499E-2</v>
      </c>
      <c r="BC1618" s="88">
        <v>-24.990666574594801</v>
      </c>
      <c r="BD1618" s="18">
        <v>43881</v>
      </c>
      <c r="BE1618" s="18">
        <v>43913</v>
      </c>
      <c r="BF1618" s="20"/>
      <c r="BG1618" s="18"/>
      <c r="BH1618" s="15"/>
    </row>
    <row r="1619" spans="1:60" x14ac:dyDescent="0.25">
      <c r="A1619" s="15"/>
      <c r="B1619" s="14" t="s">
        <v>5011</v>
      </c>
      <c r="C1619" s="14" t="s">
        <v>5012</v>
      </c>
      <c r="D1619" s="14" t="s">
        <v>5000</v>
      </c>
      <c r="E1619" s="16" t="s">
        <v>345</v>
      </c>
      <c r="F1619" s="16" t="s">
        <v>326</v>
      </c>
      <c r="G1619" s="81" t="s">
        <v>145</v>
      </c>
      <c r="H1619" s="82" t="s">
        <v>2035</v>
      </c>
      <c r="I1619" s="17" t="s">
        <v>31</v>
      </c>
      <c r="J1619" s="17" t="s">
        <v>5013</v>
      </c>
      <c r="K1619" s="15"/>
      <c r="L1619" s="18">
        <v>44022</v>
      </c>
      <c r="M1619" s="83">
        <v>1541.23379999958</v>
      </c>
      <c r="N1619" s="84">
        <v>1541.23379999958</v>
      </c>
      <c r="O1619" s="84">
        <v>1541.23379999958</v>
      </c>
      <c r="P1619" s="85">
        <f t="shared" si="25"/>
        <v>1</v>
      </c>
      <c r="Q1619" s="18">
        <v>44022</v>
      </c>
      <c r="R1619" s="86">
        <v>0</v>
      </c>
      <c r="S1619" s="86">
        <v>0</v>
      </c>
      <c r="T1619" s="15"/>
      <c r="U1619" s="19">
        <v>0</v>
      </c>
      <c r="V1619" s="51">
        <v>4.1912915366992799E-2</v>
      </c>
      <c r="W1619" s="19">
        <v>0</v>
      </c>
      <c r="X1619" s="51">
        <v>0.78891725106586796</v>
      </c>
      <c r="Y1619" s="19">
        <v>0</v>
      </c>
      <c r="Z1619" s="51">
        <v>19.3316734582477</v>
      </c>
      <c r="AA1619" s="19">
        <v>0</v>
      </c>
      <c r="AB1619" s="51">
        <v>20.576666903158198</v>
      </c>
      <c r="AC1619" s="19">
        <v>0</v>
      </c>
      <c r="AD1619" s="51">
        <v>24.2858554982522</v>
      </c>
      <c r="AE1619" s="19">
        <v>0</v>
      </c>
      <c r="AF1619" s="87">
        <v>17.777232048596499</v>
      </c>
      <c r="AG1619" s="19">
        <v>0</v>
      </c>
      <c r="AH1619" s="51">
        <v>-1.79882099182578</v>
      </c>
      <c r="AI1619" s="19">
        <v>0</v>
      </c>
      <c r="AJ1619" s="51">
        <v>13.726917206993701</v>
      </c>
      <c r="AK1619" s="19">
        <v>0.54123379999888099</v>
      </c>
      <c r="AL1619" s="19">
        <v>5.03528708068188E-2</v>
      </c>
      <c r="AM1619" s="51">
        <v>58.277955549594502</v>
      </c>
      <c r="AN1619" s="15"/>
      <c r="AO1619" s="22">
        <v>0</v>
      </c>
      <c r="AP1619" s="22">
        <v>0</v>
      </c>
      <c r="AQ1619" s="22">
        <v>0</v>
      </c>
      <c r="AR1619" s="22">
        <v>0</v>
      </c>
      <c r="AS1619" s="20">
        <v>0</v>
      </c>
      <c r="AT1619" s="20">
        <v>0</v>
      </c>
      <c r="AU1619" s="20">
        <v>7</v>
      </c>
      <c r="AV1619" s="21">
        <v>5</v>
      </c>
      <c r="AW1619" s="15"/>
      <c r="AX1619" s="25">
        <v>0</v>
      </c>
      <c r="AY1619" s="26">
        <v>-115.173126170179</v>
      </c>
      <c r="AZ1619" s="26">
        <v>0.54146558877982898</v>
      </c>
      <c r="BA1619" s="26">
        <v>-15.964106449086101</v>
      </c>
      <c r="BB1619" s="85">
        <v>0</v>
      </c>
      <c r="BC1619" s="88">
        <v>0</v>
      </c>
      <c r="BD1619" s="18">
        <v>43657</v>
      </c>
      <c r="BE1619" s="18"/>
      <c r="BF1619" s="20"/>
      <c r="BG1619" s="18"/>
      <c r="BH1619" s="15"/>
    </row>
    <row r="1620" spans="1:60" x14ac:dyDescent="0.25">
      <c r="A1620" s="15"/>
      <c r="B1620" s="14" t="s">
        <v>5014</v>
      </c>
      <c r="C1620" s="14" t="s">
        <v>5015</v>
      </c>
      <c r="D1620" s="14" t="s">
        <v>5016</v>
      </c>
      <c r="E1620" s="16" t="s">
        <v>36</v>
      </c>
      <c r="F1620" s="16" t="s">
        <v>326</v>
      </c>
      <c r="G1620" s="81" t="s">
        <v>205</v>
      </c>
      <c r="H1620" s="82" t="s">
        <v>946</v>
      </c>
      <c r="I1620" s="17" t="s">
        <v>31</v>
      </c>
      <c r="J1620" s="17" t="s">
        <v>5017</v>
      </c>
      <c r="K1620" s="15"/>
      <c r="L1620" s="18">
        <v>44022</v>
      </c>
      <c r="M1620" s="83">
        <v>2115.27589999884</v>
      </c>
      <c r="N1620" s="84">
        <v>2115.27589999884</v>
      </c>
      <c r="O1620" s="84">
        <v>2152.7135000005401</v>
      </c>
      <c r="P1620" s="85">
        <f t="shared" si="25"/>
        <v>0.98260911170869203</v>
      </c>
      <c r="Q1620" s="18">
        <v>43747</v>
      </c>
      <c r="R1620" s="86">
        <v>19556.653999999999</v>
      </c>
      <c r="S1620" s="86">
        <v>19146.782335876502</v>
      </c>
      <c r="T1620" s="15"/>
      <c r="U1620" s="19">
        <v>-2.15125112026726E-3</v>
      </c>
      <c r="V1620" s="51">
        <v>-0.173212196659733</v>
      </c>
      <c r="W1620" s="19">
        <v>1.44191301678802E-2</v>
      </c>
      <c r="X1620" s="51">
        <v>2.2308302678538898</v>
      </c>
      <c r="Y1620" s="19">
        <v>2.8177377953397802E-2</v>
      </c>
      <c r="Z1620" s="51">
        <v>22.149411253602</v>
      </c>
      <c r="AA1620" s="19">
        <v>4.0089661244564902E-2</v>
      </c>
      <c r="AB1620" s="51">
        <v>24.5856330276292</v>
      </c>
      <c r="AC1620" s="19">
        <v>0.13817375940561799</v>
      </c>
      <c r="AD1620" s="51">
        <v>38.103231438843103</v>
      </c>
      <c r="AE1620" s="19"/>
      <c r="AF1620" s="87"/>
      <c r="AG1620" s="19">
        <v>-8.8737024634610905E-4</v>
      </c>
      <c r="AH1620" s="51">
        <v>-1.88755801646039</v>
      </c>
      <c r="AI1620" s="19">
        <v>2.97920636603521E-2</v>
      </c>
      <c r="AJ1620" s="51">
        <v>16.706123573036201</v>
      </c>
      <c r="AK1620" s="19">
        <v>0.17515327777800799</v>
      </c>
      <c r="AL1620" s="19">
        <v>6.3563343797795796E-2</v>
      </c>
      <c r="AM1620" s="51">
        <v>45.084556834015501</v>
      </c>
      <c r="AN1620" s="15"/>
      <c r="AO1620" s="22">
        <v>2.7294955907564099E-2</v>
      </c>
      <c r="AP1620" s="22">
        <v>-5.55329850467388E-2</v>
      </c>
      <c r="AQ1620" s="22">
        <v>3.5417833458268398E-2</v>
      </c>
      <c r="AR1620" s="22">
        <v>-3.0456659767878601E-2</v>
      </c>
      <c r="AS1620" s="20">
        <v>7</v>
      </c>
      <c r="AT1620" s="20">
        <v>5</v>
      </c>
      <c r="AU1620" s="20">
        <v>7</v>
      </c>
      <c r="AV1620" s="21">
        <v>5</v>
      </c>
      <c r="AW1620" s="15"/>
      <c r="AX1620" s="25">
        <v>8.0049022854655094E-2</v>
      </c>
      <c r="AY1620" s="26">
        <v>0.24126398359680901</v>
      </c>
      <c r="AZ1620" s="26">
        <v>0.68476135118089598</v>
      </c>
      <c r="BA1620" s="26">
        <v>0.299576630129195</v>
      </c>
      <c r="BB1620" s="85">
        <v>8.1695247756579208E-3</v>
      </c>
      <c r="BC1620" s="88">
        <v>-10.886000389728</v>
      </c>
      <c r="BD1620" s="18">
        <v>43747</v>
      </c>
      <c r="BE1620" s="18">
        <v>43783</v>
      </c>
      <c r="BF1620" s="20"/>
      <c r="BG1620" s="18"/>
      <c r="BH1620" s="15"/>
    </row>
    <row r="1621" spans="1:60" x14ac:dyDescent="0.25">
      <c r="A1621" s="15"/>
      <c r="B1621" s="14" t="s">
        <v>5018</v>
      </c>
      <c r="C1621" s="14" t="s">
        <v>5019</v>
      </c>
      <c r="D1621" s="14" t="s">
        <v>5016</v>
      </c>
      <c r="E1621" s="16" t="s">
        <v>325</v>
      </c>
      <c r="F1621" s="16" t="s">
        <v>326</v>
      </c>
      <c r="G1621" s="81" t="s">
        <v>205</v>
      </c>
      <c r="H1621" s="82" t="s">
        <v>946</v>
      </c>
      <c r="I1621" s="17" t="s">
        <v>31</v>
      </c>
      <c r="J1621" s="17" t="s">
        <v>5017</v>
      </c>
      <c r="K1621" s="15"/>
      <c r="L1621" s="18">
        <v>44022</v>
      </c>
      <c r="M1621" s="83">
        <v>1590.65130000003</v>
      </c>
      <c r="N1621" s="84">
        <v>1590.65130000003</v>
      </c>
      <c r="O1621" s="84">
        <v>1629.9384000003299</v>
      </c>
      <c r="P1621" s="85">
        <f t="shared" si="25"/>
        <v>0.97589657375990901</v>
      </c>
      <c r="Q1621" s="18">
        <v>43747</v>
      </c>
      <c r="R1621" s="86">
        <v>12393757.641000001</v>
      </c>
      <c r="S1621" s="86">
        <v>28797215.822625</v>
      </c>
      <c r="T1621" s="15"/>
      <c r="U1621" s="19">
        <v>-2.1761218404208198E-3</v>
      </c>
      <c r="V1621" s="51">
        <v>-0.175699268675089</v>
      </c>
      <c r="W1621" s="19">
        <v>1.36612350943324E-2</v>
      </c>
      <c r="X1621" s="51">
        <v>2.15504076049911</v>
      </c>
      <c r="Y1621" s="19">
        <v>2.35272406407603E-2</v>
      </c>
      <c r="Z1621" s="51">
        <v>21.684397522331</v>
      </c>
      <c r="AA1621" s="19">
        <v>3.0639844977486098E-2</v>
      </c>
      <c r="AB1621" s="51">
        <v>23.6406514008995</v>
      </c>
      <c r="AC1621" s="19">
        <v>0.117599645380396</v>
      </c>
      <c r="AD1621" s="51">
        <v>36.045820036320897</v>
      </c>
      <c r="AE1621" s="19">
        <v>0.15498530066004601</v>
      </c>
      <c r="AF1621" s="87">
        <v>33.275762114615603</v>
      </c>
      <c r="AG1621" s="19">
        <v>-1.1362289815224399E-3</v>
      </c>
      <c r="AH1621" s="51">
        <v>-1.9124438899780201</v>
      </c>
      <c r="AI1621" s="19">
        <v>2.4879424627215499E-2</v>
      </c>
      <c r="AJ1621" s="51">
        <v>16.214859669707899</v>
      </c>
      <c r="AK1621" s="19">
        <v>0.59065130000119104</v>
      </c>
      <c r="AL1621" s="19">
        <v>5.3480933249375098E-2</v>
      </c>
      <c r="AM1621" s="51">
        <v>61.705592694168402</v>
      </c>
      <c r="AN1621" s="15"/>
      <c r="AO1621" s="22">
        <v>2.72693282004184E-2</v>
      </c>
      <c r="AP1621" s="22">
        <v>-5.5556538990495001E-2</v>
      </c>
      <c r="AQ1621" s="22">
        <v>3.4618821877302301E-2</v>
      </c>
      <c r="AR1621" s="22">
        <v>-3.1182690584500999E-2</v>
      </c>
      <c r="AS1621" s="20">
        <v>7</v>
      </c>
      <c r="AT1621" s="20">
        <v>5</v>
      </c>
      <c r="AU1621" s="20">
        <v>7</v>
      </c>
      <c r="AV1621" s="21">
        <v>5</v>
      </c>
      <c r="AW1621" s="15"/>
      <c r="AX1621" s="25">
        <v>8.0023465819103898E-2</v>
      </c>
      <c r="AY1621" s="26">
        <v>0.13140779369769001</v>
      </c>
      <c r="AZ1621" s="26">
        <v>0.65357858127754298</v>
      </c>
      <c r="BA1621" s="26">
        <v>0.16278923980849</v>
      </c>
      <c r="BB1621" s="85">
        <v>8.1666274835242806E-3</v>
      </c>
      <c r="BC1621" s="88">
        <v>-10.966070865004401</v>
      </c>
      <c r="BD1621" s="18">
        <v>43747</v>
      </c>
      <c r="BE1621" s="18">
        <v>43783</v>
      </c>
      <c r="BF1621" s="20"/>
      <c r="BG1621" s="18"/>
      <c r="BH1621" s="15"/>
    </row>
    <row r="1622" spans="1:60" x14ac:dyDescent="0.25">
      <c r="A1622" s="15"/>
      <c r="B1622" s="14" t="s">
        <v>5020</v>
      </c>
      <c r="C1622" s="14" t="s">
        <v>5021</v>
      </c>
      <c r="D1622" s="14" t="s">
        <v>5016</v>
      </c>
      <c r="E1622" s="16" t="s">
        <v>77</v>
      </c>
      <c r="F1622" s="16" t="s">
        <v>326</v>
      </c>
      <c r="G1622" s="81" t="s">
        <v>205</v>
      </c>
      <c r="H1622" s="82" t="s">
        <v>946</v>
      </c>
      <c r="I1622" s="17" t="s">
        <v>31</v>
      </c>
      <c r="J1622" s="17" t="s">
        <v>5022</v>
      </c>
      <c r="K1622" s="15"/>
      <c r="L1622" s="18">
        <v>44022</v>
      </c>
      <c r="M1622" s="83">
        <v>2026.23520000093</v>
      </c>
      <c r="N1622" s="84">
        <v>2026.23520000093</v>
      </c>
      <c r="O1622" s="84">
        <v>2071.7575000002998</v>
      </c>
      <c r="P1622" s="85">
        <f t="shared" si="25"/>
        <v>0.97802720636977869</v>
      </c>
      <c r="Q1622" s="18">
        <v>43747</v>
      </c>
      <c r="R1622" s="86">
        <v>11196033.331</v>
      </c>
      <c r="S1622" s="86">
        <v>14984155.940625001</v>
      </c>
      <c r="T1622" s="15"/>
      <c r="U1622" s="19">
        <v>-2.1681855650967901E-3</v>
      </c>
      <c r="V1622" s="51">
        <v>-0.174905641142686</v>
      </c>
      <c r="W1622" s="19">
        <v>1.3902208223953501E-2</v>
      </c>
      <c r="X1622" s="51">
        <v>2.1791380734612198</v>
      </c>
      <c r="Y1622" s="19">
        <v>2.5004370687383901E-2</v>
      </c>
      <c r="Z1622" s="51">
        <v>21.832110527000602</v>
      </c>
      <c r="AA1622" s="19">
        <v>3.3637052680205698E-2</v>
      </c>
      <c r="AB1622" s="51">
        <v>23.9403721711715</v>
      </c>
      <c r="AC1622" s="19">
        <v>0.12410498121607801</v>
      </c>
      <c r="AD1622" s="51">
        <v>36.696353619859998</v>
      </c>
      <c r="AE1622" s="19">
        <v>0.16508218166010899</v>
      </c>
      <c r="AF1622" s="87">
        <v>34.285450214636498</v>
      </c>
      <c r="AG1622" s="19">
        <v>-1.0570508184173401E-3</v>
      </c>
      <c r="AH1622" s="51">
        <v>-1.90452607366751</v>
      </c>
      <c r="AI1622" s="19">
        <v>2.64398656618141E-2</v>
      </c>
      <c r="AJ1622" s="51">
        <v>16.370903773175101</v>
      </c>
      <c r="AK1622" s="19">
        <v>0.63508916899270795</v>
      </c>
      <c r="AL1622" s="19">
        <v>5.6744285353488501E-2</v>
      </c>
      <c r="AM1622" s="51">
        <v>66.149379593320205</v>
      </c>
      <c r="AN1622" s="15"/>
      <c r="AO1622" s="22">
        <v>2.72775129342335E-2</v>
      </c>
      <c r="AP1622" s="22">
        <v>-5.5549032040289603E-2</v>
      </c>
      <c r="AQ1622" s="22">
        <v>3.4872976420956499E-2</v>
      </c>
      <c r="AR1622" s="22">
        <v>-3.0951730538618001E-2</v>
      </c>
      <c r="AS1622" s="20">
        <v>7</v>
      </c>
      <c r="AT1622" s="20">
        <v>5</v>
      </c>
      <c r="AU1622" s="20">
        <v>7</v>
      </c>
      <c r="AV1622" s="21">
        <v>5</v>
      </c>
      <c r="AW1622" s="15"/>
      <c r="AX1622" s="25">
        <v>8.0031461604376103E-2</v>
      </c>
      <c r="AY1622" s="26">
        <v>0.16625988470991601</v>
      </c>
      <c r="AZ1622" s="26">
        <v>0.66346994657305902</v>
      </c>
      <c r="BA1622" s="26">
        <v>0.20611713426501399</v>
      </c>
      <c r="BB1622" s="85">
        <v>8.1675351349167601E-3</v>
      </c>
      <c r="BC1622" s="88">
        <v>-10.9405951227091</v>
      </c>
      <c r="BD1622" s="18">
        <v>43747</v>
      </c>
      <c r="BE1622" s="18">
        <v>43783</v>
      </c>
      <c r="BF1622" s="20"/>
      <c r="BG1622" s="18"/>
      <c r="BH1622" s="15"/>
    </row>
    <row r="1623" spans="1:60" x14ac:dyDescent="0.25">
      <c r="A1623" s="15"/>
      <c r="B1623" s="14" t="s">
        <v>5023</v>
      </c>
      <c r="C1623" s="14" t="s">
        <v>5024</v>
      </c>
      <c r="D1623" s="14" t="s">
        <v>5016</v>
      </c>
      <c r="E1623" s="16" t="s">
        <v>1176</v>
      </c>
      <c r="F1623" s="16" t="s">
        <v>326</v>
      </c>
      <c r="G1623" s="81" t="s">
        <v>205</v>
      </c>
      <c r="H1623" s="82" t="s">
        <v>946</v>
      </c>
      <c r="I1623" s="17" t="s">
        <v>31</v>
      </c>
      <c r="J1623" s="17" t="s">
        <v>5025</v>
      </c>
      <c r="K1623" s="15"/>
      <c r="L1623" s="18">
        <v>44022</v>
      </c>
      <c r="M1623" s="83">
        <v>1000</v>
      </c>
      <c r="N1623" s="84">
        <v>1000</v>
      </c>
      <c r="O1623" s="84">
        <v>1000</v>
      </c>
      <c r="P1623" s="85">
        <f t="shared" si="25"/>
        <v>1</v>
      </c>
      <c r="Q1623" s="18">
        <v>44022</v>
      </c>
      <c r="R1623" s="86">
        <v>0</v>
      </c>
      <c r="S1623" s="86">
        <v>0</v>
      </c>
      <c r="T1623" s="15"/>
      <c r="U1623" s="19">
        <v>0</v>
      </c>
      <c r="V1623" s="51">
        <v>4.1912915366992799E-2</v>
      </c>
      <c r="W1623" s="19">
        <v>0</v>
      </c>
      <c r="X1623" s="51">
        <v>0.78891725106586796</v>
      </c>
      <c r="Y1623" s="19">
        <v>0</v>
      </c>
      <c r="Z1623" s="51">
        <v>19.3316734582477</v>
      </c>
      <c r="AA1623" s="19">
        <v>0</v>
      </c>
      <c r="AB1623" s="51">
        <v>20.576666903158198</v>
      </c>
      <c r="AC1623" s="19">
        <v>0</v>
      </c>
      <c r="AD1623" s="51">
        <v>24.2858554982522</v>
      </c>
      <c r="AE1623" s="19">
        <v>0</v>
      </c>
      <c r="AF1623" s="87">
        <v>17.777232048596499</v>
      </c>
      <c r="AG1623" s="19">
        <v>0</v>
      </c>
      <c r="AH1623" s="51">
        <v>-1.79882099182578</v>
      </c>
      <c r="AI1623" s="19">
        <v>0</v>
      </c>
      <c r="AJ1623" s="51">
        <v>13.726917206993701</v>
      </c>
      <c r="AK1623" s="19">
        <v>0</v>
      </c>
      <c r="AL1623" s="19">
        <v>0</v>
      </c>
      <c r="AM1623" s="51">
        <v>2.6404626940348002</v>
      </c>
      <c r="AN1623" s="15"/>
      <c r="AO1623" s="22">
        <v>0</v>
      </c>
      <c r="AP1623" s="22">
        <v>0</v>
      </c>
      <c r="AQ1623" s="22">
        <v>0</v>
      </c>
      <c r="AR1623" s="22">
        <v>0</v>
      </c>
      <c r="AS1623" s="20">
        <v>0</v>
      </c>
      <c r="AT1623" s="20">
        <v>0</v>
      </c>
      <c r="AU1623" s="20">
        <v>7</v>
      </c>
      <c r="AV1623" s="21">
        <v>5</v>
      </c>
      <c r="AW1623" s="15"/>
      <c r="AX1623" s="25">
        <v>0</v>
      </c>
      <c r="AY1623" s="26">
        <v>-115.173126170179</v>
      </c>
      <c r="AZ1623" s="26">
        <v>0.54146558877982898</v>
      </c>
      <c r="BA1623" s="26">
        <v>-15.964106449086101</v>
      </c>
      <c r="BB1623" s="85">
        <v>0</v>
      </c>
      <c r="BC1623" s="88">
        <v>0</v>
      </c>
      <c r="BD1623" s="18">
        <v>43657</v>
      </c>
      <c r="BE1623" s="18"/>
      <c r="BF1623" s="20"/>
      <c r="BG1623" s="18"/>
      <c r="BH1623" s="15"/>
    </row>
    <row r="1624" spans="1:60" x14ac:dyDescent="0.25">
      <c r="A1624" s="15"/>
      <c r="B1624" s="14" t="s">
        <v>5026</v>
      </c>
      <c r="C1624" s="14" t="s">
        <v>5027</v>
      </c>
      <c r="D1624" s="14" t="s">
        <v>5016</v>
      </c>
      <c r="E1624" s="16" t="s">
        <v>334</v>
      </c>
      <c r="F1624" s="16" t="s">
        <v>326</v>
      </c>
      <c r="G1624" s="81" t="s">
        <v>205</v>
      </c>
      <c r="H1624" s="82" t="s">
        <v>946</v>
      </c>
      <c r="I1624" s="17" t="s">
        <v>31</v>
      </c>
      <c r="J1624" s="17" t="s">
        <v>5028</v>
      </c>
      <c r="K1624" s="15"/>
      <c r="L1624" s="18">
        <v>44022</v>
      </c>
      <c r="M1624" s="83">
        <v>1362.9300999995301</v>
      </c>
      <c r="N1624" s="84">
        <v>1362.9300999995301</v>
      </c>
      <c r="O1624" s="84">
        <v>1385.1919999998099</v>
      </c>
      <c r="P1624" s="85">
        <f t="shared" si="25"/>
        <v>0.98392865393369089</v>
      </c>
      <c r="Q1624" s="18">
        <v>43747</v>
      </c>
      <c r="R1624" s="86">
        <v>208790980.81</v>
      </c>
      <c r="S1624" s="86">
        <v>119696523.683</v>
      </c>
      <c r="T1624" s="15"/>
      <c r="U1624" s="19">
        <v>-2.1464104202095799E-3</v>
      </c>
      <c r="V1624" s="51">
        <v>-0.172728126653965</v>
      </c>
      <c r="W1624" s="19">
        <v>1.45672682174336E-2</v>
      </c>
      <c r="X1624" s="51">
        <v>2.2456440728092302</v>
      </c>
      <c r="Y1624" s="19">
        <v>2.9090163641740201E-2</v>
      </c>
      <c r="Z1624" s="51">
        <v>22.240689822414399</v>
      </c>
      <c r="AA1624" s="19">
        <v>4.1950242526581902E-2</v>
      </c>
      <c r="AB1624" s="51">
        <v>24.7716911558236</v>
      </c>
      <c r="AC1624" s="19">
        <v>0.14224734233546801</v>
      </c>
      <c r="AD1624" s="51">
        <v>38.510589731799001</v>
      </c>
      <c r="AE1624" s="19">
        <v>0.193395186421112</v>
      </c>
      <c r="AF1624" s="87">
        <v>37.116750690736801</v>
      </c>
      <c r="AG1624" s="19">
        <v>-8.38664117509325E-4</v>
      </c>
      <c r="AH1624" s="51">
        <v>-1.8826874035767101</v>
      </c>
      <c r="AI1624" s="19">
        <v>3.0756617183214999E-2</v>
      </c>
      <c r="AJ1624" s="51">
        <v>16.802578925329701</v>
      </c>
      <c r="AK1624" s="19"/>
      <c r="AL1624" s="19"/>
      <c r="AM1624" s="51"/>
      <c r="AN1624" s="15"/>
      <c r="AO1624" s="22">
        <v>2.7300034220388601E-2</v>
      </c>
      <c r="AP1624" s="22">
        <v>-5.5528347364088397E-2</v>
      </c>
      <c r="AQ1624" s="22">
        <v>3.5574482002630199E-2</v>
      </c>
      <c r="AR1624" s="22">
        <v>-3.0314394100969401E-2</v>
      </c>
      <c r="AS1624" s="20">
        <v>7</v>
      </c>
      <c r="AT1624" s="20">
        <v>5</v>
      </c>
      <c r="AU1624" s="20">
        <v>7</v>
      </c>
      <c r="AV1624" s="21">
        <v>5</v>
      </c>
      <c r="AW1624" s="15"/>
      <c r="AX1624" s="25">
        <v>8.0054136244434596E-2</v>
      </c>
      <c r="AY1624" s="26">
        <v>0.26288369119083699</v>
      </c>
      <c r="AZ1624" s="26">
        <v>0.69089941800211796</v>
      </c>
      <c r="BA1624" s="26">
        <v>0.32657027208051698</v>
      </c>
      <c r="BB1624" s="85">
        <v>8.1701037655057002E-3</v>
      </c>
      <c r="BC1624" s="88">
        <v>-10.870298124747899</v>
      </c>
      <c r="BD1624" s="18">
        <v>43747</v>
      </c>
      <c r="BE1624" s="18">
        <v>43783</v>
      </c>
      <c r="BF1624" s="20"/>
      <c r="BG1624" s="18"/>
      <c r="BH1624" s="15"/>
    </row>
    <row r="1625" spans="1:60" x14ac:dyDescent="0.25">
      <c r="A1625" s="15"/>
      <c r="B1625" s="14" t="s">
        <v>5029</v>
      </c>
      <c r="C1625" s="14" t="s">
        <v>5030</v>
      </c>
      <c r="D1625" s="14" t="s">
        <v>5016</v>
      </c>
      <c r="E1625" s="16" t="s">
        <v>337</v>
      </c>
      <c r="F1625" s="16" t="s">
        <v>326</v>
      </c>
      <c r="G1625" s="81" t="s">
        <v>205</v>
      </c>
      <c r="H1625" s="82" t="s">
        <v>946</v>
      </c>
      <c r="I1625" s="17" t="s">
        <v>31</v>
      </c>
      <c r="J1625" s="17" t="s">
        <v>5031</v>
      </c>
      <c r="K1625" s="15"/>
      <c r="L1625" s="18">
        <v>44022</v>
      </c>
      <c r="M1625" s="83">
        <v>1606.0335000008299</v>
      </c>
      <c r="N1625" s="84">
        <v>1606.0335000008299</v>
      </c>
      <c r="O1625" s="84">
        <v>1644.46340000071</v>
      </c>
      <c r="P1625" s="85">
        <f t="shared" si="25"/>
        <v>0.97663073559444169</v>
      </c>
      <c r="Q1625" s="18">
        <v>43747</v>
      </c>
      <c r="R1625" s="86">
        <v>14930906.800000001</v>
      </c>
      <c r="S1625" s="86">
        <v>16109601.147968801</v>
      </c>
      <c r="T1625" s="15"/>
      <c r="U1625" s="19">
        <v>-2.17336522018741E-3</v>
      </c>
      <c r="V1625" s="51">
        <v>-0.175423606651748</v>
      </c>
      <c r="W1625" s="19">
        <v>1.3744344438237001E-2</v>
      </c>
      <c r="X1625" s="51">
        <v>2.1633516948895699</v>
      </c>
      <c r="Y1625" s="19">
        <v>2.4036361077378401E-2</v>
      </c>
      <c r="Z1625" s="51">
        <v>21.7353095659928</v>
      </c>
      <c r="AA1625" s="19">
        <v>3.1672388282459003E-2</v>
      </c>
      <c r="AB1625" s="51">
        <v>23.7439057314186</v>
      </c>
      <c r="AC1625" s="19">
        <v>0.11983856532067901</v>
      </c>
      <c r="AD1625" s="51">
        <v>36.269712030305499</v>
      </c>
      <c r="AE1625" s="19">
        <v>0.158457108696894</v>
      </c>
      <c r="AF1625" s="87">
        <v>33.622942918271299</v>
      </c>
      <c r="AG1625" s="19">
        <v>-1.1088952696809401E-3</v>
      </c>
      <c r="AH1625" s="51">
        <v>-1.9097105187938701</v>
      </c>
      <c r="AI1625" s="19">
        <v>2.5417239063244799E-2</v>
      </c>
      <c r="AJ1625" s="51">
        <v>16.268641113332698</v>
      </c>
      <c r="AK1625" s="19">
        <v>0.60603350000048495</v>
      </c>
      <c r="AL1625" s="19">
        <v>5.4619602156890303E-2</v>
      </c>
      <c r="AM1625" s="51">
        <v>63.243812694097898</v>
      </c>
      <c r="AN1625" s="15"/>
      <c r="AO1625" s="22">
        <v>2.7272134982922601E-2</v>
      </c>
      <c r="AP1625" s="22">
        <v>-5.5553964573846301E-2</v>
      </c>
      <c r="AQ1625" s="22">
        <v>3.47064286761452E-2</v>
      </c>
      <c r="AR1625" s="22">
        <v>-3.11030946668325E-2</v>
      </c>
      <c r="AS1625" s="20">
        <v>7</v>
      </c>
      <c r="AT1625" s="20">
        <v>5</v>
      </c>
      <c r="AU1625" s="20">
        <v>7</v>
      </c>
      <c r="AV1625" s="21">
        <v>5</v>
      </c>
      <c r="AW1625" s="15"/>
      <c r="AX1625" s="25">
        <v>8.0026222284068402E-2</v>
      </c>
      <c r="AY1625" s="26">
        <v>0.143413770390907</v>
      </c>
      <c r="AZ1625" s="26">
        <v>0.65698583147968703</v>
      </c>
      <c r="BA1625" s="26">
        <v>0.17770779610213999</v>
      </c>
      <c r="BB1625" s="85">
        <v>8.1669402714305804E-3</v>
      </c>
      <c r="BC1625" s="88">
        <v>-10.957288559904599</v>
      </c>
      <c r="BD1625" s="18">
        <v>43747</v>
      </c>
      <c r="BE1625" s="18">
        <v>43783</v>
      </c>
      <c r="BF1625" s="20"/>
      <c r="BG1625" s="18"/>
      <c r="BH1625" s="15"/>
    </row>
    <row r="1626" spans="1:60" x14ac:dyDescent="0.25">
      <c r="A1626" s="15"/>
      <c r="B1626" s="14" t="s">
        <v>5032</v>
      </c>
      <c r="C1626" s="14" t="s">
        <v>5033</v>
      </c>
      <c r="D1626" s="14" t="s">
        <v>5016</v>
      </c>
      <c r="E1626" s="16" t="s">
        <v>341</v>
      </c>
      <c r="F1626" s="16" t="s">
        <v>326</v>
      </c>
      <c r="G1626" s="81" t="s">
        <v>205</v>
      </c>
      <c r="H1626" s="82" t="s">
        <v>946</v>
      </c>
      <c r="I1626" s="17" t="s">
        <v>31</v>
      </c>
      <c r="J1626" s="17" t="s">
        <v>5034</v>
      </c>
      <c r="K1626" s="15"/>
      <c r="L1626" s="18">
        <v>44022</v>
      </c>
      <c r="M1626" s="83">
        <v>2013.6901999991401</v>
      </c>
      <c r="N1626" s="84">
        <v>2013.6901999991401</v>
      </c>
      <c r="O1626" s="84">
        <v>2071.19900000095</v>
      </c>
      <c r="P1626" s="85">
        <f t="shared" si="25"/>
        <v>0.97223405380082573</v>
      </c>
      <c r="Q1626" s="18">
        <v>43747</v>
      </c>
      <c r="R1626" s="86">
        <v>136928593.88100001</v>
      </c>
      <c r="S1626" s="86">
        <v>223062558.22025001</v>
      </c>
      <c r="T1626" s="15"/>
      <c r="U1626" s="19">
        <v>-2.1897228270972798E-3</v>
      </c>
      <c r="V1626" s="51">
        <v>-0.177059367342736</v>
      </c>
      <c r="W1626" s="19">
        <v>1.32458755197149E-2</v>
      </c>
      <c r="X1626" s="51">
        <v>2.11350480303736</v>
      </c>
      <c r="Y1626" s="19">
        <v>2.0985493842090398E-2</v>
      </c>
      <c r="Z1626" s="51">
        <v>21.430222842464001</v>
      </c>
      <c r="AA1626" s="19">
        <v>2.54926585021167E-2</v>
      </c>
      <c r="AB1626" s="51">
        <v>23.1259327533771</v>
      </c>
      <c r="AC1626" s="19">
        <v>0.106471762139408</v>
      </c>
      <c r="AD1626" s="51">
        <v>34.933031712192999</v>
      </c>
      <c r="AE1626" s="19">
        <v>0.13778182937137901</v>
      </c>
      <c r="AF1626" s="87">
        <v>31.5554149857489</v>
      </c>
      <c r="AG1626" s="19">
        <v>-1.27265572791657E-3</v>
      </c>
      <c r="AH1626" s="51">
        <v>-1.9260865646174401</v>
      </c>
      <c r="AI1626" s="19">
        <v>2.2194682003828299E-2</v>
      </c>
      <c r="AJ1626" s="51">
        <v>15.946385407383801</v>
      </c>
      <c r="AK1626" s="19">
        <v>0.52764074436505304</v>
      </c>
      <c r="AL1626" s="19">
        <v>4.8712104946389403E-2</v>
      </c>
      <c r="AM1626" s="51">
        <v>55.404537130554701</v>
      </c>
      <c r="AN1626" s="15"/>
      <c r="AO1626" s="22">
        <v>2.72552469250513E-2</v>
      </c>
      <c r="AP1626" s="22">
        <v>-5.5569484221487102E-2</v>
      </c>
      <c r="AQ1626" s="22">
        <v>3.4180740220108398E-2</v>
      </c>
      <c r="AR1626" s="22">
        <v>-3.1580762944940902E-2</v>
      </c>
      <c r="AS1626" s="20">
        <v>6</v>
      </c>
      <c r="AT1626" s="20">
        <v>6</v>
      </c>
      <c r="AU1626" s="20">
        <v>7</v>
      </c>
      <c r="AV1626" s="21">
        <v>5</v>
      </c>
      <c r="AW1626" s="15"/>
      <c r="AX1626" s="25">
        <v>8.0010018222674298E-2</v>
      </c>
      <c r="AY1626" s="26">
        <v>7.1521384095376603E-2</v>
      </c>
      <c r="AZ1626" s="26">
        <v>0.63658642739210303</v>
      </c>
      <c r="BA1626" s="26">
        <v>8.8487923881075403E-2</v>
      </c>
      <c r="BB1626" s="85">
        <v>8.1650979757887394E-3</v>
      </c>
      <c r="BC1626" s="88">
        <v>-11.0099657251703</v>
      </c>
      <c r="BD1626" s="18">
        <v>43747</v>
      </c>
      <c r="BE1626" s="18">
        <v>43783</v>
      </c>
      <c r="BF1626" s="20"/>
      <c r="BG1626" s="18"/>
      <c r="BH1626" s="15"/>
    </row>
    <row r="1627" spans="1:60" x14ac:dyDescent="0.25">
      <c r="A1627" s="15"/>
      <c r="B1627" s="14" t="s">
        <v>5035</v>
      </c>
      <c r="C1627" s="14" t="s">
        <v>5036</v>
      </c>
      <c r="D1627" s="14" t="s">
        <v>5016</v>
      </c>
      <c r="E1627" s="16" t="s">
        <v>345</v>
      </c>
      <c r="F1627" s="16" t="s">
        <v>326</v>
      </c>
      <c r="G1627" s="81" t="s">
        <v>205</v>
      </c>
      <c r="H1627" s="82" t="s">
        <v>946</v>
      </c>
      <c r="I1627" s="17" t="s">
        <v>31</v>
      </c>
      <c r="J1627" s="17" t="s">
        <v>5037</v>
      </c>
      <c r="K1627" s="15"/>
      <c r="L1627" s="18">
        <v>44022</v>
      </c>
      <c r="M1627" s="83">
        <v>1509.0701999999601</v>
      </c>
      <c r="N1627" s="84">
        <v>1509.0701999999601</v>
      </c>
      <c r="O1627" s="84">
        <v>1551</v>
      </c>
      <c r="P1627" s="85">
        <f t="shared" si="25"/>
        <v>0.97296595744678283</v>
      </c>
      <c r="Q1627" s="18">
        <v>43747</v>
      </c>
      <c r="R1627" s="86">
        <v>3714145.591</v>
      </c>
      <c r="S1627" s="86">
        <v>3211367.3730078102</v>
      </c>
      <c r="T1627" s="15"/>
      <c r="U1627" s="19">
        <v>-2.1870196724194102E-3</v>
      </c>
      <c r="V1627" s="51">
        <v>-0.17678905187494801</v>
      </c>
      <c r="W1627" s="19">
        <v>1.3328919390915E-2</v>
      </c>
      <c r="X1627" s="51">
        <v>2.1218091901573599</v>
      </c>
      <c r="Y1627" s="19">
        <v>2.14933456754807E-2</v>
      </c>
      <c r="Z1627" s="51">
        <v>21.481008025788501</v>
      </c>
      <c r="AA1627" s="19">
        <v>2.6520547005930001E-2</v>
      </c>
      <c r="AB1627" s="51">
        <v>23.2287216037512</v>
      </c>
      <c r="AC1627" s="19">
        <v>0.108688925029128</v>
      </c>
      <c r="AD1627" s="51">
        <v>35.1547480011941</v>
      </c>
      <c r="AE1627" s="19">
        <v>0.14120244927471501</v>
      </c>
      <c r="AF1627" s="87">
        <v>31.897476976067999</v>
      </c>
      <c r="AG1627" s="19">
        <v>-1.2453738600015599E-3</v>
      </c>
      <c r="AH1627" s="51">
        <v>-1.92335837782593</v>
      </c>
      <c r="AI1627" s="19">
        <v>2.27310895388655E-2</v>
      </c>
      <c r="AJ1627" s="51">
        <v>16.0000261608802</v>
      </c>
      <c r="AK1627" s="19">
        <v>0.50907019999984204</v>
      </c>
      <c r="AL1627" s="19">
        <v>4.72733097576565E-2</v>
      </c>
      <c r="AM1627" s="51">
        <v>53.547482694033498</v>
      </c>
      <c r="AN1627" s="15"/>
      <c r="AO1627" s="22">
        <v>2.7258010557488901E-2</v>
      </c>
      <c r="AP1627" s="22">
        <v>-5.55668864572363E-2</v>
      </c>
      <c r="AQ1627" s="22">
        <v>3.42683056933311E-2</v>
      </c>
      <c r="AR1627" s="22">
        <v>-3.1501175738412698E-2</v>
      </c>
      <c r="AS1627" s="20">
        <v>6</v>
      </c>
      <c r="AT1627" s="20">
        <v>6</v>
      </c>
      <c r="AU1627" s="20">
        <v>7</v>
      </c>
      <c r="AV1627" s="21">
        <v>5</v>
      </c>
      <c r="AW1627" s="15"/>
      <c r="AX1627" s="25">
        <v>8.0012651298893595E-2</v>
      </c>
      <c r="AY1627" s="26">
        <v>8.3483863872061206E-2</v>
      </c>
      <c r="AZ1627" s="26">
        <v>0.63998016498408095</v>
      </c>
      <c r="BA1627" s="26">
        <v>0.103314689393528</v>
      </c>
      <c r="BB1627" s="85">
        <v>8.1653979486327397E-3</v>
      </c>
      <c r="BC1627" s="88">
        <v>-11.001147646733401</v>
      </c>
      <c r="BD1627" s="18">
        <v>43747</v>
      </c>
      <c r="BE1627" s="18">
        <v>43783</v>
      </c>
      <c r="BF1627" s="20"/>
      <c r="BG1627" s="18"/>
      <c r="BH1627" s="15"/>
    </row>
    <row r="1628" spans="1:60" x14ac:dyDescent="0.25">
      <c r="A1628" s="15"/>
      <c r="B1628" s="14" t="s">
        <v>5038</v>
      </c>
      <c r="C1628" s="14" t="s">
        <v>5039</v>
      </c>
      <c r="D1628" s="14" t="s">
        <v>5040</v>
      </c>
      <c r="E1628" s="16" t="s">
        <v>36</v>
      </c>
      <c r="F1628" s="16" t="s">
        <v>3119</v>
      </c>
      <c r="G1628" s="81" t="s">
        <v>29</v>
      </c>
      <c r="H1628" s="82" t="s">
        <v>3773</v>
      </c>
      <c r="I1628" s="17" t="s">
        <v>411</v>
      </c>
      <c r="J1628" s="17" t="s">
        <v>5041</v>
      </c>
      <c r="K1628" s="15"/>
      <c r="L1628" s="18">
        <v>44022</v>
      </c>
      <c r="M1628" s="83">
        <v>770553.613295555</v>
      </c>
      <c r="N1628" s="84">
        <v>770553.613295555</v>
      </c>
      <c r="O1628" s="84">
        <v>889444.873071671</v>
      </c>
      <c r="P1628" s="85">
        <f t="shared" si="25"/>
        <v>0.86633094037011127</v>
      </c>
      <c r="Q1628" s="18">
        <v>43896</v>
      </c>
      <c r="R1628" s="86">
        <v>309311.01889550802</v>
      </c>
      <c r="S1628" s="86">
        <v>340416.31962451199</v>
      </c>
      <c r="T1628" s="15"/>
      <c r="U1628" s="19">
        <v>-3.9724770122120398E-3</v>
      </c>
      <c r="V1628" s="51">
        <v>-0.35533478585421102</v>
      </c>
      <c r="W1628" s="19">
        <v>5.1493746559572199E-3</v>
      </c>
      <c r="X1628" s="51">
        <v>1.3038547166615899</v>
      </c>
      <c r="Y1628" s="19">
        <v>-7.9975420256232596E-2</v>
      </c>
      <c r="Z1628" s="51">
        <v>11.3341314326244</v>
      </c>
      <c r="AA1628" s="19">
        <v>4.4435865151171997E-2</v>
      </c>
      <c r="AB1628" s="51">
        <v>25.020253418275399</v>
      </c>
      <c r="AC1628" s="19">
        <v>0.20085660076612799</v>
      </c>
      <c r="AD1628" s="51">
        <v>44.371515574865001</v>
      </c>
      <c r="AE1628" s="19">
        <v>0.14753297835166501</v>
      </c>
      <c r="AF1628" s="87">
        <v>32.5305298837484</v>
      </c>
      <c r="AG1628" s="19">
        <v>-3.6443073690861597E-2</v>
      </c>
      <c r="AH1628" s="51">
        <v>-5.4431283609155798</v>
      </c>
      <c r="AI1628" s="19">
        <v>-5.1430470901323098E-2</v>
      </c>
      <c r="AJ1628" s="51">
        <v>8.5838701168686402</v>
      </c>
      <c r="AK1628" s="19">
        <v>0.63245966970862399</v>
      </c>
      <c r="AL1628" s="19">
        <v>6.5452358187030796E-2</v>
      </c>
      <c r="AM1628" s="51">
        <v>74.378493890864803</v>
      </c>
      <c r="AN1628" s="15"/>
      <c r="AO1628" s="22">
        <v>3.6019574476085801E-2</v>
      </c>
      <c r="AP1628" s="22">
        <v>-4.7489644782253898E-2</v>
      </c>
      <c r="AQ1628" s="22">
        <v>0.135533700811793</v>
      </c>
      <c r="AR1628" s="22">
        <v>-0.15724794488051</v>
      </c>
      <c r="AS1628" s="20">
        <v>9</v>
      </c>
      <c r="AT1628" s="20">
        <v>3</v>
      </c>
      <c r="AU1628" s="20">
        <v>6</v>
      </c>
      <c r="AV1628" s="21">
        <v>6</v>
      </c>
      <c r="AW1628" s="15"/>
      <c r="AX1628" s="25">
        <v>0.163822705491039</v>
      </c>
      <c r="AY1628" s="26">
        <v>0.20386782826403799</v>
      </c>
      <c r="AZ1628" s="26">
        <v>0.66532786902735097</v>
      </c>
      <c r="BA1628" s="26">
        <v>0.28972227471649598</v>
      </c>
      <c r="BB1628" s="85">
        <v>1.6881735387960398E-2</v>
      </c>
      <c r="BC1628" s="88">
        <v>-23.524174948979599</v>
      </c>
      <c r="BD1628" s="18">
        <v>43896</v>
      </c>
      <c r="BE1628" s="18">
        <v>43915</v>
      </c>
      <c r="BF1628" s="20"/>
      <c r="BG1628" s="18"/>
      <c r="BH1628" s="15"/>
    </row>
    <row r="1629" spans="1:60" x14ac:dyDescent="0.25">
      <c r="A1629" s="15"/>
      <c r="B1629" s="14" t="s">
        <v>5042</v>
      </c>
      <c r="C1629" s="14" t="s">
        <v>5043</v>
      </c>
      <c r="D1629" s="14" t="s">
        <v>5040</v>
      </c>
      <c r="E1629" s="16" t="s">
        <v>3123</v>
      </c>
      <c r="F1629" s="16" t="s">
        <v>3119</v>
      </c>
      <c r="G1629" s="81" t="s">
        <v>29</v>
      </c>
      <c r="H1629" s="82" t="s">
        <v>3773</v>
      </c>
      <c r="I1629" s="17" t="s">
        <v>411</v>
      </c>
      <c r="J1629" s="17" t="s">
        <v>64</v>
      </c>
      <c r="K1629" s="15"/>
      <c r="L1629" s="18">
        <v>44022</v>
      </c>
      <c r="M1629" s="83">
        <v>827368.44397163403</v>
      </c>
      <c r="N1629" s="84">
        <v>827368.44397163403</v>
      </c>
      <c r="O1629" s="84">
        <v>953652.80958366406</v>
      </c>
      <c r="P1629" s="85">
        <f t="shared" si="25"/>
        <v>0.86757825873006977</v>
      </c>
      <c r="Q1629" s="18">
        <v>43896</v>
      </c>
      <c r="R1629" s="86">
        <v>50571.573609619103</v>
      </c>
      <c r="S1629" s="86">
        <v>48467.815258361799</v>
      </c>
      <c r="T1629" s="15"/>
      <c r="U1629" s="19">
        <v>-3.96118951266544E-3</v>
      </c>
      <c r="V1629" s="51">
        <v>-0.35420603589955102</v>
      </c>
      <c r="W1629" s="19">
        <v>5.4924430642131501E-3</v>
      </c>
      <c r="X1629" s="51">
        <v>1.3381615574871799</v>
      </c>
      <c r="Y1629" s="19">
        <v>-7.8061026612922399E-2</v>
      </c>
      <c r="Z1629" s="51">
        <v>11.5255707969627</v>
      </c>
      <c r="AA1629" s="19">
        <v>4.8815244716024601E-2</v>
      </c>
      <c r="AB1629" s="51">
        <v>25.458191374753401</v>
      </c>
      <c r="AC1629" s="19">
        <v>0.210950862659956</v>
      </c>
      <c r="AD1629" s="51">
        <v>45.380941764276898</v>
      </c>
      <c r="AE1629" s="19">
        <v>0.162609586719482</v>
      </c>
      <c r="AF1629" s="87">
        <v>34.038190720544698</v>
      </c>
      <c r="AG1629" s="19">
        <v>-3.6333582687802797E-2</v>
      </c>
      <c r="AH1629" s="51">
        <v>-5.4321792606060599</v>
      </c>
      <c r="AI1629" s="19">
        <v>-4.9347843439172701E-2</v>
      </c>
      <c r="AJ1629" s="51">
        <v>8.7921328630764002</v>
      </c>
      <c r="AK1629" s="19">
        <v>0.75282497345819099</v>
      </c>
      <c r="AL1629" s="19">
        <v>7.5303006167814601E-2</v>
      </c>
      <c r="AM1629" s="51">
        <v>86.415024265879794</v>
      </c>
      <c r="AN1629" s="15"/>
      <c r="AO1629" s="22">
        <v>3.6031612253282198E-2</v>
      </c>
      <c r="AP1629" s="22">
        <v>-4.7478670077907702E-2</v>
      </c>
      <c r="AQ1629" s="22">
        <v>0.13592440491454899</v>
      </c>
      <c r="AR1629" s="22">
        <v>-0.156947610789794</v>
      </c>
      <c r="AS1629" s="20">
        <v>9</v>
      </c>
      <c r="AT1629" s="20">
        <v>3</v>
      </c>
      <c r="AU1629" s="20">
        <v>6</v>
      </c>
      <c r="AV1629" s="21">
        <v>6</v>
      </c>
      <c r="AW1629" s="15"/>
      <c r="AX1629" s="25">
        <v>0.16381000107183399</v>
      </c>
      <c r="AY1629" s="26">
        <v>0.22887423607221499</v>
      </c>
      <c r="AZ1629" s="26">
        <v>0.67868133384490603</v>
      </c>
      <c r="BA1629" s="26">
        <v>0.32558343436130599</v>
      </c>
      <c r="BB1629" s="85">
        <v>1.6880685806991098E-2</v>
      </c>
      <c r="BC1629" s="88">
        <v>-23.507526066765401</v>
      </c>
      <c r="BD1629" s="18">
        <v>43896</v>
      </c>
      <c r="BE1629" s="18">
        <v>43915</v>
      </c>
      <c r="BF1629" s="20"/>
      <c r="BG1629" s="18"/>
      <c r="BH1629" s="15"/>
    </row>
    <row r="1630" spans="1:60" x14ac:dyDescent="0.25">
      <c r="A1630" s="15"/>
      <c r="B1630" s="14" t="s">
        <v>5044</v>
      </c>
      <c r="C1630" s="14" t="s">
        <v>5045</v>
      </c>
      <c r="D1630" s="14" t="s">
        <v>5040</v>
      </c>
      <c r="E1630" s="16" t="s">
        <v>257</v>
      </c>
      <c r="F1630" s="16" t="s">
        <v>3119</v>
      </c>
      <c r="G1630" s="81" t="s">
        <v>29</v>
      </c>
      <c r="H1630" s="82" t="s">
        <v>3773</v>
      </c>
      <c r="I1630" s="17" t="s">
        <v>411</v>
      </c>
      <c r="J1630" s="17" t="s">
        <v>5046</v>
      </c>
      <c r="K1630" s="15"/>
      <c r="L1630" s="18">
        <v>43885</v>
      </c>
      <c r="M1630" s="83"/>
      <c r="N1630" s="84"/>
      <c r="O1630" s="84">
        <v>907924.66829967499</v>
      </c>
      <c r="P1630" s="85">
        <f t="shared" si="25"/>
        <v>0</v>
      </c>
      <c r="Q1630" s="18">
        <v>43798</v>
      </c>
      <c r="R1630" s="86"/>
      <c r="S1630" s="86">
        <v>0</v>
      </c>
      <c r="T1630" s="15"/>
      <c r="U1630" s="19"/>
      <c r="V1630" s="51"/>
      <c r="W1630" s="19"/>
      <c r="X1630" s="51"/>
      <c r="Y1630" s="19"/>
      <c r="Z1630" s="51"/>
      <c r="AA1630" s="19"/>
      <c r="AB1630" s="51"/>
      <c r="AC1630" s="19"/>
      <c r="AD1630" s="51"/>
      <c r="AE1630" s="19"/>
      <c r="AF1630" s="87"/>
      <c r="AG1630" s="19"/>
      <c r="AH1630" s="51"/>
      <c r="AI1630" s="19"/>
      <c r="AJ1630" s="51"/>
      <c r="AK1630" s="19"/>
      <c r="AL1630" s="19"/>
      <c r="AM1630" s="51"/>
      <c r="AN1630" s="15"/>
      <c r="AO1630" s="22">
        <v>3.6556978096996297E-2</v>
      </c>
      <c r="AP1630" s="22">
        <v>-2.3708267339316101E-2</v>
      </c>
      <c r="AQ1630" s="22">
        <v>0.140306192692224</v>
      </c>
      <c r="AR1630" s="22">
        <v>-0.100971928765794</v>
      </c>
      <c r="AS1630" s="20"/>
      <c r="AT1630" s="20"/>
      <c r="AU1630" s="20"/>
      <c r="AV1630" s="21"/>
      <c r="AW1630" s="15"/>
      <c r="AX1630" s="25"/>
      <c r="AY1630" s="26"/>
      <c r="AZ1630" s="26"/>
      <c r="BA1630" s="26"/>
      <c r="BB1630" s="85"/>
      <c r="BC1630" s="88">
        <v>-10.097192876550301</v>
      </c>
      <c r="BD1630" s="18">
        <v>43798</v>
      </c>
      <c r="BE1630" s="18">
        <v>43829</v>
      </c>
      <c r="BF1630" s="20"/>
      <c r="BG1630" s="18"/>
      <c r="BH1630" s="15"/>
    </row>
    <row r="1631" spans="1:60" x14ac:dyDescent="0.25">
      <c r="A1631" s="15"/>
      <c r="B1631" s="14" t="s">
        <v>5047</v>
      </c>
      <c r="C1631" s="14" t="s">
        <v>5048</v>
      </c>
      <c r="D1631" s="14" t="s">
        <v>5040</v>
      </c>
      <c r="E1631" s="16" t="s">
        <v>47</v>
      </c>
      <c r="F1631" s="16" t="s">
        <v>3119</v>
      </c>
      <c r="G1631" s="81" t="s">
        <v>29</v>
      </c>
      <c r="H1631" s="82" t="s">
        <v>3773</v>
      </c>
      <c r="I1631" s="17" t="s">
        <v>411</v>
      </c>
      <c r="J1631" s="17" t="s">
        <v>5049</v>
      </c>
      <c r="K1631" s="15"/>
      <c r="L1631" s="18">
        <v>44022</v>
      </c>
      <c r="M1631" s="83">
        <v>867911.74741840397</v>
      </c>
      <c r="N1631" s="84">
        <v>867911.74741840397</v>
      </c>
      <c r="O1631" s="84">
        <v>963491.50838089001</v>
      </c>
      <c r="P1631" s="85">
        <f t="shared" si="25"/>
        <v>0.90079854349406352</v>
      </c>
      <c r="Q1631" s="18">
        <v>43910</v>
      </c>
      <c r="R1631" s="86">
        <v>0</v>
      </c>
      <c r="S1631" s="86">
        <v>0</v>
      </c>
      <c r="T1631" s="15"/>
      <c r="U1631" s="19">
        <v>-5.6475616265743199E-3</v>
      </c>
      <c r="V1631" s="51">
        <v>-0.52284324729043896</v>
      </c>
      <c r="W1631" s="19">
        <v>1.2669050211116001E-2</v>
      </c>
      <c r="X1631" s="51">
        <v>2.0558222721774699</v>
      </c>
      <c r="Y1631" s="19">
        <v>2.2296616929452302E-2</v>
      </c>
      <c r="Z1631" s="51">
        <v>21.5613351512002</v>
      </c>
      <c r="AA1631" s="19">
        <v>0.134798513528949</v>
      </c>
      <c r="AB1631" s="51">
        <v>34.0565182560822</v>
      </c>
      <c r="AC1631" s="19">
        <v>0.26323488622991098</v>
      </c>
      <c r="AD1631" s="51">
        <v>50.609344121243304</v>
      </c>
      <c r="AE1631" s="19">
        <v>0.22876236111915199</v>
      </c>
      <c r="AF1631" s="87">
        <v>40.653468160540797</v>
      </c>
      <c r="AG1631" s="19">
        <v>-4.2407761281574502E-2</v>
      </c>
      <c r="AH1631" s="51">
        <v>-6.0395971199832301</v>
      </c>
      <c r="AI1631" s="19">
        <v>4.9850930676257101E-2</v>
      </c>
      <c r="AJ1631" s="51">
        <v>18.712010274612101</v>
      </c>
      <c r="AK1631" s="19">
        <v>0.83871816325117798</v>
      </c>
      <c r="AL1631" s="19">
        <v>8.1978408816212295E-2</v>
      </c>
      <c r="AM1631" s="51">
        <v>95.004343245178504</v>
      </c>
      <c r="AN1631" s="15"/>
      <c r="AO1631" s="22">
        <v>3.6556978096996297E-2</v>
      </c>
      <c r="AP1631" s="22">
        <v>-2.37082673384066E-2</v>
      </c>
      <c r="AQ1631" s="22">
        <v>0.140306192692224</v>
      </c>
      <c r="AR1631" s="22">
        <v>-0.100971928765794</v>
      </c>
      <c r="AS1631" s="20">
        <v>8</v>
      </c>
      <c r="AT1631" s="20">
        <v>4</v>
      </c>
      <c r="AU1631" s="20">
        <v>7</v>
      </c>
      <c r="AV1631" s="21">
        <v>5</v>
      </c>
      <c r="AW1631" s="15"/>
      <c r="AX1631" s="25">
        <v>0.13684330682342999</v>
      </c>
      <c r="AY1631" s="26">
        <v>0.88476460453330197</v>
      </c>
      <c r="AZ1631" s="26">
        <v>0.95276561292939699</v>
      </c>
      <c r="BA1631" s="26">
        <v>1.3821862588756599</v>
      </c>
      <c r="BB1631" s="85">
        <v>1.4161766805027599E-2</v>
      </c>
      <c r="BC1631" s="88">
        <v>-11.852551767005901</v>
      </c>
      <c r="BD1631" s="18">
        <v>43910</v>
      </c>
      <c r="BE1631" s="18">
        <v>43990</v>
      </c>
      <c r="BF1631" s="20"/>
      <c r="BG1631" s="18"/>
      <c r="BH1631" s="15"/>
    </row>
    <row r="1632" spans="1:60" x14ac:dyDescent="0.25">
      <c r="A1632" s="15"/>
      <c r="B1632" s="14" t="s">
        <v>5050</v>
      </c>
      <c r="C1632" s="14" t="s">
        <v>5051</v>
      </c>
      <c r="D1632" s="14" t="s">
        <v>5040</v>
      </c>
      <c r="E1632" s="16" t="s">
        <v>3133</v>
      </c>
      <c r="F1632" s="16" t="s">
        <v>3119</v>
      </c>
      <c r="G1632" s="81" t="s">
        <v>29</v>
      </c>
      <c r="H1632" s="82" t="s">
        <v>3773</v>
      </c>
      <c r="I1632" s="17" t="s">
        <v>411</v>
      </c>
      <c r="J1632" s="17" t="s">
        <v>64</v>
      </c>
      <c r="K1632" s="15"/>
      <c r="L1632" s="18">
        <v>44022</v>
      </c>
      <c r="M1632" s="83">
        <v>799220.95718383801</v>
      </c>
      <c r="N1632" s="84">
        <v>799220.95718383801</v>
      </c>
      <c r="O1632" s="84">
        <v>914289.40527153003</v>
      </c>
      <c r="P1632" s="85">
        <f t="shared" si="25"/>
        <v>0.87414439298515278</v>
      </c>
      <c r="Q1632" s="18">
        <v>43896</v>
      </c>
      <c r="R1632" s="86">
        <v>889729.50106054696</v>
      </c>
      <c r="S1632" s="86">
        <v>1131347.6712636701</v>
      </c>
      <c r="T1632" s="15"/>
      <c r="U1632" s="19">
        <v>-3.90140066974709E-3</v>
      </c>
      <c r="V1632" s="51">
        <v>-0.348227151607716</v>
      </c>
      <c r="W1632" s="19">
        <v>7.30022604693659E-3</v>
      </c>
      <c r="X1632" s="51">
        <v>1.5189398557595299</v>
      </c>
      <c r="Y1632" s="19">
        <v>-6.7965773562755197E-2</v>
      </c>
      <c r="Z1632" s="51">
        <v>12.535096101972201</v>
      </c>
      <c r="AA1632" s="19">
        <v>7.2070887947120396E-2</v>
      </c>
      <c r="AB1632" s="51">
        <v>27.783755697862901</v>
      </c>
      <c r="AC1632" s="19">
        <v>0.265201315425802</v>
      </c>
      <c r="AD1632" s="51">
        <v>50.805987040861503</v>
      </c>
      <c r="AE1632" s="19"/>
      <c r="AF1632" s="87"/>
      <c r="AG1632" s="19">
        <v>-3.57560768952681E-2</v>
      </c>
      <c r="AH1632" s="51">
        <v>-5.3744286813525797</v>
      </c>
      <c r="AI1632" s="19">
        <v>-3.8363184638001299E-2</v>
      </c>
      <c r="AJ1632" s="51">
        <v>9.89059874319355</v>
      </c>
      <c r="AK1632" s="19">
        <v>0.33815134083328302</v>
      </c>
      <c r="AL1632" s="19">
        <v>0.126991692659503</v>
      </c>
      <c r="AM1632" s="51">
        <v>61.043365069257597</v>
      </c>
      <c r="AN1632" s="15"/>
      <c r="AO1632" s="22">
        <v>3.6093656428420197E-2</v>
      </c>
      <c r="AP1632" s="22">
        <v>-4.7421698375765098E-2</v>
      </c>
      <c r="AQ1632" s="22">
        <v>0.137970621834102</v>
      </c>
      <c r="AR1632" s="22">
        <v>-0.15538415996707</v>
      </c>
      <c r="AS1632" s="20">
        <v>9</v>
      </c>
      <c r="AT1632" s="20">
        <v>3</v>
      </c>
      <c r="AU1632" s="20">
        <v>6</v>
      </c>
      <c r="AV1632" s="21">
        <v>6</v>
      </c>
      <c r="AW1632" s="15"/>
      <c r="AX1632" s="25">
        <v>0.16404766720661401</v>
      </c>
      <c r="AY1632" s="26">
        <v>0.37850915542094299</v>
      </c>
      <c r="AZ1632" s="26">
        <v>0.71099503378991402</v>
      </c>
      <c r="BA1632" s="26">
        <v>0.54129065523920905</v>
      </c>
      <c r="BB1632" s="85">
        <v>1.69064406125835E-2</v>
      </c>
      <c r="BC1632" s="88">
        <v>-23.420554344949799</v>
      </c>
      <c r="BD1632" s="18">
        <v>43896</v>
      </c>
      <c r="BE1632" s="18">
        <v>43915</v>
      </c>
      <c r="BF1632" s="20"/>
      <c r="BG1632" s="18"/>
      <c r="BH1632" s="15"/>
    </row>
    <row r="1633" spans="1:60" x14ac:dyDescent="0.25">
      <c r="A1633" s="15"/>
      <c r="B1633" s="14" t="s">
        <v>5052</v>
      </c>
      <c r="C1633" s="14" t="s">
        <v>5053</v>
      </c>
      <c r="D1633" s="14" t="s">
        <v>5054</v>
      </c>
      <c r="E1633" s="16" t="s">
        <v>36</v>
      </c>
      <c r="F1633" s="16" t="s">
        <v>114</v>
      </c>
      <c r="G1633" s="81" t="s">
        <v>205</v>
      </c>
      <c r="H1633" s="82" t="s">
        <v>1222</v>
      </c>
      <c r="I1633" s="17" t="s">
        <v>31</v>
      </c>
      <c r="J1633" s="17" t="s">
        <v>5055</v>
      </c>
      <c r="K1633" s="15"/>
      <c r="L1633" s="18">
        <v>44022</v>
      </c>
      <c r="M1633" s="83">
        <v>2047.63279999979</v>
      </c>
      <c r="N1633" s="84">
        <v>2047.63279999979</v>
      </c>
      <c r="O1633" s="84">
        <v>2165.7626999989202</v>
      </c>
      <c r="P1633" s="85">
        <f t="shared" si="25"/>
        <v>0.94545575099285384</v>
      </c>
      <c r="Q1633" s="18">
        <v>43747</v>
      </c>
      <c r="R1633" s="86">
        <v>28796755.653000001</v>
      </c>
      <c r="S1633" s="86">
        <v>41624378.215062499</v>
      </c>
      <c r="T1633" s="15"/>
      <c r="U1633" s="19">
        <v>-1.5550350808553001E-3</v>
      </c>
      <c r="V1633" s="51">
        <v>-0.113590592718538</v>
      </c>
      <c r="W1633" s="19">
        <v>1.05726433939708E-2</v>
      </c>
      <c r="X1633" s="51">
        <v>1.8461815904629499</v>
      </c>
      <c r="Y1633" s="19">
        <v>-5.3710849751951199E-3</v>
      </c>
      <c r="Z1633" s="51">
        <v>18.794564960728199</v>
      </c>
      <c r="AA1633" s="19">
        <v>-1.6803101697405499E-2</v>
      </c>
      <c r="AB1633" s="51">
        <v>18.896356733428501</v>
      </c>
      <c r="AC1633" s="19">
        <v>5.1874035427317701E-2</v>
      </c>
      <c r="AD1633" s="51">
        <v>29.473259040998499</v>
      </c>
      <c r="AE1633" s="19">
        <v>7.6854669177919305E-2</v>
      </c>
      <c r="AF1633" s="87">
        <v>25.462698966381101</v>
      </c>
      <c r="AG1633" s="19">
        <v>1.1920135330001399E-3</v>
      </c>
      <c r="AH1633" s="51">
        <v>-1.67961963852576</v>
      </c>
      <c r="AI1633" s="19">
        <v>-2.1659027088389801E-3</v>
      </c>
      <c r="AJ1633" s="51">
        <v>13.510326936113399</v>
      </c>
      <c r="AK1633" s="19">
        <v>1.0362299124896499</v>
      </c>
      <c r="AL1633" s="19">
        <v>4.5251107600051903E-2</v>
      </c>
      <c r="AM1633" s="51">
        <v>-20.805508110090202</v>
      </c>
      <c r="AN1633" s="15"/>
      <c r="AO1633" s="22">
        <v>1.9274288264568899E-2</v>
      </c>
      <c r="AP1633" s="22">
        <v>-3.7212873148746398E-2</v>
      </c>
      <c r="AQ1633" s="22">
        <v>2.02158689389762E-2</v>
      </c>
      <c r="AR1633" s="22">
        <v>-3.73543838195474E-2</v>
      </c>
      <c r="AS1633" s="20">
        <v>8</v>
      </c>
      <c r="AT1633" s="20">
        <v>4</v>
      </c>
      <c r="AU1633" s="20">
        <v>7</v>
      </c>
      <c r="AV1633" s="21">
        <v>5</v>
      </c>
      <c r="AW1633" s="15"/>
      <c r="AX1633" s="25">
        <v>5.6120560497583898E-2</v>
      </c>
      <c r="AY1633" s="26">
        <v>-0.71186145499450504</v>
      </c>
      <c r="AZ1633" s="26">
        <v>0.490438683231332</v>
      </c>
      <c r="BA1633" s="26">
        <v>-0.85747547719165595</v>
      </c>
      <c r="BB1633" s="85">
        <v>5.75303548574993E-3</v>
      </c>
      <c r="BC1633" s="88">
        <v>-9.0204019119264593</v>
      </c>
      <c r="BD1633" s="18">
        <v>43747</v>
      </c>
      <c r="BE1633" s="18">
        <v>43783</v>
      </c>
      <c r="BF1633" s="20"/>
      <c r="BG1633" s="18"/>
      <c r="BH1633" s="15"/>
    </row>
    <row r="1634" spans="1:60" x14ac:dyDescent="0.25">
      <c r="A1634" s="15"/>
      <c r="B1634" s="14" t="s">
        <v>5056</v>
      </c>
      <c r="C1634" s="14" t="s">
        <v>5057</v>
      </c>
      <c r="D1634" s="14" t="s">
        <v>5054</v>
      </c>
      <c r="E1634" s="16" t="s">
        <v>77</v>
      </c>
      <c r="F1634" s="16" t="s">
        <v>114</v>
      </c>
      <c r="G1634" s="81" t="s">
        <v>205</v>
      </c>
      <c r="H1634" s="82" t="s">
        <v>1222</v>
      </c>
      <c r="I1634" s="17" t="s">
        <v>31</v>
      </c>
      <c r="J1634" s="17" t="s">
        <v>5058</v>
      </c>
      <c r="K1634" s="15"/>
      <c r="L1634" s="18">
        <v>44022</v>
      </c>
      <c r="M1634" s="83">
        <v>2278.03700000048</v>
      </c>
      <c r="N1634" s="84">
        <v>2278.03700000048</v>
      </c>
      <c r="O1634" s="84">
        <v>2398.6118000000702</v>
      </c>
      <c r="P1634" s="85">
        <f t="shared" si="25"/>
        <v>0.94973142381789888</v>
      </c>
      <c r="Q1634" s="18">
        <v>43747</v>
      </c>
      <c r="R1634" s="86">
        <v>12778571.352</v>
      </c>
      <c r="S1634" s="86">
        <v>16225421.7118281</v>
      </c>
      <c r="T1634" s="15"/>
      <c r="U1634" s="19">
        <v>-1.5386486575152999E-3</v>
      </c>
      <c r="V1634" s="51">
        <v>-0.11195195038453699</v>
      </c>
      <c r="W1634" s="19">
        <v>1.10697916661593E-2</v>
      </c>
      <c r="X1634" s="51">
        <v>1.8958964176818001</v>
      </c>
      <c r="Y1634" s="19">
        <v>-2.3989332239580099E-3</v>
      </c>
      <c r="Z1634" s="51">
        <v>19.091780135844601</v>
      </c>
      <c r="AA1634" s="19">
        <v>-1.08781661365356E-2</v>
      </c>
      <c r="AB1634" s="51">
        <v>19.488850289519199</v>
      </c>
      <c r="AC1634" s="19">
        <v>6.4581472994177602E-2</v>
      </c>
      <c r="AD1634" s="51">
        <v>30.744002797669999</v>
      </c>
      <c r="AE1634" s="19">
        <v>9.6339114608854304E-2</v>
      </c>
      <c r="AF1634" s="87">
        <v>27.411143509496501</v>
      </c>
      <c r="AG1634" s="19">
        <v>1.3562046187871599E-3</v>
      </c>
      <c r="AH1634" s="51">
        <v>-1.66320052994706</v>
      </c>
      <c r="AI1634" s="19">
        <v>9.7991617985826495E-4</v>
      </c>
      <c r="AJ1634" s="51">
        <v>13.8249088249868</v>
      </c>
      <c r="AK1634" s="19">
        <v>0.57691088313935301</v>
      </c>
      <c r="AL1634" s="19">
        <v>4.9111880885902799E-2</v>
      </c>
      <c r="AM1634" s="51">
        <v>74.100036228191996</v>
      </c>
      <c r="AN1634" s="15"/>
      <c r="AO1634" s="22">
        <v>1.9291019860247598E-2</v>
      </c>
      <c r="AP1634" s="22">
        <v>-3.7197036694124101E-2</v>
      </c>
      <c r="AQ1634" s="22">
        <v>2.0735882944791201E-2</v>
      </c>
      <c r="AR1634" s="22">
        <v>-3.6879476556350703E-2</v>
      </c>
      <c r="AS1634" s="20">
        <v>8</v>
      </c>
      <c r="AT1634" s="20">
        <v>4</v>
      </c>
      <c r="AU1634" s="20">
        <v>7</v>
      </c>
      <c r="AV1634" s="21">
        <v>5</v>
      </c>
      <c r="AW1634" s="15"/>
      <c r="AX1634" s="25">
        <v>5.61303500941722E-2</v>
      </c>
      <c r="AY1634" s="26">
        <v>-0.61453472339508197</v>
      </c>
      <c r="AZ1634" s="26">
        <v>0.51019609623745099</v>
      </c>
      <c r="BA1634" s="26">
        <v>-0.74195138958020801</v>
      </c>
      <c r="BB1634" s="85">
        <v>5.7541494296947304E-3</v>
      </c>
      <c r="BC1634" s="88">
        <v>-8.9665405632404092</v>
      </c>
      <c r="BD1634" s="18">
        <v>43747</v>
      </c>
      <c r="BE1634" s="18">
        <v>43783</v>
      </c>
      <c r="BF1634" s="20"/>
      <c r="BG1634" s="18"/>
      <c r="BH1634" s="15"/>
    </row>
    <row r="1635" spans="1:60" x14ac:dyDescent="0.25">
      <c r="A1635" s="15"/>
      <c r="B1635" s="14" t="s">
        <v>5059</v>
      </c>
      <c r="C1635" s="14" t="s">
        <v>5060</v>
      </c>
      <c r="D1635" s="14" t="s">
        <v>5054</v>
      </c>
      <c r="E1635" s="16" t="s">
        <v>55</v>
      </c>
      <c r="F1635" s="16" t="s">
        <v>114</v>
      </c>
      <c r="G1635" s="81" t="s">
        <v>205</v>
      </c>
      <c r="H1635" s="82" t="s">
        <v>1222</v>
      </c>
      <c r="I1635" s="17" t="s">
        <v>31</v>
      </c>
      <c r="J1635" s="17" t="s">
        <v>5061</v>
      </c>
      <c r="K1635" s="15"/>
      <c r="L1635" s="18">
        <v>44022</v>
      </c>
      <c r="M1635" s="83">
        <v>2136.3577000014502</v>
      </c>
      <c r="N1635" s="84">
        <v>2136.3577000014502</v>
      </c>
      <c r="O1635" s="84">
        <v>2246.8975999988602</v>
      </c>
      <c r="P1635" s="85">
        <f t="shared" si="25"/>
        <v>0.95080332098914255</v>
      </c>
      <c r="Q1635" s="18">
        <v>43747</v>
      </c>
      <c r="R1635" s="86">
        <v>40951095.134000003</v>
      </c>
      <c r="S1635" s="86">
        <v>44558601.638499998</v>
      </c>
      <c r="T1635" s="15"/>
      <c r="U1635" s="19">
        <v>-1.5345564261224399E-3</v>
      </c>
      <c r="V1635" s="51">
        <v>-0.11154272724525099</v>
      </c>
      <c r="W1635" s="19">
        <v>1.11941178056441E-2</v>
      </c>
      <c r="X1635" s="51">
        <v>1.9083290316302699</v>
      </c>
      <c r="Y1635" s="19">
        <v>-1.65451795783156E-3</v>
      </c>
      <c r="Z1635" s="51">
        <v>19.166221662453601</v>
      </c>
      <c r="AA1635" s="19">
        <v>-9.3913543614689808E-3</v>
      </c>
      <c r="AB1635" s="51">
        <v>19.637531467014899</v>
      </c>
      <c r="AC1635" s="19">
        <v>6.7782222293317304E-2</v>
      </c>
      <c r="AD1635" s="51">
        <v>31.0640777275839</v>
      </c>
      <c r="AE1635" s="19">
        <v>0.10137080694039501</v>
      </c>
      <c r="AF1635" s="87">
        <v>27.914312742650502</v>
      </c>
      <c r="AG1635" s="19">
        <v>1.3972214674140601E-3</v>
      </c>
      <c r="AH1635" s="51">
        <v>-1.65909884508437</v>
      </c>
      <c r="AI1635" s="19">
        <v>1.7678993262961701E-3</v>
      </c>
      <c r="AJ1635" s="51">
        <v>13.903707139630599</v>
      </c>
      <c r="AK1635" s="19">
        <v>0.614294771045097</v>
      </c>
      <c r="AL1635" s="19">
        <v>5.1702558717806803E-2</v>
      </c>
      <c r="AM1635" s="51">
        <v>77.838425018824594</v>
      </c>
      <c r="AN1635" s="15"/>
      <c r="AO1635" s="22">
        <v>1.9295203592264401E-2</v>
      </c>
      <c r="AP1635" s="22">
        <v>-3.7193091447079503E-2</v>
      </c>
      <c r="AQ1635" s="22">
        <v>2.0865979558948301E-2</v>
      </c>
      <c r="AR1635" s="22">
        <v>-3.67607675361796E-2</v>
      </c>
      <c r="AS1635" s="20">
        <v>8</v>
      </c>
      <c r="AT1635" s="20">
        <v>4</v>
      </c>
      <c r="AU1635" s="20">
        <v>7</v>
      </c>
      <c r="AV1635" s="21">
        <v>5</v>
      </c>
      <c r="AW1635" s="15"/>
      <c r="AX1635" s="25">
        <v>5.61329076770926E-2</v>
      </c>
      <c r="AY1635" s="26">
        <v>-0.59012044527571605</v>
      </c>
      <c r="AZ1635" s="26">
        <v>0.51515273594668498</v>
      </c>
      <c r="BA1635" s="26">
        <v>-0.71288558104242805</v>
      </c>
      <c r="BB1635" s="85">
        <v>5.7544393467287604E-3</v>
      </c>
      <c r="BC1635" s="88">
        <v>-8.9530737848835997</v>
      </c>
      <c r="BD1635" s="18">
        <v>43747</v>
      </c>
      <c r="BE1635" s="18">
        <v>43783</v>
      </c>
      <c r="BF1635" s="20"/>
      <c r="BG1635" s="18"/>
      <c r="BH1635" s="15"/>
    </row>
    <row r="1636" spans="1:60" x14ac:dyDescent="0.25">
      <c r="A1636" s="15"/>
      <c r="B1636" s="14" t="s">
        <v>5062</v>
      </c>
      <c r="C1636" s="14" t="s">
        <v>5063</v>
      </c>
      <c r="D1636" s="14" t="s">
        <v>5054</v>
      </c>
      <c r="E1636" s="16" t="s">
        <v>59</v>
      </c>
      <c r="F1636" s="16" t="s">
        <v>114</v>
      </c>
      <c r="G1636" s="81" t="s">
        <v>205</v>
      </c>
      <c r="H1636" s="82" t="s">
        <v>1222</v>
      </c>
      <c r="I1636" s="17" t="s">
        <v>31</v>
      </c>
      <c r="J1636" s="17" t="s">
        <v>5064</v>
      </c>
      <c r="K1636" s="15"/>
      <c r="L1636" s="18">
        <v>44022</v>
      </c>
      <c r="M1636" s="83">
        <v>1480.6842999998501</v>
      </c>
      <c r="N1636" s="84">
        <v>1480.6842999998501</v>
      </c>
      <c r="O1636" s="84">
        <v>1551.4536000005901</v>
      </c>
      <c r="P1636" s="85">
        <f t="shared" si="25"/>
        <v>0.95438516498288239</v>
      </c>
      <c r="Q1636" s="18">
        <v>43747</v>
      </c>
      <c r="R1636" s="86">
        <v>3720346.4920000001</v>
      </c>
      <c r="S1636" s="86">
        <v>6689286.1104375003</v>
      </c>
      <c r="T1636" s="15"/>
      <c r="U1636" s="19">
        <v>-1.52089798393718E-3</v>
      </c>
      <c r="V1636" s="51">
        <v>-0.110176883026725</v>
      </c>
      <c r="W1636" s="19">
        <v>1.1608651760980099E-2</v>
      </c>
      <c r="X1636" s="51">
        <v>1.9497824271638799</v>
      </c>
      <c r="Y1636" s="19">
        <v>8.3091408669133703E-4</v>
      </c>
      <c r="Z1636" s="51">
        <v>19.414764866931399</v>
      </c>
      <c r="AA1636" s="19">
        <v>-4.4192768573338998E-3</v>
      </c>
      <c r="AB1636" s="51">
        <v>20.134739217435701</v>
      </c>
      <c r="AC1636" s="19">
        <v>7.8521054947486804E-2</v>
      </c>
      <c r="AD1636" s="51">
        <v>32.137960992986301</v>
      </c>
      <c r="AE1636" s="19">
        <v>0.118023688883113</v>
      </c>
      <c r="AF1636" s="87">
        <v>29.579600936907799</v>
      </c>
      <c r="AG1636" s="19">
        <v>1.53407399557182E-3</v>
      </c>
      <c r="AH1636" s="51">
        <v>-1.6454135922686</v>
      </c>
      <c r="AI1636" s="19">
        <v>4.3989981531922196E-3</v>
      </c>
      <c r="AJ1636" s="51">
        <v>14.1668170223129</v>
      </c>
      <c r="AK1636" s="19">
        <v>0.48068430000043</v>
      </c>
      <c r="AL1636" s="19">
        <v>4.2181640174021602E-2</v>
      </c>
      <c r="AM1636" s="51">
        <v>64.477377914357902</v>
      </c>
      <c r="AN1636" s="15"/>
      <c r="AO1636" s="22">
        <v>1.9309141631310901E-2</v>
      </c>
      <c r="AP1636" s="22">
        <v>-3.71798715796103E-2</v>
      </c>
      <c r="AQ1636" s="22">
        <v>2.12996005484456E-2</v>
      </c>
      <c r="AR1636" s="22">
        <v>-3.6364746991239399E-2</v>
      </c>
      <c r="AS1636" s="20">
        <v>8</v>
      </c>
      <c r="AT1636" s="20">
        <v>4</v>
      </c>
      <c r="AU1636" s="20">
        <v>7</v>
      </c>
      <c r="AV1636" s="21">
        <v>5</v>
      </c>
      <c r="AW1636" s="15"/>
      <c r="AX1636" s="25">
        <v>5.6141778882083597E-2</v>
      </c>
      <c r="AY1636" s="26">
        <v>-0.50849210155047297</v>
      </c>
      <c r="AZ1636" s="26">
        <v>0.53172650049327796</v>
      </c>
      <c r="BA1636" s="26">
        <v>-0.61545492732693696</v>
      </c>
      <c r="BB1636" s="85">
        <v>5.7554420885025997E-3</v>
      </c>
      <c r="BC1636" s="88">
        <v>-8.9081555516895605</v>
      </c>
      <c r="BD1636" s="18">
        <v>43747</v>
      </c>
      <c r="BE1636" s="18">
        <v>43783</v>
      </c>
      <c r="BF1636" s="20"/>
      <c r="BG1636" s="18"/>
      <c r="BH1636" s="15"/>
    </row>
    <row r="1637" spans="1:60" x14ac:dyDescent="0.25">
      <c r="A1637" s="15"/>
      <c r="B1637" s="14" t="s">
        <v>5065</v>
      </c>
      <c r="C1637" s="14" t="s">
        <v>5066</v>
      </c>
      <c r="D1637" s="14" t="s">
        <v>5054</v>
      </c>
      <c r="E1637" s="16" t="s">
        <v>128</v>
      </c>
      <c r="F1637" s="16" t="s">
        <v>114</v>
      </c>
      <c r="G1637" s="81" t="s">
        <v>205</v>
      </c>
      <c r="H1637" s="82" t="s">
        <v>1222</v>
      </c>
      <c r="I1637" s="17" t="s">
        <v>31</v>
      </c>
      <c r="J1637" s="17" t="s">
        <v>5067</v>
      </c>
      <c r="K1637" s="15"/>
      <c r="L1637" s="18">
        <v>44022</v>
      </c>
      <c r="M1637" s="83">
        <v>1247.00310000032</v>
      </c>
      <c r="N1637" s="84">
        <v>1247.00310000032</v>
      </c>
      <c r="O1637" s="84">
        <v>1300.23340000026</v>
      </c>
      <c r="P1637" s="85">
        <f t="shared" si="25"/>
        <v>0.95906096551593789</v>
      </c>
      <c r="Q1637" s="18">
        <v>43747</v>
      </c>
      <c r="R1637" s="86">
        <v>1693232.899</v>
      </c>
      <c r="S1637" s="86">
        <v>33355905.658937499</v>
      </c>
      <c r="T1637" s="15"/>
      <c r="U1637" s="19">
        <v>-1.5031863740659901E-3</v>
      </c>
      <c r="V1637" s="51">
        <v>-0.108405722039606</v>
      </c>
      <c r="W1637" s="19">
        <v>1.21478543860576E-2</v>
      </c>
      <c r="X1637" s="51">
        <v>2.0037026896716301</v>
      </c>
      <c r="Y1637" s="19">
        <v>4.0717544779909102E-3</v>
      </c>
      <c r="Z1637" s="51">
        <v>19.7388489060395</v>
      </c>
      <c r="AA1637" s="19">
        <v>2.0808997905987798E-3</v>
      </c>
      <c r="AB1637" s="51">
        <v>20.7847568822326</v>
      </c>
      <c r="AC1637" s="19">
        <v>9.2318940922268694E-2</v>
      </c>
      <c r="AD1637" s="51">
        <v>33.517749590508203</v>
      </c>
      <c r="AE1637" s="19">
        <v>0.13914102585666099</v>
      </c>
      <c r="AF1637" s="87">
        <v>31.691334634262599</v>
      </c>
      <c r="AG1637" s="19">
        <v>1.71198337739042E-3</v>
      </c>
      <c r="AH1637" s="51">
        <v>-1.62762265408674</v>
      </c>
      <c r="AI1637" s="19">
        <v>7.8290422316058504E-3</v>
      </c>
      <c r="AJ1637" s="51">
        <v>14.5098214301543</v>
      </c>
      <c r="AK1637" s="19">
        <v>0.24700310000131101</v>
      </c>
      <c r="AL1637" s="19">
        <v>5.0459488480555599E-2</v>
      </c>
      <c r="AM1637" s="51">
        <v>19.735303847875901</v>
      </c>
      <c r="AN1637" s="15"/>
      <c r="AO1637" s="22">
        <v>1.9327331474414702E-2</v>
      </c>
      <c r="AP1637" s="22">
        <v>-3.7162743471526503E-2</v>
      </c>
      <c r="AQ1637" s="22">
        <v>2.18635317469307E-2</v>
      </c>
      <c r="AR1637" s="22">
        <v>-3.5849784208039602E-2</v>
      </c>
      <c r="AS1637" s="20">
        <v>8</v>
      </c>
      <c r="AT1637" s="20">
        <v>4</v>
      </c>
      <c r="AU1637" s="20">
        <v>7</v>
      </c>
      <c r="AV1637" s="21">
        <v>5</v>
      </c>
      <c r="AW1637" s="15"/>
      <c r="AX1637" s="25">
        <v>5.6154128233829398E-2</v>
      </c>
      <c r="AY1637" s="26">
        <v>-0.40181223387571702</v>
      </c>
      <c r="AZ1637" s="26">
        <v>0.55339108597218001</v>
      </c>
      <c r="BA1637" s="26">
        <v>-0.48754537000513698</v>
      </c>
      <c r="BB1637" s="85">
        <v>5.7568306753273601E-3</v>
      </c>
      <c r="BC1637" s="88">
        <v>-8.8497342092159705</v>
      </c>
      <c r="BD1637" s="18">
        <v>43747</v>
      </c>
      <c r="BE1637" s="18">
        <v>43783</v>
      </c>
      <c r="BF1637" s="20"/>
      <c r="BG1637" s="18"/>
      <c r="BH1637" s="15"/>
    </row>
    <row r="1638" spans="1:60" x14ac:dyDescent="0.25">
      <c r="A1638" s="15"/>
      <c r="B1638" s="14" t="s">
        <v>5068</v>
      </c>
      <c r="C1638" s="14" t="s">
        <v>5069</v>
      </c>
      <c r="D1638" s="14" t="s">
        <v>5054</v>
      </c>
      <c r="E1638" s="16" t="s">
        <v>135</v>
      </c>
      <c r="F1638" s="16" t="s">
        <v>114</v>
      </c>
      <c r="G1638" s="81" t="s">
        <v>205</v>
      </c>
      <c r="H1638" s="82" t="s">
        <v>1222</v>
      </c>
      <c r="I1638" s="17" t="s">
        <v>31</v>
      </c>
      <c r="J1638" s="17" t="s">
        <v>5070</v>
      </c>
      <c r="K1638" s="15"/>
      <c r="L1638" s="18">
        <v>44022</v>
      </c>
      <c r="M1638" s="83">
        <v>1183.2027000002599</v>
      </c>
      <c r="N1638" s="84">
        <v>1183.2027000002599</v>
      </c>
      <c r="O1638" s="84">
        <v>1249.2155000008599</v>
      </c>
      <c r="P1638" s="85">
        <f t="shared" si="25"/>
        <v>0.94715659547887887</v>
      </c>
      <c r="Q1638" s="18">
        <v>43747</v>
      </c>
      <c r="R1638" s="86">
        <v>2678557.02</v>
      </c>
      <c r="S1638" s="86">
        <v>4478800.7268749997</v>
      </c>
      <c r="T1638" s="15"/>
      <c r="U1638" s="19">
        <v>-1.5484739424209699E-3</v>
      </c>
      <c r="V1638" s="51">
        <v>-0.11293447887510399</v>
      </c>
      <c r="W1638" s="19">
        <v>1.07706801318272E-2</v>
      </c>
      <c r="X1638" s="51">
        <v>1.8659852642485899</v>
      </c>
      <c r="Y1638" s="19">
        <v>-4.18817366698931E-3</v>
      </c>
      <c r="Z1638" s="51">
        <v>18.912856091541499</v>
      </c>
      <c r="AA1638" s="19">
        <v>-1.4447244185248599E-2</v>
      </c>
      <c r="AB1638" s="51">
        <v>19.131942484644199</v>
      </c>
      <c r="AC1638" s="19">
        <v>5.69176360932033E-2</v>
      </c>
      <c r="AD1638" s="51">
        <v>29.977619107579802</v>
      </c>
      <c r="AE1638" s="19">
        <v>8.4607735348981805E-2</v>
      </c>
      <c r="AF1638" s="87">
        <v>26.238005583494701</v>
      </c>
      <c r="AG1638" s="19">
        <v>1.2574078664329099E-3</v>
      </c>
      <c r="AH1638" s="51">
        <v>-1.67308020518249</v>
      </c>
      <c r="AI1638" s="19">
        <v>-9.1396911102492595E-4</v>
      </c>
      <c r="AJ1638" s="51">
        <v>13.6355202958948</v>
      </c>
      <c r="AK1638" s="19">
        <v>0.183202699999965</v>
      </c>
      <c r="AL1638" s="19">
        <v>1.7865599882497901E-2</v>
      </c>
      <c r="AM1638" s="51">
        <v>34.729217914282302</v>
      </c>
      <c r="AN1638" s="15"/>
      <c r="AO1638" s="22">
        <v>1.9280977678136E-2</v>
      </c>
      <c r="AP1638" s="22">
        <v>-3.7206555502962098E-2</v>
      </c>
      <c r="AQ1638" s="22">
        <v>2.04229324135667E-2</v>
      </c>
      <c r="AR1638" s="22">
        <v>-3.7165184645346003E-2</v>
      </c>
      <c r="AS1638" s="20">
        <v>8</v>
      </c>
      <c r="AT1638" s="20">
        <v>4</v>
      </c>
      <c r="AU1638" s="20">
        <v>7</v>
      </c>
      <c r="AV1638" s="21">
        <v>5</v>
      </c>
      <c r="AW1638" s="15"/>
      <c r="AX1638" s="25">
        <v>5.6124376159350502E-2</v>
      </c>
      <c r="AY1638" s="26">
        <v>-0.67315792219505999</v>
      </c>
      <c r="AZ1638" s="26">
        <v>0.49829514210978199</v>
      </c>
      <c r="BA1638" s="26">
        <v>-0.81160219783578202</v>
      </c>
      <c r="BB1638" s="85">
        <v>5.7534705604575702E-3</v>
      </c>
      <c r="BC1638" s="88">
        <v>-8.99895174216363</v>
      </c>
      <c r="BD1638" s="18">
        <v>43747</v>
      </c>
      <c r="BE1638" s="18">
        <v>43783</v>
      </c>
      <c r="BF1638" s="20"/>
      <c r="BG1638" s="18"/>
      <c r="BH1638" s="15"/>
    </row>
    <row r="1639" spans="1:60" x14ac:dyDescent="0.25">
      <c r="A1639" s="15"/>
      <c r="B1639" s="14" t="s">
        <v>5071</v>
      </c>
      <c r="C1639" s="14" t="s">
        <v>5072</v>
      </c>
      <c r="D1639" s="14" t="s">
        <v>5073</v>
      </c>
      <c r="E1639" s="16" t="s">
        <v>43</v>
      </c>
      <c r="F1639" s="16" t="s">
        <v>28</v>
      </c>
      <c r="G1639" s="81" t="s">
        <v>205</v>
      </c>
      <c r="H1639" s="82" t="s">
        <v>946</v>
      </c>
      <c r="I1639" s="17" t="s">
        <v>31</v>
      </c>
      <c r="J1639" s="17" t="s">
        <v>5074</v>
      </c>
      <c r="K1639" s="15"/>
      <c r="L1639" s="18">
        <v>44022</v>
      </c>
      <c r="M1639" s="83">
        <v>46578.6847000122</v>
      </c>
      <c r="N1639" s="84">
        <v>46578.6847000122</v>
      </c>
      <c r="O1639" s="84">
        <v>47262.996599972197</v>
      </c>
      <c r="P1639" s="85">
        <f t="shared" si="25"/>
        <v>0.98552119101224323</v>
      </c>
      <c r="Q1639" s="18">
        <v>43747</v>
      </c>
      <c r="R1639" s="86">
        <v>4888770.6040000003</v>
      </c>
      <c r="S1639" s="86">
        <v>5658583.5115703102</v>
      </c>
      <c r="T1639" s="15"/>
      <c r="U1639" s="19">
        <v>-2.5170345315928002E-3</v>
      </c>
      <c r="V1639" s="51">
        <v>-0.20979053779228701</v>
      </c>
      <c r="W1639" s="19">
        <v>1.8490796161131601E-2</v>
      </c>
      <c r="X1639" s="51">
        <v>2.6379968671790301</v>
      </c>
      <c r="Y1639" s="19">
        <v>3.5265195479951203E-2</v>
      </c>
      <c r="Z1639" s="51">
        <v>22.858193006250101</v>
      </c>
      <c r="AA1639" s="19">
        <v>3.7692171514208901E-2</v>
      </c>
      <c r="AB1639" s="51">
        <v>24.345884054579098</v>
      </c>
      <c r="AC1639" s="19">
        <v>0.137114868330245</v>
      </c>
      <c r="AD1639" s="51">
        <v>37.997342331276698</v>
      </c>
      <c r="AE1639" s="19">
        <v>0.17483707837352999</v>
      </c>
      <c r="AF1639" s="87">
        <v>35.260939885978601</v>
      </c>
      <c r="AG1639" s="19">
        <v>8.0776362665346802E-4</v>
      </c>
      <c r="AH1639" s="51">
        <v>-1.7180446291604301</v>
      </c>
      <c r="AI1639" s="19">
        <v>4.22082964269066E-2</v>
      </c>
      <c r="AJ1639" s="51">
        <v>17.947746849677099</v>
      </c>
      <c r="AK1639" s="19">
        <v>1.20790253764484</v>
      </c>
      <c r="AL1639" s="19">
        <v>6.0498324239233597E-2</v>
      </c>
      <c r="AM1639" s="51">
        <v>105.617284995853</v>
      </c>
      <c r="AN1639" s="15"/>
      <c r="AO1639" s="22">
        <v>1.8952918373543098E-2</v>
      </c>
      <c r="AP1639" s="22">
        <v>-4.2044951833304402E-2</v>
      </c>
      <c r="AQ1639" s="22">
        <v>3.8324604644003599E-2</v>
      </c>
      <c r="AR1639" s="22">
        <v>-4.3351972132804797E-2</v>
      </c>
      <c r="AS1639" s="20">
        <v>8</v>
      </c>
      <c r="AT1639" s="20">
        <v>4</v>
      </c>
      <c r="AU1639" s="20">
        <v>7</v>
      </c>
      <c r="AV1639" s="21">
        <v>5</v>
      </c>
      <c r="AW1639" s="15"/>
      <c r="AX1639" s="25">
        <v>7.0251627384714105E-2</v>
      </c>
      <c r="AY1639" s="26">
        <v>0.14419873206634301</v>
      </c>
      <c r="AZ1639" s="26">
        <v>0.67730015491633799</v>
      </c>
      <c r="BA1639" s="26">
        <v>0.18172035966495101</v>
      </c>
      <c r="BB1639" s="85">
        <v>7.2040978832228599E-3</v>
      </c>
      <c r="BC1639" s="88">
        <v>-10.409227416545001</v>
      </c>
      <c r="BD1639" s="18">
        <v>43747</v>
      </c>
      <c r="BE1639" s="18">
        <v>43805</v>
      </c>
      <c r="BF1639" s="20"/>
      <c r="BG1639" s="18"/>
      <c r="BH1639" s="15"/>
    </row>
    <row r="1640" spans="1:60" x14ac:dyDescent="0.25">
      <c r="A1640" s="15"/>
      <c r="B1640" s="14" t="s">
        <v>5075</v>
      </c>
      <c r="C1640" s="14" t="s">
        <v>5076</v>
      </c>
      <c r="D1640" s="14" t="s">
        <v>5073</v>
      </c>
      <c r="E1640" s="16" t="s">
        <v>213</v>
      </c>
      <c r="F1640" s="16" t="s">
        <v>28</v>
      </c>
      <c r="G1640" s="81" t="s">
        <v>205</v>
      </c>
      <c r="H1640" s="82" t="s">
        <v>946</v>
      </c>
      <c r="I1640" s="17" t="s">
        <v>31</v>
      </c>
      <c r="J1640" s="17" t="s">
        <v>5077</v>
      </c>
      <c r="K1640" s="15"/>
      <c r="L1640" s="18">
        <v>44022</v>
      </c>
      <c r="M1640" s="83">
        <v>1206.57970000058</v>
      </c>
      <c r="N1640" s="84">
        <v>1206.57970000058</v>
      </c>
      <c r="O1640" s="84">
        <v>1215.1155999992</v>
      </c>
      <c r="P1640" s="85">
        <f t="shared" si="25"/>
        <v>0.99297523626671769</v>
      </c>
      <c r="Q1640" s="18">
        <v>43747</v>
      </c>
      <c r="R1640" s="86">
        <v>63747619.626000002</v>
      </c>
      <c r="S1640" s="86">
        <v>137908008.46375</v>
      </c>
      <c r="T1640" s="15"/>
      <c r="U1640" s="19">
        <v>-2.4896841168811101E-3</v>
      </c>
      <c r="V1640" s="51">
        <v>-0.207055496321118</v>
      </c>
      <c r="W1640" s="19">
        <v>1.9328107351611799E-2</v>
      </c>
      <c r="X1640" s="51">
        <v>2.7217279862270498</v>
      </c>
      <c r="Y1640" s="19">
        <v>4.0440496770315797E-2</v>
      </c>
      <c r="Z1640" s="51">
        <v>23.375723135279301</v>
      </c>
      <c r="AA1640" s="19">
        <v>4.81505859661411E-2</v>
      </c>
      <c r="AB1640" s="51">
        <v>25.391725499764998</v>
      </c>
      <c r="AC1640" s="19">
        <v>0.160118240593874</v>
      </c>
      <c r="AD1640" s="51">
        <v>40.297679557639597</v>
      </c>
      <c r="AE1640" s="19"/>
      <c r="AF1640" s="87"/>
      <c r="AG1640" s="19">
        <v>1.08199319765845E-3</v>
      </c>
      <c r="AH1640" s="51">
        <v>-1.6906216720599301</v>
      </c>
      <c r="AI1640" s="19">
        <v>4.7705346887596499E-2</v>
      </c>
      <c r="AJ1640" s="51">
        <v>18.497451895760602</v>
      </c>
      <c r="AK1640" s="19">
        <v>0.20657970000145701</v>
      </c>
      <c r="AL1640" s="19">
        <v>6.6878760433610296E-2</v>
      </c>
      <c r="AM1640" s="51">
        <v>44.438655848847702</v>
      </c>
      <c r="AN1640" s="15"/>
      <c r="AO1640" s="22">
        <v>1.8980874365297499E-2</v>
      </c>
      <c r="AP1640" s="22">
        <v>-4.2018665531068103E-2</v>
      </c>
      <c r="AQ1640" s="22">
        <v>3.9206978062793503E-2</v>
      </c>
      <c r="AR1640" s="22">
        <v>-4.25651673431275E-2</v>
      </c>
      <c r="AS1640" s="20">
        <v>8</v>
      </c>
      <c r="AT1640" s="20">
        <v>4</v>
      </c>
      <c r="AU1640" s="20">
        <v>7</v>
      </c>
      <c r="AV1640" s="21">
        <v>5</v>
      </c>
      <c r="AW1640" s="15"/>
      <c r="AX1640" s="25">
        <v>7.0269655221054605E-2</v>
      </c>
      <c r="AY1640" s="26">
        <v>0.28110474371396799</v>
      </c>
      <c r="AZ1640" s="26">
        <v>0.71150368754660998</v>
      </c>
      <c r="BA1640" s="26">
        <v>0.35548886864126</v>
      </c>
      <c r="BB1640" s="85">
        <v>7.2061864353690896E-3</v>
      </c>
      <c r="BC1640" s="88">
        <v>-10.289893406021299</v>
      </c>
      <c r="BD1640" s="18">
        <v>43747</v>
      </c>
      <c r="BE1640" s="18">
        <v>43783</v>
      </c>
      <c r="BF1640" s="20"/>
      <c r="BG1640" s="18"/>
      <c r="BH1640" s="15"/>
    </row>
    <row r="1641" spans="1:60" x14ac:dyDescent="0.25">
      <c r="A1641" s="15"/>
      <c r="B1641" s="14" t="s">
        <v>5078</v>
      </c>
      <c r="C1641" s="14" t="s">
        <v>5079</v>
      </c>
      <c r="D1641" s="14" t="s">
        <v>5073</v>
      </c>
      <c r="E1641" s="16" t="s">
        <v>516</v>
      </c>
      <c r="F1641" s="16" t="s">
        <v>28</v>
      </c>
      <c r="G1641" s="81" t="s">
        <v>205</v>
      </c>
      <c r="H1641" s="82" t="s">
        <v>946</v>
      </c>
      <c r="I1641" s="17" t="s">
        <v>31</v>
      </c>
      <c r="J1641" s="17" t="s">
        <v>64</v>
      </c>
      <c r="K1641" s="15"/>
      <c r="L1641" s="18">
        <v>44022</v>
      </c>
      <c r="M1641" s="83">
        <v>2294.4561999999</v>
      </c>
      <c r="N1641" s="84">
        <v>2294.4561999999</v>
      </c>
      <c r="O1641" s="84">
        <v>2321.1579000018501</v>
      </c>
      <c r="P1641" s="85">
        <f t="shared" si="25"/>
        <v>0.98849638794416839</v>
      </c>
      <c r="Q1641" s="18">
        <v>43747</v>
      </c>
      <c r="R1641" s="86">
        <v>797313.95700000005</v>
      </c>
      <c r="S1641" s="86">
        <v>767046.13209570304</v>
      </c>
      <c r="T1641" s="15"/>
      <c r="U1641" s="19">
        <v>-2.5061072401513199E-3</v>
      </c>
      <c r="V1641" s="51">
        <v>-0.208697808648139</v>
      </c>
      <c r="W1641" s="19">
        <v>1.8825791185008701E-2</v>
      </c>
      <c r="X1641" s="51">
        <v>2.6714963695667402</v>
      </c>
      <c r="Y1641" s="19">
        <v>3.7332475179937298E-2</v>
      </c>
      <c r="Z1641" s="51">
        <v>23.064920976234099</v>
      </c>
      <c r="AA1641" s="19">
        <v>4.1863269419991397E-2</v>
      </c>
      <c r="AB1641" s="51">
        <v>24.7629938451573</v>
      </c>
      <c r="AC1641" s="19">
        <v>0.146261457712244</v>
      </c>
      <c r="AD1641" s="51">
        <v>38.912001269462102</v>
      </c>
      <c r="AE1641" s="19"/>
      <c r="AF1641" s="87"/>
      <c r="AG1641" s="19">
        <v>9.1752888511109599E-4</v>
      </c>
      <c r="AH1641" s="51">
        <v>-1.70706810331467</v>
      </c>
      <c r="AI1641" s="19">
        <v>4.4403922791389099E-2</v>
      </c>
      <c r="AJ1641" s="51">
        <v>18.167309486132599</v>
      </c>
      <c r="AK1641" s="19">
        <v>0.14722810000064801</v>
      </c>
      <c r="AL1641" s="19">
        <v>6.69629341773543E-2</v>
      </c>
      <c r="AM1641" s="51">
        <v>38.4677722328925</v>
      </c>
      <c r="AN1641" s="15"/>
      <c r="AO1641" s="22">
        <v>1.8964088274515199E-2</v>
      </c>
      <c r="AP1641" s="22">
        <v>-4.2034457524132499E-2</v>
      </c>
      <c r="AQ1641" s="22">
        <v>3.86774423805036E-2</v>
      </c>
      <c r="AR1641" s="22">
        <v>-4.3037292685767198E-2</v>
      </c>
      <c r="AS1641" s="20">
        <v>8</v>
      </c>
      <c r="AT1641" s="20">
        <v>4</v>
      </c>
      <c r="AU1641" s="20">
        <v>7</v>
      </c>
      <c r="AV1641" s="21">
        <v>5</v>
      </c>
      <c r="AW1641" s="15"/>
      <c r="AX1641" s="25">
        <v>7.0258646969741698E-2</v>
      </c>
      <c r="AY1641" s="26">
        <v>0.19881307910986801</v>
      </c>
      <c r="AZ1641" s="26">
        <v>0.69094320262320297</v>
      </c>
      <c r="BA1641" s="26">
        <v>0.25089607396330399</v>
      </c>
      <c r="BB1641" s="85">
        <v>7.2049131943276697E-3</v>
      </c>
      <c r="BC1641" s="88">
        <v>-10.352247040282201</v>
      </c>
      <c r="BD1641" s="18">
        <v>43747</v>
      </c>
      <c r="BE1641" s="18">
        <v>43805</v>
      </c>
      <c r="BF1641" s="20"/>
      <c r="BG1641" s="18"/>
      <c r="BH1641" s="15"/>
    </row>
    <row r="1642" spans="1:60" x14ac:dyDescent="0.25">
      <c r="A1642" s="15"/>
      <c r="B1642" s="14" t="s">
        <v>5080</v>
      </c>
      <c r="C1642" s="14" t="s">
        <v>5081</v>
      </c>
      <c r="D1642" s="14" t="s">
        <v>5073</v>
      </c>
      <c r="E1642" s="16" t="s">
        <v>47</v>
      </c>
      <c r="F1642" s="16" t="s">
        <v>28</v>
      </c>
      <c r="G1642" s="81" t="s">
        <v>205</v>
      </c>
      <c r="H1642" s="82" t="s">
        <v>946</v>
      </c>
      <c r="I1642" s="17" t="s">
        <v>31</v>
      </c>
      <c r="J1642" s="17" t="s">
        <v>5082</v>
      </c>
      <c r="K1642" s="15"/>
      <c r="L1642" s="18">
        <v>43866</v>
      </c>
      <c r="M1642" s="83"/>
      <c r="N1642" s="84"/>
      <c r="O1642" s="84">
        <v>1689.39189999923</v>
      </c>
      <c r="P1642" s="85">
        <f t="shared" si="25"/>
        <v>0</v>
      </c>
      <c r="Q1642" s="18">
        <v>43747</v>
      </c>
      <c r="R1642" s="86"/>
      <c r="S1642" s="86">
        <v>35333436.803312503</v>
      </c>
      <c r="T1642" s="15"/>
      <c r="U1642" s="19"/>
      <c r="V1642" s="51"/>
      <c r="W1642" s="19"/>
      <c r="X1642" s="51"/>
      <c r="Y1642" s="19"/>
      <c r="Z1642" s="51"/>
      <c r="AA1642" s="19"/>
      <c r="AB1642" s="51"/>
      <c r="AC1642" s="19"/>
      <c r="AD1642" s="51"/>
      <c r="AE1642" s="19"/>
      <c r="AF1642" s="87"/>
      <c r="AG1642" s="19"/>
      <c r="AH1642" s="51"/>
      <c r="AI1642" s="19"/>
      <c r="AJ1642" s="51"/>
      <c r="AK1642" s="19"/>
      <c r="AL1642" s="19"/>
      <c r="AM1642" s="51"/>
      <c r="AN1642" s="15"/>
      <c r="AO1642" s="22">
        <v>1.8927791799796999E-2</v>
      </c>
      <c r="AP1642" s="22">
        <v>-4.20685811996373E-2</v>
      </c>
      <c r="AQ1642" s="22">
        <v>3.3554390665813102E-2</v>
      </c>
      <c r="AR1642" s="22">
        <v>-4.4059344794732197E-2</v>
      </c>
      <c r="AS1642" s="20"/>
      <c r="AT1642" s="20"/>
      <c r="AU1642" s="20"/>
      <c r="AV1642" s="21"/>
      <c r="AW1642" s="15"/>
      <c r="AX1642" s="25"/>
      <c r="AY1642" s="26"/>
      <c r="AZ1642" s="26"/>
      <c r="BA1642" s="26"/>
      <c r="BB1642" s="85"/>
      <c r="BC1642" s="88">
        <v>-10.537258998316201</v>
      </c>
      <c r="BD1642" s="18">
        <v>43747</v>
      </c>
      <c r="BE1642" s="18">
        <v>43805</v>
      </c>
      <c r="BF1642" s="20"/>
      <c r="BG1642" s="18"/>
      <c r="BH1642" s="15"/>
    </row>
    <row r="1643" spans="1:60" x14ac:dyDescent="0.25">
      <c r="A1643" s="15"/>
      <c r="B1643" s="14" t="s">
        <v>5083</v>
      </c>
      <c r="C1643" s="14" t="s">
        <v>5084</v>
      </c>
      <c r="D1643" s="14" t="s">
        <v>5073</v>
      </c>
      <c r="E1643" s="16" t="s">
        <v>51</v>
      </c>
      <c r="F1643" s="16" t="s">
        <v>28</v>
      </c>
      <c r="G1643" s="81" t="s">
        <v>205</v>
      </c>
      <c r="H1643" s="82" t="s">
        <v>946</v>
      </c>
      <c r="I1643" s="17" t="s">
        <v>31</v>
      </c>
      <c r="J1643" s="17" t="s">
        <v>5085</v>
      </c>
      <c r="K1643" s="15"/>
      <c r="L1643" s="18">
        <v>43866</v>
      </c>
      <c r="M1643" s="83"/>
      <c r="N1643" s="84"/>
      <c r="O1643" s="84">
        <v>1356.2588999997799</v>
      </c>
      <c r="P1643" s="85">
        <f t="shared" si="25"/>
        <v>0</v>
      </c>
      <c r="Q1643" s="18">
        <v>43747</v>
      </c>
      <c r="R1643" s="86"/>
      <c r="S1643" s="86">
        <v>22470845.883562502</v>
      </c>
      <c r="T1643" s="15"/>
      <c r="U1643" s="19"/>
      <c r="V1643" s="51"/>
      <c r="W1643" s="19"/>
      <c r="X1643" s="51"/>
      <c r="Y1643" s="19"/>
      <c r="Z1643" s="51"/>
      <c r="AA1643" s="19"/>
      <c r="AB1643" s="51"/>
      <c r="AC1643" s="19"/>
      <c r="AD1643" s="51"/>
      <c r="AE1643" s="19"/>
      <c r="AF1643" s="87"/>
      <c r="AG1643" s="19"/>
      <c r="AH1643" s="51"/>
      <c r="AI1643" s="19"/>
      <c r="AJ1643" s="51"/>
      <c r="AK1643" s="19"/>
      <c r="AL1643" s="19"/>
      <c r="AM1643" s="51"/>
      <c r="AN1643" s="15"/>
      <c r="AO1643" s="22">
        <v>1.8935925581899899E-2</v>
      </c>
      <c r="AP1643" s="22">
        <v>-4.2061000787725802E-2</v>
      </c>
      <c r="AQ1643" s="22">
        <v>3.3808863046942902E-2</v>
      </c>
      <c r="AR1643" s="22">
        <v>-4.3831444735624198E-2</v>
      </c>
      <c r="AS1643" s="20"/>
      <c r="AT1643" s="20"/>
      <c r="AU1643" s="20"/>
      <c r="AV1643" s="21"/>
      <c r="AW1643" s="15"/>
      <c r="AX1643" s="25"/>
      <c r="AY1643" s="26"/>
      <c r="AZ1643" s="26"/>
      <c r="BA1643" s="26"/>
      <c r="BB1643" s="85"/>
      <c r="BC1643" s="88">
        <v>-10.4960269753501</v>
      </c>
      <c r="BD1643" s="18">
        <v>43747</v>
      </c>
      <c r="BE1643" s="18">
        <v>43805</v>
      </c>
      <c r="BF1643" s="20"/>
      <c r="BG1643" s="18"/>
      <c r="BH1643" s="15"/>
    </row>
    <row r="1644" spans="1:60" x14ac:dyDescent="0.25">
      <c r="A1644" s="15"/>
      <c r="B1644" s="14" t="s">
        <v>5086</v>
      </c>
      <c r="C1644" s="14" t="s">
        <v>5087</v>
      </c>
      <c r="D1644" s="14" t="s">
        <v>5073</v>
      </c>
      <c r="E1644" s="16" t="s">
        <v>317</v>
      </c>
      <c r="F1644" s="16" t="s">
        <v>28</v>
      </c>
      <c r="G1644" s="81" t="s">
        <v>205</v>
      </c>
      <c r="H1644" s="82" t="s">
        <v>946</v>
      </c>
      <c r="I1644" s="17" t="s">
        <v>31</v>
      </c>
      <c r="J1644" s="17" t="s">
        <v>64</v>
      </c>
      <c r="K1644" s="15"/>
      <c r="L1644" s="18">
        <v>44022</v>
      </c>
      <c r="M1644" s="83">
        <v>1653.68019999936</v>
      </c>
      <c r="N1644" s="84">
        <v>1653.68019999936</v>
      </c>
      <c r="O1644" s="84"/>
      <c r="P1644" s="85" t="str">
        <f t="shared" si="25"/>
        <v/>
      </c>
      <c r="Q1644" s="18"/>
      <c r="R1644" s="86">
        <v>17821033.431000002</v>
      </c>
      <c r="S1644" s="86"/>
      <c r="T1644" s="15"/>
      <c r="U1644" s="19">
        <v>-2.5416582720936302E-3</v>
      </c>
      <c r="V1644" s="51">
        <v>-0.21225291184237</v>
      </c>
      <c r="W1644" s="19">
        <v>1.7737662159561299E-2</v>
      </c>
      <c r="X1644" s="51">
        <v>2.562683467022</v>
      </c>
      <c r="Y1644" s="19"/>
      <c r="Z1644" s="51"/>
      <c r="AA1644" s="19"/>
      <c r="AB1644" s="51"/>
      <c r="AC1644" s="19"/>
      <c r="AD1644" s="51"/>
      <c r="AE1644" s="19"/>
      <c r="AF1644" s="87"/>
      <c r="AG1644" s="19">
        <v>5.6094282808771801E-4</v>
      </c>
      <c r="AH1644" s="51">
        <v>-1.74272670901701</v>
      </c>
      <c r="AI1644" s="19"/>
      <c r="AJ1644" s="51"/>
      <c r="AK1644" s="19">
        <v>2.1025397885750901E-2</v>
      </c>
      <c r="AL1644" s="19">
        <v>4.8371968030551202E-2</v>
      </c>
      <c r="AM1644" s="51">
        <v>16.334324725437899</v>
      </c>
      <c r="AN1644" s="15"/>
      <c r="AO1644" s="22">
        <v>9.6153013855655393E-3</v>
      </c>
      <c r="AP1644" s="22">
        <v>-1.3740924607191099E-2</v>
      </c>
      <c r="AQ1644" s="22">
        <v>3.7531369434873299E-2</v>
      </c>
      <c r="AR1644" s="22">
        <v>-2.66309471517161E-2</v>
      </c>
      <c r="AS1644" s="20"/>
      <c r="AT1644" s="20"/>
      <c r="AU1644" s="20"/>
      <c r="AV1644" s="21"/>
      <c r="AW1644" s="15"/>
      <c r="AX1644" s="25"/>
      <c r="AY1644" s="26"/>
      <c r="AZ1644" s="26"/>
      <c r="BA1644" s="26"/>
      <c r="BB1644" s="85"/>
      <c r="BC1644" s="88">
        <v>-5.5416302416488197</v>
      </c>
      <c r="BD1644" s="18">
        <v>43868</v>
      </c>
      <c r="BE1644" s="18">
        <v>43916</v>
      </c>
      <c r="BF1644" s="20">
        <v>71</v>
      </c>
      <c r="BG1644" s="18">
        <v>43969</v>
      </c>
      <c r="BH1644" s="15"/>
    </row>
    <row r="1645" spans="1:60" x14ac:dyDescent="0.25">
      <c r="A1645" s="15"/>
      <c r="B1645" s="14" t="s">
        <v>5088</v>
      </c>
      <c r="C1645" s="14" t="s">
        <v>5089</v>
      </c>
      <c r="D1645" s="14" t="s">
        <v>5073</v>
      </c>
      <c r="E1645" s="16" t="s">
        <v>320</v>
      </c>
      <c r="F1645" s="16" t="s">
        <v>28</v>
      </c>
      <c r="G1645" s="81" t="s">
        <v>205</v>
      </c>
      <c r="H1645" s="82" t="s">
        <v>946</v>
      </c>
      <c r="I1645" s="17" t="s">
        <v>31</v>
      </c>
      <c r="J1645" s="17" t="s">
        <v>5090</v>
      </c>
      <c r="K1645" s="15"/>
      <c r="L1645" s="18">
        <v>44022</v>
      </c>
      <c r="M1645" s="83">
        <v>42942.448700010798</v>
      </c>
      <c r="N1645" s="84">
        <v>42942.448700010798</v>
      </c>
      <c r="O1645" s="84">
        <v>43792.539399981499</v>
      </c>
      <c r="P1645" s="85">
        <f t="shared" si="25"/>
        <v>0.98058823005886109</v>
      </c>
      <c r="Q1645" s="18">
        <v>43747</v>
      </c>
      <c r="R1645" s="86">
        <v>34770115.733999997</v>
      </c>
      <c r="S1645" s="86">
        <v>42993236.454812497</v>
      </c>
      <c r="T1645" s="15"/>
      <c r="U1645" s="19">
        <v>-2.5352347811349301E-3</v>
      </c>
      <c r="V1645" s="51">
        <v>-0.2116105627465</v>
      </c>
      <c r="W1645" s="19">
        <v>1.7933408882527101E-2</v>
      </c>
      <c r="X1645" s="51">
        <v>2.5822581393185802</v>
      </c>
      <c r="Y1645" s="19">
        <v>3.1832792721616002E-2</v>
      </c>
      <c r="Z1645" s="51">
        <v>22.514952730416599</v>
      </c>
      <c r="AA1645" s="19">
        <v>3.0785030303377401E-2</v>
      </c>
      <c r="AB1645" s="51">
        <v>23.6551699335105</v>
      </c>
      <c r="AC1645" s="19">
        <v>0.122047862223553</v>
      </c>
      <c r="AD1645" s="51">
        <v>36.490641720592997</v>
      </c>
      <c r="AE1645" s="19">
        <v>0.15157484849987701</v>
      </c>
      <c r="AF1645" s="87">
        <v>32.934716898598701</v>
      </c>
      <c r="AG1645" s="19">
        <v>6.25159329501912E-4</v>
      </c>
      <c r="AH1645" s="51">
        <v>-1.7363050588755899</v>
      </c>
      <c r="AI1645" s="19">
        <v>3.8563343847272301E-2</v>
      </c>
      <c r="AJ1645" s="51">
        <v>17.583251591713601</v>
      </c>
      <c r="AK1645" s="19">
        <v>1.0355952259630401</v>
      </c>
      <c r="AL1645" s="19">
        <v>5.4127026953210602E-2</v>
      </c>
      <c r="AM1645" s="51">
        <v>88.386553827673197</v>
      </c>
      <c r="AN1645" s="15"/>
      <c r="AO1645" s="22">
        <v>1.8934323554276499E-2</v>
      </c>
      <c r="AP1645" s="22">
        <v>-4.2062431792146499E-2</v>
      </c>
      <c r="AQ1645" s="22">
        <v>3.7737424039733E-2</v>
      </c>
      <c r="AR1645" s="22">
        <v>-4.3875517706546803E-2</v>
      </c>
      <c r="AS1645" s="20">
        <v>8</v>
      </c>
      <c r="AT1645" s="20">
        <v>4</v>
      </c>
      <c r="AU1645" s="20">
        <v>7</v>
      </c>
      <c r="AV1645" s="21">
        <v>5</v>
      </c>
      <c r="AW1645" s="15"/>
      <c r="AX1645" s="25">
        <v>7.0240546200147996E-2</v>
      </c>
      <c r="AY1645" s="26">
        <v>5.3715282368159499E-2</v>
      </c>
      <c r="AZ1645" s="26">
        <v>0.65470030263804802</v>
      </c>
      <c r="BA1645" s="26">
        <v>6.7534835617721001E-2</v>
      </c>
      <c r="BB1645" s="85">
        <v>7.2028035909261203E-3</v>
      </c>
      <c r="BC1645" s="88">
        <v>-10.5039955732063</v>
      </c>
      <c r="BD1645" s="18">
        <v>43747</v>
      </c>
      <c r="BE1645" s="18">
        <v>43805</v>
      </c>
      <c r="BF1645" s="20"/>
      <c r="BG1645" s="18"/>
      <c r="BH1645" s="15"/>
    </row>
    <row r="1646" spans="1:60" x14ac:dyDescent="0.25">
      <c r="A1646" s="15"/>
      <c r="B1646" s="14" t="s">
        <v>5091</v>
      </c>
      <c r="C1646" s="14" t="s">
        <v>5092</v>
      </c>
      <c r="D1646" s="14" t="s">
        <v>5073</v>
      </c>
      <c r="E1646" s="16" t="s">
        <v>505</v>
      </c>
      <c r="F1646" s="16" t="s">
        <v>28</v>
      </c>
      <c r="G1646" s="81" t="s">
        <v>205</v>
      </c>
      <c r="H1646" s="82" t="s">
        <v>946</v>
      </c>
      <c r="I1646" s="17" t="s">
        <v>31</v>
      </c>
      <c r="J1646" s="17" t="s">
        <v>5093</v>
      </c>
      <c r="K1646" s="15"/>
      <c r="L1646" s="18">
        <v>44022</v>
      </c>
      <c r="M1646" s="83">
        <v>1320.7140999995199</v>
      </c>
      <c r="N1646" s="84">
        <v>1320.7140999995199</v>
      </c>
      <c r="O1646" s="84">
        <v>1337.6960000004599</v>
      </c>
      <c r="P1646" s="85">
        <f t="shared" si="25"/>
        <v>0.98730511267064103</v>
      </c>
      <c r="Q1646" s="18">
        <v>43747</v>
      </c>
      <c r="R1646" s="86">
        <v>9625770.1079999991</v>
      </c>
      <c r="S1646" s="86">
        <v>9062126.4983906206</v>
      </c>
      <c r="T1646" s="15"/>
      <c r="U1646" s="19">
        <v>-2.5105017757596198E-3</v>
      </c>
      <c r="V1646" s="51">
        <v>-0.209137262208969</v>
      </c>
      <c r="W1646" s="19">
        <v>1.8691599598241699E-2</v>
      </c>
      <c r="X1646" s="51">
        <v>2.6580772108900401</v>
      </c>
      <c r="Y1646" s="19">
        <v>3.6504714566035497E-2</v>
      </c>
      <c r="Z1646" s="51">
        <v>22.982144914858502</v>
      </c>
      <c r="AA1646" s="19">
        <v>4.0192738008045098E-2</v>
      </c>
      <c r="AB1646" s="51">
        <v>24.5959407039627</v>
      </c>
      <c r="AC1646" s="19">
        <v>0.14259378391216199</v>
      </c>
      <c r="AD1646" s="51">
        <v>38.545233889482901</v>
      </c>
      <c r="AE1646" s="19">
        <v>0.183334841567557</v>
      </c>
      <c r="AF1646" s="87">
        <v>36.110716205381301</v>
      </c>
      <c r="AG1646" s="19">
        <v>8.7354783136106605E-4</v>
      </c>
      <c r="AH1646" s="51">
        <v>-1.7114662086896699</v>
      </c>
      <c r="AI1646" s="19">
        <v>4.3524799033548299E-2</v>
      </c>
      <c r="AJ1646" s="51">
        <v>18.079397110355799</v>
      </c>
      <c r="AK1646" s="19">
        <v>0.32027207290986598</v>
      </c>
      <c r="AL1646" s="19">
        <v>6.1023980824756997E-2</v>
      </c>
      <c r="AM1646" s="51">
        <v>22.509415934881002</v>
      </c>
      <c r="AN1646" s="15"/>
      <c r="AO1646" s="22">
        <v>1.89596121927025E-2</v>
      </c>
      <c r="AP1646" s="22">
        <v>-4.2038652732153403E-2</v>
      </c>
      <c r="AQ1646" s="22">
        <v>3.8536579748324598E-2</v>
      </c>
      <c r="AR1646" s="22">
        <v>-4.31630711191247E-2</v>
      </c>
      <c r="AS1646" s="20">
        <v>8</v>
      </c>
      <c r="AT1646" s="20">
        <v>4</v>
      </c>
      <c r="AU1646" s="20">
        <v>7</v>
      </c>
      <c r="AV1646" s="21">
        <v>5</v>
      </c>
      <c r="AW1646" s="15"/>
      <c r="AX1646" s="25">
        <v>7.02558300094097E-2</v>
      </c>
      <c r="AY1646" s="26">
        <v>0.17694221887813899</v>
      </c>
      <c r="AZ1646" s="26">
        <v>0.68547960110481698</v>
      </c>
      <c r="BA1646" s="26">
        <v>0.22317102342162801</v>
      </c>
      <c r="BB1646" s="85">
        <v>7.2045861300466599E-3</v>
      </c>
      <c r="BC1646" s="88">
        <v>-10.375040368016901</v>
      </c>
      <c r="BD1646" s="18">
        <v>43747</v>
      </c>
      <c r="BE1646" s="18">
        <v>43805</v>
      </c>
      <c r="BF1646" s="20"/>
      <c r="BG1646" s="18"/>
      <c r="BH1646" s="15"/>
    </row>
    <row r="1647" spans="1:60" x14ac:dyDescent="0.25">
      <c r="A1647" s="15"/>
      <c r="B1647" s="14" t="s">
        <v>5094</v>
      </c>
      <c r="C1647" s="14" t="s">
        <v>5095</v>
      </c>
      <c r="D1647" s="14" t="s">
        <v>5096</v>
      </c>
      <c r="E1647" s="16" t="s">
        <v>36</v>
      </c>
      <c r="F1647" s="16" t="s">
        <v>2665</v>
      </c>
      <c r="G1647" s="81" t="s">
        <v>29</v>
      </c>
      <c r="H1647" s="82" t="s">
        <v>3773</v>
      </c>
      <c r="I1647" s="17" t="s">
        <v>411</v>
      </c>
      <c r="J1647" s="17" t="s">
        <v>5097</v>
      </c>
      <c r="K1647" s="15"/>
      <c r="L1647" s="18">
        <v>44022</v>
      </c>
      <c r="M1647" s="83">
        <v>880.16106600035005</v>
      </c>
      <c r="N1647" s="84">
        <v>880.16106600035005</v>
      </c>
      <c r="O1647" s="84">
        <v>957.35435499995901</v>
      </c>
      <c r="P1647" s="85">
        <f t="shared" si="25"/>
        <v>0.91936811213480896</v>
      </c>
      <c r="Q1647" s="18">
        <v>43899</v>
      </c>
      <c r="R1647" s="86">
        <v>91396.577064575205</v>
      </c>
      <c r="S1647" s="86">
        <v>202673.53028955101</v>
      </c>
      <c r="T1647" s="15"/>
      <c r="U1647" s="19">
        <v>-6.0889467640663497E-3</v>
      </c>
      <c r="V1647" s="51">
        <v>-0.56698176103964204</v>
      </c>
      <c r="W1647" s="19">
        <v>1.88223426248442E-2</v>
      </c>
      <c r="X1647" s="51">
        <v>2.6711515135502899</v>
      </c>
      <c r="Y1647" s="19">
        <v>-1.23530453047351E-2</v>
      </c>
      <c r="Z1647" s="51">
        <v>18.096368927770499</v>
      </c>
      <c r="AA1647" s="19">
        <v>0.13238469058167501</v>
      </c>
      <c r="AB1647" s="51">
        <v>33.815135961340303</v>
      </c>
      <c r="AC1647" s="19">
        <v>0.24571425124478999</v>
      </c>
      <c r="AD1647" s="51">
        <v>48.8572806227603</v>
      </c>
      <c r="AE1647" s="19">
        <v>0.22949420716584401</v>
      </c>
      <c r="AF1647" s="87">
        <v>40.726652765180901</v>
      </c>
      <c r="AG1647" s="19">
        <v>-3.94216842723836E-2</v>
      </c>
      <c r="AH1647" s="51">
        <v>-5.7409894190641397</v>
      </c>
      <c r="AI1647" s="19">
        <v>1.42673441296211E-2</v>
      </c>
      <c r="AJ1647" s="51">
        <v>15.1536516199558</v>
      </c>
      <c r="AK1647" s="19">
        <v>0.306894395016716</v>
      </c>
      <c r="AL1647" s="19">
        <v>6.9559599294734695E-2</v>
      </c>
      <c r="AM1647" s="51">
        <v>33.192756957432699</v>
      </c>
      <c r="AN1647" s="15"/>
      <c r="AO1647" s="22">
        <v>3.5658514911119703E-2</v>
      </c>
      <c r="AP1647" s="22">
        <v>-4.1355598365044002E-2</v>
      </c>
      <c r="AQ1647" s="22">
        <v>0.134486794251716</v>
      </c>
      <c r="AR1647" s="22">
        <v>-0.10181175931123999</v>
      </c>
      <c r="AS1647" s="20">
        <v>9</v>
      </c>
      <c r="AT1647" s="20">
        <v>3</v>
      </c>
      <c r="AU1647" s="20">
        <v>7</v>
      </c>
      <c r="AV1647" s="21">
        <v>5</v>
      </c>
      <c r="AW1647" s="15"/>
      <c r="AX1647" s="25">
        <v>0.15728089789044999</v>
      </c>
      <c r="AY1647" s="26">
        <v>1.0643985237293201</v>
      </c>
      <c r="AZ1647" s="26">
        <v>1.2521016698738101</v>
      </c>
      <c r="BA1647" s="26">
        <v>1.5462338996785501</v>
      </c>
      <c r="BB1647" s="85">
        <v>1.6216118815118499E-2</v>
      </c>
      <c r="BC1647" s="88">
        <v>-15.1150071281736</v>
      </c>
      <c r="BD1647" s="18">
        <v>43899</v>
      </c>
      <c r="BE1647" s="18">
        <v>43915</v>
      </c>
      <c r="BF1647" s="20"/>
      <c r="BG1647" s="18"/>
      <c r="BH1647" s="15"/>
    </row>
    <row r="1648" spans="1:60" x14ac:dyDescent="0.25">
      <c r="A1648" s="15"/>
      <c r="B1648" s="14" t="s">
        <v>5098</v>
      </c>
      <c r="C1648" s="14" t="s">
        <v>5099</v>
      </c>
      <c r="D1648" s="14" t="s">
        <v>5096</v>
      </c>
      <c r="E1648" s="16" t="s">
        <v>43</v>
      </c>
      <c r="F1648" s="16" t="s">
        <v>2665</v>
      </c>
      <c r="G1648" s="81" t="s">
        <v>29</v>
      </c>
      <c r="H1648" s="82" t="s">
        <v>3773</v>
      </c>
      <c r="I1648" s="17" t="s">
        <v>411</v>
      </c>
      <c r="J1648" s="17" t="s">
        <v>64</v>
      </c>
      <c r="K1648" s="15"/>
      <c r="L1648" s="18">
        <v>44022</v>
      </c>
      <c r="M1648" s="83">
        <v>940.43322000000603</v>
      </c>
      <c r="N1648" s="84">
        <v>940.43322000000603</v>
      </c>
      <c r="O1648" s="84">
        <v>1021.18350499962</v>
      </c>
      <c r="P1648" s="85">
        <f t="shared" si="25"/>
        <v>0.92092480479339112</v>
      </c>
      <c r="Q1648" s="18">
        <v>43899</v>
      </c>
      <c r="R1648" s="86">
        <v>8336844.3725468703</v>
      </c>
      <c r="S1648" s="86">
        <v>6474888.0754765598</v>
      </c>
      <c r="T1648" s="15"/>
      <c r="U1648" s="19">
        <v>-6.0606702427321597E-3</v>
      </c>
      <c r="V1648" s="51">
        <v>-0.56415410890622297</v>
      </c>
      <c r="W1648" s="19">
        <v>1.9192560363080698E-2</v>
      </c>
      <c r="X1648" s="51">
        <v>2.7081732873739401</v>
      </c>
      <c r="Y1648" s="19">
        <v>1.9077585488048499E-2</v>
      </c>
      <c r="Z1648" s="51">
        <v>21.239432007045298</v>
      </c>
      <c r="AA1648" s="19">
        <v>0.184111901964643</v>
      </c>
      <c r="AB1648" s="51">
        <v>38.987857099622502</v>
      </c>
      <c r="AC1648" s="19">
        <v>0.389195775320404</v>
      </c>
      <c r="AD1648" s="51">
        <v>63.2054330303217</v>
      </c>
      <c r="AE1648" s="19">
        <v>0.37234411033918202</v>
      </c>
      <c r="AF1648" s="87">
        <v>55.011643082543699</v>
      </c>
      <c r="AG1648" s="19">
        <v>-3.9293250622904501E-2</v>
      </c>
      <c r="AH1648" s="51">
        <v>-5.7281460541198603</v>
      </c>
      <c r="AI1648" s="19">
        <v>5.5642485458520199E-2</v>
      </c>
      <c r="AJ1648" s="51">
        <v>19.291165752860302</v>
      </c>
      <c r="AK1648" s="19">
        <v>0.39638862883322901</v>
      </c>
      <c r="AL1648" s="19">
        <v>8.7507577316573604E-2</v>
      </c>
      <c r="AM1648" s="51">
        <v>42.142180339084</v>
      </c>
      <c r="AN1648" s="15"/>
      <c r="AO1648" s="22">
        <v>3.55933909468149E-2</v>
      </c>
      <c r="AP1648" s="22">
        <v>-4.1347489332110902E-2</v>
      </c>
      <c r="AQ1648" s="22">
        <v>0.13491967672423899</v>
      </c>
      <c r="AR1648" s="22">
        <v>-0.10138743113115201</v>
      </c>
      <c r="AS1648" s="20">
        <v>9</v>
      </c>
      <c r="AT1648" s="20">
        <v>3</v>
      </c>
      <c r="AU1648" s="20">
        <v>7</v>
      </c>
      <c r="AV1648" s="21">
        <v>5</v>
      </c>
      <c r="AW1648" s="15"/>
      <c r="AX1648" s="25">
        <v>0.15846126899312399</v>
      </c>
      <c r="AY1648" s="26">
        <v>1.4220761233955299</v>
      </c>
      <c r="AZ1648" s="26">
        <v>1.44606520663547</v>
      </c>
      <c r="BA1648" s="26">
        <v>2.0878752946046002</v>
      </c>
      <c r="BB1648" s="85">
        <v>1.6339570633317601E-2</v>
      </c>
      <c r="BC1648" s="88">
        <v>-15.095559245179199</v>
      </c>
      <c r="BD1648" s="18">
        <v>43899</v>
      </c>
      <c r="BE1648" s="18">
        <v>43915</v>
      </c>
      <c r="BF1648" s="20"/>
      <c r="BG1648" s="18"/>
      <c r="BH1648" s="15"/>
    </row>
    <row r="1649" spans="1:60" x14ac:dyDescent="0.25">
      <c r="A1649" s="15"/>
      <c r="B1649" s="14" t="s">
        <v>5100</v>
      </c>
      <c r="C1649" s="14" t="s">
        <v>5101</v>
      </c>
      <c r="D1649" s="14" t="s">
        <v>5102</v>
      </c>
      <c r="E1649" s="16" t="s">
        <v>36</v>
      </c>
      <c r="F1649" s="16" t="s">
        <v>37</v>
      </c>
      <c r="G1649" s="81" t="s">
        <v>115</v>
      </c>
      <c r="H1649" s="82" t="s">
        <v>2035</v>
      </c>
      <c r="I1649" s="17" t="s">
        <v>31</v>
      </c>
      <c r="J1649" s="17" t="s">
        <v>5103</v>
      </c>
      <c r="K1649" s="15"/>
      <c r="L1649" s="18">
        <v>44022</v>
      </c>
      <c r="M1649" s="83">
        <v>2269.60779999942</v>
      </c>
      <c r="N1649" s="84">
        <v>2269.60779999942</v>
      </c>
      <c r="O1649" s="84">
        <v>2480.40890000015</v>
      </c>
      <c r="P1649" s="85">
        <f t="shared" si="25"/>
        <v>0.91501356893183328</v>
      </c>
      <c r="Q1649" s="18">
        <v>43881</v>
      </c>
      <c r="R1649" s="86">
        <v>601027.03599999996</v>
      </c>
      <c r="S1649" s="86">
        <v>570853.61803320295</v>
      </c>
      <c r="T1649" s="15"/>
      <c r="U1649" s="19">
        <v>1.78155679313932E-2</v>
      </c>
      <c r="V1649" s="51">
        <v>1.8234697085063101</v>
      </c>
      <c r="W1649" s="19">
        <v>3.6940134319593199E-2</v>
      </c>
      <c r="X1649" s="51">
        <v>4.4829306830288296</v>
      </c>
      <c r="Y1649" s="19">
        <v>-3.1995476291740502E-2</v>
      </c>
      <c r="Z1649" s="51">
        <v>16.132125829084501</v>
      </c>
      <c r="AA1649" s="19">
        <v>0.15652500082433099</v>
      </c>
      <c r="AB1649" s="51">
        <v>36.229166985605801</v>
      </c>
      <c r="AC1649" s="19">
        <v>0.25530439782421999</v>
      </c>
      <c r="AD1649" s="51">
        <v>49.816295280703301</v>
      </c>
      <c r="AE1649" s="19">
        <v>0.35294367664027998</v>
      </c>
      <c r="AF1649" s="87">
        <v>53.071599712653601</v>
      </c>
      <c r="AG1649" s="19">
        <v>-4.2766469368871202E-3</v>
      </c>
      <c r="AH1649" s="51">
        <v>-2.2264856855144899</v>
      </c>
      <c r="AI1649" s="19">
        <v>1.2196172719996E-2</v>
      </c>
      <c r="AJ1649" s="51">
        <v>14.9465344789933</v>
      </c>
      <c r="AK1649" s="19">
        <v>1.26960780000081</v>
      </c>
      <c r="AL1649" s="19">
        <v>5.7714044383828898E-2</v>
      </c>
      <c r="AM1649" s="51">
        <v>40.624948414857499</v>
      </c>
      <c r="AN1649" s="15"/>
      <c r="AO1649" s="22">
        <v>5.0157975414549603E-2</v>
      </c>
      <c r="AP1649" s="22">
        <v>-7.2247493961185696E-2</v>
      </c>
      <c r="AQ1649" s="22">
        <v>0.134462525682466</v>
      </c>
      <c r="AR1649" s="22">
        <v>-0.108052287038008</v>
      </c>
      <c r="AS1649" s="20">
        <v>8</v>
      </c>
      <c r="AT1649" s="20">
        <v>4</v>
      </c>
      <c r="AU1649" s="20">
        <v>7</v>
      </c>
      <c r="AV1649" s="21">
        <v>5</v>
      </c>
      <c r="AW1649" s="15"/>
      <c r="AX1649" s="25">
        <v>0.22519070799462501</v>
      </c>
      <c r="AY1649" s="26">
        <v>0.73313665625846602</v>
      </c>
      <c r="AZ1649" s="26">
        <v>1.31053478099784</v>
      </c>
      <c r="BA1649" s="26">
        <v>1.0320680889799401</v>
      </c>
      <c r="BB1649" s="85">
        <v>2.31295434551794E-2</v>
      </c>
      <c r="BC1649" s="88">
        <v>-28.3910769712238</v>
      </c>
      <c r="BD1649" s="18">
        <v>43881</v>
      </c>
      <c r="BE1649" s="18">
        <v>43913</v>
      </c>
      <c r="BF1649" s="20"/>
      <c r="BG1649" s="18"/>
      <c r="BH1649" s="15"/>
    </row>
    <row r="1650" spans="1:60" x14ac:dyDescent="0.25">
      <c r="A1650" s="15"/>
      <c r="B1650" s="14" t="s">
        <v>5104</v>
      </c>
      <c r="C1650" s="14" t="s">
        <v>5105</v>
      </c>
      <c r="D1650" s="14" t="s">
        <v>5102</v>
      </c>
      <c r="E1650" s="16" t="s">
        <v>43</v>
      </c>
      <c r="F1650" s="16" t="s">
        <v>37</v>
      </c>
      <c r="G1650" s="81" t="s">
        <v>115</v>
      </c>
      <c r="H1650" s="82" t="s">
        <v>2035</v>
      </c>
      <c r="I1650" s="17" t="s">
        <v>31</v>
      </c>
      <c r="J1650" s="17" t="s">
        <v>5106</v>
      </c>
      <c r="K1650" s="15"/>
      <c r="L1650" s="18">
        <v>44022</v>
      </c>
      <c r="M1650" s="83">
        <v>1921.38869999908</v>
      </c>
      <c r="N1650" s="84">
        <v>1921.38869999908</v>
      </c>
      <c r="O1650" s="84">
        <v>2118.1796999983499</v>
      </c>
      <c r="P1650" s="85">
        <f t="shared" si="25"/>
        <v>0.90709428477696052</v>
      </c>
      <c r="Q1650" s="18">
        <v>43881</v>
      </c>
      <c r="R1650" s="86">
        <v>1555298.298</v>
      </c>
      <c r="S1650" s="86">
        <v>1430899.6156933601</v>
      </c>
      <c r="T1650" s="15"/>
      <c r="U1650" s="19">
        <v>1.77528304848238E-2</v>
      </c>
      <c r="V1650" s="51">
        <v>1.81719596384937</v>
      </c>
      <c r="W1650" s="19">
        <v>3.5024143073314903E-2</v>
      </c>
      <c r="X1650" s="51">
        <v>4.2913315584009997</v>
      </c>
      <c r="Y1650" s="19">
        <v>-4.2795903298610903E-2</v>
      </c>
      <c r="Z1650" s="51">
        <v>15.0520831283939</v>
      </c>
      <c r="AA1650" s="19">
        <v>0.13072197440313199</v>
      </c>
      <c r="AB1650" s="51">
        <v>33.648864343471402</v>
      </c>
      <c r="AC1650" s="19">
        <v>0.19998962009791299</v>
      </c>
      <c r="AD1650" s="51">
        <v>44.284817508072599</v>
      </c>
      <c r="AE1650" s="19">
        <v>0.26454796487989402</v>
      </c>
      <c r="AF1650" s="87">
        <v>44.232028536614997</v>
      </c>
      <c r="AG1650" s="19">
        <v>-4.8903293518378597E-3</v>
      </c>
      <c r="AH1650" s="51">
        <v>-2.2878539270095599</v>
      </c>
      <c r="AI1650" s="19">
        <v>2.8586457665369402E-4</v>
      </c>
      <c r="AJ1650" s="51">
        <v>13.7555036646663</v>
      </c>
      <c r="AK1650" s="19">
        <v>0.92672573027084604</v>
      </c>
      <c r="AL1650" s="19">
        <v>4.5920493812445798E-2</v>
      </c>
      <c r="AM1650" s="51">
        <v>6.3367414418608004</v>
      </c>
      <c r="AN1650" s="15"/>
      <c r="AO1650" s="22">
        <v>5.0093264288079802E-2</v>
      </c>
      <c r="AP1650" s="22">
        <v>-7.2419044895505102E-2</v>
      </c>
      <c r="AQ1650" s="22">
        <v>0.13236626487196201</v>
      </c>
      <c r="AR1650" s="22">
        <v>-0.109755346285092</v>
      </c>
      <c r="AS1650" s="20">
        <v>7</v>
      </c>
      <c r="AT1650" s="20">
        <v>5</v>
      </c>
      <c r="AU1650" s="20">
        <v>7</v>
      </c>
      <c r="AV1650" s="21">
        <v>5</v>
      </c>
      <c r="AW1650" s="15"/>
      <c r="AX1650" s="25">
        <v>0.22517675553856001</v>
      </c>
      <c r="AY1650" s="26">
        <v>0.62328161329878595</v>
      </c>
      <c r="AZ1650" s="26">
        <v>1.2144413176192801</v>
      </c>
      <c r="BA1650" s="26">
        <v>0.87426118110488504</v>
      </c>
      <c r="BB1650" s="85">
        <v>2.3125725213649299E-2</v>
      </c>
      <c r="BC1650" s="88">
        <v>-28.532206214586001</v>
      </c>
      <c r="BD1650" s="18">
        <v>43881</v>
      </c>
      <c r="BE1650" s="18">
        <v>43913</v>
      </c>
      <c r="BF1650" s="20"/>
      <c r="BG1650" s="18"/>
      <c r="BH1650" s="15"/>
    </row>
    <row r="1651" spans="1:60" x14ac:dyDescent="0.25">
      <c r="A1651" s="15"/>
      <c r="B1651" s="14" t="s">
        <v>5107</v>
      </c>
      <c r="C1651" s="14" t="s">
        <v>5108</v>
      </c>
      <c r="D1651" s="14" t="s">
        <v>5102</v>
      </c>
      <c r="E1651" s="16" t="s">
        <v>47</v>
      </c>
      <c r="F1651" s="16" t="s">
        <v>37</v>
      </c>
      <c r="G1651" s="81" t="s">
        <v>115</v>
      </c>
      <c r="H1651" s="82" t="s">
        <v>2035</v>
      </c>
      <c r="I1651" s="17" t="s">
        <v>31</v>
      </c>
      <c r="J1651" s="17" t="s">
        <v>5109</v>
      </c>
      <c r="K1651" s="15"/>
      <c r="L1651" s="18">
        <v>44022</v>
      </c>
      <c r="M1651" s="83">
        <v>2447.64330000058</v>
      </c>
      <c r="N1651" s="84">
        <v>2447.64330000058</v>
      </c>
      <c r="O1651" s="84">
        <v>2693.1266999989698</v>
      </c>
      <c r="P1651" s="85">
        <f t="shared" si="25"/>
        <v>0.90884818007319013</v>
      </c>
      <c r="Q1651" s="18">
        <v>43881</v>
      </c>
      <c r="R1651" s="86">
        <v>282353.799</v>
      </c>
      <c r="S1651" s="86">
        <v>391553.760408203</v>
      </c>
      <c r="T1651" s="15"/>
      <c r="U1651" s="19">
        <v>1.7766734286851701E-2</v>
      </c>
      <c r="V1651" s="51">
        <v>1.8185863440521599</v>
      </c>
      <c r="W1651" s="19">
        <v>3.5449559742119198E-2</v>
      </c>
      <c r="X1651" s="51">
        <v>4.3338732252814198</v>
      </c>
      <c r="Y1651" s="19">
        <v>-4.0406235477348701E-2</v>
      </c>
      <c r="Z1651" s="51">
        <v>15.291049910520099</v>
      </c>
      <c r="AA1651" s="19">
        <v>0.136405318649922</v>
      </c>
      <c r="AB1651" s="51">
        <v>34.217198768164998</v>
      </c>
      <c r="AC1651" s="19">
        <v>0.21206702400202601</v>
      </c>
      <c r="AD1651" s="51">
        <v>45.492557898454798</v>
      </c>
      <c r="AE1651" s="19">
        <v>0.28367821741645499</v>
      </c>
      <c r="AF1651" s="87">
        <v>46.145053790241903</v>
      </c>
      <c r="AG1651" s="19">
        <v>-4.7540087061861396E-3</v>
      </c>
      <c r="AH1651" s="51">
        <v>-2.27422186244439</v>
      </c>
      <c r="AI1651" s="19">
        <v>2.9204480906628301E-3</v>
      </c>
      <c r="AJ1651" s="51">
        <v>14.018962016067199</v>
      </c>
      <c r="AK1651" s="19">
        <v>1.3580605786200599</v>
      </c>
      <c r="AL1651" s="19">
        <v>9.0926346934866203E-2</v>
      </c>
      <c r="AM1651" s="51">
        <v>154.66921279276701</v>
      </c>
      <c r="AN1651" s="15"/>
      <c r="AO1651" s="22">
        <v>5.0107651675716597E-2</v>
      </c>
      <c r="AP1651" s="22">
        <v>-7.2380943082898705E-2</v>
      </c>
      <c r="AQ1651" s="22">
        <v>0.13283173567659101</v>
      </c>
      <c r="AR1651" s="22">
        <v>-0.10937709753852699</v>
      </c>
      <c r="AS1651" s="20">
        <v>7</v>
      </c>
      <c r="AT1651" s="20">
        <v>5</v>
      </c>
      <c r="AU1651" s="20">
        <v>7</v>
      </c>
      <c r="AV1651" s="21">
        <v>5</v>
      </c>
      <c r="AW1651" s="15"/>
      <c r="AX1651" s="25">
        <v>0.225179616468376</v>
      </c>
      <c r="AY1651" s="26">
        <v>0.64748714613779201</v>
      </c>
      <c r="AZ1651" s="26">
        <v>1.2356173963744399</v>
      </c>
      <c r="BA1651" s="26">
        <v>0.90894193641634002</v>
      </c>
      <c r="BB1651" s="85">
        <v>2.3126548521868202E-2</v>
      </c>
      <c r="BC1651" s="88">
        <v>-28.500868525734401</v>
      </c>
      <c r="BD1651" s="18">
        <v>43881</v>
      </c>
      <c r="BE1651" s="18">
        <v>43913</v>
      </c>
      <c r="BF1651" s="20"/>
      <c r="BG1651" s="18"/>
      <c r="BH1651" s="15"/>
    </row>
    <row r="1652" spans="1:60" x14ac:dyDescent="0.25">
      <c r="A1652" s="15"/>
      <c r="B1652" s="14" t="s">
        <v>5110</v>
      </c>
      <c r="C1652" s="14" t="s">
        <v>5111</v>
      </c>
      <c r="D1652" s="14" t="s">
        <v>5102</v>
      </c>
      <c r="E1652" s="16" t="s">
        <v>51</v>
      </c>
      <c r="F1652" s="16" t="s">
        <v>37</v>
      </c>
      <c r="G1652" s="81" t="s">
        <v>115</v>
      </c>
      <c r="H1652" s="82" t="s">
        <v>2035</v>
      </c>
      <c r="I1652" s="17" t="s">
        <v>31</v>
      </c>
      <c r="J1652" s="17" t="s">
        <v>64</v>
      </c>
      <c r="K1652" s="15"/>
      <c r="L1652" s="18">
        <v>44022</v>
      </c>
      <c r="M1652" s="83">
        <v>1429.1766999997201</v>
      </c>
      <c r="N1652" s="84">
        <v>1429.1766999997201</v>
      </c>
      <c r="O1652" s="84">
        <v>1564.93850000016</v>
      </c>
      <c r="P1652" s="85">
        <f t="shared" si="25"/>
        <v>0.91324783689555467</v>
      </c>
      <c r="Q1652" s="18">
        <v>43881</v>
      </c>
      <c r="R1652" s="86">
        <v>1250295.791</v>
      </c>
      <c r="S1652" s="86">
        <v>1366278.5070527301</v>
      </c>
      <c r="T1652" s="15"/>
      <c r="U1652" s="19">
        <v>1.78016351183032E-2</v>
      </c>
      <c r="V1652" s="51">
        <v>1.82207642719732</v>
      </c>
      <c r="W1652" s="19">
        <v>3.6514073526632301E-2</v>
      </c>
      <c r="X1652" s="51">
        <v>4.44032460373273</v>
      </c>
      <c r="Y1652" s="19">
        <v>-3.4405962835990102E-2</v>
      </c>
      <c r="Z1652" s="51">
        <v>15.891077174645</v>
      </c>
      <c r="AA1652" s="19">
        <v>0.150740529545146</v>
      </c>
      <c r="AB1652" s="51">
        <v>35.650719857658302</v>
      </c>
      <c r="AC1652" s="19">
        <v>0.24279703807231301</v>
      </c>
      <c r="AD1652" s="51">
        <v>48.565559305483497</v>
      </c>
      <c r="AE1652" s="19">
        <v>0.33278042373771299</v>
      </c>
      <c r="AF1652" s="87">
        <v>51.055274422396899</v>
      </c>
      <c r="AG1652" s="19">
        <v>-4.4130605137979702E-3</v>
      </c>
      <c r="AH1652" s="51">
        <v>-2.2401270432055802</v>
      </c>
      <c r="AI1652" s="19">
        <v>9.5373591775569401E-3</v>
      </c>
      <c r="AJ1652" s="51">
        <v>14.680653124756599</v>
      </c>
      <c r="AK1652" s="19">
        <v>0.42917669999937103</v>
      </c>
      <c r="AL1652" s="19">
        <v>6.4998394032954807E-2</v>
      </c>
      <c r="AM1652" s="51">
        <v>34.962154053733698</v>
      </c>
      <c r="AN1652" s="15"/>
      <c r="AO1652" s="22">
        <v>5.0143624339398202E-2</v>
      </c>
      <c r="AP1652" s="22">
        <v>-7.22855893191445E-2</v>
      </c>
      <c r="AQ1652" s="22">
        <v>0.13399635004316199</v>
      </c>
      <c r="AR1652" s="22">
        <v>-0.108431026273174</v>
      </c>
      <c r="AS1652" s="20">
        <v>8</v>
      </c>
      <c r="AT1652" s="20">
        <v>4</v>
      </c>
      <c r="AU1652" s="20">
        <v>7</v>
      </c>
      <c r="AV1652" s="21">
        <v>5</v>
      </c>
      <c r="AW1652" s="15"/>
      <c r="AX1652" s="25">
        <v>0.22518739377643199</v>
      </c>
      <c r="AY1652" s="26">
        <v>0.70851788055278997</v>
      </c>
      <c r="AZ1652" s="26">
        <v>1.2890030439411899</v>
      </c>
      <c r="BA1652" s="26">
        <v>0.996612046797964</v>
      </c>
      <c r="BB1652" s="85">
        <v>2.3128672574530398E-2</v>
      </c>
      <c r="BC1652" s="88">
        <v>-28.422465163923299</v>
      </c>
      <c r="BD1652" s="18">
        <v>43881</v>
      </c>
      <c r="BE1652" s="18">
        <v>43913</v>
      </c>
      <c r="BF1652" s="20"/>
      <c r="BG1652" s="18"/>
      <c r="BH1652" s="15"/>
    </row>
    <row r="1653" spans="1:60" x14ac:dyDescent="0.25">
      <c r="A1653" s="15"/>
      <c r="B1653" s="14" t="s">
        <v>5112</v>
      </c>
      <c r="C1653" s="14" t="s">
        <v>5113</v>
      </c>
      <c r="D1653" s="14" t="s">
        <v>5102</v>
      </c>
      <c r="E1653" s="16" t="s">
        <v>55</v>
      </c>
      <c r="F1653" s="16" t="s">
        <v>37</v>
      </c>
      <c r="G1653" s="81" t="s">
        <v>115</v>
      </c>
      <c r="H1653" s="82" t="s">
        <v>2035</v>
      </c>
      <c r="I1653" s="17" t="s">
        <v>31</v>
      </c>
      <c r="J1653" s="17" t="s">
        <v>64</v>
      </c>
      <c r="K1653" s="15"/>
      <c r="L1653" s="18">
        <v>44022</v>
      </c>
      <c r="M1653" s="83">
        <v>1524.0405000001199</v>
      </c>
      <c r="N1653" s="84">
        <v>1524.0405000001199</v>
      </c>
      <c r="O1653" s="84">
        <v>1661.92970000021</v>
      </c>
      <c r="P1653" s="85">
        <f t="shared" si="25"/>
        <v>0.91703066621887031</v>
      </c>
      <c r="Q1653" s="18">
        <v>43881</v>
      </c>
      <c r="R1653" s="86">
        <v>736495.13300000003</v>
      </c>
      <c r="S1653" s="86">
        <v>654775.06632031198</v>
      </c>
      <c r="T1653" s="15"/>
      <c r="U1653" s="19">
        <v>1.7831479501182902E-2</v>
      </c>
      <c r="V1653" s="51">
        <v>1.82506086548528</v>
      </c>
      <c r="W1653" s="19">
        <v>3.7426056427648298E-2</v>
      </c>
      <c r="X1653" s="51">
        <v>4.5315228938343397</v>
      </c>
      <c r="Y1653" s="19">
        <v>-2.9240177687825102E-2</v>
      </c>
      <c r="Z1653" s="51">
        <v>16.407655689457901</v>
      </c>
      <c r="AA1653" s="19">
        <v>0.16315440006292201</v>
      </c>
      <c r="AB1653" s="51">
        <v>36.892106909479502</v>
      </c>
      <c r="AC1653" s="19">
        <v>0.26957649086776703</v>
      </c>
      <c r="AD1653" s="51">
        <v>51.243504585057998</v>
      </c>
      <c r="AE1653" s="19">
        <v>0.372436127358233</v>
      </c>
      <c r="AF1653" s="87">
        <v>55.020844784448897</v>
      </c>
      <c r="AG1653" s="19">
        <v>-4.1211560283045401E-3</v>
      </c>
      <c r="AH1653" s="51">
        <v>-2.2109365946562298</v>
      </c>
      <c r="AI1653" s="19">
        <v>1.52357929055142E-2</v>
      </c>
      <c r="AJ1653" s="51">
        <v>15.250496497552399</v>
      </c>
      <c r="AK1653" s="19">
        <v>0.52404050000070102</v>
      </c>
      <c r="AL1653" s="19">
        <v>7.7136896983574801E-2</v>
      </c>
      <c r="AM1653" s="51">
        <v>44.448534053866801</v>
      </c>
      <c r="AN1653" s="15"/>
      <c r="AO1653" s="22">
        <v>5.0174403837445397E-2</v>
      </c>
      <c r="AP1653" s="22">
        <v>-7.2203955528530095E-2</v>
      </c>
      <c r="AQ1653" s="22">
        <v>0.134994097903545</v>
      </c>
      <c r="AR1653" s="22">
        <v>-0.107620356368861</v>
      </c>
      <c r="AS1653" s="20">
        <v>8</v>
      </c>
      <c r="AT1653" s="20">
        <v>4</v>
      </c>
      <c r="AU1653" s="20">
        <v>7</v>
      </c>
      <c r="AV1653" s="21">
        <v>5</v>
      </c>
      <c r="AW1653" s="15"/>
      <c r="AX1653" s="25">
        <v>0.22519457472895699</v>
      </c>
      <c r="AY1653" s="26">
        <v>0.76134486056071204</v>
      </c>
      <c r="AZ1653" s="26">
        <v>1.33520415683051</v>
      </c>
      <c r="BA1653" s="26">
        <v>1.0727576636818399</v>
      </c>
      <c r="BB1653" s="85">
        <v>2.3130545905660299E-2</v>
      </c>
      <c r="BC1653" s="88">
        <v>-28.355284823366699</v>
      </c>
      <c r="BD1653" s="18">
        <v>43881</v>
      </c>
      <c r="BE1653" s="18">
        <v>43913</v>
      </c>
      <c r="BF1653" s="20"/>
      <c r="BG1653" s="18"/>
      <c r="BH1653" s="15"/>
    </row>
    <row r="1654" spans="1:60" x14ac:dyDescent="0.25">
      <c r="A1654" s="15"/>
      <c r="B1654" s="14" t="s">
        <v>5114</v>
      </c>
      <c r="C1654" s="14" t="s">
        <v>5115</v>
      </c>
      <c r="D1654" s="14" t="s">
        <v>5102</v>
      </c>
      <c r="E1654" s="16" t="s">
        <v>59</v>
      </c>
      <c r="F1654" s="16" t="s">
        <v>37</v>
      </c>
      <c r="G1654" s="81" t="s">
        <v>115</v>
      </c>
      <c r="H1654" s="82" t="s">
        <v>2035</v>
      </c>
      <c r="I1654" s="17" t="s">
        <v>31</v>
      </c>
      <c r="J1654" s="17" t="s">
        <v>5116</v>
      </c>
      <c r="K1654" s="15"/>
      <c r="L1654" s="18">
        <v>44022</v>
      </c>
      <c r="M1654" s="83">
        <v>1703.9546000007499</v>
      </c>
      <c r="N1654" s="84">
        <v>1703.9546000007499</v>
      </c>
      <c r="O1654" s="84">
        <v>1852.9605999998701</v>
      </c>
      <c r="P1654" s="85">
        <f t="shared" si="25"/>
        <v>0.91958490644694191</v>
      </c>
      <c r="Q1654" s="18">
        <v>43881</v>
      </c>
      <c r="R1654" s="86">
        <v>8434750.0629999992</v>
      </c>
      <c r="S1654" s="86">
        <v>8892661.0532656293</v>
      </c>
      <c r="T1654" s="15"/>
      <c r="U1654" s="19">
        <v>1.78515854004218E-2</v>
      </c>
      <c r="V1654" s="51">
        <v>1.82707145540917</v>
      </c>
      <c r="W1654" s="19">
        <v>3.8040191258915002E-2</v>
      </c>
      <c r="X1654" s="51">
        <v>4.5929363769610099</v>
      </c>
      <c r="Y1654" s="19">
        <v>-2.5748651206413301E-2</v>
      </c>
      <c r="Z1654" s="51">
        <v>16.75680833761</v>
      </c>
      <c r="AA1654" s="19">
        <v>0.17158280447445601</v>
      </c>
      <c r="AB1654" s="51">
        <v>37.734947350632901</v>
      </c>
      <c r="AC1654" s="19">
        <v>0.28800673530524401</v>
      </c>
      <c r="AD1654" s="51">
        <v>53.086529028776603</v>
      </c>
      <c r="AE1654" s="19">
        <v>0.40214095512812498</v>
      </c>
      <c r="AF1654" s="87">
        <v>57.991327561438098</v>
      </c>
      <c r="AG1654" s="19">
        <v>-3.9246647684194596E-3</v>
      </c>
      <c r="AH1654" s="51">
        <v>-2.1912874686677202</v>
      </c>
      <c r="AI1654" s="19">
        <v>1.9088319872025701E-2</v>
      </c>
      <c r="AJ1654" s="51">
        <v>15.6357491942035</v>
      </c>
      <c r="AK1654" s="19">
        <v>0.635948231996736</v>
      </c>
      <c r="AL1654" s="19">
        <v>5.1203423548940898E-2</v>
      </c>
      <c r="AM1654" s="51">
        <v>82.457978130318196</v>
      </c>
      <c r="AN1654" s="15"/>
      <c r="AO1654" s="22">
        <v>5.0195176614579402E-2</v>
      </c>
      <c r="AP1654" s="22">
        <v>-7.2149084487173207E-2</v>
      </c>
      <c r="AQ1654" s="22">
        <v>0.135666003116057</v>
      </c>
      <c r="AR1654" s="22">
        <v>-0.10707448029003</v>
      </c>
      <c r="AS1654" s="20">
        <v>8</v>
      </c>
      <c r="AT1654" s="20">
        <v>4</v>
      </c>
      <c r="AU1654" s="20">
        <v>7</v>
      </c>
      <c r="AV1654" s="21">
        <v>5</v>
      </c>
      <c r="AW1654" s="15"/>
      <c r="AX1654" s="25">
        <v>0.22519987871753999</v>
      </c>
      <c r="AY1654" s="26">
        <v>0.79719465018933999</v>
      </c>
      <c r="AZ1654" s="26">
        <v>1.36655430895371</v>
      </c>
      <c r="BA1654" s="26">
        <v>1.12456804865724</v>
      </c>
      <c r="BB1654" s="85">
        <v>2.31318555273901E-2</v>
      </c>
      <c r="BC1654" s="88">
        <v>-28.3100460959249</v>
      </c>
      <c r="BD1654" s="18">
        <v>43881</v>
      </c>
      <c r="BE1654" s="18">
        <v>43913</v>
      </c>
      <c r="BF1654" s="20"/>
      <c r="BG1654" s="18"/>
      <c r="BH1654" s="15"/>
    </row>
    <row r="1655" spans="1:60" x14ac:dyDescent="0.25">
      <c r="A1655" s="15"/>
      <c r="B1655" s="14" t="s">
        <v>5117</v>
      </c>
      <c r="C1655" s="14" t="s">
        <v>5118</v>
      </c>
      <c r="D1655" s="14" t="s">
        <v>5119</v>
      </c>
      <c r="E1655" s="16" t="s">
        <v>36</v>
      </c>
      <c r="F1655" s="16" t="s">
        <v>37</v>
      </c>
      <c r="G1655" s="81" t="s">
        <v>703</v>
      </c>
      <c r="H1655" s="82" t="s">
        <v>704</v>
      </c>
      <c r="I1655" s="17" t="s">
        <v>31</v>
      </c>
      <c r="J1655" s="17" t="s">
        <v>5120</v>
      </c>
      <c r="K1655" s="15"/>
      <c r="L1655" s="18">
        <v>44022</v>
      </c>
      <c r="M1655" s="83">
        <v>1681.3030999992</v>
      </c>
      <c r="N1655" s="84">
        <v>1681.3030999992</v>
      </c>
      <c r="O1655" s="84">
        <v>1681.3030999992</v>
      </c>
      <c r="P1655" s="85">
        <f t="shared" si="25"/>
        <v>1</v>
      </c>
      <c r="Q1655" s="18">
        <v>44022</v>
      </c>
      <c r="R1655" s="86">
        <v>23579.385999999999</v>
      </c>
      <c r="S1655" s="86">
        <v>46012.502687988301</v>
      </c>
      <c r="T1655" s="15"/>
      <c r="U1655" s="19">
        <v>4.6392797230509999E-6</v>
      </c>
      <c r="V1655" s="51">
        <v>4.23768433392979E-2</v>
      </c>
      <c r="W1655" s="19">
        <v>3.5300561648909901E-4</v>
      </c>
      <c r="X1655" s="51">
        <v>0.82421781271477801</v>
      </c>
      <c r="Y1655" s="19">
        <v>5.3316021530918096E-3</v>
      </c>
      <c r="Z1655" s="51">
        <v>19.864833673549601</v>
      </c>
      <c r="AA1655" s="19">
        <v>1.49193411343731E-2</v>
      </c>
      <c r="AB1655" s="51">
        <v>22.068601016595501</v>
      </c>
      <c r="AC1655" s="19">
        <v>3.8887939028427403E-2</v>
      </c>
      <c r="AD1655" s="51">
        <v>28.174649401102201</v>
      </c>
      <c r="AE1655" s="19">
        <v>6.0248328329180402E-2</v>
      </c>
      <c r="AF1655" s="87">
        <v>23.8020648815145</v>
      </c>
      <c r="AG1655" s="19">
        <v>6.5905607698368799E-5</v>
      </c>
      <c r="AH1655" s="51">
        <v>-1.79223043105594</v>
      </c>
      <c r="AI1655" s="19">
        <v>5.6971655394590899E-3</v>
      </c>
      <c r="AJ1655" s="51">
        <v>14.296633760939599</v>
      </c>
      <c r="AK1655" s="19">
        <v>0.56459961473592601</v>
      </c>
      <c r="AL1655" s="19">
        <v>3.3753968700693797E-2</v>
      </c>
      <c r="AM1655" s="51">
        <v>41.286992704961399</v>
      </c>
      <c r="AN1655" s="15"/>
      <c r="AO1655" s="22">
        <v>3.5573644527175902E-4</v>
      </c>
      <c r="AP1655" s="22">
        <v>-7.4436447903281105E-5</v>
      </c>
      <c r="AQ1655" s="22">
        <v>2.0096240950806502E-3</v>
      </c>
      <c r="AR1655" s="22">
        <v>6.5905607698368799E-5</v>
      </c>
      <c r="AS1655" s="20">
        <v>12</v>
      </c>
      <c r="AT1655" s="20">
        <v>0</v>
      </c>
      <c r="AU1655" s="20">
        <v>7</v>
      </c>
      <c r="AV1655" s="21">
        <v>5</v>
      </c>
      <c r="AW1655" s="15"/>
      <c r="AX1655" s="25">
        <v>7.4719045934443804E-4</v>
      </c>
      <c r="AY1655" s="26">
        <v>-19.526095146138701</v>
      </c>
      <c r="AZ1655" s="26">
        <v>0.55226587979632302</v>
      </c>
      <c r="BA1655" s="26">
        <v>-13.2213777167781</v>
      </c>
      <c r="BB1655" s="85">
        <v>7.7200548368665505E-5</v>
      </c>
      <c r="BC1655" s="88">
        <v>-7.4436448188990303E-3</v>
      </c>
      <c r="BD1655" s="18">
        <v>43816</v>
      </c>
      <c r="BE1655" s="18">
        <v>43817</v>
      </c>
      <c r="BF1655" s="20">
        <v>4</v>
      </c>
      <c r="BG1655" s="18">
        <v>43822</v>
      </c>
      <c r="BH1655" s="15"/>
    </row>
    <row r="1656" spans="1:60" x14ac:dyDescent="0.25">
      <c r="A1656" s="15"/>
      <c r="B1656" s="14" t="s">
        <v>5121</v>
      </c>
      <c r="C1656" s="14" t="s">
        <v>5122</v>
      </c>
      <c r="D1656" s="14" t="s">
        <v>5119</v>
      </c>
      <c r="E1656" s="16" t="s">
        <v>43</v>
      </c>
      <c r="F1656" s="16" t="s">
        <v>37</v>
      </c>
      <c r="G1656" s="81" t="s">
        <v>703</v>
      </c>
      <c r="H1656" s="82" t="s">
        <v>704</v>
      </c>
      <c r="I1656" s="17" t="s">
        <v>31</v>
      </c>
      <c r="J1656" s="17" t="s">
        <v>5120</v>
      </c>
      <c r="K1656" s="15"/>
      <c r="L1656" s="18">
        <v>44022</v>
      </c>
      <c r="M1656" s="83">
        <v>1610.33669999987</v>
      </c>
      <c r="N1656" s="84">
        <v>1610.33669999987</v>
      </c>
      <c r="O1656" s="84">
        <v>1610.33669999987</v>
      </c>
      <c r="P1656" s="85">
        <f t="shared" si="25"/>
        <v>1</v>
      </c>
      <c r="Q1656" s="18">
        <v>44022</v>
      </c>
      <c r="R1656" s="86">
        <v>31321775.109000001</v>
      </c>
      <c r="S1656" s="86">
        <v>26348650.2071875</v>
      </c>
      <c r="T1656" s="15"/>
      <c r="U1656" s="19">
        <v>4.6574332372983901E-6</v>
      </c>
      <c r="V1656" s="51">
        <v>4.2378658690722701E-2</v>
      </c>
      <c r="W1656" s="19">
        <v>8.4647848780150498E-5</v>
      </c>
      <c r="X1656" s="51">
        <v>0.79738203594388302</v>
      </c>
      <c r="Y1656" s="19">
        <v>3.0528787992807299E-3</v>
      </c>
      <c r="Z1656" s="51">
        <v>19.636961338168501</v>
      </c>
      <c r="AA1656" s="19">
        <v>1.0246208887110701E-2</v>
      </c>
      <c r="AB1656" s="51">
        <v>21.601287791883799</v>
      </c>
      <c r="AC1656" s="19">
        <v>2.91533328090736E-2</v>
      </c>
      <c r="AD1656" s="51">
        <v>27.2011887791741</v>
      </c>
      <c r="AE1656" s="19">
        <v>4.5290971853319199E-2</v>
      </c>
      <c r="AF1656" s="87">
        <v>22.306329233921101</v>
      </c>
      <c r="AG1656" s="19">
        <v>6.0425798437790898E-5</v>
      </c>
      <c r="AH1656" s="51">
        <v>-1.7927784119820001</v>
      </c>
      <c r="AI1656" s="19">
        <v>3.28560291382018E-3</v>
      </c>
      <c r="AJ1656" s="51">
        <v>14.0554774983757</v>
      </c>
      <c r="AK1656" s="19">
        <v>0.49857311693835099</v>
      </c>
      <c r="AL1656" s="19">
        <v>3.0453738459982602E-2</v>
      </c>
      <c r="AM1656" s="51">
        <v>34.684342925204</v>
      </c>
      <c r="AN1656" s="15"/>
      <c r="AO1656" s="22">
        <v>3.4262826920894402E-4</v>
      </c>
      <c r="AP1656" s="22">
        <v>-7.4463880082475993E-5</v>
      </c>
      <c r="AQ1656" s="22">
        <v>1.6021388892113501E-3</v>
      </c>
      <c r="AR1656" s="22">
        <v>4.5895902076154002E-5</v>
      </c>
      <c r="AS1656" s="20">
        <v>12</v>
      </c>
      <c r="AT1656" s="20">
        <v>0</v>
      </c>
      <c r="AU1656" s="20">
        <v>7</v>
      </c>
      <c r="AV1656" s="21">
        <v>5</v>
      </c>
      <c r="AW1656" s="15"/>
      <c r="AX1656" s="25">
        <v>6.3443053270475505E-4</v>
      </c>
      <c r="AY1656" s="26">
        <v>-29.634170283767201</v>
      </c>
      <c r="AZ1656" s="26">
        <v>0.53698212835570303</v>
      </c>
      <c r="BA1656" s="26">
        <v>-14.5705531005078</v>
      </c>
      <c r="BB1656" s="85">
        <v>6.5549142695289198E-5</v>
      </c>
      <c r="BC1656" s="88">
        <v>-7.4463880332018596E-3</v>
      </c>
      <c r="BD1656" s="18">
        <v>43816</v>
      </c>
      <c r="BE1656" s="18">
        <v>43817</v>
      </c>
      <c r="BF1656" s="20">
        <v>5</v>
      </c>
      <c r="BG1656" s="18">
        <v>43823</v>
      </c>
      <c r="BH1656" s="15"/>
    </row>
    <row r="1657" spans="1:60" x14ac:dyDescent="0.25">
      <c r="A1657" s="15"/>
      <c r="B1657" s="14" t="s">
        <v>5123</v>
      </c>
      <c r="C1657" s="14" t="s">
        <v>5124</v>
      </c>
      <c r="D1657" s="14" t="s">
        <v>5119</v>
      </c>
      <c r="E1657" s="16" t="s">
        <v>55</v>
      </c>
      <c r="F1657" s="16" t="s">
        <v>37</v>
      </c>
      <c r="G1657" s="81" t="s">
        <v>703</v>
      </c>
      <c r="H1657" s="82" t="s">
        <v>704</v>
      </c>
      <c r="I1657" s="17" t="s">
        <v>31</v>
      </c>
      <c r="J1657" s="17" t="s">
        <v>5125</v>
      </c>
      <c r="K1657" s="15"/>
      <c r="L1657" s="18">
        <v>44022</v>
      </c>
      <c r="M1657" s="83">
        <v>1142.3357999995401</v>
      </c>
      <c r="N1657" s="84">
        <v>1142.3357999995401</v>
      </c>
      <c r="O1657" s="84">
        <v>1142.3357999995401</v>
      </c>
      <c r="P1657" s="85">
        <f t="shared" si="25"/>
        <v>1</v>
      </c>
      <c r="Q1657" s="18">
        <v>44022</v>
      </c>
      <c r="R1657" s="86">
        <v>22864137.721999999</v>
      </c>
      <c r="S1657" s="86">
        <v>22102266.300875001</v>
      </c>
      <c r="T1657" s="15"/>
      <c r="U1657" s="19">
        <v>1.4269213352235999E-5</v>
      </c>
      <c r="V1657" s="51">
        <v>4.3339836702216403E-2</v>
      </c>
      <c r="W1657" s="19">
        <v>6.4111553911061503E-4</v>
      </c>
      <c r="X1657" s="51">
        <v>0.85302880497693001</v>
      </c>
      <c r="Y1657" s="19">
        <v>7.0869439750822502E-3</v>
      </c>
      <c r="Z1657" s="51">
        <v>20.040367855748599</v>
      </c>
      <c r="AA1657" s="19">
        <v>1.84575492239674E-2</v>
      </c>
      <c r="AB1657" s="51">
        <v>22.422421825554899</v>
      </c>
      <c r="AC1657" s="19">
        <v>4.6166619638825103E-2</v>
      </c>
      <c r="AD1657" s="51">
        <v>28.902517462149302</v>
      </c>
      <c r="AE1657" s="19">
        <v>7.1427646900701802E-2</v>
      </c>
      <c r="AF1657" s="87">
        <v>24.919996738666701</v>
      </c>
      <c r="AG1657" s="19">
        <v>1.61799971465371E-4</v>
      </c>
      <c r="AH1657" s="51">
        <v>-1.7826409946792401</v>
      </c>
      <c r="AI1657" s="19">
        <v>7.5496381032280598E-3</v>
      </c>
      <c r="AJ1657" s="51">
        <v>14.4818810173165</v>
      </c>
      <c r="AK1657" s="19">
        <v>0.14233579999927301</v>
      </c>
      <c r="AL1657" s="19">
        <v>2.6440734920470301E-2</v>
      </c>
      <c r="AM1657" s="51">
        <v>9.8952129183162505</v>
      </c>
      <c r="AN1657" s="15"/>
      <c r="AO1657" s="22">
        <v>3.6541721237881602E-4</v>
      </c>
      <c r="AP1657" s="22">
        <v>-7.4475492510828203E-5</v>
      </c>
      <c r="AQ1657" s="22">
        <v>2.3085304455889898E-3</v>
      </c>
      <c r="AR1657" s="22">
        <v>1.61799971465371E-4</v>
      </c>
      <c r="AS1657" s="20">
        <v>12</v>
      </c>
      <c r="AT1657" s="20">
        <v>0</v>
      </c>
      <c r="AU1657" s="20">
        <v>7</v>
      </c>
      <c r="AV1657" s="21">
        <v>5</v>
      </c>
      <c r="AW1657" s="15"/>
      <c r="AX1657" s="25">
        <v>8.3643253869013299E-4</v>
      </c>
      <c r="AY1657" s="26">
        <v>-13.532858103644701</v>
      </c>
      <c r="AZ1657" s="26">
        <v>0.56385791462798796</v>
      </c>
      <c r="BA1657" s="26">
        <v>-11.6429910970473</v>
      </c>
      <c r="BB1657" s="85">
        <v>8.6422288005962903E-5</v>
      </c>
      <c r="BC1657" s="88">
        <v>-7.4475492710206499E-3</v>
      </c>
      <c r="BD1657" s="18">
        <v>43816</v>
      </c>
      <c r="BE1657" s="18">
        <v>43817</v>
      </c>
      <c r="BF1657" s="20">
        <v>4</v>
      </c>
      <c r="BG1657" s="18">
        <v>43822</v>
      </c>
      <c r="BH1657" s="15"/>
    </row>
    <row r="1658" spans="1:60" x14ac:dyDescent="0.25">
      <c r="A1658" s="15"/>
      <c r="B1658" s="14" t="s">
        <v>5126</v>
      </c>
      <c r="C1658" s="14" t="s">
        <v>5127</v>
      </c>
      <c r="D1658" s="14" t="s">
        <v>5119</v>
      </c>
      <c r="E1658" s="16" t="s">
        <v>59</v>
      </c>
      <c r="F1658" s="16" t="s">
        <v>37</v>
      </c>
      <c r="G1658" s="81" t="s">
        <v>703</v>
      </c>
      <c r="H1658" s="82" t="s">
        <v>704</v>
      </c>
      <c r="I1658" s="17" t="s">
        <v>31</v>
      </c>
      <c r="J1658" s="17" t="s">
        <v>5128</v>
      </c>
      <c r="K1658" s="15"/>
      <c r="L1658" s="18">
        <v>44022</v>
      </c>
      <c r="M1658" s="83">
        <v>1365.9437000006401</v>
      </c>
      <c r="N1658" s="84">
        <v>1365.9437000006401</v>
      </c>
      <c r="O1658" s="84">
        <v>1365.9437000006401</v>
      </c>
      <c r="P1658" s="85">
        <f t="shared" si="25"/>
        <v>1</v>
      </c>
      <c r="Q1658" s="18">
        <v>44022</v>
      </c>
      <c r="R1658" s="86">
        <v>86692659.312999994</v>
      </c>
      <c r="S1658" s="86">
        <v>43208541.850249998</v>
      </c>
      <c r="T1658" s="15"/>
      <c r="U1658" s="19">
        <v>1.9766945115407001E-5</v>
      </c>
      <c r="V1658" s="51">
        <v>4.3889609878533499E-2</v>
      </c>
      <c r="W1658" s="19">
        <v>8.0558645458950195E-4</v>
      </c>
      <c r="X1658" s="51">
        <v>0.86947589652481805</v>
      </c>
      <c r="Y1658" s="19">
        <v>8.0921549342747295E-3</v>
      </c>
      <c r="Z1658" s="51">
        <v>20.1408889516897</v>
      </c>
      <c r="AA1658" s="19">
        <v>2.0486094146690399E-2</v>
      </c>
      <c r="AB1658" s="51">
        <v>22.625276317819999</v>
      </c>
      <c r="AC1658" s="19">
        <v>5.03486863071885E-2</v>
      </c>
      <c r="AD1658" s="51">
        <v>29.320724128978298</v>
      </c>
      <c r="AE1658" s="19">
        <v>7.7864647921160199E-2</v>
      </c>
      <c r="AF1658" s="87">
        <v>25.5636968407198</v>
      </c>
      <c r="AG1658" s="19">
        <v>2.16673728573369E-4</v>
      </c>
      <c r="AH1658" s="51">
        <v>-1.77715361896844</v>
      </c>
      <c r="AI1658" s="19">
        <v>8.6106856288097298E-3</v>
      </c>
      <c r="AJ1658" s="51">
        <v>14.587985769874599</v>
      </c>
      <c r="AK1658" s="19">
        <v>0.35177707624097798</v>
      </c>
      <c r="AL1658" s="19">
        <v>3.1051183841554999E-2</v>
      </c>
      <c r="AM1658" s="51">
        <v>54.040862554800697</v>
      </c>
      <c r="AN1658" s="15"/>
      <c r="AO1658" s="22">
        <v>3.7084674295329001E-4</v>
      </c>
      <c r="AP1658" s="22">
        <v>-7.4469850915193106E-5</v>
      </c>
      <c r="AQ1658" s="22">
        <v>2.4787746260699398E-3</v>
      </c>
      <c r="AR1658" s="22">
        <v>2.16673728573369E-4</v>
      </c>
      <c r="AS1658" s="20">
        <v>12</v>
      </c>
      <c r="AT1658" s="20">
        <v>0</v>
      </c>
      <c r="AU1658" s="20">
        <v>7</v>
      </c>
      <c r="AV1658" s="21">
        <v>5</v>
      </c>
      <c r="AW1658" s="15"/>
      <c r="AX1658" s="25">
        <v>8.9099135194828697E-4</v>
      </c>
      <c r="AY1658" s="26">
        <v>-10.5981298703118</v>
      </c>
      <c r="AZ1658" s="26">
        <v>0.570503105885109</v>
      </c>
      <c r="BA1658" s="26">
        <v>-10.4596775337704</v>
      </c>
      <c r="BB1658" s="85">
        <v>9.2060192853438103E-5</v>
      </c>
      <c r="BC1658" s="88">
        <v>-7.4469851221437003E-3</v>
      </c>
      <c r="BD1658" s="18">
        <v>43816</v>
      </c>
      <c r="BE1658" s="18">
        <v>43817</v>
      </c>
      <c r="BF1658" s="20">
        <v>4</v>
      </c>
      <c r="BG1658" s="18">
        <v>43822</v>
      </c>
      <c r="BH1658" s="15"/>
    </row>
    <row r="1659" spans="1:60" x14ac:dyDescent="0.25">
      <c r="A1659" s="15"/>
      <c r="B1659" s="14" t="s">
        <v>5129</v>
      </c>
      <c r="C1659" s="14" t="s">
        <v>5130</v>
      </c>
      <c r="D1659" s="14" t="s">
        <v>5119</v>
      </c>
      <c r="E1659" s="16" t="s">
        <v>63</v>
      </c>
      <c r="F1659" s="16" t="s">
        <v>37</v>
      </c>
      <c r="G1659" s="81" t="s">
        <v>703</v>
      </c>
      <c r="H1659" s="82" t="s">
        <v>704</v>
      </c>
      <c r="I1659" s="17" t="s">
        <v>31</v>
      </c>
      <c r="J1659" s="17" t="s">
        <v>64</v>
      </c>
      <c r="K1659" s="15"/>
      <c r="L1659" s="18">
        <v>44022</v>
      </c>
      <c r="M1659" s="83">
        <v>1015.74880000018</v>
      </c>
      <c r="N1659" s="84">
        <v>1015.74880000018</v>
      </c>
      <c r="O1659" s="84">
        <v>1015.74880000018</v>
      </c>
      <c r="P1659" s="85">
        <f t="shared" si="25"/>
        <v>1</v>
      </c>
      <c r="Q1659" s="18">
        <v>44022</v>
      </c>
      <c r="R1659" s="86">
        <v>8.9999999999999993E-3</v>
      </c>
      <c r="S1659" s="86">
        <v>161097.90733081099</v>
      </c>
      <c r="T1659" s="15"/>
      <c r="U1659" s="19">
        <v>0</v>
      </c>
      <c r="V1659" s="51">
        <v>4.1912915366992799E-2</v>
      </c>
      <c r="W1659" s="19">
        <v>3.6033829019288499E-5</v>
      </c>
      <c r="X1659" s="51">
        <v>0.79252063396779704</v>
      </c>
      <c r="Y1659" s="19">
        <v>1.1479580662126E-3</v>
      </c>
      <c r="Z1659" s="51">
        <v>19.446469264861701</v>
      </c>
      <c r="AA1659" s="19">
        <v>6.5223119236179601E-3</v>
      </c>
      <c r="AB1659" s="51">
        <v>21.228898095520002</v>
      </c>
      <c r="AC1659" s="19">
        <v>1.33206809841795E-2</v>
      </c>
      <c r="AD1659" s="51">
        <v>25.617923596670199</v>
      </c>
      <c r="AE1659" s="19"/>
      <c r="AF1659" s="87"/>
      <c r="AG1659" s="19">
        <v>0</v>
      </c>
      <c r="AH1659" s="51">
        <v>-1.79882099182578</v>
      </c>
      <c r="AI1659" s="19">
        <v>1.1479580662126E-3</v>
      </c>
      <c r="AJ1659" s="51">
        <v>13.841713013622201</v>
      </c>
      <c r="AK1659" s="19">
        <v>1.56707964833913E-2</v>
      </c>
      <c r="AL1659" s="19">
        <v>5.5030668227118397E-3</v>
      </c>
      <c r="AM1659" s="51">
        <v>28.090244855411601</v>
      </c>
      <c r="AN1659" s="15"/>
      <c r="AO1659" s="22">
        <v>2.7072604461864103E-4</v>
      </c>
      <c r="AP1659" s="22">
        <v>0</v>
      </c>
      <c r="AQ1659" s="22">
        <v>1.84286283911206E-3</v>
      </c>
      <c r="AR1659" s="22">
        <v>0</v>
      </c>
      <c r="AS1659" s="20">
        <v>6</v>
      </c>
      <c r="AT1659" s="20">
        <v>0</v>
      </c>
      <c r="AU1659" s="20">
        <v>7</v>
      </c>
      <c r="AV1659" s="21">
        <v>5</v>
      </c>
      <c r="AW1659" s="15"/>
      <c r="AX1659" s="25">
        <v>8.3325108903977698E-4</v>
      </c>
      <c r="AY1659" s="26">
        <v>-27.1688908579818</v>
      </c>
      <c r="AZ1659" s="26">
        <v>0.52454940282495999</v>
      </c>
      <c r="BA1659" s="26">
        <v>-14.3080529067665</v>
      </c>
      <c r="BB1659" s="85">
        <v>8.6091450839234095E-5</v>
      </c>
      <c r="BC1659" s="88">
        <v>0</v>
      </c>
      <c r="BD1659" s="18">
        <v>44000</v>
      </c>
      <c r="BE1659" s="18"/>
      <c r="BF1659" s="20"/>
      <c r="BG1659" s="18"/>
      <c r="BH1659" s="15"/>
    </row>
    <row r="1660" spans="1:60" x14ac:dyDescent="0.25">
      <c r="A1660" s="15"/>
      <c r="B1660" s="14" t="s">
        <v>5131</v>
      </c>
      <c r="C1660" s="14" t="s">
        <v>5132</v>
      </c>
      <c r="D1660" s="14" t="s">
        <v>5133</v>
      </c>
      <c r="E1660" s="16" t="s">
        <v>36</v>
      </c>
      <c r="F1660" s="16" t="s">
        <v>37</v>
      </c>
      <c r="G1660" s="81" t="s">
        <v>205</v>
      </c>
      <c r="H1660" s="82" t="s">
        <v>1222</v>
      </c>
      <c r="I1660" s="17" t="s">
        <v>31</v>
      </c>
      <c r="J1660" s="17" t="s">
        <v>5134</v>
      </c>
      <c r="K1660" s="15"/>
      <c r="L1660" s="18">
        <v>44022</v>
      </c>
      <c r="M1660" s="83">
        <v>1926.4036999996799</v>
      </c>
      <c r="N1660" s="84">
        <v>1926.4036999996799</v>
      </c>
      <c r="O1660" s="84">
        <v>2022.2706000004</v>
      </c>
      <c r="P1660" s="85">
        <f t="shared" si="25"/>
        <v>0.95259442529565475</v>
      </c>
      <c r="Q1660" s="18">
        <v>43747</v>
      </c>
      <c r="R1660" s="86">
        <v>1285447.1510000001</v>
      </c>
      <c r="S1660" s="86">
        <v>1368768.76340234</v>
      </c>
      <c r="T1660" s="15"/>
      <c r="U1660" s="19">
        <v>-1.5324250225603501E-3</v>
      </c>
      <c r="V1660" s="51">
        <v>-0.111329586889042</v>
      </c>
      <c r="W1660" s="19">
        <v>1.21900252815976E-2</v>
      </c>
      <c r="X1660" s="51">
        <v>2.00791977922563</v>
      </c>
      <c r="Y1660" s="19">
        <v>4.0049107756203704E-3</v>
      </c>
      <c r="Z1660" s="51">
        <v>19.732164535816999</v>
      </c>
      <c r="AA1660" s="19">
        <v>-1.36266620947936E-2</v>
      </c>
      <c r="AB1660" s="51">
        <v>19.214000693667899</v>
      </c>
      <c r="AC1660" s="19">
        <v>5.20106421936362E-2</v>
      </c>
      <c r="AD1660" s="51">
        <v>29.4869197176304</v>
      </c>
      <c r="AE1660" s="19">
        <v>8.52090248609602E-2</v>
      </c>
      <c r="AF1660" s="87">
        <v>26.298134534707099</v>
      </c>
      <c r="AG1660" s="19">
        <v>2.9536678885051502E-3</v>
      </c>
      <c r="AH1660" s="51">
        <v>-1.50345420297526</v>
      </c>
      <c r="AI1660" s="19">
        <v>7.0866582191229099E-3</v>
      </c>
      <c r="AJ1660" s="51">
        <v>14.4355830289132</v>
      </c>
      <c r="AK1660" s="19">
        <v>0.92738666719873397</v>
      </c>
      <c r="AL1660" s="19">
        <v>4.7873520625216798E-2</v>
      </c>
      <c r="AM1660" s="51">
        <v>43.153095591987899</v>
      </c>
      <c r="AN1660" s="15"/>
      <c r="AO1660" s="22">
        <v>1.7407410463420099E-2</v>
      </c>
      <c r="AP1660" s="22">
        <v>-3.0788094572017099E-2</v>
      </c>
      <c r="AQ1660" s="22">
        <v>1.5486681139009299E-2</v>
      </c>
      <c r="AR1660" s="22">
        <v>-3.8867778376697998E-2</v>
      </c>
      <c r="AS1660" s="20">
        <v>8</v>
      </c>
      <c r="AT1660" s="20">
        <v>4</v>
      </c>
      <c r="AU1660" s="20">
        <v>7</v>
      </c>
      <c r="AV1660" s="21">
        <v>5</v>
      </c>
      <c r="AW1660" s="15"/>
      <c r="AX1660" s="25">
        <v>4.8807673629999E-2</v>
      </c>
      <c r="AY1660" s="26">
        <v>-0.75747235555445502</v>
      </c>
      <c r="AZ1660" s="26">
        <v>0.46361916305977502</v>
      </c>
      <c r="BA1660" s="26">
        <v>-0.918400610386925</v>
      </c>
      <c r="BB1660" s="85">
        <v>5.0135286908698602E-3</v>
      </c>
      <c r="BC1660" s="88">
        <v>-7.8858833234116901</v>
      </c>
      <c r="BD1660" s="18">
        <v>43747</v>
      </c>
      <c r="BE1660" s="18">
        <v>43920</v>
      </c>
      <c r="BF1660" s="20"/>
      <c r="BG1660" s="18"/>
      <c r="BH1660" s="15"/>
    </row>
    <row r="1661" spans="1:60" x14ac:dyDescent="0.25">
      <c r="A1661" s="15"/>
      <c r="B1661" s="14" t="s">
        <v>5135</v>
      </c>
      <c r="C1661" s="14" t="s">
        <v>5136</v>
      </c>
      <c r="D1661" s="14" t="s">
        <v>5133</v>
      </c>
      <c r="E1661" s="16" t="s">
        <v>43</v>
      </c>
      <c r="F1661" s="16" t="s">
        <v>37</v>
      </c>
      <c r="G1661" s="81" t="s">
        <v>205</v>
      </c>
      <c r="H1661" s="82" t="s">
        <v>1222</v>
      </c>
      <c r="I1661" s="17" t="s">
        <v>31</v>
      </c>
      <c r="J1661" s="17" t="s">
        <v>5137</v>
      </c>
      <c r="K1661" s="15"/>
      <c r="L1661" s="18">
        <v>44022</v>
      </c>
      <c r="M1661" s="83">
        <v>1847.8966000005601</v>
      </c>
      <c r="N1661" s="84">
        <v>1847.8966000005601</v>
      </c>
      <c r="O1661" s="84">
        <v>1950.5556000005499</v>
      </c>
      <c r="P1661" s="85">
        <f t="shared" si="25"/>
        <v>0.94736935465978978</v>
      </c>
      <c r="Q1661" s="18">
        <v>43747</v>
      </c>
      <c r="R1661" s="86">
        <v>17450085.577</v>
      </c>
      <c r="S1661" s="86">
        <v>18994771.1012187</v>
      </c>
      <c r="T1661" s="15"/>
      <c r="U1661" s="19">
        <v>-1.55238115257816E-3</v>
      </c>
      <c r="V1661" s="51">
        <v>-0.113325199890824</v>
      </c>
      <c r="W1661" s="19">
        <v>1.15828889938712E-2</v>
      </c>
      <c r="X1661" s="51">
        <v>1.9472061504529801</v>
      </c>
      <c r="Y1661" s="19">
        <v>3.5685721741174299E-4</v>
      </c>
      <c r="Z1661" s="51">
        <v>19.367359180003401</v>
      </c>
      <c r="AA1661" s="19">
        <v>-2.0820751792598499E-2</v>
      </c>
      <c r="AB1661" s="51">
        <v>18.4945917238947</v>
      </c>
      <c r="AC1661" s="19">
        <v>3.6741876549058403E-2</v>
      </c>
      <c r="AD1661" s="51">
        <v>27.960043153172599</v>
      </c>
      <c r="AE1661" s="19">
        <v>6.1679565340455197E-2</v>
      </c>
      <c r="AF1661" s="87">
        <v>23.945188582642</v>
      </c>
      <c r="AG1661" s="19">
        <v>2.7531128725968301E-3</v>
      </c>
      <c r="AH1661" s="51">
        <v>-1.5235097045660999</v>
      </c>
      <c r="AI1661" s="19">
        <v>3.2267379665427099E-3</v>
      </c>
      <c r="AJ1661" s="51">
        <v>14.0495910036552</v>
      </c>
      <c r="AK1661" s="19">
        <v>0.77424758283770601</v>
      </c>
      <c r="AL1661" s="19">
        <v>4.1709173563504003E-2</v>
      </c>
      <c r="AM1661" s="51">
        <v>27.839187155885199</v>
      </c>
      <c r="AN1661" s="15"/>
      <c r="AO1661" s="22">
        <v>1.7387016059728901E-2</v>
      </c>
      <c r="AP1661" s="22">
        <v>-3.0807435276074099E-2</v>
      </c>
      <c r="AQ1661" s="22">
        <v>1.48775714733347E-2</v>
      </c>
      <c r="AR1661" s="22">
        <v>-3.9444296324290903E-2</v>
      </c>
      <c r="AS1661" s="20">
        <v>8</v>
      </c>
      <c r="AT1661" s="20">
        <v>4</v>
      </c>
      <c r="AU1661" s="20">
        <v>7</v>
      </c>
      <c r="AV1661" s="21">
        <v>5</v>
      </c>
      <c r="AW1661" s="15"/>
      <c r="AX1661" s="25">
        <v>4.8795490440170397E-2</v>
      </c>
      <c r="AY1661" s="26">
        <v>-0.89354830475895097</v>
      </c>
      <c r="AZ1661" s="26">
        <v>0.43990339448100702</v>
      </c>
      <c r="BA1661" s="26">
        <v>-1.0797086290840501</v>
      </c>
      <c r="BB1661" s="85">
        <v>5.0121632013906499E-3</v>
      </c>
      <c r="BC1661" s="88">
        <v>-8.2040624733053793</v>
      </c>
      <c r="BD1661" s="18">
        <v>43747</v>
      </c>
      <c r="BE1661" s="18">
        <v>43920</v>
      </c>
      <c r="BF1661" s="20"/>
      <c r="BG1661" s="18"/>
      <c r="BH1661" s="15"/>
    </row>
    <row r="1662" spans="1:60" x14ac:dyDescent="0.25">
      <c r="A1662" s="15"/>
      <c r="B1662" s="14" t="s">
        <v>5138</v>
      </c>
      <c r="C1662" s="14" t="s">
        <v>5139</v>
      </c>
      <c r="D1662" s="14" t="s">
        <v>5133</v>
      </c>
      <c r="E1662" s="16" t="s">
        <v>47</v>
      </c>
      <c r="F1662" s="16" t="s">
        <v>37</v>
      </c>
      <c r="G1662" s="81" t="s">
        <v>205</v>
      </c>
      <c r="H1662" s="82" t="s">
        <v>1222</v>
      </c>
      <c r="I1662" s="17" t="s">
        <v>31</v>
      </c>
      <c r="J1662" s="17" t="s">
        <v>5140</v>
      </c>
      <c r="K1662" s="15"/>
      <c r="L1662" s="18">
        <v>44022</v>
      </c>
      <c r="M1662" s="83">
        <v>1837.9275000002201</v>
      </c>
      <c r="N1662" s="84">
        <v>1837.9275000002201</v>
      </c>
      <c r="O1662" s="84">
        <v>1934.77740000002</v>
      </c>
      <c r="P1662" s="85">
        <f t="shared" si="25"/>
        <v>0.94994261355347709</v>
      </c>
      <c r="Q1662" s="18">
        <v>43747</v>
      </c>
      <c r="R1662" s="86">
        <v>13797255.802999999</v>
      </c>
      <c r="S1662" s="86">
        <v>12950566.3172969</v>
      </c>
      <c r="T1662" s="15"/>
      <c r="U1662" s="19">
        <v>-1.5425092651639701E-3</v>
      </c>
      <c r="V1662" s="51">
        <v>-0.112338011149404</v>
      </c>
      <c r="W1662" s="19">
        <v>1.18822677541175E-2</v>
      </c>
      <c r="X1662" s="51">
        <v>1.9771440264776201</v>
      </c>
      <c r="Y1662" s="19">
        <v>2.1542804843193201E-3</v>
      </c>
      <c r="Z1662" s="51">
        <v>19.547101506672298</v>
      </c>
      <c r="AA1662" s="19">
        <v>-1.72793487226954E-2</v>
      </c>
      <c r="AB1662" s="51">
        <v>18.8487320308923</v>
      </c>
      <c r="AC1662" s="19">
        <v>4.42441186787619E-2</v>
      </c>
      <c r="AD1662" s="51">
        <v>28.710267366142901</v>
      </c>
      <c r="AE1662" s="19">
        <v>7.3218897292463198E-2</v>
      </c>
      <c r="AF1662" s="87">
        <v>25.099121777835499</v>
      </c>
      <c r="AG1662" s="19">
        <v>2.8520206742541601E-3</v>
      </c>
      <c r="AH1662" s="51">
        <v>-1.5136189244003599</v>
      </c>
      <c r="AI1662" s="19">
        <v>5.12843537944718E-3</v>
      </c>
      <c r="AJ1662" s="51">
        <v>14.239760744938399</v>
      </c>
      <c r="AK1662" s="19">
        <v>0.83792750000022398</v>
      </c>
      <c r="AL1662" s="19">
        <v>4.5909066324384198E-2</v>
      </c>
      <c r="AM1662" s="51">
        <v>61.3149304313702</v>
      </c>
      <c r="AN1662" s="15"/>
      <c r="AO1662" s="22">
        <v>1.7397017114490199E-2</v>
      </c>
      <c r="AP1662" s="22">
        <v>-3.0797870781498201E-2</v>
      </c>
      <c r="AQ1662" s="22">
        <v>1.51779424777487E-2</v>
      </c>
      <c r="AR1662" s="22">
        <v>-3.9160037879810303E-2</v>
      </c>
      <c r="AS1662" s="20">
        <v>8</v>
      </c>
      <c r="AT1662" s="20">
        <v>4</v>
      </c>
      <c r="AU1662" s="20">
        <v>7</v>
      </c>
      <c r="AV1662" s="21">
        <v>5</v>
      </c>
      <c r="AW1662" s="15"/>
      <c r="AX1662" s="25">
        <v>4.8801296801975702E-2</v>
      </c>
      <c r="AY1662" s="26">
        <v>-0.82655623630307695</v>
      </c>
      <c r="AZ1662" s="26">
        <v>0.45157868308433502</v>
      </c>
      <c r="BA1662" s="26">
        <v>-1.0004370289498199</v>
      </c>
      <c r="BB1662" s="85">
        <v>5.01281562102122E-3</v>
      </c>
      <c r="BC1662" s="88">
        <v>-8.0472823385644006</v>
      </c>
      <c r="BD1662" s="18">
        <v>43747</v>
      </c>
      <c r="BE1662" s="18">
        <v>43920</v>
      </c>
      <c r="BF1662" s="20"/>
      <c r="BG1662" s="18"/>
      <c r="BH1662" s="15"/>
    </row>
    <row r="1663" spans="1:60" x14ac:dyDescent="0.25">
      <c r="A1663" s="15"/>
      <c r="B1663" s="14" t="s">
        <v>5141</v>
      </c>
      <c r="C1663" s="14" t="s">
        <v>5142</v>
      </c>
      <c r="D1663" s="14" t="s">
        <v>5133</v>
      </c>
      <c r="E1663" s="16" t="s">
        <v>59</v>
      </c>
      <c r="F1663" s="16" t="s">
        <v>37</v>
      </c>
      <c r="G1663" s="81" t="s">
        <v>205</v>
      </c>
      <c r="H1663" s="82" t="s">
        <v>1222</v>
      </c>
      <c r="I1663" s="17" t="s">
        <v>31</v>
      </c>
      <c r="J1663" s="17" t="s">
        <v>5143</v>
      </c>
      <c r="K1663" s="15"/>
      <c r="L1663" s="18">
        <v>44022</v>
      </c>
      <c r="M1663" s="83">
        <v>1666.68459999934</v>
      </c>
      <c r="N1663" s="84">
        <v>1666.68459999934</v>
      </c>
      <c r="O1663" s="84">
        <v>1748.1771000009001</v>
      </c>
      <c r="P1663" s="85">
        <f t="shared" si="25"/>
        <v>0.95338429956466186</v>
      </c>
      <c r="Q1663" s="18">
        <v>43747</v>
      </c>
      <c r="R1663" s="86">
        <v>43913267.990000002</v>
      </c>
      <c r="S1663" s="86">
        <v>53023077.783687502</v>
      </c>
      <c r="T1663" s="15"/>
      <c r="U1663" s="19">
        <v>-1.5293809310605901E-3</v>
      </c>
      <c r="V1663" s="51">
        <v>-0.11102517773906601</v>
      </c>
      <c r="W1663" s="19">
        <v>1.2281535544389001E-2</v>
      </c>
      <c r="X1663" s="51">
        <v>2.0170708055047699</v>
      </c>
      <c r="Y1663" s="19">
        <v>4.55577213506331E-3</v>
      </c>
      <c r="Z1663" s="51">
        <v>19.7872506717686</v>
      </c>
      <c r="AA1663" s="19">
        <v>-1.2537635242551901E-2</v>
      </c>
      <c r="AB1663" s="51">
        <v>19.322903378895699</v>
      </c>
      <c r="AC1663" s="19">
        <v>5.4331233612174401E-2</v>
      </c>
      <c r="AD1663" s="51">
        <v>29.718978859484199</v>
      </c>
      <c r="AE1663" s="19">
        <v>8.8799341187113898E-2</v>
      </c>
      <c r="AF1663" s="87">
        <v>26.657166167307899</v>
      </c>
      <c r="AG1663" s="19">
        <v>2.9838850714440902E-3</v>
      </c>
      <c r="AH1663" s="51">
        <v>-1.5004324846813699</v>
      </c>
      <c r="AI1663" s="19">
        <v>7.6695930492860498E-3</v>
      </c>
      <c r="AJ1663" s="51">
        <v>14.493876511929599</v>
      </c>
      <c r="AK1663" s="19">
        <v>0.57498875469900701</v>
      </c>
      <c r="AL1663" s="19">
        <v>4.7161472388324903E-2</v>
      </c>
      <c r="AM1663" s="51">
        <v>76.362030400545294</v>
      </c>
      <c r="AN1663" s="15"/>
      <c r="AO1663" s="22">
        <v>1.7410480219041301E-2</v>
      </c>
      <c r="AP1663" s="22">
        <v>-3.07852060113873E-2</v>
      </c>
      <c r="AQ1663" s="22">
        <v>1.55785580991505E-2</v>
      </c>
      <c r="AR1663" s="22">
        <v>-3.8780923264312199E-2</v>
      </c>
      <c r="AS1663" s="20">
        <v>8</v>
      </c>
      <c r="AT1663" s="20">
        <v>4</v>
      </c>
      <c r="AU1663" s="20">
        <v>7</v>
      </c>
      <c r="AV1663" s="21">
        <v>5</v>
      </c>
      <c r="AW1663" s="15"/>
      <c r="AX1663" s="25">
        <v>4.8809622774060701E-2</v>
      </c>
      <c r="AY1663" s="26">
        <v>-0.73688084017521804</v>
      </c>
      <c r="AZ1663" s="26">
        <v>0.46720856000956701</v>
      </c>
      <c r="BA1663" s="26">
        <v>-0.89389145945278903</v>
      </c>
      <c r="BB1663" s="85">
        <v>5.0137461717440603E-3</v>
      </c>
      <c r="BC1663" s="88">
        <v>-7.8378443465771896</v>
      </c>
      <c r="BD1663" s="18">
        <v>43747</v>
      </c>
      <c r="BE1663" s="18">
        <v>43920</v>
      </c>
      <c r="BF1663" s="20"/>
      <c r="BG1663" s="18"/>
      <c r="BH1663" s="15"/>
    </row>
    <row r="1664" spans="1:60" x14ac:dyDescent="0.25">
      <c r="A1664" s="15"/>
      <c r="B1664" s="14" t="s">
        <v>5144</v>
      </c>
      <c r="C1664" s="14" t="s">
        <v>5145</v>
      </c>
      <c r="D1664" s="14" t="s">
        <v>5146</v>
      </c>
      <c r="E1664" s="16" t="s">
        <v>36</v>
      </c>
      <c r="F1664" s="16" t="s">
        <v>37</v>
      </c>
      <c r="G1664" s="81" t="s">
        <v>115</v>
      </c>
      <c r="H1664" s="82" t="s">
        <v>2051</v>
      </c>
      <c r="I1664" s="17" t="s">
        <v>31</v>
      </c>
      <c r="J1664" s="17" t="s">
        <v>5147</v>
      </c>
      <c r="K1664" s="15"/>
      <c r="L1664" s="18">
        <v>44022</v>
      </c>
      <c r="M1664" s="83">
        <v>1919.27549999952</v>
      </c>
      <c r="N1664" s="84">
        <v>1919.27549999952</v>
      </c>
      <c r="O1664" s="84">
        <v>2048.7276000008001</v>
      </c>
      <c r="P1664" s="85">
        <f t="shared" si="25"/>
        <v>0.93681341531142082</v>
      </c>
      <c r="Q1664" s="18">
        <v>43899</v>
      </c>
      <c r="R1664" s="86">
        <v>4125.3149999999996</v>
      </c>
      <c r="S1664" s="86">
        <v>3904.1239539184598</v>
      </c>
      <c r="T1664" s="15"/>
      <c r="U1664" s="19">
        <v>1.12191276020894E-2</v>
      </c>
      <c r="V1664" s="51">
        <v>1.16382567557594</v>
      </c>
      <c r="W1664" s="19">
        <v>3.6740504152476199E-2</v>
      </c>
      <c r="X1664" s="51">
        <v>4.4629676663171303</v>
      </c>
      <c r="Y1664" s="19">
        <v>3.3155604758576401E-2</v>
      </c>
      <c r="Z1664" s="51">
        <v>22.647233934112599</v>
      </c>
      <c r="AA1664" s="19">
        <v>0.20427917672350299</v>
      </c>
      <c r="AB1664" s="51">
        <v>41.004584575537599</v>
      </c>
      <c r="AC1664" s="19">
        <v>0.34551269328978401</v>
      </c>
      <c r="AD1664" s="51">
        <v>58.8371248272597</v>
      </c>
      <c r="AE1664" s="19">
        <v>0.29805952064081798</v>
      </c>
      <c r="AF1664" s="87">
        <v>47.583184112678303</v>
      </c>
      <c r="AG1664" s="19">
        <v>-2.73119374369344E-2</v>
      </c>
      <c r="AH1664" s="51">
        <v>-4.5300147355228502</v>
      </c>
      <c r="AI1664" s="19">
        <v>6.9949369502864997E-2</v>
      </c>
      <c r="AJ1664" s="51">
        <v>20.721854157280202</v>
      </c>
      <c r="AK1664" s="19">
        <v>0.91927550000022196</v>
      </c>
      <c r="AL1664" s="19">
        <v>4.6142992010572897E-2</v>
      </c>
      <c r="AM1664" s="51">
        <v>1.67346028378233</v>
      </c>
      <c r="AN1664" s="15"/>
      <c r="AO1664" s="22">
        <v>3.5740118104513399E-2</v>
      </c>
      <c r="AP1664" s="22">
        <v>-3.8942710570154297E-2</v>
      </c>
      <c r="AQ1664" s="22">
        <v>0.12341035038844</v>
      </c>
      <c r="AR1664" s="22">
        <v>-7.1461045808973694E-2</v>
      </c>
      <c r="AS1664" s="20">
        <v>8</v>
      </c>
      <c r="AT1664" s="20">
        <v>4</v>
      </c>
      <c r="AU1664" s="20">
        <v>7</v>
      </c>
      <c r="AV1664" s="21">
        <v>5</v>
      </c>
      <c r="AW1664" s="15"/>
      <c r="AX1664" s="25">
        <v>0.164403844564222</v>
      </c>
      <c r="AY1664" s="26">
        <v>1.17155109121995</v>
      </c>
      <c r="AZ1664" s="26">
        <v>1.04337358255907</v>
      </c>
      <c r="BA1664" s="26">
        <v>1.7689828276888899</v>
      </c>
      <c r="BB1664" s="85">
        <v>1.69795248719674E-2</v>
      </c>
      <c r="BC1664" s="88">
        <v>-14.397233678144399</v>
      </c>
      <c r="BD1664" s="18">
        <v>43899</v>
      </c>
      <c r="BE1664" s="18">
        <v>43914</v>
      </c>
      <c r="BF1664" s="20"/>
      <c r="BG1664" s="18"/>
      <c r="BH1664" s="15"/>
    </row>
    <row r="1665" spans="1:60" x14ac:dyDescent="0.25">
      <c r="A1665" s="15"/>
      <c r="B1665" s="14" t="s">
        <v>5148</v>
      </c>
      <c r="C1665" s="14" t="s">
        <v>5149</v>
      </c>
      <c r="D1665" s="14" t="s">
        <v>5146</v>
      </c>
      <c r="E1665" s="16" t="s">
        <v>43</v>
      </c>
      <c r="F1665" s="16" t="s">
        <v>37</v>
      </c>
      <c r="G1665" s="81" t="s">
        <v>115</v>
      </c>
      <c r="H1665" s="82" t="s">
        <v>2051</v>
      </c>
      <c r="I1665" s="17" t="s">
        <v>31</v>
      </c>
      <c r="J1665" s="17" t="s">
        <v>5150</v>
      </c>
      <c r="K1665" s="15"/>
      <c r="L1665" s="18">
        <v>44022</v>
      </c>
      <c r="M1665" s="83">
        <v>1768.00730000064</v>
      </c>
      <c r="N1665" s="84">
        <v>1768.00730000064</v>
      </c>
      <c r="O1665" s="84">
        <v>1892.0344999991401</v>
      </c>
      <c r="P1665" s="85">
        <f t="shared" si="25"/>
        <v>0.93444770695325252</v>
      </c>
      <c r="Q1665" s="18">
        <v>43899</v>
      </c>
      <c r="R1665" s="86">
        <v>404661.22</v>
      </c>
      <c r="S1665" s="86">
        <v>222992.787966064</v>
      </c>
      <c r="T1665" s="15"/>
      <c r="U1665" s="19">
        <v>1.1198288473678999E-2</v>
      </c>
      <c r="V1665" s="51">
        <v>1.16174176273489</v>
      </c>
      <c r="W1665" s="19">
        <v>3.6100814771998599E-2</v>
      </c>
      <c r="X1665" s="51">
        <v>4.3989987282693601</v>
      </c>
      <c r="Y1665" s="19">
        <v>2.9299338806595202E-2</v>
      </c>
      <c r="Z1665" s="51">
        <v>22.261607338907201</v>
      </c>
      <c r="AA1665" s="19">
        <v>0.19525691833230699</v>
      </c>
      <c r="AB1665" s="51">
        <v>40.102358736388901</v>
      </c>
      <c r="AC1665" s="19">
        <v>0.32545567598775998</v>
      </c>
      <c r="AD1665" s="51">
        <v>56.831423097057304</v>
      </c>
      <c r="AE1665" s="19">
        <v>0.26915109145571497</v>
      </c>
      <c r="AF1665" s="87">
        <v>44.692341194197098</v>
      </c>
      <c r="AG1665" s="19">
        <v>-2.7511893952578199E-2</v>
      </c>
      <c r="AH1665" s="51">
        <v>-4.5500103870872399</v>
      </c>
      <c r="AI1665" s="19">
        <v>6.5737401338992599E-2</v>
      </c>
      <c r="AJ1665" s="51">
        <v>20.300657340907499</v>
      </c>
      <c r="AK1665" s="19">
        <v>0.76915725221391795</v>
      </c>
      <c r="AL1665" s="19">
        <v>4.0264172823299298E-2</v>
      </c>
      <c r="AM1665" s="51">
        <v>-13.338364494848101</v>
      </c>
      <c r="AN1665" s="15"/>
      <c r="AO1665" s="22">
        <v>3.5718762594115099E-2</v>
      </c>
      <c r="AP1665" s="22">
        <v>-3.8962434678978801E-2</v>
      </c>
      <c r="AQ1665" s="22">
        <v>0.12271759466792</v>
      </c>
      <c r="AR1665" s="22">
        <v>-7.2052582744654495E-2</v>
      </c>
      <c r="AS1665" s="20">
        <v>8</v>
      </c>
      <c r="AT1665" s="20">
        <v>4</v>
      </c>
      <c r="AU1665" s="20">
        <v>7</v>
      </c>
      <c r="AV1665" s="21">
        <v>5</v>
      </c>
      <c r="AW1665" s="15"/>
      <c r="AX1665" s="25">
        <v>0.16436891532561301</v>
      </c>
      <c r="AY1665" s="26">
        <v>1.1202129231624001</v>
      </c>
      <c r="AZ1665" s="26">
        <v>1.0185682689061699</v>
      </c>
      <c r="BA1665" s="26">
        <v>1.6882137419779599</v>
      </c>
      <c r="BB1665" s="85">
        <v>1.6975461419351599E-2</v>
      </c>
      <c r="BC1665" s="88">
        <v>-14.4235689147608</v>
      </c>
      <c r="BD1665" s="18">
        <v>43899</v>
      </c>
      <c r="BE1665" s="18">
        <v>43914</v>
      </c>
      <c r="BF1665" s="20"/>
      <c r="BG1665" s="18"/>
      <c r="BH1665" s="15"/>
    </row>
    <row r="1666" spans="1:60" x14ac:dyDescent="0.25">
      <c r="A1666" s="15"/>
      <c r="B1666" s="14" t="s">
        <v>5151</v>
      </c>
      <c r="C1666" s="14" t="s">
        <v>5152</v>
      </c>
      <c r="D1666" s="14" t="s">
        <v>5146</v>
      </c>
      <c r="E1666" s="16" t="s">
        <v>47</v>
      </c>
      <c r="F1666" s="16" t="s">
        <v>37</v>
      </c>
      <c r="G1666" s="81" t="s">
        <v>115</v>
      </c>
      <c r="H1666" s="82" t="s">
        <v>2051</v>
      </c>
      <c r="I1666" s="17" t="s">
        <v>31</v>
      </c>
      <c r="J1666" s="17" t="s">
        <v>5153</v>
      </c>
      <c r="K1666" s="15"/>
      <c r="L1666" s="18">
        <v>44022</v>
      </c>
      <c r="M1666" s="83">
        <v>1737.7246000003099</v>
      </c>
      <c r="N1666" s="84">
        <v>1737.7246000003099</v>
      </c>
      <c r="O1666" s="84">
        <v>1858.3742999993301</v>
      </c>
      <c r="P1666" s="85">
        <f t="shared" si="25"/>
        <v>0.9350778258184782</v>
      </c>
      <c r="Q1666" s="18">
        <v>43899</v>
      </c>
      <c r="R1666" s="86">
        <v>455076.10800000001</v>
      </c>
      <c r="S1666" s="86">
        <v>423717.98281542998</v>
      </c>
      <c r="T1666" s="15"/>
      <c r="U1666" s="19">
        <v>1.12038544029929E-2</v>
      </c>
      <c r="V1666" s="51">
        <v>1.16229835566628</v>
      </c>
      <c r="W1666" s="19">
        <v>3.62711844591104E-2</v>
      </c>
      <c r="X1666" s="51">
        <v>4.4160356969805399</v>
      </c>
      <c r="Y1666" s="19">
        <v>3.0326520598464399E-2</v>
      </c>
      <c r="Z1666" s="51">
        <v>22.3643255181087</v>
      </c>
      <c r="AA1666" s="19">
        <v>0.19765624671534199</v>
      </c>
      <c r="AB1666" s="51">
        <v>40.342291574692403</v>
      </c>
      <c r="AC1666" s="19">
        <v>0.33077627568156498</v>
      </c>
      <c r="AD1666" s="51">
        <v>57.363483066437801</v>
      </c>
      <c r="AE1666" s="19">
        <v>0.27679788297246</v>
      </c>
      <c r="AF1666" s="87">
        <v>45.457020345842501</v>
      </c>
      <c r="AG1666" s="19">
        <v>-2.74586124487541E-2</v>
      </c>
      <c r="AH1666" s="51">
        <v>-4.5446822367011901</v>
      </c>
      <c r="AI1666" s="19">
        <v>6.6859403035778101E-2</v>
      </c>
      <c r="AJ1666" s="51">
        <v>20.412857510586001</v>
      </c>
      <c r="AK1666" s="19">
        <v>0.85053309763083196</v>
      </c>
      <c r="AL1666" s="19">
        <v>6.4429917169036302E-2</v>
      </c>
      <c r="AM1666" s="51">
        <v>103.916464693728</v>
      </c>
      <c r="AN1666" s="15"/>
      <c r="AO1666" s="22">
        <v>3.57244270726369E-2</v>
      </c>
      <c r="AP1666" s="22">
        <v>-3.8957163707891602E-2</v>
      </c>
      <c r="AQ1666" s="22">
        <v>0.122902201952529</v>
      </c>
      <c r="AR1666" s="22">
        <v>-7.1894953726805405E-2</v>
      </c>
      <c r="AS1666" s="20">
        <v>8</v>
      </c>
      <c r="AT1666" s="20">
        <v>4</v>
      </c>
      <c r="AU1666" s="20">
        <v>7</v>
      </c>
      <c r="AV1666" s="21">
        <v>5</v>
      </c>
      <c r="AW1666" s="15"/>
      <c r="AX1666" s="25">
        <v>0.164378193465818</v>
      </c>
      <c r="AY1666" s="26">
        <v>1.1338680260487299</v>
      </c>
      <c r="AZ1666" s="26">
        <v>1.0251655213251101</v>
      </c>
      <c r="BA1666" s="26">
        <v>1.7096699412795699</v>
      </c>
      <c r="BB1666" s="85">
        <v>1.6976541330695899E-2</v>
      </c>
      <c r="BC1666" s="88">
        <v>-14.416530620263099</v>
      </c>
      <c r="BD1666" s="18">
        <v>43899</v>
      </c>
      <c r="BE1666" s="18">
        <v>43914</v>
      </c>
      <c r="BF1666" s="20"/>
      <c r="BG1666" s="18"/>
      <c r="BH1666" s="15"/>
    </row>
    <row r="1667" spans="1:60" x14ac:dyDescent="0.25">
      <c r="A1667" s="15"/>
      <c r="B1667" s="14" t="s">
        <v>5154</v>
      </c>
      <c r="C1667" s="14" t="s">
        <v>5155</v>
      </c>
      <c r="D1667" s="14" t="s">
        <v>5146</v>
      </c>
      <c r="E1667" s="16" t="s">
        <v>51</v>
      </c>
      <c r="F1667" s="16" t="s">
        <v>37</v>
      </c>
      <c r="G1667" s="81" t="s">
        <v>115</v>
      </c>
      <c r="H1667" s="82" t="s">
        <v>2051</v>
      </c>
      <c r="I1667" s="17" t="s">
        <v>31</v>
      </c>
      <c r="J1667" s="17" t="s">
        <v>64</v>
      </c>
      <c r="K1667" s="15"/>
      <c r="L1667" s="18">
        <v>44022</v>
      </c>
      <c r="M1667" s="83">
        <v>1339.56629999913</v>
      </c>
      <c r="N1667" s="84">
        <v>1339.56629999913</v>
      </c>
      <c r="O1667" s="84">
        <v>1430.1601999998099</v>
      </c>
      <c r="P1667" s="85">
        <f t="shared" si="25"/>
        <v>0.93665471882052653</v>
      </c>
      <c r="Q1667" s="18">
        <v>43899</v>
      </c>
      <c r="R1667" s="86">
        <v>419127.07400000002</v>
      </c>
      <c r="S1667" s="86">
        <v>296269.71180957003</v>
      </c>
      <c r="T1667" s="15"/>
      <c r="U1667" s="19">
        <v>1.12177335031447E-2</v>
      </c>
      <c r="V1667" s="51">
        <v>1.1636862656814599</v>
      </c>
      <c r="W1667" s="19">
        <v>3.6697186646051698E-2</v>
      </c>
      <c r="X1667" s="51">
        <v>4.4586359156746802</v>
      </c>
      <c r="Y1667" s="19">
        <v>3.2898601826673299E-2</v>
      </c>
      <c r="Z1667" s="51">
        <v>22.621533640922301</v>
      </c>
      <c r="AA1667" s="19">
        <v>0.203676517365384</v>
      </c>
      <c r="AB1667" s="51">
        <v>40.944318639696597</v>
      </c>
      <c r="AC1667" s="19">
        <v>0.34416994765342701</v>
      </c>
      <c r="AD1667" s="51">
        <v>58.702850263624001</v>
      </c>
      <c r="AE1667" s="19"/>
      <c r="AF1667" s="87"/>
      <c r="AG1667" s="19">
        <v>-2.7325394125910001E-2</v>
      </c>
      <c r="AH1667" s="51">
        <v>-4.5313604044204103</v>
      </c>
      <c r="AI1667" s="19">
        <v>6.96692741512379E-2</v>
      </c>
      <c r="AJ1667" s="51">
        <v>20.693844622117499</v>
      </c>
      <c r="AK1667" s="19">
        <v>0.33956629999913301</v>
      </c>
      <c r="AL1667" s="19">
        <v>0.10726886120945001</v>
      </c>
      <c r="AM1667" s="51">
        <v>59.595426442392601</v>
      </c>
      <c r="AN1667" s="15"/>
      <c r="AO1667" s="22">
        <v>3.5738636146561503E-2</v>
      </c>
      <c r="AP1667" s="22">
        <v>-3.8943969760111899E-2</v>
      </c>
      <c r="AQ1667" s="22">
        <v>0.123363726574171</v>
      </c>
      <c r="AR1667" s="22">
        <v>-7.1500743797514602E-2</v>
      </c>
      <c r="AS1667" s="20">
        <v>8</v>
      </c>
      <c r="AT1667" s="20">
        <v>4</v>
      </c>
      <c r="AU1667" s="20">
        <v>7</v>
      </c>
      <c r="AV1667" s="21">
        <v>5</v>
      </c>
      <c r="AW1667" s="15"/>
      <c r="AX1667" s="25">
        <v>0.164401577410172</v>
      </c>
      <c r="AY1667" s="26">
        <v>1.16812289004702</v>
      </c>
      <c r="AZ1667" s="26">
        <v>1.0417167802152101</v>
      </c>
      <c r="BA1667" s="26">
        <v>1.7635815115972899</v>
      </c>
      <c r="BB1667" s="85">
        <v>1.6979260754105802E-2</v>
      </c>
      <c r="BC1667" s="88">
        <v>-14.3989463557518</v>
      </c>
      <c r="BD1667" s="18">
        <v>43899</v>
      </c>
      <c r="BE1667" s="18">
        <v>43914</v>
      </c>
      <c r="BF1667" s="20"/>
      <c r="BG1667" s="18"/>
      <c r="BH1667" s="15"/>
    </row>
    <row r="1668" spans="1:60" x14ac:dyDescent="0.25">
      <c r="A1668" s="15"/>
      <c r="B1668" s="14" t="s">
        <v>5156</v>
      </c>
      <c r="C1668" s="14" t="s">
        <v>5157</v>
      </c>
      <c r="D1668" s="14" t="s">
        <v>5146</v>
      </c>
      <c r="E1668" s="16" t="s">
        <v>59</v>
      </c>
      <c r="F1668" s="16" t="s">
        <v>37</v>
      </c>
      <c r="G1668" s="81" t="s">
        <v>115</v>
      </c>
      <c r="H1668" s="82" t="s">
        <v>2051</v>
      </c>
      <c r="I1668" s="17" t="s">
        <v>31</v>
      </c>
      <c r="J1668" s="17" t="s">
        <v>5158</v>
      </c>
      <c r="K1668" s="15"/>
      <c r="L1668" s="18">
        <v>44022</v>
      </c>
      <c r="M1668" s="83">
        <v>1379.5103999990999</v>
      </c>
      <c r="N1668" s="84">
        <v>1379.5103999990999</v>
      </c>
      <c r="O1668" s="84">
        <v>1468.88979999907</v>
      </c>
      <c r="P1668" s="85">
        <f t="shared" si="25"/>
        <v>0.93915173214489844</v>
      </c>
      <c r="Q1668" s="18">
        <v>43899</v>
      </c>
      <c r="R1668" s="86">
        <v>5182377.307</v>
      </c>
      <c r="S1668" s="86">
        <v>4955156.9199609403</v>
      </c>
      <c r="T1668" s="15"/>
      <c r="U1668" s="19">
        <v>1.12395922642463E-2</v>
      </c>
      <c r="V1668" s="51">
        <v>1.16587214179162</v>
      </c>
      <c r="W1668" s="19">
        <v>3.7370550553532701E-2</v>
      </c>
      <c r="X1668" s="51">
        <v>4.5259723064227702</v>
      </c>
      <c r="Y1668" s="19">
        <v>3.6975509145122501E-2</v>
      </c>
      <c r="Z1668" s="51">
        <v>23.029224372759899</v>
      </c>
      <c r="AA1668" s="19">
        <v>0.213249588228937</v>
      </c>
      <c r="AB1668" s="51">
        <v>41.901625726081001</v>
      </c>
      <c r="AC1668" s="19">
        <v>0.36544319457607299</v>
      </c>
      <c r="AD1668" s="51">
        <v>60.830174955888701</v>
      </c>
      <c r="AE1668" s="19">
        <v>0.32369215499260501</v>
      </c>
      <c r="AF1668" s="87">
        <v>50.146447547886098</v>
      </c>
      <c r="AG1668" s="19">
        <v>-2.71147664470845E-2</v>
      </c>
      <c r="AH1668" s="51">
        <v>-4.51029763653787</v>
      </c>
      <c r="AI1668" s="19">
        <v>7.4123710086496403E-2</v>
      </c>
      <c r="AJ1668" s="51">
        <v>21.139288215636</v>
      </c>
      <c r="AK1668" s="19">
        <v>0.36982573207234998</v>
      </c>
      <c r="AL1668" s="19">
        <v>3.2439466423966203E-2</v>
      </c>
      <c r="AM1668" s="51">
        <v>55.845728137937797</v>
      </c>
      <c r="AN1668" s="15"/>
      <c r="AO1668" s="22">
        <v>3.57610583960195E-2</v>
      </c>
      <c r="AP1668" s="22">
        <v>-3.8923170049201899E-2</v>
      </c>
      <c r="AQ1668" s="22">
        <v>0.124093408983754</v>
      </c>
      <c r="AR1668" s="22">
        <v>-7.08774809363968E-2</v>
      </c>
      <c r="AS1668" s="20">
        <v>8</v>
      </c>
      <c r="AT1668" s="20">
        <v>4</v>
      </c>
      <c r="AU1668" s="20">
        <v>7</v>
      </c>
      <c r="AV1668" s="21">
        <v>5</v>
      </c>
      <c r="AW1668" s="15"/>
      <c r="AX1668" s="25">
        <v>0.16443890149123</v>
      </c>
      <c r="AY1668" s="26">
        <v>1.2225566578490501</v>
      </c>
      <c r="AZ1668" s="26">
        <v>1.0680251339144899</v>
      </c>
      <c r="BA1668" s="26">
        <v>1.84950821275743</v>
      </c>
      <c r="BB1668" s="85">
        <v>1.69835967641302E-2</v>
      </c>
      <c r="BC1668" s="88">
        <v>-14.371146153964199</v>
      </c>
      <c r="BD1668" s="18">
        <v>43899</v>
      </c>
      <c r="BE1668" s="18">
        <v>43914</v>
      </c>
      <c r="BF1668" s="20"/>
      <c r="BG1668" s="18"/>
      <c r="BH1668" s="15"/>
    </row>
    <row r="1669" spans="1:60" x14ac:dyDescent="0.25">
      <c r="A1669" s="15"/>
      <c r="B1669" s="14" t="s">
        <v>5159</v>
      </c>
      <c r="C1669" s="14" t="s">
        <v>5160</v>
      </c>
      <c r="D1669" s="14" t="s">
        <v>5161</v>
      </c>
      <c r="E1669" s="16" t="s">
        <v>300</v>
      </c>
      <c r="F1669" s="16" t="s">
        <v>287</v>
      </c>
      <c r="G1669" s="81" t="s">
        <v>38</v>
      </c>
      <c r="H1669" s="82" t="s">
        <v>1559</v>
      </c>
      <c r="I1669" s="17" t="s">
        <v>411</v>
      </c>
      <c r="J1669" s="17" t="s">
        <v>5162</v>
      </c>
      <c r="K1669" s="15"/>
      <c r="L1669" s="18">
        <v>44022</v>
      </c>
      <c r="M1669" s="83">
        <v>553.15922399982799</v>
      </c>
      <c r="N1669" s="84">
        <v>553.15922399982799</v>
      </c>
      <c r="O1669" s="84">
        <v>841.944223999977</v>
      </c>
      <c r="P1669" s="85">
        <f t="shared" si="25"/>
        <v>0.65700221966228856</v>
      </c>
      <c r="Q1669" s="18">
        <v>43833</v>
      </c>
      <c r="R1669" s="86">
        <v>2098989.69240234</v>
      </c>
      <c r="S1669" s="86">
        <v>2633885.0182500002</v>
      </c>
      <c r="T1669" s="15"/>
      <c r="U1669" s="19">
        <v>3.1419808838108998E-3</v>
      </c>
      <c r="V1669" s="51">
        <v>0.35611100374808302</v>
      </c>
      <c r="W1669" s="19">
        <v>-1.7597175859009401E-2</v>
      </c>
      <c r="X1669" s="51">
        <v>-0.970800334835076</v>
      </c>
      <c r="Y1669" s="19">
        <v>-0.32746645022300103</v>
      </c>
      <c r="Z1669" s="51">
        <v>-13.414971564052401</v>
      </c>
      <c r="AA1669" s="19">
        <v>-0.25031889816717001</v>
      </c>
      <c r="AB1669" s="51">
        <v>-4.4552229135588304</v>
      </c>
      <c r="AC1669" s="19"/>
      <c r="AD1669" s="51"/>
      <c r="AE1669" s="19"/>
      <c r="AF1669" s="87"/>
      <c r="AG1669" s="19">
        <v>1.7864305416878799E-2</v>
      </c>
      <c r="AH1669" s="51">
        <v>-1.2390450137900201E-2</v>
      </c>
      <c r="AI1669" s="19">
        <v>-0.32287437923078</v>
      </c>
      <c r="AJ1669" s="51">
        <v>-18.5605207160988</v>
      </c>
      <c r="AK1669" s="19">
        <v>-0.18636303945008001</v>
      </c>
      <c r="AL1669" s="19">
        <v>-0.175098757948144</v>
      </c>
      <c r="AM1669" s="51">
        <v>1.8706553052761601</v>
      </c>
      <c r="AN1669" s="15"/>
      <c r="AO1669" s="22">
        <v>0.18667918404942599</v>
      </c>
      <c r="AP1669" s="22">
        <v>-0.17625953071459699</v>
      </c>
      <c r="AQ1669" s="22">
        <v>9.2589989708358203E-2</v>
      </c>
      <c r="AR1669" s="22">
        <v>-0.36845802626514301</v>
      </c>
      <c r="AS1669" s="20">
        <v>8</v>
      </c>
      <c r="AT1669" s="20">
        <v>4</v>
      </c>
      <c r="AU1669" s="20">
        <v>5</v>
      </c>
      <c r="AV1669" s="21">
        <v>7</v>
      </c>
      <c r="AW1669" s="15"/>
      <c r="AX1669" s="25">
        <v>0.56439789270982099</v>
      </c>
      <c r="AY1669" s="26">
        <v>-0.26515110256605101</v>
      </c>
      <c r="AZ1669" s="26">
        <v>9.8324041646606006E-2</v>
      </c>
      <c r="BA1669" s="26">
        <v>-0.359022446900781</v>
      </c>
      <c r="BB1669" s="85">
        <v>5.7243858149959102E-2</v>
      </c>
      <c r="BC1669" s="88">
        <v>-52.190689296752701</v>
      </c>
      <c r="BD1669" s="18">
        <v>43833</v>
      </c>
      <c r="BE1669" s="18">
        <v>43913</v>
      </c>
      <c r="BF1669" s="20"/>
      <c r="BG1669" s="18"/>
      <c r="BH1669" s="15"/>
    </row>
    <row r="1670" spans="1:60" x14ac:dyDescent="0.25">
      <c r="A1670" s="15"/>
      <c r="B1670" s="14" t="s">
        <v>5163</v>
      </c>
      <c r="C1670" s="14" t="s">
        <v>5164</v>
      </c>
      <c r="D1670" s="14" t="s">
        <v>5161</v>
      </c>
      <c r="E1670" s="16" t="s">
        <v>5165</v>
      </c>
      <c r="F1670" s="16" t="s">
        <v>287</v>
      </c>
      <c r="G1670" s="81" t="s">
        <v>38</v>
      </c>
      <c r="H1670" s="82" t="s">
        <v>1559</v>
      </c>
      <c r="I1670" s="17" t="s">
        <v>411</v>
      </c>
      <c r="J1670" s="17" t="s">
        <v>64</v>
      </c>
      <c r="K1670" s="15"/>
      <c r="L1670" s="18">
        <v>44022</v>
      </c>
      <c r="M1670" s="83">
        <v>615.77659799996798</v>
      </c>
      <c r="N1670" s="84">
        <v>615.77659799996798</v>
      </c>
      <c r="O1670" s="84"/>
      <c r="P1670" s="85" t="str">
        <f t="shared" si="25"/>
        <v/>
      </c>
      <c r="Q1670" s="18"/>
      <c r="R1670" s="86">
        <v>25058.863317596399</v>
      </c>
      <c r="S1670" s="86"/>
      <c r="T1670" s="15"/>
      <c r="U1670" s="19">
        <v>3.0111611049505899E-3</v>
      </c>
      <c r="V1670" s="51">
        <v>0.34302902586205197</v>
      </c>
      <c r="W1670" s="19">
        <v>-1.8240725107716599E-2</v>
      </c>
      <c r="X1670" s="51">
        <v>-1.03515525970579</v>
      </c>
      <c r="Y1670" s="19"/>
      <c r="Z1670" s="51"/>
      <c r="AA1670" s="19"/>
      <c r="AB1670" s="51"/>
      <c r="AC1670" s="19"/>
      <c r="AD1670" s="51"/>
      <c r="AE1670" s="19"/>
      <c r="AF1670" s="87"/>
      <c r="AG1670" s="19">
        <v>1.7530563116452E-2</v>
      </c>
      <c r="AH1670" s="51">
        <v>-4.5764680180582197E-2</v>
      </c>
      <c r="AI1670" s="19"/>
      <c r="AJ1670" s="51"/>
      <c r="AK1670" s="19">
        <v>-0.24671038228640099</v>
      </c>
      <c r="AL1670" s="19">
        <v>-0.53590524495870295</v>
      </c>
      <c r="AM1670" s="51">
        <v>-18.648784710239902</v>
      </c>
      <c r="AN1670" s="15"/>
      <c r="AO1670" s="22">
        <v>0.18670792848744899</v>
      </c>
      <c r="AP1670" s="22">
        <v>-0.176267862435489</v>
      </c>
      <c r="AQ1670" s="22">
        <v>9.2111764906876503E-2</v>
      </c>
      <c r="AR1670" s="22">
        <v>1.7530563116452E-2</v>
      </c>
      <c r="AS1670" s="20"/>
      <c r="AT1670" s="20"/>
      <c r="AU1670" s="20"/>
      <c r="AV1670" s="21"/>
      <c r="AW1670" s="15"/>
      <c r="AX1670" s="25"/>
      <c r="AY1670" s="26"/>
      <c r="AZ1670" s="26"/>
      <c r="BA1670" s="26"/>
      <c r="BB1670" s="85"/>
      <c r="BC1670" s="88">
        <v>-45.032322466257</v>
      </c>
      <c r="BD1670" s="18">
        <v>43893</v>
      </c>
      <c r="BE1670" s="18">
        <v>43913</v>
      </c>
      <c r="BF1670" s="20"/>
      <c r="BG1670" s="18"/>
      <c r="BH1670" s="15"/>
    </row>
    <row r="1671" spans="1:60" x14ac:dyDescent="0.25">
      <c r="A1671" s="15"/>
      <c r="B1671" s="14" t="s">
        <v>5166</v>
      </c>
      <c r="C1671" s="14" t="s">
        <v>5167</v>
      </c>
      <c r="D1671" s="14" t="s">
        <v>5168</v>
      </c>
      <c r="E1671" s="16" t="s">
        <v>36</v>
      </c>
      <c r="F1671" s="16" t="s">
        <v>172</v>
      </c>
      <c r="G1671" s="81" t="s">
        <v>38</v>
      </c>
      <c r="H1671" s="82" t="s">
        <v>39</v>
      </c>
      <c r="I1671" s="17" t="s">
        <v>31</v>
      </c>
      <c r="J1671" s="17" t="s">
        <v>5169</v>
      </c>
      <c r="K1671" s="15"/>
      <c r="L1671" s="18">
        <v>44022</v>
      </c>
      <c r="M1671" s="83">
        <v>551.54050000011898</v>
      </c>
      <c r="N1671" s="84">
        <v>551.54050000011898</v>
      </c>
      <c r="O1671" s="84">
        <v>748.57650000043202</v>
      </c>
      <c r="P1671" s="85">
        <f t="shared" ref="P1671:P1734" si="26">IFERROR(N1671/O1671,"")</f>
        <v>0.73678575269167634</v>
      </c>
      <c r="Q1671" s="18">
        <v>43756</v>
      </c>
      <c r="R1671" s="86">
        <v>4553722.5180000002</v>
      </c>
      <c r="S1671" s="86">
        <v>7133636.3168671904</v>
      </c>
      <c r="T1671" s="15"/>
      <c r="U1671" s="19">
        <v>-7.4535480325721405E-4</v>
      </c>
      <c r="V1671" s="51">
        <v>-3.2622564958728603E-2</v>
      </c>
      <c r="W1671" s="19">
        <v>-1.05150397848774E-2</v>
      </c>
      <c r="X1671" s="51">
        <v>-0.262586727421876</v>
      </c>
      <c r="Y1671" s="19">
        <v>-0.23153645893209601</v>
      </c>
      <c r="Z1671" s="51">
        <v>-3.8219724349619399</v>
      </c>
      <c r="AA1671" s="19">
        <v>-0.25261818504542999</v>
      </c>
      <c r="AB1671" s="51">
        <v>-4.6851516013848604</v>
      </c>
      <c r="AC1671" s="19">
        <v>-0.32729348633729399</v>
      </c>
      <c r="AD1671" s="51">
        <v>-8.4434931354771798</v>
      </c>
      <c r="AE1671" s="19">
        <v>-0.30673481241596201</v>
      </c>
      <c r="AF1671" s="87">
        <v>-12.896249192999701</v>
      </c>
      <c r="AG1671" s="19">
        <v>1.7051839466148501E-2</v>
      </c>
      <c r="AH1671" s="51">
        <v>-9.3637045210925904E-2</v>
      </c>
      <c r="AI1671" s="19">
        <v>-0.17850755240855501</v>
      </c>
      <c r="AJ1671" s="51">
        <v>-4.1238380338618299</v>
      </c>
      <c r="AK1671" s="19">
        <v>-0.40915026728180198</v>
      </c>
      <c r="AL1671" s="19">
        <v>-5.7880025282429401E-2</v>
      </c>
      <c r="AM1671" s="51">
        <v>-37.846726973657503</v>
      </c>
      <c r="AN1671" s="15"/>
      <c r="AO1671" s="22">
        <v>8.0610099297773602E-2</v>
      </c>
      <c r="AP1671" s="22">
        <v>-0.13951643256412399</v>
      </c>
      <c r="AQ1671" s="22">
        <v>0.13544576426836999</v>
      </c>
      <c r="AR1671" s="22">
        <v>-0.16185074913199099</v>
      </c>
      <c r="AS1671" s="20">
        <v>5</v>
      </c>
      <c r="AT1671" s="20">
        <v>7</v>
      </c>
      <c r="AU1671" s="20">
        <v>1</v>
      </c>
      <c r="AV1671" s="21">
        <v>11</v>
      </c>
      <c r="AW1671" s="15"/>
      <c r="AX1671" s="25">
        <v>0.34103069285687498</v>
      </c>
      <c r="AY1671" s="26">
        <v>-0.538885480237695</v>
      </c>
      <c r="AZ1671" s="26">
        <v>-2.6374307134246902</v>
      </c>
      <c r="BA1671" s="26">
        <v>-0.71325385773707195</v>
      </c>
      <c r="BB1671" s="85">
        <v>3.4607600257222697E-2</v>
      </c>
      <c r="BC1671" s="88">
        <v>-45.101282233721598</v>
      </c>
      <c r="BD1671" s="18">
        <v>43756</v>
      </c>
      <c r="BE1671" s="18">
        <v>43908</v>
      </c>
      <c r="BF1671" s="20"/>
      <c r="BG1671" s="18"/>
      <c r="BH1671" s="15"/>
    </row>
    <row r="1672" spans="1:60" x14ac:dyDescent="0.25">
      <c r="A1672" s="15"/>
      <c r="B1672" s="14" t="s">
        <v>5170</v>
      </c>
      <c r="C1672" s="14" t="s">
        <v>5171</v>
      </c>
      <c r="D1672" s="14" t="s">
        <v>5168</v>
      </c>
      <c r="E1672" s="16" t="s">
        <v>43</v>
      </c>
      <c r="F1672" s="16" t="s">
        <v>172</v>
      </c>
      <c r="G1672" s="81" t="s">
        <v>38</v>
      </c>
      <c r="H1672" s="82" t="s">
        <v>39</v>
      </c>
      <c r="I1672" s="17" t="s">
        <v>31</v>
      </c>
      <c r="J1672" s="17" t="s">
        <v>5172</v>
      </c>
      <c r="K1672" s="15"/>
      <c r="L1672" s="18">
        <v>44022</v>
      </c>
      <c r="M1672" s="83">
        <v>674.172799999826</v>
      </c>
      <c r="N1672" s="84">
        <v>674.172799999826</v>
      </c>
      <c r="O1672" s="84">
        <v>904.76030000019796</v>
      </c>
      <c r="P1672" s="85">
        <f t="shared" si="26"/>
        <v>0.74513967953686577</v>
      </c>
      <c r="Q1672" s="18">
        <v>43756</v>
      </c>
      <c r="R1672" s="86">
        <v>9014228.9470000006</v>
      </c>
      <c r="S1672" s="86">
        <v>15780962.585734401</v>
      </c>
      <c r="T1672" s="15"/>
      <c r="U1672" s="19">
        <v>-7.0303422307915796E-4</v>
      </c>
      <c r="V1672" s="51">
        <v>-2.8390506940922901E-2</v>
      </c>
      <c r="W1672" s="19">
        <v>-9.2572494886553596E-3</v>
      </c>
      <c r="X1672" s="51">
        <v>-0.136807697799668</v>
      </c>
      <c r="Y1672" s="19">
        <v>-0.22559032167104301</v>
      </c>
      <c r="Z1672" s="51">
        <v>-3.22735870885663</v>
      </c>
      <c r="AA1672" s="19">
        <v>-0.24092692619247799</v>
      </c>
      <c r="AB1672" s="51">
        <v>-3.51602571608964</v>
      </c>
      <c r="AC1672" s="19">
        <v>-0.306095683817111</v>
      </c>
      <c r="AD1672" s="51">
        <v>-6.3237128834589402</v>
      </c>
      <c r="AE1672" s="19">
        <v>-0.27371736511384398</v>
      </c>
      <c r="AF1672" s="87">
        <v>-9.5945044627878797</v>
      </c>
      <c r="AG1672" s="19">
        <v>1.74826325219328E-2</v>
      </c>
      <c r="AH1672" s="51">
        <v>-5.0557739632495199E-2</v>
      </c>
      <c r="AI1672" s="19">
        <v>-0.17180027075490201</v>
      </c>
      <c r="AJ1672" s="51">
        <v>-3.45310986849654</v>
      </c>
      <c r="AK1672" s="19">
        <v>-0.32433397809218201</v>
      </c>
      <c r="AL1672" s="19">
        <v>-4.3451374083815601E-2</v>
      </c>
      <c r="AM1672" s="51">
        <v>-29.365098054695402</v>
      </c>
      <c r="AN1672" s="15"/>
      <c r="AO1672" s="22">
        <v>8.0656050304241902E-2</v>
      </c>
      <c r="AP1672" s="22">
        <v>-0.13940714097319901</v>
      </c>
      <c r="AQ1672" s="22">
        <v>0.13688944461871899</v>
      </c>
      <c r="AR1672" s="22">
        <v>-0.16074985256098401</v>
      </c>
      <c r="AS1672" s="20">
        <v>5</v>
      </c>
      <c r="AT1672" s="20">
        <v>7</v>
      </c>
      <c r="AU1672" s="20">
        <v>2</v>
      </c>
      <c r="AV1672" s="21">
        <v>10</v>
      </c>
      <c r="AW1672" s="15"/>
      <c r="AX1672" s="25">
        <v>0.34096953506581501</v>
      </c>
      <c r="AY1672" s="26">
        <v>-0.50314089651328697</v>
      </c>
      <c r="AZ1672" s="26">
        <v>-2.0022759479106802</v>
      </c>
      <c r="BA1672" s="26">
        <v>-0.66700477415361104</v>
      </c>
      <c r="BB1672" s="85">
        <v>3.4603845457604601E-2</v>
      </c>
      <c r="BC1672" s="88">
        <v>-44.746216207800899</v>
      </c>
      <c r="BD1672" s="18">
        <v>43756</v>
      </c>
      <c r="BE1672" s="18">
        <v>43908</v>
      </c>
      <c r="BF1672" s="20"/>
      <c r="BG1672" s="18"/>
      <c r="BH1672" s="15"/>
    </row>
    <row r="1673" spans="1:60" x14ac:dyDescent="0.25">
      <c r="A1673" s="15"/>
      <c r="B1673" s="14" t="s">
        <v>5173</v>
      </c>
      <c r="C1673" s="14" t="s">
        <v>5174</v>
      </c>
      <c r="D1673" s="14" t="s">
        <v>5168</v>
      </c>
      <c r="E1673" s="16" t="s">
        <v>47</v>
      </c>
      <c r="F1673" s="16" t="s">
        <v>172</v>
      </c>
      <c r="G1673" s="81" t="s">
        <v>38</v>
      </c>
      <c r="H1673" s="82" t="s">
        <v>39</v>
      </c>
      <c r="I1673" s="17" t="s">
        <v>31</v>
      </c>
      <c r="J1673" s="17" t="s">
        <v>5175</v>
      </c>
      <c r="K1673" s="15"/>
      <c r="L1673" s="18">
        <v>44022</v>
      </c>
      <c r="M1673" s="83">
        <v>811.59470000024896</v>
      </c>
      <c r="N1673" s="84">
        <v>811.59470000024896</v>
      </c>
      <c r="O1673" s="84">
        <v>1079.32599999942</v>
      </c>
      <c r="P1673" s="85">
        <f t="shared" si="26"/>
        <v>0.75194584398104469</v>
      </c>
      <c r="Q1673" s="18">
        <v>43756</v>
      </c>
      <c r="R1673" s="86">
        <v>13006498.264</v>
      </c>
      <c r="S1673" s="86">
        <v>31207146.748406298</v>
      </c>
      <c r="T1673" s="15"/>
      <c r="U1673" s="19">
        <v>-6.6897497708850995E-4</v>
      </c>
      <c r="V1673" s="51">
        <v>-2.49845823418582E-2</v>
      </c>
      <c r="W1673" s="19">
        <v>-8.2410864843041106E-3</v>
      </c>
      <c r="X1673" s="51">
        <v>-3.5191397364542402E-2</v>
      </c>
      <c r="Y1673" s="19">
        <v>-0.22076064281747701</v>
      </c>
      <c r="Z1673" s="51">
        <v>-2.7443908234999999</v>
      </c>
      <c r="AA1673" s="19">
        <v>-0.231365074614587</v>
      </c>
      <c r="AB1673" s="51">
        <v>-2.5598405583004902</v>
      </c>
      <c r="AC1673" s="19">
        <v>-0.288517192116997</v>
      </c>
      <c r="AD1673" s="51">
        <v>-4.5658637134474702</v>
      </c>
      <c r="AE1673" s="19">
        <v>-0.24595247295481401</v>
      </c>
      <c r="AF1673" s="87">
        <v>-6.8180152468849</v>
      </c>
      <c r="AG1673" s="19">
        <v>1.7830331742516099E-2</v>
      </c>
      <c r="AH1673" s="51">
        <v>-1.5787817574164399E-2</v>
      </c>
      <c r="AI1673" s="19">
        <v>-0.16635051943740101</v>
      </c>
      <c r="AJ1673" s="51">
        <v>-2.9081347367464301</v>
      </c>
      <c r="AK1673" s="19">
        <v>-0.211975124039745</v>
      </c>
      <c r="AL1673" s="19">
        <v>-2.66321307244652E-2</v>
      </c>
      <c r="AM1673" s="51">
        <v>-18.129212649451802</v>
      </c>
      <c r="AN1673" s="15"/>
      <c r="AO1673" s="22">
        <v>8.0693055155279594E-2</v>
      </c>
      <c r="AP1673" s="22">
        <v>-0.139318912363669</v>
      </c>
      <c r="AQ1673" s="22">
        <v>0.13805589490773901</v>
      </c>
      <c r="AR1673" s="22">
        <v>-0.159860732897942</v>
      </c>
      <c r="AS1673" s="20">
        <v>5</v>
      </c>
      <c r="AT1673" s="20">
        <v>7</v>
      </c>
      <c r="AU1673" s="20">
        <v>2</v>
      </c>
      <c r="AV1673" s="21">
        <v>10</v>
      </c>
      <c r="AW1673" s="15"/>
      <c r="AX1673" s="25">
        <v>0.340920842328924</v>
      </c>
      <c r="AY1673" s="26">
        <v>-0.47391131727726998</v>
      </c>
      <c r="AZ1673" s="26">
        <v>-1.48475469858749</v>
      </c>
      <c r="BA1673" s="26">
        <v>-0.62906302430565098</v>
      </c>
      <c r="BB1673" s="85">
        <v>3.4600883173006899E-2</v>
      </c>
      <c r="BC1673" s="88">
        <v>-44.4582637682906</v>
      </c>
      <c r="BD1673" s="18">
        <v>43756</v>
      </c>
      <c r="BE1673" s="18">
        <v>43908</v>
      </c>
      <c r="BF1673" s="20"/>
      <c r="BG1673" s="18"/>
      <c r="BH1673" s="15"/>
    </row>
    <row r="1674" spans="1:60" x14ac:dyDescent="0.25">
      <c r="A1674" s="15"/>
      <c r="B1674" s="14" t="s">
        <v>5176</v>
      </c>
      <c r="C1674" s="14" t="s">
        <v>5177</v>
      </c>
      <c r="D1674" s="14" t="s">
        <v>5168</v>
      </c>
      <c r="E1674" s="16" t="s">
        <v>55</v>
      </c>
      <c r="F1674" s="16" t="s">
        <v>172</v>
      </c>
      <c r="G1674" s="81" t="s">
        <v>38</v>
      </c>
      <c r="H1674" s="82" t="s">
        <v>39</v>
      </c>
      <c r="I1674" s="17" t="s">
        <v>31</v>
      </c>
      <c r="J1674" s="17" t="s">
        <v>5178</v>
      </c>
      <c r="K1674" s="15"/>
      <c r="L1674" s="18">
        <v>44022</v>
      </c>
      <c r="M1674" s="83">
        <v>720.26570000033803</v>
      </c>
      <c r="N1674" s="84">
        <v>720.26570000033803</v>
      </c>
      <c r="O1674" s="84">
        <v>959.61230000015303</v>
      </c>
      <c r="P1674" s="85">
        <f t="shared" si="26"/>
        <v>0.75057989565184102</v>
      </c>
      <c r="Q1674" s="18">
        <v>43756</v>
      </c>
      <c r="R1674" s="86">
        <v>4627010.7149999999</v>
      </c>
      <c r="S1674" s="86">
        <v>12322278.617249999</v>
      </c>
      <c r="T1674" s="15"/>
      <c r="U1674" s="19">
        <v>-6.7568251870397901E-4</v>
      </c>
      <c r="V1674" s="51">
        <v>-2.56553365034051E-2</v>
      </c>
      <c r="W1674" s="19">
        <v>-8.4446597520582093E-3</v>
      </c>
      <c r="X1674" s="51">
        <v>-5.55487241399533E-2</v>
      </c>
      <c r="Y1674" s="19">
        <v>-0.22172889872308599</v>
      </c>
      <c r="Z1674" s="51">
        <v>-2.8412164140609102</v>
      </c>
      <c r="AA1674" s="19">
        <v>-0.233287141731125</v>
      </c>
      <c r="AB1674" s="51">
        <v>-2.7520472699543501</v>
      </c>
      <c r="AC1674" s="19">
        <v>-0.290701403961866</v>
      </c>
      <c r="AD1674" s="51">
        <v>-4.7842848979344099</v>
      </c>
      <c r="AE1674" s="19">
        <v>-0.24864370235271099</v>
      </c>
      <c r="AF1674" s="87">
        <v>-7.0871381866745704</v>
      </c>
      <c r="AG1674" s="19">
        <v>1.77607208752306E-2</v>
      </c>
      <c r="AH1674" s="51">
        <v>-2.27489043027163E-2</v>
      </c>
      <c r="AI1674" s="19">
        <v>-0.167443298084545</v>
      </c>
      <c r="AJ1674" s="51">
        <v>-3.01741260146082</v>
      </c>
      <c r="AK1674" s="19">
        <v>-0.27973429999925398</v>
      </c>
      <c r="AL1674" s="19">
        <v>-3.6498058945653597E-2</v>
      </c>
      <c r="AM1674" s="51">
        <v>-24.905130245402699</v>
      </c>
      <c r="AN1674" s="15"/>
      <c r="AO1674" s="22">
        <v>8.0685651406383799E-2</v>
      </c>
      <c r="AP1674" s="22">
        <v>-0.13933666070530301</v>
      </c>
      <c r="AQ1674" s="22">
        <v>0.13782194021041499</v>
      </c>
      <c r="AR1674" s="22">
        <v>-0.160038353633427</v>
      </c>
      <c r="AS1674" s="20">
        <v>5</v>
      </c>
      <c r="AT1674" s="20">
        <v>7</v>
      </c>
      <c r="AU1674" s="20">
        <v>2</v>
      </c>
      <c r="AV1674" s="21">
        <v>10</v>
      </c>
      <c r="AW1674" s="15"/>
      <c r="AX1674" s="25">
        <v>0.340930541595444</v>
      </c>
      <c r="AY1674" s="26">
        <v>-0.47978680448750299</v>
      </c>
      <c r="AZ1674" s="26">
        <v>-1.58861540094586</v>
      </c>
      <c r="BA1674" s="26">
        <v>-0.63669855949137899</v>
      </c>
      <c r="BB1674" s="85">
        <v>3.4601471595306098E-2</v>
      </c>
      <c r="BC1674" s="88">
        <v>-44.515946700528701</v>
      </c>
      <c r="BD1674" s="18">
        <v>43756</v>
      </c>
      <c r="BE1674" s="18">
        <v>43908</v>
      </c>
      <c r="BF1674" s="20"/>
      <c r="BG1674" s="18"/>
      <c r="BH1674" s="15"/>
    </row>
    <row r="1675" spans="1:60" x14ac:dyDescent="0.25">
      <c r="A1675" s="15"/>
      <c r="B1675" s="14" t="s">
        <v>5179</v>
      </c>
      <c r="C1675" s="14" t="s">
        <v>5180</v>
      </c>
      <c r="D1675" s="14" t="s">
        <v>5168</v>
      </c>
      <c r="E1675" s="16" t="s">
        <v>83</v>
      </c>
      <c r="F1675" s="16" t="s">
        <v>172</v>
      </c>
      <c r="G1675" s="81" t="s">
        <v>38</v>
      </c>
      <c r="H1675" s="82" t="s">
        <v>39</v>
      </c>
      <c r="I1675" s="17" t="s">
        <v>31</v>
      </c>
      <c r="J1675" s="17" t="s">
        <v>5181</v>
      </c>
      <c r="K1675" s="15"/>
      <c r="L1675" s="18">
        <v>44022</v>
      </c>
      <c r="M1675" s="83">
        <v>886.28519999980904</v>
      </c>
      <c r="N1675" s="84">
        <v>886.28519999980904</v>
      </c>
      <c r="O1675" s="84">
        <v>1183.3804000001401</v>
      </c>
      <c r="P1675" s="85">
        <f t="shared" si="26"/>
        <v>0.74894361948170185</v>
      </c>
      <c r="Q1675" s="18">
        <v>43756</v>
      </c>
      <c r="R1675" s="86">
        <v>1322431.051</v>
      </c>
      <c r="S1675" s="86">
        <v>1573958.1388437501</v>
      </c>
      <c r="T1675" s="15"/>
      <c r="U1675" s="19">
        <v>-6.8396167444006995E-4</v>
      </c>
      <c r="V1675" s="51">
        <v>-2.6483252077014199E-2</v>
      </c>
      <c r="W1675" s="19">
        <v>-8.6884101183386502E-3</v>
      </c>
      <c r="X1675" s="51">
        <v>-7.9923760767996996E-2</v>
      </c>
      <c r="Y1675" s="19">
        <v>-0.222889431795047</v>
      </c>
      <c r="Z1675" s="51">
        <v>-2.9572697212570298</v>
      </c>
      <c r="AA1675" s="19">
        <v>-0.23558739487372801</v>
      </c>
      <c r="AB1675" s="51">
        <v>-2.9820725842146198</v>
      </c>
      <c r="AC1675" s="19">
        <v>-0.29630656805500599</v>
      </c>
      <c r="AD1675" s="51">
        <v>-5.34480130724842</v>
      </c>
      <c r="AE1675" s="19">
        <v>-0.25829821495601202</v>
      </c>
      <c r="AF1675" s="87">
        <v>-8.0525894470047206</v>
      </c>
      <c r="AG1675" s="19">
        <v>1.7677197691227799E-2</v>
      </c>
      <c r="AH1675" s="51">
        <v>-3.1101222703000499E-2</v>
      </c>
      <c r="AI1675" s="19">
        <v>-0.168752994246606</v>
      </c>
      <c r="AJ1675" s="51">
        <v>-3.14838221766695</v>
      </c>
      <c r="AK1675" s="19">
        <v>-0.11298398750746901</v>
      </c>
      <c r="AL1675" s="19">
        <v>-2.7739144965380502E-2</v>
      </c>
      <c r="AM1675" s="51">
        <v>-13.344513898759001</v>
      </c>
      <c r="AN1675" s="15"/>
      <c r="AO1675" s="22">
        <v>8.06767386566207E-2</v>
      </c>
      <c r="AP1675" s="22">
        <v>-0.13935775693069399</v>
      </c>
      <c r="AQ1675" s="22">
        <v>0.13754223278738201</v>
      </c>
      <c r="AR1675" s="22">
        <v>-0.16025195204943901</v>
      </c>
      <c r="AS1675" s="20">
        <v>5</v>
      </c>
      <c r="AT1675" s="20">
        <v>7</v>
      </c>
      <c r="AU1675" s="20">
        <v>2</v>
      </c>
      <c r="AV1675" s="21">
        <v>10</v>
      </c>
      <c r="AW1675" s="15"/>
      <c r="AX1675" s="25">
        <v>0.34094219750666499</v>
      </c>
      <c r="AY1675" s="26">
        <v>-0.48681788442809198</v>
      </c>
      <c r="AZ1675" s="26">
        <v>-1.7130185701334999</v>
      </c>
      <c r="BA1675" s="26">
        <v>-0.64582992571831699</v>
      </c>
      <c r="BB1675" s="85">
        <v>3.4602179149442198E-2</v>
      </c>
      <c r="BC1675" s="88">
        <v>-44.585139317845503</v>
      </c>
      <c r="BD1675" s="18">
        <v>43756</v>
      </c>
      <c r="BE1675" s="18">
        <v>43908</v>
      </c>
      <c r="BF1675" s="20"/>
      <c r="BG1675" s="18"/>
      <c r="BH1675" s="15"/>
    </row>
    <row r="1676" spans="1:60" x14ac:dyDescent="0.25">
      <c r="A1676" s="15"/>
      <c r="B1676" s="14" t="s">
        <v>5182</v>
      </c>
      <c r="C1676" s="14" t="s">
        <v>5183</v>
      </c>
      <c r="D1676" s="14" t="s">
        <v>5168</v>
      </c>
      <c r="E1676" s="16" t="s">
        <v>458</v>
      </c>
      <c r="F1676" s="16" t="s">
        <v>172</v>
      </c>
      <c r="G1676" s="81" t="s">
        <v>38</v>
      </c>
      <c r="H1676" s="82" t="s">
        <v>39</v>
      </c>
      <c r="I1676" s="17" t="s">
        <v>31</v>
      </c>
      <c r="J1676" s="17" t="s">
        <v>5184</v>
      </c>
      <c r="K1676" s="15"/>
      <c r="L1676" s="18">
        <v>44022</v>
      </c>
      <c r="M1676" s="83">
        <v>790.67439999990199</v>
      </c>
      <c r="N1676" s="84">
        <v>790.67439999990199</v>
      </c>
      <c r="O1676" s="84">
        <v>1058.02529999986</v>
      </c>
      <c r="P1676" s="85">
        <f t="shared" si="26"/>
        <v>0.74731143007639478</v>
      </c>
      <c r="Q1676" s="18">
        <v>43756</v>
      </c>
      <c r="R1676" s="86">
        <v>627532.47499999998</v>
      </c>
      <c r="S1676" s="86">
        <v>953855.11890039104</v>
      </c>
      <c r="T1676" s="15"/>
      <c r="U1676" s="19">
        <v>-6.9209400135150602E-4</v>
      </c>
      <c r="V1676" s="51">
        <v>-2.7296484768157801E-2</v>
      </c>
      <c r="W1676" s="19">
        <v>-8.9316860194230702E-3</v>
      </c>
      <c r="X1676" s="51">
        <v>-0.104251350876439</v>
      </c>
      <c r="Y1676" s="19">
        <v>-0.22404751373600401</v>
      </c>
      <c r="Z1676" s="51">
        <v>-3.0730779153527701</v>
      </c>
      <c r="AA1676" s="19">
        <v>-0.23787936416658301</v>
      </c>
      <c r="AB1676" s="51">
        <v>-3.2112695135001599</v>
      </c>
      <c r="AC1676" s="19">
        <v>-0.302039528245514</v>
      </c>
      <c r="AD1676" s="51">
        <v>-5.9180973262991801</v>
      </c>
      <c r="AE1676" s="19">
        <v>-0.27746525104797898</v>
      </c>
      <c r="AF1676" s="87">
        <v>-9.9692930562014208</v>
      </c>
      <c r="AG1676" s="19">
        <v>1.7594124712559299E-2</v>
      </c>
      <c r="AH1676" s="51">
        <v>-3.9408520569850197E-2</v>
      </c>
      <c r="AI1676" s="19">
        <v>-0.170059714179079</v>
      </c>
      <c r="AJ1676" s="51">
        <v>-3.2790542109141798</v>
      </c>
      <c r="AK1676" s="19">
        <v>-0.209325599999866</v>
      </c>
      <c r="AL1676" s="19">
        <v>-5.9912038173934E-2</v>
      </c>
      <c r="AM1676" s="51">
        <v>-14.602532404576801</v>
      </c>
      <c r="AN1676" s="15"/>
      <c r="AO1676" s="22">
        <v>8.0667850912577693E-2</v>
      </c>
      <c r="AP1676" s="22">
        <v>-0.139378895448317</v>
      </c>
      <c r="AQ1676" s="22">
        <v>0.137262355143321</v>
      </c>
      <c r="AR1676" s="22">
        <v>-0.16046538329188501</v>
      </c>
      <c r="AS1676" s="20">
        <v>5</v>
      </c>
      <c r="AT1676" s="20">
        <v>7</v>
      </c>
      <c r="AU1676" s="20">
        <v>2</v>
      </c>
      <c r="AV1676" s="21">
        <v>10</v>
      </c>
      <c r="AW1676" s="15"/>
      <c r="AX1676" s="25">
        <v>0.34095392606395802</v>
      </c>
      <c r="AY1676" s="26">
        <v>-0.49382551441476602</v>
      </c>
      <c r="AZ1676" s="26">
        <v>-1.8371235905397001</v>
      </c>
      <c r="BA1676" s="26">
        <v>-0.65492473969697995</v>
      </c>
      <c r="BB1676" s="85">
        <v>3.4602894909985499E-2</v>
      </c>
      <c r="BC1676" s="88">
        <v>-44.654253541957601</v>
      </c>
      <c r="BD1676" s="18">
        <v>43756</v>
      </c>
      <c r="BE1676" s="18">
        <v>43908</v>
      </c>
      <c r="BF1676" s="20"/>
      <c r="BG1676" s="18"/>
      <c r="BH1676" s="15"/>
    </row>
    <row r="1677" spans="1:60" x14ac:dyDescent="0.25">
      <c r="A1677" s="15"/>
      <c r="B1677" s="14" t="s">
        <v>5185</v>
      </c>
      <c r="C1677" s="14" t="s">
        <v>5186</v>
      </c>
      <c r="D1677" s="14" t="s">
        <v>5168</v>
      </c>
      <c r="E1677" s="16" t="s">
        <v>2332</v>
      </c>
      <c r="F1677" s="16" t="s">
        <v>172</v>
      </c>
      <c r="G1677" s="81" t="s">
        <v>38</v>
      </c>
      <c r="H1677" s="82" t="s">
        <v>39</v>
      </c>
      <c r="I1677" s="17" t="s">
        <v>31</v>
      </c>
      <c r="J1677" s="17" t="s">
        <v>64</v>
      </c>
      <c r="K1677" s="15"/>
      <c r="L1677" s="18">
        <v>44022</v>
      </c>
      <c r="M1677" s="83">
        <v>641.54750000033505</v>
      </c>
      <c r="N1677" s="84">
        <v>641.54750000033505</v>
      </c>
      <c r="O1677" s="84">
        <v>865.99990000016999</v>
      </c>
      <c r="P1677" s="85">
        <f t="shared" si="26"/>
        <v>0.74081706014077964</v>
      </c>
      <c r="Q1677" s="18">
        <v>43756</v>
      </c>
      <c r="R1677" s="86">
        <v>3520699.3390000002</v>
      </c>
      <c r="S1677" s="86">
        <v>5123813.2355624996</v>
      </c>
      <c r="T1677" s="15"/>
      <c r="U1677" s="19">
        <v>-7.2490755246690198E-4</v>
      </c>
      <c r="V1677" s="51">
        <v>-3.0577839879697401E-2</v>
      </c>
      <c r="W1677" s="19">
        <v>-9.9063763327649195E-3</v>
      </c>
      <c r="X1677" s="51">
        <v>-0.20172038221062399</v>
      </c>
      <c r="Y1677" s="19">
        <v>-0.22866376221645601</v>
      </c>
      <c r="Z1677" s="51">
        <v>-3.53470276339795</v>
      </c>
      <c r="AA1677" s="19">
        <v>-0.24698257800366299</v>
      </c>
      <c r="AB1677" s="51">
        <v>-4.1215908972080797</v>
      </c>
      <c r="AC1677" s="19">
        <v>-0.31711690327123498</v>
      </c>
      <c r="AD1677" s="51">
        <v>-7.4258348288712996</v>
      </c>
      <c r="AE1677" s="19">
        <v>-0.292904928269272</v>
      </c>
      <c r="AF1677" s="87">
        <v>-11.5132607783307</v>
      </c>
      <c r="AG1677" s="19">
        <v>1.7260272972635E-2</v>
      </c>
      <c r="AH1677" s="51">
        <v>-7.2793694562278702E-2</v>
      </c>
      <c r="AI1677" s="19">
        <v>-0.17526765179005499</v>
      </c>
      <c r="AJ1677" s="51">
        <v>-3.7998479720117802</v>
      </c>
      <c r="AK1677" s="19">
        <v>-0.35244970880041399</v>
      </c>
      <c r="AL1677" s="19">
        <v>-4.8046964978348101E-2</v>
      </c>
      <c r="AM1677" s="51">
        <v>-32.176671125518602</v>
      </c>
      <c r="AN1677" s="15"/>
      <c r="AO1677" s="22">
        <v>8.06322671797534E-2</v>
      </c>
      <c r="AP1677" s="22">
        <v>-0.139463526065811</v>
      </c>
      <c r="AQ1677" s="22">
        <v>0.136143930882099</v>
      </c>
      <c r="AR1677" s="22">
        <v>-0.16131786648562399</v>
      </c>
      <c r="AS1677" s="20">
        <v>5</v>
      </c>
      <c r="AT1677" s="20">
        <v>7</v>
      </c>
      <c r="AU1677" s="20">
        <v>2</v>
      </c>
      <c r="AV1677" s="21">
        <v>10</v>
      </c>
      <c r="AW1677" s="15"/>
      <c r="AX1677" s="25">
        <v>0.34100098426802999</v>
      </c>
      <c r="AY1677" s="26">
        <v>-0.52165520422386202</v>
      </c>
      <c r="AZ1677" s="26">
        <v>-2.3309996901516601</v>
      </c>
      <c r="BA1677" s="26">
        <v>-0.69098077642865996</v>
      </c>
      <c r="BB1677" s="85">
        <v>3.4605771438145902E-2</v>
      </c>
      <c r="BC1677" s="88">
        <v>-44.929751146643</v>
      </c>
      <c r="BD1677" s="18">
        <v>43756</v>
      </c>
      <c r="BE1677" s="18">
        <v>43908</v>
      </c>
      <c r="BF1677" s="20"/>
      <c r="BG1677" s="18"/>
      <c r="BH1677" s="15"/>
    </row>
    <row r="1678" spans="1:60" x14ac:dyDescent="0.25">
      <c r="A1678" s="15"/>
      <c r="B1678" s="14" t="s">
        <v>5187</v>
      </c>
      <c r="C1678" s="14" t="s">
        <v>5188</v>
      </c>
      <c r="D1678" s="14" t="s">
        <v>5168</v>
      </c>
      <c r="E1678" s="16" t="s">
        <v>2879</v>
      </c>
      <c r="F1678" s="16" t="s">
        <v>172</v>
      </c>
      <c r="G1678" s="81" t="s">
        <v>38</v>
      </c>
      <c r="H1678" s="82" t="s">
        <v>39</v>
      </c>
      <c r="I1678" s="17" t="s">
        <v>31</v>
      </c>
      <c r="J1678" s="17" t="s">
        <v>5189</v>
      </c>
      <c r="K1678" s="15"/>
      <c r="L1678" s="18">
        <v>44022</v>
      </c>
      <c r="M1678" s="83">
        <v>921.89499999955297</v>
      </c>
      <c r="N1678" s="84">
        <v>921.89499999955297</v>
      </c>
      <c r="O1678" s="84">
        <v>1223.3453999999899</v>
      </c>
      <c r="P1678" s="85">
        <f t="shared" si="26"/>
        <v>0.75358520986759792</v>
      </c>
      <c r="Q1678" s="18">
        <v>43756</v>
      </c>
      <c r="R1678" s="86">
        <v>2.0880000000000001</v>
      </c>
      <c r="S1678" s="86">
        <v>1112011.08426563</v>
      </c>
      <c r="T1678" s="15"/>
      <c r="U1678" s="19">
        <v>-4.7867562534520403E-4</v>
      </c>
      <c r="V1678" s="51">
        <v>-5.9546471675275799E-3</v>
      </c>
      <c r="W1678" s="19">
        <v>-7.6148935004312097E-3</v>
      </c>
      <c r="X1678" s="51">
        <v>2.7427901022747399E-2</v>
      </c>
      <c r="Y1678" s="19">
        <v>-0.21933125481416901</v>
      </c>
      <c r="Z1678" s="51">
        <v>-2.6014520231692599</v>
      </c>
      <c r="AA1678" s="19">
        <v>-0.22937292901770001</v>
      </c>
      <c r="AB1678" s="51">
        <v>-2.3606259986117899</v>
      </c>
      <c r="AC1678" s="19">
        <v>-0.28560203253175098</v>
      </c>
      <c r="AD1678" s="51">
        <v>-4.2743477549229301</v>
      </c>
      <c r="AE1678" s="19">
        <v>-0.24172610034205699</v>
      </c>
      <c r="AF1678" s="87">
        <v>-6.3953779856092297</v>
      </c>
      <c r="AG1678" s="19">
        <v>1.8536604982728001E-2</v>
      </c>
      <c r="AH1678" s="51">
        <v>5.4839506447024199E-2</v>
      </c>
      <c r="AI1678" s="19">
        <v>-0.164787148215401</v>
      </c>
      <c r="AJ1678" s="51">
        <v>-2.7517976145463798</v>
      </c>
      <c r="AK1678" s="19">
        <v>-7.89138057880336E-2</v>
      </c>
      <c r="AL1678" s="19">
        <v>-1.6383303375732801E-2</v>
      </c>
      <c r="AM1678" s="51">
        <v>-14.133156059149799</v>
      </c>
      <c r="AN1678" s="15"/>
      <c r="AO1678" s="22">
        <v>8.06974816332513E-2</v>
      </c>
      <c r="AP1678" s="22">
        <v>-0.13930838028318199</v>
      </c>
      <c r="AQ1678" s="22">
        <v>0.13850682182601301</v>
      </c>
      <c r="AR1678" s="22">
        <v>-0.15975404556957101</v>
      </c>
      <c r="AS1678" s="20">
        <v>5</v>
      </c>
      <c r="AT1678" s="20">
        <v>7</v>
      </c>
      <c r="AU1678" s="20">
        <v>3</v>
      </c>
      <c r="AV1678" s="21">
        <v>9</v>
      </c>
      <c r="AW1678" s="15"/>
      <c r="AX1678" s="25">
        <v>0.34085621569305702</v>
      </c>
      <c r="AY1678" s="26">
        <v>-0.46857682842483001</v>
      </c>
      <c r="AZ1678" s="26">
        <v>-1.3762126398069101</v>
      </c>
      <c r="BA1678" s="26">
        <v>-0.62220884120142705</v>
      </c>
      <c r="BB1678" s="85">
        <v>3.4594847680855301E-2</v>
      </c>
      <c r="BC1678" s="88">
        <v>-44.423627211130203</v>
      </c>
      <c r="BD1678" s="18">
        <v>43756</v>
      </c>
      <c r="BE1678" s="18">
        <v>43908</v>
      </c>
      <c r="BF1678" s="20"/>
      <c r="BG1678" s="18"/>
      <c r="BH1678" s="15"/>
    </row>
    <row r="1679" spans="1:60" x14ac:dyDescent="0.25">
      <c r="A1679" s="15"/>
      <c r="B1679" s="14" t="s">
        <v>5190</v>
      </c>
      <c r="C1679" s="14" t="s">
        <v>5191</v>
      </c>
      <c r="D1679" s="14" t="s">
        <v>5168</v>
      </c>
      <c r="E1679" s="16" t="s">
        <v>505</v>
      </c>
      <c r="F1679" s="16" t="s">
        <v>172</v>
      </c>
      <c r="G1679" s="81" t="s">
        <v>38</v>
      </c>
      <c r="H1679" s="82" t="s">
        <v>39</v>
      </c>
      <c r="I1679" s="17" t="s">
        <v>31</v>
      </c>
      <c r="J1679" s="17" t="s">
        <v>5192</v>
      </c>
      <c r="K1679" s="15"/>
      <c r="L1679" s="18">
        <v>44022</v>
      </c>
      <c r="M1679" s="83">
        <v>864.49959999974806</v>
      </c>
      <c r="N1679" s="84">
        <v>864.49959999974806</v>
      </c>
      <c r="O1679" s="84">
        <v>1148.97409999929</v>
      </c>
      <c r="P1679" s="85">
        <f t="shared" si="26"/>
        <v>0.75240999775389383</v>
      </c>
      <c r="Q1679" s="18">
        <v>43756</v>
      </c>
      <c r="R1679" s="86">
        <v>0.74199999999999999</v>
      </c>
      <c r="S1679" s="86">
        <v>458026.97263134801</v>
      </c>
      <c r="T1679" s="15"/>
      <c r="U1679" s="19">
        <v>0</v>
      </c>
      <c r="V1679" s="51">
        <v>4.1912915366992799E-2</v>
      </c>
      <c r="W1679" s="19">
        <v>-8.0214327135763597E-3</v>
      </c>
      <c r="X1679" s="51">
        <v>-1.3226020291767801E-2</v>
      </c>
      <c r="Y1679" s="19">
        <v>-0.219426986007311</v>
      </c>
      <c r="Z1679" s="51">
        <v>-2.6110251424834101</v>
      </c>
      <c r="AA1679" s="19">
        <v>-0.23331057356961499</v>
      </c>
      <c r="AB1679" s="51">
        <v>-2.7543904538033499</v>
      </c>
      <c r="AC1679" s="19">
        <v>-0.29843330223782699</v>
      </c>
      <c r="AD1679" s="51">
        <v>-5.5574747255304802</v>
      </c>
      <c r="AE1679" s="19">
        <v>-0.26496392157336202</v>
      </c>
      <c r="AF1679" s="87">
        <v>-8.7191601087397395</v>
      </c>
      <c r="AG1679" s="19">
        <v>1.7832624205766499E-2</v>
      </c>
      <c r="AH1679" s="51">
        <v>-1.5558571249130199E-2</v>
      </c>
      <c r="AI1679" s="19">
        <v>-0.16431708676012899</v>
      </c>
      <c r="AJ1679" s="51">
        <v>-2.70479146901926</v>
      </c>
      <c r="AK1679" s="19">
        <v>-0.13550040000060101</v>
      </c>
      <c r="AL1679" s="19">
        <v>-2.9485058917089201E-2</v>
      </c>
      <c r="AM1679" s="51">
        <v>-18.608960348239599</v>
      </c>
      <c r="AN1679" s="15"/>
      <c r="AO1679" s="22">
        <v>8.0658958153508098E-2</v>
      </c>
      <c r="AP1679" s="22">
        <v>-0.13956829172180699</v>
      </c>
      <c r="AQ1679" s="22">
        <v>0.140048775381729</v>
      </c>
      <c r="AR1679" s="22">
        <v>-0.16219134091894399</v>
      </c>
      <c r="AS1679" s="20">
        <v>5</v>
      </c>
      <c r="AT1679" s="20">
        <v>7</v>
      </c>
      <c r="AU1679" s="20">
        <v>4</v>
      </c>
      <c r="AV1679" s="21">
        <v>8</v>
      </c>
      <c r="AW1679" s="15"/>
      <c r="AX1679" s="25">
        <v>0.34145141675660901</v>
      </c>
      <c r="AY1679" s="26">
        <v>-0.47992950603429602</v>
      </c>
      <c r="AZ1679" s="26">
        <v>-1.5466065506934701</v>
      </c>
      <c r="BA1679" s="26">
        <v>-0.63708154835603603</v>
      </c>
      <c r="BB1679" s="85">
        <v>3.4651990732745601E-2</v>
      </c>
      <c r="BC1679" s="88">
        <v>-44.561570186808197</v>
      </c>
      <c r="BD1679" s="18">
        <v>43756</v>
      </c>
      <c r="BE1679" s="18">
        <v>43908</v>
      </c>
      <c r="BF1679" s="20"/>
      <c r="BG1679" s="18"/>
      <c r="BH1679" s="15"/>
    </row>
    <row r="1680" spans="1:60" x14ac:dyDescent="0.25">
      <c r="A1680" s="15"/>
      <c r="B1680" s="14" t="s">
        <v>5193</v>
      </c>
      <c r="C1680" s="14" t="s">
        <v>5194</v>
      </c>
      <c r="D1680" s="14" t="s">
        <v>5195</v>
      </c>
      <c r="E1680" s="16" t="s">
        <v>5196</v>
      </c>
      <c r="F1680" s="16" t="s">
        <v>172</v>
      </c>
      <c r="G1680" s="81" t="s">
        <v>38</v>
      </c>
      <c r="H1680" s="82" t="s">
        <v>1053</v>
      </c>
      <c r="I1680" s="17" t="s">
        <v>411</v>
      </c>
      <c r="J1680" s="17" t="s">
        <v>5197</v>
      </c>
      <c r="K1680" s="15"/>
      <c r="L1680" s="18">
        <v>44022</v>
      </c>
      <c r="M1680" s="83">
        <v>106276.849434018</v>
      </c>
      <c r="N1680" s="84">
        <v>106276.849434018</v>
      </c>
      <c r="O1680" s="84">
        <v>111599.708870053</v>
      </c>
      <c r="P1680" s="85">
        <f t="shared" si="26"/>
        <v>0.95230400249311631</v>
      </c>
      <c r="Q1680" s="18">
        <v>43880</v>
      </c>
      <c r="R1680" s="86">
        <v>1905392.26608203</v>
      </c>
      <c r="S1680" s="86">
        <v>1486448.8067441401</v>
      </c>
      <c r="T1680" s="15"/>
      <c r="U1680" s="19">
        <v>4.7772095113032299E-3</v>
      </c>
      <c r="V1680" s="51">
        <v>0.51963386649731502</v>
      </c>
      <c r="W1680" s="19">
        <v>2.8979947350308101E-2</v>
      </c>
      <c r="X1680" s="51">
        <v>3.6869119860966699</v>
      </c>
      <c r="Y1680" s="19">
        <v>3.17030486676231E-2</v>
      </c>
      <c r="Z1680" s="51">
        <v>22.501978325017301</v>
      </c>
      <c r="AA1680" s="19">
        <v>0.238062438022171</v>
      </c>
      <c r="AB1680" s="51">
        <v>44.382910705404399</v>
      </c>
      <c r="AC1680" s="19">
        <v>0.37395608552498699</v>
      </c>
      <c r="AD1680" s="51">
        <v>61.6814640507801</v>
      </c>
      <c r="AE1680" s="19">
        <v>0.51268638877081696</v>
      </c>
      <c r="AF1680" s="87">
        <v>69.045870925649098</v>
      </c>
      <c r="AG1680" s="19">
        <v>-3.7894151264481501E-3</v>
      </c>
      <c r="AH1680" s="51">
        <v>-2.1777625044705902</v>
      </c>
      <c r="AI1680" s="19">
        <v>7.6681423308400595E-2</v>
      </c>
      <c r="AJ1680" s="51">
        <v>21.395059537841</v>
      </c>
      <c r="AK1680" s="19">
        <v>0.65910231897025395</v>
      </c>
      <c r="AL1680" s="19">
        <v>0.15339395834234901</v>
      </c>
      <c r="AM1680" s="51">
        <v>71.012161594815595</v>
      </c>
      <c r="AN1680" s="15"/>
      <c r="AO1680" s="22">
        <v>0.119846372910688</v>
      </c>
      <c r="AP1680" s="22">
        <v>-0.133885952865094</v>
      </c>
      <c r="AQ1680" s="22">
        <v>0.175650498002069</v>
      </c>
      <c r="AR1680" s="22">
        <v>-7.9686769882755498E-2</v>
      </c>
      <c r="AS1680" s="20">
        <v>8</v>
      </c>
      <c r="AT1680" s="20">
        <v>4</v>
      </c>
      <c r="AU1680" s="20">
        <v>7</v>
      </c>
      <c r="AV1680" s="21">
        <v>5</v>
      </c>
      <c r="AW1680" s="15"/>
      <c r="AX1680" s="25">
        <v>0.368491558897658</v>
      </c>
      <c r="AY1680" s="26">
        <v>0.82463235158229498</v>
      </c>
      <c r="AZ1680" s="26">
        <v>1.5755974452713399</v>
      </c>
      <c r="BA1680" s="26">
        <v>1.23119751582635</v>
      </c>
      <c r="BB1680" s="85">
        <v>3.7966804053503403E-2</v>
      </c>
      <c r="BC1680" s="88">
        <v>-27.164258512842899</v>
      </c>
      <c r="BD1680" s="18">
        <v>43880</v>
      </c>
      <c r="BE1680" s="18">
        <v>43913</v>
      </c>
      <c r="BF1680" s="20"/>
      <c r="BG1680" s="18"/>
      <c r="BH1680" s="15"/>
    </row>
    <row r="1681" spans="1:60" x14ac:dyDescent="0.25">
      <c r="A1681" s="15"/>
      <c r="B1681" s="14" t="s">
        <v>5198</v>
      </c>
      <c r="C1681" s="14" t="s">
        <v>5199</v>
      </c>
      <c r="D1681" s="14" t="s">
        <v>5195</v>
      </c>
      <c r="E1681" s="16" t="s">
        <v>36</v>
      </c>
      <c r="F1681" s="16" t="s">
        <v>172</v>
      </c>
      <c r="G1681" s="81" t="s">
        <v>38</v>
      </c>
      <c r="H1681" s="82" t="s">
        <v>1053</v>
      </c>
      <c r="I1681" s="17" t="s">
        <v>411</v>
      </c>
      <c r="J1681" s="17" t="s">
        <v>5200</v>
      </c>
      <c r="K1681" s="15"/>
      <c r="L1681" s="18">
        <v>44022</v>
      </c>
      <c r="M1681" s="83">
        <v>154437.50561404199</v>
      </c>
      <c r="N1681" s="84">
        <v>154437.50561404199</v>
      </c>
      <c r="O1681" s="84">
        <v>162906.28250002899</v>
      </c>
      <c r="P1681" s="85">
        <f t="shared" si="26"/>
        <v>0.94801442426883997</v>
      </c>
      <c r="Q1681" s="18">
        <v>43880</v>
      </c>
      <c r="R1681" s="86">
        <v>14339430.9835</v>
      </c>
      <c r="S1681" s="86">
        <v>12549831.639625</v>
      </c>
      <c r="T1681" s="15"/>
      <c r="U1681" s="19">
        <v>4.7438800738746102E-3</v>
      </c>
      <c r="V1681" s="51">
        <v>0.51630092275445305</v>
      </c>
      <c r="W1681" s="19">
        <v>2.79686857393244E-2</v>
      </c>
      <c r="X1681" s="51">
        <v>3.5857858249983101</v>
      </c>
      <c r="Y1681" s="19">
        <v>2.5789541849007901E-2</v>
      </c>
      <c r="Z1681" s="51">
        <v>21.910627643141201</v>
      </c>
      <c r="AA1681" s="19">
        <v>0.227680504478631</v>
      </c>
      <c r="AB1681" s="51">
        <v>43.344717351021202</v>
      </c>
      <c r="AC1681" s="19">
        <v>0.35132790138421099</v>
      </c>
      <c r="AD1681" s="51">
        <v>59.418645636702401</v>
      </c>
      <c r="AE1681" s="19">
        <v>0.46650582723843398</v>
      </c>
      <c r="AF1681" s="87">
        <v>64.427814772469006</v>
      </c>
      <c r="AG1681" s="19">
        <v>-4.1256269205405304E-3</v>
      </c>
      <c r="AH1681" s="51">
        <v>-2.2113836838798302</v>
      </c>
      <c r="AI1681" s="19">
        <v>7.0183518835619907E-2</v>
      </c>
      <c r="AJ1681" s="51">
        <v>20.745269090548401</v>
      </c>
      <c r="AK1681" s="19">
        <v>1.5589981195726399</v>
      </c>
      <c r="AL1681" s="19">
        <v>0.13468122689664599</v>
      </c>
      <c r="AM1681" s="51">
        <v>162.79097648686701</v>
      </c>
      <c r="AN1681" s="15"/>
      <c r="AO1681" s="22">
        <v>0.119812709359394</v>
      </c>
      <c r="AP1681" s="22">
        <v>-0.13396059391103299</v>
      </c>
      <c r="AQ1681" s="22">
        <v>0.17508660349645699</v>
      </c>
      <c r="AR1681" s="22">
        <v>-8.0484769583563306E-2</v>
      </c>
      <c r="AS1681" s="20">
        <v>8</v>
      </c>
      <c r="AT1681" s="20">
        <v>4</v>
      </c>
      <c r="AU1681" s="20">
        <v>7</v>
      </c>
      <c r="AV1681" s="21">
        <v>5</v>
      </c>
      <c r="AW1681" s="15"/>
      <c r="AX1681" s="25">
        <v>0.36851936682185599</v>
      </c>
      <c r="AY1681" s="26">
        <v>0.79670515202451497</v>
      </c>
      <c r="AZ1681" s="26">
        <v>1.5409579372262701</v>
      </c>
      <c r="BA1681" s="26">
        <v>1.1883033459507699</v>
      </c>
      <c r="BB1681" s="85">
        <v>3.7967746689137098E-2</v>
      </c>
      <c r="BC1681" s="88">
        <v>-27.2349211455439</v>
      </c>
      <c r="BD1681" s="18">
        <v>43880</v>
      </c>
      <c r="BE1681" s="18">
        <v>43913</v>
      </c>
      <c r="BF1681" s="20"/>
      <c r="BG1681" s="18"/>
      <c r="BH1681" s="15"/>
    </row>
    <row r="1682" spans="1:60" x14ac:dyDescent="0.25">
      <c r="A1682" s="15"/>
      <c r="B1682" s="14" t="s">
        <v>5201</v>
      </c>
      <c r="C1682" s="14" t="s">
        <v>5202</v>
      </c>
      <c r="D1682" s="14" t="s">
        <v>5195</v>
      </c>
      <c r="E1682" s="16" t="s">
        <v>5203</v>
      </c>
      <c r="F1682" s="16" t="s">
        <v>172</v>
      </c>
      <c r="G1682" s="81" t="s">
        <v>38</v>
      </c>
      <c r="H1682" s="82" t="s">
        <v>1053</v>
      </c>
      <c r="I1682" s="17" t="s">
        <v>411</v>
      </c>
      <c r="J1682" s="17" t="s">
        <v>5204</v>
      </c>
      <c r="K1682" s="15"/>
      <c r="L1682" s="18">
        <v>44022</v>
      </c>
      <c r="M1682" s="83">
        <v>1360114.2476997401</v>
      </c>
      <c r="N1682" s="84">
        <v>1360114.2476997401</v>
      </c>
      <c r="O1682" s="84">
        <v>1417819.9354801199</v>
      </c>
      <c r="P1682" s="85">
        <f t="shared" si="26"/>
        <v>0.95929970630520245</v>
      </c>
      <c r="Q1682" s="18">
        <v>43880</v>
      </c>
      <c r="R1682" s="86">
        <v>63184.104230407698</v>
      </c>
      <c r="S1682" s="86">
        <v>57191.579147827098</v>
      </c>
      <c r="T1682" s="15"/>
      <c r="U1682" s="19">
        <v>4.8277162750309799E-3</v>
      </c>
      <c r="V1682" s="51">
        <v>0.52468454287009103</v>
      </c>
      <c r="W1682" s="19">
        <v>3.0541310417902399E-2</v>
      </c>
      <c r="X1682" s="51">
        <v>3.84304829285611</v>
      </c>
      <c r="Y1682" s="19">
        <v>4.1466403568847503E-2</v>
      </c>
      <c r="Z1682" s="51">
        <v>23.4783138151397</v>
      </c>
      <c r="AA1682" s="19">
        <v>0.26575968649936799</v>
      </c>
      <c r="AB1682" s="51">
        <v>47.152635553095003</v>
      </c>
      <c r="AC1682" s="19">
        <v>0.436397518422455</v>
      </c>
      <c r="AD1682" s="51">
        <v>67.925607340526795</v>
      </c>
      <c r="AE1682" s="19">
        <v>0.62135298022068997</v>
      </c>
      <c r="AF1682" s="87">
        <v>79.912530070636393</v>
      </c>
      <c r="AG1682" s="19">
        <v>-3.2947024974418998E-3</v>
      </c>
      <c r="AH1682" s="51">
        <v>-2.1282912415699702</v>
      </c>
      <c r="AI1682" s="19">
        <v>8.7444779643265094E-2</v>
      </c>
      <c r="AJ1682" s="51">
        <v>22.471395171334699</v>
      </c>
      <c r="AK1682" s="19">
        <v>0.90310630690655702</v>
      </c>
      <c r="AL1682" s="19">
        <v>0.13923019081456001</v>
      </c>
      <c r="AM1682" s="51">
        <v>82.710970900021493</v>
      </c>
      <c r="AN1682" s="15"/>
      <c r="AO1682" s="22">
        <v>0.1199063255699</v>
      </c>
      <c r="AP1682" s="22">
        <v>-0.133743788801512</v>
      </c>
      <c r="AQ1682" s="22">
        <v>0.17803696703427699</v>
      </c>
      <c r="AR1682" s="22">
        <v>-7.8098299334669705E-2</v>
      </c>
      <c r="AS1682" s="20">
        <v>8</v>
      </c>
      <c r="AT1682" s="20">
        <v>4</v>
      </c>
      <c r="AU1682" s="20">
        <v>7</v>
      </c>
      <c r="AV1682" s="21">
        <v>5</v>
      </c>
      <c r="AW1682" s="15"/>
      <c r="AX1682" s="25">
        <v>0.36843292714445902</v>
      </c>
      <c r="AY1682" s="26">
        <v>0.89976228099385502</v>
      </c>
      <c r="AZ1682" s="26">
        <v>1.6676884279222599</v>
      </c>
      <c r="BA1682" s="26">
        <v>1.34635848518155</v>
      </c>
      <c r="BB1682" s="85">
        <v>3.7964173158543398E-2</v>
      </c>
      <c r="BC1682" s="88">
        <v>-27.034607437410202</v>
      </c>
      <c r="BD1682" s="18">
        <v>43880</v>
      </c>
      <c r="BE1682" s="18">
        <v>43913</v>
      </c>
      <c r="BF1682" s="20"/>
      <c r="BG1682" s="18"/>
      <c r="BH1682" s="15"/>
    </row>
    <row r="1683" spans="1:60" x14ac:dyDescent="0.25">
      <c r="A1683" s="15"/>
      <c r="B1683" s="14" t="s">
        <v>5205</v>
      </c>
      <c r="C1683" s="14" t="s">
        <v>5206</v>
      </c>
      <c r="D1683" s="14" t="s">
        <v>5195</v>
      </c>
      <c r="E1683" s="16" t="s">
        <v>43</v>
      </c>
      <c r="F1683" s="16" t="s">
        <v>172</v>
      </c>
      <c r="G1683" s="81" t="s">
        <v>38</v>
      </c>
      <c r="H1683" s="82" t="s">
        <v>1053</v>
      </c>
      <c r="I1683" s="17" t="s">
        <v>411</v>
      </c>
      <c r="J1683" s="17" t="s">
        <v>5207</v>
      </c>
      <c r="K1683" s="15"/>
      <c r="L1683" s="18">
        <v>44022</v>
      </c>
      <c r="M1683" s="83">
        <v>262121.01800394099</v>
      </c>
      <c r="N1683" s="84">
        <v>262121.01800394099</v>
      </c>
      <c r="O1683" s="84">
        <v>274016.85414981801</v>
      </c>
      <c r="P1683" s="85">
        <f t="shared" si="26"/>
        <v>0.95658720999923241</v>
      </c>
      <c r="Q1683" s="18">
        <v>43880</v>
      </c>
      <c r="R1683" s="86">
        <v>10973748.741374999</v>
      </c>
      <c r="S1683" s="86">
        <v>9941042.7772187497</v>
      </c>
      <c r="T1683" s="15"/>
      <c r="U1683" s="19">
        <v>4.8076284747367E-3</v>
      </c>
      <c r="V1683" s="51">
        <v>0.52267576284066297</v>
      </c>
      <c r="W1683" s="19">
        <v>2.9924737093097099E-2</v>
      </c>
      <c r="X1683" s="51">
        <v>3.7813909603755702</v>
      </c>
      <c r="Y1683" s="19">
        <v>3.7694077458581901E-2</v>
      </c>
      <c r="Z1683" s="51">
        <v>23.101081204105899</v>
      </c>
      <c r="AA1683" s="19">
        <v>0.25653827624773801</v>
      </c>
      <c r="AB1683" s="51">
        <v>46.230494527961099</v>
      </c>
      <c r="AC1683" s="19">
        <v>0.415554952956736</v>
      </c>
      <c r="AD1683" s="51">
        <v>65.841350793954902</v>
      </c>
      <c r="AE1683" s="19">
        <v>0.58620358010404705</v>
      </c>
      <c r="AF1683" s="87">
        <v>76.397590058972099</v>
      </c>
      <c r="AG1683" s="19">
        <v>-3.49372967502859E-3</v>
      </c>
      <c r="AH1683" s="51">
        <v>-2.1481939593286401</v>
      </c>
      <c r="AI1683" s="19">
        <v>8.3290649481641596E-2</v>
      </c>
      <c r="AJ1683" s="51">
        <v>22.055982155172401</v>
      </c>
      <c r="AK1683" s="19">
        <v>2.2372669465513901</v>
      </c>
      <c r="AL1683" s="19">
        <v>0.17112858461594399</v>
      </c>
      <c r="AM1683" s="51">
        <v>230.617859184742</v>
      </c>
      <c r="AN1683" s="15"/>
      <c r="AO1683" s="22">
        <v>0.11988401677997899</v>
      </c>
      <c r="AP1683" s="22">
        <v>-0.13379566825009501</v>
      </c>
      <c r="AQ1683" s="22">
        <v>0.17733015534759</v>
      </c>
      <c r="AR1683" s="22">
        <v>-7.86700497456332E-2</v>
      </c>
      <c r="AS1683" s="20">
        <v>8</v>
      </c>
      <c r="AT1683" s="20">
        <v>4</v>
      </c>
      <c r="AU1683" s="20">
        <v>7</v>
      </c>
      <c r="AV1683" s="21">
        <v>5</v>
      </c>
      <c r="AW1683" s="15"/>
      <c r="AX1683" s="25">
        <v>0.368453598556225</v>
      </c>
      <c r="AY1683" s="26">
        <v>0.87481469582053295</v>
      </c>
      <c r="AZ1683" s="26">
        <v>1.63701535079781</v>
      </c>
      <c r="BA1683" s="26">
        <v>1.3080167737480199</v>
      </c>
      <c r="BB1683" s="85">
        <v>3.7965027554891999E-2</v>
      </c>
      <c r="BC1683" s="88">
        <v>-27.0826807037229</v>
      </c>
      <c r="BD1683" s="18">
        <v>43880</v>
      </c>
      <c r="BE1683" s="18">
        <v>43913</v>
      </c>
      <c r="BF1683" s="20"/>
      <c r="BG1683" s="18"/>
      <c r="BH1683" s="15"/>
    </row>
    <row r="1684" spans="1:60" x14ac:dyDescent="0.25">
      <c r="A1684" s="15"/>
      <c r="B1684" s="14" t="s">
        <v>5208</v>
      </c>
      <c r="C1684" s="14" t="s">
        <v>5209</v>
      </c>
      <c r="D1684" s="14" t="s">
        <v>5195</v>
      </c>
      <c r="E1684" s="16" t="s">
        <v>47</v>
      </c>
      <c r="F1684" s="16" t="s">
        <v>172</v>
      </c>
      <c r="G1684" s="81" t="s">
        <v>38</v>
      </c>
      <c r="H1684" s="82" t="s">
        <v>1053</v>
      </c>
      <c r="I1684" s="17" t="s">
        <v>411</v>
      </c>
      <c r="J1684" s="17" t="s">
        <v>5210</v>
      </c>
      <c r="K1684" s="15"/>
      <c r="L1684" s="18">
        <v>44022</v>
      </c>
      <c r="M1684" s="83">
        <v>1803336.2810630801</v>
      </c>
      <c r="N1684" s="84">
        <v>1803336.2810630801</v>
      </c>
      <c r="O1684" s="84">
        <v>1876515.65517044</v>
      </c>
      <c r="P1684" s="85">
        <f t="shared" si="26"/>
        <v>0.96100252406329478</v>
      </c>
      <c r="Q1684" s="18">
        <v>43880</v>
      </c>
      <c r="R1684" s="86">
        <v>13814.2760706024</v>
      </c>
      <c r="S1684" s="86">
        <v>343217.00163330103</v>
      </c>
      <c r="T1684" s="15"/>
      <c r="U1684" s="19">
        <v>4.8402091906609703E-3</v>
      </c>
      <c r="V1684" s="51">
        <v>0.52593383443309005</v>
      </c>
      <c r="W1684" s="19">
        <v>3.0929745025787301E-2</v>
      </c>
      <c r="X1684" s="51">
        <v>3.8818917536446</v>
      </c>
      <c r="Y1684" s="19">
        <v>4.3840193831783801E-2</v>
      </c>
      <c r="Z1684" s="51">
        <v>23.7156928414188</v>
      </c>
      <c r="AA1684" s="19">
        <v>0.27158703671564599</v>
      </c>
      <c r="AB1684" s="51">
        <v>47.735370574751897</v>
      </c>
      <c r="AC1684" s="19">
        <v>0.44966248551267202</v>
      </c>
      <c r="AD1684" s="51">
        <v>69.252104049548507</v>
      </c>
      <c r="AE1684" s="19">
        <v>0.64387311475700704</v>
      </c>
      <c r="AF1684" s="87">
        <v>82.164543524268097</v>
      </c>
      <c r="AG1684" s="19">
        <v>-3.1680825850344302E-3</v>
      </c>
      <c r="AH1684" s="51">
        <v>-2.1156292503292198</v>
      </c>
      <c r="AI1684" s="19">
        <v>9.0058990579564097E-2</v>
      </c>
      <c r="AJ1684" s="51">
        <v>22.732816264964601</v>
      </c>
      <c r="AK1684" s="19">
        <v>2.5255939182173499</v>
      </c>
      <c r="AL1684" s="19">
        <v>0.18464238228625601</v>
      </c>
      <c r="AM1684" s="51">
        <v>259.45055635133798</v>
      </c>
      <c r="AN1684" s="15"/>
      <c r="AO1684" s="22">
        <v>0.119920541512402</v>
      </c>
      <c r="AP1684" s="22">
        <v>-0.13371109820946001</v>
      </c>
      <c r="AQ1684" s="22">
        <v>0.178482511259208</v>
      </c>
      <c r="AR1684" s="22">
        <v>-7.77372979391657E-2</v>
      </c>
      <c r="AS1684" s="20">
        <v>8</v>
      </c>
      <c r="AT1684" s="20">
        <v>4</v>
      </c>
      <c r="AU1684" s="20">
        <v>7</v>
      </c>
      <c r="AV1684" s="21">
        <v>5</v>
      </c>
      <c r="AW1684" s="15"/>
      <c r="AX1684" s="25">
        <v>0.36842029552033601</v>
      </c>
      <c r="AY1684" s="26">
        <v>0.91552637672339199</v>
      </c>
      <c r="AZ1684" s="26">
        <v>1.6870653479472799</v>
      </c>
      <c r="BA1684" s="26">
        <v>1.3706111520186799</v>
      </c>
      <c r="BB1684" s="85">
        <v>3.7963670559474902E-2</v>
      </c>
      <c r="BC1684" s="88">
        <v>-27.004553905339002</v>
      </c>
      <c r="BD1684" s="18">
        <v>43880</v>
      </c>
      <c r="BE1684" s="18">
        <v>43913</v>
      </c>
      <c r="BF1684" s="20"/>
      <c r="BG1684" s="18"/>
      <c r="BH1684" s="15"/>
    </row>
    <row r="1685" spans="1:60" x14ac:dyDescent="0.25">
      <c r="A1685" s="15"/>
      <c r="B1685" s="14" t="s">
        <v>5211</v>
      </c>
      <c r="C1685" s="14" t="s">
        <v>5212</v>
      </c>
      <c r="D1685" s="14" t="s">
        <v>5195</v>
      </c>
      <c r="E1685" s="16" t="s">
        <v>83</v>
      </c>
      <c r="F1685" s="16" t="s">
        <v>172</v>
      </c>
      <c r="G1685" s="81" t="s">
        <v>38</v>
      </c>
      <c r="H1685" s="82" t="s">
        <v>1053</v>
      </c>
      <c r="I1685" s="17" t="s">
        <v>411</v>
      </c>
      <c r="J1685" s="17" t="s">
        <v>5213</v>
      </c>
      <c r="K1685" s="15"/>
      <c r="L1685" s="18">
        <v>44022</v>
      </c>
      <c r="M1685" s="83">
        <v>1249497.2559604601</v>
      </c>
      <c r="N1685" s="84">
        <v>1249497.2559604601</v>
      </c>
      <c r="O1685" s="84">
        <v>1302761.2024707799</v>
      </c>
      <c r="P1685" s="85">
        <f t="shared" si="26"/>
        <v>0.95911457417575763</v>
      </c>
      <c r="Q1685" s="18">
        <v>43880</v>
      </c>
      <c r="R1685" s="86">
        <v>41733.205534790002</v>
      </c>
      <c r="S1685" s="86">
        <v>37770.479820556597</v>
      </c>
      <c r="T1685" s="15"/>
      <c r="U1685" s="19">
        <v>4.8261539413942999E-3</v>
      </c>
      <c r="V1685" s="51">
        <v>0.52452830950642204</v>
      </c>
      <c r="W1685" s="19">
        <v>3.0500234659484701E-2</v>
      </c>
      <c r="X1685" s="51">
        <v>3.8389407170143399</v>
      </c>
      <c r="Y1685" s="19">
        <v>4.1209536466340103E-2</v>
      </c>
      <c r="Z1685" s="51">
        <v>23.452627104881699</v>
      </c>
      <c r="AA1685" s="19">
        <v>0.265123256642255</v>
      </c>
      <c r="AB1685" s="51">
        <v>47.088992567383698</v>
      </c>
      <c r="AC1685" s="19">
        <v>0.43495704792963802</v>
      </c>
      <c r="AD1685" s="51">
        <v>67.781560291186906</v>
      </c>
      <c r="AE1685" s="19">
        <v>0.61891262679651804</v>
      </c>
      <c r="AF1685" s="87">
        <v>79.668494728277395</v>
      </c>
      <c r="AG1685" s="19">
        <v>-3.3088309664890399E-3</v>
      </c>
      <c r="AH1685" s="51">
        <v>-2.1297040884746798</v>
      </c>
      <c r="AI1685" s="19">
        <v>8.7161772246035996E-2</v>
      </c>
      <c r="AJ1685" s="51">
        <v>22.443094431597299</v>
      </c>
      <c r="AK1685" s="19">
        <v>0.76694796854979397</v>
      </c>
      <c r="AL1685" s="19">
        <v>0.12675788380511199</v>
      </c>
      <c r="AM1685" s="51">
        <v>64.895534902927494</v>
      </c>
      <c r="AN1685" s="15"/>
      <c r="AO1685" s="22">
        <v>0.119904614186526</v>
      </c>
      <c r="AP1685" s="22">
        <v>-0.13374766200475299</v>
      </c>
      <c r="AQ1685" s="22">
        <v>0.17798752103582999</v>
      </c>
      <c r="AR1685" s="22">
        <v>-7.8137378282917794E-2</v>
      </c>
      <c r="AS1685" s="20">
        <v>8</v>
      </c>
      <c r="AT1685" s="20">
        <v>4</v>
      </c>
      <c r="AU1685" s="20">
        <v>7</v>
      </c>
      <c r="AV1685" s="21">
        <v>5</v>
      </c>
      <c r="AW1685" s="15"/>
      <c r="AX1685" s="25">
        <v>0.36843443677527798</v>
      </c>
      <c r="AY1685" s="26">
        <v>0.89803874443532505</v>
      </c>
      <c r="AZ1685" s="26">
        <v>1.6655686687481599</v>
      </c>
      <c r="BA1685" s="26">
        <v>1.34370769400266</v>
      </c>
      <c r="BB1685" s="85">
        <v>3.7964237904489002E-2</v>
      </c>
      <c r="BC1685" s="88">
        <v>-27.037959794339301</v>
      </c>
      <c r="BD1685" s="18">
        <v>43880</v>
      </c>
      <c r="BE1685" s="18">
        <v>43913</v>
      </c>
      <c r="BF1685" s="20"/>
      <c r="BG1685" s="18"/>
      <c r="BH1685" s="15"/>
    </row>
    <row r="1686" spans="1:60" x14ac:dyDescent="0.25">
      <c r="A1686" s="15"/>
      <c r="B1686" s="14" t="s">
        <v>5214</v>
      </c>
      <c r="C1686" s="14" t="s">
        <v>5215</v>
      </c>
      <c r="D1686" s="14" t="s">
        <v>5195</v>
      </c>
      <c r="E1686" s="16" t="s">
        <v>458</v>
      </c>
      <c r="F1686" s="16" t="s">
        <v>172</v>
      </c>
      <c r="G1686" s="81" t="s">
        <v>38</v>
      </c>
      <c r="H1686" s="82" t="s">
        <v>1053</v>
      </c>
      <c r="I1686" s="17" t="s">
        <v>411</v>
      </c>
      <c r="J1686" s="17" t="s">
        <v>5216</v>
      </c>
      <c r="K1686" s="15"/>
      <c r="L1686" s="18">
        <v>44022</v>
      </c>
      <c r="M1686" s="83">
        <v>1276515.2847957599</v>
      </c>
      <c r="N1686" s="84">
        <v>1276515.2847957599</v>
      </c>
      <c r="O1686" s="84">
        <v>1337556.64562035</v>
      </c>
      <c r="P1686" s="85">
        <f t="shared" si="26"/>
        <v>0.95436353217303971</v>
      </c>
      <c r="Q1686" s="18">
        <v>43880</v>
      </c>
      <c r="R1686" s="86">
        <v>3202074.3478124999</v>
      </c>
      <c r="S1686" s="86">
        <v>2503879.2255859398</v>
      </c>
      <c r="T1686" s="15"/>
      <c r="U1686" s="19">
        <v>4.7910538178257403E-3</v>
      </c>
      <c r="V1686" s="51">
        <v>0.52101829714956704</v>
      </c>
      <c r="W1686" s="19">
        <v>2.9418807809634E-2</v>
      </c>
      <c r="X1686" s="51">
        <v>3.73079803202927</v>
      </c>
      <c r="Y1686" s="19">
        <v>3.4601985549670602E-2</v>
      </c>
      <c r="Z1686" s="51">
        <v>22.7918720132147</v>
      </c>
      <c r="AA1686" s="19">
        <v>0.249013102588069</v>
      </c>
      <c r="AB1686" s="51">
        <v>45.477977161994197</v>
      </c>
      <c r="AC1686" s="19">
        <v>0.39866382231935898</v>
      </c>
      <c r="AD1686" s="51">
        <v>64.152237730217195</v>
      </c>
      <c r="AE1686" s="19">
        <v>0.55790373208758004</v>
      </c>
      <c r="AF1686" s="87">
        <v>73.567605257383505</v>
      </c>
      <c r="AG1686" s="19">
        <v>-3.6569156600307902E-3</v>
      </c>
      <c r="AH1686" s="51">
        <v>-2.1645125578288602</v>
      </c>
      <c r="AI1686" s="19">
        <v>7.9884790220603505E-2</v>
      </c>
      <c r="AJ1686" s="51">
        <v>21.715396229061302</v>
      </c>
      <c r="AK1686" s="19">
        <v>0.78626321032992597</v>
      </c>
      <c r="AL1686" s="19">
        <v>0.124701260638249</v>
      </c>
      <c r="AM1686" s="51">
        <v>71.026661242358401</v>
      </c>
      <c r="AN1686" s="15"/>
      <c r="AO1686" s="22">
        <v>0.119865521421161</v>
      </c>
      <c r="AP1686" s="22">
        <v>-0.13383830795835799</v>
      </c>
      <c r="AQ1686" s="22">
        <v>0.176749952927057</v>
      </c>
      <c r="AR1686" s="22">
        <v>-7.9139271764725003E-2</v>
      </c>
      <c r="AS1686" s="20">
        <v>8</v>
      </c>
      <c r="AT1686" s="20">
        <v>4</v>
      </c>
      <c r="AU1686" s="20">
        <v>7</v>
      </c>
      <c r="AV1686" s="21">
        <v>5</v>
      </c>
      <c r="AW1686" s="15"/>
      <c r="AX1686" s="25">
        <v>0.368470289216493</v>
      </c>
      <c r="AY1686" s="26">
        <v>0.85445268404146202</v>
      </c>
      <c r="AZ1686" s="26">
        <v>1.6119770371915401</v>
      </c>
      <c r="BA1686" s="26">
        <v>1.27675992019249</v>
      </c>
      <c r="BB1686" s="85">
        <v>3.7965697750987598E-2</v>
      </c>
      <c r="BC1686" s="88">
        <v>-27.122055650805098</v>
      </c>
      <c r="BD1686" s="18">
        <v>43880</v>
      </c>
      <c r="BE1686" s="18">
        <v>43913</v>
      </c>
      <c r="BF1686" s="20"/>
      <c r="BG1686" s="18"/>
      <c r="BH1686" s="15"/>
    </row>
    <row r="1687" spans="1:60" x14ac:dyDescent="0.25">
      <c r="A1687" s="15"/>
      <c r="B1687" s="14" t="s">
        <v>5217</v>
      </c>
      <c r="C1687" s="14" t="s">
        <v>5218</v>
      </c>
      <c r="D1687" s="14" t="s">
        <v>5195</v>
      </c>
      <c r="E1687" s="16" t="s">
        <v>2332</v>
      </c>
      <c r="F1687" s="16" t="s">
        <v>172</v>
      </c>
      <c r="G1687" s="81" t="s">
        <v>38</v>
      </c>
      <c r="H1687" s="82" t="s">
        <v>1053</v>
      </c>
      <c r="I1687" s="17" t="s">
        <v>411</v>
      </c>
      <c r="J1687" s="17" t="s">
        <v>64</v>
      </c>
      <c r="K1687" s="15"/>
      <c r="L1687" s="18">
        <v>44022</v>
      </c>
      <c r="M1687" s="83">
        <v>485676.61293602001</v>
      </c>
      <c r="N1687" s="84">
        <v>485676.61293602001</v>
      </c>
      <c r="O1687" s="84">
        <v>506576.49990987801</v>
      </c>
      <c r="P1687" s="85">
        <f t="shared" si="26"/>
        <v>0.9587428809319497</v>
      </c>
      <c r="Q1687" s="18">
        <v>43880</v>
      </c>
      <c r="R1687" s="86">
        <v>7871638.1452812497</v>
      </c>
      <c r="S1687" s="86">
        <v>7676699.4880390596</v>
      </c>
      <c r="T1687" s="15"/>
      <c r="U1687" s="19">
        <v>4.8235078593279503E-3</v>
      </c>
      <c r="V1687" s="51">
        <v>0.52426370129978705</v>
      </c>
      <c r="W1687" s="19">
        <v>3.0415154964430299E-2</v>
      </c>
      <c r="X1687" s="51">
        <v>3.83043274750889</v>
      </c>
      <c r="Y1687" s="19">
        <v>4.0690553836611798E-2</v>
      </c>
      <c r="Z1687" s="51">
        <v>23.400728841923399</v>
      </c>
      <c r="AA1687" s="19">
        <v>0.26385902474808998</v>
      </c>
      <c r="AB1687" s="51">
        <v>46.962569377967199</v>
      </c>
      <c r="AC1687" s="19">
        <v>0.43208922884892698</v>
      </c>
      <c r="AD1687" s="51">
        <v>67.494778383173994</v>
      </c>
      <c r="AE1687" s="19">
        <v>0.61407182257797099</v>
      </c>
      <c r="AF1687" s="87">
        <v>79.184414306422696</v>
      </c>
      <c r="AG1687" s="19">
        <v>-3.33552166739537E-3</v>
      </c>
      <c r="AH1687" s="51">
        <v>-2.1323731585653101</v>
      </c>
      <c r="AI1687" s="19">
        <v>8.6590197890473106E-2</v>
      </c>
      <c r="AJ1687" s="51">
        <v>22.385936996055499</v>
      </c>
      <c r="AK1687" s="19">
        <v>2.3746508196345499</v>
      </c>
      <c r="AL1687" s="19">
        <v>0.17769231222337101</v>
      </c>
      <c r="AM1687" s="51">
        <v>244.35624649305799</v>
      </c>
      <c r="AN1687" s="15"/>
      <c r="AO1687" s="22">
        <v>0.119901654739806</v>
      </c>
      <c r="AP1687" s="22">
        <v>-0.133754374623968</v>
      </c>
      <c r="AQ1687" s="22">
        <v>0.177891384184477</v>
      </c>
      <c r="AR1687" s="22">
        <v>-7.8216265185838005E-2</v>
      </c>
      <c r="AS1687" s="20">
        <v>8</v>
      </c>
      <c r="AT1687" s="20">
        <v>4</v>
      </c>
      <c r="AU1687" s="20">
        <v>7</v>
      </c>
      <c r="AV1687" s="21">
        <v>5</v>
      </c>
      <c r="AW1687" s="15"/>
      <c r="AX1687" s="25">
        <v>0.36843704624567197</v>
      </c>
      <c r="AY1687" s="26">
        <v>0.89461971508808302</v>
      </c>
      <c r="AZ1687" s="26">
        <v>1.6613666704451999</v>
      </c>
      <c r="BA1687" s="26">
        <v>1.33845091250078</v>
      </c>
      <c r="BB1687" s="85">
        <v>3.7964335983124299E-2</v>
      </c>
      <c r="BC1687" s="88">
        <v>-27.044480635639001</v>
      </c>
      <c r="BD1687" s="18">
        <v>43880</v>
      </c>
      <c r="BE1687" s="18">
        <v>43913</v>
      </c>
      <c r="BF1687" s="20"/>
      <c r="BG1687" s="18"/>
      <c r="BH1687" s="15"/>
    </row>
    <row r="1688" spans="1:60" x14ac:dyDescent="0.25">
      <c r="A1688" s="15"/>
      <c r="B1688" s="14" t="s">
        <v>5219</v>
      </c>
      <c r="C1688" s="14" t="s">
        <v>5220</v>
      </c>
      <c r="D1688" s="14" t="s">
        <v>5195</v>
      </c>
      <c r="E1688" s="16" t="s">
        <v>177</v>
      </c>
      <c r="F1688" s="16" t="s">
        <v>172</v>
      </c>
      <c r="G1688" s="81" t="s">
        <v>38</v>
      </c>
      <c r="H1688" s="82" t="s">
        <v>1053</v>
      </c>
      <c r="I1688" s="17" t="s">
        <v>411</v>
      </c>
      <c r="J1688" s="17" t="s">
        <v>5221</v>
      </c>
      <c r="K1688" s="15"/>
      <c r="L1688" s="18">
        <v>44022</v>
      </c>
      <c r="M1688" s="83">
        <v>104959.148489952</v>
      </c>
      <c r="N1688" s="84">
        <v>104959.148489952</v>
      </c>
      <c r="O1688" s="84">
        <v>109039.030099988</v>
      </c>
      <c r="P1688" s="85">
        <f t="shared" si="26"/>
        <v>0.96258329144807342</v>
      </c>
      <c r="Q1688" s="18">
        <v>43880</v>
      </c>
      <c r="R1688" s="86">
        <v>8820256.2768906206</v>
      </c>
      <c r="S1688" s="86">
        <v>8338076.4641249999</v>
      </c>
      <c r="T1688" s="15"/>
      <c r="U1688" s="19">
        <v>4.8519923093408596E-3</v>
      </c>
      <c r="V1688" s="51">
        <v>0.52711214630107905</v>
      </c>
      <c r="W1688" s="19">
        <v>3.1284846414564499E-2</v>
      </c>
      <c r="X1688" s="51">
        <v>3.91740189252232</v>
      </c>
      <c r="Y1688" s="19">
        <v>4.6037129739488598E-2</v>
      </c>
      <c r="Z1688" s="51">
        <v>23.935386432189301</v>
      </c>
      <c r="AA1688" s="19">
        <v>0.27696325653960202</v>
      </c>
      <c r="AB1688" s="51">
        <v>48.272992557147496</v>
      </c>
      <c r="AC1688" s="19">
        <v>0.46191988077422103</v>
      </c>
      <c r="AD1688" s="51">
        <v>70.477843575645196</v>
      </c>
      <c r="AE1688" s="19"/>
      <c r="AF1688" s="87"/>
      <c r="AG1688" s="19">
        <v>-3.0552353637176601E-3</v>
      </c>
      <c r="AH1688" s="51">
        <v>-2.1043445281975401</v>
      </c>
      <c r="AI1688" s="19">
        <v>9.2481497135013302E-2</v>
      </c>
      <c r="AJ1688" s="51">
        <v>22.975066920509601</v>
      </c>
      <c r="AK1688" s="19">
        <v>0.69376369238831104</v>
      </c>
      <c r="AL1688" s="19">
        <v>0.20471652434585799</v>
      </c>
      <c r="AM1688" s="51">
        <v>95.871664868784094</v>
      </c>
      <c r="AN1688" s="15"/>
      <c r="AO1688" s="22">
        <v>0.119933572896116</v>
      </c>
      <c r="AP1688" s="22">
        <v>-0.13368180527322701</v>
      </c>
      <c r="AQ1688" s="22">
        <v>0.17889114306861301</v>
      </c>
      <c r="AR1688" s="22">
        <v>-7.7410278827301199E-2</v>
      </c>
      <c r="AS1688" s="20">
        <v>8</v>
      </c>
      <c r="AT1688" s="20">
        <v>4</v>
      </c>
      <c r="AU1688" s="20">
        <v>7</v>
      </c>
      <c r="AV1688" s="21">
        <v>5</v>
      </c>
      <c r="AW1688" s="15"/>
      <c r="AX1688" s="25">
        <v>0.36840895244327798</v>
      </c>
      <c r="AY1688" s="26">
        <v>0.93006470428281296</v>
      </c>
      <c r="AZ1688" s="26">
        <v>1.7049460119105799</v>
      </c>
      <c r="BA1688" s="26">
        <v>1.39300029130936</v>
      </c>
      <c r="BB1688" s="85">
        <v>3.7963242232253801E-2</v>
      </c>
      <c r="BC1688" s="88">
        <v>-26.976698557438802</v>
      </c>
      <c r="BD1688" s="18">
        <v>43880</v>
      </c>
      <c r="BE1688" s="18">
        <v>43913</v>
      </c>
      <c r="BF1688" s="20"/>
      <c r="BG1688" s="18"/>
      <c r="BH1688" s="15"/>
    </row>
    <row r="1689" spans="1:60" x14ac:dyDescent="0.25">
      <c r="A1689" s="15"/>
      <c r="B1689" s="14" t="s">
        <v>5222</v>
      </c>
      <c r="C1689" s="14" t="s">
        <v>5223</v>
      </c>
      <c r="D1689" s="14" t="s">
        <v>5195</v>
      </c>
      <c r="E1689" s="16" t="s">
        <v>2879</v>
      </c>
      <c r="F1689" s="16" t="s">
        <v>172</v>
      </c>
      <c r="G1689" s="81" t="s">
        <v>38</v>
      </c>
      <c r="H1689" s="82" t="s">
        <v>1053</v>
      </c>
      <c r="I1689" s="17" t="s">
        <v>411</v>
      </c>
      <c r="J1689" s="17" t="s">
        <v>5224</v>
      </c>
      <c r="K1689" s="15"/>
      <c r="L1689" s="18">
        <v>44022</v>
      </c>
      <c r="M1689" s="83">
        <v>89107.728335976601</v>
      </c>
      <c r="N1689" s="84">
        <v>89107.728335976601</v>
      </c>
      <c r="O1689" s="84">
        <v>98920.817512035399</v>
      </c>
      <c r="P1689" s="85">
        <f t="shared" si="26"/>
        <v>0.9007985434929825</v>
      </c>
      <c r="Q1689" s="18">
        <v>43910</v>
      </c>
      <c r="R1689" s="86">
        <v>0</v>
      </c>
      <c r="S1689" s="86">
        <v>0</v>
      </c>
      <c r="T1689" s="15"/>
      <c r="U1689" s="19">
        <v>-5.6475616274838103E-3</v>
      </c>
      <c r="V1689" s="51">
        <v>-0.52284324738138799</v>
      </c>
      <c r="W1689" s="19">
        <v>1.2669050209296999E-2</v>
      </c>
      <c r="X1689" s="51">
        <v>2.0558222719955701</v>
      </c>
      <c r="Y1689" s="19">
        <v>2.2296616929452302E-2</v>
      </c>
      <c r="Z1689" s="51">
        <v>21.5613351512002</v>
      </c>
      <c r="AA1689" s="19">
        <v>0.134798513528949</v>
      </c>
      <c r="AB1689" s="51">
        <v>34.0565182560822</v>
      </c>
      <c r="AC1689" s="19">
        <v>0.199466044741857</v>
      </c>
      <c r="AD1689" s="51">
        <v>44.232459972437901</v>
      </c>
      <c r="AE1689" s="19">
        <v>0.33797252352465901</v>
      </c>
      <c r="AF1689" s="87">
        <v>51.574484401091503</v>
      </c>
      <c r="AG1689" s="19">
        <v>-4.2407761282447602E-2</v>
      </c>
      <c r="AH1689" s="51">
        <v>-6.0395971200705398</v>
      </c>
      <c r="AI1689" s="19">
        <v>4.9850930674438097E-2</v>
      </c>
      <c r="AJ1689" s="51">
        <v>18.7120102744375</v>
      </c>
      <c r="AK1689" s="19">
        <v>0.33739161217468799</v>
      </c>
      <c r="AL1689" s="19">
        <v>9.5278164790215697E-2</v>
      </c>
      <c r="AM1689" s="51">
        <v>50.573564745311202</v>
      </c>
      <c r="AN1689" s="15"/>
      <c r="AO1689" s="22">
        <v>3.65569780988153E-2</v>
      </c>
      <c r="AP1689" s="22">
        <v>-2.37082673384066E-2</v>
      </c>
      <c r="AQ1689" s="22">
        <v>0.140306192692224</v>
      </c>
      <c r="AR1689" s="22">
        <v>-0.10097192876492</v>
      </c>
      <c r="AS1689" s="20">
        <v>8</v>
      </c>
      <c r="AT1689" s="20">
        <v>4</v>
      </c>
      <c r="AU1689" s="20">
        <v>7</v>
      </c>
      <c r="AV1689" s="21">
        <v>5</v>
      </c>
      <c r="AW1689" s="15"/>
      <c r="AX1689" s="25">
        <v>0.135845679264603</v>
      </c>
      <c r="AY1689" s="26">
        <v>1.0408603086379999</v>
      </c>
      <c r="AZ1689" s="26">
        <v>0.97768953527065605</v>
      </c>
      <c r="BA1689" s="26">
        <v>1.6328569049892401</v>
      </c>
      <c r="BB1689" s="85">
        <v>1.40585078251206E-2</v>
      </c>
      <c r="BC1689" s="88">
        <v>-11.852551767034999</v>
      </c>
      <c r="BD1689" s="18">
        <v>43910</v>
      </c>
      <c r="BE1689" s="18">
        <v>43990</v>
      </c>
      <c r="BF1689" s="20"/>
      <c r="BG1689" s="18"/>
      <c r="BH1689" s="15"/>
    </row>
    <row r="1690" spans="1:60" x14ac:dyDescent="0.25">
      <c r="A1690" s="15"/>
      <c r="B1690" s="14" t="s">
        <v>5225</v>
      </c>
      <c r="C1690" s="14" t="s">
        <v>5226</v>
      </c>
      <c r="D1690" s="14" t="s">
        <v>5195</v>
      </c>
      <c r="E1690" s="16" t="s">
        <v>505</v>
      </c>
      <c r="F1690" s="16" t="s">
        <v>172</v>
      </c>
      <c r="G1690" s="81" t="s">
        <v>38</v>
      </c>
      <c r="H1690" s="82" t="s">
        <v>1053</v>
      </c>
      <c r="I1690" s="17" t="s">
        <v>411</v>
      </c>
      <c r="J1690" s="17" t="s">
        <v>5227</v>
      </c>
      <c r="K1690" s="15"/>
      <c r="L1690" s="18">
        <v>44022</v>
      </c>
      <c r="M1690" s="83">
        <v>1329800.3248500801</v>
      </c>
      <c r="N1690" s="84">
        <v>1329800.3248500801</v>
      </c>
      <c r="O1690" s="84">
        <v>1389210.2691993699</v>
      </c>
      <c r="P1690" s="85">
        <f t="shared" si="26"/>
        <v>0.95723473568653572</v>
      </c>
      <c r="Q1690" s="18">
        <v>43880</v>
      </c>
      <c r="R1690" s="86">
        <v>233.24776379990601</v>
      </c>
      <c r="S1690" s="86">
        <v>8862.0651858825695</v>
      </c>
      <c r="T1690" s="15"/>
      <c r="U1690" s="19">
        <v>4.7920534234435798E-3</v>
      </c>
      <c r="V1690" s="51">
        <v>0.52111825771135001</v>
      </c>
      <c r="W1690" s="19">
        <v>2.9858118714400899E-2</v>
      </c>
      <c r="X1690" s="51">
        <v>3.7747291225059598</v>
      </c>
      <c r="Y1690" s="19">
        <v>3.8481725281599197E-2</v>
      </c>
      <c r="Z1690" s="51">
        <v>23.179845986422201</v>
      </c>
      <c r="AA1690" s="19">
        <v>0.25872380920743998</v>
      </c>
      <c r="AB1690" s="51">
        <v>46.449047823902198</v>
      </c>
      <c r="AC1690" s="19">
        <v>0.42199711718247301</v>
      </c>
      <c r="AD1690" s="51">
        <v>66.485567216528594</v>
      </c>
      <c r="AE1690" s="19">
        <v>0.59789225582091599</v>
      </c>
      <c r="AF1690" s="87">
        <v>77.566457630717196</v>
      </c>
      <c r="AG1690" s="19">
        <v>-3.4991336369785101E-3</v>
      </c>
      <c r="AH1690" s="51">
        <v>-2.1487343555236298</v>
      </c>
      <c r="AI1690" s="19">
        <v>8.4113408042030602E-2</v>
      </c>
      <c r="AJ1690" s="51">
        <v>22.138258011196701</v>
      </c>
      <c r="AK1690" s="19">
        <v>0.86073664327501298</v>
      </c>
      <c r="AL1690" s="19">
        <v>0.13404608931348799</v>
      </c>
      <c r="AM1690" s="51">
        <v>78.474004536867099</v>
      </c>
      <c r="AN1690" s="15"/>
      <c r="AO1690" s="22">
        <v>0.119909509128775</v>
      </c>
      <c r="AP1690" s="22">
        <v>-0.13372772553979301</v>
      </c>
      <c r="AQ1690" s="22">
        <v>0.17745066622243</v>
      </c>
      <c r="AR1690" s="22">
        <v>-7.8715865187405101E-2</v>
      </c>
      <c r="AS1690" s="20">
        <v>8</v>
      </c>
      <c r="AT1690" s="20">
        <v>4</v>
      </c>
      <c r="AU1690" s="20">
        <v>7</v>
      </c>
      <c r="AV1690" s="21">
        <v>5</v>
      </c>
      <c r="AW1690" s="15"/>
      <c r="AX1690" s="25">
        <v>0.36843353771895598</v>
      </c>
      <c r="AY1690" s="26">
        <v>0.88083450942121999</v>
      </c>
      <c r="AZ1690" s="26">
        <v>1.6441425134835299</v>
      </c>
      <c r="BA1690" s="26">
        <v>1.3175252042983601</v>
      </c>
      <c r="BB1690" s="85">
        <v>3.7964336393306403E-2</v>
      </c>
      <c r="BC1690" s="88">
        <v>-27.062831760354999</v>
      </c>
      <c r="BD1690" s="18">
        <v>43880</v>
      </c>
      <c r="BE1690" s="18">
        <v>43913</v>
      </c>
      <c r="BF1690" s="20"/>
      <c r="BG1690" s="18"/>
      <c r="BH1690" s="15"/>
    </row>
    <row r="1691" spans="1:60" x14ac:dyDescent="0.25">
      <c r="A1691" s="15"/>
      <c r="B1691" s="14" t="s">
        <v>5228</v>
      </c>
      <c r="C1691" s="14" t="s">
        <v>5229</v>
      </c>
      <c r="D1691" s="14" t="s">
        <v>5230</v>
      </c>
      <c r="E1691" s="16" t="s">
        <v>300</v>
      </c>
      <c r="F1691" s="16" t="s">
        <v>287</v>
      </c>
      <c r="G1691" s="81" t="s">
        <v>115</v>
      </c>
      <c r="H1691" s="82" t="s">
        <v>621</v>
      </c>
      <c r="I1691" s="17" t="s">
        <v>411</v>
      </c>
      <c r="J1691" s="17" t="s">
        <v>5231</v>
      </c>
      <c r="K1691" s="15"/>
      <c r="L1691" s="18">
        <v>44022</v>
      </c>
      <c r="M1691" s="83">
        <v>623.98486800026103</v>
      </c>
      <c r="N1691" s="84">
        <v>623.98486800026103</v>
      </c>
      <c r="O1691" s="84"/>
      <c r="P1691" s="85" t="str">
        <f t="shared" si="26"/>
        <v/>
      </c>
      <c r="Q1691" s="18"/>
      <c r="R1691" s="86">
        <v>1996835.96643359</v>
      </c>
      <c r="S1691" s="86"/>
      <c r="T1691" s="15"/>
      <c r="U1691" s="19">
        <v>2.42112551859464E-4</v>
      </c>
      <c r="V1691" s="51">
        <v>6.6124170552939204E-2</v>
      </c>
      <c r="W1691" s="19">
        <v>-3.9210227174407898E-2</v>
      </c>
      <c r="X1691" s="51">
        <v>-3.1321054663749202</v>
      </c>
      <c r="Y1691" s="19">
        <v>-0.219589556586579</v>
      </c>
      <c r="Z1691" s="51">
        <v>-2.6272822004102601</v>
      </c>
      <c r="AA1691" s="19"/>
      <c r="AB1691" s="51"/>
      <c r="AC1691" s="19"/>
      <c r="AD1691" s="51"/>
      <c r="AE1691" s="19"/>
      <c r="AF1691" s="87"/>
      <c r="AG1691" s="19">
        <v>-3.1949335616445799E-3</v>
      </c>
      <c r="AH1691" s="51">
        <v>-2.11831434799024</v>
      </c>
      <c r="AI1691" s="19">
        <v>-0.203809013903956</v>
      </c>
      <c r="AJ1691" s="51">
        <v>-6.6539841834019198</v>
      </c>
      <c r="AK1691" s="19">
        <v>-0.119391905041994</v>
      </c>
      <c r="AL1691" s="19">
        <v>-0.13003653162289999</v>
      </c>
      <c r="AM1691" s="51">
        <v>1.36797317082528</v>
      </c>
      <c r="AN1691" s="15"/>
      <c r="AO1691" s="22">
        <v>6.3182852733007194E-2</v>
      </c>
      <c r="AP1691" s="22">
        <v>-9.8091748215665603E-2</v>
      </c>
      <c r="AQ1691" s="22">
        <v>7.1435639198171003E-2</v>
      </c>
      <c r="AR1691" s="22">
        <v>-0.16683598572854</v>
      </c>
      <c r="AS1691" s="20"/>
      <c r="AT1691" s="20"/>
      <c r="AU1691" s="20"/>
      <c r="AV1691" s="21"/>
      <c r="AW1691" s="15"/>
      <c r="AX1691" s="25"/>
      <c r="AY1691" s="26"/>
      <c r="AZ1691" s="26"/>
      <c r="BA1691" s="26"/>
      <c r="BB1691" s="85"/>
      <c r="BC1691" s="88">
        <v>-33.596762136265198</v>
      </c>
      <c r="BD1691" s="18">
        <v>43798</v>
      </c>
      <c r="BE1691" s="18">
        <v>43964</v>
      </c>
      <c r="BF1691" s="20"/>
      <c r="BG1691" s="18"/>
      <c r="BH1691" s="15"/>
    </row>
    <row r="1692" spans="1:60" x14ac:dyDescent="0.25">
      <c r="A1692" s="15"/>
      <c r="B1692" s="14" t="s">
        <v>5232</v>
      </c>
      <c r="C1692" s="14" t="s">
        <v>5233</v>
      </c>
      <c r="D1692" s="14" t="s">
        <v>5230</v>
      </c>
      <c r="E1692" s="16" t="s">
        <v>5165</v>
      </c>
      <c r="F1692" s="16" t="s">
        <v>287</v>
      </c>
      <c r="G1692" s="81" t="s">
        <v>115</v>
      </c>
      <c r="H1692" s="82" t="s">
        <v>621</v>
      </c>
      <c r="I1692" s="17" t="s">
        <v>411</v>
      </c>
      <c r="J1692" s="17" t="s">
        <v>64</v>
      </c>
      <c r="K1692" s="15"/>
      <c r="L1692" s="18">
        <v>44022</v>
      </c>
      <c r="M1692" s="83">
        <v>892.35620999988203</v>
      </c>
      <c r="N1692" s="84">
        <v>892.35620999988203</v>
      </c>
      <c r="O1692" s="84"/>
      <c r="P1692" s="85" t="str">
        <f t="shared" si="26"/>
        <v/>
      </c>
      <c r="Q1692" s="18"/>
      <c r="R1692" s="86">
        <v>81374.779708251997</v>
      </c>
      <c r="S1692" s="86"/>
      <c r="T1692" s="15"/>
      <c r="U1692" s="19">
        <v>3.1136723555391698E-4</v>
      </c>
      <c r="V1692" s="51">
        <v>7.3049638922384502E-2</v>
      </c>
      <c r="W1692" s="19">
        <v>-3.9819153737880697E-2</v>
      </c>
      <c r="X1692" s="51">
        <v>-3.1929981227222002</v>
      </c>
      <c r="Y1692" s="19"/>
      <c r="Z1692" s="51"/>
      <c r="AA1692" s="19"/>
      <c r="AB1692" s="51"/>
      <c r="AC1692" s="19"/>
      <c r="AD1692" s="51"/>
      <c r="AE1692" s="19"/>
      <c r="AF1692" s="87"/>
      <c r="AG1692" s="19">
        <v>-3.2902885959629198E-3</v>
      </c>
      <c r="AH1692" s="51">
        <v>-2.1278498514220701</v>
      </c>
      <c r="AI1692" s="19"/>
      <c r="AJ1692" s="51"/>
      <c r="AK1692" s="19">
        <v>7.1461757361248601E-2</v>
      </c>
      <c r="AL1692" s="19">
        <v>0.44785810322733599</v>
      </c>
      <c r="AM1692" s="51">
        <v>5.4926745306147504</v>
      </c>
      <c r="AN1692" s="15"/>
      <c r="AO1692" s="22">
        <v>4.0606823096823098E-2</v>
      </c>
      <c r="AP1692" s="22">
        <v>-3.1013473931125201E-2</v>
      </c>
      <c r="AQ1692" s="22">
        <v>2.3682536399064699E-2</v>
      </c>
      <c r="AR1692" s="22">
        <v>-3.2902885959629198E-3</v>
      </c>
      <c r="AS1692" s="20"/>
      <c r="AT1692" s="20"/>
      <c r="AU1692" s="20"/>
      <c r="AV1692" s="21"/>
      <c r="AW1692" s="15"/>
      <c r="AX1692" s="25"/>
      <c r="AY1692" s="26"/>
      <c r="AZ1692" s="26"/>
      <c r="BA1692" s="26"/>
      <c r="BB1692" s="85"/>
      <c r="BC1692" s="88">
        <v>-5.9442596416483902</v>
      </c>
      <c r="BD1692" s="18">
        <v>43957</v>
      </c>
      <c r="BE1692" s="18">
        <v>43964</v>
      </c>
      <c r="BF1692" s="20">
        <v>12</v>
      </c>
      <c r="BG1692" s="18">
        <v>43973</v>
      </c>
      <c r="BH1692" s="15"/>
    </row>
    <row r="1693" spans="1:60" x14ac:dyDescent="0.25">
      <c r="A1693" s="15"/>
      <c r="B1693" s="14" t="s">
        <v>5234</v>
      </c>
      <c r="C1693" s="14" t="s">
        <v>5235</v>
      </c>
      <c r="D1693" s="14" t="s">
        <v>5236</v>
      </c>
      <c r="E1693" s="16" t="s">
        <v>43</v>
      </c>
      <c r="F1693" s="16" t="s">
        <v>37</v>
      </c>
      <c r="G1693" s="81" t="s">
        <v>115</v>
      </c>
      <c r="H1693" s="82" t="s">
        <v>39</v>
      </c>
      <c r="I1693" s="17" t="s">
        <v>31</v>
      </c>
      <c r="J1693" s="17" t="s">
        <v>5237</v>
      </c>
      <c r="K1693" s="15"/>
      <c r="L1693" s="18">
        <v>44022</v>
      </c>
      <c r="M1693" s="83">
        <v>1151.80939999968</v>
      </c>
      <c r="N1693" s="84">
        <v>1151.80939999968</v>
      </c>
      <c r="O1693" s="84">
        <v>1618.1369000002701</v>
      </c>
      <c r="P1693" s="85">
        <f t="shared" si="26"/>
        <v>0.71181208462614487</v>
      </c>
      <c r="Q1693" s="18">
        <v>43756</v>
      </c>
      <c r="R1693" s="86">
        <v>979859.75600000005</v>
      </c>
      <c r="S1693" s="86">
        <v>2022607.8773417999</v>
      </c>
      <c r="T1693" s="15"/>
      <c r="U1693" s="19">
        <v>-7.3863880970748098E-4</v>
      </c>
      <c r="V1693" s="51">
        <v>-3.1950965603755301E-2</v>
      </c>
      <c r="W1693" s="19">
        <v>-9.8586089970922296E-3</v>
      </c>
      <c r="X1693" s="51">
        <v>-0.19694364864335501</v>
      </c>
      <c r="Y1693" s="19">
        <v>-0.24608233397069901</v>
      </c>
      <c r="Z1693" s="51">
        <v>-5.27655993882217</v>
      </c>
      <c r="AA1693" s="19">
        <v>-0.27980872255924599</v>
      </c>
      <c r="AB1693" s="51">
        <v>-7.4042053527664402</v>
      </c>
      <c r="AC1693" s="19">
        <v>-0.34354816785722497</v>
      </c>
      <c r="AD1693" s="51">
        <v>-10.0689612874703</v>
      </c>
      <c r="AE1693" s="19">
        <v>-0.31378729367046598</v>
      </c>
      <c r="AF1693" s="87">
        <v>-13.6014973184501</v>
      </c>
      <c r="AG1693" s="19">
        <v>1.6967807818218699E-2</v>
      </c>
      <c r="AH1693" s="51">
        <v>-0.10204021000390601</v>
      </c>
      <c r="AI1693" s="19">
        <v>-0.203216576944105</v>
      </c>
      <c r="AJ1693" s="51">
        <v>-6.5947404874168596</v>
      </c>
      <c r="AK1693" s="19">
        <v>-0.36749912138097002</v>
      </c>
      <c r="AL1693" s="19">
        <v>-5.2274613318368197E-2</v>
      </c>
      <c r="AM1693" s="51">
        <v>-25.772965148091298</v>
      </c>
      <c r="AN1693" s="15"/>
      <c r="AO1693" s="22">
        <v>6.7154629339711405E-2</v>
      </c>
      <c r="AP1693" s="22">
        <v>-0.122353530876426</v>
      </c>
      <c r="AQ1693" s="22">
        <v>0.139884544500092</v>
      </c>
      <c r="AR1693" s="22">
        <v>-0.198906283357355</v>
      </c>
      <c r="AS1693" s="20">
        <v>5</v>
      </c>
      <c r="AT1693" s="20">
        <v>7</v>
      </c>
      <c r="AU1693" s="20">
        <v>3</v>
      </c>
      <c r="AV1693" s="21">
        <v>9</v>
      </c>
      <c r="AW1693" s="15"/>
      <c r="AX1693" s="25">
        <v>0.29962218975328098</v>
      </c>
      <c r="AY1693" s="26">
        <v>-0.72964543287707795</v>
      </c>
      <c r="AZ1693" s="26">
        <v>-0.84413674961524499</v>
      </c>
      <c r="BA1693" s="26">
        <v>-0.94565238876657498</v>
      </c>
      <c r="BB1693" s="85">
        <v>3.0472652515891201E-2</v>
      </c>
      <c r="BC1693" s="88">
        <v>-45.211576350557202</v>
      </c>
      <c r="BD1693" s="18">
        <v>43756</v>
      </c>
      <c r="BE1693" s="18">
        <v>43913</v>
      </c>
      <c r="BF1693" s="20"/>
      <c r="BG1693" s="18"/>
      <c r="BH1693" s="15"/>
    </row>
    <row r="1694" spans="1:60" x14ac:dyDescent="0.25">
      <c r="A1694" s="15"/>
      <c r="B1694" s="14" t="s">
        <v>5238</v>
      </c>
      <c r="C1694" s="14" t="s">
        <v>5239</v>
      </c>
      <c r="D1694" s="14" t="s">
        <v>5236</v>
      </c>
      <c r="E1694" s="16" t="s">
        <v>59</v>
      </c>
      <c r="F1694" s="16" t="s">
        <v>37</v>
      </c>
      <c r="G1694" s="81" t="s">
        <v>115</v>
      </c>
      <c r="H1694" s="82" t="s">
        <v>39</v>
      </c>
      <c r="I1694" s="17" t="s">
        <v>31</v>
      </c>
      <c r="J1694" s="17" t="s">
        <v>64</v>
      </c>
      <c r="K1694" s="15"/>
      <c r="L1694" s="18">
        <v>44022</v>
      </c>
      <c r="M1694" s="83">
        <v>662.70299999974702</v>
      </c>
      <c r="N1694" s="84">
        <v>662.70299999974702</v>
      </c>
      <c r="O1694" s="84">
        <v>922.86679999995999</v>
      </c>
      <c r="P1694" s="85">
        <f t="shared" si="26"/>
        <v>0.71809171160970986</v>
      </c>
      <c r="Q1694" s="18">
        <v>43756</v>
      </c>
      <c r="R1694" s="86">
        <v>26636.901999999998</v>
      </c>
      <c r="S1694" s="86">
        <v>738618.55944433599</v>
      </c>
      <c r="T1694" s="15"/>
      <c r="U1694" s="19">
        <v>-7.3312412223458501E-4</v>
      </c>
      <c r="V1694" s="51">
        <v>-3.1399496856465703E-2</v>
      </c>
      <c r="W1694" s="19">
        <v>-9.6958807307601091E-3</v>
      </c>
      <c r="X1694" s="51">
        <v>-0.18067082201014301</v>
      </c>
      <c r="Y1694" s="19">
        <v>-0.23978018309659099</v>
      </c>
      <c r="Z1694" s="51">
        <v>-4.6463448514114098</v>
      </c>
      <c r="AA1694" s="19">
        <v>-0.27305848698975799</v>
      </c>
      <c r="AB1694" s="51">
        <v>-6.7291817958175697</v>
      </c>
      <c r="AC1694" s="19">
        <v>-0.33606945882260297</v>
      </c>
      <c r="AD1694" s="51">
        <v>-9.3210903840081301</v>
      </c>
      <c r="AE1694" s="19"/>
      <c r="AF1694" s="87"/>
      <c r="AG1694" s="19">
        <v>1.7023518505084202E-2</v>
      </c>
      <c r="AH1694" s="51">
        <v>-9.6469141317356802E-2</v>
      </c>
      <c r="AI1694" s="19">
        <v>-0.19651209991308899</v>
      </c>
      <c r="AJ1694" s="51">
        <v>-5.9242927843151802</v>
      </c>
      <c r="AK1694" s="19">
        <v>-0.33869744043098798</v>
      </c>
      <c r="AL1694" s="19">
        <v>-0.13054028424172401</v>
      </c>
      <c r="AM1694" s="51">
        <v>-11.769802401337101</v>
      </c>
      <c r="AN1694" s="15"/>
      <c r="AO1694" s="22">
        <v>6.7160634058382102E-2</v>
      </c>
      <c r="AP1694" s="22">
        <v>-0.122339200192946</v>
      </c>
      <c r="AQ1694" s="22">
        <v>0.138443812798942</v>
      </c>
      <c r="AR1694" s="22">
        <v>-0.19877018577157299</v>
      </c>
      <c r="AS1694" s="20">
        <v>5</v>
      </c>
      <c r="AT1694" s="20">
        <v>7</v>
      </c>
      <c r="AU1694" s="20">
        <v>3</v>
      </c>
      <c r="AV1694" s="21">
        <v>9</v>
      </c>
      <c r="AW1694" s="15"/>
      <c r="AX1694" s="25">
        <v>0.298591275039362</v>
      </c>
      <c r="AY1694" s="26">
        <v>-0.70826131509875301</v>
      </c>
      <c r="AZ1694" s="26">
        <v>-0.775037573017471</v>
      </c>
      <c r="BA1694" s="26">
        <v>-0.91983891252584704</v>
      </c>
      <c r="BB1694" s="85">
        <v>3.03685338358991E-2</v>
      </c>
      <c r="BC1694" s="88">
        <v>-45.164556791947703</v>
      </c>
      <c r="BD1694" s="18">
        <v>43756</v>
      </c>
      <c r="BE1694" s="18">
        <v>43913</v>
      </c>
      <c r="BF1694" s="20"/>
      <c r="BG1694" s="18"/>
      <c r="BH1694" s="15"/>
    </row>
    <row r="1695" spans="1:60" x14ac:dyDescent="0.25">
      <c r="A1695" s="15"/>
      <c r="B1695" s="14" t="s">
        <v>5240</v>
      </c>
      <c r="C1695" s="14" t="s">
        <v>5241</v>
      </c>
      <c r="D1695" s="14" t="s">
        <v>5242</v>
      </c>
      <c r="E1695" s="16" t="s">
        <v>36</v>
      </c>
      <c r="F1695" s="16" t="s">
        <v>28</v>
      </c>
      <c r="G1695" s="81" t="s">
        <v>115</v>
      </c>
      <c r="H1695" s="82" t="s">
        <v>1559</v>
      </c>
      <c r="I1695" s="17" t="s">
        <v>31</v>
      </c>
      <c r="J1695" s="17" t="s">
        <v>5243</v>
      </c>
      <c r="K1695" s="15"/>
      <c r="L1695" s="18">
        <v>43873</v>
      </c>
      <c r="M1695" s="83"/>
      <c r="N1695" s="84"/>
      <c r="O1695" s="84">
        <v>975.36950000003003</v>
      </c>
      <c r="P1695" s="85">
        <f t="shared" si="26"/>
        <v>0</v>
      </c>
      <c r="Q1695" s="18">
        <v>43853</v>
      </c>
      <c r="R1695" s="86"/>
      <c r="S1695" s="86">
        <v>4504457.15939062</v>
      </c>
      <c r="T1695" s="15"/>
      <c r="U1695" s="19"/>
      <c r="V1695" s="51"/>
      <c r="W1695" s="19"/>
      <c r="X1695" s="51"/>
      <c r="Y1695" s="19"/>
      <c r="Z1695" s="51"/>
      <c r="AA1695" s="19"/>
      <c r="AB1695" s="51"/>
      <c r="AC1695" s="19"/>
      <c r="AD1695" s="51"/>
      <c r="AE1695" s="19"/>
      <c r="AF1695" s="87"/>
      <c r="AG1695" s="19"/>
      <c r="AH1695" s="51"/>
      <c r="AI1695" s="19"/>
      <c r="AJ1695" s="51"/>
      <c r="AK1695" s="19"/>
      <c r="AL1695" s="19"/>
      <c r="AM1695" s="51"/>
      <c r="AN1695" s="15"/>
      <c r="AO1695" s="22">
        <v>3.7581467151540003E-2</v>
      </c>
      <c r="AP1695" s="22">
        <v>-4.0413600223473602E-2</v>
      </c>
      <c r="AQ1695" s="22">
        <v>8.5317916122294293E-2</v>
      </c>
      <c r="AR1695" s="22">
        <v>-3.0799798901170999E-2</v>
      </c>
      <c r="AS1695" s="20"/>
      <c r="AT1695" s="20"/>
      <c r="AU1695" s="20"/>
      <c r="AV1695" s="21"/>
      <c r="AW1695" s="15"/>
      <c r="AX1695" s="25"/>
      <c r="AY1695" s="26"/>
      <c r="AZ1695" s="26"/>
      <c r="BA1695" s="26"/>
      <c r="BB1695" s="85"/>
      <c r="BC1695" s="88">
        <v>-10.8484363412717</v>
      </c>
      <c r="BD1695" s="18">
        <v>43686</v>
      </c>
      <c r="BE1695" s="18">
        <v>43703</v>
      </c>
      <c r="BF1695" s="20">
        <v>52</v>
      </c>
      <c r="BG1695" s="18">
        <v>43760</v>
      </c>
      <c r="BH1695" s="15"/>
    </row>
    <row r="1696" spans="1:60" x14ac:dyDescent="0.25">
      <c r="A1696" s="15"/>
      <c r="B1696" s="14" t="s">
        <v>5244</v>
      </c>
      <c r="C1696" s="14" t="s">
        <v>5245</v>
      </c>
      <c r="D1696" s="14" t="s">
        <v>5242</v>
      </c>
      <c r="E1696" s="16" t="s">
        <v>43</v>
      </c>
      <c r="F1696" s="16" t="s">
        <v>28</v>
      </c>
      <c r="G1696" s="81" t="s">
        <v>115</v>
      </c>
      <c r="H1696" s="82" t="s">
        <v>1559</v>
      </c>
      <c r="I1696" s="17" t="s">
        <v>31</v>
      </c>
      <c r="J1696" s="17" t="s">
        <v>5246</v>
      </c>
      <c r="K1696" s="15"/>
      <c r="L1696" s="18">
        <v>44022</v>
      </c>
      <c r="M1696" s="83">
        <v>2029.6044999994299</v>
      </c>
      <c r="N1696" s="84">
        <v>2029.6044999994299</v>
      </c>
      <c r="O1696" s="84">
        <v>3067.9583999998899</v>
      </c>
      <c r="P1696" s="85">
        <f t="shared" si="26"/>
        <v>0.66154889844644005</v>
      </c>
      <c r="Q1696" s="18">
        <v>43853</v>
      </c>
      <c r="R1696" s="86">
        <v>275485.85800000001</v>
      </c>
      <c r="S1696" s="86">
        <v>297577.75946923799</v>
      </c>
      <c r="T1696" s="15"/>
      <c r="U1696" s="19">
        <v>2.68476867895515E-2</v>
      </c>
      <c r="V1696" s="51">
        <v>2.7266815943221401</v>
      </c>
      <c r="W1696" s="19">
        <v>9.4771068397676607E-3</v>
      </c>
      <c r="X1696" s="51">
        <v>1.7366279350426299</v>
      </c>
      <c r="Y1696" s="19">
        <v>-0.32190305734344299</v>
      </c>
      <c r="Z1696" s="51">
        <v>-12.8586322760966</v>
      </c>
      <c r="AA1696" s="19">
        <v>-0.149972125798813</v>
      </c>
      <c r="AB1696" s="51">
        <v>5.5794543232768801</v>
      </c>
      <c r="AC1696" s="19">
        <v>0.30841705610888298</v>
      </c>
      <c r="AD1696" s="51">
        <v>55.127561109140501</v>
      </c>
      <c r="AE1696" s="19">
        <v>0.33390448276652002</v>
      </c>
      <c r="AF1696" s="87">
        <v>51.167680325277601</v>
      </c>
      <c r="AG1696" s="19">
        <v>3.8242973076194203E-2</v>
      </c>
      <c r="AH1696" s="51">
        <v>2.02547631579364</v>
      </c>
      <c r="AI1696" s="19">
        <v>-0.298920974206412</v>
      </c>
      <c r="AJ1696" s="51">
        <v>-16.165180213662101</v>
      </c>
      <c r="AK1696" s="19">
        <v>1.4802249999775099E-2</v>
      </c>
      <c r="AL1696" s="19">
        <v>1.65886276045057E-3</v>
      </c>
      <c r="AM1696" s="51">
        <v>4.1447077467673799</v>
      </c>
      <c r="AN1696" s="15"/>
      <c r="AO1696" s="22">
        <v>0.146527682387386</v>
      </c>
      <c r="AP1696" s="22">
        <v>-0.17193987225444299</v>
      </c>
      <c r="AQ1696" s="22">
        <v>9.2690879406291102E-2</v>
      </c>
      <c r="AR1696" s="22">
        <v>-0.40479432417138</v>
      </c>
      <c r="AS1696" s="20">
        <v>9</v>
      </c>
      <c r="AT1696" s="20">
        <v>3</v>
      </c>
      <c r="AU1696" s="20">
        <v>7</v>
      </c>
      <c r="AV1696" s="21">
        <v>5</v>
      </c>
      <c r="AW1696" s="15"/>
      <c r="AX1696" s="25">
        <v>0.54562496025173501</v>
      </c>
      <c r="AY1696" s="26">
        <v>-0.14894119293421701</v>
      </c>
      <c r="AZ1696" s="26">
        <v>0.39831694860322397</v>
      </c>
      <c r="BA1696" s="26">
        <v>-0.19952525405574301</v>
      </c>
      <c r="BB1696" s="85">
        <v>5.5035824796868797E-2</v>
      </c>
      <c r="BC1696" s="88">
        <v>-55.326552015845699</v>
      </c>
      <c r="BD1696" s="18">
        <v>43853</v>
      </c>
      <c r="BE1696" s="18">
        <v>43913</v>
      </c>
      <c r="BF1696" s="20"/>
      <c r="BG1696" s="18"/>
      <c r="BH1696" s="15"/>
    </row>
    <row r="1697" spans="1:60" x14ac:dyDescent="0.25">
      <c r="A1697" s="15"/>
      <c r="B1697" s="14" t="s">
        <v>5247</v>
      </c>
      <c r="C1697" s="14" t="s">
        <v>5248</v>
      </c>
      <c r="D1697" s="14" t="s">
        <v>5242</v>
      </c>
      <c r="E1697" s="16" t="s">
        <v>213</v>
      </c>
      <c r="F1697" s="16" t="s">
        <v>28</v>
      </c>
      <c r="G1697" s="81" t="s">
        <v>115</v>
      </c>
      <c r="H1697" s="82" t="s">
        <v>1559</v>
      </c>
      <c r="I1697" s="17" t="s">
        <v>31</v>
      </c>
      <c r="J1697" s="17" t="s">
        <v>5249</v>
      </c>
      <c r="K1697" s="15"/>
      <c r="L1697" s="18">
        <v>44022</v>
      </c>
      <c r="M1697" s="83">
        <v>683.60620000027097</v>
      </c>
      <c r="N1697" s="84">
        <v>683.60620000027097</v>
      </c>
      <c r="O1697" s="84"/>
      <c r="P1697" s="85" t="str">
        <f t="shared" si="26"/>
        <v/>
      </c>
      <c r="Q1697" s="18"/>
      <c r="R1697" s="86">
        <v>1012362.785</v>
      </c>
      <c r="S1697" s="86"/>
      <c r="T1697" s="15"/>
      <c r="U1697" s="19">
        <v>2.6904010132057E-2</v>
      </c>
      <c r="V1697" s="51">
        <v>2.7323139285726898</v>
      </c>
      <c r="W1697" s="19">
        <v>1.1137947340103E-2</v>
      </c>
      <c r="X1697" s="51">
        <v>1.90271198507617</v>
      </c>
      <c r="Y1697" s="19">
        <v>-0.31510661136504498</v>
      </c>
      <c r="Z1697" s="51">
        <v>-12.178987678256799</v>
      </c>
      <c r="AA1697" s="19"/>
      <c r="AB1697" s="51"/>
      <c r="AC1697" s="19"/>
      <c r="AD1697" s="51"/>
      <c r="AE1697" s="19"/>
      <c r="AF1697" s="87"/>
      <c r="AG1697" s="19">
        <v>3.8811947870272E-2</v>
      </c>
      <c r="AH1697" s="51">
        <v>2.0823737952014199</v>
      </c>
      <c r="AI1697" s="19"/>
      <c r="AJ1697" s="51"/>
      <c r="AK1697" s="19">
        <v>-0.31639379999978701</v>
      </c>
      <c r="AL1697" s="19">
        <v>-0.51359186617541097</v>
      </c>
      <c r="AM1697" s="51">
        <v>-13.667742558755</v>
      </c>
      <c r="AN1697" s="15"/>
      <c r="AO1697" s="22">
        <v>0.14659044782456501</v>
      </c>
      <c r="AP1697" s="22">
        <v>-0.17189453952974901</v>
      </c>
      <c r="AQ1697" s="22">
        <v>9.4488914493995296E-2</v>
      </c>
      <c r="AR1697" s="22">
        <v>-0.40378226319968202</v>
      </c>
      <c r="AS1697" s="20"/>
      <c r="AT1697" s="20"/>
      <c r="AU1697" s="20"/>
      <c r="AV1697" s="21"/>
      <c r="AW1697" s="15"/>
      <c r="AX1697" s="25"/>
      <c r="AY1697" s="26"/>
      <c r="AZ1697" s="26"/>
      <c r="BA1697" s="26"/>
      <c r="BB1697" s="85"/>
      <c r="BC1697" s="88">
        <v>-55.179418347077402</v>
      </c>
      <c r="BD1697" s="18">
        <v>43853</v>
      </c>
      <c r="BE1697" s="18">
        <v>43913</v>
      </c>
      <c r="BF1697" s="20"/>
      <c r="BG1697" s="18"/>
      <c r="BH1697" s="15"/>
    </row>
    <row r="1698" spans="1:60" x14ac:dyDescent="0.25">
      <c r="A1698" s="15"/>
      <c r="B1698" s="14" t="s">
        <v>5250</v>
      </c>
      <c r="C1698" s="14" t="s">
        <v>5251</v>
      </c>
      <c r="D1698" s="14" t="s">
        <v>5242</v>
      </c>
      <c r="E1698" s="16" t="s">
        <v>516</v>
      </c>
      <c r="F1698" s="16" t="s">
        <v>28</v>
      </c>
      <c r="G1698" s="81" t="s">
        <v>115</v>
      </c>
      <c r="H1698" s="82" t="s">
        <v>1559</v>
      </c>
      <c r="I1698" s="17" t="s">
        <v>31</v>
      </c>
      <c r="J1698" s="17" t="s">
        <v>5252</v>
      </c>
      <c r="K1698" s="15"/>
      <c r="L1698" s="18">
        <v>44022</v>
      </c>
      <c r="M1698" s="83">
        <v>2262.30950000137</v>
      </c>
      <c r="N1698" s="84">
        <v>2262.30950000137</v>
      </c>
      <c r="O1698" s="84">
        <v>3397.6204999983302</v>
      </c>
      <c r="P1698" s="85">
        <f t="shared" si="26"/>
        <v>0.6658511449417267</v>
      </c>
      <c r="Q1698" s="18">
        <v>43853</v>
      </c>
      <c r="R1698" s="86">
        <v>11451.913</v>
      </c>
      <c r="S1698" s="86">
        <v>557996.76165039104</v>
      </c>
      <c r="T1698" s="15"/>
      <c r="U1698" s="19">
        <v>2.6887098543738799E-2</v>
      </c>
      <c r="V1698" s="51">
        <v>2.7306227697408798</v>
      </c>
      <c r="W1698" s="19">
        <v>1.0639162816005399E-2</v>
      </c>
      <c r="X1698" s="51">
        <v>1.85283353266641</v>
      </c>
      <c r="Y1698" s="19">
        <v>-0.31715274142072303</v>
      </c>
      <c r="Z1698" s="51">
        <v>-12.3836006838246</v>
      </c>
      <c r="AA1698" s="19">
        <v>-0.13795461338391801</v>
      </c>
      <c r="AB1698" s="51">
        <v>6.7812055647664202</v>
      </c>
      <c r="AC1698" s="19"/>
      <c r="AD1698" s="51"/>
      <c r="AE1698" s="19"/>
      <c r="AF1698" s="87"/>
      <c r="AG1698" s="19">
        <v>3.8641068540528102E-2</v>
      </c>
      <c r="AH1698" s="51">
        <v>2.06528586222703</v>
      </c>
      <c r="AI1698" s="19">
        <v>-0.29373880208557201</v>
      </c>
      <c r="AJ1698" s="51">
        <v>-15.6469630015636</v>
      </c>
      <c r="AK1698" s="19">
        <v>0.13115475000085999</v>
      </c>
      <c r="AL1698" s="19">
        <v>0.10906883005736701</v>
      </c>
      <c r="AM1698" s="51">
        <v>31.2989171385125</v>
      </c>
      <c r="AN1698" s="15"/>
      <c r="AO1698" s="22">
        <v>0.146571641869814</v>
      </c>
      <c r="AP1698" s="22">
        <v>-0.17190812202636199</v>
      </c>
      <c r="AQ1698" s="22">
        <v>9.3949057782156203E-2</v>
      </c>
      <c r="AR1698" s="22">
        <v>-0.40408618333633101</v>
      </c>
      <c r="AS1698" s="20">
        <v>9</v>
      </c>
      <c r="AT1698" s="20">
        <v>3</v>
      </c>
      <c r="AU1698" s="20">
        <v>7</v>
      </c>
      <c r="AV1698" s="21">
        <v>5</v>
      </c>
      <c r="AW1698" s="15"/>
      <c r="AX1698" s="25">
        <v>0.54559575463354104</v>
      </c>
      <c r="AY1698" s="26">
        <v>-0.126105435509999</v>
      </c>
      <c r="AZ1698" s="26">
        <v>0.433963340492937</v>
      </c>
      <c r="BA1698" s="26">
        <v>-0.169075918514181</v>
      </c>
      <c r="BB1698" s="85">
        <v>5.5036116999108299E-2</v>
      </c>
      <c r="BC1698" s="88">
        <v>-55.223621943616301</v>
      </c>
      <c r="BD1698" s="18">
        <v>43853</v>
      </c>
      <c r="BE1698" s="18">
        <v>43913</v>
      </c>
      <c r="BF1698" s="20"/>
      <c r="BG1698" s="18"/>
      <c r="BH1698" s="15"/>
    </row>
    <row r="1699" spans="1:60" x14ac:dyDescent="0.25">
      <c r="A1699" s="15"/>
      <c r="B1699" s="14" t="s">
        <v>5253</v>
      </c>
      <c r="C1699" s="14" t="s">
        <v>5254</v>
      </c>
      <c r="D1699" s="14" t="s">
        <v>5242</v>
      </c>
      <c r="E1699" s="16" t="s">
        <v>51</v>
      </c>
      <c r="F1699" s="16" t="s">
        <v>28</v>
      </c>
      <c r="G1699" s="81" t="s">
        <v>115</v>
      </c>
      <c r="H1699" s="82" t="s">
        <v>1559</v>
      </c>
      <c r="I1699" s="17" t="s">
        <v>31</v>
      </c>
      <c r="J1699" s="17" t="s">
        <v>5255</v>
      </c>
      <c r="K1699" s="15"/>
      <c r="L1699" s="18">
        <v>43873</v>
      </c>
      <c r="M1699" s="83"/>
      <c r="N1699" s="84"/>
      <c r="O1699" s="84">
        <v>1000</v>
      </c>
      <c r="P1699" s="85">
        <f t="shared" si="26"/>
        <v>0</v>
      </c>
      <c r="Q1699" s="18">
        <v>43873</v>
      </c>
      <c r="R1699" s="86"/>
      <c r="S1699" s="86">
        <v>0</v>
      </c>
      <c r="T1699" s="15"/>
      <c r="U1699" s="19"/>
      <c r="V1699" s="51"/>
      <c r="W1699" s="19"/>
      <c r="X1699" s="51"/>
      <c r="Y1699" s="19"/>
      <c r="Z1699" s="51"/>
      <c r="AA1699" s="19"/>
      <c r="AB1699" s="51"/>
      <c r="AC1699" s="19"/>
      <c r="AD1699" s="51"/>
      <c r="AE1699" s="19"/>
      <c r="AF1699" s="87"/>
      <c r="AG1699" s="19"/>
      <c r="AH1699" s="51"/>
      <c r="AI1699" s="19"/>
      <c r="AJ1699" s="51"/>
      <c r="AK1699" s="19"/>
      <c r="AL1699" s="19"/>
      <c r="AM1699" s="51"/>
      <c r="AN1699" s="15"/>
      <c r="AO1699" s="22">
        <v>0</v>
      </c>
      <c r="AP1699" s="22">
        <v>0</v>
      </c>
      <c r="AQ1699" s="22">
        <v>0</v>
      </c>
      <c r="AR1699" s="22">
        <v>0</v>
      </c>
      <c r="AS1699" s="20"/>
      <c r="AT1699" s="20"/>
      <c r="AU1699" s="20"/>
      <c r="AV1699" s="21"/>
      <c r="AW1699" s="15"/>
      <c r="AX1699" s="25"/>
      <c r="AY1699" s="26"/>
      <c r="AZ1699" s="26"/>
      <c r="BA1699" s="26"/>
      <c r="BB1699" s="85"/>
      <c r="BC1699" s="88">
        <v>0</v>
      </c>
      <c r="BD1699" s="18">
        <v>43657</v>
      </c>
      <c r="BE1699" s="18"/>
      <c r="BF1699" s="20"/>
      <c r="BG1699" s="18"/>
      <c r="BH1699" s="15"/>
    </row>
    <row r="1700" spans="1:60" x14ac:dyDescent="0.25">
      <c r="A1700" s="15"/>
      <c r="B1700" s="14" t="s">
        <v>5256</v>
      </c>
      <c r="C1700" s="14" t="s">
        <v>5257</v>
      </c>
      <c r="D1700" s="14" t="s">
        <v>5242</v>
      </c>
      <c r="E1700" s="16" t="s">
        <v>317</v>
      </c>
      <c r="F1700" s="16" t="s">
        <v>28</v>
      </c>
      <c r="G1700" s="81" t="s">
        <v>115</v>
      </c>
      <c r="H1700" s="82" t="s">
        <v>1559</v>
      </c>
      <c r="I1700" s="17" t="s">
        <v>31</v>
      </c>
      <c r="J1700" s="17" t="s">
        <v>64</v>
      </c>
      <c r="K1700" s="15"/>
      <c r="L1700" s="18">
        <v>44022</v>
      </c>
      <c r="M1700" s="83">
        <v>637.21690000034903</v>
      </c>
      <c r="N1700" s="84">
        <v>637.21690000034903</v>
      </c>
      <c r="O1700" s="84"/>
      <c r="P1700" s="85" t="str">
        <f t="shared" si="26"/>
        <v/>
      </c>
      <c r="Q1700" s="18"/>
      <c r="R1700" s="86">
        <v>3763598.9939999999</v>
      </c>
      <c r="S1700" s="86"/>
      <c r="T1700" s="15"/>
      <c r="U1700" s="19">
        <v>2.6771734490466801E-2</v>
      </c>
      <c r="V1700" s="51">
        <v>2.7190863644136698</v>
      </c>
      <c r="W1700" s="19">
        <v>7.2392213496641497E-3</v>
      </c>
      <c r="X1700" s="51">
        <v>1.51283938603228</v>
      </c>
      <c r="Y1700" s="19"/>
      <c r="Z1700" s="51"/>
      <c r="AA1700" s="19"/>
      <c r="AB1700" s="51"/>
      <c r="AC1700" s="19"/>
      <c r="AD1700" s="51"/>
      <c r="AE1700" s="19"/>
      <c r="AF1700" s="87"/>
      <c r="AG1700" s="19">
        <v>3.7475107852515101E-2</v>
      </c>
      <c r="AH1700" s="51">
        <v>1.9486897934257299</v>
      </c>
      <c r="AI1700" s="19"/>
      <c r="AJ1700" s="51"/>
      <c r="AK1700" s="19">
        <v>-0.31762327164149601</v>
      </c>
      <c r="AL1700" s="19">
        <v>-0.59689699096023097</v>
      </c>
      <c r="AM1700" s="51">
        <v>-18.259810880787001</v>
      </c>
      <c r="AN1700" s="15"/>
      <c r="AO1700" s="22">
        <v>0.146442787627166</v>
      </c>
      <c r="AP1700" s="22">
        <v>-0.172001102080685</v>
      </c>
      <c r="AQ1700" s="22">
        <v>9.0268681598972805E-2</v>
      </c>
      <c r="AR1700" s="22">
        <v>-0.40615766740229398</v>
      </c>
      <c r="AS1700" s="20"/>
      <c r="AT1700" s="20"/>
      <c r="AU1700" s="20"/>
      <c r="AV1700" s="21"/>
      <c r="AW1700" s="15"/>
      <c r="AX1700" s="25"/>
      <c r="AY1700" s="26"/>
      <c r="AZ1700" s="26"/>
      <c r="BA1700" s="26"/>
      <c r="BB1700" s="85"/>
      <c r="BC1700" s="88">
        <v>-54.165552822174497</v>
      </c>
      <c r="BD1700" s="18">
        <v>43880</v>
      </c>
      <c r="BE1700" s="18">
        <v>43913</v>
      </c>
      <c r="BF1700" s="20"/>
      <c r="BG1700" s="18"/>
      <c r="BH1700" s="15"/>
    </row>
    <row r="1701" spans="1:60" x14ac:dyDescent="0.25">
      <c r="A1701" s="15"/>
      <c r="B1701" s="14" t="s">
        <v>5258</v>
      </c>
      <c r="C1701" s="14" t="s">
        <v>5259</v>
      </c>
      <c r="D1701" s="14" t="s">
        <v>5242</v>
      </c>
      <c r="E1701" s="16" t="s">
        <v>320</v>
      </c>
      <c r="F1701" s="16" t="s">
        <v>28</v>
      </c>
      <c r="G1701" s="81" t="s">
        <v>115</v>
      </c>
      <c r="H1701" s="82" t="s">
        <v>1559</v>
      </c>
      <c r="I1701" s="17" t="s">
        <v>31</v>
      </c>
      <c r="J1701" s="17" t="s">
        <v>5260</v>
      </c>
      <c r="K1701" s="15"/>
      <c r="L1701" s="18">
        <v>44022</v>
      </c>
      <c r="M1701" s="83">
        <v>925.61380000039901</v>
      </c>
      <c r="N1701" s="84">
        <v>925.61380000039901</v>
      </c>
      <c r="O1701" s="84">
        <v>1405.4919000007201</v>
      </c>
      <c r="P1701" s="85">
        <f t="shared" si="26"/>
        <v>0.65856928809047199</v>
      </c>
      <c r="Q1701" s="18">
        <v>43853</v>
      </c>
      <c r="R1701" s="86">
        <v>1199925.861</v>
      </c>
      <c r="S1701" s="86">
        <v>1242853.9686660201</v>
      </c>
      <c r="T1701" s="15"/>
      <c r="U1701" s="19">
        <v>2.6820288052476798E-2</v>
      </c>
      <c r="V1701" s="51">
        <v>2.7239417206146799</v>
      </c>
      <c r="W1701" s="19">
        <v>8.66835967099178E-3</v>
      </c>
      <c r="X1701" s="51">
        <v>1.6557532181650501</v>
      </c>
      <c r="Y1701" s="19">
        <v>-0.32519157318514802</v>
      </c>
      <c r="Z1701" s="51">
        <v>-13.187483860267101</v>
      </c>
      <c r="AA1701" s="19">
        <v>-0.15824242620423301</v>
      </c>
      <c r="AB1701" s="51">
        <v>4.75242428273486</v>
      </c>
      <c r="AC1701" s="19">
        <v>0.28311399471742299</v>
      </c>
      <c r="AD1701" s="51">
        <v>52.597254969994502</v>
      </c>
      <c r="AE1701" s="19">
        <v>0.29541556244657802</v>
      </c>
      <c r="AF1701" s="87">
        <v>47.318788293283397</v>
      </c>
      <c r="AG1701" s="19">
        <v>3.7965814697599902E-2</v>
      </c>
      <c r="AH1701" s="51">
        <v>1.99776047793421</v>
      </c>
      <c r="AI1701" s="19">
        <v>-0.30250742431147998</v>
      </c>
      <c r="AJ1701" s="51">
        <v>-16.5238252241688</v>
      </c>
      <c r="AK1701" s="19">
        <v>-7.4386199999935301E-2</v>
      </c>
      <c r="AL1701" s="19">
        <v>-8.6814986207173206E-3</v>
      </c>
      <c r="AM1701" s="51">
        <v>-4.7741372532109398</v>
      </c>
      <c r="AN1701" s="15"/>
      <c r="AO1701" s="22">
        <v>0.146497060812253</v>
      </c>
      <c r="AP1701" s="22">
        <v>-0.17196205384330801</v>
      </c>
      <c r="AQ1701" s="22">
        <v>9.18151588103501E-2</v>
      </c>
      <c r="AR1701" s="22">
        <v>-0.40528705909848201</v>
      </c>
      <c r="AS1701" s="20">
        <v>9</v>
      </c>
      <c r="AT1701" s="20">
        <v>3</v>
      </c>
      <c r="AU1701" s="20">
        <v>7</v>
      </c>
      <c r="AV1701" s="21">
        <v>5</v>
      </c>
      <c r="AW1701" s="15"/>
      <c r="AX1701" s="25">
        <v>0.54564558839192601</v>
      </c>
      <c r="AY1701" s="26">
        <v>-0.16466236473979701</v>
      </c>
      <c r="AZ1701" s="26">
        <v>0.37377362614597598</v>
      </c>
      <c r="BA1701" s="26">
        <v>-0.220456656746819</v>
      </c>
      <c r="BB1701" s="85">
        <v>5.5035651366852102E-2</v>
      </c>
      <c r="BC1701" s="88">
        <v>-55.398092297837103</v>
      </c>
      <c r="BD1701" s="18">
        <v>43853</v>
      </c>
      <c r="BE1701" s="18">
        <v>43913</v>
      </c>
      <c r="BF1701" s="20"/>
      <c r="BG1701" s="18"/>
      <c r="BH1701" s="15"/>
    </row>
    <row r="1702" spans="1:60" x14ac:dyDescent="0.25">
      <c r="A1702" s="15"/>
      <c r="B1702" s="14" t="s">
        <v>5261</v>
      </c>
      <c r="C1702" s="14" t="s">
        <v>5262</v>
      </c>
      <c r="D1702" s="14" t="s">
        <v>5263</v>
      </c>
      <c r="E1702" s="16" t="s">
        <v>36</v>
      </c>
      <c r="F1702" s="16" t="s">
        <v>28</v>
      </c>
      <c r="G1702" s="81" t="s">
        <v>115</v>
      </c>
      <c r="H1702" s="82" t="s">
        <v>1628</v>
      </c>
      <c r="I1702" s="17" t="s">
        <v>31</v>
      </c>
      <c r="J1702" s="17" t="s">
        <v>5264</v>
      </c>
      <c r="K1702" s="15"/>
      <c r="L1702" s="18">
        <v>43873</v>
      </c>
      <c r="M1702" s="83"/>
      <c r="N1702" s="84"/>
      <c r="O1702" s="84">
        <v>1656.24389999919</v>
      </c>
      <c r="P1702" s="85">
        <f t="shared" si="26"/>
        <v>0</v>
      </c>
      <c r="Q1702" s="18">
        <v>43843</v>
      </c>
      <c r="R1702" s="86"/>
      <c r="S1702" s="86">
        <v>2484743.12458594</v>
      </c>
      <c r="T1702" s="15"/>
      <c r="U1702" s="19"/>
      <c r="V1702" s="51"/>
      <c r="W1702" s="19"/>
      <c r="X1702" s="51"/>
      <c r="Y1702" s="19"/>
      <c r="Z1702" s="51"/>
      <c r="AA1702" s="19"/>
      <c r="AB1702" s="51"/>
      <c r="AC1702" s="19"/>
      <c r="AD1702" s="51"/>
      <c r="AE1702" s="19"/>
      <c r="AF1702" s="87"/>
      <c r="AG1702" s="19"/>
      <c r="AH1702" s="51"/>
      <c r="AI1702" s="19"/>
      <c r="AJ1702" s="51"/>
      <c r="AK1702" s="19"/>
      <c r="AL1702" s="19"/>
      <c r="AM1702" s="51"/>
      <c r="AN1702" s="15"/>
      <c r="AO1702" s="22">
        <v>4.0700358320464099E-2</v>
      </c>
      <c r="AP1702" s="22">
        <v>-3.4963365830663E-2</v>
      </c>
      <c r="AQ1702" s="22">
        <v>0.121580570357764</v>
      </c>
      <c r="AR1702" s="22">
        <v>-1.188969625764E-2</v>
      </c>
      <c r="AS1702" s="20"/>
      <c r="AT1702" s="20"/>
      <c r="AU1702" s="20"/>
      <c r="AV1702" s="21"/>
      <c r="AW1702" s="15"/>
      <c r="AX1702" s="25"/>
      <c r="AY1702" s="26"/>
      <c r="AZ1702" s="26"/>
      <c r="BA1702" s="26"/>
      <c r="BB1702" s="85"/>
      <c r="BC1702" s="88">
        <v>-8.3326797459449207</v>
      </c>
      <c r="BD1702" s="18">
        <v>43843</v>
      </c>
      <c r="BE1702" s="18">
        <v>43864</v>
      </c>
      <c r="BF1702" s="20"/>
      <c r="BG1702" s="18"/>
      <c r="BH1702" s="15"/>
    </row>
    <row r="1703" spans="1:60" x14ac:dyDescent="0.25">
      <c r="A1703" s="15"/>
      <c r="B1703" s="14" t="s">
        <v>5265</v>
      </c>
      <c r="C1703" s="14" t="s">
        <v>5266</v>
      </c>
      <c r="D1703" s="14" t="s">
        <v>5263</v>
      </c>
      <c r="E1703" s="16" t="s">
        <v>43</v>
      </c>
      <c r="F1703" s="16" t="s">
        <v>28</v>
      </c>
      <c r="G1703" s="81" t="s">
        <v>115</v>
      </c>
      <c r="H1703" s="82" t="s">
        <v>1628</v>
      </c>
      <c r="I1703" s="17" t="s">
        <v>31</v>
      </c>
      <c r="J1703" s="17" t="s">
        <v>5267</v>
      </c>
      <c r="K1703" s="15"/>
      <c r="L1703" s="18">
        <v>44022</v>
      </c>
      <c r="M1703" s="83">
        <v>5249.8579000011096</v>
      </c>
      <c r="N1703" s="84">
        <v>5249.8579000011096</v>
      </c>
      <c r="O1703" s="84">
        <v>5249.8579000011096</v>
      </c>
      <c r="P1703" s="85">
        <f t="shared" si="26"/>
        <v>1</v>
      </c>
      <c r="Q1703" s="18">
        <v>44022</v>
      </c>
      <c r="R1703" s="86">
        <v>256729.72099999999</v>
      </c>
      <c r="S1703" s="86">
        <v>137880.85183837899</v>
      </c>
      <c r="T1703" s="15"/>
      <c r="U1703" s="19">
        <v>8.0641748336347501E-3</v>
      </c>
      <c r="V1703" s="51">
        <v>0.848330398730468</v>
      </c>
      <c r="W1703" s="19">
        <v>0.194692440862127</v>
      </c>
      <c r="X1703" s="51">
        <v>20.258161337289501</v>
      </c>
      <c r="Y1703" s="19">
        <v>0.168881393199554</v>
      </c>
      <c r="Z1703" s="51">
        <v>36.219812778232203</v>
      </c>
      <c r="AA1703" s="19">
        <v>0.471166774719604</v>
      </c>
      <c r="AB1703" s="51">
        <v>67.693344375118599</v>
      </c>
      <c r="AC1703" s="19">
        <v>0.41953664637170701</v>
      </c>
      <c r="AD1703" s="51">
        <v>66.239520135451997</v>
      </c>
      <c r="AE1703" s="19">
        <v>0.55167660387291095</v>
      </c>
      <c r="AF1703" s="87">
        <v>72.944892435916699</v>
      </c>
      <c r="AG1703" s="19">
        <v>8.3787416426348502E-2</v>
      </c>
      <c r="AH1703" s="51">
        <v>6.5799206508090702</v>
      </c>
      <c r="AI1703" s="19">
        <v>0.24556342617521301</v>
      </c>
      <c r="AJ1703" s="51">
        <v>38.283259824500398</v>
      </c>
      <c r="AK1703" s="19">
        <v>1.6249289500014901</v>
      </c>
      <c r="AL1703" s="19">
        <v>0.11500640070517</v>
      </c>
      <c r="AM1703" s="51">
        <v>165.15737774688799</v>
      </c>
      <c r="AN1703" s="15"/>
      <c r="AO1703" s="22">
        <v>4.0779034368824803E-2</v>
      </c>
      <c r="AP1703" s="22">
        <v>-3.77964131976114E-2</v>
      </c>
      <c r="AQ1703" s="22">
        <v>0.126313570519414</v>
      </c>
      <c r="AR1703" s="22">
        <v>-4.3001978504471502E-2</v>
      </c>
      <c r="AS1703" s="20">
        <v>8</v>
      </c>
      <c r="AT1703" s="20">
        <v>4</v>
      </c>
      <c r="AU1703" s="20">
        <v>9</v>
      </c>
      <c r="AV1703" s="21">
        <v>3</v>
      </c>
      <c r="AW1703" s="15"/>
      <c r="AX1703" s="25">
        <v>0.177003448703908</v>
      </c>
      <c r="AY1703" s="26">
        <v>2.3392579720348299</v>
      </c>
      <c r="AZ1703" s="26">
        <v>2.3018633088941001</v>
      </c>
      <c r="BA1703" s="26">
        <v>3.6962872246876901</v>
      </c>
      <c r="BB1703" s="85">
        <v>1.8299974710225798E-2</v>
      </c>
      <c r="BC1703" s="88">
        <v>-13.776309780630999</v>
      </c>
      <c r="BD1703" s="18">
        <v>43895</v>
      </c>
      <c r="BE1703" s="18">
        <v>43910</v>
      </c>
      <c r="BF1703" s="20">
        <v>75</v>
      </c>
      <c r="BG1703" s="18">
        <v>44000</v>
      </c>
      <c r="BH1703" s="15"/>
    </row>
    <row r="1704" spans="1:60" x14ac:dyDescent="0.25">
      <c r="A1704" s="15"/>
      <c r="B1704" s="14" t="s">
        <v>5268</v>
      </c>
      <c r="C1704" s="14" t="s">
        <v>5269</v>
      </c>
      <c r="D1704" s="14" t="s">
        <v>5263</v>
      </c>
      <c r="E1704" s="16" t="s">
        <v>516</v>
      </c>
      <c r="F1704" s="16" t="s">
        <v>28</v>
      </c>
      <c r="G1704" s="81" t="s">
        <v>115</v>
      </c>
      <c r="H1704" s="82" t="s">
        <v>1628</v>
      </c>
      <c r="I1704" s="17" t="s">
        <v>31</v>
      </c>
      <c r="J1704" s="17" t="s">
        <v>5270</v>
      </c>
      <c r="K1704" s="15"/>
      <c r="L1704" s="18">
        <v>44022</v>
      </c>
      <c r="M1704" s="83">
        <v>2564.7285000011302</v>
      </c>
      <c r="N1704" s="84">
        <v>2564.7285000011302</v>
      </c>
      <c r="O1704" s="84">
        <v>2701.1625000014901</v>
      </c>
      <c r="P1704" s="85">
        <f t="shared" si="26"/>
        <v>0.94949063597607153</v>
      </c>
      <c r="Q1704" s="18">
        <v>43843</v>
      </c>
      <c r="R1704" s="86">
        <v>0</v>
      </c>
      <c r="S1704" s="86">
        <v>184673.52410375999</v>
      </c>
      <c r="T1704" s="15"/>
      <c r="U1704" s="19">
        <v>0</v>
      </c>
      <c r="V1704" s="51">
        <v>4.1912915366992799E-2</v>
      </c>
      <c r="W1704" s="19">
        <v>0</v>
      </c>
      <c r="X1704" s="51">
        <v>0.78891725106586796</v>
      </c>
      <c r="Y1704" s="19">
        <v>-2.9669748985725199E-2</v>
      </c>
      <c r="Z1704" s="51">
        <v>16.364698559686101</v>
      </c>
      <c r="AA1704" s="19">
        <v>0.22991772921523099</v>
      </c>
      <c r="AB1704" s="51">
        <v>43.568439824681299</v>
      </c>
      <c r="AC1704" s="19"/>
      <c r="AD1704" s="51"/>
      <c r="AE1704" s="19"/>
      <c r="AF1704" s="87"/>
      <c r="AG1704" s="19">
        <v>0</v>
      </c>
      <c r="AH1704" s="51">
        <v>-1.79882099182578</v>
      </c>
      <c r="AI1704" s="19">
        <v>3.4383439788143698E-2</v>
      </c>
      <c r="AJ1704" s="51">
        <v>17.1652611858153</v>
      </c>
      <c r="AK1704" s="19">
        <v>0.28236425000068299</v>
      </c>
      <c r="AL1704" s="19">
        <v>0.18845603999216101</v>
      </c>
      <c r="AM1704" s="51">
        <v>53.422926019993596</v>
      </c>
      <c r="AN1704" s="15"/>
      <c r="AO1704" s="22">
        <v>4.0818965073412997E-2</v>
      </c>
      <c r="AP1704" s="22">
        <v>-3.48533734686498E-2</v>
      </c>
      <c r="AQ1704" s="22">
        <v>0.12542207333535799</v>
      </c>
      <c r="AR1704" s="22">
        <v>-8.5052941230969702E-3</v>
      </c>
      <c r="AS1704" s="20">
        <v>4</v>
      </c>
      <c r="AT1704" s="20">
        <v>2</v>
      </c>
      <c r="AU1704" s="20">
        <v>7</v>
      </c>
      <c r="AV1704" s="21">
        <v>5</v>
      </c>
      <c r="AW1704" s="15"/>
      <c r="AX1704" s="25">
        <v>0.12452200654210201</v>
      </c>
      <c r="AY1704" s="26">
        <v>1.6051371284629601</v>
      </c>
      <c r="AZ1704" s="26">
        <v>1.29741349841788</v>
      </c>
      <c r="BA1704" s="26">
        <v>2.6910836518145498</v>
      </c>
      <c r="BB1704" s="85">
        <v>1.2901558966405E-2</v>
      </c>
      <c r="BC1704" s="88">
        <v>-7.62498753388354</v>
      </c>
      <c r="BD1704" s="18">
        <v>43797</v>
      </c>
      <c r="BE1704" s="18">
        <v>43808</v>
      </c>
      <c r="BF1704" s="20">
        <v>28</v>
      </c>
      <c r="BG1704" s="18">
        <v>43837</v>
      </c>
      <c r="BH1704" s="15"/>
    </row>
    <row r="1705" spans="1:60" x14ac:dyDescent="0.25">
      <c r="A1705" s="15"/>
      <c r="B1705" s="14" t="s">
        <v>5271</v>
      </c>
      <c r="C1705" s="14" t="s">
        <v>5272</v>
      </c>
      <c r="D1705" s="14" t="s">
        <v>5263</v>
      </c>
      <c r="E1705" s="16" t="s">
        <v>51</v>
      </c>
      <c r="F1705" s="16" t="s">
        <v>28</v>
      </c>
      <c r="G1705" s="81" t="s">
        <v>115</v>
      </c>
      <c r="H1705" s="82" t="s">
        <v>1628</v>
      </c>
      <c r="I1705" s="17" t="s">
        <v>31</v>
      </c>
      <c r="J1705" s="17" t="s">
        <v>5273</v>
      </c>
      <c r="K1705" s="15"/>
      <c r="L1705" s="18">
        <v>43873</v>
      </c>
      <c r="M1705" s="83"/>
      <c r="N1705" s="84"/>
      <c r="O1705" s="84">
        <v>1000</v>
      </c>
      <c r="P1705" s="85">
        <f t="shared" si="26"/>
        <v>0</v>
      </c>
      <c r="Q1705" s="18">
        <v>43873</v>
      </c>
      <c r="R1705" s="86"/>
      <c r="S1705" s="86">
        <v>0</v>
      </c>
      <c r="T1705" s="15"/>
      <c r="U1705" s="19"/>
      <c r="V1705" s="51"/>
      <c r="W1705" s="19"/>
      <c r="X1705" s="51"/>
      <c r="Y1705" s="19"/>
      <c r="Z1705" s="51"/>
      <c r="AA1705" s="19"/>
      <c r="AB1705" s="51"/>
      <c r="AC1705" s="19"/>
      <c r="AD1705" s="51"/>
      <c r="AE1705" s="19"/>
      <c r="AF1705" s="87"/>
      <c r="AG1705" s="19"/>
      <c r="AH1705" s="51"/>
      <c r="AI1705" s="19"/>
      <c r="AJ1705" s="51"/>
      <c r="AK1705" s="19"/>
      <c r="AL1705" s="19"/>
      <c r="AM1705" s="51"/>
      <c r="AN1705" s="15"/>
      <c r="AO1705" s="22">
        <v>0</v>
      </c>
      <c r="AP1705" s="22">
        <v>0</v>
      </c>
      <c r="AQ1705" s="22">
        <v>0</v>
      </c>
      <c r="AR1705" s="22">
        <v>0</v>
      </c>
      <c r="AS1705" s="20"/>
      <c r="AT1705" s="20"/>
      <c r="AU1705" s="20"/>
      <c r="AV1705" s="21"/>
      <c r="AW1705" s="15"/>
      <c r="AX1705" s="25"/>
      <c r="AY1705" s="26"/>
      <c r="AZ1705" s="26"/>
      <c r="BA1705" s="26"/>
      <c r="BB1705" s="85"/>
      <c r="BC1705" s="88">
        <v>0</v>
      </c>
      <c r="BD1705" s="18">
        <v>43657</v>
      </c>
      <c r="BE1705" s="18"/>
      <c r="BF1705" s="20"/>
      <c r="BG1705" s="18"/>
      <c r="BH1705" s="15"/>
    </row>
    <row r="1706" spans="1:60" x14ac:dyDescent="0.25">
      <c r="A1706" s="15"/>
      <c r="B1706" s="14" t="s">
        <v>5274</v>
      </c>
      <c r="C1706" s="14" t="s">
        <v>5275</v>
      </c>
      <c r="D1706" s="14" t="s">
        <v>5263</v>
      </c>
      <c r="E1706" s="16" t="s">
        <v>317</v>
      </c>
      <c r="F1706" s="16" t="s">
        <v>28</v>
      </c>
      <c r="G1706" s="81" t="s">
        <v>115</v>
      </c>
      <c r="H1706" s="82" t="s">
        <v>1628</v>
      </c>
      <c r="I1706" s="17" t="s">
        <v>31</v>
      </c>
      <c r="J1706" s="17" t="s">
        <v>64</v>
      </c>
      <c r="K1706" s="15"/>
      <c r="L1706" s="18">
        <v>44022</v>
      </c>
      <c r="M1706" s="83">
        <v>1871.1035999991</v>
      </c>
      <c r="N1706" s="84">
        <v>1871.1035999991</v>
      </c>
      <c r="O1706" s="84"/>
      <c r="P1706" s="85" t="str">
        <f t="shared" si="26"/>
        <v/>
      </c>
      <c r="Q1706" s="18"/>
      <c r="R1706" s="86">
        <v>5548053.4369999999</v>
      </c>
      <c r="S1706" s="86"/>
      <c r="T1706" s="15"/>
      <c r="U1706" s="19">
        <v>7.9950972449296404E-3</v>
      </c>
      <c r="V1706" s="51">
        <v>0.84142263985995702</v>
      </c>
      <c r="W1706" s="19">
        <v>0.19223969483398801</v>
      </c>
      <c r="X1706" s="51">
        <v>20.0128867344756</v>
      </c>
      <c r="Y1706" s="19"/>
      <c r="Z1706" s="51"/>
      <c r="AA1706" s="19"/>
      <c r="AB1706" s="51"/>
      <c r="AC1706" s="19"/>
      <c r="AD1706" s="51"/>
      <c r="AE1706" s="19"/>
      <c r="AF1706" s="87"/>
      <c r="AG1706" s="19">
        <v>8.3045231855067E-2</v>
      </c>
      <c r="AH1706" s="51">
        <v>6.5057021936809196</v>
      </c>
      <c r="AI1706" s="19"/>
      <c r="AJ1706" s="51"/>
      <c r="AK1706" s="19">
        <v>0.14718746788828899</v>
      </c>
      <c r="AL1706" s="19">
        <v>0.38602905049105202</v>
      </c>
      <c r="AM1706" s="51">
        <v>28.221263072220601</v>
      </c>
      <c r="AN1706" s="15"/>
      <c r="AO1706" s="22">
        <v>3.5840733644363403E-2</v>
      </c>
      <c r="AP1706" s="22">
        <v>-3.7862303776819303E-2</v>
      </c>
      <c r="AQ1706" s="22">
        <v>0.124001276741183</v>
      </c>
      <c r="AR1706" s="22">
        <v>-4.5032013326854199E-2</v>
      </c>
      <c r="AS1706" s="20"/>
      <c r="AT1706" s="20"/>
      <c r="AU1706" s="20"/>
      <c r="AV1706" s="21"/>
      <c r="AW1706" s="15"/>
      <c r="AX1706" s="25"/>
      <c r="AY1706" s="26"/>
      <c r="AZ1706" s="26"/>
      <c r="BA1706" s="26"/>
      <c r="BB1706" s="85"/>
      <c r="BC1706" s="88">
        <v>-13.8648662620108</v>
      </c>
      <c r="BD1706" s="18">
        <v>43895</v>
      </c>
      <c r="BE1706" s="18">
        <v>43910</v>
      </c>
      <c r="BF1706" s="20">
        <v>75</v>
      </c>
      <c r="BG1706" s="18">
        <v>44000</v>
      </c>
      <c r="BH1706" s="15"/>
    </row>
    <row r="1707" spans="1:60" x14ac:dyDescent="0.25">
      <c r="A1707" s="15"/>
      <c r="B1707" s="14" t="s">
        <v>5276</v>
      </c>
      <c r="C1707" s="14" t="s">
        <v>5277</v>
      </c>
      <c r="D1707" s="14" t="s">
        <v>5263</v>
      </c>
      <c r="E1707" s="16" t="s">
        <v>320</v>
      </c>
      <c r="F1707" s="16" t="s">
        <v>28</v>
      </c>
      <c r="G1707" s="81" t="s">
        <v>115</v>
      </c>
      <c r="H1707" s="82" t="s">
        <v>1628</v>
      </c>
      <c r="I1707" s="17" t="s">
        <v>31</v>
      </c>
      <c r="J1707" s="17" t="s">
        <v>5278</v>
      </c>
      <c r="K1707" s="15"/>
      <c r="L1707" s="18">
        <v>44022</v>
      </c>
      <c r="M1707" s="83">
        <v>2528.4902999997098</v>
      </c>
      <c r="N1707" s="84">
        <v>2528.4902999997098</v>
      </c>
      <c r="O1707" s="84">
        <v>2528.4902999997098</v>
      </c>
      <c r="P1707" s="85">
        <f t="shared" si="26"/>
        <v>1</v>
      </c>
      <c r="Q1707" s="18">
        <v>44022</v>
      </c>
      <c r="R1707" s="86">
        <v>2297062.267</v>
      </c>
      <c r="S1707" s="86">
        <v>1492115.3195390599</v>
      </c>
      <c r="T1707" s="15"/>
      <c r="U1707" s="19">
        <v>8.0372190222988103E-3</v>
      </c>
      <c r="V1707" s="51">
        <v>0.84563481759687398</v>
      </c>
      <c r="W1707" s="19">
        <v>0.193735322865832</v>
      </c>
      <c r="X1707" s="51">
        <v>20.162449537659999</v>
      </c>
      <c r="Y1707" s="19">
        <v>0.163211774131923</v>
      </c>
      <c r="Z1707" s="51">
        <v>35.652850871440002</v>
      </c>
      <c r="AA1707" s="19">
        <v>0.45685189719719299</v>
      </c>
      <c r="AB1707" s="51">
        <v>66.261856622877502</v>
      </c>
      <c r="AC1707" s="19">
        <v>0.39208382727694702</v>
      </c>
      <c r="AD1707" s="51">
        <v>63.494238225975998</v>
      </c>
      <c r="AE1707" s="19">
        <v>0.50690338420856296</v>
      </c>
      <c r="AF1707" s="87">
        <v>68.467570469481899</v>
      </c>
      <c r="AG1707" s="19">
        <v>8.3497829802654494E-2</v>
      </c>
      <c r="AH1707" s="51">
        <v>6.5509619884396697</v>
      </c>
      <c r="AI1707" s="19">
        <v>0.23919075754762201</v>
      </c>
      <c r="AJ1707" s="51">
        <v>37.645992961770403</v>
      </c>
      <c r="AK1707" s="19">
        <v>1.52849029999925</v>
      </c>
      <c r="AL1707" s="19">
        <v>0.110308384280943</v>
      </c>
      <c r="AM1707" s="51">
        <v>155.51351274666399</v>
      </c>
      <c r="AN1707" s="15"/>
      <c r="AO1707" s="22">
        <v>4.0751258060481597E-2</v>
      </c>
      <c r="AP1707" s="22">
        <v>-3.7822088700522699E-2</v>
      </c>
      <c r="AQ1707" s="22">
        <v>0.125411425060593</v>
      </c>
      <c r="AR1707" s="22">
        <v>-4.3794263619929601E-2</v>
      </c>
      <c r="AS1707" s="20">
        <v>8</v>
      </c>
      <c r="AT1707" s="20">
        <v>4</v>
      </c>
      <c r="AU1707" s="20">
        <v>9</v>
      </c>
      <c r="AV1707" s="21">
        <v>3</v>
      </c>
      <c r="AW1707" s="15"/>
      <c r="AX1707" s="25">
        <v>0.17701413626345999</v>
      </c>
      <c r="AY1707" s="26">
        <v>2.2653824237640898</v>
      </c>
      <c r="AZ1707" s="26">
        <v>2.25406977792227</v>
      </c>
      <c r="BA1707" s="26">
        <v>3.5703071421994501</v>
      </c>
      <c r="BB1707" s="85">
        <v>1.8300309501428299E-2</v>
      </c>
      <c r="BC1707" s="88">
        <v>-13.8108529616438</v>
      </c>
      <c r="BD1707" s="18">
        <v>43895</v>
      </c>
      <c r="BE1707" s="18">
        <v>43910</v>
      </c>
      <c r="BF1707" s="20">
        <v>75</v>
      </c>
      <c r="BG1707" s="18">
        <v>44000</v>
      </c>
      <c r="BH1707" s="15"/>
    </row>
    <row r="1708" spans="1:60" x14ac:dyDescent="0.25">
      <c r="A1708" s="15"/>
      <c r="B1708" s="14" t="s">
        <v>5279</v>
      </c>
      <c r="C1708" s="14" t="s">
        <v>5280</v>
      </c>
      <c r="D1708" s="14" t="s">
        <v>5281</v>
      </c>
      <c r="E1708" s="16" t="s">
        <v>317</v>
      </c>
      <c r="F1708" s="16" t="s">
        <v>28</v>
      </c>
      <c r="G1708" s="81" t="s">
        <v>115</v>
      </c>
      <c r="H1708" s="82" t="s">
        <v>173</v>
      </c>
      <c r="I1708" s="17" t="s">
        <v>31</v>
      </c>
      <c r="J1708" s="17" t="s">
        <v>64</v>
      </c>
      <c r="K1708" s="15"/>
      <c r="L1708" s="18">
        <v>44022</v>
      </c>
      <c r="M1708" s="83">
        <v>1105.4727999996401</v>
      </c>
      <c r="N1708" s="84">
        <v>1105.4727999996401</v>
      </c>
      <c r="O1708" s="84"/>
      <c r="P1708" s="85" t="str">
        <f t="shared" si="26"/>
        <v/>
      </c>
      <c r="Q1708" s="18"/>
      <c r="R1708" s="86">
        <v>660720225.88499999</v>
      </c>
      <c r="S1708" s="86"/>
      <c r="T1708" s="15"/>
      <c r="U1708" s="19">
        <v>8.34184809718863E-4</v>
      </c>
      <c r="V1708" s="51">
        <v>0.12533139633887899</v>
      </c>
      <c r="W1708" s="19">
        <v>2.0188038522974201E-2</v>
      </c>
      <c r="X1708" s="51">
        <v>2.8077211033632898</v>
      </c>
      <c r="Y1708" s="19"/>
      <c r="Z1708" s="51"/>
      <c r="AA1708" s="19"/>
      <c r="AB1708" s="51"/>
      <c r="AC1708" s="19"/>
      <c r="AD1708" s="51"/>
      <c r="AE1708" s="19"/>
      <c r="AF1708" s="87"/>
      <c r="AG1708" s="19">
        <v>-4.1609423533372999E-5</v>
      </c>
      <c r="AH1708" s="51">
        <v>-1.80298193417912</v>
      </c>
      <c r="AI1708" s="19"/>
      <c r="AJ1708" s="51"/>
      <c r="AK1708" s="19">
        <v>-3.5767562221735699E-3</v>
      </c>
      <c r="AL1708" s="19">
        <v>-8.5627326379835705E-3</v>
      </c>
      <c r="AM1708" s="51">
        <v>13.0703385712841</v>
      </c>
      <c r="AN1708" s="15"/>
      <c r="AO1708" s="22">
        <v>9.21973983531643E-3</v>
      </c>
      <c r="AP1708" s="22">
        <v>-1.82035030265979E-2</v>
      </c>
      <c r="AQ1708" s="22">
        <v>3.40913450345397E-2</v>
      </c>
      <c r="AR1708" s="22">
        <v>-3.8160048532517997E-2</v>
      </c>
      <c r="AS1708" s="20"/>
      <c r="AT1708" s="20"/>
      <c r="AU1708" s="20"/>
      <c r="AV1708" s="21"/>
      <c r="AW1708" s="15"/>
      <c r="AX1708" s="25"/>
      <c r="AY1708" s="26"/>
      <c r="AZ1708" s="26"/>
      <c r="BA1708" s="26"/>
      <c r="BB1708" s="85"/>
      <c r="BC1708" s="88">
        <v>-8.4104156958492204</v>
      </c>
      <c r="BD1708" s="18">
        <v>43875</v>
      </c>
      <c r="BE1708" s="18">
        <v>43913</v>
      </c>
      <c r="BF1708" s="20">
        <v>102</v>
      </c>
      <c r="BG1708" s="18">
        <v>44019</v>
      </c>
      <c r="BH1708" s="15"/>
    </row>
    <row r="1709" spans="1:60" x14ac:dyDescent="0.25">
      <c r="A1709" s="15"/>
      <c r="B1709" s="14" t="s">
        <v>5282</v>
      </c>
      <c r="C1709" s="14" t="s">
        <v>5283</v>
      </c>
      <c r="D1709" s="14" t="s">
        <v>5284</v>
      </c>
      <c r="E1709" s="16" t="s">
        <v>36</v>
      </c>
      <c r="F1709" s="16" t="s">
        <v>28</v>
      </c>
      <c r="G1709" s="81" t="s">
        <v>115</v>
      </c>
      <c r="H1709" s="82" t="s">
        <v>190</v>
      </c>
      <c r="I1709" s="17" t="s">
        <v>31</v>
      </c>
      <c r="J1709" s="17" t="s">
        <v>5285</v>
      </c>
      <c r="K1709" s="15"/>
      <c r="L1709" s="18">
        <v>43880</v>
      </c>
      <c r="M1709" s="83"/>
      <c r="N1709" s="84"/>
      <c r="O1709" s="84">
        <v>1040.8889000006</v>
      </c>
      <c r="P1709" s="85">
        <f t="shared" si="26"/>
        <v>0</v>
      </c>
      <c r="Q1709" s="18">
        <v>43843</v>
      </c>
      <c r="R1709" s="86"/>
      <c r="S1709" s="86">
        <v>131755.66272326701</v>
      </c>
      <c r="T1709" s="15"/>
      <c r="U1709" s="19"/>
      <c r="V1709" s="51"/>
      <c r="W1709" s="19"/>
      <c r="X1709" s="51"/>
      <c r="Y1709" s="19"/>
      <c r="Z1709" s="51"/>
      <c r="AA1709" s="19"/>
      <c r="AB1709" s="51"/>
      <c r="AC1709" s="19"/>
      <c r="AD1709" s="51"/>
      <c r="AE1709" s="19"/>
      <c r="AF1709" s="87"/>
      <c r="AG1709" s="19"/>
      <c r="AH1709" s="51"/>
      <c r="AI1709" s="19"/>
      <c r="AJ1709" s="51"/>
      <c r="AK1709" s="19"/>
      <c r="AL1709" s="19"/>
      <c r="AM1709" s="51"/>
      <c r="AN1709" s="15"/>
      <c r="AO1709" s="22">
        <v>9.2722295212297502E-3</v>
      </c>
      <c r="AP1709" s="22">
        <v>-1.26688059517619E-2</v>
      </c>
      <c r="AQ1709" s="22">
        <v>2.6618215955750198E-2</v>
      </c>
      <c r="AR1709" s="22">
        <v>-2.0013189332530601E-2</v>
      </c>
      <c r="AS1709" s="20"/>
      <c r="AT1709" s="20"/>
      <c r="AU1709" s="20"/>
      <c r="AV1709" s="21"/>
      <c r="AW1709" s="15"/>
      <c r="AX1709" s="25"/>
      <c r="AY1709" s="26"/>
      <c r="AZ1709" s="26"/>
      <c r="BA1709" s="26"/>
      <c r="BB1709" s="85"/>
      <c r="BC1709" s="88">
        <v>-4.3204693220541204</v>
      </c>
      <c r="BD1709" s="18">
        <v>43671</v>
      </c>
      <c r="BE1709" s="18">
        <v>43693</v>
      </c>
      <c r="BF1709" s="20">
        <v>37</v>
      </c>
      <c r="BG1709" s="18">
        <v>43724</v>
      </c>
      <c r="BH1709" s="15"/>
    </row>
    <row r="1710" spans="1:60" x14ac:dyDescent="0.25">
      <c r="A1710" s="15"/>
      <c r="B1710" s="14" t="s">
        <v>5286</v>
      </c>
      <c r="C1710" s="14" t="s">
        <v>5287</v>
      </c>
      <c r="D1710" s="14" t="s">
        <v>5284</v>
      </c>
      <c r="E1710" s="16" t="s">
        <v>43</v>
      </c>
      <c r="F1710" s="16" t="s">
        <v>28</v>
      </c>
      <c r="G1710" s="81" t="s">
        <v>115</v>
      </c>
      <c r="H1710" s="82" t="s">
        <v>190</v>
      </c>
      <c r="I1710" s="17" t="s">
        <v>31</v>
      </c>
      <c r="J1710" s="17" t="s">
        <v>5288</v>
      </c>
      <c r="K1710" s="15"/>
      <c r="L1710" s="18">
        <v>44022</v>
      </c>
      <c r="M1710" s="83">
        <v>1005.41970000044</v>
      </c>
      <c r="N1710" s="84">
        <v>1005.41970000044</v>
      </c>
      <c r="O1710" s="84">
        <v>1005.41970000044</v>
      </c>
      <c r="P1710" s="85">
        <f t="shared" si="26"/>
        <v>1</v>
      </c>
      <c r="Q1710" s="18">
        <v>44022</v>
      </c>
      <c r="R1710" s="86">
        <v>0</v>
      </c>
      <c r="S1710" s="86">
        <v>0</v>
      </c>
      <c r="T1710" s="15"/>
      <c r="U1710" s="19">
        <v>0</v>
      </c>
      <c r="V1710" s="51">
        <v>4.1912915366992799E-2</v>
      </c>
      <c r="W1710" s="19">
        <v>0</v>
      </c>
      <c r="X1710" s="51">
        <v>0.78891725106586796</v>
      </c>
      <c r="Y1710" s="19">
        <v>0</v>
      </c>
      <c r="Z1710" s="51">
        <v>19.3316734582477</v>
      </c>
      <c r="AA1710" s="19">
        <v>0</v>
      </c>
      <c r="AB1710" s="51">
        <v>20.576666903158198</v>
      </c>
      <c r="AC1710" s="19">
        <v>-2.7076527727331299E-2</v>
      </c>
      <c r="AD1710" s="51">
        <v>21.5782027255336</v>
      </c>
      <c r="AE1710" s="19">
        <v>1.1972321983193999E-2</v>
      </c>
      <c r="AF1710" s="87">
        <v>18.9744642469159</v>
      </c>
      <c r="AG1710" s="19">
        <v>0</v>
      </c>
      <c r="AH1710" s="51">
        <v>-1.79882099182578</v>
      </c>
      <c r="AI1710" s="19">
        <v>0</v>
      </c>
      <c r="AJ1710" s="51">
        <v>13.726917206993701</v>
      </c>
      <c r="AK1710" s="19">
        <v>5.4197000008571203E-3</v>
      </c>
      <c r="AL1710" s="19">
        <v>1.6726570902392301E-3</v>
      </c>
      <c r="AM1710" s="51">
        <v>18.058934463537302</v>
      </c>
      <c r="AN1710" s="15"/>
      <c r="AO1710" s="22">
        <v>0</v>
      </c>
      <c r="AP1710" s="22">
        <v>0</v>
      </c>
      <c r="AQ1710" s="22">
        <v>0</v>
      </c>
      <c r="AR1710" s="22">
        <v>0</v>
      </c>
      <c r="AS1710" s="20">
        <v>0</v>
      </c>
      <c r="AT1710" s="20">
        <v>0</v>
      </c>
      <c r="AU1710" s="20">
        <v>7</v>
      </c>
      <c r="AV1710" s="21">
        <v>5</v>
      </c>
      <c r="AW1710" s="15"/>
      <c r="AX1710" s="25">
        <v>0</v>
      </c>
      <c r="AY1710" s="26">
        <v>-115.78275921754501</v>
      </c>
      <c r="AZ1710" s="26">
        <v>0.56992962906679201</v>
      </c>
      <c r="BA1710" s="26">
        <v>-15.9658481369261</v>
      </c>
      <c r="BB1710" s="85">
        <v>0</v>
      </c>
      <c r="BC1710" s="88">
        <v>0</v>
      </c>
      <c r="BD1710" s="18">
        <v>43657</v>
      </c>
      <c r="BE1710" s="18"/>
      <c r="BF1710" s="20"/>
      <c r="BG1710" s="18"/>
      <c r="BH1710" s="15"/>
    </row>
    <row r="1711" spans="1:60" x14ac:dyDescent="0.25">
      <c r="A1711" s="15"/>
      <c r="B1711" s="14" t="s">
        <v>5289</v>
      </c>
      <c r="C1711" s="14" t="s">
        <v>5290</v>
      </c>
      <c r="D1711" s="14" t="s">
        <v>5284</v>
      </c>
      <c r="E1711" s="16" t="s">
        <v>213</v>
      </c>
      <c r="F1711" s="16" t="s">
        <v>28</v>
      </c>
      <c r="G1711" s="81" t="s">
        <v>115</v>
      </c>
      <c r="H1711" s="82" t="s">
        <v>190</v>
      </c>
      <c r="I1711" s="17" t="s">
        <v>31</v>
      </c>
      <c r="J1711" s="17" t="s">
        <v>5291</v>
      </c>
      <c r="K1711" s="15"/>
      <c r="L1711" s="18">
        <v>44022</v>
      </c>
      <c r="M1711" s="83">
        <v>880.08279999997501</v>
      </c>
      <c r="N1711" s="84">
        <v>880.08279999997501</v>
      </c>
      <c r="O1711" s="84">
        <v>1048.8582000005999</v>
      </c>
      <c r="P1711" s="85">
        <f t="shared" si="26"/>
        <v>0.83908654191717391</v>
      </c>
      <c r="Q1711" s="18">
        <v>43882</v>
      </c>
      <c r="R1711" s="86">
        <v>27280853.794</v>
      </c>
      <c r="S1711" s="86">
        <v>24497844.005093701</v>
      </c>
      <c r="T1711" s="15"/>
      <c r="U1711" s="19">
        <v>1.51599626406096E-4</v>
      </c>
      <c r="V1711" s="51">
        <v>5.7072878007602398E-2</v>
      </c>
      <c r="W1711" s="19">
        <v>-9.6295839648519199E-4</v>
      </c>
      <c r="X1711" s="51">
        <v>0.69262141141734901</v>
      </c>
      <c r="Y1711" s="19">
        <v>-0.155601805459883</v>
      </c>
      <c r="Z1711" s="51">
        <v>3.7714929122594198</v>
      </c>
      <c r="AA1711" s="19">
        <v>-0.113290286283736</v>
      </c>
      <c r="AB1711" s="51">
        <v>9.2476382747845491</v>
      </c>
      <c r="AC1711" s="19">
        <v>-0.15235161770033301</v>
      </c>
      <c r="AD1711" s="51">
        <v>9.0506937282188993</v>
      </c>
      <c r="AE1711" s="19"/>
      <c r="AF1711" s="87"/>
      <c r="AG1711" s="19">
        <v>3.4109341668227002E-3</v>
      </c>
      <c r="AH1711" s="51">
        <v>-1.4577275751435099</v>
      </c>
      <c r="AI1711" s="19">
        <v>-0.142540330182819</v>
      </c>
      <c r="AJ1711" s="51">
        <v>-0.52711581128824003</v>
      </c>
      <c r="AK1711" s="19">
        <v>-0.119917199999763</v>
      </c>
      <c r="AL1711" s="19">
        <v>-4.3022902560551302E-2</v>
      </c>
      <c r="AM1711" s="51">
        <v>11.112508904901899</v>
      </c>
      <c r="AN1711" s="15"/>
      <c r="AO1711" s="22">
        <v>2.32136995000474E-2</v>
      </c>
      <c r="AP1711" s="22">
        <v>-3.50753357724898E-2</v>
      </c>
      <c r="AQ1711" s="22">
        <v>4.5826230731108801E-2</v>
      </c>
      <c r="AR1711" s="22">
        <v>-0.185090568180312</v>
      </c>
      <c r="AS1711" s="20">
        <v>9</v>
      </c>
      <c r="AT1711" s="20">
        <v>3</v>
      </c>
      <c r="AU1711" s="20">
        <v>6</v>
      </c>
      <c r="AV1711" s="21">
        <v>6</v>
      </c>
      <c r="AW1711" s="15"/>
      <c r="AX1711" s="25">
        <v>0.10345274726147199</v>
      </c>
      <c r="AY1711" s="26">
        <v>-1.32323945719872</v>
      </c>
      <c r="AZ1711" s="26">
        <v>0.18625946838756099</v>
      </c>
      <c r="BA1711" s="26">
        <v>-1.6087733363547201</v>
      </c>
      <c r="BB1711" s="85">
        <v>1.06279382187677E-2</v>
      </c>
      <c r="BC1711" s="88">
        <v>-24.410992830176799</v>
      </c>
      <c r="BD1711" s="18">
        <v>43882</v>
      </c>
      <c r="BE1711" s="18">
        <v>43914</v>
      </c>
      <c r="BF1711" s="20"/>
      <c r="BG1711" s="18"/>
      <c r="BH1711" s="15"/>
    </row>
    <row r="1712" spans="1:60" x14ac:dyDescent="0.25">
      <c r="A1712" s="15"/>
      <c r="B1712" s="14" t="s">
        <v>5292</v>
      </c>
      <c r="C1712" s="14" t="s">
        <v>5293</v>
      </c>
      <c r="D1712" s="14" t="s">
        <v>5284</v>
      </c>
      <c r="E1712" s="16" t="s">
        <v>51</v>
      </c>
      <c r="F1712" s="16" t="s">
        <v>28</v>
      </c>
      <c r="G1712" s="81" t="s">
        <v>115</v>
      </c>
      <c r="H1712" s="82" t="s">
        <v>190</v>
      </c>
      <c r="I1712" s="17" t="s">
        <v>31</v>
      </c>
      <c r="J1712" s="17" t="s">
        <v>5294</v>
      </c>
      <c r="K1712" s="15"/>
      <c r="L1712" s="18">
        <v>43880</v>
      </c>
      <c r="M1712" s="83"/>
      <c r="N1712" s="84"/>
      <c r="O1712" s="84">
        <v>1067.4254000000701</v>
      </c>
      <c r="P1712" s="85">
        <f t="shared" si="26"/>
        <v>0</v>
      </c>
      <c r="Q1712" s="18">
        <v>43843</v>
      </c>
      <c r="R1712" s="86"/>
      <c r="S1712" s="86">
        <v>4045887.81381641</v>
      </c>
      <c r="T1712" s="15"/>
      <c r="U1712" s="19"/>
      <c r="V1712" s="51"/>
      <c r="W1712" s="19"/>
      <c r="X1712" s="51"/>
      <c r="Y1712" s="19"/>
      <c r="Z1712" s="51"/>
      <c r="AA1712" s="19"/>
      <c r="AB1712" s="51"/>
      <c r="AC1712" s="19"/>
      <c r="AD1712" s="51"/>
      <c r="AE1712" s="19"/>
      <c r="AF1712" s="87"/>
      <c r="AG1712" s="19"/>
      <c r="AH1712" s="51"/>
      <c r="AI1712" s="19"/>
      <c r="AJ1712" s="51"/>
      <c r="AK1712" s="19"/>
      <c r="AL1712" s="19"/>
      <c r="AM1712" s="51"/>
      <c r="AN1712" s="15"/>
      <c r="AO1712" s="22">
        <v>9.2777574864157906E-3</v>
      </c>
      <c r="AP1712" s="22">
        <v>-1.26633282625335E-2</v>
      </c>
      <c r="AQ1712" s="22">
        <v>2.6792324648340599E-2</v>
      </c>
      <c r="AR1712" s="22">
        <v>-1.9851608754834198E-2</v>
      </c>
      <c r="AS1712" s="20"/>
      <c r="AT1712" s="20"/>
      <c r="AU1712" s="20"/>
      <c r="AV1712" s="21"/>
      <c r="AW1712" s="15"/>
      <c r="AX1712" s="25"/>
      <c r="AY1712" s="26"/>
      <c r="AZ1712" s="26"/>
      <c r="BA1712" s="26"/>
      <c r="BB1712" s="85"/>
      <c r="BC1712" s="88">
        <v>-4.3089054863157799</v>
      </c>
      <c r="BD1712" s="18">
        <v>43671</v>
      </c>
      <c r="BE1712" s="18">
        <v>43693</v>
      </c>
      <c r="BF1712" s="20">
        <v>37</v>
      </c>
      <c r="BG1712" s="18">
        <v>43724</v>
      </c>
      <c r="BH1712" s="15"/>
    </row>
    <row r="1713" spans="1:60" x14ac:dyDescent="0.25">
      <c r="A1713" s="15"/>
      <c r="B1713" s="14" t="s">
        <v>5295</v>
      </c>
      <c r="C1713" s="14" t="s">
        <v>5296</v>
      </c>
      <c r="D1713" s="14" t="s">
        <v>5284</v>
      </c>
      <c r="E1713" s="16" t="s">
        <v>317</v>
      </c>
      <c r="F1713" s="16" t="s">
        <v>28</v>
      </c>
      <c r="G1713" s="81" t="s">
        <v>115</v>
      </c>
      <c r="H1713" s="82" t="s">
        <v>190</v>
      </c>
      <c r="I1713" s="17" t="s">
        <v>31</v>
      </c>
      <c r="J1713" s="17" t="s">
        <v>64</v>
      </c>
      <c r="K1713" s="15"/>
      <c r="L1713" s="18">
        <v>44022</v>
      </c>
      <c r="M1713" s="83">
        <v>866.62569999974198</v>
      </c>
      <c r="N1713" s="84">
        <v>866.62569999974198</v>
      </c>
      <c r="O1713" s="84"/>
      <c r="P1713" s="85" t="str">
        <f t="shared" si="26"/>
        <v/>
      </c>
      <c r="Q1713" s="18"/>
      <c r="R1713" s="86">
        <v>110561.16</v>
      </c>
      <c r="S1713" s="86"/>
      <c r="T1713" s="15"/>
      <c r="U1713" s="19">
        <v>9.6706229669507606E-5</v>
      </c>
      <c r="V1713" s="51">
        <v>5.15835383339436E-2</v>
      </c>
      <c r="W1713" s="19">
        <v>-2.6039023205157701E-3</v>
      </c>
      <c r="X1713" s="51">
        <v>0.528527019014291</v>
      </c>
      <c r="Y1713" s="19"/>
      <c r="Z1713" s="51"/>
      <c r="AA1713" s="19"/>
      <c r="AB1713" s="51"/>
      <c r="AC1713" s="19"/>
      <c r="AD1713" s="51"/>
      <c r="AE1713" s="19"/>
      <c r="AF1713" s="87"/>
      <c r="AG1713" s="19">
        <v>2.86118248550338E-3</v>
      </c>
      <c r="AH1713" s="51">
        <v>-1.5127027432754401</v>
      </c>
      <c r="AI1713" s="19"/>
      <c r="AJ1713" s="51"/>
      <c r="AK1713" s="19">
        <v>-0.163484911563573</v>
      </c>
      <c r="AL1713" s="19">
        <v>-0.35942757377342799</v>
      </c>
      <c r="AM1713" s="51">
        <v>-5.2169968660600698</v>
      </c>
      <c r="AN1713" s="15"/>
      <c r="AO1713" s="22">
        <v>2.31575599464122E-2</v>
      </c>
      <c r="AP1713" s="22">
        <v>-3.5233902872278101E-2</v>
      </c>
      <c r="AQ1713" s="22">
        <v>4.41086195842217E-2</v>
      </c>
      <c r="AR1713" s="22">
        <v>-0.186473616857256</v>
      </c>
      <c r="AS1713" s="20"/>
      <c r="AT1713" s="20"/>
      <c r="AU1713" s="20"/>
      <c r="AV1713" s="21"/>
      <c r="AW1713" s="15"/>
      <c r="AX1713" s="25"/>
      <c r="AY1713" s="26"/>
      <c r="AZ1713" s="26"/>
      <c r="BA1713" s="26"/>
      <c r="BB1713" s="85"/>
      <c r="BC1713" s="88">
        <v>-24.543402226379801</v>
      </c>
      <c r="BD1713" s="18">
        <v>43882</v>
      </c>
      <c r="BE1713" s="18">
        <v>43914</v>
      </c>
      <c r="BF1713" s="20"/>
      <c r="BG1713" s="18"/>
      <c r="BH1713" s="15"/>
    </row>
    <row r="1714" spans="1:60" x14ac:dyDescent="0.25">
      <c r="A1714" s="15"/>
      <c r="B1714" s="14" t="s">
        <v>5297</v>
      </c>
      <c r="C1714" s="14" t="s">
        <v>5298</v>
      </c>
      <c r="D1714" s="14" t="s">
        <v>5284</v>
      </c>
      <c r="E1714" s="16" t="s">
        <v>320</v>
      </c>
      <c r="F1714" s="16" t="s">
        <v>28</v>
      </c>
      <c r="G1714" s="81" t="s">
        <v>115</v>
      </c>
      <c r="H1714" s="82" t="s">
        <v>190</v>
      </c>
      <c r="I1714" s="17" t="s">
        <v>31</v>
      </c>
      <c r="J1714" s="17" t="s">
        <v>5299</v>
      </c>
      <c r="K1714" s="15"/>
      <c r="L1714" s="18">
        <v>44022</v>
      </c>
      <c r="M1714" s="83">
        <v>847.54220000002499</v>
      </c>
      <c r="N1714" s="84">
        <v>847.54220000002499</v>
      </c>
      <c r="O1714" s="84">
        <v>1016.68539999984</v>
      </c>
      <c r="P1714" s="85">
        <f t="shared" si="26"/>
        <v>0.83363270486638086</v>
      </c>
      <c r="Q1714" s="18">
        <v>43882</v>
      </c>
      <c r="R1714" s="86">
        <v>98652.182000000001</v>
      </c>
      <c r="S1714" s="86">
        <v>128160.007446167</v>
      </c>
      <c r="T1714" s="15"/>
      <c r="U1714" s="19">
        <v>1.05020548289758E-4</v>
      </c>
      <c r="V1714" s="51">
        <v>5.2414970195968601E-2</v>
      </c>
      <c r="W1714" s="19">
        <v>-2.3582018429806301E-3</v>
      </c>
      <c r="X1714" s="51">
        <v>0.55309706676780501</v>
      </c>
      <c r="Y1714" s="19">
        <v>-0.162729352576134</v>
      </c>
      <c r="Z1714" s="51">
        <v>3.0587382006342501</v>
      </c>
      <c r="AA1714" s="19">
        <v>-0.12827797445512301</v>
      </c>
      <c r="AB1714" s="51">
        <v>7.7488694576459203</v>
      </c>
      <c r="AC1714" s="19">
        <v>-0.18072737540205699</v>
      </c>
      <c r="AD1714" s="51">
        <v>6.2131179580465004</v>
      </c>
      <c r="AE1714" s="19"/>
      <c r="AF1714" s="87"/>
      <c r="AG1714" s="19">
        <v>2.9434777479764298E-3</v>
      </c>
      <c r="AH1714" s="51">
        <v>-1.5044732170281301</v>
      </c>
      <c r="AI1714" s="19">
        <v>-0.15017397754680101</v>
      </c>
      <c r="AJ1714" s="51">
        <v>-1.29048054768646</v>
      </c>
      <c r="AK1714" s="19">
        <v>-0.152457799999829</v>
      </c>
      <c r="AL1714" s="19">
        <v>-5.19738835573662E-2</v>
      </c>
      <c r="AM1714" s="51">
        <v>3.9249049059435501</v>
      </c>
      <c r="AN1714" s="15"/>
      <c r="AO1714" s="22">
        <v>2.3166009827036801E-2</v>
      </c>
      <c r="AP1714" s="22">
        <v>-3.5210169873607797E-2</v>
      </c>
      <c r="AQ1714" s="22">
        <v>4.4366216618072898E-2</v>
      </c>
      <c r="AR1714" s="22">
        <v>-0.18626643674273499</v>
      </c>
      <c r="AS1714" s="20">
        <v>8</v>
      </c>
      <c r="AT1714" s="20">
        <v>4</v>
      </c>
      <c r="AU1714" s="20">
        <v>6</v>
      </c>
      <c r="AV1714" s="21">
        <v>6</v>
      </c>
      <c r="AW1714" s="15"/>
      <c r="AX1714" s="25">
        <v>0.10347087402071301</v>
      </c>
      <c r="AY1714" s="26">
        <v>-1.45544819146016</v>
      </c>
      <c r="AZ1714" s="26">
        <v>0.13606739919805499</v>
      </c>
      <c r="BA1714" s="26">
        <v>-1.76117797176812</v>
      </c>
      <c r="BB1714" s="85">
        <v>1.06290984077168E-2</v>
      </c>
      <c r="BC1714" s="88">
        <v>-24.523564516595801</v>
      </c>
      <c r="BD1714" s="18">
        <v>43882</v>
      </c>
      <c r="BE1714" s="18">
        <v>43914</v>
      </c>
      <c r="BF1714" s="20"/>
      <c r="BG1714" s="18"/>
      <c r="BH1714" s="15"/>
    </row>
    <row r="1715" spans="1:60" x14ac:dyDescent="0.25">
      <c r="A1715" s="15"/>
      <c r="B1715" s="14" t="s">
        <v>5300</v>
      </c>
      <c r="C1715" s="14" t="s">
        <v>5301</v>
      </c>
      <c r="D1715" s="14" t="s">
        <v>5302</v>
      </c>
      <c r="E1715" s="16" t="s">
        <v>77</v>
      </c>
      <c r="F1715" s="16" t="s">
        <v>287</v>
      </c>
      <c r="G1715" s="81" t="s">
        <v>38</v>
      </c>
      <c r="H1715" s="82" t="s">
        <v>1559</v>
      </c>
      <c r="I1715" s="17" t="s">
        <v>31</v>
      </c>
      <c r="J1715" s="17" t="s">
        <v>5303</v>
      </c>
      <c r="K1715" s="15"/>
      <c r="L1715" s="18">
        <v>44022</v>
      </c>
      <c r="M1715" s="83">
        <v>888.63219999987598</v>
      </c>
      <c r="N1715" s="84">
        <v>888.63219999987598</v>
      </c>
      <c r="O1715" s="84">
        <v>1447.0565000008801</v>
      </c>
      <c r="P1715" s="85">
        <f t="shared" si="26"/>
        <v>0.61409640881288019</v>
      </c>
      <c r="Q1715" s="18">
        <v>43843</v>
      </c>
      <c r="R1715" s="86">
        <v>168562.11900000001</v>
      </c>
      <c r="S1715" s="86">
        <v>176775.677454102</v>
      </c>
      <c r="T1715" s="15"/>
      <c r="U1715" s="19">
        <v>1.69586530755623E-2</v>
      </c>
      <c r="V1715" s="51">
        <v>1.7377782229232299</v>
      </c>
      <c r="W1715" s="19">
        <v>9.4046386857371492E-3</v>
      </c>
      <c r="X1715" s="51">
        <v>1.7293811196395801</v>
      </c>
      <c r="Y1715" s="19">
        <v>-0.38073517854907601</v>
      </c>
      <c r="Z1715" s="51">
        <v>-18.7418443966599</v>
      </c>
      <c r="AA1715" s="19">
        <v>-0.230001940088114</v>
      </c>
      <c r="AB1715" s="51">
        <v>-2.4235271056531902</v>
      </c>
      <c r="AC1715" s="19">
        <v>0.18250220962538199</v>
      </c>
      <c r="AD1715" s="51">
        <v>42.536076460790397</v>
      </c>
      <c r="AE1715" s="19">
        <v>0.180310697629466</v>
      </c>
      <c r="AF1715" s="87">
        <v>35.8083018115722</v>
      </c>
      <c r="AG1715" s="19">
        <v>3.9432190676961902E-2</v>
      </c>
      <c r="AH1715" s="51">
        <v>2.1443980758704102</v>
      </c>
      <c r="AI1715" s="19">
        <v>-0.36361821283644502</v>
      </c>
      <c r="AJ1715" s="51">
        <v>-22.6349040766654</v>
      </c>
      <c r="AK1715" s="19">
        <v>-9.8695458142174203E-2</v>
      </c>
      <c r="AL1715" s="19">
        <v>-1.04864345448732E-2</v>
      </c>
      <c r="AM1715" s="51">
        <v>8.9936091164563496</v>
      </c>
      <c r="AN1715" s="15"/>
      <c r="AO1715" s="22">
        <v>0.122667424364481</v>
      </c>
      <c r="AP1715" s="22">
        <v>-0.162126916820998</v>
      </c>
      <c r="AQ1715" s="22">
        <v>9.8588074319268304E-2</v>
      </c>
      <c r="AR1715" s="22">
        <v>-0.40291722673282498</v>
      </c>
      <c r="AS1715" s="20">
        <v>9</v>
      </c>
      <c r="AT1715" s="20">
        <v>3</v>
      </c>
      <c r="AU1715" s="20">
        <v>7</v>
      </c>
      <c r="AV1715" s="21">
        <v>5</v>
      </c>
      <c r="AW1715" s="15"/>
      <c r="AX1715" s="25">
        <v>0.50229700090829299</v>
      </c>
      <c r="AY1715" s="26">
        <v>-0.33560705005038499</v>
      </c>
      <c r="AZ1715" s="26">
        <v>9.1914070496386599E-2</v>
      </c>
      <c r="BA1715" s="26">
        <v>-0.44068526739056302</v>
      </c>
      <c r="BB1715" s="85">
        <v>5.0688933120472901E-2</v>
      </c>
      <c r="BC1715" s="88">
        <v>-55.972030117700299</v>
      </c>
      <c r="BD1715" s="18">
        <v>43843</v>
      </c>
      <c r="BE1715" s="18">
        <v>43964</v>
      </c>
      <c r="BF1715" s="20"/>
      <c r="BG1715" s="18"/>
      <c r="BH1715" s="15"/>
    </row>
    <row r="1716" spans="1:60" x14ac:dyDescent="0.25">
      <c r="A1716" s="15"/>
      <c r="B1716" s="14" t="s">
        <v>5304</v>
      </c>
      <c r="C1716" s="14" t="s">
        <v>5305</v>
      </c>
      <c r="D1716" s="14" t="s">
        <v>5302</v>
      </c>
      <c r="E1716" s="16" t="s">
        <v>3094</v>
      </c>
      <c r="F1716" s="16" t="s">
        <v>287</v>
      </c>
      <c r="G1716" s="81" t="s">
        <v>38</v>
      </c>
      <c r="H1716" s="82" t="s">
        <v>1559</v>
      </c>
      <c r="I1716" s="17" t="s">
        <v>31</v>
      </c>
      <c r="J1716" s="17" t="s">
        <v>5306</v>
      </c>
      <c r="K1716" s="15"/>
      <c r="L1716" s="18">
        <v>44022</v>
      </c>
      <c r="M1716" s="83">
        <v>661.84190000034903</v>
      </c>
      <c r="N1716" s="84">
        <v>661.84190000034903</v>
      </c>
      <c r="O1716" s="84">
        <v>1093.14499999955</v>
      </c>
      <c r="P1716" s="85">
        <f t="shared" si="26"/>
        <v>0.60544749324254465</v>
      </c>
      <c r="Q1716" s="18">
        <v>43843</v>
      </c>
      <c r="R1716" s="86">
        <v>2972349.8169999998</v>
      </c>
      <c r="S1716" s="86">
        <v>3022054.9933007802</v>
      </c>
      <c r="T1716" s="15"/>
      <c r="U1716" s="19">
        <v>1.68780624062492E-2</v>
      </c>
      <c r="V1716" s="51">
        <v>1.7297191559919201</v>
      </c>
      <c r="W1716" s="19">
        <v>7.0079849556350399E-3</v>
      </c>
      <c r="X1716" s="51">
        <v>1.48971574662937</v>
      </c>
      <c r="Y1716" s="19">
        <v>-0.38960201490495799</v>
      </c>
      <c r="Z1716" s="51">
        <v>-19.628528032248099</v>
      </c>
      <c r="AA1716" s="19">
        <v>-0.25204009028326302</v>
      </c>
      <c r="AB1716" s="51">
        <v>-4.6273421251680702</v>
      </c>
      <c r="AC1716" s="19">
        <v>0.1158206882792</v>
      </c>
      <c r="AD1716" s="51">
        <v>35.867924326157699</v>
      </c>
      <c r="AE1716" s="19">
        <v>8.1913908448768794E-2</v>
      </c>
      <c r="AF1716" s="87">
        <v>25.968622893473398</v>
      </c>
      <c r="AG1716" s="19">
        <v>3.8608917097008102E-2</v>
      </c>
      <c r="AH1716" s="51">
        <v>2.0620707178750299</v>
      </c>
      <c r="AI1716" s="19">
        <v>-0.37322693070920598</v>
      </c>
      <c r="AJ1716" s="51">
        <v>-23.595775863941501</v>
      </c>
      <c r="AK1716" s="19">
        <v>-0.34251067930308599</v>
      </c>
      <c r="AL1716" s="19">
        <v>-4.1648248525234501E-2</v>
      </c>
      <c r="AM1716" s="51">
        <v>-15.387912999634899</v>
      </c>
      <c r="AN1716" s="15"/>
      <c r="AO1716" s="22">
        <v>0.122578471127781</v>
      </c>
      <c r="AP1716" s="22">
        <v>-0.16219326136517301</v>
      </c>
      <c r="AQ1716" s="22">
        <v>9.59793833590811E-2</v>
      </c>
      <c r="AR1716" s="22">
        <v>-0.40438233874389001</v>
      </c>
      <c r="AS1716" s="20">
        <v>8</v>
      </c>
      <c r="AT1716" s="20">
        <v>4</v>
      </c>
      <c r="AU1716" s="20">
        <v>6</v>
      </c>
      <c r="AV1716" s="21">
        <v>6</v>
      </c>
      <c r="AW1716" s="15"/>
      <c r="AX1716" s="25">
        <v>0.50232483974366904</v>
      </c>
      <c r="AY1716" s="26">
        <v>-0.381007250517996</v>
      </c>
      <c r="AZ1716" s="26">
        <v>2.5006566590832301E-2</v>
      </c>
      <c r="BA1716" s="26">
        <v>-0.49933996179288398</v>
      </c>
      <c r="BB1716" s="85">
        <v>5.0685246229040803E-2</v>
      </c>
      <c r="BC1716" s="88">
        <v>-56.392162064497803</v>
      </c>
      <c r="BD1716" s="18">
        <v>43843</v>
      </c>
      <c r="BE1716" s="18">
        <v>43964</v>
      </c>
      <c r="BF1716" s="20"/>
      <c r="BG1716" s="18"/>
      <c r="BH1716" s="15"/>
    </row>
    <row r="1717" spans="1:60" x14ac:dyDescent="0.25">
      <c r="A1717" s="15"/>
      <c r="B1717" s="14" t="s">
        <v>5307</v>
      </c>
      <c r="C1717" s="14" t="s">
        <v>5308</v>
      </c>
      <c r="D1717" s="14" t="s">
        <v>5302</v>
      </c>
      <c r="E1717" s="16" t="s">
        <v>3097</v>
      </c>
      <c r="F1717" s="16" t="s">
        <v>287</v>
      </c>
      <c r="G1717" s="81" t="s">
        <v>38</v>
      </c>
      <c r="H1717" s="82" t="s">
        <v>1559</v>
      </c>
      <c r="I1717" s="17" t="s">
        <v>31</v>
      </c>
      <c r="J1717" s="17" t="s">
        <v>5309</v>
      </c>
      <c r="K1717" s="15"/>
      <c r="L1717" s="18">
        <v>44022</v>
      </c>
      <c r="M1717" s="83">
        <v>1070.41479999945</v>
      </c>
      <c r="N1717" s="84">
        <v>1070.41479999945</v>
      </c>
      <c r="O1717" s="84">
        <v>1755.04949999973</v>
      </c>
      <c r="P1717" s="85">
        <f t="shared" si="26"/>
        <v>0.60990576049257572</v>
      </c>
      <c r="Q1717" s="18">
        <v>43843</v>
      </c>
      <c r="R1717" s="86">
        <v>2131485.355</v>
      </c>
      <c r="S1717" s="86">
        <v>1868555.3397480501</v>
      </c>
      <c r="T1717" s="15"/>
      <c r="U1717" s="19">
        <v>1.6919737221542198E-2</v>
      </c>
      <c r="V1717" s="51">
        <v>1.7338866375212101</v>
      </c>
      <c r="W1717" s="19">
        <v>8.2468060627434205E-3</v>
      </c>
      <c r="X1717" s="51">
        <v>1.6135978573402101</v>
      </c>
      <c r="Y1717" s="19">
        <v>-0.38503163331945001</v>
      </c>
      <c r="Z1717" s="51">
        <v>-19.171489873697301</v>
      </c>
      <c r="AA1717" s="19">
        <v>-0.240720213452878</v>
      </c>
      <c r="AB1717" s="51">
        <v>-3.4953544421296101</v>
      </c>
      <c r="AC1717" s="19">
        <v>0.149828881530993</v>
      </c>
      <c r="AD1717" s="51">
        <v>39.268743651336997</v>
      </c>
      <c r="AE1717" s="19">
        <v>0.13174101632103</v>
      </c>
      <c r="AF1717" s="87">
        <v>30.951333680714001</v>
      </c>
      <c r="AG1717" s="19">
        <v>3.9034705065205302E-2</v>
      </c>
      <c r="AH1717" s="51">
        <v>2.1046495146947599</v>
      </c>
      <c r="AI1717" s="19">
        <v>-0.36827503876411399</v>
      </c>
      <c r="AJ1717" s="51">
        <v>-23.1005866694322</v>
      </c>
      <c r="AK1717" s="19">
        <v>7.0414799998616204E-2</v>
      </c>
      <c r="AL1717" s="19">
        <v>2.0330252405983601E-2</v>
      </c>
      <c r="AM1717" s="51">
        <v>24.328004860319201</v>
      </c>
      <c r="AN1717" s="15"/>
      <c r="AO1717" s="22">
        <v>0.122624526185973</v>
      </c>
      <c r="AP1717" s="22">
        <v>-0.16215892915352001</v>
      </c>
      <c r="AQ1717" s="22">
        <v>9.7327698074950605E-2</v>
      </c>
      <c r="AR1717" s="22">
        <v>-0.40362473591987502</v>
      </c>
      <c r="AS1717" s="20">
        <v>9</v>
      </c>
      <c r="AT1717" s="20">
        <v>3</v>
      </c>
      <c r="AU1717" s="20">
        <v>6</v>
      </c>
      <c r="AV1717" s="21">
        <v>6</v>
      </c>
      <c r="AW1717" s="15"/>
      <c r="AX1717" s="25">
        <v>0.50231014866149004</v>
      </c>
      <c r="AY1717" s="26">
        <v>-0.35768190387898402</v>
      </c>
      <c r="AZ1717" s="26">
        <v>5.9384665737525197E-2</v>
      </c>
      <c r="BA1717" s="26">
        <v>-0.46923637013014702</v>
      </c>
      <c r="BB1717" s="85">
        <v>5.0687122630697599E-2</v>
      </c>
      <c r="BC1717" s="88">
        <v>-56.175350039964499</v>
      </c>
      <c r="BD1717" s="18">
        <v>43843</v>
      </c>
      <c r="BE1717" s="18">
        <v>43964</v>
      </c>
      <c r="BF1717" s="20"/>
      <c r="BG1717" s="18"/>
      <c r="BH1717" s="15"/>
    </row>
    <row r="1718" spans="1:60" x14ac:dyDescent="0.25">
      <c r="A1718" s="15"/>
      <c r="B1718" s="14" t="s">
        <v>5310</v>
      </c>
      <c r="C1718" s="14" t="s">
        <v>5311</v>
      </c>
      <c r="D1718" s="14" t="s">
        <v>5302</v>
      </c>
      <c r="E1718" s="16" t="s">
        <v>3100</v>
      </c>
      <c r="F1718" s="16" t="s">
        <v>287</v>
      </c>
      <c r="G1718" s="81" t="s">
        <v>38</v>
      </c>
      <c r="H1718" s="82" t="s">
        <v>1559</v>
      </c>
      <c r="I1718" s="17" t="s">
        <v>31</v>
      </c>
      <c r="J1718" s="17" t="s">
        <v>5312</v>
      </c>
      <c r="K1718" s="15"/>
      <c r="L1718" s="18">
        <v>44022</v>
      </c>
      <c r="M1718" s="83">
        <v>779.34320000000298</v>
      </c>
      <c r="N1718" s="84">
        <v>779.34320000000298</v>
      </c>
      <c r="O1718" s="84">
        <v>1271.57530000061</v>
      </c>
      <c r="P1718" s="85">
        <f t="shared" si="26"/>
        <v>0.61289583086399135</v>
      </c>
      <c r="Q1718" s="18">
        <v>43843</v>
      </c>
      <c r="R1718" s="86">
        <v>987242.43400000001</v>
      </c>
      <c r="S1718" s="86">
        <v>852005.71974023397</v>
      </c>
      <c r="T1718" s="15"/>
      <c r="U1718" s="19">
        <v>1.6947489377343999E-2</v>
      </c>
      <c r="V1718" s="51">
        <v>1.7366618531014</v>
      </c>
      <c r="W1718" s="19">
        <v>9.0737804002856103E-3</v>
      </c>
      <c r="X1718" s="51">
        <v>1.69629529109443</v>
      </c>
      <c r="Y1718" s="19">
        <v>-0.38196611588878998</v>
      </c>
      <c r="Z1718" s="51">
        <v>-18.864938130631302</v>
      </c>
      <c r="AA1718" s="19">
        <v>-0.23307945566921301</v>
      </c>
      <c r="AB1718" s="51">
        <v>-2.7312786637630802</v>
      </c>
      <c r="AC1718" s="19">
        <v>0.173639821125253</v>
      </c>
      <c r="AD1718" s="51">
        <v>41.649837610777503</v>
      </c>
      <c r="AE1718" s="19">
        <v>0.132898505449702</v>
      </c>
      <c r="AF1718" s="87">
        <v>31.067082593566699</v>
      </c>
      <c r="AG1718" s="19">
        <v>3.9318827151873799E-2</v>
      </c>
      <c r="AH1718" s="51">
        <v>2.1330617233616098</v>
      </c>
      <c r="AI1718" s="19">
        <v>-0.36495248652587198</v>
      </c>
      <c r="AJ1718" s="51">
        <v>-22.768331445608101</v>
      </c>
      <c r="AK1718" s="19">
        <v>-0.21326145770232</v>
      </c>
      <c r="AL1718" s="19">
        <v>-2.4039878800977001E-2</v>
      </c>
      <c r="AM1718" s="51">
        <v>-2.4629908395581901</v>
      </c>
      <c r="AN1718" s="15"/>
      <c r="AO1718" s="22">
        <v>0.12265517462219599</v>
      </c>
      <c r="AP1718" s="22">
        <v>-0.16213607838115399</v>
      </c>
      <c r="AQ1718" s="22">
        <v>9.8227451220736797E-2</v>
      </c>
      <c r="AR1718" s="22">
        <v>-0.40311942524916999</v>
      </c>
      <c r="AS1718" s="20">
        <v>9</v>
      </c>
      <c r="AT1718" s="20">
        <v>3</v>
      </c>
      <c r="AU1718" s="20">
        <v>6</v>
      </c>
      <c r="AV1718" s="21">
        <v>6</v>
      </c>
      <c r="AW1718" s="15"/>
      <c r="AX1718" s="25">
        <v>0.50230064052098899</v>
      </c>
      <c r="AY1718" s="26">
        <v>-0.34194503072740201</v>
      </c>
      <c r="AZ1718" s="26">
        <v>8.2575403664804994E-2</v>
      </c>
      <c r="BA1718" s="26">
        <v>-0.44888865412212903</v>
      </c>
      <c r="BB1718" s="85">
        <v>5.0688402932428302E-2</v>
      </c>
      <c r="BC1718" s="88">
        <v>-56.030240599997299</v>
      </c>
      <c r="BD1718" s="18">
        <v>43843</v>
      </c>
      <c r="BE1718" s="18">
        <v>43964</v>
      </c>
      <c r="BF1718" s="20"/>
      <c r="BG1718" s="18"/>
      <c r="BH1718" s="15"/>
    </row>
    <row r="1719" spans="1:60" x14ac:dyDescent="0.25">
      <c r="A1719" s="15"/>
      <c r="B1719" s="14" t="s">
        <v>5313</v>
      </c>
      <c r="C1719" s="14" t="s">
        <v>5314</v>
      </c>
      <c r="D1719" s="14" t="s">
        <v>5302</v>
      </c>
      <c r="E1719" s="16" t="s">
        <v>3328</v>
      </c>
      <c r="F1719" s="16" t="s">
        <v>287</v>
      </c>
      <c r="G1719" s="81" t="s">
        <v>38</v>
      </c>
      <c r="H1719" s="82" t="s">
        <v>1559</v>
      </c>
      <c r="I1719" s="17" t="s">
        <v>31</v>
      </c>
      <c r="J1719" s="17" t="s">
        <v>5315</v>
      </c>
      <c r="K1719" s="15"/>
      <c r="L1719" s="18">
        <v>44022</v>
      </c>
      <c r="M1719" s="83">
        <v>1141.8561000004399</v>
      </c>
      <c r="N1719" s="84">
        <v>1141.8561000004399</v>
      </c>
      <c r="O1719" s="84">
        <v>1858.4996000006799</v>
      </c>
      <c r="P1719" s="85">
        <f t="shared" si="26"/>
        <v>0.61439674240447628</v>
      </c>
      <c r="Q1719" s="18">
        <v>43843</v>
      </c>
      <c r="R1719" s="86">
        <v>270559.52</v>
      </c>
      <c r="S1719" s="86">
        <v>1442921.859625</v>
      </c>
      <c r="T1719" s="15"/>
      <c r="U1719" s="19">
        <v>1.6961438588623399E-2</v>
      </c>
      <c r="V1719" s="51">
        <v>1.73805677422934</v>
      </c>
      <c r="W1719" s="19">
        <v>9.4874605329096102E-3</v>
      </c>
      <c r="X1719" s="51">
        <v>1.7376633043568299</v>
      </c>
      <c r="Y1719" s="19">
        <v>-0.38042724870611</v>
      </c>
      <c r="Z1719" s="51">
        <v>-18.7110514123633</v>
      </c>
      <c r="AA1719" s="19">
        <v>-0.22923033742874399</v>
      </c>
      <c r="AB1719" s="51">
        <v>-2.3463668397162101</v>
      </c>
      <c r="AC1719" s="19">
        <v>0.18487032906879899</v>
      </c>
      <c r="AD1719" s="51">
        <v>42.7728884051321</v>
      </c>
      <c r="AE1719" s="19">
        <v>0.183857346081058</v>
      </c>
      <c r="AF1719" s="87">
        <v>36.162966656731399</v>
      </c>
      <c r="AG1719" s="19">
        <v>3.9460697700633297E-2</v>
      </c>
      <c r="AH1719" s="51">
        <v>2.1472487782375498</v>
      </c>
      <c r="AI1719" s="19">
        <v>-0.36328432123642401</v>
      </c>
      <c r="AJ1719" s="51">
        <v>-22.601514916663302</v>
      </c>
      <c r="AK1719" s="19">
        <v>0.141856100001023</v>
      </c>
      <c r="AL1719" s="19">
        <v>4.0697861371881999E-2</v>
      </c>
      <c r="AM1719" s="51">
        <v>31.391294880450001</v>
      </c>
      <c r="AN1719" s="15"/>
      <c r="AO1719" s="22">
        <v>0.12267051544768</v>
      </c>
      <c r="AP1719" s="22">
        <v>-0.16212458211171901</v>
      </c>
      <c r="AQ1719" s="22">
        <v>9.8677835856506094E-2</v>
      </c>
      <c r="AR1719" s="22">
        <v>-0.40286661305057397</v>
      </c>
      <c r="AS1719" s="20">
        <v>9</v>
      </c>
      <c r="AT1719" s="20">
        <v>3</v>
      </c>
      <c r="AU1719" s="20">
        <v>7</v>
      </c>
      <c r="AV1719" s="21">
        <v>5</v>
      </c>
      <c r="AW1719" s="15"/>
      <c r="AX1719" s="25">
        <v>0.502296070509474</v>
      </c>
      <c r="AY1719" s="26">
        <v>-0.33401858910792698</v>
      </c>
      <c r="AZ1719" s="26">
        <v>9.4255108942434204E-2</v>
      </c>
      <c r="BA1719" s="26">
        <v>-0.43862849873858101</v>
      </c>
      <c r="BB1719" s="85">
        <v>5.06890626076347E-2</v>
      </c>
      <c r="BC1719" s="88">
        <v>-55.9574723610422</v>
      </c>
      <c r="BD1719" s="18">
        <v>43843</v>
      </c>
      <c r="BE1719" s="18">
        <v>43964</v>
      </c>
      <c r="BF1719" s="20"/>
      <c r="BG1719" s="18"/>
      <c r="BH1719" s="15"/>
    </row>
    <row r="1720" spans="1:60" x14ac:dyDescent="0.25">
      <c r="A1720" s="15"/>
      <c r="B1720" s="14" t="s">
        <v>5316</v>
      </c>
      <c r="C1720" s="14" t="s">
        <v>5317</v>
      </c>
      <c r="D1720" s="14" t="s">
        <v>5302</v>
      </c>
      <c r="E1720" s="16" t="s">
        <v>3332</v>
      </c>
      <c r="F1720" s="16" t="s">
        <v>287</v>
      </c>
      <c r="G1720" s="81" t="s">
        <v>38</v>
      </c>
      <c r="H1720" s="82" t="s">
        <v>1559</v>
      </c>
      <c r="I1720" s="17" t="s">
        <v>31</v>
      </c>
      <c r="J1720" s="17" t="s">
        <v>5318</v>
      </c>
      <c r="K1720" s="15"/>
      <c r="L1720" s="18">
        <v>44022</v>
      </c>
      <c r="M1720" s="83">
        <v>1085.5450999997599</v>
      </c>
      <c r="N1720" s="84">
        <v>1085.5450999997599</v>
      </c>
      <c r="O1720" s="84">
        <v>1759.86050000042</v>
      </c>
      <c r="P1720" s="85">
        <f t="shared" si="26"/>
        <v>0.61683587988905986</v>
      </c>
      <c r="Q1720" s="18">
        <v>43843</v>
      </c>
      <c r="R1720" s="86">
        <v>3036669.6140000001</v>
      </c>
      <c r="S1720" s="86">
        <v>5948909.68910156</v>
      </c>
      <c r="T1720" s="15"/>
      <c r="U1720" s="19">
        <v>1.69839093687187E-2</v>
      </c>
      <c r="V1720" s="51">
        <v>1.7403038522388701</v>
      </c>
      <c r="W1720" s="19">
        <v>1.0158017325011299E-2</v>
      </c>
      <c r="X1720" s="51">
        <v>1.8047189835669999</v>
      </c>
      <c r="Y1720" s="19">
        <v>-0.37792623262328601</v>
      </c>
      <c r="Z1720" s="51">
        <v>-18.460949804080901</v>
      </c>
      <c r="AA1720" s="19">
        <v>-0.22295208959636501</v>
      </c>
      <c r="AB1720" s="51">
        <v>-1.71854205647833</v>
      </c>
      <c r="AC1720" s="19">
        <v>0.204237118914607</v>
      </c>
      <c r="AD1720" s="51">
        <v>44.709567389741999</v>
      </c>
      <c r="AE1720" s="19">
        <v>0.212992391037988</v>
      </c>
      <c r="AF1720" s="87">
        <v>39.076471152424297</v>
      </c>
      <c r="AG1720" s="19">
        <v>3.9690685955065398E-2</v>
      </c>
      <c r="AH1720" s="51">
        <v>2.1702476036807599</v>
      </c>
      <c r="AI1720" s="19">
        <v>-0.36057255683234002</v>
      </c>
      <c r="AJ1720" s="51">
        <v>-22.330338476254799</v>
      </c>
      <c r="AK1720" s="19">
        <v>8.5545099998853402E-2</v>
      </c>
      <c r="AL1720" s="19">
        <v>2.5483187188001501E-2</v>
      </c>
      <c r="AM1720" s="51">
        <v>25.511627311905599</v>
      </c>
      <c r="AN1720" s="15"/>
      <c r="AO1720" s="22">
        <v>0.12269535748419</v>
      </c>
      <c r="AP1720" s="22">
        <v>-0.162106027744012</v>
      </c>
      <c r="AQ1720" s="22">
        <v>9.9407737228903004E-2</v>
      </c>
      <c r="AR1720" s="22">
        <v>-0.40245666629285598</v>
      </c>
      <c r="AS1720" s="20">
        <v>9</v>
      </c>
      <c r="AT1720" s="20">
        <v>3</v>
      </c>
      <c r="AU1720" s="20">
        <v>7</v>
      </c>
      <c r="AV1720" s="21">
        <v>5</v>
      </c>
      <c r="AW1720" s="15"/>
      <c r="AX1720" s="25">
        <v>0.50228865377488596</v>
      </c>
      <c r="AY1720" s="26">
        <v>-0.32109320916742901</v>
      </c>
      <c r="AZ1720" s="26">
        <v>0.113298555017877</v>
      </c>
      <c r="BA1720" s="26">
        <v>-0.42188142437089499</v>
      </c>
      <c r="BB1720" s="85">
        <v>5.0690131707451701E-2</v>
      </c>
      <c r="BC1720" s="88">
        <v>-55.839352039562101</v>
      </c>
      <c r="BD1720" s="18">
        <v>43843</v>
      </c>
      <c r="BE1720" s="18">
        <v>43964</v>
      </c>
      <c r="BF1720" s="20"/>
      <c r="BG1720" s="18"/>
      <c r="BH1720" s="15"/>
    </row>
    <row r="1721" spans="1:60" x14ac:dyDescent="0.25">
      <c r="A1721" s="15"/>
      <c r="B1721" s="14" t="s">
        <v>5319</v>
      </c>
      <c r="C1721" s="14" t="s">
        <v>5320</v>
      </c>
      <c r="D1721" s="14" t="s">
        <v>5302</v>
      </c>
      <c r="E1721" s="16" t="s">
        <v>300</v>
      </c>
      <c r="F1721" s="16" t="s">
        <v>287</v>
      </c>
      <c r="G1721" s="81" t="s">
        <v>38</v>
      </c>
      <c r="H1721" s="82" t="s">
        <v>1559</v>
      </c>
      <c r="I1721" s="17" t="s">
        <v>31</v>
      </c>
      <c r="J1721" s="17" t="s">
        <v>5321</v>
      </c>
      <c r="K1721" s="15"/>
      <c r="L1721" s="18">
        <v>44022</v>
      </c>
      <c r="M1721" s="83">
        <v>1180.8845000006299</v>
      </c>
      <c r="N1721" s="84">
        <v>1180.8845000006299</v>
      </c>
      <c r="O1721" s="84">
        <v>1903.3142000008399</v>
      </c>
      <c r="P1721" s="85">
        <f t="shared" si="26"/>
        <v>0.62043592172018092</v>
      </c>
      <c r="Q1721" s="18">
        <v>43843</v>
      </c>
      <c r="R1721" s="86">
        <v>4008650.2850000001</v>
      </c>
      <c r="S1721" s="86">
        <v>4715173.7731171902</v>
      </c>
      <c r="T1721" s="15"/>
      <c r="U1721" s="19">
        <v>1.7017022102663801E-2</v>
      </c>
      <c r="V1721" s="51">
        <v>1.7436151256333701</v>
      </c>
      <c r="W1721" s="19">
        <v>1.1143791691210899E-2</v>
      </c>
      <c r="X1721" s="51">
        <v>1.90329642018696</v>
      </c>
      <c r="Y1721" s="19">
        <v>-0.374234607712715</v>
      </c>
      <c r="Z1721" s="51">
        <v>-18.091787313023801</v>
      </c>
      <c r="AA1721" s="19">
        <v>-0.21363870309403901</v>
      </c>
      <c r="AB1721" s="51">
        <v>-0.78720340624568097</v>
      </c>
      <c r="AC1721" s="19">
        <v>0.233258651749638</v>
      </c>
      <c r="AD1721" s="51">
        <v>47.611720673215999</v>
      </c>
      <c r="AE1721" s="19">
        <v>0.25709768114756998</v>
      </c>
      <c r="AF1721" s="87">
        <v>43.4870001633535</v>
      </c>
      <c r="AG1721" s="19">
        <v>4.0028912286288701E-2</v>
      </c>
      <c r="AH1721" s="51">
        <v>2.2040702368030902</v>
      </c>
      <c r="AI1721" s="19">
        <v>-0.35656881088041698</v>
      </c>
      <c r="AJ1721" s="51">
        <v>-21.929963881062601</v>
      </c>
      <c r="AK1721" s="19">
        <v>0.18088450000155701</v>
      </c>
      <c r="AL1721" s="19">
        <v>4.9512521560245701E-2</v>
      </c>
      <c r="AM1721" s="51">
        <v>29.484361850365499</v>
      </c>
      <c r="AN1721" s="15"/>
      <c r="AO1721" s="22">
        <v>0.122731894527533</v>
      </c>
      <c r="AP1721" s="22">
        <v>-0.16207881136680999</v>
      </c>
      <c r="AQ1721" s="22">
        <v>0.10048050796293</v>
      </c>
      <c r="AR1721" s="22">
        <v>-0.40185414777835798</v>
      </c>
      <c r="AS1721" s="20">
        <v>9</v>
      </c>
      <c r="AT1721" s="20">
        <v>3</v>
      </c>
      <c r="AU1721" s="20">
        <v>7</v>
      </c>
      <c r="AV1721" s="21">
        <v>5</v>
      </c>
      <c r="AW1721" s="15"/>
      <c r="AX1721" s="25">
        <v>0.50227814350451805</v>
      </c>
      <c r="AY1721" s="26">
        <v>-0.30192566877258298</v>
      </c>
      <c r="AZ1721" s="26">
        <v>0.14153604998182301</v>
      </c>
      <c r="BA1721" s="26">
        <v>-0.39701007659596099</v>
      </c>
      <c r="BB1721" s="85">
        <v>5.06917393514595E-2</v>
      </c>
      <c r="BC1721" s="88">
        <v>-55.665307388582697</v>
      </c>
      <c r="BD1721" s="18">
        <v>43843</v>
      </c>
      <c r="BE1721" s="18">
        <v>43964</v>
      </c>
      <c r="BF1721" s="20"/>
      <c r="BG1721" s="18"/>
      <c r="BH1721" s="15"/>
    </row>
    <row r="1722" spans="1:60" x14ac:dyDescent="0.25">
      <c r="A1722" s="15"/>
      <c r="B1722" s="14" t="s">
        <v>5322</v>
      </c>
      <c r="C1722" s="14" t="s">
        <v>5323</v>
      </c>
      <c r="D1722" s="14" t="s">
        <v>5324</v>
      </c>
      <c r="E1722" s="16" t="s">
        <v>2784</v>
      </c>
      <c r="F1722" s="16" t="s">
        <v>287</v>
      </c>
      <c r="G1722" s="81" t="s">
        <v>703</v>
      </c>
      <c r="H1722" s="82" t="s">
        <v>728</v>
      </c>
      <c r="I1722" s="17" t="s">
        <v>411</v>
      </c>
      <c r="J1722" s="17" t="s">
        <v>5325</v>
      </c>
      <c r="K1722" s="15"/>
      <c r="L1722" s="18">
        <v>44022</v>
      </c>
      <c r="M1722" s="83">
        <v>985794.62158775295</v>
      </c>
      <c r="N1722" s="84">
        <v>985794.62158775295</v>
      </c>
      <c r="O1722" s="84">
        <v>1091555.9665184</v>
      </c>
      <c r="P1722" s="85">
        <f t="shared" si="26"/>
        <v>0.90310955354128031</v>
      </c>
      <c r="Q1722" s="18">
        <v>43910</v>
      </c>
      <c r="R1722" s="86">
        <v>26093498.326125</v>
      </c>
      <c r="S1722" s="86">
        <v>21722620.9690938</v>
      </c>
      <c r="T1722" s="15"/>
      <c r="U1722" s="19">
        <v>-5.6470096587872796E-3</v>
      </c>
      <c r="V1722" s="51">
        <v>-0.52278805051173505</v>
      </c>
      <c r="W1722" s="19">
        <v>1.26921786231833E-2</v>
      </c>
      <c r="X1722" s="51">
        <v>2.0581351133841999</v>
      </c>
      <c r="Y1722" s="19">
        <v>2.7171793910383699E-2</v>
      </c>
      <c r="Z1722" s="51">
        <v>22.048852849286</v>
      </c>
      <c r="AA1722" s="19">
        <v>0.15073295939335399</v>
      </c>
      <c r="AB1722" s="51">
        <v>35.649962842522697</v>
      </c>
      <c r="AC1722" s="19"/>
      <c r="AD1722" s="51"/>
      <c r="AE1722" s="19"/>
      <c r="AF1722" s="87"/>
      <c r="AG1722" s="19">
        <v>-4.2402445625193699E-2</v>
      </c>
      <c r="AH1722" s="51">
        <v>-6.0390655543451404</v>
      </c>
      <c r="AI1722" s="19">
        <v>5.53495979220315E-2</v>
      </c>
      <c r="AJ1722" s="51">
        <v>19.261876999196801</v>
      </c>
      <c r="AK1722" s="19">
        <v>0.26920569737383598</v>
      </c>
      <c r="AL1722" s="19">
        <v>0.125533433656528</v>
      </c>
      <c r="AM1722" s="51">
        <v>52.7550350492238</v>
      </c>
      <c r="AN1722" s="15"/>
      <c r="AO1722" s="22">
        <v>3.6608586944566902E-2</v>
      </c>
      <c r="AP1722" s="22">
        <v>-2.35544298211607E-2</v>
      </c>
      <c r="AQ1722" s="22">
        <v>0.14210253377139501</v>
      </c>
      <c r="AR1722" s="22">
        <v>-9.9577930218365501E-2</v>
      </c>
      <c r="AS1722" s="20">
        <v>8</v>
      </c>
      <c r="AT1722" s="20">
        <v>4</v>
      </c>
      <c r="AU1722" s="20">
        <v>7</v>
      </c>
      <c r="AV1722" s="21">
        <v>5</v>
      </c>
      <c r="AW1722" s="15"/>
      <c r="AX1722" s="25">
        <v>0.13580127948749601</v>
      </c>
      <c r="AY1722" s="26">
        <v>1.15392333528143</v>
      </c>
      <c r="AZ1722" s="26">
        <v>1.02755551046539</v>
      </c>
      <c r="BA1722" s="26">
        <v>1.81889953893005</v>
      </c>
      <c r="BB1722" s="85">
        <v>1.4054589629667999E-2</v>
      </c>
      <c r="BC1722" s="88">
        <v>-11.6289452957135</v>
      </c>
      <c r="BD1722" s="18">
        <v>43910</v>
      </c>
      <c r="BE1722" s="18">
        <v>43990</v>
      </c>
      <c r="BF1722" s="20"/>
      <c r="BG1722" s="18"/>
      <c r="BH1722" s="15"/>
    </row>
    <row r="1723" spans="1:60" x14ac:dyDescent="0.25">
      <c r="A1723" s="15"/>
      <c r="B1723" s="14" t="s">
        <v>5326</v>
      </c>
      <c r="C1723" s="14" t="s">
        <v>5327</v>
      </c>
      <c r="D1723" s="14" t="s">
        <v>5324</v>
      </c>
      <c r="E1723" s="16" t="s">
        <v>2788</v>
      </c>
      <c r="F1723" s="16" t="s">
        <v>287</v>
      </c>
      <c r="G1723" s="81" t="s">
        <v>703</v>
      </c>
      <c r="H1723" s="82" t="s">
        <v>728</v>
      </c>
      <c r="I1723" s="17" t="s">
        <v>411</v>
      </c>
      <c r="J1723" s="17" t="s">
        <v>5328</v>
      </c>
      <c r="K1723" s="15"/>
      <c r="L1723" s="18">
        <v>44022</v>
      </c>
      <c r="M1723" s="83">
        <v>986022.10792827595</v>
      </c>
      <c r="N1723" s="84">
        <v>986022.10792827595</v>
      </c>
      <c r="O1723" s="84">
        <v>1092325.29781342</v>
      </c>
      <c r="P1723" s="85">
        <f t="shared" si="26"/>
        <v>0.90268174682218005</v>
      </c>
      <c r="Q1723" s="18">
        <v>43910</v>
      </c>
      <c r="R1723" s="86">
        <v>23621156.660999998</v>
      </c>
      <c r="S1723" s="86">
        <v>17943360.779093701</v>
      </c>
      <c r="T1723" s="15"/>
      <c r="U1723" s="19">
        <v>-5.64669444702304E-3</v>
      </c>
      <c r="V1723" s="51">
        <v>-0.52275652933531103</v>
      </c>
      <c r="W1723" s="19">
        <v>1.27079907215375E-2</v>
      </c>
      <c r="X1723" s="51">
        <v>2.0597163232196198</v>
      </c>
      <c r="Y1723" s="19">
        <v>2.68027484999038E-2</v>
      </c>
      <c r="Z1723" s="51">
        <v>22.0119483082381</v>
      </c>
      <c r="AA1723" s="19">
        <v>0.15066678857881899</v>
      </c>
      <c r="AB1723" s="51">
        <v>35.643345761054697</v>
      </c>
      <c r="AC1723" s="19"/>
      <c r="AD1723" s="51"/>
      <c r="AE1723" s="19"/>
      <c r="AF1723" s="87"/>
      <c r="AG1723" s="19">
        <v>-4.2399334085566801E-2</v>
      </c>
      <c r="AH1723" s="51">
        <v>-6.0387544003824596</v>
      </c>
      <c r="AI1723" s="19">
        <v>5.4987788798825897E-2</v>
      </c>
      <c r="AJ1723" s="51">
        <v>19.225696086883499</v>
      </c>
      <c r="AK1723" s="19">
        <v>0.26949044110020598</v>
      </c>
      <c r="AL1723" s="19">
        <v>0.12565868801175401</v>
      </c>
      <c r="AM1723" s="51">
        <v>52.783509421860799</v>
      </c>
      <c r="AN1723" s="15"/>
      <c r="AO1723" s="22">
        <v>3.6610300276152002E-2</v>
      </c>
      <c r="AP1723" s="22">
        <v>-2.3549672133413E-2</v>
      </c>
      <c r="AQ1723" s="22">
        <v>0.14215873834109499</v>
      </c>
      <c r="AR1723" s="22">
        <v>-9.9531955494021496E-2</v>
      </c>
      <c r="AS1723" s="20">
        <v>8</v>
      </c>
      <c r="AT1723" s="20">
        <v>4</v>
      </c>
      <c r="AU1723" s="20">
        <v>7</v>
      </c>
      <c r="AV1723" s="21">
        <v>5</v>
      </c>
      <c r="AW1723" s="15"/>
      <c r="AX1723" s="25">
        <v>0.13580883337315799</v>
      </c>
      <c r="AY1723" s="26">
        <v>1.1533931111953299</v>
      </c>
      <c r="AZ1723" s="26">
        <v>1.02735023509376</v>
      </c>
      <c r="BA1723" s="26">
        <v>1.8179791398160901</v>
      </c>
      <c r="BB1723" s="85">
        <v>1.4055366973188901E-2</v>
      </c>
      <c r="BC1723" s="88">
        <v>-11.672431170722099</v>
      </c>
      <c r="BD1723" s="18">
        <v>43910</v>
      </c>
      <c r="BE1723" s="18">
        <v>43990</v>
      </c>
      <c r="BF1723" s="20"/>
      <c r="BG1723" s="18"/>
      <c r="BH1723" s="15"/>
    </row>
    <row r="1724" spans="1:60" x14ac:dyDescent="0.25">
      <c r="A1724" s="15"/>
      <c r="B1724" s="14" t="s">
        <v>5329</v>
      </c>
      <c r="C1724" s="14" t="s">
        <v>5330</v>
      </c>
      <c r="D1724" s="14" t="s">
        <v>5324</v>
      </c>
      <c r="E1724" s="16" t="s">
        <v>2792</v>
      </c>
      <c r="F1724" s="16" t="s">
        <v>287</v>
      </c>
      <c r="G1724" s="81" t="s">
        <v>703</v>
      </c>
      <c r="H1724" s="82" t="s">
        <v>728</v>
      </c>
      <c r="I1724" s="17" t="s">
        <v>411</v>
      </c>
      <c r="J1724" s="17" t="s">
        <v>5331</v>
      </c>
      <c r="K1724" s="15"/>
      <c r="L1724" s="18">
        <v>44022</v>
      </c>
      <c r="M1724" s="83">
        <v>986570.733059883</v>
      </c>
      <c r="N1724" s="84">
        <v>986570.733059883</v>
      </c>
      <c r="O1724" s="84">
        <v>1092714.8667011301</v>
      </c>
      <c r="P1724" s="85">
        <f t="shared" si="26"/>
        <v>0.90286200281900375</v>
      </c>
      <c r="Q1724" s="18">
        <v>43910</v>
      </c>
      <c r="R1724" s="86">
        <v>14486813.2465156</v>
      </c>
      <c r="S1724" s="86">
        <v>11397803.417031299</v>
      </c>
      <c r="T1724" s="15"/>
      <c r="U1724" s="19">
        <v>-5.6463797664037E-3</v>
      </c>
      <c r="V1724" s="51">
        <v>-0.52272506127337703</v>
      </c>
      <c r="W1724" s="19">
        <v>1.27238584500446E-2</v>
      </c>
      <c r="X1724" s="51">
        <v>2.06130309607033</v>
      </c>
      <c r="Y1724" s="19">
        <v>2.7067199000157399E-2</v>
      </c>
      <c r="Z1724" s="51">
        <v>22.038393358263399</v>
      </c>
      <c r="AA1724" s="19">
        <v>0.151137209914014</v>
      </c>
      <c r="AB1724" s="51">
        <v>35.690387894574101</v>
      </c>
      <c r="AC1724" s="19"/>
      <c r="AD1724" s="51"/>
      <c r="AE1724" s="19"/>
      <c r="AF1724" s="87"/>
      <c r="AG1724" s="19">
        <v>-4.2396303597342901E-2</v>
      </c>
      <c r="AH1724" s="51">
        <v>-6.0384513515600702</v>
      </c>
      <c r="AI1724" s="19">
        <v>5.5268339221584001E-2</v>
      </c>
      <c r="AJ1724" s="51">
        <v>19.253751129144799</v>
      </c>
      <c r="AK1724" s="19">
        <v>0.27018843154481098</v>
      </c>
      <c r="AL1724" s="19">
        <v>0.12596566331922099</v>
      </c>
      <c r="AM1724" s="51">
        <v>52.853308466321302</v>
      </c>
      <c r="AN1724" s="15"/>
      <c r="AO1724" s="22">
        <v>3.6611114703191602E-2</v>
      </c>
      <c r="AP1724" s="22">
        <v>-2.3547217735540499E-2</v>
      </c>
      <c r="AQ1724" s="22">
        <v>0.14218699548117</v>
      </c>
      <c r="AR1724" s="22">
        <v>-9.9509386618592502E-2</v>
      </c>
      <c r="AS1724" s="20">
        <v>8</v>
      </c>
      <c r="AT1724" s="20">
        <v>4</v>
      </c>
      <c r="AU1724" s="20">
        <v>7</v>
      </c>
      <c r="AV1724" s="21">
        <v>5</v>
      </c>
      <c r="AW1724" s="15"/>
      <c r="AX1724" s="25">
        <v>0.13580490477805099</v>
      </c>
      <c r="AY1724" s="26">
        <v>1.1567399993982701</v>
      </c>
      <c r="AZ1724" s="26">
        <v>1.02883158165059</v>
      </c>
      <c r="BA1724" s="26">
        <v>1.82351722416024</v>
      </c>
      <c r="BB1724" s="85">
        <v>1.40549821841887E-2</v>
      </c>
      <c r="BC1724" s="88">
        <v>-11.656365919014201</v>
      </c>
      <c r="BD1724" s="18">
        <v>43910</v>
      </c>
      <c r="BE1724" s="18">
        <v>43990</v>
      </c>
      <c r="BF1724" s="20"/>
      <c r="BG1724" s="18"/>
      <c r="BH1724" s="15"/>
    </row>
    <row r="1725" spans="1:60" x14ac:dyDescent="0.25">
      <c r="A1725" s="15"/>
      <c r="B1725" s="14" t="s">
        <v>5332</v>
      </c>
      <c r="C1725" s="14" t="s">
        <v>5333</v>
      </c>
      <c r="D1725" s="14" t="s">
        <v>5324</v>
      </c>
      <c r="E1725" s="16" t="s">
        <v>2796</v>
      </c>
      <c r="F1725" s="16" t="s">
        <v>287</v>
      </c>
      <c r="G1725" s="81" t="s">
        <v>703</v>
      </c>
      <c r="H1725" s="82" t="s">
        <v>728</v>
      </c>
      <c r="I1725" s="17" t="s">
        <v>411</v>
      </c>
      <c r="J1725" s="17" t="s">
        <v>5334</v>
      </c>
      <c r="K1725" s="15"/>
      <c r="L1725" s="18">
        <v>44022</v>
      </c>
      <c r="M1725" s="83">
        <v>991702.93433380104</v>
      </c>
      <c r="N1725" s="84">
        <v>991702.93433380104</v>
      </c>
      <c r="O1725" s="84">
        <v>1097313.8450031299</v>
      </c>
      <c r="P1725" s="85">
        <f t="shared" si="26"/>
        <v>0.9037550549915575</v>
      </c>
      <c r="Q1725" s="18">
        <v>43910</v>
      </c>
      <c r="R1725" s="86">
        <v>19020817.4962187</v>
      </c>
      <c r="S1725" s="86">
        <v>13848042.0050469</v>
      </c>
      <c r="T1725" s="15"/>
      <c r="U1725" s="19">
        <v>-5.6434857024214597E-3</v>
      </c>
      <c r="V1725" s="51">
        <v>-0.52243565487515298</v>
      </c>
      <c r="W1725" s="19">
        <v>1.2908746739412899E-2</v>
      </c>
      <c r="X1725" s="51">
        <v>2.0797919250071599</v>
      </c>
      <c r="Y1725" s="19">
        <v>2.8791155375074599E-2</v>
      </c>
      <c r="Z1725" s="51">
        <v>22.210788995755099</v>
      </c>
      <c r="AA1725" s="19">
        <v>0.15516448437119801</v>
      </c>
      <c r="AB1725" s="51">
        <v>36.093115340277997</v>
      </c>
      <c r="AC1725" s="19"/>
      <c r="AD1725" s="51"/>
      <c r="AE1725" s="19"/>
      <c r="AF1725" s="87"/>
      <c r="AG1725" s="19">
        <v>-4.2348803773202201E-2</v>
      </c>
      <c r="AH1725" s="51">
        <v>-6.0337013691459997</v>
      </c>
      <c r="AI1725" s="19">
        <v>5.7143529134918901E-2</v>
      </c>
      <c r="AJ1725" s="51">
        <v>19.4412701205001</v>
      </c>
      <c r="AK1725" s="19">
        <v>0.27678342867322497</v>
      </c>
      <c r="AL1725" s="19">
        <v>0.12886194881139101</v>
      </c>
      <c r="AM1725" s="51">
        <v>53.5128081791336</v>
      </c>
      <c r="AN1725" s="15"/>
      <c r="AO1725" s="22">
        <v>3.66213558136224E-2</v>
      </c>
      <c r="AP1725" s="22">
        <v>-2.3518314686953101E-2</v>
      </c>
      <c r="AQ1725" s="22">
        <v>0.14252509063779101</v>
      </c>
      <c r="AR1725" s="22">
        <v>-9.9233719750336596E-2</v>
      </c>
      <c r="AS1725" s="20">
        <v>8</v>
      </c>
      <c r="AT1725" s="20">
        <v>4</v>
      </c>
      <c r="AU1725" s="20">
        <v>7</v>
      </c>
      <c r="AV1725" s="21">
        <v>5</v>
      </c>
      <c r="AW1725" s="15"/>
      <c r="AX1725" s="25">
        <v>0.13579177598949199</v>
      </c>
      <c r="AY1725" s="26">
        <v>1.1851922821588201</v>
      </c>
      <c r="AZ1725" s="26">
        <v>1.0414399357614501</v>
      </c>
      <c r="BA1725" s="26">
        <v>1.8706927477778701</v>
      </c>
      <c r="BB1725" s="85">
        <v>1.40538076353732E-2</v>
      </c>
      <c r="BC1725" s="88">
        <v>-11.5868617207016</v>
      </c>
      <c r="BD1725" s="18">
        <v>43910</v>
      </c>
      <c r="BE1725" s="18">
        <v>43990</v>
      </c>
      <c r="BF1725" s="20"/>
      <c r="BG1725" s="18"/>
      <c r="BH1725" s="15"/>
    </row>
    <row r="1726" spans="1:60" x14ac:dyDescent="0.25">
      <c r="A1726" s="15"/>
      <c r="B1726" s="14" t="s">
        <v>5335</v>
      </c>
      <c r="C1726" s="14" t="s">
        <v>5336</v>
      </c>
      <c r="D1726" s="14" t="s">
        <v>5324</v>
      </c>
      <c r="E1726" s="16" t="s">
        <v>2800</v>
      </c>
      <c r="F1726" s="16" t="s">
        <v>287</v>
      </c>
      <c r="G1726" s="81" t="s">
        <v>703</v>
      </c>
      <c r="H1726" s="82" t="s">
        <v>728</v>
      </c>
      <c r="I1726" s="17" t="s">
        <v>411</v>
      </c>
      <c r="J1726" s="17" t="s">
        <v>5337</v>
      </c>
      <c r="K1726" s="15"/>
      <c r="L1726" s="18">
        <v>44022</v>
      </c>
      <c r="M1726" s="83">
        <v>993156.97073364304</v>
      </c>
      <c r="N1726" s="84">
        <v>993156.97073364304</v>
      </c>
      <c r="O1726" s="84">
        <v>1098589.64188576</v>
      </c>
      <c r="P1726" s="85">
        <f t="shared" si="26"/>
        <v>0.9040290686055088</v>
      </c>
      <c r="Q1726" s="18">
        <v>43910</v>
      </c>
      <c r="R1726" s="86">
        <v>166697321.11149999</v>
      </c>
      <c r="S1726" s="86">
        <v>82943137.492125005</v>
      </c>
      <c r="T1726" s="15"/>
      <c r="U1726" s="19">
        <v>-5.6409087947031401E-3</v>
      </c>
      <c r="V1726" s="51">
        <v>-0.52217796410332096</v>
      </c>
      <c r="W1726" s="19">
        <v>1.29886280974461E-2</v>
      </c>
      <c r="X1726" s="51">
        <v>2.08778006081047</v>
      </c>
      <c r="Y1726" s="19">
        <v>2.9299646304934899E-2</v>
      </c>
      <c r="Z1726" s="51">
        <v>22.2616380887339</v>
      </c>
      <c r="AA1726" s="19">
        <v>0.156317152786942</v>
      </c>
      <c r="AB1726" s="51">
        <v>36.208382181881497</v>
      </c>
      <c r="AC1726" s="19"/>
      <c r="AD1726" s="51"/>
      <c r="AE1726" s="19"/>
      <c r="AF1726" s="87"/>
      <c r="AG1726" s="19">
        <v>-4.23239373831166E-2</v>
      </c>
      <c r="AH1726" s="51">
        <v>-6.0312147301374397</v>
      </c>
      <c r="AI1726" s="19">
        <v>5.7694783999977503E-2</v>
      </c>
      <c r="AJ1726" s="51">
        <v>19.496395606984201</v>
      </c>
      <c r="AK1726" s="19">
        <v>0.27865555570140699</v>
      </c>
      <c r="AL1726" s="19">
        <v>0.12968274508064501</v>
      </c>
      <c r="AM1726" s="51">
        <v>53.700020881951801</v>
      </c>
      <c r="AN1726" s="15"/>
      <c r="AO1726" s="22">
        <v>3.6624190101065303E-2</v>
      </c>
      <c r="AP1726" s="22">
        <v>-2.3510315873863898E-2</v>
      </c>
      <c r="AQ1726" s="22">
        <v>0.142618791042041</v>
      </c>
      <c r="AR1726" s="22">
        <v>-9.9157345420244403E-2</v>
      </c>
      <c r="AS1726" s="20">
        <v>8</v>
      </c>
      <c r="AT1726" s="20">
        <v>4</v>
      </c>
      <c r="AU1726" s="20">
        <v>7</v>
      </c>
      <c r="AV1726" s="21">
        <v>5</v>
      </c>
      <c r="AW1726" s="15"/>
      <c r="AX1726" s="25">
        <v>0.13578799093069399</v>
      </c>
      <c r="AY1726" s="26">
        <v>1.1932828352073599</v>
      </c>
      <c r="AZ1726" s="26">
        <v>1.04504350067145</v>
      </c>
      <c r="BA1726" s="26">
        <v>1.88413055027377</v>
      </c>
      <c r="BB1726" s="85">
        <v>1.40534690591085E-2</v>
      </c>
      <c r="BC1726" s="88">
        <v>-11.5675131524913</v>
      </c>
      <c r="BD1726" s="18">
        <v>43910</v>
      </c>
      <c r="BE1726" s="18">
        <v>43990</v>
      </c>
      <c r="BF1726" s="20"/>
      <c r="BG1726" s="18"/>
      <c r="BH1726" s="15"/>
    </row>
    <row r="1727" spans="1:60" x14ac:dyDescent="0.25">
      <c r="A1727" s="15"/>
      <c r="B1727" s="14" t="s">
        <v>5338</v>
      </c>
      <c r="C1727" s="14" t="s">
        <v>5339</v>
      </c>
      <c r="D1727" s="14" t="s">
        <v>5340</v>
      </c>
      <c r="E1727" s="16" t="s">
        <v>43</v>
      </c>
      <c r="F1727" s="16" t="s">
        <v>287</v>
      </c>
      <c r="G1727" s="81" t="s">
        <v>703</v>
      </c>
      <c r="H1727" s="82" t="s">
        <v>704</v>
      </c>
      <c r="I1727" s="17" t="s">
        <v>31</v>
      </c>
      <c r="J1727" s="17" t="s">
        <v>5341</v>
      </c>
      <c r="K1727" s="15"/>
      <c r="L1727" s="18">
        <v>44022</v>
      </c>
      <c r="M1727" s="83">
        <v>1602.39269999973</v>
      </c>
      <c r="N1727" s="84">
        <v>1602.39269999973</v>
      </c>
      <c r="O1727" s="84">
        <v>1602.39269999973</v>
      </c>
      <c r="P1727" s="85">
        <f t="shared" si="26"/>
        <v>1</v>
      </c>
      <c r="Q1727" s="18">
        <v>44022</v>
      </c>
      <c r="R1727" s="86">
        <v>0</v>
      </c>
      <c r="S1727" s="86">
        <v>682.29692366409301</v>
      </c>
      <c r="T1727" s="15"/>
      <c r="U1727" s="19">
        <v>0</v>
      </c>
      <c r="V1727" s="51">
        <v>4.1912915366992799E-2</v>
      </c>
      <c r="W1727" s="19">
        <v>0</v>
      </c>
      <c r="X1727" s="51">
        <v>0.78891725106586796</v>
      </c>
      <c r="Y1727" s="19">
        <v>0</v>
      </c>
      <c r="Z1727" s="51">
        <v>19.3316734582477</v>
      </c>
      <c r="AA1727" s="19">
        <v>1.37746271684591E-3</v>
      </c>
      <c r="AB1727" s="51">
        <v>20.714413174835499</v>
      </c>
      <c r="AC1727" s="19">
        <v>1.8808301672834201E-2</v>
      </c>
      <c r="AD1727" s="51">
        <v>26.166685665550201</v>
      </c>
      <c r="AE1727" s="19">
        <v>3.5125166155921803E-2</v>
      </c>
      <c r="AF1727" s="87">
        <v>21.2897486641887</v>
      </c>
      <c r="AG1727" s="19">
        <v>0</v>
      </c>
      <c r="AH1727" s="51">
        <v>-1.79882099182578</v>
      </c>
      <c r="AI1727" s="19">
        <v>0</v>
      </c>
      <c r="AJ1727" s="51">
        <v>13.726917206993701</v>
      </c>
      <c r="AK1727" s="19">
        <v>0.59521423593862</v>
      </c>
      <c r="AL1727" s="19">
        <v>2.94919776406459E-2</v>
      </c>
      <c r="AM1727" s="51">
        <v>-64.907075765193397</v>
      </c>
      <c r="AN1727" s="15"/>
      <c r="AO1727" s="22">
        <v>1.47319606185192E-4</v>
      </c>
      <c r="AP1727" s="22">
        <v>0</v>
      </c>
      <c r="AQ1727" s="22">
        <v>3.5553237103158603E-4</v>
      </c>
      <c r="AR1727" s="22">
        <v>0</v>
      </c>
      <c r="AS1727" s="20">
        <v>1</v>
      </c>
      <c r="AT1727" s="20">
        <v>0</v>
      </c>
      <c r="AU1727" s="20">
        <v>7</v>
      </c>
      <c r="AV1727" s="21">
        <v>5</v>
      </c>
      <c r="AW1727" s="15"/>
      <c r="AX1727" s="25">
        <v>3.3571451586737999E-4</v>
      </c>
      <c r="AY1727" s="26">
        <v>-64.812401804607404</v>
      </c>
      <c r="AZ1727" s="26">
        <v>0.54607190266779104</v>
      </c>
      <c r="BA1727" s="26">
        <v>-15.677260489275801</v>
      </c>
      <c r="BB1727" s="85">
        <v>3.4684789963286302E-5</v>
      </c>
      <c r="BC1727" s="88">
        <v>0</v>
      </c>
      <c r="BD1727" s="18">
        <v>43685</v>
      </c>
      <c r="BE1727" s="18"/>
      <c r="BF1727" s="20"/>
      <c r="BG1727" s="18"/>
      <c r="BH1727" s="15"/>
    </row>
    <row r="1728" spans="1:60" x14ac:dyDescent="0.25">
      <c r="A1728" s="15"/>
      <c r="B1728" s="14" t="s">
        <v>5342</v>
      </c>
      <c r="C1728" s="14" t="s">
        <v>5343</v>
      </c>
      <c r="D1728" s="14" t="s">
        <v>5340</v>
      </c>
      <c r="E1728" s="16" t="s">
        <v>257</v>
      </c>
      <c r="F1728" s="16" t="s">
        <v>287</v>
      </c>
      <c r="G1728" s="81" t="s">
        <v>703</v>
      </c>
      <c r="H1728" s="82" t="s">
        <v>704</v>
      </c>
      <c r="I1728" s="17" t="s">
        <v>31</v>
      </c>
      <c r="J1728" s="17" t="s">
        <v>5344</v>
      </c>
      <c r="K1728" s="15"/>
      <c r="L1728" s="18">
        <v>44022</v>
      </c>
      <c r="M1728" s="83">
        <v>1622.7877999991199</v>
      </c>
      <c r="N1728" s="84">
        <v>1622.7877999991199</v>
      </c>
      <c r="O1728" s="84">
        <v>1622.7877999991199</v>
      </c>
      <c r="P1728" s="85">
        <f t="shared" si="26"/>
        <v>1</v>
      </c>
      <c r="Q1728" s="18">
        <v>44022</v>
      </c>
      <c r="R1728" s="86">
        <v>3486.5729999999999</v>
      </c>
      <c r="S1728" s="86">
        <v>3523.7133587799099</v>
      </c>
      <c r="T1728" s="15"/>
      <c r="U1728" s="19">
        <v>2.83463668893091E-6</v>
      </c>
      <c r="V1728" s="51">
        <v>4.2196379035885898E-2</v>
      </c>
      <c r="W1728" s="19">
        <v>1.02365202110377E-4</v>
      </c>
      <c r="X1728" s="51">
        <v>0.79915377127690601</v>
      </c>
      <c r="Y1728" s="19">
        <v>3.0440154696407301E-3</v>
      </c>
      <c r="Z1728" s="51">
        <v>19.636075005226299</v>
      </c>
      <c r="AA1728" s="19">
        <v>8.8106233506550797E-3</v>
      </c>
      <c r="AB1728" s="51">
        <v>21.457729238231</v>
      </c>
      <c r="AC1728" s="19">
        <v>2.6370871288236199E-2</v>
      </c>
      <c r="AD1728" s="51">
        <v>26.922942627075798</v>
      </c>
      <c r="AE1728" s="19">
        <v>4.2806808753084603E-2</v>
      </c>
      <c r="AF1728" s="87">
        <v>22.057912923919499</v>
      </c>
      <c r="AG1728" s="19">
        <v>3.40783208230278E-5</v>
      </c>
      <c r="AH1728" s="51">
        <v>-1.7954131597434799</v>
      </c>
      <c r="AI1728" s="19">
        <v>3.24257262218453E-3</v>
      </c>
      <c r="AJ1728" s="51">
        <v>14.051174469219401</v>
      </c>
      <c r="AK1728" s="19">
        <v>0.60995644711714703</v>
      </c>
      <c r="AL1728" s="19">
        <v>3.0081560142207302E-2</v>
      </c>
      <c r="AM1728" s="51">
        <v>-63.432854647340697</v>
      </c>
      <c r="AN1728" s="15"/>
      <c r="AO1728" s="22">
        <v>4.9431708066549596E-4</v>
      </c>
      <c r="AP1728" s="22">
        <v>-7.2123293648473901E-6</v>
      </c>
      <c r="AQ1728" s="22">
        <v>1.1928535113838699E-3</v>
      </c>
      <c r="AR1728" s="22">
        <v>3.40783208230278E-5</v>
      </c>
      <c r="AS1728" s="20">
        <v>12</v>
      </c>
      <c r="AT1728" s="20">
        <v>0</v>
      </c>
      <c r="AU1728" s="20">
        <v>7</v>
      </c>
      <c r="AV1728" s="21">
        <v>5</v>
      </c>
      <c r="AW1728" s="15"/>
      <c r="AX1728" s="25">
        <v>7.0421885467794696E-4</v>
      </c>
      <c r="AY1728" s="26">
        <v>-28.235483312979301</v>
      </c>
      <c r="AZ1728" s="26">
        <v>0.57093736721253696</v>
      </c>
      <c r="BA1728" s="26">
        <v>-14.6992404621851</v>
      </c>
      <c r="BB1728" s="85">
        <v>7.2764392835367205E-5</v>
      </c>
      <c r="BC1728" s="88">
        <v>-9.18491453700376E-4</v>
      </c>
      <c r="BD1728" s="18">
        <v>43930</v>
      </c>
      <c r="BE1728" s="18">
        <v>43934</v>
      </c>
      <c r="BF1728" s="20">
        <v>5</v>
      </c>
      <c r="BG1728" s="18">
        <v>43937</v>
      </c>
      <c r="BH1728" s="15"/>
    </row>
    <row r="1729" spans="1:60" x14ac:dyDescent="0.25">
      <c r="A1729" s="15"/>
      <c r="B1729" s="14" t="s">
        <v>5345</v>
      </c>
      <c r="C1729" s="14" t="s">
        <v>5346</v>
      </c>
      <c r="D1729" s="14" t="s">
        <v>5340</v>
      </c>
      <c r="E1729" s="16" t="s">
        <v>2784</v>
      </c>
      <c r="F1729" s="16" t="s">
        <v>287</v>
      </c>
      <c r="G1729" s="81" t="s">
        <v>703</v>
      </c>
      <c r="H1729" s="82" t="s">
        <v>704</v>
      </c>
      <c r="I1729" s="17" t="s">
        <v>31</v>
      </c>
      <c r="J1729" s="17" t="s">
        <v>5347</v>
      </c>
      <c r="K1729" s="15"/>
      <c r="L1729" s="18">
        <v>44022</v>
      </c>
      <c r="M1729" s="83">
        <v>1607.2117999996999</v>
      </c>
      <c r="N1729" s="84">
        <v>1607.2117999996999</v>
      </c>
      <c r="O1729" s="84">
        <v>1607.2117999996999</v>
      </c>
      <c r="P1729" s="85">
        <f t="shared" si="26"/>
        <v>1</v>
      </c>
      <c r="Q1729" s="18">
        <v>44022</v>
      </c>
      <c r="R1729" s="86">
        <v>40425650.751000002</v>
      </c>
      <c r="S1729" s="86">
        <v>29865913.442312501</v>
      </c>
      <c r="T1729" s="15"/>
      <c r="U1729" s="19">
        <v>2.9243274184409499E-6</v>
      </c>
      <c r="V1729" s="51">
        <v>4.2205348108836901E-2</v>
      </c>
      <c r="W1729" s="19">
        <v>1.0261057104799E-4</v>
      </c>
      <c r="X1729" s="51">
        <v>0.79917830817066704</v>
      </c>
      <c r="Y1729" s="19">
        <v>3.0693497028551099E-3</v>
      </c>
      <c r="Z1729" s="51">
        <v>19.6386084285332</v>
      </c>
      <c r="AA1729" s="19">
        <v>8.8354049912595708E-3</v>
      </c>
      <c r="AB1729" s="51">
        <v>21.4602074022987</v>
      </c>
      <c r="AC1729" s="19">
        <v>2.6395581524411699E-2</v>
      </c>
      <c r="AD1729" s="51">
        <v>26.9254136506934</v>
      </c>
      <c r="AE1729" s="19">
        <v>4.2834068941374398E-2</v>
      </c>
      <c r="AF1729" s="87">
        <v>22.060638942726701</v>
      </c>
      <c r="AG1729" s="19">
        <v>3.4035254429909401E-5</v>
      </c>
      <c r="AH1729" s="51">
        <v>-1.79541746638279</v>
      </c>
      <c r="AI1729" s="19">
        <v>3.2678375864634299E-3</v>
      </c>
      <c r="AJ1729" s="51">
        <v>14.053700965639999</v>
      </c>
      <c r="AK1729" s="19">
        <v>0.60552599770191595</v>
      </c>
      <c r="AL1729" s="19">
        <v>2.9904907944001E-2</v>
      </c>
      <c r="AM1729" s="51">
        <v>-63.875899588863803</v>
      </c>
      <c r="AN1729" s="15"/>
      <c r="AO1729" s="22">
        <v>4.9426066834712401E-4</v>
      </c>
      <c r="AP1729" s="22">
        <v>2.9243274184409499E-6</v>
      </c>
      <c r="AQ1729" s="22">
        <v>1.2044332415825901E-3</v>
      </c>
      <c r="AR1729" s="22">
        <v>3.4035254429909401E-5</v>
      </c>
      <c r="AS1729" s="20">
        <v>12</v>
      </c>
      <c r="AT1729" s="20">
        <v>0</v>
      </c>
      <c r="AU1729" s="20">
        <v>7</v>
      </c>
      <c r="AV1729" s="21">
        <v>5</v>
      </c>
      <c r="AW1729" s="15"/>
      <c r="AX1729" s="25">
        <v>7.0308887773080605E-4</v>
      </c>
      <c r="AY1729" s="26">
        <v>-28.248378727119398</v>
      </c>
      <c r="AZ1729" s="26">
        <v>0.57100778737640201</v>
      </c>
      <c r="BA1729" s="26">
        <v>-14.7020625559671</v>
      </c>
      <c r="BB1729" s="85">
        <v>7.2647664896408098E-5</v>
      </c>
      <c r="BC1729" s="88">
        <v>0</v>
      </c>
      <c r="BD1729" s="18">
        <v>44022</v>
      </c>
      <c r="BE1729" s="18"/>
      <c r="BF1729" s="20"/>
      <c r="BG1729" s="18"/>
      <c r="BH1729" s="15"/>
    </row>
    <row r="1730" spans="1:60" x14ac:dyDescent="0.25">
      <c r="A1730" s="15"/>
      <c r="B1730" s="14" t="s">
        <v>5348</v>
      </c>
      <c r="C1730" s="14" t="s">
        <v>5349</v>
      </c>
      <c r="D1730" s="14" t="s">
        <v>5350</v>
      </c>
      <c r="E1730" s="16" t="s">
        <v>59</v>
      </c>
      <c r="F1730" s="16" t="s">
        <v>287</v>
      </c>
      <c r="G1730" s="81" t="s">
        <v>115</v>
      </c>
      <c r="H1730" s="82" t="s">
        <v>946</v>
      </c>
      <c r="I1730" s="17" t="s">
        <v>31</v>
      </c>
      <c r="J1730" s="17" t="s">
        <v>5351</v>
      </c>
      <c r="K1730" s="15"/>
      <c r="L1730" s="18">
        <v>44022</v>
      </c>
      <c r="M1730" s="83">
        <v>1251.63570000045</v>
      </c>
      <c r="N1730" s="84">
        <v>1251.63570000045</v>
      </c>
      <c r="O1730" s="84">
        <v>1261.6720000002499</v>
      </c>
      <c r="P1730" s="85">
        <f t="shared" si="26"/>
        <v>0.99204523838224368</v>
      </c>
      <c r="Q1730" s="18">
        <v>44020</v>
      </c>
      <c r="R1730" s="86">
        <v>2948557.3110000002</v>
      </c>
      <c r="S1730" s="86">
        <v>3391635.5315351598</v>
      </c>
      <c r="T1730" s="15"/>
      <c r="U1730" s="19">
        <v>-2.6677637324610298E-3</v>
      </c>
      <c r="V1730" s="51">
        <v>-0.22486345787911</v>
      </c>
      <c r="W1730" s="19">
        <v>1.6417153768998102E-2</v>
      </c>
      <c r="X1730" s="51">
        <v>2.43063262796568</v>
      </c>
      <c r="Y1730" s="19">
        <v>5.3438689908944098E-2</v>
      </c>
      <c r="Z1730" s="51">
        <v>24.6755424491421</v>
      </c>
      <c r="AA1730" s="19">
        <v>6.1286171605388497E-2</v>
      </c>
      <c r="AB1730" s="51">
        <v>26.705284063704301</v>
      </c>
      <c r="AC1730" s="19">
        <v>0.12912506579959901</v>
      </c>
      <c r="AD1730" s="51">
        <v>37.198362078226602</v>
      </c>
      <c r="AE1730" s="19">
        <v>0.163875203332282</v>
      </c>
      <c r="AF1730" s="87">
        <v>34.164752381853802</v>
      </c>
      <c r="AG1730" s="19">
        <v>-5.0524312518973602E-4</v>
      </c>
      <c r="AH1730" s="51">
        <v>-1.8493453043447501</v>
      </c>
      <c r="AI1730" s="19">
        <v>5.5830373490607599E-2</v>
      </c>
      <c r="AJ1730" s="51">
        <v>19.3099545560544</v>
      </c>
      <c r="AK1730" s="19">
        <v>0.25163570000033397</v>
      </c>
      <c r="AL1730" s="19">
        <v>5.0324025447480401E-2</v>
      </c>
      <c r="AM1730" s="51">
        <v>15.5105047156976</v>
      </c>
      <c r="AN1730" s="15"/>
      <c r="AO1730" s="22">
        <v>3.2519733880690203E-2</v>
      </c>
      <c r="AP1730" s="22">
        <v>-5.8912042448355399E-2</v>
      </c>
      <c r="AQ1730" s="22">
        <v>5.86585997352813E-2</v>
      </c>
      <c r="AR1730" s="22">
        <v>-3.2732628472331299E-2</v>
      </c>
      <c r="AS1730" s="20">
        <v>6</v>
      </c>
      <c r="AT1730" s="20">
        <v>6</v>
      </c>
      <c r="AU1730" s="20">
        <v>7</v>
      </c>
      <c r="AV1730" s="21">
        <v>5</v>
      </c>
      <c r="AW1730" s="15"/>
      <c r="AX1730" s="25">
        <v>8.7948822866310394E-2</v>
      </c>
      <c r="AY1730" s="26">
        <v>0.48705627077515601</v>
      </c>
      <c r="AZ1730" s="26">
        <v>0.76383809482558696</v>
      </c>
      <c r="BA1730" s="26">
        <v>0.61966680691057296</v>
      </c>
      <c r="BB1730" s="85">
        <v>8.9809635931214892E-3</v>
      </c>
      <c r="BC1730" s="88">
        <v>-11.6513046864711</v>
      </c>
      <c r="BD1730" s="18">
        <v>43747</v>
      </c>
      <c r="BE1730" s="18">
        <v>43783</v>
      </c>
      <c r="BF1730" s="20">
        <v>158</v>
      </c>
      <c r="BG1730" s="18">
        <v>43969</v>
      </c>
      <c r="BH1730" s="15"/>
    </row>
    <row r="1731" spans="1:60" x14ac:dyDescent="0.25">
      <c r="A1731" s="15"/>
      <c r="B1731" s="14" t="s">
        <v>5352</v>
      </c>
      <c r="C1731" s="14" t="s">
        <v>5353</v>
      </c>
      <c r="D1731" s="14" t="s">
        <v>5350</v>
      </c>
      <c r="E1731" s="16" t="s">
        <v>300</v>
      </c>
      <c r="F1731" s="16" t="s">
        <v>287</v>
      </c>
      <c r="G1731" s="81" t="s">
        <v>115</v>
      </c>
      <c r="H1731" s="82" t="s">
        <v>946</v>
      </c>
      <c r="I1731" s="17" t="s">
        <v>31</v>
      </c>
      <c r="J1731" s="17" t="s">
        <v>5354</v>
      </c>
      <c r="K1731" s="15"/>
      <c r="L1731" s="18">
        <v>44022</v>
      </c>
      <c r="M1731" s="83">
        <v>1337.2309000007799</v>
      </c>
      <c r="N1731" s="84">
        <v>1337.2309000007799</v>
      </c>
      <c r="O1731" s="84">
        <v>1347.8658000007299</v>
      </c>
      <c r="P1731" s="85">
        <f t="shared" si="26"/>
        <v>0.9921098228028753</v>
      </c>
      <c r="Q1731" s="18">
        <v>44020</v>
      </c>
      <c r="R1731" s="86">
        <v>49442876.784000002</v>
      </c>
      <c r="S1731" s="86">
        <v>37780745.858187497</v>
      </c>
      <c r="T1731" s="15"/>
      <c r="U1731" s="19">
        <v>-2.6352881432103502E-3</v>
      </c>
      <c r="V1731" s="51">
        <v>-0.22161589895404199</v>
      </c>
      <c r="W1731" s="19">
        <v>1.7409148194928999E-2</v>
      </c>
      <c r="X1731" s="51">
        <v>2.5298320705587698</v>
      </c>
      <c r="Y1731" s="19">
        <v>5.9691203674447003E-2</v>
      </c>
      <c r="Z1731" s="51">
        <v>25.300793825706901</v>
      </c>
      <c r="AA1731" s="19">
        <v>7.4007804609209402E-2</v>
      </c>
      <c r="AB1731" s="51">
        <v>27.9774473640718</v>
      </c>
      <c r="AC1731" s="19">
        <v>0.156339007380739</v>
      </c>
      <c r="AD1731" s="51">
        <v>39.9197562363115</v>
      </c>
      <c r="AE1731" s="19">
        <v>0.206195490980463</v>
      </c>
      <c r="AF1731" s="87">
        <v>38.396781146642802</v>
      </c>
      <c r="AG1731" s="19">
        <v>-1.8011594602285199E-4</v>
      </c>
      <c r="AH1731" s="51">
        <v>-1.8168325864280599</v>
      </c>
      <c r="AI1731" s="19">
        <v>6.2442393111268799E-2</v>
      </c>
      <c r="AJ1731" s="51">
        <v>19.971156518120601</v>
      </c>
      <c r="AK1731" s="19">
        <v>0.33723090000043199</v>
      </c>
      <c r="AL1731" s="19">
        <v>6.1294508082937703E-2</v>
      </c>
      <c r="AM1731" s="51">
        <v>29.667850941768801</v>
      </c>
      <c r="AN1731" s="15"/>
      <c r="AO1731" s="22">
        <v>3.2553395374634399E-2</v>
      </c>
      <c r="AP1731" s="22">
        <v>-5.88813152417424E-2</v>
      </c>
      <c r="AQ1731" s="22">
        <v>5.96920130392391E-2</v>
      </c>
      <c r="AR1731" s="22">
        <v>-3.1754540073052298E-2</v>
      </c>
      <c r="AS1731" s="20">
        <v>7</v>
      </c>
      <c r="AT1731" s="20">
        <v>5</v>
      </c>
      <c r="AU1731" s="20">
        <v>8</v>
      </c>
      <c r="AV1731" s="21">
        <v>4</v>
      </c>
      <c r="AW1731" s="15"/>
      <c r="AX1731" s="25">
        <v>8.7969480798201397E-2</v>
      </c>
      <c r="AY1731" s="26">
        <v>0.62200055579705804</v>
      </c>
      <c r="AZ1731" s="26">
        <v>0.80593018881700096</v>
      </c>
      <c r="BA1731" s="26">
        <v>0.79345636940070097</v>
      </c>
      <c r="BB1731" s="85">
        <v>8.9834369784239192E-3</v>
      </c>
      <c r="BC1731" s="88">
        <v>-11.547525651185399</v>
      </c>
      <c r="BD1731" s="18">
        <v>43747</v>
      </c>
      <c r="BE1731" s="18">
        <v>43783</v>
      </c>
      <c r="BF1731" s="20">
        <v>154</v>
      </c>
      <c r="BG1731" s="18">
        <v>43963</v>
      </c>
      <c r="BH1731" s="15"/>
    </row>
    <row r="1732" spans="1:60" x14ac:dyDescent="0.25">
      <c r="A1732" s="15"/>
      <c r="B1732" s="14" t="s">
        <v>5355</v>
      </c>
      <c r="C1732" s="14" t="s">
        <v>5356</v>
      </c>
      <c r="D1732" s="14" t="s">
        <v>5350</v>
      </c>
      <c r="E1732" s="16" t="s">
        <v>4164</v>
      </c>
      <c r="F1732" s="16" t="s">
        <v>287</v>
      </c>
      <c r="G1732" s="81" t="s">
        <v>115</v>
      </c>
      <c r="H1732" s="82" t="s">
        <v>946</v>
      </c>
      <c r="I1732" s="17" t="s">
        <v>31</v>
      </c>
      <c r="J1732" s="17" t="s">
        <v>5357</v>
      </c>
      <c r="K1732" s="15"/>
      <c r="L1732" s="18">
        <v>44022</v>
      </c>
      <c r="M1732" s="83">
        <v>1296.9900000002201</v>
      </c>
      <c r="N1732" s="84">
        <v>1296.9900000002201</v>
      </c>
      <c r="O1732" s="84">
        <v>1307.36199999973</v>
      </c>
      <c r="P1732" s="85">
        <f t="shared" si="26"/>
        <v>0.9920664666714254</v>
      </c>
      <c r="Q1732" s="18">
        <v>44020</v>
      </c>
      <c r="R1732" s="86">
        <v>4871841.477</v>
      </c>
      <c r="S1732" s="86">
        <v>5482229.8339765603</v>
      </c>
      <c r="T1732" s="15"/>
      <c r="U1732" s="19">
        <v>-2.65708963979705E-3</v>
      </c>
      <c r="V1732" s="51">
        <v>-0.22379604861271199</v>
      </c>
      <c r="W1732" s="19">
        <v>1.6742276187869699E-2</v>
      </c>
      <c r="X1732" s="51">
        <v>2.4631448698528402</v>
      </c>
      <c r="Y1732" s="19">
        <v>5.5483801454101901E-2</v>
      </c>
      <c r="Z1732" s="51">
        <v>24.880053603672401</v>
      </c>
      <c r="AA1732" s="19">
        <v>6.5439258034530198E-2</v>
      </c>
      <c r="AB1732" s="51">
        <v>27.120592706603901</v>
      </c>
      <c r="AC1732" s="19">
        <v>0.137973557923106</v>
      </c>
      <c r="AD1732" s="51">
        <v>38.083211290591898</v>
      </c>
      <c r="AE1732" s="19">
        <v>0.177581258500286</v>
      </c>
      <c r="AF1732" s="87">
        <v>35.535357898625101</v>
      </c>
      <c r="AG1732" s="19">
        <v>-3.9861050481704302E-4</v>
      </c>
      <c r="AH1732" s="51">
        <v>-1.8386820423074799</v>
      </c>
      <c r="AI1732" s="19">
        <v>5.7992809835923302E-2</v>
      </c>
      <c r="AJ1732" s="51">
        <v>19.5261981905787</v>
      </c>
      <c r="AK1732" s="19">
        <v>0.296990000000806</v>
      </c>
      <c r="AL1732" s="19">
        <v>5.5369721330862397E-2</v>
      </c>
      <c r="AM1732" s="51">
        <v>23.4758389086055</v>
      </c>
      <c r="AN1732" s="15"/>
      <c r="AO1732" s="22">
        <v>3.2530823122215197E-2</v>
      </c>
      <c r="AP1732" s="22">
        <v>-5.8901918238043402E-2</v>
      </c>
      <c r="AQ1732" s="22">
        <v>5.8997029511374401E-2</v>
      </c>
      <c r="AR1732" s="22">
        <v>-3.2412107697382501E-2</v>
      </c>
      <c r="AS1732" s="20">
        <v>6</v>
      </c>
      <c r="AT1732" s="20">
        <v>6</v>
      </c>
      <c r="AU1732" s="20">
        <v>8</v>
      </c>
      <c r="AV1732" s="21">
        <v>4</v>
      </c>
      <c r="AW1732" s="15"/>
      <c r="AX1732" s="25">
        <v>8.7955354447331005E-2</v>
      </c>
      <c r="AY1732" s="26">
        <v>0.53112402159058503</v>
      </c>
      <c r="AZ1732" s="26">
        <v>0.77758243092921497</v>
      </c>
      <c r="BA1732" s="26">
        <v>0.67632244165452005</v>
      </c>
      <c r="BB1732" s="85">
        <v>8.9817496380419498E-3</v>
      </c>
      <c r="BC1732" s="88">
        <v>-11.6172807401454</v>
      </c>
      <c r="BD1732" s="18">
        <v>43747</v>
      </c>
      <c r="BE1732" s="18">
        <v>43783</v>
      </c>
      <c r="BF1732" s="20">
        <v>157</v>
      </c>
      <c r="BG1732" s="18">
        <v>43966</v>
      </c>
      <c r="BH1732" s="15"/>
    </row>
    <row r="1733" spans="1:60" x14ac:dyDescent="0.25">
      <c r="A1733" s="15"/>
      <c r="B1733" s="14" t="s">
        <v>5358</v>
      </c>
      <c r="C1733" s="14" t="s">
        <v>5359</v>
      </c>
      <c r="D1733" s="14" t="s">
        <v>5360</v>
      </c>
      <c r="E1733" s="16" t="s">
        <v>77</v>
      </c>
      <c r="F1733" s="16" t="s">
        <v>287</v>
      </c>
      <c r="G1733" s="81" t="s">
        <v>205</v>
      </c>
      <c r="H1733" s="82" t="s">
        <v>1222</v>
      </c>
      <c r="I1733" s="17" t="s">
        <v>31</v>
      </c>
      <c r="J1733" s="17" t="s">
        <v>5361</v>
      </c>
      <c r="K1733" s="15"/>
      <c r="L1733" s="18">
        <v>44022</v>
      </c>
      <c r="M1733" s="83">
        <v>1261.09809999913</v>
      </c>
      <c r="N1733" s="84">
        <v>1261.09809999913</v>
      </c>
      <c r="O1733" s="84">
        <v>1267.50569999963</v>
      </c>
      <c r="P1733" s="85">
        <f t="shared" si="26"/>
        <v>0.99494471701349996</v>
      </c>
      <c r="Q1733" s="18">
        <v>44020</v>
      </c>
      <c r="R1733" s="86">
        <v>295672.745</v>
      </c>
      <c r="S1733" s="86">
        <v>322590.475748047</v>
      </c>
      <c r="T1733" s="15"/>
      <c r="U1733" s="19">
        <v>-1.88258319394663E-3</v>
      </c>
      <c r="V1733" s="51">
        <v>-0.14634540402766999</v>
      </c>
      <c r="W1733" s="19">
        <v>1.0966327658025E-2</v>
      </c>
      <c r="X1733" s="51">
        <v>1.8855500168683601</v>
      </c>
      <c r="Y1733" s="19">
        <v>3.7636449686033302E-2</v>
      </c>
      <c r="Z1733" s="51">
        <v>23.095318426843701</v>
      </c>
      <c r="AA1733" s="19">
        <v>4.2223202381137498E-2</v>
      </c>
      <c r="AB1733" s="51">
        <v>24.798987141286499</v>
      </c>
      <c r="AC1733" s="19">
        <v>0.105701389329624</v>
      </c>
      <c r="AD1733" s="51">
        <v>34.855994431243701</v>
      </c>
      <c r="AE1733" s="19">
        <v>0.13680311659845801</v>
      </c>
      <c r="AF1733" s="87">
        <v>31.457543708442198</v>
      </c>
      <c r="AG1733" s="19">
        <v>1.8899801580118901E-4</v>
      </c>
      <c r="AH1733" s="51">
        <v>-1.77992119024566</v>
      </c>
      <c r="AI1733" s="19">
        <v>3.9460317258999601E-2</v>
      </c>
      <c r="AJ1733" s="51">
        <v>17.672948932886399</v>
      </c>
      <c r="AK1733" s="19">
        <v>0.26109809999994499</v>
      </c>
      <c r="AL1733" s="19">
        <v>4.5529803199315197E-2</v>
      </c>
      <c r="AM1733" s="51">
        <v>22.687272992159699</v>
      </c>
      <c r="AN1733" s="15"/>
      <c r="AO1733" s="22">
        <v>2.6135668720598901E-2</v>
      </c>
      <c r="AP1733" s="22">
        <v>-5.0380430980149001E-2</v>
      </c>
      <c r="AQ1733" s="22">
        <v>3.1566259445753503E-2</v>
      </c>
      <c r="AR1733" s="22">
        <v>-2.99128205006127E-2</v>
      </c>
      <c r="AS1733" s="20">
        <v>7</v>
      </c>
      <c r="AT1733" s="20">
        <v>5</v>
      </c>
      <c r="AU1733" s="20">
        <v>7</v>
      </c>
      <c r="AV1733" s="21">
        <v>5</v>
      </c>
      <c r="AW1733" s="15"/>
      <c r="AX1733" s="25">
        <v>7.0098919337469895E-2</v>
      </c>
      <c r="AY1733" s="26">
        <v>0.28001965751445801</v>
      </c>
      <c r="AZ1733" s="26">
        <v>0.69365554695923504</v>
      </c>
      <c r="BA1733" s="26">
        <v>0.34534018851036302</v>
      </c>
      <c r="BB1733" s="85">
        <v>7.15761223640584E-3</v>
      </c>
      <c r="BC1733" s="88">
        <v>-10.133950720905</v>
      </c>
      <c r="BD1733" s="18">
        <v>43747</v>
      </c>
      <c r="BE1733" s="18">
        <v>43783</v>
      </c>
      <c r="BF1733" s="20">
        <v>162</v>
      </c>
      <c r="BG1733" s="18">
        <v>43973</v>
      </c>
      <c r="BH1733" s="15"/>
    </row>
    <row r="1734" spans="1:60" x14ac:dyDescent="0.25">
      <c r="A1734" s="15"/>
      <c r="B1734" s="14" t="s">
        <v>5362</v>
      </c>
      <c r="C1734" s="14" t="s">
        <v>5363</v>
      </c>
      <c r="D1734" s="14" t="s">
        <v>5360</v>
      </c>
      <c r="E1734" s="16" t="s">
        <v>3094</v>
      </c>
      <c r="F1734" s="16" t="s">
        <v>287</v>
      </c>
      <c r="G1734" s="81" t="s">
        <v>205</v>
      </c>
      <c r="H1734" s="82" t="s">
        <v>1222</v>
      </c>
      <c r="I1734" s="17" t="s">
        <v>31</v>
      </c>
      <c r="J1734" s="17" t="s">
        <v>5364</v>
      </c>
      <c r="K1734" s="15"/>
      <c r="L1734" s="18">
        <v>44022</v>
      </c>
      <c r="M1734" s="83">
        <v>1200.33630000055</v>
      </c>
      <c r="N1734" s="84">
        <v>1200.33630000055</v>
      </c>
      <c r="O1734" s="84">
        <v>1207.6125000007501</v>
      </c>
      <c r="P1734" s="85">
        <f t="shared" si="26"/>
        <v>0.99397472285174626</v>
      </c>
      <c r="Q1734" s="18">
        <v>43747</v>
      </c>
      <c r="R1734" s="86">
        <v>35786929.011</v>
      </c>
      <c r="S1734" s="86">
        <v>47297080.211999997</v>
      </c>
      <c r="T1734" s="15"/>
      <c r="U1734" s="19">
        <v>-1.91263112174056E-3</v>
      </c>
      <c r="V1734" s="51">
        <v>-0.14935019680706299</v>
      </c>
      <c r="W1734" s="19">
        <v>1.0055057822683001E-2</v>
      </c>
      <c r="X1734" s="51">
        <v>1.79442303333417</v>
      </c>
      <c r="Y1734" s="19">
        <v>3.19761948521773E-2</v>
      </c>
      <c r="Z1734" s="51">
        <v>22.529292943480002</v>
      </c>
      <c r="AA1734" s="19">
        <v>3.0806466807916901E-2</v>
      </c>
      <c r="AB1734" s="51">
        <v>23.657313583942599</v>
      </c>
      <c r="AC1734" s="19">
        <v>8.2012986287736594E-2</v>
      </c>
      <c r="AD1734" s="51">
        <v>32.487154127040398</v>
      </c>
      <c r="AE1734" s="19">
        <v>0.10137712478725</v>
      </c>
      <c r="AF1734" s="87">
        <v>27.914944527321499</v>
      </c>
      <c r="AG1734" s="19">
        <v>-1.1162291957589299E-4</v>
      </c>
      <c r="AH1734" s="51">
        <v>-1.80998328378337</v>
      </c>
      <c r="AI1734" s="19">
        <v>3.3479397678092902E-2</v>
      </c>
      <c r="AJ1734" s="51">
        <v>17.074856974795701</v>
      </c>
      <c r="AK1734" s="19">
        <v>0.20033630000048999</v>
      </c>
      <c r="AL1734" s="19">
        <v>3.5557310398871798E-2</v>
      </c>
      <c r="AM1734" s="51">
        <v>16.837324612453799</v>
      </c>
      <c r="AN1734" s="15"/>
      <c r="AO1734" s="22">
        <v>2.6104715896508399E-2</v>
      </c>
      <c r="AP1734" s="22">
        <v>-5.0408981537693798E-2</v>
      </c>
      <c r="AQ1734" s="22">
        <v>3.0636550010967802E-2</v>
      </c>
      <c r="AR1734" s="22">
        <v>-3.0818872284726202E-2</v>
      </c>
      <c r="AS1734" s="20">
        <v>6</v>
      </c>
      <c r="AT1734" s="20">
        <v>6</v>
      </c>
      <c r="AU1734" s="20">
        <v>7</v>
      </c>
      <c r="AV1734" s="21">
        <v>5</v>
      </c>
      <c r="AW1734" s="15"/>
      <c r="AX1734" s="25">
        <v>7.0081144704890894E-2</v>
      </c>
      <c r="AY1734" s="26">
        <v>0.12877781383940601</v>
      </c>
      <c r="AZ1734" s="26">
        <v>0.655845019598019</v>
      </c>
      <c r="BA1734" s="26">
        <v>0.15837718776447199</v>
      </c>
      <c r="BB1734" s="85">
        <v>7.1555410961173004E-3</v>
      </c>
      <c r="BC1734" s="88">
        <v>-10.2313863098098</v>
      </c>
      <c r="BD1734" s="18">
        <v>43747</v>
      </c>
      <c r="BE1734" s="18">
        <v>43783</v>
      </c>
      <c r="BF1734" s="20"/>
      <c r="BG1734" s="18"/>
      <c r="BH1734" s="15"/>
    </row>
    <row r="1735" spans="1:60" x14ac:dyDescent="0.25">
      <c r="A1735" s="15"/>
      <c r="B1735" s="14" t="s">
        <v>5365</v>
      </c>
      <c r="C1735" s="14" t="s">
        <v>5366</v>
      </c>
      <c r="D1735" s="14" t="s">
        <v>5360</v>
      </c>
      <c r="E1735" s="16" t="s">
        <v>3097</v>
      </c>
      <c r="F1735" s="16" t="s">
        <v>287</v>
      </c>
      <c r="G1735" s="81" t="s">
        <v>205</v>
      </c>
      <c r="H1735" s="82" t="s">
        <v>1222</v>
      </c>
      <c r="I1735" s="17" t="s">
        <v>31</v>
      </c>
      <c r="J1735" s="17" t="s">
        <v>5367</v>
      </c>
      <c r="K1735" s="15"/>
      <c r="L1735" s="18">
        <v>44022</v>
      </c>
      <c r="M1735" s="83">
        <v>1235.50549999997</v>
      </c>
      <c r="N1735" s="84">
        <v>1235.50549999997</v>
      </c>
      <c r="O1735" s="84">
        <v>1241.82389999926</v>
      </c>
      <c r="P1735" s="85">
        <f t="shared" ref="P1735:P1798" si="27">IFERROR(N1735/O1735,"")</f>
        <v>0.9949120000031455</v>
      </c>
      <c r="Q1735" s="18">
        <v>44020</v>
      </c>
      <c r="R1735" s="86">
        <v>10881737.108999999</v>
      </c>
      <c r="S1735" s="86">
        <v>16697584.415828099</v>
      </c>
      <c r="T1735" s="15"/>
      <c r="U1735" s="19">
        <v>-1.89900894838502E-3</v>
      </c>
      <c r="V1735" s="51">
        <v>-0.14798797947150899</v>
      </c>
      <c r="W1735" s="19">
        <v>1.04690837506496E-2</v>
      </c>
      <c r="X1735" s="51">
        <v>1.8358256261308299</v>
      </c>
      <c r="Y1735" s="19">
        <v>3.45452852488961E-2</v>
      </c>
      <c r="Z1735" s="51">
        <v>22.7862019831373</v>
      </c>
      <c r="AA1735" s="19">
        <v>3.5981563216410002E-2</v>
      </c>
      <c r="AB1735" s="51">
        <v>24.174823224806499</v>
      </c>
      <c r="AC1735" s="19">
        <v>9.4073231119255099E-2</v>
      </c>
      <c r="AD1735" s="51">
        <v>33.693178610177704</v>
      </c>
      <c r="AE1735" s="19">
        <v>0.122599494536262</v>
      </c>
      <c r="AF1735" s="87">
        <v>30.0371815022372</v>
      </c>
      <c r="AG1735" s="19">
        <v>2.5010631361510601E-5</v>
      </c>
      <c r="AH1735" s="51">
        <v>-1.7963199286896301</v>
      </c>
      <c r="AI1735" s="19">
        <v>3.6193911902955699E-2</v>
      </c>
      <c r="AJ1735" s="51">
        <v>17.346308397303801</v>
      </c>
      <c r="AK1735" s="19">
        <v>0.23550550000072701</v>
      </c>
      <c r="AL1735" s="19">
        <v>4.1617782864705098E-2</v>
      </c>
      <c r="AM1735" s="51">
        <v>16.303429215797198</v>
      </c>
      <c r="AN1735" s="15"/>
      <c r="AO1735" s="22">
        <v>2.6118805461010201E-2</v>
      </c>
      <c r="AP1735" s="22">
        <v>-5.0396024260407998E-2</v>
      </c>
      <c r="AQ1735" s="22">
        <v>3.1059135708346699E-2</v>
      </c>
      <c r="AR1735" s="22">
        <v>-3.0406861580559101E-2</v>
      </c>
      <c r="AS1735" s="20">
        <v>7</v>
      </c>
      <c r="AT1735" s="20">
        <v>5</v>
      </c>
      <c r="AU1735" s="20">
        <v>7</v>
      </c>
      <c r="AV1735" s="21">
        <v>5</v>
      </c>
      <c r="AW1735" s="15"/>
      <c r="AX1735" s="25">
        <v>7.0088993819517803E-2</v>
      </c>
      <c r="AY1735" s="26">
        <v>0.19735113325327799</v>
      </c>
      <c r="AZ1735" s="26">
        <v>0.672986819777179</v>
      </c>
      <c r="BA1735" s="26">
        <v>0.24301933487799901</v>
      </c>
      <c r="BB1735" s="85">
        <v>7.1564582822611598E-3</v>
      </c>
      <c r="BC1735" s="88">
        <v>-10.1870891842846</v>
      </c>
      <c r="BD1735" s="18">
        <v>43747</v>
      </c>
      <c r="BE1735" s="18">
        <v>43783</v>
      </c>
      <c r="BF1735" s="20">
        <v>194</v>
      </c>
      <c r="BG1735" s="18">
        <v>44019</v>
      </c>
      <c r="BH1735" s="15"/>
    </row>
    <row r="1736" spans="1:60" x14ac:dyDescent="0.25">
      <c r="A1736" s="15"/>
      <c r="B1736" s="14" t="s">
        <v>5368</v>
      </c>
      <c r="C1736" s="14" t="s">
        <v>5369</v>
      </c>
      <c r="D1736" s="14" t="s">
        <v>5360</v>
      </c>
      <c r="E1736" s="16" t="s">
        <v>3100</v>
      </c>
      <c r="F1736" s="16" t="s">
        <v>287</v>
      </c>
      <c r="G1736" s="81" t="s">
        <v>205</v>
      </c>
      <c r="H1736" s="82" t="s">
        <v>1222</v>
      </c>
      <c r="I1736" s="17" t="s">
        <v>31</v>
      </c>
      <c r="J1736" s="17" t="s">
        <v>5370</v>
      </c>
      <c r="K1736" s="15"/>
      <c r="L1736" s="18">
        <v>44022</v>
      </c>
      <c r="M1736" s="83">
        <v>1244.6598000004899</v>
      </c>
      <c r="N1736" s="84">
        <v>1244.6598000004899</v>
      </c>
      <c r="O1736" s="84">
        <v>1251.0112999994301</v>
      </c>
      <c r="P1736" s="85">
        <f t="shared" si="27"/>
        <v>0.99492290757170376</v>
      </c>
      <c r="Q1736" s="18">
        <v>44020</v>
      </c>
      <c r="R1736" s="86">
        <v>7717411.4919999996</v>
      </c>
      <c r="S1736" s="86">
        <v>10015028.589906201</v>
      </c>
      <c r="T1736" s="15"/>
      <c r="U1736" s="19">
        <v>-1.8935525622509901E-3</v>
      </c>
      <c r="V1736" s="51">
        <v>-0.14744234085810601</v>
      </c>
      <c r="W1736" s="19">
        <v>1.06347018518136E-2</v>
      </c>
      <c r="X1736" s="51">
        <v>1.8523874362472299</v>
      </c>
      <c r="Y1736" s="19">
        <v>3.5574424155129201E-2</v>
      </c>
      <c r="Z1736" s="51">
        <v>22.889115873753301</v>
      </c>
      <c r="AA1736" s="19">
        <v>3.8057066709370702E-2</v>
      </c>
      <c r="AB1736" s="51">
        <v>24.382373574102498</v>
      </c>
      <c r="AC1736" s="19">
        <v>9.8460525850969094E-2</v>
      </c>
      <c r="AD1736" s="51">
        <v>34.131908083334601</v>
      </c>
      <c r="AE1736" s="19">
        <v>0.129358405351086</v>
      </c>
      <c r="AF1736" s="87">
        <v>30.713072583719601</v>
      </c>
      <c r="AG1736" s="19">
        <v>7.94657771621132E-5</v>
      </c>
      <c r="AH1736" s="51">
        <v>-1.79087441410957</v>
      </c>
      <c r="AI1736" s="19">
        <v>3.7281330083715099E-2</v>
      </c>
      <c r="AJ1736" s="51">
        <v>17.4550502153579</v>
      </c>
      <c r="AK1736" s="19">
        <v>0.24465980000066301</v>
      </c>
      <c r="AL1736" s="19">
        <v>4.3270440570268E-2</v>
      </c>
      <c r="AM1736" s="51">
        <v>21.1915189107531</v>
      </c>
      <c r="AN1736" s="15"/>
      <c r="AO1736" s="22">
        <v>2.61244106459344E-2</v>
      </c>
      <c r="AP1736" s="22">
        <v>-5.0390784620540197E-2</v>
      </c>
      <c r="AQ1736" s="22">
        <v>3.1228141531755699E-2</v>
      </c>
      <c r="AR1736" s="22">
        <v>-3.0242489941883801E-2</v>
      </c>
      <c r="AS1736" s="20">
        <v>7</v>
      </c>
      <c r="AT1736" s="20">
        <v>5</v>
      </c>
      <c r="AU1736" s="20">
        <v>7</v>
      </c>
      <c r="AV1736" s="21">
        <v>5</v>
      </c>
      <c r="AW1736" s="15"/>
      <c r="AX1736" s="25">
        <v>7.0092202955420402E-2</v>
      </c>
      <c r="AY1736" s="26">
        <v>0.22484439366894499</v>
      </c>
      <c r="AZ1736" s="26">
        <v>0.67986039644347296</v>
      </c>
      <c r="BA1736" s="26">
        <v>0.277014711114134</v>
      </c>
      <c r="BB1736" s="85">
        <v>7.1568328388911997E-3</v>
      </c>
      <c r="BC1736" s="88">
        <v>-10.169396957571699</v>
      </c>
      <c r="BD1736" s="18">
        <v>43747</v>
      </c>
      <c r="BE1736" s="18">
        <v>43783</v>
      </c>
      <c r="BF1736" s="20">
        <v>163</v>
      </c>
      <c r="BG1736" s="18">
        <v>43976</v>
      </c>
      <c r="BH1736" s="15"/>
    </row>
    <row r="1737" spans="1:60" x14ac:dyDescent="0.25">
      <c r="A1737" s="15"/>
      <c r="B1737" s="14" t="s">
        <v>5371</v>
      </c>
      <c r="C1737" s="14" t="s">
        <v>5372</v>
      </c>
      <c r="D1737" s="14" t="s">
        <v>5360</v>
      </c>
      <c r="E1737" s="16" t="s">
        <v>3328</v>
      </c>
      <c r="F1737" s="16" t="s">
        <v>287</v>
      </c>
      <c r="G1737" s="81" t="s">
        <v>205</v>
      </c>
      <c r="H1737" s="82" t="s">
        <v>1222</v>
      </c>
      <c r="I1737" s="17" t="s">
        <v>31</v>
      </c>
      <c r="J1737" s="17" t="s">
        <v>5373</v>
      </c>
      <c r="K1737" s="15"/>
      <c r="L1737" s="18">
        <v>44022</v>
      </c>
      <c r="M1737" s="83">
        <v>1240.56120000035</v>
      </c>
      <c r="N1737" s="84">
        <v>1240.56120000035</v>
      </c>
      <c r="O1737" s="84">
        <v>1246.8774999994801</v>
      </c>
      <c r="P1737" s="85">
        <f t="shared" si="27"/>
        <v>0.99493430589682419</v>
      </c>
      <c r="Q1737" s="18">
        <v>44020</v>
      </c>
      <c r="R1737" s="86">
        <v>3237993.088</v>
      </c>
      <c r="S1737" s="86">
        <v>5122110.7141249999</v>
      </c>
      <c r="T1737" s="15"/>
      <c r="U1737" s="19">
        <v>-1.8878314049288699E-3</v>
      </c>
      <c r="V1737" s="51">
        <v>-0.14687022512589501</v>
      </c>
      <c r="W1737" s="19">
        <v>1.08086412419652E-2</v>
      </c>
      <c r="X1737" s="51">
        <v>1.86978137526239</v>
      </c>
      <c r="Y1737" s="19">
        <v>3.6656816753748003E-2</v>
      </c>
      <c r="Z1737" s="51">
        <v>22.997355133615201</v>
      </c>
      <c r="AA1737" s="19">
        <v>4.0242266803033999E-2</v>
      </c>
      <c r="AB1737" s="51">
        <v>24.600893583468899</v>
      </c>
      <c r="AC1737" s="19">
        <v>0.103086899307527</v>
      </c>
      <c r="AD1737" s="51">
        <v>34.594545428990401</v>
      </c>
      <c r="AE1737" s="19">
        <v>0.13649694777995999</v>
      </c>
      <c r="AF1737" s="87">
        <v>31.426926826592499</v>
      </c>
      <c r="AG1737" s="19">
        <v>1.3705353558179901E-4</v>
      </c>
      <c r="AH1737" s="51">
        <v>-1.7851156382675999</v>
      </c>
      <c r="AI1737" s="19">
        <v>3.84249331564206E-2</v>
      </c>
      <c r="AJ1737" s="51">
        <v>17.569410522643</v>
      </c>
      <c r="AK1737" s="19">
        <v>0.24056120000022899</v>
      </c>
      <c r="AL1737" s="19">
        <v>4.35611063530814E-2</v>
      </c>
      <c r="AM1737" s="51">
        <v>12.593400793412</v>
      </c>
      <c r="AN1737" s="15"/>
      <c r="AO1737" s="22">
        <v>2.6130352680411299E-2</v>
      </c>
      <c r="AP1737" s="22">
        <v>-5.03853519603581E-2</v>
      </c>
      <c r="AQ1737" s="22">
        <v>3.1405793601152303E-2</v>
      </c>
      <c r="AR1737" s="22">
        <v>-3.0069435372752199E-2</v>
      </c>
      <c r="AS1737" s="20">
        <v>7</v>
      </c>
      <c r="AT1737" s="20">
        <v>5</v>
      </c>
      <c r="AU1737" s="20">
        <v>7</v>
      </c>
      <c r="AV1737" s="21">
        <v>5</v>
      </c>
      <c r="AW1737" s="15"/>
      <c r="AX1737" s="25">
        <v>7.0095689570662201E-2</v>
      </c>
      <c r="AY1737" s="26">
        <v>0.25378835006495098</v>
      </c>
      <c r="AZ1737" s="26">
        <v>0.68709675854461205</v>
      </c>
      <c r="BA1737" s="26">
        <v>0.31284015874598498</v>
      </c>
      <c r="BB1737" s="85">
        <v>7.1572378961718601E-3</v>
      </c>
      <c r="BC1737" s="88">
        <v>-10.150763717174399</v>
      </c>
      <c r="BD1737" s="18">
        <v>43747</v>
      </c>
      <c r="BE1737" s="18">
        <v>43783</v>
      </c>
      <c r="BF1737" s="20">
        <v>162</v>
      </c>
      <c r="BG1737" s="18">
        <v>43973</v>
      </c>
      <c r="BH1737" s="15"/>
    </row>
    <row r="1738" spans="1:60" x14ac:dyDescent="0.25">
      <c r="A1738" s="15"/>
      <c r="B1738" s="14" t="s">
        <v>5374</v>
      </c>
      <c r="C1738" s="14" t="s">
        <v>5375</v>
      </c>
      <c r="D1738" s="14" t="s">
        <v>5360</v>
      </c>
      <c r="E1738" s="16" t="s">
        <v>3332</v>
      </c>
      <c r="F1738" s="16" t="s">
        <v>287</v>
      </c>
      <c r="G1738" s="81" t="s">
        <v>205</v>
      </c>
      <c r="H1738" s="82" t="s">
        <v>1222</v>
      </c>
      <c r="I1738" s="17" t="s">
        <v>31</v>
      </c>
      <c r="J1738" s="17" t="s">
        <v>5376</v>
      </c>
      <c r="K1738" s="15"/>
      <c r="L1738" s="18">
        <v>44022</v>
      </c>
      <c r="M1738" s="83">
        <v>1279.2958000004301</v>
      </c>
      <c r="N1738" s="84">
        <v>1279.2958000004301</v>
      </c>
      <c r="O1738" s="84">
        <v>1285.7888999991101</v>
      </c>
      <c r="P1738" s="85">
        <f t="shared" si="27"/>
        <v>0.99495010417442198</v>
      </c>
      <c r="Q1738" s="18">
        <v>44020</v>
      </c>
      <c r="R1738" s="86">
        <v>28417691.313000001</v>
      </c>
      <c r="S1738" s="86">
        <v>27637838.069218799</v>
      </c>
      <c r="T1738" s="15"/>
      <c r="U1738" s="19">
        <v>-1.8799173249135501E-3</v>
      </c>
      <c r="V1738" s="51">
        <v>-0.14607881712436199</v>
      </c>
      <c r="W1738" s="19">
        <v>1.1048944792492001E-2</v>
      </c>
      <c r="X1738" s="51">
        <v>1.8938117303150599</v>
      </c>
      <c r="Y1738" s="19">
        <v>3.8153251334733802E-2</v>
      </c>
      <c r="Z1738" s="51">
        <v>23.146998591721101</v>
      </c>
      <c r="AA1738" s="19">
        <v>4.3268081224596203E-2</v>
      </c>
      <c r="AB1738" s="51">
        <v>24.903475025610501</v>
      </c>
      <c r="AC1738" s="19">
        <v>0.109508299658046</v>
      </c>
      <c r="AD1738" s="51">
        <v>35.236685464042203</v>
      </c>
      <c r="AE1738" s="19">
        <v>0.14643375754530999</v>
      </c>
      <c r="AF1738" s="87">
        <v>32.420607803156599</v>
      </c>
      <c r="AG1738" s="19">
        <v>2.1625945919367999E-4</v>
      </c>
      <c r="AH1738" s="51">
        <v>-1.7771950459064101</v>
      </c>
      <c r="AI1738" s="19">
        <v>4.0006354034630903E-2</v>
      </c>
      <c r="AJ1738" s="51">
        <v>17.7275526104495</v>
      </c>
      <c r="AK1738" s="19">
        <v>0.27929580000083698</v>
      </c>
      <c r="AL1738" s="19">
        <v>4.8258156088195399E-2</v>
      </c>
      <c r="AM1738" s="51">
        <v>24.733274612488501</v>
      </c>
      <c r="AN1738" s="15"/>
      <c r="AO1738" s="22">
        <v>2.6138502651519999E-2</v>
      </c>
      <c r="AP1738" s="22">
        <v>-5.0377775953165803E-2</v>
      </c>
      <c r="AQ1738" s="22">
        <v>3.1651058523493703E-2</v>
      </c>
      <c r="AR1738" s="22">
        <v>-2.9830651505108101E-2</v>
      </c>
      <c r="AS1738" s="20">
        <v>7</v>
      </c>
      <c r="AT1738" s="20">
        <v>5</v>
      </c>
      <c r="AU1738" s="20">
        <v>7</v>
      </c>
      <c r="AV1738" s="21">
        <v>5</v>
      </c>
      <c r="AW1738" s="15"/>
      <c r="AX1738" s="25">
        <v>7.0100617667558193E-2</v>
      </c>
      <c r="AY1738" s="26">
        <v>0.29385368816019802</v>
      </c>
      <c r="AZ1738" s="26">
        <v>0.69711501095025596</v>
      </c>
      <c r="BA1738" s="26">
        <v>0.36249282182734499</v>
      </c>
      <c r="BB1738" s="85">
        <v>7.1578095686982103E-3</v>
      </c>
      <c r="BC1738" s="88">
        <v>-10.1250776664674</v>
      </c>
      <c r="BD1738" s="18">
        <v>43747</v>
      </c>
      <c r="BE1738" s="18">
        <v>43783</v>
      </c>
      <c r="BF1738" s="20">
        <v>162</v>
      </c>
      <c r="BG1738" s="18">
        <v>43973</v>
      </c>
      <c r="BH1738" s="15"/>
    </row>
    <row r="1739" spans="1:60" x14ac:dyDescent="0.25">
      <c r="A1739" s="15"/>
      <c r="B1739" s="14" t="s">
        <v>5377</v>
      </c>
      <c r="C1739" s="14" t="s">
        <v>5378</v>
      </c>
      <c r="D1739" s="14" t="s">
        <v>5360</v>
      </c>
      <c r="E1739" s="16" t="s">
        <v>300</v>
      </c>
      <c r="F1739" s="16" t="s">
        <v>287</v>
      </c>
      <c r="G1739" s="81" t="s">
        <v>205</v>
      </c>
      <c r="H1739" s="82" t="s">
        <v>1222</v>
      </c>
      <c r="I1739" s="17" t="s">
        <v>31</v>
      </c>
      <c r="J1739" s="17" t="s">
        <v>5379</v>
      </c>
      <c r="K1739" s="15"/>
      <c r="L1739" s="18">
        <v>44022</v>
      </c>
      <c r="M1739" s="83">
        <v>1102.36260000058</v>
      </c>
      <c r="N1739" s="84">
        <v>1102.36260000058</v>
      </c>
      <c r="O1739" s="84">
        <v>1103.7255000006401</v>
      </c>
      <c r="P1739" s="85">
        <f t="shared" si="27"/>
        <v>0.99876518210364862</v>
      </c>
      <c r="Q1739" s="18">
        <v>43714</v>
      </c>
      <c r="R1739" s="86">
        <v>0</v>
      </c>
      <c r="S1739" s="86">
        <v>335.79922900772101</v>
      </c>
      <c r="T1739" s="15"/>
      <c r="U1739" s="19">
        <v>0</v>
      </c>
      <c r="V1739" s="51">
        <v>4.1912915366992799E-2</v>
      </c>
      <c r="W1739" s="19">
        <v>0</v>
      </c>
      <c r="X1739" s="51">
        <v>0.78891725106586796</v>
      </c>
      <c r="Y1739" s="19">
        <v>0</v>
      </c>
      <c r="Z1739" s="51">
        <v>19.3316734582477</v>
      </c>
      <c r="AA1739" s="19">
        <v>-1.2215156348247499E-3</v>
      </c>
      <c r="AB1739" s="51">
        <v>20.4545153396903</v>
      </c>
      <c r="AC1739" s="19">
        <v>5.63395748667972E-2</v>
      </c>
      <c r="AD1739" s="51">
        <v>29.919812984939199</v>
      </c>
      <c r="AE1739" s="19">
        <v>0.10136333304763</v>
      </c>
      <c r="AF1739" s="87">
        <v>27.913565353374</v>
      </c>
      <c r="AG1739" s="19">
        <v>0</v>
      </c>
      <c r="AH1739" s="51">
        <v>-1.79882099182578</v>
      </c>
      <c r="AI1739" s="19">
        <v>0</v>
      </c>
      <c r="AJ1739" s="51">
        <v>13.726917206993701</v>
      </c>
      <c r="AK1739" s="19">
        <v>0.10236260000063301</v>
      </c>
      <c r="AL1739" s="19">
        <v>2.94195325259352E-2</v>
      </c>
      <c r="AM1739" s="51">
        <v>27.373245054623101</v>
      </c>
      <c r="AN1739" s="15"/>
      <c r="AO1739" s="22">
        <v>3.0578542646253498E-4</v>
      </c>
      <c r="AP1739" s="22">
        <v>-6.7072836463921703E-4</v>
      </c>
      <c r="AQ1739" s="22">
        <v>0</v>
      </c>
      <c r="AR1739" s="22">
        <v>-1.2215156348247499E-3</v>
      </c>
      <c r="AS1739" s="20">
        <v>0</v>
      </c>
      <c r="AT1739" s="20">
        <v>1</v>
      </c>
      <c r="AU1739" s="20">
        <v>7</v>
      </c>
      <c r="AV1739" s="21">
        <v>5</v>
      </c>
      <c r="AW1739" s="15"/>
      <c r="AX1739" s="25">
        <v>9.5199892977802802E-4</v>
      </c>
      <c r="AY1739" s="26">
        <v>-30.3669889501471</v>
      </c>
      <c r="AZ1739" s="26">
        <v>0.53716673885810495</v>
      </c>
      <c r="BA1739" s="26">
        <v>-14.379847888762001</v>
      </c>
      <c r="BB1739" s="85">
        <v>9.8326550959200199E-5</v>
      </c>
      <c r="BC1739" s="88">
        <v>-0.123481789635662</v>
      </c>
      <c r="BD1739" s="18">
        <v>43714</v>
      </c>
      <c r="BE1739" s="18">
        <v>43718</v>
      </c>
      <c r="BF1739" s="20"/>
      <c r="BG1739" s="18"/>
      <c r="BH1739" s="15"/>
    </row>
    <row r="1740" spans="1:60" x14ac:dyDescent="0.25">
      <c r="A1740" s="15"/>
      <c r="B1740" s="14" t="s">
        <v>5380</v>
      </c>
      <c r="C1740" s="14" t="s">
        <v>5381</v>
      </c>
      <c r="D1740" s="14" t="s">
        <v>5382</v>
      </c>
      <c r="E1740" s="16" t="s">
        <v>77</v>
      </c>
      <c r="F1740" s="16" t="s">
        <v>287</v>
      </c>
      <c r="G1740" s="81" t="s">
        <v>38</v>
      </c>
      <c r="H1740" s="82" t="s">
        <v>1504</v>
      </c>
      <c r="I1740" s="17" t="s">
        <v>31</v>
      </c>
      <c r="J1740" s="17" t="s">
        <v>5383</v>
      </c>
      <c r="K1740" s="15"/>
      <c r="L1740" s="18">
        <v>43924</v>
      </c>
      <c r="M1740" s="83"/>
      <c r="N1740" s="84"/>
      <c r="O1740" s="84">
        <v>1485.32729999907</v>
      </c>
      <c r="P1740" s="85">
        <f t="shared" si="27"/>
        <v>0</v>
      </c>
      <c r="Q1740" s="18">
        <v>43843</v>
      </c>
      <c r="R1740" s="86"/>
      <c r="S1740" s="86">
        <v>874592.82408886706</v>
      </c>
      <c r="T1740" s="15"/>
      <c r="U1740" s="19"/>
      <c r="V1740" s="51"/>
      <c r="W1740" s="19"/>
      <c r="X1740" s="51"/>
      <c r="Y1740" s="19"/>
      <c r="Z1740" s="51"/>
      <c r="AA1740" s="19"/>
      <c r="AB1740" s="51"/>
      <c r="AC1740" s="19"/>
      <c r="AD1740" s="51"/>
      <c r="AE1740" s="19"/>
      <c r="AF1740" s="87"/>
      <c r="AG1740" s="19"/>
      <c r="AH1740" s="51"/>
      <c r="AI1740" s="19"/>
      <c r="AJ1740" s="51"/>
      <c r="AK1740" s="19"/>
      <c r="AL1740" s="19"/>
      <c r="AM1740" s="51"/>
      <c r="AN1740" s="15"/>
      <c r="AO1740" s="22">
        <v>4.9486056086607298E-2</v>
      </c>
      <c r="AP1740" s="22">
        <v>-9.8434194924338997E-2</v>
      </c>
      <c r="AQ1740" s="22">
        <v>9.3341571235214402E-2</v>
      </c>
      <c r="AR1740" s="22">
        <v>-0.18518328609381601</v>
      </c>
      <c r="AS1740" s="20"/>
      <c r="AT1740" s="20"/>
      <c r="AU1740" s="20"/>
      <c r="AV1740" s="21"/>
      <c r="AW1740" s="15"/>
      <c r="AX1740" s="25"/>
      <c r="AY1740" s="26"/>
      <c r="AZ1740" s="26"/>
      <c r="BA1740" s="26"/>
      <c r="BB1740" s="85"/>
      <c r="BC1740" s="88">
        <v>-26.704585581901501</v>
      </c>
      <c r="BD1740" s="18">
        <v>43843</v>
      </c>
      <c r="BE1740" s="18">
        <v>43913</v>
      </c>
      <c r="BF1740" s="20"/>
      <c r="BG1740" s="18"/>
      <c r="BH1740" s="15"/>
    </row>
    <row r="1741" spans="1:60" x14ac:dyDescent="0.25">
      <c r="A1741" s="15"/>
      <c r="B1741" s="14" t="s">
        <v>5384</v>
      </c>
      <c r="C1741" s="14" t="s">
        <v>5385</v>
      </c>
      <c r="D1741" s="14" t="s">
        <v>5382</v>
      </c>
      <c r="E1741" s="16" t="s">
        <v>3094</v>
      </c>
      <c r="F1741" s="16" t="s">
        <v>287</v>
      </c>
      <c r="G1741" s="81" t="s">
        <v>38</v>
      </c>
      <c r="H1741" s="82" t="s">
        <v>1504</v>
      </c>
      <c r="I1741" s="17" t="s">
        <v>31</v>
      </c>
      <c r="J1741" s="17" t="s">
        <v>5386</v>
      </c>
      <c r="K1741" s="15"/>
      <c r="L1741" s="18">
        <v>43924</v>
      </c>
      <c r="M1741" s="83"/>
      <c r="N1741" s="84"/>
      <c r="O1741" s="84">
        <v>1552.6627999991199</v>
      </c>
      <c r="P1741" s="85">
        <f t="shared" si="27"/>
        <v>0</v>
      </c>
      <c r="Q1741" s="18">
        <v>43843</v>
      </c>
      <c r="R1741" s="86"/>
      <c r="S1741" s="86">
        <v>3290151.0495820302</v>
      </c>
      <c r="T1741" s="15"/>
      <c r="U1741" s="19"/>
      <c r="V1741" s="51"/>
      <c r="W1741" s="19"/>
      <c r="X1741" s="51"/>
      <c r="Y1741" s="19"/>
      <c r="Z1741" s="51"/>
      <c r="AA1741" s="19"/>
      <c r="AB1741" s="51"/>
      <c r="AC1741" s="19"/>
      <c r="AD1741" s="51"/>
      <c r="AE1741" s="19"/>
      <c r="AF1741" s="87"/>
      <c r="AG1741" s="19"/>
      <c r="AH1741" s="51"/>
      <c r="AI1741" s="19"/>
      <c r="AJ1741" s="51"/>
      <c r="AK1741" s="19"/>
      <c r="AL1741" s="19"/>
      <c r="AM1741" s="51"/>
      <c r="AN1741" s="15"/>
      <c r="AO1741" s="22">
        <v>4.9400283651266398E-2</v>
      </c>
      <c r="AP1741" s="22">
        <v>-9.8655216344050098E-2</v>
      </c>
      <c r="AQ1741" s="22">
        <v>9.0657599868864097E-2</v>
      </c>
      <c r="AR1741" s="22">
        <v>-0.18724426292377799</v>
      </c>
      <c r="AS1741" s="20"/>
      <c r="AT1741" s="20"/>
      <c r="AU1741" s="20"/>
      <c r="AV1741" s="21"/>
      <c r="AW1741" s="15"/>
      <c r="AX1741" s="25"/>
      <c r="AY1741" s="26"/>
      <c r="AZ1741" s="26"/>
      <c r="BA1741" s="26"/>
      <c r="BB1741" s="85"/>
      <c r="BC1741" s="88">
        <v>-27.122566470963601</v>
      </c>
      <c r="BD1741" s="18">
        <v>43843</v>
      </c>
      <c r="BE1741" s="18">
        <v>43913</v>
      </c>
      <c r="BF1741" s="20"/>
      <c r="BG1741" s="18"/>
      <c r="BH1741" s="15"/>
    </row>
    <row r="1742" spans="1:60" x14ac:dyDescent="0.25">
      <c r="A1742" s="15"/>
      <c r="B1742" s="14" t="s">
        <v>5387</v>
      </c>
      <c r="C1742" s="14" t="s">
        <v>5388</v>
      </c>
      <c r="D1742" s="14" t="s">
        <v>5382</v>
      </c>
      <c r="E1742" s="16" t="s">
        <v>3097</v>
      </c>
      <c r="F1742" s="16" t="s">
        <v>287</v>
      </c>
      <c r="G1742" s="81" t="s">
        <v>38</v>
      </c>
      <c r="H1742" s="82" t="s">
        <v>1504</v>
      </c>
      <c r="I1742" s="17" t="s">
        <v>31</v>
      </c>
      <c r="J1742" s="17" t="s">
        <v>5389</v>
      </c>
      <c r="K1742" s="15"/>
      <c r="L1742" s="18">
        <v>43924</v>
      </c>
      <c r="M1742" s="83"/>
      <c r="N1742" s="84"/>
      <c r="O1742" s="84">
        <v>1329.40780000016</v>
      </c>
      <c r="P1742" s="85">
        <f t="shared" si="27"/>
        <v>0</v>
      </c>
      <c r="Q1742" s="18">
        <v>43843</v>
      </c>
      <c r="R1742" s="86"/>
      <c r="S1742" s="86">
        <v>377592.01676562498</v>
      </c>
      <c r="T1742" s="15"/>
      <c r="U1742" s="19"/>
      <c r="V1742" s="51"/>
      <c r="W1742" s="19"/>
      <c r="X1742" s="51"/>
      <c r="Y1742" s="19"/>
      <c r="Z1742" s="51"/>
      <c r="AA1742" s="19"/>
      <c r="AB1742" s="51"/>
      <c r="AC1742" s="19"/>
      <c r="AD1742" s="51"/>
      <c r="AE1742" s="19"/>
      <c r="AF1742" s="87"/>
      <c r="AG1742" s="19"/>
      <c r="AH1742" s="51"/>
      <c r="AI1742" s="19"/>
      <c r="AJ1742" s="51"/>
      <c r="AK1742" s="19"/>
      <c r="AL1742" s="19"/>
      <c r="AM1742" s="51"/>
      <c r="AN1742" s="15"/>
      <c r="AO1742" s="22">
        <v>4.9443078785770901E-2</v>
      </c>
      <c r="AP1742" s="22">
        <v>-9.8545116895402296E-2</v>
      </c>
      <c r="AQ1742" s="22">
        <v>9.1994169270037701E-2</v>
      </c>
      <c r="AR1742" s="22">
        <v>-0.186217700785201</v>
      </c>
      <c r="AS1742" s="20"/>
      <c r="AT1742" s="20"/>
      <c r="AU1742" s="20"/>
      <c r="AV1742" s="21"/>
      <c r="AW1742" s="15"/>
      <c r="AX1742" s="25"/>
      <c r="AY1742" s="26"/>
      <c r="AZ1742" s="26"/>
      <c r="BA1742" s="26"/>
      <c r="BB1742" s="85"/>
      <c r="BC1742" s="88">
        <v>-26.914570532826499</v>
      </c>
      <c r="BD1742" s="18">
        <v>43843</v>
      </c>
      <c r="BE1742" s="18">
        <v>43913</v>
      </c>
      <c r="BF1742" s="20"/>
      <c r="BG1742" s="18"/>
      <c r="BH1742" s="15"/>
    </row>
    <row r="1743" spans="1:60" x14ac:dyDescent="0.25">
      <c r="A1743" s="15"/>
      <c r="B1743" s="14" t="s">
        <v>5390</v>
      </c>
      <c r="C1743" s="14" t="s">
        <v>5391</v>
      </c>
      <c r="D1743" s="14" t="s">
        <v>5382</v>
      </c>
      <c r="E1743" s="16" t="s">
        <v>3100</v>
      </c>
      <c r="F1743" s="16" t="s">
        <v>287</v>
      </c>
      <c r="G1743" s="81" t="s">
        <v>38</v>
      </c>
      <c r="H1743" s="82" t="s">
        <v>1504</v>
      </c>
      <c r="I1743" s="17" t="s">
        <v>31</v>
      </c>
      <c r="J1743" s="17" t="s">
        <v>5392</v>
      </c>
      <c r="K1743" s="15"/>
      <c r="L1743" s="18">
        <v>43924</v>
      </c>
      <c r="M1743" s="83"/>
      <c r="N1743" s="84"/>
      <c r="O1743" s="84">
        <v>1289.50259999931</v>
      </c>
      <c r="P1743" s="85">
        <f t="shared" si="27"/>
        <v>0</v>
      </c>
      <c r="Q1743" s="18">
        <v>43843</v>
      </c>
      <c r="R1743" s="86"/>
      <c r="S1743" s="86">
        <v>380927.75071875</v>
      </c>
      <c r="T1743" s="15"/>
      <c r="U1743" s="19"/>
      <c r="V1743" s="51"/>
      <c r="W1743" s="19"/>
      <c r="X1743" s="51"/>
      <c r="Y1743" s="19"/>
      <c r="Z1743" s="51"/>
      <c r="AA1743" s="19"/>
      <c r="AB1743" s="51"/>
      <c r="AC1743" s="19"/>
      <c r="AD1743" s="51"/>
      <c r="AE1743" s="19"/>
      <c r="AF1743" s="87"/>
      <c r="AG1743" s="19"/>
      <c r="AH1743" s="51"/>
      <c r="AI1743" s="19"/>
      <c r="AJ1743" s="51"/>
      <c r="AK1743" s="19"/>
      <c r="AL1743" s="19"/>
      <c r="AM1743" s="51"/>
      <c r="AN1743" s="15"/>
      <c r="AO1743" s="22">
        <v>4.94717490892072E-2</v>
      </c>
      <c r="AP1743" s="22">
        <v>-9.8471114413841904E-2</v>
      </c>
      <c r="AQ1743" s="22">
        <v>9.2892126283986701E-2</v>
      </c>
      <c r="AR1743" s="22">
        <v>-0.185528032003203</v>
      </c>
      <c r="AS1743" s="20"/>
      <c r="AT1743" s="20"/>
      <c r="AU1743" s="20"/>
      <c r="AV1743" s="21"/>
      <c r="AW1743" s="15"/>
      <c r="AX1743" s="25"/>
      <c r="AY1743" s="26"/>
      <c r="AZ1743" s="26"/>
      <c r="BA1743" s="26"/>
      <c r="BB1743" s="85"/>
      <c r="BC1743" s="88">
        <v>-26.774641633091999</v>
      </c>
      <c r="BD1743" s="18">
        <v>43843</v>
      </c>
      <c r="BE1743" s="18">
        <v>43913</v>
      </c>
      <c r="BF1743" s="20"/>
      <c r="BG1743" s="18"/>
      <c r="BH1743" s="15"/>
    </row>
    <row r="1744" spans="1:60" x14ac:dyDescent="0.25">
      <c r="A1744" s="15"/>
      <c r="B1744" s="14" t="s">
        <v>5393</v>
      </c>
      <c r="C1744" s="14" t="s">
        <v>5394</v>
      </c>
      <c r="D1744" s="14" t="s">
        <v>5382</v>
      </c>
      <c r="E1744" s="16" t="s">
        <v>3328</v>
      </c>
      <c r="F1744" s="16" t="s">
        <v>287</v>
      </c>
      <c r="G1744" s="81" t="s">
        <v>38</v>
      </c>
      <c r="H1744" s="82" t="s">
        <v>1504</v>
      </c>
      <c r="I1744" s="17" t="s">
        <v>31</v>
      </c>
      <c r="J1744" s="17" t="s">
        <v>5395</v>
      </c>
      <c r="K1744" s="15"/>
      <c r="L1744" s="18">
        <v>43924</v>
      </c>
      <c r="M1744" s="83"/>
      <c r="N1744" s="84"/>
      <c r="O1744" s="84"/>
      <c r="P1744" s="85" t="str">
        <f t="shared" si="27"/>
        <v/>
      </c>
      <c r="Q1744" s="18"/>
      <c r="R1744" s="86"/>
      <c r="S1744" s="86"/>
      <c r="T1744" s="15"/>
      <c r="U1744" s="19"/>
      <c r="V1744" s="51"/>
      <c r="W1744" s="19"/>
      <c r="X1744" s="51"/>
      <c r="Y1744" s="19"/>
      <c r="Z1744" s="51"/>
      <c r="AA1744" s="19"/>
      <c r="AB1744" s="51"/>
      <c r="AC1744" s="19"/>
      <c r="AD1744" s="51"/>
      <c r="AE1744" s="19"/>
      <c r="AF1744" s="87"/>
      <c r="AG1744" s="19"/>
      <c r="AH1744" s="51"/>
      <c r="AI1744" s="19"/>
      <c r="AJ1744" s="51"/>
      <c r="AK1744" s="19"/>
      <c r="AL1744" s="19"/>
      <c r="AM1744" s="51"/>
      <c r="AN1744" s="15"/>
      <c r="AO1744" s="22">
        <v>4.9486057952890398E-2</v>
      </c>
      <c r="AP1744" s="22">
        <v>-9.8434278960630797E-2</v>
      </c>
      <c r="AQ1744" s="22">
        <v>-1.5447884379682399E-4</v>
      </c>
      <c r="AR1744" s="22">
        <v>-0.185183523173619</v>
      </c>
      <c r="AS1744" s="20"/>
      <c r="AT1744" s="20"/>
      <c r="AU1744" s="20"/>
      <c r="AV1744" s="21"/>
      <c r="AW1744" s="15"/>
      <c r="AX1744" s="25"/>
      <c r="AY1744" s="26"/>
      <c r="AZ1744" s="26"/>
      <c r="BA1744" s="26"/>
      <c r="BB1744" s="85"/>
      <c r="BC1744" s="88">
        <v>-22.129157167626499</v>
      </c>
      <c r="BD1744" s="18">
        <v>43894</v>
      </c>
      <c r="BE1744" s="18">
        <v>43913</v>
      </c>
      <c r="BF1744" s="20"/>
      <c r="BG1744" s="18"/>
      <c r="BH1744" s="15"/>
    </row>
    <row r="1745" spans="1:60" x14ac:dyDescent="0.25">
      <c r="A1745" s="15"/>
      <c r="B1745" s="14" t="s">
        <v>5396</v>
      </c>
      <c r="C1745" s="14" t="s">
        <v>5397</v>
      </c>
      <c r="D1745" s="14" t="s">
        <v>5382</v>
      </c>
      <c r="E1745" s="16" t="s">
        <v>3332</v>
      </c>
      <c r="F1745" s="16" t="s">
        <v>287</v>
      </c>
      <c r="G1745" s="81" t="s">
        <v>38</v>
      </c>
      <c r="H1745" s="82" t="s">
        <v>1504</v>
      </c>
      <c r="I1745" s="17" t="s">
        <v>31</v>
      </c>
      <c r="J1745" s="17" t="s">
        <v>5398</v>
      </c>
      <c r="K1745" s="15"/>
      <c r="L1745" s="18">
        <v>43924</v>
      </c>
      <c r="M1745" s="83"/>
      <c r="N1745" s="84"/>
      <c r="O1745" s="84">
        <v>1295.3313999995601</v>
      </c>
      <c r="P1745" s="85">
        <f t="shared" si="27"/>
        <v>0</v>
      </c>
      <c r="Q1745" s="18">
        <v>43843</v>
      </c>
      <c r="R1745" s="86"/>
      <c r="S1745" s="86">
        <v>118168.389604126</v>
      </c>
      <c r="T1745" s="15"/>
      <c r="U1745" s="19"/>
      <c r="V1745" s="51"/>
      <c r="W1745" s="19"/>
      <c r="X1745" s="51"/>
      <c r="Y1745" s="19"/>
      <c r="Z1745" s="51"/>
      <c r="AA1745" s="19"/>
      <c r="AB1745" s="51"/>
      <c r="AC1745" s="19"/>
      <c r="AD1745" s="51"/>
      <c r="AE1745" s="19"/>
      <c r="AF1745" s="87"/>
      <c r="AG1745" s="19"/>
      <c r="AH1745" s="51"/>
      <c r="AI1745" s="19"/>
      <c r="AJ1745" s="51"/>
      <c r="AK1745" s="19"/>
      <c r="AL1745" s="19"/>
      <c r="AM1745" s="51"/>
      <c r="AN1745" s="15"/>
      <c r="AO1745" s="22">
        <v>4.95092711389589E-2</v>
      </c>
      <c r="AP1745" s="22">
        <v>-9.8374409401003504E-2</v>
      </c>
      <c r="AQ1745" s="22">
        <v>9.4069677717925501E-2</v>
      </c>
      <c r="AR1745" s="22">
        <v>-0.20308575001661699</v>
      </c>
      <c r="AS1745" s="20"/>
      <c r="AT1745" s="20"/>
      <c r="AU1745" s="20"/>
      <c r="AV1745" s="21"/>
      <c r="AW1745" s="15"/>
      <c r="AX1745" s="25"/>
      <c r="AY1745" s="26"/>
      <c r="AZ1745" s="26"/>
      <c r="BA1745" s="26"/>
      <c r="BB1745" s="85"/>
      <c r="BC1745" s="88">
        <v>-26.364558135450402</v>
      </c>
      <c r="BD1745" s="18">
        <v>43843</v>
      </c>
      <c r="BE1745" s="18">
        <v>43910</v>
      </c>
      <c r="BF1745" s="20"/>
      <c r="BG1745" s="18"/>
      <c r="BH1745" s="15"/>
    </row>
    <row r="1746" spans="1:60" x14ac:dyDescent="0.25">
      <c r="A1746" s="15"/>
      <c r="B1746" s="14" t="s">
        <v>5399</v>
      </c>
      <c r="C1746" s="14" t="s">
        <v>5400</v>
      </c>
      <c r="D1746" s="14" t="s">
        <v>5382</v>
      </c>
      <c r="E1746" s="16" t="s">
        <v>300</v>
      </c>
      <c r="F1746" s="16" t="s">
        <v>287</v>
      </c>
      <c r="G1746" s="81" t="s">
        <v>38</v>
      </c>
      <c r="H1746" s="82" t="s">
        <v>1504</v>
      </c>
      <c r="I1746" s="17" t="s">
        <v>31</v>
      </c>
      <c r="J1746" s="17" t="s">
        <v>5401</v>
      </c>
      <c r="K1746" s="15"/>
      <c r="L1746" s="18">
        <v>43924</v>
      </c>
      <c r="M1746" s="83"/>
      <c r="N1746" s="84"/>
      <c r="O1746" s="84">
        <v>1118.66070000082</v>
      </c>
      <c r="P1746" s="85">
        <f t="shared" si="27"/>
        <v>0</v>
      </c>
      <c r="Q1746" s="18">
        <v>43924</v>
      </c>
      <c r="R1746" s="86"/>
      <c r="S1746" s="86">
        <v>0</v>
      </c>
      <c r="T1746" s="15"/>
      <c r="U1746" s="19"/>
      <c r="V1746" s="51"/>
      <c r="W1746" s="19"/>
      <c r="X1746" s="51"/>
      <c r="Y1746" s="19"/>
      <c r="Z1746" s="51"/>
      <c r="AA1746" s="19"/>
      <c r="AB1746" s="51"/>
      <c r="AC1746" s="19"/>
      <c r="AD1746" s="51"/>
      <c r="AE1746" s="19"/>
      <c r="AF1746" s="87"/>
      <c r="AG1746" s="19"/>
      <c r="AH1746" s="51"/>
      <c r="AI1746" s="19"/>
      <c r="AJ1746" s="51"/>
      <c r="AK1746" s="19"/>
      <c r="AL1746" s="19"/>
      <c r="AM1746" s="51"/>
      <c r="AN1746" s="15"/>
      <c r="AO1746" s="22">
        <v>0</v>
      </c>
      <c r="AP1746" s="22">
        <v>0</v>
      </c>
      <c r="AQ1746" s="22">
        <v>0</v>
      </c>
      <c r="AR1746" s="22">
        <v>0</v>
      </c>
      <c r="AS1746" s="20"/>
      <c r="AT1746" s="20"/>
      <c r="AU1746" s="20"/>
      <c r="AV1746" s="21"/>
      <c r="AW1746" s="15"/>
      <c r="AX1746" s="25"/>
      <c r="AY1746" s="26"/>
      <c r="AZ1746" s="26"/>
      <c r="BA1746" s="26"/>
      <c r="BB1746" s="85"/>
      <c r="BC1746" s="88">
        <v>0</v>
      </c>
      <c r="BD1746" s="18">
        <v>43657</v>
      </c>
      <c r="BE1746" s="18"/>
      <c r="BF1746" s="20"/>
      <c r="BG1746" s="18"/>
      <c r="BH1746" s="15"/>
    </row>
    <row r="1747" spans="1:60" x14ac:dyDescent="0.25">
      <c r="A1747" s="15"/>
      <c r="B1747" s="14" t="s">
        <v>5402</v>
      </c>
      <c r="C1747" s="14" t="s">
        <v>5403</v>
      </c>
      <c r="D1747" s="14" t="s">
        <v>5382</v>
      </c>
      <c r="E1747" s="16" t="s">
        <v>2879</v>
      </c>
      <c r="F1747" s="16" t="s">
        <v>287</v>
      </c>
      <c r="G1747" s="81" t="s">
        <v>38</v>
      </c>
      <c r="H1747" s="82" t="s">
        <v>1504</v>
      </c>
      <c r="I1747" s="17" t="s">
        <v>31</v>
      </c>
      <c r="J1747" s="17" t="s">
        <v>5404</v>
      </c>
      <c r="K1747" s="15"/>
      <c r="L1747" s="18">
        <v>43924</v>
      </c>
      <c r="M1747" s="83"/>
      <c r="N1747" s="84"/>
      <c r="O1747" s="84">
        <v>1438.0919000003501</v>
      </c>
      <c r="P1747" s="85">
        <f t="shared" si="27"/>
        <v>0</v>
      </c>
      <c r="Q1747" s="18">
        <v>43843</v>
      </c>
      <c r="R1747" s="86"/>
      <c r="S1747" s="86">
        <v>596343.63748925796</v>
      </c>
      <c r="T1747" s="15"/>
      <c r="U1747" s="19"/>
      <c r="V1747" s="51"/>
      <c r="W1747" s="19"/>
      <c r="X1747" s="51"/>
      <c r="Y1747" s="19"/>
      <c r="Z1747" s="51"/>
      <c r="AA1747" s="19"/>
      <c r="AB1747" s="51"/>
      <c r="AC1747" s="19"/>
      <c r="AD1747" s="51"/>
      <c r="AE1747" s="19"/>
      <c r="AF1747" s="87"/>
      <c r="AG1747" s="19"/>
      <c r="AH1747" s="51"/>
      <c r="AI1747" s="19"/>
      <c r="AJ1747" s="51"/>
      <c r="AK1747" s="19"/>
      <c r="AL1747" s="19"/>
      <c r="AM1747" s="51"/>
      <c r="AN1747" s="15"/>
      <c r="AO1747" s="22">
        <v>4.9500393733978902E-2</v>
      </c>
      <c r="AP1747" s="22">
        <v>-9.8397342743701294E-2</v>
      </c>
      <c r="AQ1747" s="22">
        <v>9.3791024881356905E-2</v>
      </c>
      <c r="AR1747" s="22">
        <v>-0.184838161162625</v>
      </c>
      <c r="AS1747" s="20"/>
      <c r="AT1747" s="20"/>
      <c r="AU1747" s="20"/>
      <c r="AV1747" s="21"/>
      <c r="AW1747" s="15"/>
      <c r="AX1747" s="25"/>
      <c r="AY1747" s="26"/>
      <c r="AZ1747" s="26"/>
      <c r="BA1747" s="26"/>
      <c r="BB1747" s="85"/>
      <c r="BC1747" s="88">
        <v>-26.634466128394699</v>
      </c>
      <c r="BD1747" s="18">
        <v>43843</v>
      </c>
      <c r="BE1747" s="18">
        <v>43913</v>
      </c>
      <c r="BF1747" s="20"/>
      <c r="BG1747" s="18"/>
      <c r="BH1747" s="15"/>
    </row>
    <row r="1748" spans="1:60" x14ac:dyDescent="0.25">
      <c r="A1748" s="15"/>
      <c r="B1748" s="14" t="s">
        <v>5405</v>
      </c>
      <c r="C1748" s="14" t="s">
        <v>5406</v>
      </c>
      <c r="D1748" s="14" t="s">
        <v>5407</v>
      </c>
      <c r="E1748" s="16" t="s">
        <v>77</v>
      </c>
      <c r="F1748" s="16" t="s">
        <v>287</v>
      </c>
      <c r="G1748" s="81" t="s">
        <v>38</v>
      </c>
      <c r="H1748" s="82" t="s">
        <v>2035</v>
      </c>
      <c r="I1748" s="17" t="s">
        <v>31</v>
      </c>
      <c r="J1748" s="17" t="s">
        <v>5408</v>
      </c>
      <c r="K1748" s="15"/>
      <c r="L1748" s="18">
        <v>44022</v>
      </c>
      <c r="M1748" s="83">
        <v>2020.26219999976</v>
      </c>
      <c r="N1748" s="84">
        <v>2020.26219999976</v>
      </c>
      <c r="O1748" s="84">
        <v>2202.2410999983499</v>
      </c>
      <c r="P1748" s="85">
        <f t="shared" si="27"/>
        <v>0.91736649543107418</v>
      </c>
      <c r="Q1748" s="18">
        <v>43881</v>
      </c>
      <c r="R1748" s="86">
        <v>540387.69799999997</v>
      </c>
      <c r="S1748" s="86">
        <v>559857.13767187495</v>
      </c>
      <c r="T1748" s="15"/>
      <c r="U1748" s="19">
        <v>1.9457916587271001E-2</v>
      </c>
      <c r="V1748" s="51">
        <v>1.9877045740941</v>
      </c>
      <c r="W1748" s="19">
        <v>2.49772809274873E-2</v>
      </c>
      <c r="X1748" s="51">
        <v>3.2866453438145999</v>
      </c>
      <c r="Y1748" s="19">
        <v>-3.65956947616723E-2</v>
      </c>
      <c r="Z1748" s="51">
        <v>15.672103982084099</v>
      </c>
      <c r="AA1748" s="19">
        <v>0.154902123314969</v>
      </c>
      <c r="AB1748" s="51">
        <v>36.066879234684201</v>
      </c>
      <c r="AC1748" s="19">
        <v>0.23525865802366799</v>
      </c>
      <c r="AD1748" s="51">
        <v>47.811721300648102</v>
      </c>
      <c r="AE1748" s="19">
        <v>0.31735106996726198</v>
      </c>
      <c r="AF1748" s="87">
        <v>49.512339045351801</v>
      </c>
      <c r="AG1748" s="19">
        <v>-7.2442598775523904E-3</v>
      </c>
      <c r="AH1748" s="51">
        <v>-2.5232469795810202</v>
      </c>
      <c r="AI1748" s="19">
        <v>8.8758733909344301E-5</v>
      </c>
      <c r="AJ1748" s="51">
        <v>13.7357930803846</v>
      </c>
      <c r="AK1748" s="19">
        <v>0.73028391815605598</v>
      </c>
      <c r="AL1748" s="19">
        <v>7.3543151307603694E-2</v>
      </c>
      <c r="AM1748" s="51">
        <v>83.679644444608101</v>
      </c>
      <c r="AN1748" s="15"/>
      <c r="AO1748" s="22">
        <v>4.0906670035837998E-2</v>
      </c>
      <c r="AP1748" s="22">
        <v>-7.9404787527018905E-2</v>
      </c>
      <c r="AQ1748" s="22">
        <v>0.12134461528330601</v>
      </c>
      <c r="AR1748" s="22">
        <v>-0.112352576907142</v>
      </c>
      <c r="AS1748" s="20">
        <v>8</v>
      </c>
      <c r="AT1748" s="20">
        <v>4</v>
      </c>
      <c r="AU1748" s="20">
        <v>7</v>
      </c>
      <c r="AV1748" s="21">
        <v>5</v>
      </c>
      <c r="AW1748" s="15"/>
      <c r="AX1748" s="25">
        <v>0.24103904238901999</v>
      </c>
      <c r="AY1748" s="26">
        <v>0.63680422824018001</v>
      </c>
      <c r="AZ1748" s="26">
        <v>1.3395113058632</v>
      </c>
      <c r="BA1748" s="26">
        <v>0.86877042470223398</v>
      </c>
      <c r="BB1748" s="85">
        <v>2.4666388775476701E-2</v>
      </c>
      <c r="BC1748" s="88">
        <v>-27.983325713052199</v>
      </c>
      <c r="BD1748" s="18">
        <v>43881</v>
      </c>
      <c r="BE1748" s="18">
        <v>43913</v>
      </c>
      <c r="BF1748" s="20"/>
      <c r="BG1748" s="18"/>
      <c r="BH1748" s="15"/>
    </row>
    <row r="1749" spans="1:60" x14ac:dyDescent="0.25">
      <c r="A1749" s="15"/>
      <c r="B1749" s="14" t="s">
        <v>5409</v>
      </c>
      <c r="C1749" s="14" t="s">
        <v>5410</v>
      </c>
      <c r="D1749" s="14" t="s">
        <v>5407</v>
      </c>
      <c r="E1749" s="16" t="s">
        <v>3094</v>
      </c>
      <c r="F1749" s="16" t="s">
        <v>287</v>
      </c>
      <c r="G1749" s="81" t="s">
        <v>38</v>
      </c>
      <c r="H1749" s="82" t="s">
        <v>2035</v>
      </c>
      <c r="I1749" s="17" t="s">
        <v>31</v>
      </c>
      <c r="J1749" s="17" t="s">
        <v>5411</v>
      </c>
      <c r="K1749" s="15"/>
      <c r="L1749" s="18">
        <v>44022</v>
      </c>
      <c r="M1749" s="83">
        <v>790.17910000029997</v>
      </c>
      <c r="N1749" s="84">
        <v>790.17910000029997</v>
      </c>
      <c r="O1749" s="84">
        <v>871.87299999967195</v>
      </c>
      <c r="P1749" s="85">
        <f t="shared" si="27"/>
        <v>0.90630068828900223</v>
      </c>
      <c r="Q1749" s="18">
        <v>43881</v>
      </c>
      <c r="R1749" s="86">
        <v>4543039.1449999996</v>
      </c>
      <c r="S1749" s="86">
        <v>4679244.9556874996</v>
      </c>
      <c r="T1749" s="15"/>
      <c r="U1749" s="19">
        <v>1.9370223591977299E-2</v>
      </c>
      <c r="V1749" s="51">
        <v>1.97893527456472</v>
      </c>
      <c r="W1749" s="19">
        <v>2.2334101462547599E-2</v>
      </c>
      <c r="X1749" s="51">
        <v>3.0223273973206202</v>
      </c>
      <c r="Y1749" s="19">
        <v>-5.15697104492574E-2</v>
      </c>
      <c r="Z1749" s="51">
        <v>14.174702413321899</v>
      </c>
      <c r="AA1749" s="19">
        <v>0.11904095285543</v>
      </c>
      <c r="AB1749" s="51">
        <v>32.480762188730303</v>
      </c>
      <c r="AC1749" s="19">
        <v>0.15978543842356899</v>
      </c>
      <c r="AD1749" s="51">
        <v>40.264399340609103</v>
      </c>
      <c r="AE1749" s="19">
        <v>0.19731416933616899</v>
      </c>
      <c r="AF1749" s="87">
        <v>37.508648982213302</v>
      </c>
      <c r="AG1749" s="19">
        <v>-8.0982347644749098E-3</v>
      </c>
      <c r="AH1749" s="51">
        <v>-2.6086444682732699</v>
      </c>
      <c r="AI1749" s="19">
        <v>-1.6302644201459798E-2</v>
      </c>
      <c r="AJ1749" s="51">
        <v>12.0966527868441</v>
      </c>
      <c r="AK1749" s="19">
        <v>0.38382707833603502</v>
      </c>
      <c r="AL1749" s="19">
        <v>4.29421156968601E-2</v>
      </c>
      <c r="AM1749" s="51">
        <v>49.033960462547803</v>
      </c>
      <c r="AN1749" s="15"/>
      <c r="AO1749" s="22">
        <v>4.0817043667630101E-2</v>
      </c>
      <c r="AP1749" s="22">
        <v>-7.9642492466518902E-2</v>
      </c>
      <c r="AQ1749" s="22">
        <v>0.118444764437299</v>
      </c>
      <c r="AR1749" s="22">
        <v>-0.114717602229648</v>
      </c>
      <c r="AS1749" s="20">
        <v>8</v>
      </c>
      <c r="AT1749" s="20">
        <v>4</v>
      </c>
      <c r="AU1749" s="20">
        <v>7</v>
      </c>
      <c r="AV1749" s="21">
        <v>5</v>
      </c>
      <c r="AW1749" s="15"/>
      <c r="AX1749" s="25">
        <v>0.241036910664989</v>
      </c>
      <c r="AY1749" s="26">
        <v>0.495210665016657</v>
      </c>
      <c r="AZ1749" s="26">
        <v>1.2031842912583699</v>
      </c>
      <c r="BA1749" s="26">
        <v>0.67255075279899801</v>
      </c>
      <c r="BB1749" s="85">
        <v>2.4662444320711099E-2</v>
      </c>
      <c r="BC1749" s="88">
        <v>-28.1813979787694</v>
      </c>
      <c r="BD1749" s="18">
        <v>43881</v>
      </c>
      <c r="BE1749" s="18">
        <v>43913</v>
      </c>
      <c r="BF1749" s="20"/>
      <c r="BG1749" s="18"/>
      <c r="BH1749" s="15"/>
    </row>
    <row r="1750" spans="1:60" x14ac:dyDescent="0.25">
      <c r="A1750" s="15"/>
      <c r="B1750" s="14" t="s">
        <v>5412</v>
      </c>
      <c r="C1750" s="14" t="s">
        <v>5413</v>
      </c>
      <c r="D1750" s="14" t="s">
        <v>5407</v>
      </c>
      <c r="E1750" s="16" t="s">
        <v>3097</v>
      </c>
      <c r="F1750" s="16" t="s">
        <v>287</v>
      </c>
      <c r="G1750" s="81" t="s">
        <v>38</v>
      </c>
      <c r="H1750" s="82" t="s">
        <v>2035</v>
      </c>
      <c r="I1750" s="17" t="s">
        <v>31</v>
      </c>
      <c r="J1750" s="17" t="s">
        <v>5414</v>
      </c>
      <c r="K1750" s="15"/>
      <c r="L1750" s="18">
        <v>44022</v>
      </c>
      <c r="M1750" s="83">
        <v>1561.0758999995901</v>
      </c>
      <c r="N1750" s="84">
        <v>1561.0758999995901</v>
      </c>
      <c r="O1750" s="84">
        <v>1713.2052999995601</v>
      </c>
      <c r="P1750" s="85">
        <f t="shared" si="27"/>
        <v>0.91120188572845939</v>
      </c>
      <c r="Q1750" s="18">
        <v>43881</v>
      </c>
      <c r="R1750" s="86">
        <v>576928.26599999995</v>
      </c>
      <c r="S1750" s="86">
        <v>1183150.8976640599</v>
      </c>
      <c r="T1750" s="15"/>
      <c r="U1750" s="19">
        <v>1.9409168464335401E-2</v>
      </c>
      <c r="V1750" s="51">
        <v>1.9828297618005299</v>
      </c>
      <c r="W1750" s="19">
        <v>2.3507935995439801E-2</v>
      </c>
      <c r="X1750" s="51">
        <v>3.1397108506098399</v>
      </c>
      <c r="Y1750" s="19">
        <v>-4.4943881403960398E-2</v>
      </c>
      <c r="Z1750" s="51">
        <v>14.8372853178589</v>
      </c>
      <c r="AA1750" s="19">
        <v>0.13483957485194001</v>
      </c>
      <c r="AB1750" s="51">
        <v>34.060624388337601</v>
      </c>
      <c r="AC1750" s="19">
        <v>0.192742472907412</v>
      </c>
      <c r="AD1750" s="51">
        <v>43.560102789022501</v>
      </c>
      <c r="AE1750" s="19">
        <v>0.249941069063498</v>
      </c>
      <c r="AF1750" s="87">
        <v>42.771338954975398</v>
      </c>
      <c r="AG1750" s="19">
        <v>-7.71894830995734E-3</v>
      </c>
      <c r="AH1750" s="51">
        <v>-2.5707158228215099</v>
      </c>
      <c r="AI1750" s="19">
        <v>-9.0513457835186308E-3</v>
      </c>
      <c r="AJ1750" s="51">
        <v>12.821782628641801</v>
      </c>
      <c r="AK1750" s="19">
        <v>0.561075899999123</v>
      </c>
      <c r="AL1750" s="19">
        <v>5.9338728329748798E-2</v>
      </c>
      <c r="AM1750" s="51">
        <v>66.758842628914906</v>
      </c>
      <c r="AN1750" s="15"/>
      <c r="AO1750" s="22">
        <v>4.0856906067347203E-2</v>
      </c>
      <c r="AP1750" s="22">
        <v>-7.9536831139194006E-2</v>
      </c>
      <c r="AQ1750" s="22">
        <v>0.119732901321258</v>
      </c>
      <c r="AR1750" s="22">
        <v>-0.113667515602137</v>
      </c>
      <c r="AS1750" s="20">
        <v>8</v>
      </c>
      <c r="AT1750" s="20">
        <v>4</v>
      </c>
      <c r="AU1750" s="20">
        <v>7</v>
      </c>
      <c r="AV1750" s="21">
        <v>5</v>
      </c>
      <c r="AW1750" s="15"/>
      <c r="AX1750" s="25">
        <v>0.24103723921230999</v>
      </c>
      <c r="AY1750" s="26">
        <v>0.55761169420202406</v>
      </c>
      <c r="AZ1750" s="26">
        <v>1.26327336957729</v>
      </c>
      <c r="BA1750" s="26">
        <v>0.75882229863509598</v>
      </c>
      <c r="BB1750" s="85">
        <v>2.4664132814832599E-2</v>
      </c>
      <c r="BC1750" s="88">
        <v>-28.093439823016499</v>
      </c>
      <c r="BD1750" s="18">
        <v>43881</v>
      </c>
      <c r="BE1750" s="18">
        <v>43913</v>
      </c>
      <c r="BF1750" s="20"/>
      <c r="BG1750" s="18"/>
      <c r="BH1750" s="15"/>
    </row>
    <row r="1751" spans="1:60" x14ac:dyDescent="0.25">
      <c r="A1751" s="15"/>
      <c r="B1751" s="14" t="s">
        <v>5415</v>
      </c>
      <c r="C1751" s="14" t="s">
        <v>5416</v>
      </c>
      <c r="D1751" s="14" t="s">
        <v>5407</v>
      </c>
      <c r="E1751" s="16" t="s">
        <v>3100</v>
      </c>
      <c r="F1751" s="16" t="s">
        <v>287</v>
      </c>
      <c r="G1751" s="81" t="s">
        <v>38</v>
      </c>
      <c r="H1751" s="82" t="s">
        <v>2035</v>
      </c>
      <c r="I1751" s="17" t="s">
        <v>31</v>
      </c>
      <c r="J1751" s="17" t="s">
        <v>5417</v>
      </c>
      <c r="K1751" s="15"/>
      <c r="L1751" s="18">
        <v>44022</v>
      </c>
      <c r="M1751" s="83">
        <v>1856.6874000001701</v>
      </c>
      <c r="N1751" s="84">
        <v>1856.6874000001701</v>
      </c>
      <c r="O1751" s="84">
        <v>2029.78830000013</v>
      </c>
      <c r="P1751" s="85">
        <f t="shared" si="27"/>
        <v>0.91471972717551442</v>
      </c>
      <c r="Q1751" s="18">
        <v>43881</v>
      </c>
      <c r="R1751" s="86">
        <v>929810.75399999996</v>
      </c>
      <c r="S1751" s="86">
        <v>675536.61896972696</v>
      </c>
      <c r="T1751" s="15"/>
      <c r="U1751" s="19">
        <v>1.9437024477156201E-2</v>
      </c>
      <c r="V1751" s="51">
        <v>1.9856153630826201</v>
      </c>
      <c r="W1751" s="19">
        <v>2.4347267279154001E-2</v>
      </c>
      <c r="X1751" s="51">
        <v>3.2236439789812699</v>
      </c>
      <c r="Y1751" s="19">
        <v>-4.0181996003448101E-2</v>
      </c>
      <c r="Z1751" s="51">
        <v>15.3134738579101</v>
      </c>
      <c r="AA1751" s="19">
        <v>0.146261262663756</v>
      </c>
      <c r="AB1751" s="51">
        <v>35.202793169533798</v>
      </c>
      <c r="AC1751" s="19">
        <v>0.216855758915772</v>
      </c>
      <c r="AD1751" s="51">
        <v>45.971431389858502</v>
      </c>
      <c r="AE1751" s="19">
        <v>0.28802786382410001</v>
      </c>
      <c r="AF1751" s="87">
        <v>46.580018431006501</v>
      </c>
      <c r="AG1751" s="19">
        <v>-7.4477473854130897E-3</v>
      </c>
      <c r="AH1751" s="51">
        <v>-2.5435957303670902</v>
      </c>
      <c r="AI1751" s="19">
        <v>-3.8383094179152998E-3</v>
      </c>
      <c r="AJ1751" s="51">
        <v>13.3430862652021</v>
      </c>
      <c r="AK1751" s="19">
        <v>0.506709027169854</v>
      </c>
      <c r="AL1751" s="19">
        <v>5.4489658159582198E-2</v>
      </c>
      <c r="AM1751" s="51">
        <v>61.322155345929801</v>
      </c>
      <c r="AN1751" s="15"/>
      <c r="AO1751" s="22">
        <v>4.0885341448301901E-2</v>
      </c>
      <c r="AP1751" s="22">
        <v>-7.9461473446863204E-2</v>
      </c>
      <c r="AQ1751" s="22">
        <v>0.12065356272622001</v>
      </c>
      <c r="AR1751" s="22">
        <v>-0.112916243148065</v>
      </c>
      <c r="AS1751" s="20">
        <v>8</v>
      </c>
      <c r="AT1751" s="20">
        <v>4</v>
      </c>
      <c r="AU1751" s="20">
        <v>7</v>
      </c>
      <c r="AV1751" s="21">
        <v>5</v>
      </c>
      <c r="AW1751" s="15"/>
      <c r="AX1751" s="25">
        <v>0.24103808442392599</v>
      </c>
      <c r="AY1751" s="26">
        <v>0.60270346435390798</v>
      </c>
      <c r="AZ1751" s="26">
        <v>1.3066856778368701</v>
      </c>
      <c r="BA1751" s="26">
        <v>0.82136345309027103</v>
      </c>
      <c r="BB1751" s="85">
        <v>2.4665402493010299E-2</v>
      </c>
      <c r="BC1751" s="88">
        <v>-28.030538948311001</v>
      </c>
      <c r="BD1751" s="18">
        <v>43881</v>
      </c>
      <c r="BE1751" s="18">
        <v>43913</v>
      </c>
      <c r="BF1751" s="20"/>
      <c r="BG1751" s="18"/>
      <c r="BH1751" s="15"/>
    </row>
    <row r="1752" spans="1:60" x14ac:dyDescent="0.25">
      <c r="A1752" s="15"/>
      <c r="B1752" s="14" t="s">
        <v>5418</v>
      </c>
      <c r="C1752" s="14" t="s">
        <v>5419</v>
      </c>
      <c r="D1752" s="14" t="s">
        <v>5407</v>
      </c>
      <c r="E1752" s="16" t="s">
        <v>3328</v>
      </c>
      <c r="F1752" s="16" t="s">
        <v>287</v>
      </c>
      <c r="G1752" s="81" t="s">
        <v>38</v>
      </c>
      <c r="H1752" s="82" t="s">
        <v>2035</v>
      </c>
      <c r="I1752" s="17" t="s">
        <v>31</v>
      </c>
      <c r="J1752" s="17" t="s">
        <v>5420</v>
      </c>
      <c r="K1752" s="15"/>
      <c r="L1752" s="18">
        <v>44022</v>
      </c>
      <c r="M1752" s="83">
        <v>1346.2917999997701</v>
      </c>
      <c r="N1752" s="84">
        <v>1346.2917999997701</v>
      </c>
      <c r="O1752" s="84">
        <v>1372.80790000036</v>
      </c>
      <c r="P1752" s="85">
        <f t="shared" si="27"/>
        <v>0.9806847702431033</v>
      </c>
      <c r="Q1752" s="18">
        <v>44005</v>
      </c>
      <c r="R1752" s="86">
        <v>532043.701</v>
      </c>
      <c r="S1752" s="86">
        <v>67909.642156494097</v>
      </c>
      <c r="T1752" s="15"/>
      <c r="U1752" s="19">
        <v>1.94509364191617E-2</v>
      </c>
      <c r="V1752" s="51">
        <v>1.9870065572831701</v>
      </c>
      <c r="W1752" s="19">
        <v>2.4767119624812001E-2</v>
      </c>
      <c r="X1752" s="51">
        <v>3.2656292135470699</v>
      </c>
      <c r="Y1752" s="19">
        <v>0.22419121323037</v>
      </c>
      <c r="Z1752" s="51">
        <v>41.750794781313701</v>
      </c>
      <c r="AA1752" s="19">
        <v>0.28009744887822302</v>
      </c>
      <c r="AB1752" s="51">
        <v>48.586411790980499</v>
      </c>
      <c r="AC1752" s="19"/>
      <c r="AD1752" s="51"/>
      <c r="AE1752" s="19"/>
      <c r="AF1752" s="87"/>
      <c r="AG1752" s="19">
        <v>-7.31214947336412E-3</v>
      </c>
      <c r="AH1752" s="51">
        <v>-2.5300359391621901</v>
      </c>
      <c r="AI1752" s="19">
        <v>0.22419121323037</v>
      </c>
      <c r="AJ1752" s="51">
        <v>36.146038530045203</v>
      </c>
      <c r="AK1752" s="19">
        <v>0.350665796113317</v>
      </c>
      <c r="AL1752" s="19">
        <v>0.160128303075908</v>
      </c>
      <c r="AM1752" s="51">
        <v>60.004296976257997</v>
      </c>
      <c r="AN1752" s="15"/>
      <c r="AO1752" s="22">
        <v>3.8822754904686001E-2</v>
      </c>
      <c r="AP1752" s="22">
        <v>-3.2516059514819097E-2</v>
      </c>
      <c r="AQ1752" s="22">
        <v>8.4864730992267101E-2</v>
      </c>
      <c r="AR1752" s="22">
        <v>-7.31214947336412E-3</v>
      </c>
      <c r="AS1752" s="20">
        <v>7</v>
      </c>
      <c r="AT1752" s="20">
        <v>1</v>
      </c>
      <c r="AU1752" s="20">
        <v>7</v>
      </c>
      <c r="AV1752" s="21">
        <v>5</v>
      </c>
      <c r="AW1752" s="15"/>
      <c r="AX1752" s="25">
        <v>0.14660275884176399</v>
      </c>
      <c r="AY1752" s="26">
        <v>1.7279277098314201</v>
      </c>
      <c r="AZ1752" s="26">
        <v>1.60250994388298</v>
      </c>
      <c r="BA1752" s="26">
        <v>2.9643584109980998</v>
      </c>
      <c r="BB1752" s="85">
        <v>1.52033810827015E-2</v>
      </c>
      <c r="BC1752" s="88">
        <v>-5.7851909022501804</v>
      </c>
      <c r="BD1752" s="18">
        <v>43950</v>
      </c>
      <c r="BE1752" s="18">
        <v>43964</v>
      </c>
      <c r="BF1752" s="20">
        <v>20</v>
      </c>
      <c r="BG1752" s="18">
        <v>43978</v>
      </c>
      <c r="BH1752" s="15"/>
    </row>
    <row r="1753" spans="1:60" x14ac:dyDescent="0.25">
      <c r="A1753" s="15"/>
      <c r="B1753" s="14" t="s">
        <v>5421</v>
      </c>
      <c r="C1753" s="14" t="s">
        <v>5422</v>
      </c>
      <c r="D1753" s="14" t="s">
        <v>5407</v>
      </c>
      <c r="E1753" s="16" t="s">
        <v>3332</v>
      </c>
      <c r="F1753" s="16" t="s">
        <v>287</v>
      </c>
      <c r="G1753" s="81" t="s">
        <v>38</v>
      </c>
      <c r="H1753" s="82" t="s">
        <v>2035</v>
      </c>
      <c r="I1753" s="17" t="s">
        <v>31</v>
      </c>
      <c r="J1753" s="17" t="s">
        <v>5423</v>
      </c>
      <c r="K1753" s="15"/>
      <c r="L1753" s="18">
        <v>44022</v>
      </c>
      <c r="M1753" s="83">
        <v>1018.28639999963</v>
      </c>
      <c r="N1753" s="84">
        <v>1018.28639999963</v>
      </c>
      <c r="O1753" s="84">
        <v>1038.10099999979</v>
      </c>
      <c r="P1753" s="85">
        <f t="shared" si="27"/>
        <v>0.98091264722780924</v>
      </c>
      <c r="Q1753" s="18">
        <v>44005</v>
      </c>
      <c r="R1753" s="86">
        <v>1562626.145</v>
      </c>
      <c r="S1753" s="86">
        <v>423153.50121777301</v>
      </c>
      <c r="T1753" s="15"/>
      <c r="U1753" s="19">
        <v>1.9464901426545101E-2</v>
      </c>
      <c r="V1753" s="51">
        <v>1.9884030580215</v>
      </c>
      <c r="W1753" s="19">
        <v>2.51873461002106E-2</v>
      </c>
      <c r="X1753" s="51">
        <v>3.3076518610869199</v>
      </c>
      <c r="Y1753" s="19">
        <v>9.0607296339003399E-2</v>
      </c>
      <c r="Z1753" s="51">
        <v>28.392403092148001</v>
      </c>
      <c r="AA1753" s="19">
        <v>9.0607296339003399E-2</v>
      </c>
      <c r="AB1753" s="51">
        <v>29.6373965370585</v>
      </c>
      <c r="AC1753" s="19">
        <v>9.0607296339003399E-2</v>
      </c>
      <c r="AD1753" s="51">
        <v>33.346585132181602</v>
      </c>
      <c r="AE1753" s="19">
        <v>9.0607296339003399E-2</v>
      </c>
      <c r="AF1753" s="87">
        <v>26.8379616824968</v>
      </c>
      <c r="AG1753" s="19">
        <v>-7.1764463973522704E-3</v>
      </c>
      <c r="AH1753" s="51">
        <v>-2.5164656315610001</v>
      </c>
      <c r="AI1753" s="19">
        <v>9.0607296339003399E-2</v>
      </c>
      <c r="AJ1753" s="51">
        <v>22.7876468409086</v>
      </c>
      <c r="AK1753" s="19">
        <v>1.82863999998517E-2</v>
      </c>
      <c r="AL1753" s="19">
        <v>3.85129122332728E-3</v>
      </c>
      <c r="AM1753" s="51">
        <v>-9.8796280521201005</v>
      </c>
      <c r="AN1753" s="15"/>
      <c r="AO1753" s="22">
        <v>4.0913825936513597E-2</v>
      </c>
      <c r="AP1753" s="22">
        <v>-7.9385930052958395E-2</v>
      </c>
      <c r="AQ1753" s="22">
        <v>8.5309747954015594E-2</v>
      </c>
      <c r="AR1753" s="22">
        <v>-4.0992302028826103E-2</v>
      </c>
      <c r="AS1753" s="20">
        <v>3</v>
      </c>
      <c r="AT1753" s="20">
        <v>2</v>
      </c>
      <c r="AU1753" s="20">
        <v>7</v>
      </c>
      <c r="AV1753" s="21">
        <v>5</v>
      </c>
      <c r="AW1753" s="15"/>
      <c r="AX1753" s="25">
        <v>0.187325423411385</v>
      </c>
      <c r="AY1753" s="26">
        <v>0.395420901485522</v>
      </c>
      <c r="AZ1753" s="26">
        <v>1.1077469773845201</v>
      </c>
      <c r="BA1753" s="26">
        <v>0.54296884596442396</v>
      </c>
      <c r="BB1753" s="85">
        <v>1.9139401573775101E-2</v>
      </c>
      <c r="BC1753" s="88">
        <v>-14.4470285829448</v>
      </c>
      <c r="BD1753" s="18">
        <v>43657</v>
      </c>
      <c r="BE1753" s="18">
        <v>43913</v>
      </c>
      <c r="BF1753" s="20">
        <v>195</v>
      </c>
      <c r="BG1753" s="18">
        <v>43930</v>
      </c>
      <c r="BH1753" s="15"/>
    </row>
    <row r="1754" spans="1:60" x14ac:dyDescent="0.25">
      <c r="A1754" s="15"/>
      <c r="B1754" s="14" t="s">
        <v>5424</v>
      </c>
      <c r="C1754" s="14" t="s">
        <v>5425</v>
      </c>
      <c r="D1754" s="14" t="s">
        <v>5407</v>
      </c>
      <c r="E1754" s="16" t="s">
        <v>300</v>
      </c>
      <c r="F1754" s="16" t="s">
        <v>287</v>
      </c>
      <c r="G1754" s="81" t="s">
        <v>38</v>
      </c>
      <c r="H1754" s="82" t="s">
        <v>2035</v>
      </c>
      <c r="I1754" s="17" t="s">
        <v>31</v>
      </c>
      <c r="J1754" s="17" t="s">
        <v>5426</v>
      </c>
      <c r="K1754" s="15"/>
      <c r="L1754" s="18">
        <v>44022</v>
      </c>
      <c r="M1754" s="83">
        <v>1175.5078999996199</v>
      </c>
      <c r="N1754" s="84">
        <v>1175.5078999996199</v>
      </c>
      <c r="O1754" s="84">
        <v>1175.5078999996199</v>
      </c>
      <c r="P1754" s="85">
        <f t="shared" si="27"/>
        <v>1</v>
      </c>
      <c r="Q1754" s="18">
        <v>44022</v>
      </c>
      <c r="R1754" s="86">
        <v>0</v>
      </c>
      <c r="S1754" s="86">
        <v>0</v>
      </c>
      <c r="T1754" s="15"/>
      <c r="U1754" s="19">
        <v>0</v>
      </c>
      <c r="V1754" s="51">
        <v>4.1912915366992799E-2</v>
      </c>
      <c r="W1754" s="19">
        <v>0</v>
      </c>
      <c r="X1754" s="51">
        <v>0.78891725106586796</v>
      </c>
      <c r="Y1754" s="19">
        <v>0</v>
      </c>
      <c r="Z1754" s="51">
        <v>19.3316734582477</v>
      </c>
      <c r="AA1754" s="19">
        <v>0</v>
      </c>
      <c r="AB1754" s="51">
        <v>20.576666903158198</v>
      </c>
      <c r="AC1754" s="19">
        <v>-9.4699263026996102E-3</v>
      </c>
      <c r="AD1754" s="51">
        <v>23.338862867996799</v>
      </c>
      <c r="AE1754" s="19">
        <v>7.5442886452947305E-2</v>
      </c>
      <c r="AF1754" s="87">
        <v>25.321520693891198</v>
      </c>
      <c r="AG1754" s="19">
        <v>0</v>
      </c>
      <c r="AH1754" s="51">
        <v>-1.79882099182578</v>
      </c>
      <c r="AI1754" s="19">
        <v>0</v>
      </c>
      <c r="AJ1754" s="51">
        <v>13.726917206993701</v>
      </c>
      <c r="AK1754" s="19">
        <v>0.175507899999502</v>
      </c>
      <c r="AL1754" s="19">
        <v>4.9705966297551599E-2</v>
      </c>
      <c r="AM1754" s="51">
        <v>33.747714585391797</v>
      </c>
      <c r="AN1754" s="15"/>
      <c r="AO1754" s="22">
        <v>0</v>
      </c>
      <c r="AP1754" s="22">
        <v>0</v>
      </c>
      <c r="AQ1754" s="22">
        <v>0</v>
      </c>
      <c r="AR1754" s="22">
        <v>0</v>
      </c>
      <c r="AS1754" s="20">
        <v>0</v>
      </c>
      <c r="AT1754" s="20">
        <v>0</v>
      </c>
      <c r="AU1754" s="20">
        <v>7</v>
      </c>
      <c r="AV1754" s="21">
        <v>5</v>
      </c>
      <c r="AW1754" s="15"/>
      <c r="AX1754" s="25">
        <v>0</v>
      </c>
      <c r="AY1754" s="26">
        <v>-115.173126170179</v>
      </c>
      <c r="AZ1754" s="26">
        <v>0.54146558877982898</v>
      </c>
      <c r="BA1754" s="26">
        <v>-15.964106449086101</v>
      </c>
      <c r="BB1754" s="85">
        <v>0</v>
      </c>
      <c r="BC1754" s="88">
        <v>0</v>
      </c>
      <c r="BD1754" s="18">
        <v>43657</v>
      </c>
      <c r="BE1754" s="18"/>
      <c r="BF1754" s="20"/>
      <c r="BG1754" s="18"/>
      <c r="BH1754" s="15"/>
    </row>
    <row r="1755" spans="1:60" x14ac:dyDescent="0.25">
      <c r="A1755" s="15"/>
      <c r="B1755" s="14" t="s">
        <v>5427</v>
      </c>
      <c r="C1755" s="14" t="s">
        <v>5428</v>
      </c>
      <c r="D1755" s="14" t="s">
        <v>5407</v>
      </c>
      <c r="E1755" s="16" t="s">
        <v>2879</v>
      </c>
      <c r="F1755" s="16" t="s">
        <v>287</v>
      </c>
      <c r="G1755" s="81" t="s">
        <v>38</v>
      </c>
      <c r="H1755" s="82" t="s">
        <v>2035</v>
      </c>
      <c r="I1755" s="17" t="s">
        <v>31</v>
      </c>
      <c r="J1755" s="17" t="s">
        <v>5429</v>
      </c>
      <c r="K1755" s="15"/>
      <c r="L1755" s="18">
        <v>44022</v>
      </c>
      <c r="M1755" s="83">
        <v>1476.09809999913</v>
      </c>
      <c r="N1755" s="84">
        <v>1476.09809999913</v>
      </c>
      <c r="O1755" s="84">
        <v>1607.5120999999299</v>
      </c>
      <c r="P1755" s="85">
        <f t="shared" si="27"/>
        <v>0.91825007102540279</v>
      </c>
      <c r="Q1755" s="18">
        <v>43881</v>
      </c>
      <c r="R1755" s="86">
        <v>387686.49099999998</v>
      </c>
      <c r="S1755" s="86">
        <v>387917.62038916</v>
      </c>
      <c r="T1755" s="15"/>
      <c r="U1755" s="19">
        <v>1.94648910910473E-2</v>
      </c>
      <c r="V1755" s="51">
        <v>1.98840202447172</v>
      </c>
      <c r="W1755" s="19">
        <v>2.5187160619680099E-2</v>
      </c>
      <c r="X1755" s="51">
        <v>3.3076333130338802</v>
      </c>
      <c r="Y1755" s="19">
        <v>-3.5397639065195101E-2</v>
      </c>
      <c r="Z1755" s="51">
        <v>15.7919095517282</v>
      </c>
      <c r="AA1755" s="19">
        <v>0.15779619199747699</v>
      </c>
      <c r="AB1755" s="51">
        <v>36.356286102905898</v>
      </c>
      <c r="AC1755" s="19">
        <v>0.24145388136996199</v>
      </c>
      <c r="AD1755" s="51">
        <v>48.4312436352484</v>
      </c>
      <c r="AE1755" s="19">
        <v>0.32727213708509201</v>
      </c>
      <c r="AF1755" s="87">
        <v>50.504445757134803</v>
      </c>
      <c r="AG1755" s="19">
        <v>-7.1764400599931798E-3</v>
      </c>
      <c r="AH1755" s="51">
        <v>-2.5164649978250999</v>
      </c>
      <c r="AI1755" s="19">
        <v>1.40071452915436E-3</v>
      </c>
      <c r="AJ1755" s="51">
        <v>13.866988659909101</v>
      </c>
      <c r="AK1755" s="19">
        <v>0.47609809999994501</v>
      </c>
      <c r="AL1755" s="19">
        <v>7.2233306202178896E-2</v>
      </c>
      <c r="AM1755" s="51">
        <v>46.599273575178799</v>
      </c>
      <c r="AN1755" s="15"/>
      <c r="AO1755" s="22">
        <v>4.0913789749538403E-2</v>
      </c>
      <c r="AP1755" s="22">
        <v>-7.9385955577890896E-2</v>
      </c>
      <c r="AQ1755" s="22">
        <v>0.121575157827465</v>
      </c>
      <c r="AR1755" s="22">
        <v>-0.112164632737404</v>
      </c>
      <c r="AS1755" s="20">
        <v>8</v>
      </c>
      <c r="AT1755" s="20">
        <v>4</v>
      </c>
      <c r="AU1755" s="20">
        <v>7</v>
      </c>
      <c r="AV1755" s="21">
        <v>5</v>
      </c>
      <c r="AW1755" s="15"/>
      <c r="AX1755" s="25">
        <v>0.24103938035695999</v>
      </c>
      <c r="AY1755" s="26">
        <v>0.64822409393400404</v>
      </c>
      <c r="AZ1755" s="26">
        <v>1.3505032198281699</v>
      </c>
      <c r="BA1755" s="26">
        <v>0.88466729409265099</v>
      </c>
      <c r="BB1755" s="85">
        <v>2.4666719275483001E-2</v>
      </c>
      <c r="BC1755" s="88">
        <v>-27.967584194237102</v>
      </c>
      <c r="BD1755" s="18">
        <v>43881</v>
      </c>
      <c r="BE1755" s="18">
        <v>43913</v>
      </c>
      <c r="BF1755" s="20"/>
      <c r="BG1755" s="18"/>
      <c r="BH1755" s="15"/>
    </row>
    <row r="1756" spans="1:60" x14ac:dyDescent="0.25">
      <c r="A1756" s="15"/>
      <c r="B1756" s="14" t="s">
        <v>5430</v>
      </c>
      <c r="C1756" s="14" t="s">
        <v>5431</v>
      </c>
      <c r="D1756" s="14" t="s">
        <v>5407</v>
      </c>
      <c r="E1756" s="16" t="s">
        <v>4823</v>
      </c>
      <c r="F1756" s="16" t="s">
        <v>287</v>
      </c>
      <c r="G1756" s="81" t="s">
        <v>38</v>
      </c>
      <c r="H1756" s="82" t="s">
        <v>2035</v>
      </c>
      <c r="I1756" s="17" t="s">
        <v>31</v>
      </c>
      <c r="J1756" s="17" t="s">
        <v>5432</v>
      </c>
      <c r="K1756" s="15"/>
      <c r="L1756" s="18">
        <v>44022</v>
      </c>
      <c r="M1756" s="83">
        <v>2041.46340000071</v>
      </c>
      <c r="N1756" s="84">
        <v>2041.46340000071</v>
      </c>
      <c r="O1756" s="84">
        <v>2217.8632999993902</v>
      </c>
      <c r="P1756" s="85">
        <f t="shared" si="27"/>
        <v>0.92046403401024368</v>
      </c>
      <c r="Q1756" s="18">
        <v>43881</v>
      </c>
      <c r="R1756" s="86">
        <v>1032880.2610000001</v>
      </c>
      <c r="S1756" s="86">
        <v>894793.16571386706</v>
      </c>
      <c r="T1756" s="15"/>
      <c r="U1756" s="19">
        <v>1.9482273501125701E-2</v>
      </c>
      <c r="V1756" s="51">
        <v>1.9901402654795699</v>
      </c>
      <c r="W1756" s="19">
        <v>2.5712663264130201E-2</v>
      </c>
      <c r="X1756" s="51">
        <v>3.3601835774788902</v>
      </c>
      <c r="Y1756" s="19">
        <v>-3.2394808196840999E-2</v>
      </c>
      <c r="Z1756" s="51">
        <v>16.092192638578101</v>
      </c>
      <c r="AA1756" s="19">
        <v>0.165065222565318</v>
      </c>
      <c r="AB1756" s="51">
        <v>37.083189159689901</v>
      </c>
      <c r="AC1756" s="19"/>
      <c r="AD1756" s="51"/>
      <c r="AE1756" s="19"/>
      <c r="AF1756" s="87"/>
      <c r="AG1756" s="19">
        <v>-7.0069646462798101E-3</v>
      </c>
      <c r="AH1756" s="51">
        <v>-2.4995174564537601</v>
      </c>
      <c r="AI1756" s="19">
        <v>4.6898176806280398E-3</v>
      </c>
      <c r="AJ1756" s="51">
        <v>14.195898975056499</v>
      </c>
      <c r="AK1756" s="19">
        <v>0.18572752265579801</v>
      </c>
      <c r="AL1756" s="19">
        <v>0.14801927532244</v>
      </c>
      <c r="AM1756" s="51">
        <v>40.191530403099001</v>
      </c>
      <c r="AN1756" s="15"/>
      <c r="AO1756" s="22">
        <v>4.0931565305072602E-2</v>
      </c>
      <c r="AP1756" s="22">
        <v>-7.9338777683005901E-2</v>
      </c>
      <c r="AQ1756" s="22">
        <v>0.122151346075116</v>
      </c>
      <c r="AR1756" s="22">
        <v>-0.111694568022358</v>
      </c>
      <c r="AS1756" s="20">
        <v>8</v>
      </c>
      <c r="AT1756" s="20">
        <v>4</v>
      </c>
      <c r="AU1756" s="20">
        <v>7</v>
      </c>
      <c r="AV1756" s="21">
        <v>5</v>
      </c>
      <c r="AW1756" s="15"/>
      <c r="AX1756" s="25">
        <v>0.24104050372552599</v>
      </c>
      <c r="AY1756" s="26">
        <v>0.67689972611333404</v>
      </c>
      <c r="AZ1756" s="26">
        <v>1.3781016949560601</v>
      </c>
      <c r="BA1756" s="26">
        <v>0.92463132655575497</v>
      </c>
      <c r="BB1756" s="85">
        <v>2.46675750798022E-2</v>
      </c>
      <c r="BC1756" s="88">
        <v>-27.928218118730001</v>
      </c>
      <c r="BD1756" s="18">
        <v>43881</v>
      </c>
      <c r="BE1756" s="18">
        <v>43913</v>
      </c>
      <c r="BF1756" s="20"/>
      <c r="BG1756" s="18"/>
      <c r="BH1756" s="15"/>
    </row>
    <row r="1757" spans="1:60" x14ac:dyDescent="0.25">
      <c r="A1757" s="15"/>
      <c r="B1757" s="14" t="s">
        <v>5433</v>
      </c>
      <c r="C1757" s="14" t="s">
        <v>5434</v>
      </c>
      <c r="D1757" s="14" t="s">
        <v>5435</v>
      </c>
      <c r="E1757" s="16" t="s">
        <v>77</v>
      </c>
      <c r="F1757" s="16" t="s">
        <v>287</v>
      </c>
      <c r="G1757" s="81" t="s">
        <v>38</v>
      </c>
      <c r="H1757" s="82" t="s">
        <v>39</v>
      </c>
      <c r="I1757" s="17" t="s">
        <v>31</v>
      </c>
      <c r="J1757" s="17" t="s">
        <v>5436</v>
      </c>
      <c r="K1757" s="15"/>
      <c r="L1757" s="18">
        <v>44022</v>
      </c>
      <c r="M1757" s="83">
        <v>775.48390000034101</v>
      </c>
      <c r="N1757" s="84">
        <v>775.48390000034101</v>
      </c>
      <c r="O1757" s="84">
        <v>1046.1259000003299</v>
      </c>
      <c r="P1757" s="85">
        <f t="shared" si="27"/>
        <v>0.74129117728573246</v>
      </c>
      <c r="Q1757" s="18">
        <v>43756</v>
      </c>
      <c r="R1757" s="86">
        <v>466806.78399999999</v>
      </c>
      <c r="S1757" s="86">
        <v>549212.95200781198</v>
      </c>
      <c r="T1757" s="15"/>
      <c r="U1757" s="19">
        <v>-6.8271990494395097E-4</v>
      </c>
      <c r="V1757" s="51">
        <v>-2.63590751274023E-2</v>
      </c>
      <c r="W1757" s="19">
        <v>-5.5179191949719097E-3</v>
      </c>
      <c r="X1757" s="51">
        <v>0.23712533156867699</v>
      </c>
      <c r="Y1757" s="19">
        <v>-0.228372923615971</v>
      </c>
      <c r="Z1757" s="51">
        <v>-3.5056189033493901</v>
      </c>
      <c r="AA1757" s="19">
        <v>-0.23701959399943001</v>
      </c>
      <c r="AB1757" s="51">
        <v>-3.1252924967848199</v>
      </c>
      <c r="AC1757" s="19">
        <v>-0.310022647386068</v>
      </c>
      <c r="AD1757" s="51">
        <v>-6.7164092403545501</v>
      </c>
      <c r="AE1757" s="19">
        <v>-0.27891986555099701</v>
      </c>
      <c r="AF1757" s="87">
        <v>-10.1147545065032</v>
      </c>
      <c r="AG1757" s="19">
        <v>1.7740149993187501E-2</v>
      </c>
      <c r="AH1757" s="51">
        <v>-2.48059925070265E-2</v>
      </c>
      <c r="AI1757" s="19">
        <v>-0.18107698374020401</v>
      </c>
      <c r="AJ1757" s="51">
        <v>-4.38078116702673</v>
      </c>
      <c r="AK1757" s="19">
        <v>-0.22451610000018299</v>
      </c>
      <c r="AL1757" s="19">
        <v>-1.5700473092692801E-2</v>
      </c>
      <c r="AM1757" s="51">
        <v>-146.88010935904501</v>
      </c>
      <c r="AN1757" s="15"/>
      <c r="AO1757" s="22">
        <v>7.5500209013625905E-2</v>
      </c>
      <c r="AP1757" s="22">
        <v>-0.136626804191183</v>
      </c>
      <c r="AQ1757" s="22">
        <v>0.138139489314199</v>
      </c>
      <c r="AR1757" s="22">
        <v>-0.16920852821465801</v>
      </c>
      <c r="AS1757" s="20">
        <v>5</v>
      </c>
      <c r="AT1757" s="20">
        <v>7</v>
      </c>
      <c r="AU1757" s="20">
        <v>4</v>
      </c>
      <c r="AV1757" s="21">
        <v>8</v>
      </c>
      <c r="AW1757" s="15"/>
      <c r="AX1757" s="25">
        <v>0.33144594207522499</v>
      </c>
      <c r="AY1757" s="26">
        <v>-0.52132334579255302</v>
      </c>
      <c r="AZ1757" s="26">
        <v>-1.01293899345183</v>
      </c>
      <c r="BA1757" s="26">
        <v>-0.68686610162967598</v>
      </c>
      <c r="BB1757" s="85">
        <v>3.3616601007197502E-2</v>
      </c>
      <c r="BC1757" s="88">
        <v>-45.432523943891297</v>
      </c>
      <c r="BD1757" s="18">
        <v>43756</v>
      </c>
      <c r="BE1757" s="18">
        <v>43908</v>
      </c>
      <c r="BF1757" s="20"/>
      <c r="BG1757" s="18"/>
      <c r="BH1757" s="15"/>
    </row>
    <row r="1758" spans="1:60" x14ac:dyDescent="0.25">
      <c r="A1758" s="15"/>
      <c r="B1758" s="14" t="s">
        <v>5437</v>
      </c>
      <c r="C1758" s="14" t="s">
        <v>5438</v>
      </c>
      <c r="D1758" s="14" t="s">
        <v>5435</v>
      </c>
      <c r="E1758" s="16" t="s">
        <v>3094</v>
      </c>
      <c r="F1758" s="16" t="s">
        <v>287</v>
      </c>
      <c r="G1758" s="81" t="s">
        <v>38</v>
      </c>
      <c r="H1758" s="82" t="s">
        <v>39</v>
      </c>
      <c r="I1758" s="17" t="s">
        <v>31</v>
      </c>
      <c r="J1758" s="17" t="s">
        <v>5439</v>
      </c>
      <c r="K1758" s="15"/>
      <c r="L1758" s="18">
        <v>44022</v>
      </c>
      <c r="M1758" s="83">
        <v>753.145200000145</v>
      </c>
      <c r="N1758" s="84">
        <v>753.145200000145</v>
      </c>
      <c r="O1758" s="84">
        <v>1037.5764000006</v>
      </c>
      <c r="P1758" s="85">
        <f t="shared" si="27"/>
        <v>0.72586963234679347</v>
      </c>
      <c r="Q1758" s="18">
        <v>43756</v>
      </c>
      <c r="R1758" s="86">
        <v>3210374.7050000001</v>
      </c>
      <c r="S1758" s="86">
        <v>3429419.4730312498</v>
      </c>
      <c r="T1758" s="15"/>
      <c r="U1758" s="19">
        <v>-7.6168939813214798E-4</v>
      </c>
      <c r="V1758" s="51">
        <v>-3.4256024446222E-2</v>
      </c>
      <c r="W1758" s="19">
        <v>-7.8716072421229893E-3</v>
      </c>
      <c r="X1758" s="51">
        <v>1.75652685356908E-3</v>
      </c>
      <c r="Y1758" s="19">
        <v>-0.23938456765434199</v>
      </c>
      <c r="Z1758" s="51">
        <v>-4.6067833071865598</v>
      </c>
      <c r="AA1758" s="19">
        <v>-0.25878487972571701</v>
      </c>
      <c r="AB1758" s="51">
        <v>-5.3018210694135597</v>
      </c>
      <c r="AC1758" s="19">
        <v>-0.34881207486440002</v>
      </c>
      <c r="AD1758" s="51">
        <v>-10.595351988187801</v>
      </c>
      <c r="AE1758" s="19">
        <v>-0.338911795270396</v>
      </c>
      <c r="AF1758" s="87">
        <v>-16.113947478443201</v>
      </c>
      <c r="AG1758" s="19">
        <v>1.69364922057866E-2</v>
      </c>
      <c r="AH1758" s="51">
        <v>-0.10517177124711501</v>
      </c>
      <c r="AI1758" s="19">
        <v>-0.193400741178193</v>
      </c>
      <c r="AJ1758" s="51">
        <v>-5.6131569108256398</v>
      </c>
      <c r="AK1758" s="19">
        <v>-0.26269217214226998</v>
      </c>
      <c r="AL1758" s="19">
        <v>-1.8788153100104E-2</v>
      </c>
      <c r="AM1758" s="51">
        <v>-150.69771657325299</v>
      </c>
      <c r="AN1758" s="15"/>
      <c r="AO1758" s="22">
        <v>7.5414997027110103E-2</v>
      </c>
      <c r="AP1758" s="22">
        <v>-0.13683127544034501</v>
      </c>
      <c r="AQ1758" s="22">
        <v>0.135446507669258</v>
      </c>
      <c r="AR1758" s="22">
        <v>-0.171239656367106</v>
      </c>
      <c r="AS1758" s="20">
        <v>5</v>
      </c>
      <c r="AT1758" s="20">
        <v>7</v>
      </c>
      <c r="AU1758" s="20">
        <v>1</v>
      </c>
      <c r="AV1758" s="21">
        <v>11</v>
      </c>
      <c r="AW1758" s="15"/>
      <c r="AX1758" s="25">
        <v>0.33156476625124898</v>
      </c>
      <c r="AY1758" s="26">
        <v>-0.58932361857659998</v>
      </c>
      <c r="AZ1758" s="26">
        <v>-1.6336550001979</v>
      </c>
      <c r="BA1758" s="26">
        <v>-0.77412627220019203</v>
      </c>
      <c r="BB1758" s="85">
        <v>3.3624273579589498E-2</v>
      </c>
      <c r="BC1758" s="88">
        <v>-46.084481104277103</v>
      </c>
      <c r="BD1758" s="18">
        <v>43756</v>
      </c>
      <c r="BE1758" s="18">
        <v>43908</v>
      </c>
      <c r="BF1758" s="20"/>
      <c r="BG1758" s="18"/>
      <c r="BH1758" s="15"/>
    </row>
    <row r="1759" spans="1:60" x14ac:dyDescent="0.25">
      <c r="A1759" s="15"/>
      <c r="B1759" s="14" t="s">
        <v>5440</v>
      </c>
      <c r="C1759" s="14" t="s">
        <v>5441</v>
      </c>
      <c r="D1759" s="14" t="s">
        <v>5435</v>
      </c>
      <c r="E1759" s="16" t="s">
        <v>3097</v>
      </c>
      <c r="F1759" s="16" t="s">
        <v>287</v>
      </c>
      <c r="G1759" s="81" t="s">
        <v>38</v>
      </c>
      <c r="H1759" s="82" t="s">
        <v>39</v>
      </c>
      <c r="I1759" s="17" t="s">
        <v>31</v>
      </c>
      <c r="J1759" s="17" t="s">
        <v>5442</v>
      </c>
      <c r="K1759" s="15"/>
      <c r="L1759" s="18">
        <v>44022</v>
      </c>
      <c r="M1759" s="83">
        <v>644.62839999981202</v>
      </c>
      <c r="N1759" s="84">
        <v>644.62839999981202</v>
      </c>
      <c r="O1759" s="84">
        <v>878.50389999989397</v>
      </c>
      <c r="P1759" s="85">
        <f t="shared" si="27"/>
        <v>0.73377978174017189</v>
      </c>
      <c r="Q1759" s="18">
        <v>43756</v>
      </c>
      <c r="R1759" s="86">
        <v>688807.07299999997</v>
      </c>
      <c r="S1759" s="86">
        <v>888613.90029394499</v>
      </c>
      <c r="T1759" s="15"/>
      <c r="U1759" s="19">
        <v>-7.2098075816029396E-4</v>
      </c>
      <c r="V1759" s="51">
        <v>-3.0185160449036599E-2</v>
      </c>
      <c r="W1759" s="19">
        <v>-6.6587605570021004E-3</v>
      </c>
      <c r="X1759" s="51">
        <v>0.123041195365658</v>
      </c>
      <c r="Y1759" s="19">
        <v>-0.233727349236724</v>
      </c>
      <c r="Z1759" s="51">
        <v>-4.0410614654247201</v>
      </c>
      <c r="AA1759" s="19">
        <v>-0.24764198206219601</v>
      </c>
      <c r="AB1759" s="51">
        <v>-4.1875313030614096</v>
      </c>
      <c r="AC1759" s="19">
        <v>-0.32908787968335701</v>
      </c>
      <c r="AD1759" s="51">
        <v>-8.6229324700834695</v>
      </c>
      <c r="AE1759" s="19">
        <v>-0.30859285968559602</v>
      </c>
      <c r="AF1759" s="87">
        <v>-13.0820539199631</v>
      </c>
      <c r="AG1759" s="19">
        <v>1.73506993942283E-2</v>
      </c>
      <c r="AH1759" s="51">
        <v>-6.3751052402949399E-2</v>
      </c>
      <c r="AI1759" s="19">
        <v>-0.18707068037212601</v>
      </c>
      <c r="AJ1759" s="51">
        <v>-4.9801508302189204</v>
      </c>
      <c r="AK1759" s="19">
        <v>-0.35537160000065299</v>
      </c>
      <c r="AL1759" s="19">
        <v>-5.4457263572694502E-2</v>
      </c>
      <c r="AM1759" s="51">
        <v>-30.801804154732999</v>
      </c>
      <c r="AN1759" s="15"/>
      <c r="AO1759" s="22">
        <v>7.5458950532265603E-2</v>
      </c>
      <c r="AP1759" s="22">
        <v>-0.13672598857374399</v>
      </c>
      <c r="AQ1759" s="22">
        <v>0.13683393575411201</v>
      </c>
      <c r="AR1759" s="22">
        <v>-0.17019312338117701</v>
      </c>
      <c r="AS1759" s="20">
        <v>5</v>
      </c>
      <c r="AT1759" s="20">
        <v>7</v>
      </c>
      <c r="AU1759" s="20">
        <v>3</v>
      </c>
      <c r="AV1759" s="21">
        <v>9</v>
      </c>
      <c r="AW1759" s="15"/>
      <c r="AX1759" s="25">
        <v>0.33150307098752801</v>
      </c>
      <c r="AY1759" s="26">
        <v>-0.55450838916385703</v>
      </c>
      <c r="AZ1759" s="26">
        <v>-1.3157821791737701</v>
      </c>
      <c r="BA1759" s="26">
        <v>-0.72952475240526804</v>
      </c>
      <c r="BB1759" s="85">
        <v>3.3620271635336402E-2</v>
      </c>
      <c r="BC1759" s="88">
        <v>-45.7493245049845</v>
      </c>
      <c r="BD1759" s="18">
        <v>43756</v>
      </c>
      <c r="BE1759" s="18">
        <v>43908</v>
      </c>
      <c r="BF1759" s="20"/>
      <c r="BG1759" s="18"/>
      <c r="BH1759" s="15"/>
    </row>
    <row r="1760" spans="1:60" x14ac:dyDescent="0.25">
      <c r="A1760" s="15"/>
      <c r="B1760" s="14" t="s">
        <v>5443</v>
      </c>
      <c r="C1760" s="14" t="s">
        <v>5444</v>
      </c>
      <c r="D1760" s="14" t="s">
        <v>5435</v>
      </c>
      <c r="E1760" s="16" t="s">
        <v>3100</v>
      </c>
      <c r="F1760" s="16" t="s">
        <v>287</v>
      </c>
      <c r="G1760" s="81" t="s">
        <v>38</v>
      </c>
      <c r="H1760" s="82" t="s">
        <v>39</v>
      </c>
      <c r="I1760" s="17" t="s">
        <v>31</v>
      </c>
      <c r="J1760" s="17" t="s">
        <v>5445</v>
      </c>
      <c r="K1760" s="15"/>
      <c r="L1760" s="18">
        <v>44022</v>
      </c>
      <c r="M1760" s="83">
        <v>596.29700000025298</v>
      </c>
      <c r="N1760" s="84">
        <v>596.29700000025298</v>
      </c>
      <c r="O1760" s="84">
        <v>806.74720000009995</v>
      </c>
      <c r="P1760" s="85">
        <f t="shared" si="27"/>
        <v>0.7391373654599348</v>
      </c>
      <c r="Q1760" s="18">
        <v>43756</v>
      </c>
      <c r="R1760" s="86">
        <v>367788.29700000002</v>
      </c>
      <c r="S1760" s="86">
        <v>611879.46655761695</v>
      </c>
      <c r="T1760" s="15"/>
      <c r="U1760" s="19">
        <v>-6.9363572856673305E-4</v>
      </c>
      <c r="V1760" s="51">
        <v>-2.7450657489680501E-2</v>
      </c>
      <c r="W1760" s="19">
        <v>-5.8439265467313799E-3</v>
      </c>
      <c r="X1760" s="51">
        <v>0.20452459639272999</v>
      </c>
      <c r="Y1760" s="19">
        <v>-0.229906635234365</v>
      </c>
      <c r="Z1760" s="51">
        <v>-3.6589900651888501</v>
      </c>
      <c r="AA1760" s="19">
        <v>-0.240069527042506</v>
      </c>
      <c r="AB1760" s="51">
        <v>-3.4302858010924</v>
      </c>
      <c r="AC1760" s="19">
        <v>-0.315523147612985</v>
      </c>
      <c r="AD1760" s="51">
        <v>-7.2664592630462703</v>
      </c>
      <c r="AE1760" s="19">
        <v>-0.28752428798004998</v>
      </c>
      <c r="AF1760" s="87">
        <v>-10.9751967494085</v>
      </c>
      <c r="AG1760" s="19">
        <v>1.7628805440836001E-2</v>
      </c>
      <c r="AH1760" s="51">
        <v>-3.5940447742177598E-2</v>
      </c>
      <c r="AI1760" s="19">
        <v>-0.18279399247054201</v>
      </c>
      <c r="AJ1760" s="51">
        <v>-4.5524820400605703</v>
      </c>
      <c r="AK1760" s="19">
        <v>-0.40370300000009601</v>
      </c>
      <c r="AL1760" s="19">
        <v>-3.8156567843543598E-2</v>
      </c>
      <c r="AM1760" s="51">
        <v>-68.222378233796903</v>
      </c>
      <c r="AN1760" s="15"/>
      <c r="AO1760" s="22">
        <v>7.5488370048333295E-2</v>
      </c>
      <c r="AP1760" s="22">
        <v>-0.13665510917242499</v>
      </c>
      <c r="AQ1760" s="22">
        <v>0.1377667331454</v>
      </c>
      <c r="AR1760" s="22">
        <v>-0.16948991036042599</v>
      </c>
      <c r="AS1760" s="20">
        <v>5</v>
      </c>
      <c r="AT1760" s="20">
        <v>7</v>
      </c>
      <c r="AU1760" s="20">
        <v>4</v>
      </c>
      <c r="AV1760" s="21">
        <v>8</v>
      </c>
      <c r="AW1760" s="15"/>
      <c r="AX1760" s="25">
        <v>0.33146225664357198</v>
      </c>
      <c r="AY1760" s="26">
        <v>-0.53085130092767896</v>
      </c>
      <c r="AZ1760" s="26">
        <v>-1.09987255536907</v>
      </c>
      <c r="BA1760" s="26">
        <v>-0.69912848844342101</v>
      </c>
      <c r="BB1760" s="85">
        <v>3.3617648837462197E-2</v>
      </c>
      <c r="BC1760" s="88">
        <v>-45.523232060775598</v>
      </c>
      <c r="BD1760" s="18">
        <v>43756</v>
      </c>
      <c r="BE1760" s="18">
        <v>43908</v>
      </c>
      <c r="BF1760" s="20"/>
      <c r="BG1760" s="18"/>
      <c r="BH1760" s="15"/>
    </row>
    <row r="1761" spans="1:60" x14ac:dyDescent="0.25">
      <c r="A1761" s="15"/>
      <c r="B1761" s="14" t="s">
        <v>5446</v>
      </c>
      <c r="C1761" s="14" t="s">
        <v>5447</v>
      </c>
      <c r="D1761" s="14" t="s">
        <v>5435</v>
      </c>
      <c r="E1761" s="16" t="s">
        <v>3328</v>
      </c>
      <c r="F1761" s="16" t="s">
        <v>287</v>
      </c>
      <c r="G1761" s="81" t="s">
        <v>38</v>
      </c>
      <c r="H1761" s="82" t="s">
        <v>39</v>
      </c>
      <c r="I1761" s="17" t="s">
        <v>31</v>
      </c>
      <c r="J1761" s="17" t="s">
        <v>5448</v>
      </c>
      <c r="K1761" s="15"/>
      <c r="L1761" s="18">
        <v>44022</v>
      </c>
      <c r="M1761" s="83">
        <v>1043.2321000006</v>
      </c>
      <c r="N1761" s="84">
        <v>1043.2321000006</v>
      </c>
      <c r="O1761" s="84">
        <v>1043.2321000006</v>
      </c>
      <c r="P1761" s="85">
        <f t="shared" si="27"/>
        <v>1</v>
      </c>
      <c r="Q1761" s="18">
        <v>44022</v>
      </c>
      <c r="R1761" s="86">
        <v>0</v>
      </c>
      <c r="S1761" s="86">
        <v>31083.821664123501</v>
      </c>
      <c r="T1761" s="15"/>
      <c r="U1761" s="19">
        <v>0</v>
      </c>
      <c r="V1761" s="51">
        <v>4.1912915366992799E-2</v>
      </c>
      <c r="W1761" s="19">
        <v>0</v>
      </c>
      <c r="X1761" s="51">
        <v>0.78891725106586796</v>
      </c>
      <c r="Y1761" s="19">
        <v>0.29389148712099999</v>
      </c>
      <c r="Z1761" s="51">
        <v>48.720822170376799</v>
      </c>
      <c r="AA1761" s="19">
        <v>0.318994055227377</v>
      </c>
      <c r="AB1761" s="51">
        <v>52.476072425895801</v>
      </c>
      <c r="AC1761" s="19">
        <v>0.318994055227377</v>
      </c>
      <c r="AD1761" s="51">
        <v>56.185261021019002</v>
      </c>
      <c r="AE1761" s="19">
        <v>0.318994055227377</v>
      </c>
      <c r="AF1761" s="87">
        <v>49.676637571363202</v>
      </c>
      <c r="AG1761" s="19">
        <v>0</v>
      </c>
      <c r="AH1761" s="51">
        <v>-1.79882099182578</v>
      </c>
      <c r="AI1761" s="19">
        <v>0.33866657667211297</v>
      </c>
      <c r="AJ1761" s="51">
        <v>47.593574874219499</v>
      </c>
      <c r="AK1761" s="19">
        <v>4.3232100000750499E-2</v>
      </c>
      <c r="AL1761" s="19">
        <v>5.4121476823638702E-3</v>
      </c>
      <c r="AM1761" s="51">
        <v>9.0585658454074292</v>
      </c>
      <c r="AN1761" s="15"/>
      <c r="AO1761" s="22">
        <v>7.5503136571569499E-2</v>
      </c>
      <c r="AP1761" s="22">
        <v>-5.3622908715624397E-2</v>
      </c>
      <c r="AQ1761" s="22">
        <v>0.13823483214408</v>
      </c>
      <c r="AR1761" s="22">
        <v>-9.4245882338291301E-2</v>
      </c>
      <c r="AS1761" s="20">
        <v>6</v>
      </c>
      <c r="AT1761" s="20">
        <v>3</v>
      </c>
      <c r="AU1761" s="20">
        <v>8</v>
      </c>
      <c r="AV1761" s="21">
        <v>4</v>
      </c>
      <c r="AW1761" s="15"/>
      <c r="AX1761" s="25">
        <v>0.21442941316752701</v>
      </c>
      <c r="AY1761" s="26">
        <v>1.45604014515447</v>
      </c>
      <c r="AZ1761" s="26">
        <v>2.4004807560013401</v>
      </c>
      <c r="BA1761" s="26">
        <v>2.4323996441889899</v>
      </c>
      <c r="BB1761" s="85">
        <v>2.2293695492371601E-2</v>
      </c>
      <c r="BC1761" s="88">
        <v>-15.0247965396265</v>
      </c>
      <c r="BD1761" s="18">
        <v>43756</v>
      </c>
      <c r="BE1761" s="18">
        <v>43782</v>
      </c>
      <c r="BF1761" s="20">
        <v>117</v>
      </c>
      <c r="BG1761" s="18">
        <v>43921</v>
      </c>
      <c r="BH1761" s="15"/>
    </row>
    <row r="1762" spans="1:60" x14ac:dyDescent="0.25">
      <c r="A1762" s="15"/>
      <c r="B1762" s="14" t="s">
        <v>5449</v>
      </c>
      <c r="C1762" s="14" t="s">
        <v>5450</v>
      </c>
      <c r="D1762" s="14" t="s">
        <v>5435</v>
      </c>
      <c r="E1762" s="16" t="s">
        <v>3332</v>
      </c>
      <c r="F1762" s="16" t="s">
        <v>287</v>
      </c>
      <c r="G1762" s="81" t="s">
        <v>38</v>
      </c>
      <c r="H1762" s="82" t="s">
        <v>39</v>
      </c>
      <c r="I1762" s="17" t="s">
        <v>31</v>
      </c>
      <c r="J1762" s="17" t="s">
        <v>5451</v>
      </c>
      <c r="K1762" s="15"/>
      <c r="L1762" s="18">
        <v>44022</v>
      </c>
      <c r="M1762" s="83">
        <v>707.30719999969006</v>
      </c>
      <c r="N1762" s="84">
        <v>707.30719999969006</v>
      </c>
      <c r="O1762" s="84">
        <v>946.55240000039305</v>
      </c>
      <c r="P1762" s="85">
        <f t="shared" si="27"/>
        <v>0.74724568866910734</v>
      </c>
      <c r="Q1762" s="18">
        <v>43756</v>
      </c>
      <c r="R1762" s="86">
        <v>526341.48899999994</v>
      </c>
      <c r="S1762" s="86">
        <v>741420.23093164095</v>
      </c>
      <c r="T1762" s="15"/>
      <c r="U1762" s="19">
        <v>-6.52755164082919E-4</v>
      </c>
      <c r="V1762" s="51">
        <v>-2.33626010412991E-2</v>
      </c>
      <c r="W1762" s="19">
        <v>-4.6215038973969102E-3</v>
      </c>
      <c r="X1762" s="51">
        <v>0.32676686132617799</v>
      </c>
      <c r="Y1762" s="19">
        <v>-0.22414117262000199</v>
      </c>
      <c r="Z1762" s="51">
        <v>-3.0824438037525401</v>
      </c>
      <c r="AA1762" s="19">
        <v>-0.228568985495367</v>
      </c>
      <c r="AB1762" s="51">
        <v>-2.2802316463785202</v>
      </c>
      <c r="AC1762" s="19"/>
      <c r="AD1762" s="51"/>
      <c r="AE1762" s="19"/>
      <c r="AF1762" s="87"/>
      <c r="AG1762" s="19">
        <v>1.8045694572720102E-2</v>
      </c>
      <c r="AH1762" s="51">
        <v>5.7484654462314202E-3</v>
      </c>
      <c r="AI1762" s="19">
        <v>-0.17633841025788599</v>
      </c>
      <c r="AJ1762" s="51">
        <v>-3.90692381879489</v>
      </c>
      <c r="AK1762" s="19">
        <v>-0.292692800000659</v>
      </c>
      <c r="AL1762" s="19">
        <v>-0.17314018391975</v>
      </c>
      <c r="AM1762" s="51">
        <v>-4.9249469295318704</v>
      </c>
      <c r="AN1762" s="15"/>
      <c r="AO1762" s="22">
        <v>7.5532610120717394E-2</v>
      </c>
      <c r="AP1762" s="22">
        <v>-0.136548803978221</v>
      </c>
      <c r="AQ1762" s="22">
        <v>0.13916645051183901</v>
      </c>
      <c r="AR1762" s="22">
        <v>-0.168433959080139</v>
      </c>
      <c r="AS1762" s="20">
        <v>5</v>
      </c>
      <c r="AT1762" s="20">
        <v>7</v>
      </c>
      <c r="AU1762" s="20">
        <v>5</v>
      </c>
      <c r="AV1762" s="21">
        <v>7</v>
      </c>
      <c r="AW1762" s="15"/>
      <c r="AX1762" s="25">
        <v>0.331401508254348</v>
      </c>
      <c r="AY1762" s="26">
        <v>-0.49492572337476298</v>
      </c>
      <c r="AZ1762" s="26">
        <v>-0.77222547611381698</v>
      </c>
      <c r="BA1762" s="26">
        <v>-0.65283273860677604</v>
      </c>
      <c r="BB1762" s="85">
        <v>3.3613763529356203E-2</v>
      </c>
      <c r="BC1762" s="88">
        <v>-45.182305807888</v>
      </c>
      <c r="BD1762" s="18">
        <v>43756</v>
      </c>
      <c r="BE1762" s="18">
        <v>43908</v>
      </c>
      <c r="BF1762" s="20"/>
      <c r="BG1762" s="18"/>
      <c r="BH1762" s="15"/>
    </row>
    <row r="1763" spans="1:60" x14ac:dyDescent="0.25">
      <c r="A1763" s="15"/>
      <c r="B1763" s="14" t="s">
        <v>5452</v>
      </c>
      <c r="C1763" s="14" t="s">
        <v>5453</v>
      </c>
      <c r="D1763" s="14" t="s">
        <v>5435</v>
      </c>
      <c r="E1763" s="16" t="s">
        <v>300</v>
      </c>
      <c r="F1763" s="16" t="s">
        <v>287</v>
      </c>
      <c r="G1763" s="81" t="s">
        <v>38</v>
      </c>
      <c r="H1763" s="82" t="s">
        <v>39</v>
      </c>
      <c r="I1763" s="17" t="s">
        <v>31</v>
      </c>
      <c r="J1763" s="17" t="s">
        <v>5454</v>
      </c>
      <c r="K1763" s="15"/>
      <c r="L1763" s="18">
        <v>44022</v>
      </c>
      <c r="M1763" s="83">
        <v>964.06230000033997</v>
      </c>
      <c r="N1763" s="84">
        <v>964.06230000033997</v>
      </c>
      <c r="O1763" s="84">
        <v>1280.80470000021</v>
      </c>
      <c r="P1763" s="85">
        <f t="shared" si="27"/>
        <v>0.75270047025919085</v>
      </c>
      <c r="Q1763" s="18">
        <v>43756</v>
      </c>
      <c r="R1763" s="86">
        <v>6419427.4950000001</v>
      </c>
      <c r="S1763" s="86">
        <v>7802143.6252578096</v>
      </c>
      <c r="T1763" s="15"/>
      <c r="U1763" s="19">
        <v>-6.2539806458516999E-4</v>
      </c>
      <c r="V1763" s="51">
        <v>-2.0626891091524199E-2</v>
      </c>
      <c r="W1763" s="19">
        <v>-3.80513579602848E-3</v>
      </c>
      <c r="X1763" s="51">
        <v>0.40840367146301998</v>
      </c>
      <c r="Y1763" s="19">
        <v>-0.220273030768149</v>
      </c>
      <c r="Z1763" s="51">
        <v>-2.69562961856718</v>
      </c>
      <c r="AA1763" s="19">
        <v>-0.220806059602182</v>
      </c>
      <c r="AB1763" s="51">
        <v>-1.5039390570600499</v>
      </c>
      <c r="AC1763" s="19">
        <v>-0.280406335149601</v>
      </c>
      <c r="AD1763" s="51">
        <v>-3.7547780167078599</v>
      </c>
      <c r="AE1763" s="19">
        <v>-0.232008655117243</v>
      </c>
      <c r="AF1763" s="87">
        <v>-5.4236334631277696</v>
      </c>
      <c r="AG1763" s="19">
        <v>1.83239998277713E-2</v>
      </c>
      <c r="AH1763" s="51">
        <v>3.3578990951355102E-2</v>
      </c>
      <c r="AI1763" s="19">
        <v>-0.17200565404520601</v>
      </c>
      <c r="AJ1763" s="51">
        <v>-3.4736481975269302</v>
      </c>
      <c r="AK1763" s="19">
        <v>-3.5937699999522003E-2</v>
      </c>
      <c r="AL1763" s="19">
        <v>-6.6707128153211696E-3</v>
      </c>
      <c r="AM1763" s="51">
        <v>-6.4930156288974104</v>
      </c>
      <c r="AN1763" s="15"/>
      <c r="AO1763" s="22">
        <v>7.5562092231848496E-2</v>
      </c>
      <c r="AP1763" s="22">
        <v>-0.13647820445199599</v>
      </c>
      <c r="AQ1763" s="22">
        <v>0.140100521370186</v>
      </c>
      <c r="AR1763" s="22">
        <v>-0.16772940577182499</v>
      </c>
      <c r="AS1763" s="20">
        <v>5</v>
      </c>
      <c r="AT1763" s="20">
        <v>7</v>
      </c>
      <c r="AU1763" s="20">
        <v>5</v>
      </c>
      <c r="AV1763" s="21">
        <v>7</v>
      </c>
      <c r="AW1763" s="15"/>
      <c r="AX1763" s="25">
        <v>0.33136149195313902</v>
      </c>
      <c r="AY1763" s="26">
        <v>-0.47067882077726603</v>
      </c>
      <c r="AZ1763" s="26">
        <v>-0.55131143329526799</v>
      </c>
      <c r="BA1763" s="26">
        <v>-0.621495650961151</v>
      </c>
      <c r="BB1763" s="85">
        <v>3.3611220600942002E-2</v>
      </c>
      <c r="BC1763" s="88">
        <v>-44.953895000566298</v>
      </c>
      <c r="BD1763" s="18">
        <v>43756</v>
      </c>
      <c r="BE1763" s="18">
        <v>43908</v>
      </c>
      <c r="BF1763" s="20"/>
      <c r="BG1763" s="18"/>
      <c r="BH1763" s="15"/>
    </row>
    <row r="1764" spans="1:60" x14ac:dyDescent="0.25">
      <c r="A1764" s="15"/>
      <c r="B1764" s="14" t="s">
        <v>5455</v>
      </c>
      <c r="C1764" s="14" t="s">
        <v>5456</v>
      </c>
      <c r="D1764" s="14" t="s">
        <v>5435</v>
      </c>
      <c r="E1764" s="16" t="s">
        <v>2879</v>
      </c>
      <c r="F1764" s="16" t="s">
        <v>287</v>
      </c>
      <c r="G1764" s="81" t="s">
        <v>38</v>
      </c>
      <c r="H1764" s="82" t="s">
        <v>39</v>
      </c>
      <c r="I1764" s="17" t="s">
        <v>31</v>
      </c>
      <c r="J1764" s="17" t="s">
        <v>5457</v>
      </c>
      <c r="K1764" s="15"/>
      <c r="L1764" s="18">
        <v>44022</v>
      </c>
      <c r="M1764" s="83">
        <v>903.17439999990199</v>
      </c>
      <c r="N1764" s="84">
        <v>903.17439999990199</v>
      </c>
      <c r="O1764" s="84">
        <v>1208.6720000002499</v>
      </c>
      <c r="P1764" s="85">
        <f t="shared" si="27"/>
        <v>0.74724524105771895</v>
      </c>
      <c r="Q1764" s="18">
        <v>43756</v>
      </c>
      <c r="R1764" s="86">
        <v>1573892.5730000001</v>
      </c>
      <c r="S1764" s="86">
        <v>1765576.46017188</v>
      </c>
      <c r="T1764" s="15"/>
      <c r="U1764" s="19">
        <v>-6.5271443054371004E-4</v>
      </c>
      <c r="V1764" s="51">
        <v>-2.33585276873782E-2</v>
      </c>
      <c r="W1764" s="19">
        <v>-4.6211705839596098E-3</v>
      </c>
      <c r="X1764" s="51">
        <v>0.32680019266990701</v>
      </c>
      <c r="Y1764" s="19">
        <v>-0.224140964319231</v>
      </c>
      <c r="Z1764" s="51">
        <v>-3.0824229736754201</v>
      </c>
      <c r="AA1764" s="19">
        <v>-0.228569695902406</v>
      </c>
      <c r="AB1764" s="51">
        <v>-2.2803026870824401</v>
      </c>
      <c r="AC1764" s="19">
        <v>-0.29466423988575102</v>
      </c>
      <c r="AD1764" s="51">
        <v>-5.1805684903229103</v>
      </c>
      <c r="AE1764" s="19">
        <v>-0.25471614582958901</v>
      </c>
      <c r="AF1764" s="87">
        <v>-7.6943825343623802</v>
      </c>
      <c r="AG1764" s="19">
        <v>1.80459163893829E-2</v>
      </c>
      <c r="AH1764" s="51">
        <v>5.7706471125129602E-3</v>
      </c>
      <c r="AI1764" s="19">
        <v>-0.17633805313846099</v>
      </c>
      <c r="AJ1764" s="51">
        <v>-3.9068881068524202</v>
      </c>
      <c r="AK1764" s="19">
        <v>-9.682559999972E-2</v>
      </c>
      <c r="AL1764" s="19">
        <v>-1.9025945515750198E-2</v>
      </c>
      <c r="AM1764" s="51">
        <v>-9.6408057417720592</v>
      </c>
      <c r="AN1764" s="15"/>
      <c r="AO1764" s="22">
        <v>7.5532607301283902E-2</v>
      </c>
      <c r="AP1764" s="22">
        <v>-0.136548987329734</v>
      </c>
      <c r="AQ1764" s="22">
        <v>0.13916606249229499</v>
      </c>
      <c r="AR1764" s="22">
        <v>-0.16843403616541799</v>
      </c>
      <c r="AS1764" s="20">
        <v>5</v>
      </c>
      <c r="AT1764" s="20">
        <v>7</v>
      </c>
      <c r="AU1764" s="20">
        <v>5</v>
      </c>
      <c r="AV1764" s="21">
        <v>7</v>
      </c>
      <c r="AW1764" s="15"/>
      <c r="AX1764" s="25">
        <v>0.33140153230400798</v>
      </c>
      <c r="AY1764" s="26">
        <v>-0.49492783070263602</v>
      </c>
      <c r="AZ1764" s="26">
        <v>-0.77224400713385</v>
      </c>
      <c r="BA1764" s="26">
        <v>-0.65283543497753305</v>
      </c>
      <c r="BB1764" s="85">
        <v>3.3613764785041002E-2</v>
      </c>
      <c r="BC1764" s="88">
        <v>-45.182365439133697</v>
      </c>
      <c r="BD1764" s="18">
        <v>43756</v>
      </c>
      <c r="BE1764" s="18">
        <v>43908</v>
      </c>
      <c r="BF1764" s="20"/>
      <c r="BG1764" s="18"/>
      <c r="BH1764" s="15"/>
    </row>
    <row r="1765" spans="1:60" x14ac:dyDescent="0.25">
      <c r="A1765" s="15"/>
      <c r="B1765" s="14" t="s">
        <v>5458</v>
      </c>
      <c r="C1765" s="14" t="s">
        <v>5459</v>
      </c>
      <c r="D1765" s="14" t="s">
        <v>5460</v>
      </c>
      <c r="E1765" s="16" t="s">
        <v>77</v>
      </c>
      <c r="F1765" s="16" t="s">
        <v>287</v>
      </c>
      <c r="G1765" s="81" t="s">
        <v>703</v>
      </c>
      <c r="H1765" s="82" t="s">
        <v>704</v>
      </c>
      <c r="I1765" s="17" t="s">
        <v>31</v>
      </c>
      <c r="J1765" s="17" t="s">
        <v>5461</v>
      </c>
      <c r="K1765" s="15"/>
      <c r="L1765" s="18">
        <v>44022</v>
      </c>
      <c r="M1765" s="83">
        <v>1042.01640000008</v>
      </c>
      <c r="N1765" s="84">
        <v>1042.01640000008</v>
      </c>
      <c r="O1765" s="84">
        <v>1042.01640000008</v>
      </c>
      <c r="P1765" s="85">
        <f t="shared" si="27"/>
        <v>1</v>
      </c>
      <c r="Q1765" s="18">
        <v>44022</v>
      </c>
      <c r="R1765" s="86">
        <v>299078.11499999999</v>
      </c>
      <c r="S1765" s="86">
        <v>198801.77732446301</v>
      </c>
      <c r="T1765" s="15"/>
      <c r="U1765" s="19">
        <v>1.2475829862523801E-6</v>
      </c>
      <c r="V1765" s="51">
        <v>4.20376736656181E-2</v>
      </c>
      <c r="W1765" s="19">
        <v>1.0807139915414201E-4</v>
      </c>
      <c r="X1765" s="51">
        <v>0.79972439098128201</v>
      </c>
      <c r="Y1765" s="19">
        <v>6.46989620508975E-3</v>
      </c>
      <c r="Z1765" s="51">
        <v>19.978663078771199</v>
      </c>
      <c r="AA1765" s="19">
        <v>1.6745892562539701E-2</v>
      </c>
      <c r="AB1765" s="51">
        <v>22.251256159419398</v>
      </c>
      <c r="AC1765" s="19"/>
      <c r="AD1765" s="51"/>
      <c r="AE1765" s="19"/>
      <c r="AF1765" s="87"/>
      <c r="AG1765" s="19">
        <v>2.1401272533694299E-5</v>
      </c>
      <c r="AH1765" s="51">
        <v>-1.7966808645724099</v>
      </c>
      <c r="AI1765" s="19">
        <v>6.9093962974875502E-3</v>
      </c>
      <c r="AJ1765" s="51">
        <v>14.417856836749699</v>
      </c>
      <c r="AK1765" s="19">
        <v>4.1951382234401501E-2</v>
      </c>
      <c r="AL1765" s="19">
        <v>2.0554185446599101E-2</v>
      </c>
      <c r="AM1765" s="51">
        <v>29.316581237449999</v>
      </c>
      <c r="AN1765" s="15"/>
      <c r="AO1765" s="22">
        <v>8.2565864613570695E-4</v>
      </c>
      <c r="AP1765" s="22">
        <v>1.2475829862523801E-6</v>
      </c>
      <c r="AQ1765" s="22">
        <v>2.13201077713165E-3</v>
      </c>
      <c r="AR1765" s="22">
        <v>2.1401272533694299E-5</v>
      </c>
      <c r="AS1765" s="20">
        <v>12</v>
      </c>
      <c r="AT1765" s="20">
        <v>0</v>
      </c>
      <c r="AU1765" s="20">
        <v>7</v>
      </c>
      <c r="AV1765" s="21">
        <v>5</v>
      </c>
      <c r="AW1765" s="15"/>
      <c r="AX1765" s="25">
        <v>1.2544817882871901E-3</v>
      </c>
      <c r="AY1765" s="26">
        <v>-10.390590542810999</v>
      </c>
      <c r="AZ1765" s="26">
        <v>0.59765414972116604</v>
      </c>
      <c r="BA1765" s="26">
        <v>-11.6199644267181</v>
      </c>
      <c r="BB1765" s="85">
        <v>1.2963561478002801E-4</v>
      </c>
      <c r="BC1765" s="88">
        <v>0</v>
      </c>
      <c r="BD1765" s="18">
        <v>44022</v>
      </c>
      <c r="BE1765" s="18"/>
      <c r="BF1765" s="20"/>
      <c r="BG1765" s="18"/>
      <c r="BH1765" s="15"/>
    </row>
    <row r="1766" spans="1:60" x14ac:dyDescent="0.25">
      <c r="A1766" s="15"/>
      <c r="B1766" s="14" t="s">
        <v>5462</v>
      </c>
      <c r="C1766" s="14" t="s">
        <v>5463</v>
      </c>
      <c r="D1766" s="14" t="s">
        <v>5460</v>
      </c>
      <c r="E1766" s="16" t="s">
        <v>2784</v>
      </c>
      <c r="F1766" s="16" t="s">
        <v>287</v>
      </c>
      <c r="G1766" s="81" t="s">
        <v>703</v>
      </c>
      <c r="H1766" s="82" t="s">
        <v>704</v>
      </c>
      <c r="I1766" s="17" t="s">
        <v>31</v>
      </c>
      <c r="J1766" s="17" t="s">
        <v>5464</v>
      </c>
      <c r="K1766" s="15"/>
      <c r="L1766" s="18">
        <v>44022</v>
      </c>
      <c r="M1766" s="83">
        <v>1792.2999000009099</v>
      </c>
      <c r="N1766" s="84">
        <v>1792.2999000009099</v>
      </c>
      <c r="O1766" s="84">
        <v>1792.2999000009099</v>
      </c>
      <c r="P1766" s="85">
        <f t="shared" si="27"/>
        <v>1</v>
      </c>
      <c r="Q1766" s="18">
        <v>44022</v>
      </c>
      <c r="R1766" s="86">
        <v>68525264.480000004</v>
      </c>
      <c r="S1766" s="86">
        <v>60561778.8753125</v>
      </c>
      <c r="T1766" s="15"/>
      <c r="U1766" s="19">
        <v>3.1802828743821002E-6</v>
      </c>
      <c r="V1766" s="51">
        <v>4.2230943654431002E-2</v>
      </c>
      <c r="W1766" s="19">
        <v>1.1840938350360401E-4</v>
      </c>
      <c r="X1766" s="51">
        <v>0.800758189416229</v>
      </c>
      <c r="Y1766" s="19">
        <v>4.5144021969463202E-3</v>
      </c>
      <c r="Z1766" s="51">
        <v>19.783113677956901</v>
      </c>
      <c r="AA1766" s="19">
        <v>1.1266056311797E-2</v>
      </c>
      <c r="AB1766" s="51">
        <v>21.703272534330601</v>
      </c>
      <c r="AC1766" s="19">
        <v>3.05403463225957E-2</v>
      </c>
      <c r="AD1766" s="51">
        <v>27.3398901305045</v>
      </c>
      <c r="AE1766" s="19">
        <v>4.8929893051536097E-2</v>
      </c>
      <c r="AF1766" s="87">
        <v>22.6702213537646</v>
      </c>
      <c r="AG1766" s="19">
        <v>3.4816814149962697E-5</v>
      </c>
      <c r="AH1766" s="51">
        <v>-1.79533931041078</v>
      </c>
      <c r="AI1766" s="19">
        <v>4.7635313039791098E-3</v>
      </c>
      <c r="AJ1766" s="51">
        <v>14.2032703373989</v>
      </c>
      <c r="AK1766" s="19">
        <v>0.79214846345479595</v>
      </c>
      <c r="AL1766" s="19">
        <v>3.7448513246999902E-2</v>
      </c>
      <c r="AM1766" s="51">
        <v>-33.725975835695898</v>
      </c>
      <c r="AN1766" s="15"/>
      <c r="AO1766" s="22">
        <v>8.0679068378231001E-4</v>
      </c>
      <c r="AP1766" s="22">
        <v>-1.37312617880525E-5</v>
      </c>
      <c r="AQ1766" s="22">
        <v>1.7774554835341401E-3</v>
      </c>
      <c r="AR1766" s="22">
        <v>3.4816814149962697E-5</v>
      </c>
      <c r="AS1766" s="20">
        <v>12</v>
      </c>
      <c r="AT1766" s="20">
        <v>0</v>
      </c>
      <c r="AU1766" s="20">
        <v>7</v>
      </c>
      <c r="AV1766" s="21">
        <v>5</v>
      </c>
      <c r="AW1766" s="15"/>
      <c r="AX1766" s="25">
        <v>1.13765153337113E-3</v>
      </c>
      <c r="AY1766" s="26">
        <v>-15.7472183710197</v>
      </c>
      <c r="AZ1766" s="26">
        <v>0.57945778067278297</v>
      </c>
      <c r="BA1766" s="26">
        <v>-13.632404682881299</v>
      </c>
      <c r="BB1766" s="85">
        <v>1.1756501964427499E-4</v>
      </c>
      <c r="BC1766" s="88">
        <v>-2.6290010679801399E-3</v>
      </c>
      <c r="BD1766" s="18">
        <v>43928</v>
      </c>
      <c r="BE1766" s="18">
        <v>43934</v>
      </c>
      <c r="BF1766" s="20">
        <v>6</v>
      </c>
      <c r="BG1766" s="18">
        <v>43936</v>
      </c>
      <c r="BH1766" s="15"/>
    </row>
    <row r="1767" spans="1:60" x14ac:dyDescent="0.25">
      <c r="A1767" s="15"/>
      <c r="B1767" s="14" t="s">
        <v>5465</v>
      </c>
      <c r="C1767" s="14" t="s">
        <v>5466</v>
      </c>
      <c r="D1767" s="14" t="s">
        <v>5460</v>
      </c>
      <c r="E1767" s="16" t="s">
        <v>2788</v>
      </c>
      <c r="F1767" s="16" t="s">
        <v>287</v>
      </c>
      <c r="G1767" s="81" t="s">
        <v>703</v>
      </c>
      <c r="H1767" s="82" t="s">
        <v>704</v>
      </c>
      <c r="I1767" s="17" t="s">
        <v>31</v>
      </c>
      <c r="J1767" s="17" t="s">
        <v>5467</v>
      </c>
      <c r="K1767" s="15"/>
      <c r="L1767" s="18">
        <v>44022</v>
      </c>
      <c r="M1767" s="83">
        <v>1810.5672999993001</v>
      </c>
      <c r="N1767" s="84">
        <v>1810.5672999993001</v>
      </c>
      <c r="O1767" s="84">
        <v>1810.5672999993001</v>
      </c>
      <c r="P1767" s="85">
        <f t="shared" si="27"/>
        <v>1</v>
      </c>
      <c r="Q1767" s="18">
        <v>44022</v>
      </c>
      <c r="R1767" s="86">
        <v>67706844.338</v>
      </c>
      <c r="S1767" s="86">
        <v>55090050.8863125</v>
      </c>
      <c r="T1767" s="15"/>
      <c r="U1767" s="19">
        <v>3.5348148230696101E-6</v>
      </c>
      <c r="V1767" s="51">
        <v>4.2266396849299802E-2</v>
      </c>
      <c r="W1767" s="19">
        <v>1.3450632468447999E-4</v>
      </c>
      <c r="X1767" s="51">
        <v>0.80236788353431598</v>
      </c>
      <c r="Y1767" s="19">
        <v>5.0810077391361102E-3</v>
      </c>
      <c r="Z1767" s="51">
        <v>19.839774232153999</v>
      </c>
      <c r="AA1767" s="19">
        <v>1.28013783214556E-2</v>
      </c>
      <c r="AB1767" s="51">
        <v>21.856804735318299</v>
      </c>
      <c r="AC1767" s="19">
        <v>3.4072640659360297E-2</v>
      </c>
      <c r="AD1767" s="51">
        <v>27.693119564181</v>
      </c>
      <c r="AE1767" s="19">
        <v>5.4632229248454699E-2</v>
      </c>
      <c r="AF1767" s="87">
        <v>23.2404549734492</v>
      </c>
      <c r="AG1767" s="19">
        <v>3.8111054891487597E-5</v>
      </c>
      <c r="AH1767" s="51">
        <v>-1.7950098863366299</v>
      </c>
      <c r="AI1767" s="19">
        <v>5.3825531376787703E-3</v>
      </c>
      <c r="AJ1767" s="51">
        <v>14.2651725207688</v>
      </c>
      <c r="AK1767" s="19">
        <v>0.12841882457913001</v>
      </c>
      <c r="AL1767" s="19">
        <v>2.2001207844368799E-2</v>
      </c>
      <c r="AM1767" s="51">
        <v>10.569986203889099</v>
      </c>
      <c r="AN1767" s="15"/>
      <c r="AO1767" s="22">
        <v>8.1199505257245597E-4</v>
      </c>
      <c r="AP1767" s="22">
        <v>4.9734262574929702E-7</v>
      </c>
      <c r="AQ1767" s="22">
        <v>1.86179300544609E-3</v>
      </c>
      <c r="AR1767" s="22">
        <v>3.8111054891487597E-5</v>
      </c>
      <c r="AS1767" s="20">
        <v>12</v>
      </c>
      <c r="AT1767" s="20">
        <v>0</v>
      </c>
      <c r="AU1767" s="20">
        <v>7</v>
      </c>
      <c r="AV1767" s="21">
        <v>5</v>
      </c>
      <c r="AW1767" s="15"/>
      <c r="AX1767" s="25">
        <v>1.16377371614021E-3</v>
      </c>
      <c r="AY1767" s="26">
        <v>-14.235880726177101</v>
      </c>
      <c r="AZ1767" s="26">
        <v>0.58455946668982495</v>
      </c>
      <c r="BA1767" s="26">
        <v>-13.210372980087399</v>
      </c>
      <c r="BB1767" s="85">
        <v>1.2026390198826701E-4</v>
      </c>
      <c r="BC1767" s="88">
        <v>0</v>
      </c>
      <c r="BD1767" s="18">
        <v>44022</v>
      </c>
      <c r="BE1767" s="18"/>
      <c r="BF1767" s="20"/>
      <c r="BG1767" s="18"/>
      <c r="BH1767" s="15"/>
    </row>
    <row r="1768" spans="1:60" x14ac:dyDescent="0.25">
      <c r="A1768" s="15"/>
      <c r="B1768" s="14" t="s">
        <v>5468</v>
      </c>
      <c r="C1768" s="14" t="s">
        <v>5469</v>
      </c>
      <c r="D1768" s="14" t="s">
        <v>5460</v>
      </c>
      <c r="E1768" s="16" t="s">
        <v>2792</v>
      </c>
      <c r="F1768" s="16" t="s">
        <v>287</v>
      </c>
      <c r="G1768" s="81" t="s">
        <v>703</v>
      </c>
      <c r="H1768" s="82" t="s">
        <v>704</v>
      </c>
      <c r="I1768" s="17" t="s">
        <v>31</v>
      </c>
      <c r="J1768" s="17" t="s">
        <v>5470</v>
      </c>
      <c r="K1768" s="15"/>
      <c r="L1768" s="18">
        <v>44022</v>
      </c>
      <c r="M1768" s="83">
        <v>1832.44339999929</v>
      </c>
      <c r="N1768" s="84">
        <v>1832.44339999929</v>
      </c>
      <c r="O1768" s="84">
        <v>1832.44339999929</v>
      </c>
      <c r="P1768" s="85">
        <f t="shared" si="27"/>
        <v>1</v>
      </c>
      <c r="Q1768" s="18">
        <v>44022</v>
      </c>
      <c r="R1768" s="86">
        <v>54033697.678000003</v>
      </c>
      <c r="S1768" s="86">
        <v>44319934.041874997</v>
      </c>
      <c r="T1768" s="15"/>
      <c r="U1768" s="19">
        <v>4.2020565160782999E-6</v>
      </c>
      <c r="V1768" s="51">
        <v>4.2333121018600699E-2</v>
      </c>
      <c r="W1768" s="19">
        <v>1.5129631719901199E-4</v>
      </c>
      <c r="X1768" s="51">
        <v>0.80404688278576897</v>
      </c>
      <c r="Y1768" s="19">
        <v>5.9268349923513597E-3</v>
      </c>
      <c r="Z1768" s="51">
        <v>19.924356957490101</v>
      </c>
      <c r="AA1768" s="19">
        <v>1.5178734314758901E-2</v>
      </c>
      <c r="AB1768" s="51">
        <v>22.094540334626799</v>
      </c>
      <c r="AC1768" s="19">
        <v>3.9560277096825303E-2</v>
      </c>
      <c r="AD1768" s="51">
        <v>28.241883207927501</v>
      </c>
      <c r="AE1768" s="19">
        <v>6.2351248114282498E-2</v>
      </c>
      <c r="AF1768" s="87">
        <v>24.012356860039301</v>
      </c>
      <c r="AG1768" s="19">
        <v>4.1640127165010199E-5</v>
      </c>
      <c r="AH1768" s="51">
        <v>-1.7946569791092799</v>
      </c>
      <c r="AI1768" s="19">
        <v>6.3110971896094296E-3</v>
      </c>
      <c r="AJ1768" s="51">
        <v>14.358026925954601</v>
      </c>
      <c r="AK1768" s="19">
        <v>0.14204663196695</v>
      </c>
      <c r="AL1768" s="19">
        <v>2.4213539179982001E-2</v>
      </c>
      <c r="AM1768" s="51">
        <v>11.932766942671201</v>
      </c>
      <c r="AN1768" s="15"/>
      <c r="AO1768" s="22">
        <v>8.2022194510500402E-4</v>
      </c>
      <c r="AP1768" s="22">
        <v>3.9838178054196802E-6</v>
      </c>
      <c r="AQ1768" s="22">
        <v>1.9876460155501298E-3</v>
      </c>
      <c r="AR1768" s="22">
        <v>4.1640127165010199E-5</v>
      </c>
      <c r="AS1768" s="20">
        <v>12</v>
      </c>
      <c r="AT1768" s="20">
        <v>0</v>
      </c>
      <c r="AU1768" s="20">
        <v>7</v>
      </c>
      <c r="AV1768" s="21">
        <v>5</v>
      </c>
      <c r="AW1768" s="15"/>
      <c r="AX1768" s="25">
        <v>1.21445448387817E-3</v>
      </c>
      <c r="AY1768" s="26">
        <v>-11.9009851180454</v>
      </c>
      <c r="AZ1768" s="26">
        <v>0.59245992105661605</v>
      </c>
      <c r="BA1768" s="26">
        <v>-12.3480897684203</v>
      </c>
      <c r="BB1768" s="85">
        <v>1.2550009175981799E-4</v>
      </c>
      <c r="BC1768" s="88">
        <v>0</v>
      </c>
      <c r="BD1768" s="18">
        <v>44022</v>
      </c>
      <c r="BE1768" s="18"/>
      <c r="BF1768" s="20"/>
      <c r="BG1768" s="18"/>
      <c r="BH1768" s="15"/>
    </row>
    <row r="1769" spans="1:60" x14ac:dyDescent="0.25">
      <c r="A1769" s="15"/>
      <c r="B1769" s="14" t="s">
        <v>5471</v>
      </c>
      <c r="C1769" s="14" t="s">
        <v>5472</v>
      </c>
      <c r="D1769" s="14" t="s">
        <v>5460</v>
      </c>
      <c r="E1769" s="16" t="s">
        <v>2796</v>
      </c>
      <c r="F1769" s="16" t="s">
        <v>287</v>
      </c>
      <c r="G1769" s="81" t="s">
        <v>703</v>
      </c>
      <c r="H1769" s="82" t="s">
        <v>704</v>
      </c>
      <c r="I1769" s="17" t="s">
        <v>31</v>
      </c>
      <c r="J1769" s="17" t="s">
        <v>5473</v>
      </c>
      <c r="K1769" s="15"/>
      <c r="L1769" s="18">
        <v>44022</v>
      </c>
      <c r="M1769" s="83">
        <v>1852.59970000014</v>
      </c>
      <c r="N1769" s="84">
        <v>1852.59970000014</v>
      </c>
      <c r="O1769" s="84">
        <v>1852.59970000014</v>
      </c>
      <c r="P1769" s="85">
        <f t="shared" si="27"/>
        <v>1</v>
      </c>
      <c r="Q1769" s="18">
        <v>44022</v>
      </c>
      <c r="R1769" s="86">
        <v>38588546.549000002</v>
      </c>
      <c r="S1769" s="86">
        <v>28266248.3845312</v>
      </c>
      <c r="T1769" s="15"/>
      <c r="U1769" s="19">
        <v>4.48021091870032E-6</v>
      </c>
      <c r="V1769" s="51">
        <v>4.2360936458862901E-2</v>
      </c>
      <c r="W1769" s="19">
        <v>1.6698245599400301E-4</v>
      </c>
      <c r="X1769" s="51">
        <v>0.80561549666526799</v>
      </c>
      <c r="Y1769" s="19">
        <v>6.5876461376319596E-3</v>
      </c>
      <c r="Z1769" s="51">
        <v>19.9904380720109</v>
      </c>
      <c r="AA1769" s="19">
        <v>1.6864664215972901E-2</v>
      </c>
      <c r="AB1769" s="51">
        <v>22.263133324769999</v>
      </c>
      <c r="AC1769" s="19">
        <v>4.3371095045586103E-2</v>
      </c>
      <c r="AD1769" s="51">
        <v>28.622965002810801</v>
      </c>
      <c r="AE1769" s="19">
        <v>6.838039307695E-2</v>
      </c>
      <c r="AF1769" s="87">
        <v>24.615271356306</v>
      </c>
      <c r="AG1769" s="19">
        <v>4.4911881559528397E-5</v>
      </c>
      <c r="AH1769" s="51">
        <v>-1.7943298036698301</v>
      </c>
      <c r="AI1769" s="19">
        <v>7.0271218446578097E-3</v>
      </c>
      <c r="AJ1769" s="51">
        <v>14.429629391466699</v>
      </c>
      <c r="AK1769" s="19">
        <v>0.154594897047064</v>
      </c>
      <c r="AL1769" s="19">
        <v>2.62315599138674E-2</v>
      </c>
      <c r="AM1769" s="51">
        <v>13.187593450682501</v>
      </c>
      <c r="AN1769" s="15"/>
      <c r="AO1769" s="22">
        <v>8.2565125740074997E-4</v>
      </c>
      <c r="AP1769" s="22">
        <v>4.31833177572116E-6</v>
      </c>
      <c r="AQ1769" s="22">
        <v>2.1321998956409498E-3</v>
      </c>
      <c r="AR1769" s="22">
        <v>4.4911881559528397E-5</v>
      </c>
      <c r="AS1769" s="20">
        <v>12</v>
      </c>
      <c r="AT1769" s="20">
        <v>0</v>
      </c>
      <c r="AU1769" s="20">
        <v>7</v>
      </c>
      <c r="AV1769" s="21">
        <v>5</v>
      </c>
      <c r="AW1769" s="15"/>
      <c r="AX1769" s="25">
        <v>1.2497022200022899E-3</v>
      </c>
      <c r="AY1769" s="26">
        <v>-10.332779292497399</v>
      </c>
      <c r="AZ1769" s="26">
        <v>0.59805713802234095</v>
      </c>
      <c r="BA1769" s="26">
        <v>-11.6097630793665</v>
      </c>
      <c r="BB1769" s="85">
        <v>1.2914191417451101E-4</v>
      </c>
      <c r="BC1769" s="88">
        <v>0</v>
      </c>
      <c r="BD1769" s="18">
        <v>44022</v>
      </c>
      <c r="BE1769" s="18"/>
      <c r="BF1769" s="20"/>
      <c r="BG1769" s="18"/>
      <c r="BH1769" s="15"/>
    </row>
    <row r="1770" spans="1:60" x14ac:dyDescent="0.25">
      <c r="A1770" s="15"/>
      <c r="B1770" s="14" t="s">
        <v>5474</v>
      </c>
      <c r="C1770" s="14" t="s">
        <v>5475</v>
      </c>
      <c r="D1770" s="14" t="s">
        <v>5460</v>
      </c>
      <c r="E1770" s="16" t="s">
        <v>2800</v>
      </c>
      <c r="F1770" s="16" t="s">
        <v>287</v>
      </c>
      <c r="G1770" s="81" t="s">
        <v>703</v>
      </c>
      <c r="H1770" s="82" t="s">
        <v>704</v>
      </c>
      <c r="I1770" s="17" t="s">
        <v>31</v>
      </c>
      <c r="J1770" s="17" t="s">
        <v>5476</v>
      </c>
      <c r="K1770" s="15"/>
      <c r="L1770" s="18">
        <v>44022</v>
      </c>
      <c r="M1770" s="83">
        <v>1885.2906999997799</v>
      </c>
      <c r="N1770" s="84">
        <v>1885.2906999997799</v>
      </c>
      <c r="O1770" s="84">
        <v>1885.2906999997799</v>
      </c>
      <c r="P1770" s="85">
        <f t="shared" si="27"/>
        <v>1</v>
      </c>
      <c r="Q1770" s="18">
        <v>44022</v>
      </c>
      <c r="R1770" s="86">
        <v>628368198.06599998</v>
      </c>
      <c r="S1770" s="86">
        <v>349958340.66900003</v>
      </c>
      <c r="T1770" s="15"/>
      <c r="U1770" s="19">
        <v>1.1669424566207499E-5</v>
      </c>
      <c r="V1770" s="51">
        <v>4.30798578236136E-2</v>
      </c>
      <c r="W1770" s="19">
        <v>4.0471672400599302E-4</v>
      </c>
      <c r="X1770" s="51">
        <v>0.82938892346646798</v>
      </c>
      <c r="Y1770" s="19">
        <v>8.3749070072371996E-3</v>
      </c>
      <c r="Z1770" s="51">
        <v>20.169164158986</v>
      </c>
      <c r="AA1770" s="19">
        <v>2.0925087350406098E-2</v>
      </c>
      <c r="AB1770" s="51">
        <v>22.669175638206099</v>
      </c>
      <c r="AC1770" s="19">
        <v>5.1053123852398102E-2</v>
      </c>
      <c r="AD1770" s="51">
        <v>29.3911678834993</v>
      </c>
      <c r="AE1770" s="19">
        <v>7.9455484079517205E-2</v>
      </c>
      <c r="AF1770" s="87">
        <v>25.722780456562798</v>
      </c>
      <c r="AG1770" s="19">
        <v>1.22011986604775E-4</v>
      </c>
      <c r="AH1770" s="51">
        <v>-1.7866197931653001</v>
      </c>
      <c r="AI1770" s="19">
        <v>8.93889052895247E-3</v>
      </c>
      <c r="AJ1770" s="51">
        <v>14.6208062598889</v>
      </c>
      <c r="AK1770" s="19">
        <v>0.174965086793236</v>
      </c>
      <c r="AL1770" s="19">
        <v>2.94695437951304E-2</v>
      </c>
      <c r="AM1770" s="51">
        <v>15.2246124252997</v>
      </c>
      <c r="AN1770" s="15"/>
      <c r="AO1770" s="22">
        <v>8.3285521395737305E-4</v>
      </c>
      <c r="AP1770" s="22">
        <v>1.1669424566207499E-5</v>
      </c>
      <c r="AQ1770" s="22">
        <v>2.4838276895024999E-3</v>
      </c>
      <c r="AR1770" s="22">
        <v>1.22011986604775E-4</v>
      </c>
      <c r="AS1770" s="20">
        <v>12</v>
      </c>
      <c r="AT1770" s="20">
        <v>0</v>
      </c>
      <c r="AU1770" s="20">
        <v>7</v>
      </c>
      <c r="AV1770" s="21">
        <v>5</v>
      </c>
      <c r="AW1770" s="15"/>
      <c r="AX1770" s="25">
        <v>1.30934100003742E-3</v>
      </c>
      <c r="AY1770" s="26">
        <v>-6.9525759329844696</v>
      </c>
      <c r="AZ1770" s="26">
        <v>0.61151073393557498</v>
      </c>
      <c r="BA1770" s="26">
        <v>-9.4999499544355803</v>
      </c>
      <c r="BB1770" s="85">
        <v>1.3530417078371201E-4</v>
      </c>
      <c r="BC1770" s="88">
        <v>0</v>
      </c>
      <c r="BD1770" s="18">
        <v>44022</v>
      </c>
      <c r="BE1770" s="18"/>
      <c r="BF1770" s="20"/>
      <c r="BG1770" s="18"/>
      <c r="BH1770" s="15"/>
    </row>
    <row r="1771" spans="1:60" x14ac:dyDescent="0.25">
      <c r="A1771" s="15"/>
      <c r="B1771" s="14" t="s">
        <v>5477</v>
      </c>
      <c r="C1771" s="14" t="s">
        <v>5478</v>
      </c>
      <c r="D1771" s="14" t="s">
        <v>5460</v>
      </c>
      <c r="E1771" s="16" t="s">
        <v>5479</v>
      </c>
      <c r="F1771" s="16" t="s">
        <v>287</v>
      </c>
      <c r="G1771" s="81" t="s">
        <v>703</v>
      </c>
      <c r="H1771" s="82" t="s">
        <v>704</v>
      </c>
      <c r="I1771" s="17" t="s">
        <v>31</v>
      </c>
      <c r="J1771" s="17" t="s">
        <v>5480</v>
      </c>
      <c r="K1771" s="15"/>
      <c r="L1771" s="18">
        <v>44022</v>
      </c>
      <c r="M1771" s="83">
        <v>2081.4010999984998</v>
      </c>
      <c r="N1771" s="84">
        <v>2081.4010999984998</v>
      </c>
      <c r="O1771" s="84">
        <v>2081.4010999984998</v>
      </c>
      <c r="P1771" s="85">
        <f t="shared" si="27"/>
        <v>1</v>
      </c>
      <c r="Q1771" s="18">
        <v>44022</v>
      </c>
      <c r="R1771" s="86">
        <v>0</v>
      </c>
      <c r="S1771" s="86">
        <v>0</v>
      </c>
      <c r="T1771" s="15"/>
      <c r="U1771" s="19">
        <v>0</v>
      </c>
      <c r="V1771" s="51">
        <v>4.1912915366992799E-2</v>
      </c>
      <c r="W1771" s="19">
        <v>0</v>
      </c>
      <c r="X1771" s="51">
        <v>0.78891725106586796</v>
      </c>
      <c r="Y1771" s="19">
        <v>0</v>
      </c>
      <c r="Z1771" s="51">
        <v>19.3316734582477</v>
      </c>
      <c r="AA1771" s="19">
        <v>0</v>
      </c>
      <c r="AB1771" s="51">
        <v>20.576666903158198</v>
      </c>
      <c r="AC1771" s="19">
        <v>6.7325384297873799E-3</v>
      </c>
      <c r="AD1771" s="51">
        <v>24.959109341230899</v>
      </c>
      <c r="AE1771" s="19">
        <v>2.3413006325427001E-2</v>
      </c>
      <c r="AF1771" s="87">
        <v>20.1185326811392</v>
      </c>
      <c r="AG1771" s="19">
        <v>0</v>
      </c>
      <c r="AH1771" s="51">
        <v>-1.79882099182578</v>
      </c>
      <c r="AI1771" s="19">
        <v>0</v>
      </c>
      <c r="AJ1771" s="51">
        <v>13.726917206993701</v>
      </c>
      <c r="AK1771" s="19">
        <v>4.0594045198304202E-2</v>
      </c>
      <c r="AL1771" s="19">
        <v>1.10314312478295E-2</v>
      </c>
      <c r="AM1771" s="51">
        <v>7.2079909927197203</v>
      </c>
      <c r="AN1771" s="15"/>
      <c r="AO1771" s="22">
        <v>0</v>
      </c>
      <c r="AP1771" s="22">
        <v>0</v>
      </c>
      <c r="AQ1771" s="22">
        <v>0</v>
      </c>
      <c r="AR1771" s="22">
        <v>0</v>
      </c>
      <c r="AS1771" s="20">
        <v>0</v>
      </c>
      <c r="AT1771" s="20">
        <v>0</v>
      </c>
      <c r="AU1771" s="20">
        <v>7</v>
      </c>
      <c r="AV1771" s="21">
        <v>5</v>
      </c>
      <c r="AW1771" s="15"/>
      <c r="AX1771" s="25">
        <v>0</v>
      </c>
      <c r="AY1771" s="26">
        <v>-115.173126170179</v>
      </c>
      <c r="AZ1771" s="26">
        <v>0.54146558877982898</v>
      </c>
      <c r="BA1771" s="26">
        <v>-15.964106449086101</v>
      </c>
      <c r="BB1771" s="85">
        <v>0</v>
      </c>
      <c r="BC1771" s="88">
        <v>0</v>
      </c>
      <c r="BD1771" s="18">
        <v>43657</v>
      </c>
      <c r="BE1771" s="18"/>
      <c r="BF1771" s="20"/>
      <c r="BG1771" s="18"/>
      <c r="BH1771" s="15"/>
    </row>
    <row r="1772" spans="1:60" x14ac:dyDescent="0.25">
      <c r="A1772" s="15"/>
      <c r="B1772" s="14" t="s">
        <v>5481</v>
      </c>
      <c r="C1772" s="14" t="s">
        <v>5482</v>
      </c>
      <c r="D1772" s="14" t="s">
        <v>5460</v>
      </c>
      <c r="E1772" s="16" t="s">
        <v>2879</v>
      </c>
      <c r="F1772" s="16" t="s">
        <v>287</v>
      </c>
      <c r="G1772" s="81" t="s">
        <v>703</v>
      </c>
      <c r="H1772" s="82" t="s">
        <v>704</v>
      </c>
      <c r="I1772" s="17" t="s">
        <v>31</v>
      </c>
      <c r="J1772" s="17" t="s">
        <v>5483</v>
      </c>
      <c r="K1772" s="15"/>
      <c r="L1772" s="18">
        <v>44022</v>
      </c>
      <c r="M1772" s="83">
        <v>1087.6966999992701</v>
      </c>
      <c r="N1772" s="84">
        <v>1087.6966999992701</v>
      </c>
      <c r="O1772" s="84">
        <v>1087.6966999992701</v>
      </c>
      <c r="P1772" s="85">
        <f t="shared" si="27"/>
        <v>1</v>
      </c>
      <c r="Q1772" s="18">
        <v>44022</v>
      </c>
      <c r="R1772" s="86">
        <v>1087696.686</v>
      </c>
      <c r="S1772" s="86">
        <v>1079180.1069765601</v>
      </c>
      <c r="T1772" s="15"/>
      <c r="U1772" s="19">
        <v>8.0905556387733702E-6</v>
      </c>
      <c r="V1772" s="51">
        <v>4.2721970930870198E-2</v>
      </c>
      <c r="W1772" s="19">
        <v>3.1314485386246799E-4</v>
      </c>
      <c r="X1772" s="51">
        <v>0.820231736452115</v>
      </c>
      <c r="Y1772" s="19">
        <v>7.7225299792189599E-3</v>
      </c>
      <c r="Z1772" s="51">
        <v>20.103926456184102</v>
      </c>
      <c r="AA1772" s="19">
        <v>1.9294400985018001E-2</v>
      </c>
      <c r="AB1772" s="51">
        <v>22.506107001652701</v>
      </c>
      <c r="AC1772" s="19">
        <v>4.8481600861123297E-2</v>
      </c>
      <c r="AD1772" s="51">
        <v>29.134015584364501</v>
      </c>
      <c r="AE1772" s="19">
        <v>7.6302104875139803E-2</v>
      </c>
      <c r="AF1772" s="87">
        <v>25.407442536117699</v>
      </c>
      <c r="AG1772" s="19">
        <v>8.9830902652465698E-5</v>
      </c>
      <c r="AH1772" s="51">
        <v>-1.7898379015605299</v>
      </c>
      <c r="AI1772" s="19">
        <v>8.2313342227280407E-3</v>
      </c>
      <c r="AJ1772" s="51">
        <v>14.5500506292738</v>
      </c>
      <c r="AK1772" s="19">
        <v>8.7595444863836705E-2</v>
      </c>
      <c r="AL1772" s="19">
        <v>2.4563165341533001E-2</v>
      </c>
      <c r="AM1772" s="51">
        <v>18.5619329704496</v>
      </c>
      <c r="AN1772" s="15"/>
      <c r="AO1772" s="22">
        <v>8.3248057671880804E-4</v>
      </c>
      <c r="AP1772" s="22">
        <v>8.0905556387733702E-6</v>
      </c>
      <c r="AQ1772" s="22">
        <v>2.3450101416528902E-3</v>
      </c>
      <c r="AR1772" s="22">
        <v>8.9830902652465698E-5</v>
      </c>
      <c r="AS1772" s="20">
        <v>12</v>
      </c>
      <c r="AT1772" s="20">
        <v>0</v>
      </c>
      <c r="AU1772" s="20">
        <v>7</v>
      </c>
      <c r="AV1772" s="21">
        <v>5</v>
      </c>
      <c r="AW1772" s="15"/>
      <c r="AX1772" s="25">
        <v>1.28626942938126E-3</v>
      </c>
      <c r="AY1772" s="26">
        <v>-8.2642284401372308</v>
      </c>
      <c r="AZ1772" s="26">
        <v>0.60610189596354802</v>
      </c>
      <c r="BA1772" s="26">
        <v>-10.4317969202821</v>
      </c>
      <c r="BB1772" s="85">
        <v>1.32920465186146E-4</v>
      </c>
      <c r="BC1772" s="88">
        <v>0</v>
      </c>
      <c r="BD1772" s="18">
        <v>44022</v>
      </c>
      <c r="BE1772" s="18"/>
      <c r="BF1772" s="20"/>
      <c r="BG1772" s="18"/>
      <c r="BH1772" s="15"/>
    </row>
    <row r="1773" spans="1:60" x14ac:dyDescent="0.25">
      <c r="A1773" s="15"/>
      <c r="B1773" s="14" t="s">
        <v>5484</v>
      </c>
      <c r="C1773" s="14" t="s">
        <v>5485</v>
      </c>
      <c r="D1773" s="14" t="s">
        <v>5486</v>
      </c>
      <c r="E1773" s="16" t="s">
        <v>77</v>
      </c>
      <c r="F1773" s="16" t="s">
        <v>287</v>
      </c>
      <c r="G1773" s="81" t="s">
        <v>38</v>
      </c>
      <c r="H1773" s="82" t="s">
        <v>1053</v>
      </c>
      <c r="I1773" s="17" t="s">
        <v>31</v>
      </c>
      <c r="J1773" s="17" t="s">
        <v>5487</v>
      </c>
      <c r="K1773" s="15"/>
      <c r="L1773" s="18">
        <v>44022</v>
      </c>
      <c r="M1773" s="83">
        <v>3029.30559999868</v>
      </c>
      <c r="N1773" s="84">
        <v>3029.30559999868</v>
      </c>
      <c r="O1773" s="84">
        <v>3205.19359999895</v>
      </c>
      <c r="P1773" s="85">
        <f t="shared" si="27"/>
        <v>0.94512406364460244</v>
      </c>
      <c r="Q1773" s="18">
        <v>43881</v>
      </c>
      <c r="R1773" s="86">
        <v>769216.17200000002</v>
      </c>
      <c r="S1773" s="86">
        <v>713937.489862305</v>
      </c>
      <c r="T1773" s="15"/>
      <c r="U1773" s="19">
        <v>2.3585193348480998E-2</v>
      </c>
      <c r="V1773" s="51">
        <v>2.4004322502150899</v>
      </c>
      <c r="W1773" s="19">
        <v>3.0441035294643402E-2</v>
      </c>
      <c r="X1773" s="51">
        <v>3.8330207805302101</v>
      </c>
      <c r="Y1773" s="19">
        <v>1.7993342678892101E-2</v>
      </c>
      <c r="Z1773" s="51">
        <v>21.131007726129599</v>
      </c>
      <c r="AA1773" s="19">
        <v>0.249026566740358</v>
      </c>
      <c r="AB1773" s="51">
        <v>45.479323577194002</v>
      </c>
      <c r="AC1773" s="19">
        <v>0.39159176571411097</v>
      </c>
      <c r="AD1773" s="51">
        <v>63.445032069692402</v>
      </c>
      <c r="AE1773" s="19">
        <v>0.54059197822585703</v>
      </c>
      <c r="AF1773" s="87">
        <v>71.836429871153101</v>
      </c>
      <c r="AG1773" s="19">
        <v>-1.0299006894456401E-2</v>
      </c>
      <c r="AH1773" s="51">
        <v>-2.82872168127142</v>
      </c>
      <c r="AI1773" s="19">
        <v>6.1851462702179602E-2</v>
      </c>
      <c r="AJ1773" s="51">
        <v>19.9120634772116</v>
      </c>
      <c r="AK1773" s="19">
        <v>2.0293055999977501</v>
      </c>
      <c r="AL1773" s="19">
        <v>8.9452038862946198E-2</v>
      </c>
      <c r="AM1773" s="51">
        <v>160.091698946897</v>
      </c>
      <c r="AN1773" s="15"/>
      <c r="AO1773" s="22">
        <v>8.0258844565833001E-2</v>
      </c>
      <c r="AP1773" s="22">
        <v>-8.8579735156672501E-2</v>
      </c>
      <c r="AQ1773" s="22">
        <v>0.13883730045199599</v>
      </c>
      <c r="AR1773" s="22">
        <v>-8.8837840341584498E-2</v>
      </c>
      <c r="AS1773" s="20">
        <v>8</v>
      </c>
      <c r="AT1773" s="20">
        <v>4</v>
      </c>
      <c r="AU1773" s="20">
        <v>7</v>
      </c>
      <c r="AV1773" s="21">
        <v>5</v>
      </c>
      <c r="AW1773" s="15"/>
      <c r="AX1773" s="25">
        <v>0.29491255624889201</v>
      </c>
      <c r="AY1773" s="26">
        <v>0.88796204259142497</v>
      </c>
      <c r="AZ1773" s="26">
        <v>1.5857075920430399</v>
      </c>
      <c r="BA1773" s="26">
        <v>1.3036122596531601</v>
      </c>
      <c r="BB1773" s="85">
        <v>3.0360994667425999E-2</v>
      </c>
      <c r="BC1773" s="88">
        <v>-29.1322652085219</v>
      </c>
      <c r="BD1773" s="18">
        <v>43881</v>
      </c>
      <c r="BE1773" s="18">
        <v>43913</v>
      </c>
      <c r="BF1773" s="20"/>
      <c r="BG1773" s="18"/>
      <c r="BH1773" s="15"/>
    </row>
    <row r="1774" spans="1:60" x14ac:dyDescent="0.25">
      <c r="A1774" s="15"/>
      <c r="B1774" s="14" t="s">
        <v>5488</v>
      </c>
      <c r="C1774" s="14" t="s">
        <v>5489</v>
      </c>
      <c r="D1774" s="14" t="s">
        <v>5486</v>
      </c>
      <c r="E1774" s="16" t="s">
        <v>3094</v>
      </c>
      <c r="F1774" s="16" t="s">
        <v>287</v>
      </c>
      <c r="G1774" s="81" t="s">
        <v>38</v>
      </c>
      <c r="H1774" s="82" t="s">
        <v>1053</v>
      </c>
      <c r="I1774" s="17" t="s">
        <v>31</v>
      </c>
      <c r="J1774" s="17" t="s">
        <v>5490</v>
      </c>
      <c r="K1774" s="15"/>
      <c r="L1774" s="18">
        <v>44022</v>
      </c>
      <c r="M1774" s="83">
        <v>2100.7109000012301</v>
      </c>
      <c r="N1774" s="84">
        <v>2100.7109000012301</v>
      </c>
      <c r="O1774" s="84">
        <v>2248.4358000010302</v>
      </c>
      <c r="P1774" s="85">
        <f t="shared" si="27"/>
        <v>0.93429881342410026</v>
      </c>
      <c r="Q1774" s="18">
        <v>43881</v>
      </c>
      <c r="R1774" s="86">
        <v>14964438.063999999</v>
      </c>
      <c r="S1774" s="86">
        <v>15012639.203890599</v>
      </c>
      <c r="T1774" s="15"/>
      <c r="U1774" s="19">
        <v>2.3501583089455401E-2</v>
      </c>
      <c r="V1774" s="51">
        <v>2.3920712243125299</v>
      </c>
      <c r="W1774" s="19">
        <v>2.7918607980609501E-2</v>
      </c>
      <c r="X1774" s="51">
        <v>3.58077804912682</v>
      </c>
      <c r="Y1774" s="19">
        <v>2.9681630512641299E-3</v>
      </c>
      <c r="Z1774" s="51">
        <v>19.6284897633886</v>
      </c>
      <c r="AA1774" s="19">
        <v>0.21218289712298399</v>
      </c>
      <c r="AB1774" s="51">
        <v>41.794956615485702</v>
      </c>
      <c r="AC1774" s="19">
        <v>0.310952811310999</v>
      </c>
      <c r="AD1774" s="51">
        <v>55.381136629381203</v>
      </c>
      <c r="AE1774" s="19">
        <v>0.40983136002614601</v>
      </c>
      <c r="AF1774" s="87">
        <v>58.760368051240199</v>
      </c>
      <c r="AG1774" s="19">
        <v>-1.1107203952633401E-2</v>
      </c>
      <c r="AH1774" s="51">
        <v>-2.9095413870891198</v>
      </c>
      <c r="AI1774" s="19">
        <v>4.53245121880173E-2</v>
      </c>
      <c r="AJ1774" s="51">
        <v>18.2593684257881</v>
      </c>
      <c r="AK1774" s="19">
        <v>1.2112048040586501</v>
      </c>
      <c r="AL1774" s="19">
        <v>6.32613582638442E-2</v>
      </c>
      <c r="AM1774" s="51">
        <v>78.281619352986993</v>
      </c>
      <c r="AN1774" s="15"/>
      <c r="AO1774" s="22">
        <v>8.01705780268821E-2</v>
      </c>
      <c r="AP1774" s="22">
        <v>-8.8803131499007606E-2</v>
      </c>
      <c r="AQ1774" s="22">
        <v>0.13604162832969499</v>
      </c>
      <c r="AR1774" s="22">
        <v>-9.1142636497388602E-2</v>
      </c>
      <c r="AS1774" s="20">
        <v>8</v>
      </c>
      <c r="AT1774" s="20">
        <v>4</v>
      </c>
      <c r="AU1774" s="20">
        <v>7</v>
      </c>
      <c r="AV1774" s="21">
        <v>5</v>
      </c>
      <c r="AW1774" s="15"/>
      <c r="AX1774" s="25">
        <v>0.29490479753876597</v>
      </c>
      <c r="AY1774" s="26">
        <v>0.76816787348798199</v>
      </c>
      <c r="AZ1774" s="26">
        <v>1.45955742761726</v>
      </c>
      <c r="BA1774" s="26">
        <v>1.12332447257722</v>
      </c>
      <c r="BB1774" s="85">
        <v>3.0356042450075602E-2</v>
      </c>
      <c r="BC1774" s="88">
        <v>-29.317301387927699</v>
      </c>
      <c r="BD1774" s="18">
        <v>43881</v>
      </c>
      <c r="BE1774" s="18">
        <v>43913</v>
      </c>
      <c r="BF1774" s="20"/>
      <c r="BG1774" s="18"/>
      <c r="BH1774" s="15"/>
    </row>
    <row r="1775" spans="1:60" x14ac:dyDescent="0.25">
      <c r="A1775" s="15"/>
      <c r="B1775" s="14" t="s">
        <v>5491</v>
      </c>
      <c r="C1775" s="14" t="s">
        <v>5492</v>
      </c>
      <c r="D1775" s="14" t="s">
        <v>5486</v>
      </c>
      <c r="E1775" s="16" t="s">
        <v>3097</v>
      </c>
      <c r="F1775" s="16" t="s">
        <v>287</v>
      </c>
      <c r="G1775" s="81" t="s">
        <v>38</v>
      </c>
      <c r="H1775" s="82" t="s">
        <v>1053</v>
      </c>
      <c r="I1775" s="17" t="s">
        <v>31</v>
      </c>
      <c r="J1775" s="17" t="s">
        <v>5493</v>
      </c>
      <c r="K1775" s="15"/>
      <c r="L1775" s="18">
        <v>44022</v>
      </c>
      <c r="M1775" s="83">
        <v>2198.0918999984901</v>
      </c>
      <c r="N1775" s="84">
        <v>2198.0918999984901</v>
      </c>
      <c r="O1775" s="84">
        <v>2339.19779999927</v>
      </c>
      <c r="P1775" s="85">
        <f t="shared" si="27"/>
        <v>0.93967765359525224</v>
      </c>
      <c r="Q1775" s="18">
        <v>43881</v>
      </c>
      <c r="R1775" s="86">
        <v>4850524.0690000001</v>
      </c>
      <c r="S1775" s="86">
        <v>3841858.3641015599</v>
      </c>
      <c r="T1775" s="15"/>
      <c r="U1775" s="19">
        <v>2.3543258026620599E-2</v>
      </c>
      <c r="V1775" s="51">
        <v>2.3962387180290499</v>
      </c>
      <c r="W1775" s="19">
        <v>2.91747127066628E-2</v>
      </c>
      <c r="X1775" s="51">
        <v>3.7063885217321499</v>
      </c>
      <c r="Y1775" s="19">
        <v>1.0427609058751799E-2</v>
      </c>
      <c r="Z1775" s="51">
        <v>20.374434364115601</v>
      </c>
      <c r="AA1775" s="19">
        <v>0.23040503766416801</v>
      </c>
      <c r="AB1775" s="51">
        <v>43.6171706696041</v>
      </c>
      <c r="AC1775" s="19">
        <v>0.35066016132070199</v>
      </c>
      <c r="AD1775" s="51">
        <v>59.351871630351503</v>
      </c>
      <c r="AE1775" s="19">
        <v>0.47448855732567602</v>
      </c>
      <c r="AF1775" s="87">
        <v>65.226087781135007</v>
      </c>
      <c r="AG1775" s="19">
        <v>-1.07045127633683E-2</v>
      </c>
      <c r="AH1775" s="51">
        <v>-2.8692722681626002</v>
      </c>
      <c r="AI1775" s="19">
        <v>5.35278575043776E-2</v>
      </c>
      <c r="AJ1775" s="51">
        <v>19.079702957445999</v>
      </c>
      <c r="AK1775" s="19">
        <v>1.1980918999982499</v>
      </c>
      <c r="AL1775" s="19">
        <v>0.126036230645695</v>
      </c>
      <c r="AM1775" s="51">
        <v>108.020790278912</v>
      </c>
      <c r="AN1775" s="15"/>
      <c r="AO1775" s="22">
        <v>8.0214566231006798E-2</v>
      </c>
      <c r="AP1775" s="22">
        <v>-8.8691858493839398E-2</v>
      </c>
      <c r="AQ1775" s="22">
        <v>0.13743391766736801</v>
      </c>
      <c r="AR1775" s="22">
        <v>-8.9995005593664204E-2</v>
      </c>
      <c r="AS1775" s="20">
        <v>8</v>
      </c>
      <c r="AT1775" s="20">
        <v>4</v>
      </c>
      <c r="AU1775" s="20">
        <v>7</v>
      </c>
      <c r="AV1775" s="21">
        <v>5</v>
      </c>
      <c r="AW1775" s="15"/>
      <c r="AX1775" s="25">
        <v>0.29490824342268801</v>
      </c>
      <c r="AY1775" s="26">
        <v>0.82743415702862</v>
      </c>
      <c r="AZ1775" s="26">
        <v>1.52197452175278</v>
      </c>
      <c r="BA1775" s="26">
        <v>1.21236205223613</v>
      </c>
      <c r="BB1775" s="85">
        <v>3.0358466206744199E-2</v>
      </c>
      <c r="BC1775" s="88">
        <v>-29.225164284929601</v>
      </c>
      <c r="BD1775" s="18">
        <v>43881</v>
      </c>
      <c r="BE1775" s="18">
        <v>43913</v>
      </c>
      <c r="BF1775" s="20"/>
      <c r="BG1775" s="18"/>
      <c r="BH1775" s="15"/>
    </row>
    <row r="1776" spans="1:60" x14ac:dyDescent="0.25">
      <c r="A1776" s="15"/>
      <c r="B1776" s="14" t="s">
        <v>5494</v>
      </c>
      <c r="C1776" s="14" t="s">
        <v>5495</v>
      </c>
      <c r="D1776" s="14" t="s">
        <v>5486</v>
      </c>
      <c r="E1776" s="16" t="s">
        <v>3100</v>
      </c>
      <c r="F1776" s="16" t="s">
        <v>287</v>
      </c>
      <c r="G1776" s="81" t="s">
        <v>38</v>
      </c>
      <c r="H1776" s="82" t="s">
        <v>1053</v>
      </c>
      <c r="I1776" s="17" t="s">
        <v>31</v>
      </c>
      <c r="J1776" s="17" t="s">
        <v>5496</v>
      </c>
      <c r="K1776" s="15"/>
      <c r="L1776" s="18">
        <v>44022</v>
      </c>
      <c r="M1776" s="83">
        <v>3448.0518999993801</v>
      </c>
      <c r="N1776" s="84">
        <v>3448.0518999993801</v>
      </c>
      <c r="O1776" s="84">
        <v>3655.2879000008102</v>
      </c>
      <c r="P1776" s="85">
        <f t="shared" si="27"/>
        <v>0.94330514978002578</v>
      </c>
      <c r="Q1776" s="18">
        <v>43881</v>
      </c>
      <c r="R1776" s="86">
        <v>3456686.5970000001</v>
      </c>
      <c r="S1776" s="86">
        <v>3376320.8522304702</v>
      </c>
      <c r="T1776" s="15"/>
      <c r="U1776" s="19">
        <v>2.35712319899903E-2</v>
      </c>
      <c r="V1776" s="51">
        <v>2.3990361143660301</v>
      </c>
      <c r="W1776" s="19">
        <v>3.0018770077731498E-2</v>
      </c>
      <c r="X1776" s="51">
        <v>3.7907942588390102</v>
      </c>
      <c r="Y1776" s="19">
        <v>1.54651722041308E-2</v>
      </c>
      <c r="Z1776" s="51">
        <v>20.8781906786608</v>
      </c>
      <c r="AA1776" s="19">
        <v>0.24278821538784501</v>
      </c>
      <c r="AB1776" s="51">
        <v>44.855488441942697</v>
      </c>
      <c r="AC1776" s="19">
        <v>0.37796570883248898</v>
      </c>
      <c r="AD1776" s="51">
        <v>62.082426381530198</v>
      </c>
      <c r="AE1776" s="19">
        <v>0.51941680126241396</v>
      </c>
      <c r="AF1776" s="87">
        <v>69.718912174808807</v>
      </c>
      <c r="AG1776" s="19">
        <v>-1.04341660480713E-2</v>
      </c>
      <c r="AH1776" s="51">
        <v>-2.8422375966329101</v>
      </c>
      <c r="AI1776" s="19">
        <v>5.9069674125566997E-2</v>
      </c>
      <c r="AJ1776" s="51">
        <v>19.6338846195431</v>
      </c>
      <c r="AK1776" s="19">
        <v>2.4480518999998502</v>
      </c>
      <c r="AL1776" s="19">
        <v>0.100410647875833</v>
      </c>
      <c r="AM1776" s="51">
        <v>201.96632894710601</v>
      </c>
      <c r="AN1776" s="15"/>
      <c r="AO1776" s="22">
        <v>8.0244088787439993E-2</v>
      </c>
      <c r="AP1776" s="22">
        <v>-8.8617097734677394E-2</v>
      </c>
      <c r="AQ1776" s="22">
        <v>0.138369223519549</v>
      </c>
      <c r="AR1776" s="22">
        <v>-8.9223695116816104E-2</v>
      </c>
      <c r="AS1776" s="20">
        <v>8</v>
      </c>
      <c r="AT1776" s="20">
        <v>4</v>
      </c>
      <c r="AU1776" s="20">
        <v>7</v>
      </c>
      <c r="AV1776" s="21">
        <v>5</v>
      </c>
      <c r="AW1776" s="15"/>
      <c r="AX1776" s="25">
        <v>0.29491103322012402</v>
      </c>
      <c r="AY1776" s="26">
        <v>0.867688563211232</v>
      </c>
      <c r="AZ1776" s="26">
        <v>1.5643620346818401</v>
      </c>
      <c r="BA1776" s="26">
        <v>1.2730131882890401</v>
      </c>
      <c r="BB1776" s="85">
        <v>3.03601429908304E-2</v>
      </c>
      <c r="BC1776" s="88">
        <v>-29.1632459374378</v>
      </c>
      <c r="BD1776" s="18">
        <v>43881</v>
      </c>
      <c r="BE1776" s="18">
        <v>43913</v>
      </c>
      <c r="BF1776" s="20"/>
      <c r="BG1776" s="18"/>
      <c r="BH1776" s="15"/>
    </row>
    <row r="1777" spans="1:60" x14ac:dyDescent="0.25">
      <c r="A1777" s="15"/>
      <c r="B1777" s="14" t="s">
        <v>5497</v>
      </c>
      <c r="C1777" s="14" t="s">
        <v>5498</v>
      </c>
      <c r="D1777" s="14" t="s">
        <v>5486</v>
      </c>
      <c r="E1777" s="16" t="s">
        <v>3328</v>
      </c>
      <c r="F1777" s="16" t="s">
        <v>287</v>
      </c>
      <c r="G1777" s="81" t="s">
        <v>38</v>
      </c>
      <c r="H1777" s="82" t="s">
        <v>1053</v>
      </c>
      <c r="I1777" s="17" t="s">
        <v>31</v>
      </c>
      <c r="J1777" s="17" t="s">
        <v>5499</v>
      </c>
      <c r="K1777" s="15"/>
      <c r="L1777" s="18">
        <v>44022</v>
      </c>
      <c r="M1777" s="83">
        <v>1286.7284999992701</v>
      </c>
      <c r="N1777" s="84">
        <v>1286.7284999992701</v>
      </c>
      <c r="O1777" s="84">
        <v>1361.43879999965</v>
      </c>
      <c r="P1777" s="85">
        <f t="shared" si="27"/>
        <v>0.94512401144994607</v>
      </c>
      <c r="Q1777" s="18">
        <v>43881</v>
      </c>
      <c r="R1777" s="86">
        <v>342367.38799999998</v>
      </c>
      <c r="S1777" s="86">
        <v>452675.29685498</v>
      </c>
      <c r="T1777" s="15"/>
      <c r="U1777" s="19">
        <v>2.3585213350088501E-2</v>
      </c>
      <c r="V1777" s="51">
        <v>2.4004342503758398</v>
      </c>
      <c r="W1777" s="19">
        <v>3.04411042307038E-2</v>
      </c>
      <c r="X1777" s="51">
        <v>3.8330276741362499</v>
      </c>
      <c r="Y1777" s="19">
        <v>1.7993488847423598E-2</v>
      </c>
      <c r="Z1777" s="51">
        <v>21.131022343004599</v>
      </c>
      <c r="AA1777" s="19">
        <v>0.24902687362366099</v>
      </c>
      <c r="AB1777" s="51">
        <v>45.479354265553397</v>
      </c>
      <c r="AC1777" s="19"/>
      <c r="AD1777" s="51"/>
      <c r="AE1777" s="19"/>
      <c r="AF1777" s="87"/>
      <c r="AG1777" s="19">
        <v>-1.0298908953700401E-2</v>
      </c>
      <c r="AH1777" s="51">
        <v>-2.8287118871958201</v>
      </c>
      <c r="AI1777" s="19">
        <v>6.1851588172430597E-2</v>
      </c>
      <c r="AJ1777" s="51">
        <v>19.912076024251299</v>
      </c>
      <c r="AK1777" s="19">
        <v>0.32407932116242599</v>
      </c>
      <c r="AL1777" s="19">
        <v>0.164694207169232</v>
      </c>
      <c r="AM1777" s="51">
        <v>56.337888065085302</v>
      </c>
      <c r="AN1777" s="15"/>
      <c r="AO1777" s="22">
        <v>8.0258841850154597E-2</v>
      </c>
      <c r="AP1777" s="22">
        <v>-8.8579784606699796E-2</v>
      </c>
      <c r="AQ1777" s="22">
        <v>0.138837032303854</v>
      </c>
      <c r="AR1777" s="22">
        <v>-8.8837900851067395E-2</v>
      </c>
      <c r="AS1777" s="20">
        <v>8</v>
      </c>
      <c r="AT1777" s="20">
        <v>4</v>
      </c>
      <c r="AU1777" s="20">
        <v>7</v>
      </c>
      <c r="AV1777" s="21">
        <v>5</v>
      </c>
      <c r="AW1777" s="15"/>
      <c r="AX1777" s="25">
        <v>0.294912622836418</v>
      </c>
      <c r="AY1777" s="26">
        <v>0.88796298967463405</v>
      </c>
      <c r="AZ1777" s="26">
        <v>1.5857088799002701</v>
      </c>
      <c r="BA1777" s="26">
        <v>1.3036136032606001</v>
      </c>
      <c r="BB1777" s="85">
        <v>3.03610012866193E-2</v>
      </c>
      <c r="BC1777" s="88">
        <v>-29.1322680093872</v>
      </c>
      <c r="BD1777" s="18">
        <v>43881</v>
      </c>
      <c r="BE1777" s="18">
        <v>43913</v>
      </c>
      <c r="BF1777" s="20"/>
      <c r="BG1777" s="18"/>
      <c r="BH1777" s="15"/>
    </row>
    <row r="1778" spans="1:60" x14ac:dyDescent="0.25">
      <c r="A1778" s="15"/>
      <c r="B1778" s="14" t="s">
        <v>5500</v>
      </c>
      <c r="C1778" s="14" t="s">
        <v>5501</v>
      </c>
      <c r="D1778" s="14" t="s">
        <v>5486</v>
      </c>
      <c r="E1778" s="16" t="s">
        <v>3332</v>
      </c>
      <c r="F1778" s="16" t="s">
        <v>287</v>
      </c>
      <c r="G1778" s="81" t="s">
        <v>38</v>
      </c>
      <c r="H1778" s="82" t="s">
        <v>1053</v>
      </c>
      <c r="I1778" s="17" t="s">
        <v>31</v>
      </c>
      <c r="J1778" s="17" t="s">
        <v>5502</v>
      </c>
      <c r="K1778" s="15"/>
      <c r="L1778" s="18">
        <v>44022</v>
      </c>
      <c r="M1778" s="83">
        <v>1305.9879000000701</v>
      </c>
      <c r="N1778" s="84">
        <v>1305.9879000000701</v>
      </c>
      <c r="O1778" s="84">
        <v>1377.51139999926</v>
      </c>
      <c r="P1778" s="85">
        <f t="shared" si="27"/>
        <v>0.94807774367658348</v>
      </c>
      <c r="Q1778" s="18">
        <v>43881</v>
      </c>
      <c r="R1778" s="86">
        <v>1860535.2549999999</v>
      </c>
      <c r="S1778" s="86">
        <v>1476252.0021367201</v>
      </c>
      <c r="T1778" s="15"/>
      <c r="U1778" s="19">
        <v>2.3607860817719501E-2</v>
      </c>
      <c r="V1778" s="51">
        <v>2.4026989971389399</v>
      </c>
      <c r="W1778" s="19">
        <v>3.1125433306442601E-2</v>
      </c>
      <c r="X1778" s="51">
        <v>3.90146058171013</v>
      </c>
      <c r="Y1778" s="19">
        <v>2.2101706323155699E-2</v>
      </c>
      <c r="Z1778" s="51">
        <v>21.541844090563199</v>
      </c>
      <c r="AA1778" s="19">
        <v>0.25919835566135602</v>
      </c>
      <c r="AB1778" s="51">
        <v>46.496502469293802</v>
      </c>
      <c r="AC1778" s="19"/>
      <c r="AD1778" s="51"/>
      <c r="AE1778" s="19"/>
      <c r="AF1778" s="87"/>
      <c r="AG1778" s="19">
        <v>-1.0079920490170501E-2</v>
      </c>
      <c r="AH1778" s="51">
        <v>-2.80681304084283</v>
      </c>
      <c r="AI1778" s="19">
        <v>6.6372940527799101E-2</v>
      </c>
      <c r="AJ1778" s="51">
        <v>20.3642112597881</v>
      </c>
      <c r="AK1778" s="19">
        <v>0.343241355760256</v>
      </c>
      <c r="AL1778" s="19">
        <v>0.173818388962827</v>
      </c>
      <c r="AM1778" s="51">
        <v>58.254091524868301</v>
      </c>
      <c r="AN1778" s="15"/>
      <c r="AO1778" s="22">
        <v>8.0282705710560606E-2</v>
      </c>
      <c r="AP1778" s="22">
        <v>-8.8519215138221599E-2</v>
      </c>
      <c r="AQ1778" s="22">
        <v>0.139595696005999</v>
      </c>
      <c r="AR1778" s="22">
        <v>-8.8212611322960599E-2</v>
      </c>
      <c r="AS1778" s="20">
        <v>8</v>
      </c>
      <c r="AT1778" s="20">
        <v>4</v>
      </c>
      <c r="AU1778" s="20">
        <v>7</v>
      </c>
      <c r="AV1778" s="21">
        <v>5</v>
      </c>
      <c r="AW1778" s="15"/>
      <c r="AX1778" s="25">
        <v>0.29491528455080701</v>
      </c>
      <c r="AY1778" s="26">
        <v>0.92100945476249796</v>
      </c>
      <c r="AZ1778" s="26">
        <v>1.6205001128910199</v>
      </c>
      <c r="BA1778" s="26">
        <v>1.3535667906617199</v>
      </c>
      <c r="BB1778" s="85">
        <v>3.03624013899025E-2</v>
      </c>
      <c r="BC1778" s="88">
        <v>-29.082053331774699</v>
      </c>
      <c r="BD1778" s="18">
        <v>43881</v>
      </c>
      <c r="BE1778" s="18">
        <v>43913</v>
      </c>
      <c r="BF1778" s="20"/>
      <c r="BG1778" s="18"/>
      <c r="BH1778" s="15"/>
    </row>
    <row r="1779" spans="1:60" x14ac:dyDescent="0.25">
      <c r="A1779" s="15"/>
      <c r="B1779" s="14" t="s">
        <v>5503</v>
      </c>
      <c r="C1779" s="14" t="s">
        <v>5504</v>
      </c>
      <c r="D1779" s="14" t="s">
        <v>5486</v>
      </c>
      <c r="E1779" s="16" t="s">
        <v>300</v>
      </c>
      <c r="F1779" s="16" t="s">
        <v>287</v>
      </c>
      <c r="G1779" s="81" t="s">
        <v>38</v>
      </c>
      <c r="H1779" s="82" t="s">
        <v>1053</v>
      </c>
      <c r="I1779" s="17" t="s">
        <v>31</v>
      </c>
      <c r="J1779" s="17" t="s">
        <v>5505</v>
      </c>
      <c r="K1779" s="15"/>
      <c r="L1779" s="18">
        <v>44022</v>
      </c>
      <c r="M1779" s="83">
        <v>1730.23149999976</v>
      </c>
      <c r="N1779" s="84">
        <v>1730.23149999976</v>
      </c>
      <c r="O1779" s="84">
        <v>1816.6406999994099</v>
      </c>
      <c r="P1779" s="85">
        <f t="shared" si="27"/>
        <v>0.9524346228730437</v>
      </c>
      <c r="Q1779" s="18">
        <v>43881</v>
      </c>
      <c r="R1779" s="86">
        <v>595826.821</v>
      </c>
      <c r="S1779" s="86">
        <v>516261.09337793</v>
      </c>
      <c r="T1779" s="15"/>
      <c r="U1779" s="19">
        <v>2.3641172438146899E-2</v>
      </c>
      <c r="V1779" s="51">
        <v>2.4060301591816802</v>
      </c>
      <c r="W1779" s="19">
        <v>3.2131871863384703E-2</v>
      </c>
      <c r="X1779" s="51">
        <v>4.0021044374079802</v>
      </c>
      <c r="Y1779" s="19">
        <v>2.81687680198957E-2</v>
      </c>
      <c r="Z1779" s="51">
        <v>22.14855026023</v>
      </c>
      <c r="AA1779" s="19">
        <v>0.27429302402393702</v>
      </c>
      <c r="AB1779" s="51">
        <v>48.005969305580898</v>
      </c>
      <c r="AC1779" s="19">
        <v>0.42954087225196402</v>
      </c>
      <c r="AD1779" s="51">
        <v>67.239942723419503</v>
      </c>
      <c r="AE1779" s="19">
        <v>0.61619126642996003</v>
      </c>
      <c r="AF1779" s="87">
        <v>79.3963586916216</v>
      </c>
      <c r="AG1779" s="19">
        <v>-9.7580155234027206E-3</v>
      </c>
      <c r="AH1779" s="51">
        <v>-2.7746225441660499</v>
      </c>
      <c r="AI1779" s="19">
        <v>7.30515108061809E-2</v>
      </c>
      <c r="AJ1779" s="51">
        <v>21.032068287604499</v>
      </c>
      <c r="AK1779" s="19">
        <v>0.73023150000022696</v>
      </c>
      <c r="AL1779" s="19">
        <v>0.178086177733494</v>
      </c>
      <c r="AM1779" s="51">
        <v>89.712075093062595</v>
      </c>
      <c r="AN1779" s="15"/>
      <c r="AO1779" s="22">
        <v>8.0317880876536907E-2</v>
      </c>
      <c r="AP1779" s="22">
        <v>-8.8430329794355195E-2</v>
      </c>
      <c r="AQ1779" s="22">
        <v>0.140710887537425</v>
      </c>
      <c r="AR1779" s="22">
        <v>-8.7292983753286493E-2</v>
      </c>
      <c r="AS1779" s="20">
        <v>8</v>
      </c>
      <c r="AT1779" s="20">
        <v>4</v>
      </c>
      <c r="AU1779" s="20">
        <v>7</v>
      </c>
      <c r="AV1779" s="21">
        <v>5</v>
      </c>
      <c r="AW1779" s="15"/>
      <c r="AX1779" s="25">
        <v>0.29491981326253203</v>
      </c>
      <c r="AY1779" s="26">
        <v>0.97003040223080506</v>
      </c>
      <c r="AZ1779" s="26">
        <v>1.67210263028937</v>
      </c>
      <c r="BA1779" s="26">
        <v>1.4278376857328099</v>
      </c>
      <c r="BB1779" s="85">
        <v>3.0364522317868299E-2</v>
      </c>
      <c r="BC1779" s="88">
        <v>-29.008223805605699</v>
      </c>
      <c r="BD1779" s="18">
        <v>43881</v>
      </c>
      <c r="BE1779" s="18">
        <v>43913</v>
      </c>
      <c r="BF1779" s="20"/>
      <c r="BG1779" s="18"/>
      <c r="BH1779" s="15"/>
    </row>
    <row r="1780" spans="1:60" x14ac:dyDescent="0.25">
      <c r="A1780" s="15"/>
      <c r="B1780" s="14" t="s">
        <v>5506</v>
      </c>
      <c r="C1780" s="14" t="s">
        <v>5507</v>
      </c>
      <c r="D1780" s="14" t="s">
        <v>5486</v>
      </c>
      <c r="E1780" s="16" t="s">
        <v>2879</v>
      </c>
      <c r="F1780" s="16" t="s">
        <v>287</v>
      </c>
      <c r="G1780" s="81" t="s">
        <v>38</v>
      </c>
      <c r="H1780" s="82" t="s">
        <v>1053</v>
      </c>
      <c r="I1780" s="17" t="s">
        <v>31</v>
      </c>
      <c r="J1780" s="17" t="s">
        <v>5508</v>
      </c>
      <c r="K1780" s="15"/>
      <c r="L1780" s="18">
        <v>44022</v>
      </c>
      <c r="M1780" s="83">
        <v>1257.32340000011</v>
      </c>
      <c r="N1780" s="84">
        <v>1257.32340000011</v>
      </c>
      <c r="O1780" s="84">
        <v>1257.32340000011</v>
      </c>
      <c r="P1780" s="85">
        <f t="shared" si="27"/>
        <v>1</v>
      </c>
      <c r="Q1780" s="18">
        <v>44022</v>
      </c>
      <c r="R1780" s="86">
        <v>0</v>
      </c>
      <c r="S1780" s="86">
        <v>0</v>
      </c>
      <c r="T1780" s="15"/>
      <c r="U1780" s="19">
        <v>0</v>
      </c>
      <c r="V1780" s="51">
        <v>4.1912915366992799E-2</v>
      </c>
      <c r="W1780" s="19">
        <v>0</v>
      </c>
      <c r="X1780" s="51">
        <v>0.78891725106586796</v>
      </c>
      <c r="Y1780" s="19">
        <v>0</v>
      </c>
      <c r="Z1780" s="51">
        <v>19.3316734582477</v>
      </c>
      <c r="AA1780" s="19">
        <v>0</v>
      </c>
      <c r="AB1780" s="51">
        <v>20.576666903158198</v>
      </c>
      <c r="AC1780" s="19">
        <v>0</v>
      </c>
      <c r="AD1780" s="51">
        <v>24.2858554982522</v>
      </c>
      <c r="AE1780" s="19">
        <v>3.8386123791497098E-2</v>
      </c>
      <c r="AF1780" s="87">
        <v>21.615844427753501</v>
      </c>
      <c r="AG1780" s="19">
        <v>0</v>
      </c>
      <c r="AH1780" s="51">
        <v>-1.79882099182578</v>
      </c>
      <c r="AI1780" s="19">
        <v>0</v>
      </c>
      <c r="AJ1780" s="51">
        <v>13.726917206993701</v>
      </c>
      <c r="AK1780" s="19">
        <v>0.25732339999929499</v>
      </c>
      <c r="AL1780" s="19">
        <v>4.2140006735280601E-2</v>
      </c>
      <c r="AM1780" s="51">
        <v>24.110773983760701</v>
      </c>
      <c r="AN1780" s="15"/>
      <c r="AO1780" s="22">
        <v>0</v>
      </c>
      <c r="AP1780" s="22">
        <v>0</v>
      </c>
      <c r="AQ1780" s="22">
        <v>0</v>
      </c>
      <c r="AR1780" s="22">
        <v>0</v>
      </c>
      <c r="AS1780" s="20">
        <v>0</v>
      </c>
      <c r="AT1780" s="20">
        <v>0</v>
      </c>
      <c r="AU1780" s="20">
        <v>7</v>
      </c>
      <c r="AV1780" s="21">
        <v>5</v>
      </c>
      <c r="AW1780" s="15"/>
      <c r="AX1780" s="25">
        <v>0</v>
      </c>
      <c r="AY1780" s="26">
        <v>-115.173126170179</v>
      </c>
      <c r="AZ1780" s="26">
        <v>0.54146558877982898</v>
      </c>
      <c r="BA1780" s="26">
        <v>-15.964106449086101</v>
      </c>
      <c r="BB1780" s="85">
        <v>0</v>
      </c>
      <c r="BC1780" s="88">
        <v>0</v>
      </c>
      <c r="BD1780" s="18">
        <v>43657</v>
      </c>
      <c r="BE1780" s="18"/>
      <c r="BF1780" s="20"/>
      <c r="BG1780" s="18"/>
      <c r="BH1780" s="15"/>
    </row>
    <row r="1781" spans="1:60" x14ac:dyDescent="0.25">
      <c r="A1781" s="15"/>
      <c r="B1781" s="14" t="s">
        <v>5509</v>
      </c>
      <c r="C1781" s="14" t="s">
        <v>5510</v>
      </c>
      <c r="D1781" s="14" t="s">
        <v>5511</v>
      </c>
      <c r="E1781" s="16" t="s">
        <v>77</v>
      </c>
      <c r="F1781" s="16" t="s">
        <v>287</v>
      </c>
      <c r="G1781" s="81" t="s">
        <v>224</v>
      </c>
      <c r="H1781" s="82" t="s">
        <v>225</v>
      </c>
      <c r="I1781" s="17" t="s">
        <v>31</v>
      </c>
      <c r="J1781" s="17" t="s">
        <v>5512</v>
      </c>
      <c r="K1781" s="15"/>
      <c r="L1781" s="18">
        <v>44022</v>
      </c>
      <c r="M1781" s="83">
        <v>1685.9630999993501</v>
      </c>
      <c r="N1781" s="84">
        <v>1685.9630999993501</v>
      </c>
      <c r="O1781" s="84">
        <v>1687.3557999990901</v>
      </c>
      <c r="P1781" s="85">
        <f t="shared" si="27"/>
        <v>0.99917462576669325</v>
      </c>
      <c r="Q1781" s="18">
        <v>44004</v>
      </c>
      <c r="R1781" s="86">
        <v>1764059.34</v>
      </c>
      <c r="S1781" s="86">
        <v>1872379.568</v>
      </c>
      <c r="T1781" s="15"/>
      <c r="U1781" s="19">
        <v>-6.8798670326941606E-5</v>
      </c>
      <c r="V1781" s="51">
        <v>3.5033048334298697E-2</v>
      </c>
      <c r="W1781" s="19">
        <v>3.1623975337424797E-4</v>
      </c>
      <c r="X1781" s="51">
        <v>0.82054122640329297</v>
      </c>
      <c r="Y1781" s="19">
        <v>1.56169890778983E-2</v>
      </c>
      <c r="Z1781" s="51">
        <v>20.893372366030199</v>
      </c>
      <c r="AA1781" s="19">
        <v>2.5641102072768301E-2</v>
      </c>
      <c r="AB1781" s="51">
        <v>23.140777110442301</v>
      </c>
      <c r="AC1781" s="19">
        <v>5.67822270168108E-2</v>
      </c>
      <c r="AD1781" s="51">
        <v>29.964078199933301</v>
      </c>
      <c r="AE1781" s="19">
        <v>8.0318158738082304E-2</v>
      </c>
      <c r="AF1781" s="87">
        <v>25.809047922404702</v>
      </c>
      <c r="AG1781" s="19">
        <v>-4.15731808971032E-4</v>
      </c>
      <c r="AH1781" s="51">
        <v>-1.8403941727228801</v>
      </c>
      <c r="AI1781" s="19">
        <v>1.6622748727968401E-2</v>
      </c>
      <c r="AJ1781" s="51">
        <v>15.389192079790501</v>
      </c>
      <c r="AK1781" s="19">
        <v>0.68596309999935301</v>
      </c>
      <c r="AL1781" s="19">
        <v>4.0443707746817402E-2</v>
      </c>
      <c r="AM1781" s="51">
        <v>50.539760383137001</v>
      </c>
      <c r="AN1781" s="15"/>
      <c r="AO1781" s="22">
        <v>2.9382891425484602E-3</v>
      </c>
      <c r="AP1781" s="22">
        <v>-2.5862817537927198E-3</v>
      </c>
      <c r="AQ1781" s="22">
        <v>7.22334918464185E-3</v>
      </c>
      <c r="AR1781" s="22">
        <v>-3.0325999523483898E-3</v>
      </c>
      <c r="AS1781" s="20">
        <v>8</v>
      </c>
      <c r="AT1781" s="20">
        <v>4</v>
      </c>
      <c r="AU1781" s="20">
        <v>7</v>
      </c>
      <c r="AV1781" s="21">
        <v>5</v>
      </c>
      <c r="AW1781" s="15"/>
      <c r="AX1781" s="25">
        <v>8.8513685915677306E-3</v>
      </c>
      <c r="AY1781" s="26">
        <v>-0.345743566454985</v>
      </c>
      <c r="AZ1781" s="26">
        <v>0.632091177367329</v>
      </c>
      <c r="BA1781" s="26">
        <v>-0.48091011149699597</v>
      </c>
      <c r="BB1781" s="85">
        <v>9.1449612988185396E-4</v>
      </c>
      <c r="BC1781" s="88">
        <v>-1.03279310170728</v>
      </c>
      <c r="BD1781" s="18">
        <v>43752</v>
      </c>
      <c r="BE1781" s="18">
        <v>43783</v>
      </c>
      <c r="BF1781" s="20">
        <v>67</v>
      </c>
      <c r="BG1781" s="18">
        <v>43845</v>
      </c>
      <c r="BH1781" s="15"/>
    </row>
    <row r="1782" spans="1:60" x14ac:dyDescent="0.25">
      <c r="A1782" s="15"/>
      <c r="B1782" s="14" t="s">
        <v>5513</v>
      </c>
      <c r="C1782" s="14" t="s">
        <v>5514</v>
      </c>
      <c r="D1782" s="14" t="s">
        <v>5511</v>
      </c>
      <c r="E1782" s="16" t="s">
        <v>3094</v>
      </c>
      <c r="F1782" s="16" t="s">
        <v>287</v>
      </c>
      <c r="G1782" s="81" t="s">
        <v>224</v>
      </c>
      <c r="H1782" s="82" t="s">
        <v>225</v>
      </c>
      <c r="I1782" s="17" t="s">
        <v>31</v>
      </c>
      <c r="J1782" s="17" t="s">
        <v>5515</v>
      </c>
      <c r="K1782" s="15"/>
      <c r="L1782" s="18">
        <v>44022</v>
      </c>
      <c r="M1782" s="83">
        <v>1820.0387999992799</v>
      </c>
      <c r="N1782" s="84">
        <v>1820.0387999992799</v>
      </c>
      <c r="O1782" s="84">
        <v>1821.90069999918</v>
      </c>
      <c r="P1782" s="85">
        <f t="shared" si="27"/>
        <v>0.99897804529088718</v>
      </c>
      <c r="Q1782" s="18">
        <v>44004</v>
      </c>
      <c r="R1782" s="86">
        <v>51400269.838</v>
      </c>
      <c r="S1782" s="86">
        <v>48112510.700562499</v>
      </c>
      <c r="T1782" s="15"/>
      <c r="U1782" s="19">
        <v>-7.9717220614838907E-5</v>
      </c>
      <c r="V1782" s="51">
        <v>3.3941193305508897E-2</v>
      </c>
      <c r="W1782" s="19">
        <v>-1.1702911251632001E-5</v>
      </c>
      <c r="X1782" s="51">
        <v>0.78774695994070498</v>
      </c>
      <c r="Y1782" s="19">
        <v>1.35990911221597E-2</v>
      </c>
      <c r="Z1782" s="51">
        <v>20.691582570463702</v>
      </c>
      <c r="AA1782" s="19">
        <v>2.15417228027945E-2</v>
      </c>
      <c r="AB1782" s="51">
        <v>22.730839183437599</v>
      </c>
      <c r="AC1782" s="19">
        <v>4.8356666835388799E-2</v>
      </c>
      <c r="AD1782" s="51">
        <v>29.121522181783799</v>
      </c>
      <c r="AE1782" s="19">
        <v>6.7425797455143793E-2</v>
      </c>
      <c r="AF1782" s="87">
        <v>24.5198117941036</v>
      </c>
      <c r="AG1782" s="19">
        <v>-5.2498777040455003E-4</v>
      </c>
      <c r="AH1782" s="51">
        <v>-1.85131976886623</v>
      </c>
      <c r="AI1782" s="19">
        <v>1.44919312533602E-2</v>
      </c>
      <c r="AJ1782" s="51">
        <v>15.176110332337</v>
      </c>
      <c r="AK1782" s="19">
        <v>0.618243798346375</v>
      </c>
      <c r="AL1782" s="19">
        <v>3.7211185122941998E-2</v>
      </c>
      <c r="AM1782" s="51">
        <v>43.767830217839197</v>
      </c>
      <c r="AN1782" s="15"/>
      <c r="AO1782" s="22">
        <v>2.9272993979247998E-3</v>
      </c>
      <c r="AP1782" s="22">
        <v>-2.5971959639719002E-3</v>
      </c>
      <c r="AQ1782" s="22">
        <v>6.8933161437598799E-3</v>
      </c>
      <c r="AR1782" s="22">
        <v>-3.3711688456605801E-3</v>
      </c>
      <c r="AS1782" s="20">
        <v>8</v>
      </c>
      <c r="AT1782" s="20">
        <v>4</v>
      </c>
      <c r="AU1782" s="20">
        <v>7</v>
      </c>
      <c r="AV1782" s="21">
        <v>5</v>
      </c>
      <c r="AW1782" s="15"/>
      <c r="AX1782" s="25">
        <v>8.8402646458325806E-3</v>
      </c>
      <c r="AY1782" s="26">
        <v>-0.767851374521342</v>
      </c>
      <c r="AZ1782" s="26">
        <v>0.61844475861653303</v>
      </c>
      <c r="BA1782" s="26">
        <v>-1.0525383721960699</v>
      </c>
      <c r="BB1782" s="85">
        <v>9.1333617637474201E-4</v>
      </c>
      <c r="BC1782" s="88">
        <v>-1.0682432483845301</v>
      </c>
      <c r="BD1782" s="18">
        <v>43748</v>
      </c>
      <c r="BE1782" s="18">
        <v>43783</v>
      </c>
      <c r="BF1782" s="20">
        <v>84</v>
      </c>
      <c r="BG1782" s="18">
        <v>43866</v>
      </c>
      <c r="BH1782" s="15"/>
    </row>
    <row r="1783" spans="1:60" x14ac:dyDescent="0.25">
      <c r="A1783" s="15"/>
      <c r="B1783" s="14" t="s">
        <v>5516</v>
      </c>
      <c r="C1783" s="14" t="s">
        <v>5517</v>
      </c>
      <c r="D1783" s="14" t="s">
        <v>5511</v>
      </c>
      <c r="E1783" s="16" t="s">
        <v>3097</v>
      </c>
      <c r="F1783" s="16" t="s">
        <v>287</v>
      </c>
      <c r="G1783" s="81" t="s">
        <v>224</v>
      </c>
      <c r="H1783" s="82" t="s">
        <v>225</v>
      </c>
      <c r="I1783" s="17" t="s">
        <v>31</v>
      </c>
      <c r="J1783" s="17" t="s">
        <v>5518</v>
      </c>
      <c r="K1783" s="15"/>
      <c r="L1783" s="18">
        <v>44022</v>
      </c>
      <c r="M1783" s="83">
        <v>1174.0072000008099</v>
      </c>
      <c r="N1783" s="84">
        <v>1174.0072000008099</v>
      </c>
      <c r="O1783" s="84">
        <v>1174.9769999999601</v>
      </c>
      <c r="P1783" s="85">
        <f t="shared" si="27"/>
        <v>0.99917462214226305</v>
      </c>
      <c r="Q1783" s="18">
        <v>44004</v>
      </c>
      <c r="R1783" s="86">
        <v>13424274.314999999</v>
      </c>
      <c r="S1783" s="86">
        <v>9369796.3607031293</v>
      </c>
      <c r="T1783" s="15"/>
      <c r="U1783" s="19">
        <v>-6.8819372245343402E-5</v>
      </c>
      <c r="V1783" s="51">
        <v>3.5030978142458501E-2</v>
      </c>
      <c r="W1783" s="19">
        <v>3.1611158738087402E-4</v>
      </c>
      <c r="X1783" s="51">
        <v>0.82052840980395603</v>
      </c>
      <c r="Y1783" s="19">
        <v>1.56172250408417E-2</v>
      </c>
      <c r="Z1783" s="51">
        <v>20.893395962339099</v>
      </c>
      <c r="AA1783" s="19">
        <v>2.5640416344685901E-2</v>
      </c>
      <c r="AB1783" s="51">
        <v>23.1407085376268</v>
      </c>
      <c r="AC1783" s="19">
        <v>5.6782064340950497E-2</v>
      </c>
      <c r="AD1783" s="51">
        <v>29.9640619323472</v>
      </c>
      <c r="AE1783" s="19">
        <v>8.0319017906731502E-2</v>
      </c>
      <c r="AF1783" s="87">
        <v>25.809133839269599</v>
      </c>
      <c r="AG1783" s="19">
        <v>-4.1575297564122598E-4</v>
      </c>
      <c r="AH1783" s="51">
        <v>-1.8403962893899</v>
      </c>
      <c r="AI1783" s="19">
        <v>1.6622894709144E-2</v>
      </c>
      <c r="AJ1783" s="51">
        <v>15.389206677908099</v>
      </c>
      <c r="AK1783" s="19">
        <v>0.174007200001215</v>
      </c>
      <c r="AL1783" s="19">
        <v>2.9318316306671501E-2</v>
      </c>
      <c r="AM1783" s="51">
        <v>15.1288237460976</v>
      </c>
      <c r="AN1783" s="15"/>
      <c r="AO1783" s="22">
        <v>2.9383055007201602E-3</v>
      </c>
      <c r="AP1783" s="22">
        <v>-2.5862986221909501E-3</v>
      </c>
      <c r="AQ1783" s="22">
        <v>7.2236181986227201E-3</v>
      </c>
      <c r="AR1783" s="22">
        <v>-3.0325782117870399E-3</v>
      </c>
      <c r="AS1783" s="20">
        <v>8</v>
      </c>
      <c r="AT1783" s="20">
        <v>4</v>
      </c>
      <c r="AU1783" s="20">
        <v>7</v>
      </c>
      <c r="AV1783" s="21">
        <v>5</v>
      </c>
      <c r="AW1783" s="15"/>
      <c r="AX1783" s="25">
        <v>8.8513652629171706E-3</v>
      </c>
      <c r="AY1783" s="26">
        <v>-0.34579546258555599</v>
      </c>
      <c r="AZ1783" s="26">
        <v>0.63208945737915201</v>
      </c>
      <c r="BA1783" s="26">
        <v>-0.480978638022862</v>
      </c>
      <c r="BB1783" s="85">
        <v>9.1449576824402404E-4</v>
      </c>
      <c r="BC1783" s="88">
        <v>-1.0328274123130501</v>
      </c>
      <c r="BD1783" s="18">
        <v>43752</v>
      </c>
      <c r="BE1783" s="18">
        <v>43783</v>
      </c>
      <c r="BF1783" s="20">
        <v>67</v>
      </c>
      <c r="BG1783" s="18">
        <v>43845</v>
      </c>
      <c r="BH1783" s="15"/>
    </row>
    <row r="1784" spans="1:60" x14ac:dyDescent="0.25">
      <c r="A1784" s="15"/>
      <c r="B1784" s="14" t="s">
        <v>5519</v>
      </c>
      <c r="C1784" s="14" t="s">
        <v>5520</v>
      </c>
      <c r="D1784" s="14" t="s">
        <v>5511</v>
      </c>
      <c r="E1784" s="16" t="s">
        <v>3100</v>
      </c>
      <c r="F1784" s="16" t="s">
        <v>287</v>
      </c>
      <c r="G1784" s="81" t="s">
        <v>224</v>
      </c>
      <c r="H1784" s="82" t="s">
        <v>225</v>
      </c>
      <c r="I1784" s="17" t="s">
        <v>31</v>
      </c>
      <c r="J1784" s="17" t="s">
        <v>5521</v>
      </c>
      <c r="K1784" s="15"/>
      <c r="L1784" s="18">
        <v>44022</v>
      </c>
      <c r="M1784" s="83">
        <v>1325.40259999968</v>
      </c>
      <c r="N1784" s="84">
        <v>1325.40259999968</v>
      </c>
      <c r="O1784" s="84">
        <v>1326.36700000055</v>
      </c>
      <c r="P1784" s="85">
        <f t="shared" si="27"/>
        <v>0.99927290108931421</v>
      </c>
      <c r="Q1784" s="18">
        <v>44004</v>
      </c>
      <c r="R1784" s="86">
        <v>4335823.1220000004</v>
      </c>
      <c r="S1784" s="86">
        <v>3992417.2878984399</v>
      </c>
      <c r="T1784" s="15"/>
      <c r="U1784" s="19">
        <v>-6.3297514316218399E-5</v>
      </c>
      <c r="V1784" s="51">
        <v>3.5583163935370997E-2</v>
      </c>
      <c r="W1784" s="19">
        <v>4.8023560884757899E-4</v>
      </c>
      <c r="X1784" s="51">
        <v>0.83694081195062597</v>
      </c>
      <c r="Y1784" s="19">
        <v>1.6627510911348502E-2</v>
      </c>
      <c r="Z1784" s="51">
        <v>20.994424549397099</v>
      </c>
      <c r="AA1784" s="19">
        <v>2.7696657480191799E-2</v>
      </c>
      <c r="AB1784" s="51">
        <v>23.3463326511846</v>
      </c>
      <c r="AC1784" s="19">
        <v>6.1019721688353498E-2</v>
      </c>
      <c r="AD1784" s="51">
        <v>30.3878276670875</v>
      </c>
      <c r="AE1784" s="19">
        <v>8.6821126600698295E-2</v>
      </c>
      <c r="AF1784" s="87">
        <v>26.459344708680899</v>
      </c>
      <c r="AG1784" s="19">
        <v>-3.6126906070421699E-4</v>
      </c>
      <c r="AH1784" s="51">
        <v>-1.8349478978961999</v>
      </c>
      <c r="AI1784" s="19">
        <v>1.7689831720417701E-2</v>
      </c>
      <c r="AJ1784" s="51">
        <v>15.4959003790427</v>
      </c>
      <c r="AK1784" s="19">
        <v>-0.86745974000077697</v>
      </c>
      <c r="AL1784" s="19">
        <v>-0.22719006345782</v>
      </c>
      <c r="AM1784" s="51">
        <v>-82.010618154774406</v>
      </c>
      <c r="AN1784" s="15"/>
      <c r="AO1784" s="22">
        <v>2.9437352914101198E-3</v>
      </c>
      <c r="AP1784" s="22">
        <v>-2.58078428214503E-3</v>
      </c>
      <c r="AQ1784" s="22">
        <v>7.3884171561076099E-3</v>
      </c>
      <c r="AR1784" s="22">
        <v>-2.8634205300477299E-3</v>
      </c>
      <c r="AS1784" s="20">
        <v>8</v>
      </c>
      <c r="AT1784" s="20">
        <v>4</v>
      </c>
      <c r="AU1784" s="20">
        <v>7</v>
      </c>
      <c r="AV1784" s="21">
        <v>5</v>
      </c>
      <c r="AW1784" s="15"/>
      <c r="AX1784" s="25">
        <v>8.8577254598476395E-3</v>
      </c>
      <c r="AY1784" s="26">
        <v>-0.13447611109722901</v>
      </c>
      <c r="AZ1784" s="26">
        <v>0.63893271125471096</v>
      </c>
      <c r="BA1784" s="26">
        <v>-0.188414446493198</v>
      </c>
      <c r="BB1784" s="85">
        <v>9.1515930128252901E-4</v>
      </c>
      <c r="BC1784" s="88">
        <v>-1.01599377724233</v>
      </c>
      <c r="BD1784" s="18">
        <v>43752</v>
      </c>
      <c r="BE1784" s="18">
        <v>43783</v>
      </c>
      <c r="BF1784" s="20">
        <v>60</v>
      </c>
      <c r="BG1784" s="18">
        <v>43836</v>
      </c>
      <c r="BH1784" s="15"/>
    </row>
    <row r="1785" spans="1:60" x14ac:dyDescent="0.25">
      <c r="A1785" s="15"/>
      <c r="B1785" s="14" t="s">
        <v>5522</v>
      </c>
      <c r="C1785" s="14" t="s">
        <v>5523</v>
      </c>
      <c r="D1785" s="14" t="s">
        <v>5511</v>
      </c>
      <c r="E1785" s="16" t="s">
        <v>3328</v>
      </c>
      <c r="F1785" s="16" t="s">
        <v>287</v>
      </c>
      <c r="G1785" s="81" t="s">
        <v>224</v>
      </c>
      <c r="H1785" s="82" t="s">
        <v>225</v>
      </c>
      <c r="I1785" s="17" t="s">
        <v>31</v>
      </c>
      <c r="J1785" s="17" t="s">
        <v>5524</v>
      </c>
      <c r="K1785" s="15"/>
      <c r="L1785" s="18">
        <v>44022</v>
      </c>
      <c r="M1785" s="83">
        <v>1190.99010000005</v>
      </c>
      <c r="N1785" s="84">
        <v>1190.99010000005</v>
      </c>
      <c r="O1785" s="84">
        <v>1191.79820000008</v>
      </c>
      <c r="P1785" s="85">
        <f t="shared" si="27"/>
        <v>0.99932194896750981</v>
      </c>
      <c r="Q1785" s="18">
        <v>44004</v>
      </c>
      <c r="R1785" s="86">
        <v>3671749.0449999999</v>
      </c>
      <c r="S1785" s="86">
        <v>3189727.31973828</v>
      </c>
      <c r="T1785" s="15"/>
      <c r="U1785" s="19">
        <v>-6.0618155657721197E-5</v>
      </c>
      <c r="V1785" s="51">
        <v>3.5851099801220698E-2</v>
      </c>
      <c r="W1785" s="19">
        <v>5.6194916032836805E-4</v>
      </c>
      <c r="X1785" s="51">
        <v>0.84511216709870496</v>
      </c>
      <c r="Y1785" s="19">
        <v>1.7132983171904901E-2</v>
      </c>
      <c r="Z1785" s="51">
        <v>21.044971775438199</v>
      </c>
      <c r="AA1785" s="19">
        <v>2.8726675414873198E-2</v>
      </c>
      <c r="AB1785" s="51">
        <v>23.449334444652798</v>
      </c>
      <c r="AC1785" s="19">
        <v>6.3146898128252402E-2</v>
      </c>
      <c r="AD1785" s="51">
        <v>30.600545311084701</v>
      </c>
      <c r="AE1785" s="19">
        <v>9.0090056282933803E-2</v>
      </c>
      <c r="AF1785" s="87">
        <v>26.7862376768899</v>
      </c>
      <c r="AG1785" s="19">
        <v>-3.3398019786545801E-4</v>
      </c>
      <c r="AH1785" s="51">
        <v>-1.83221901161232</v>
      </c>
      <c r="AI1785" s="19">
        <v>1.8223705521450001E-2</v>
      </c>
      <c r="AJ1785" s="51">
        <v>15.549287759146001</v>
      </c>
      <c r="AK1785" s="19">
        <v>0.19099010000005401</v>
      </c>
      <c r="AL1785" s="19">
        <v>3.2148041756954598E-2</v>
      </c>
      <c r="AM1785" s="51">
        <v>14.8838484378066</v>
      </c>
      <c r="AN1785" s="15"/>
      <c r="AO1785" s="22">
        <v>2.9465307106875099E-3</v>
      </c>
      <c r="AP1785" s="22">
        <v>-2.5780252208278398E-3</v>
      </c>
      <c r="AQ1785" s="22">
        <v>7.4713048015837601E-3</v>
      </c>
      <c r="AR1785" s="22">
        <v>-2.7784203166447701E-3</v>
      </c>
      <c r="AS1785" s="20">
        <v>8</v>
      </c>
      <c r="AT1785" s="20">
        <v>4</v>
      </c>
      <c r="AU1785" s="20">
        <v>7</v>
      </c>
      <c r="AV1785" s="21">
        <v>5</v>
      </c>
      <c r="AW1785" s="15"/>
      <c r="AX1785" s="25">
        <v>8.8610389314180797E-3</v>
      </c>
      <c r="AY1785" s="26">
        <v>-2.8708042081376599E-2</v>
      </c>
      <c r="AZ1785" s="26">
        <v>0.64236080954015096</v>
      </c>
      <c r="BA1785" s="26">
        <v>-4.0369287047781199E-2</v>
      </c>
      <c r="BB1785" s="85">
        <v>9.1550485237917195E-4</v>
      </c>
      <c r="BC1785" s="88">
        <v>-1.0075699294284299</v>
      </c>
      <c r="BD1785" s="18">
        <v>43752</v>
      </c>
      <c r="BE1785" s="18">
        <v>43783</v>
      </c>
      <c r="BF1785" s="20">
        <v>59</v>
      </c>
      <c r="BG1785" s="18">
        <v>43833</v>
      </c>
      <c r="BH1785" s="15"/>
    </row>
    <row r="1786" spans="1:60" x14ac:dyDescent="0.25">
      <c r="A1786" s="15"/>
      <c r="B1786" s="14" t="s">
        <v>5525</v>
      </c>
      <c r="C1786" s="14" t="s">
        <v>5526</v>
      </c>
      <c r="D1786" s="14" t="s">
        <v>5511</v>
      </c>
      <c r="E1786" s="16" t="s">
        <v>3332</v>
      </c>
      <c r="F1786" s="16" t="s">
        <v>287</v>
      </c>
      <c r="G1786" s="81" t="s">
        <v>224</v>
      </c>
      <c r="H1786" s="82" t="s">
        <v>225</v>
      </c>
      <c r="I1786" s="17" t="s">
        <v>31</v>
      </c>
      <c r="J1786" s="17" t="s">
        <v>5527</v>
      </c>
      <c r="K1786" s="15"/>
      <c r="L1786" s="18">
        <v>44022</v>
      </c>
      <c r="M1786" s="83">
        <v>1124.7915000002799</v>
      </c>
      <c r="N1786" s="84">
        <v>1124.7915000002799</v>
      </c>
      <c r="O1786" s="84">
        <v>1125.4901999998799</v>
      </c>
      <c r="P1786" s="85">
        <f t="shared" si="27"/>
        <v>0.99937920383527101</v>
      </c>
      <c r="Q1786" s="18">
        <v>44020</v>
      </c>
      <c r="R1786" s="86">
        <v>14169210.880000001</v>
      </c>
      <c r="S1786" s="86">
        <v>4935316.3171640597</v>
      </c>
      <c r="T1786" s="15"/>
      <c r="U1786" s="19">
        <v>-5.2362519454618498E-5</v>
      </c>
      <c r="V1786" s="51">
        <v>3.6676663421531003E-2</v>
      </c>
      <c r="W1786" s="19">
        <v>8.0844721560424703E-4</v>
      </c>
      <c r="X1786" s="51">
        <v>0.86976197262629296</v>
      </c>
      <c r="Y1786" s="19">
        <v>1.8652125043445301E-2</v>
      </c>
      <c r="Z1786" s="51">
        <v>21.196885962592201</v>
      </c>
      <c r="AA1786" s="19">
        <v>3.1821588920138297E-2</v>
      </c>
      <c r="AB1786" s="51">
        <v>23.758825795172001</v>
      </c>
      <c r="AC1786" s="19">
        <v>6.9547550772767905E-2</v>
      </c>
      <c r="AD1786" s="51">
        <v>31.240610575536301</v>
      </c>
      <c r="AE1786" s="19">
        <v>9.1993157904653303E-2</v>
      </c>
      <c r="AF1786" s="87">
        <v>26.976547839061801</v>
      </c>
      <c r="AG1786" s="19">
        <v>-2.5171661854983502E-4</v>
      </c>
      <c r="AH1786" s="51">
        <v>-1.82399265368076</v>
      </c>
      <c r="AI1786" s="19">
        <v>1.9828229093036501E-2</v>
      </c>
      <c r="AJ1786" s="51">
        <v>15.7097401163046</v>
      </c>
      <c r="AK1786" s="19">
        <v>0.124791500000429</v>
      </c>
      <c r="AL1786" s="19">
        <v>2.2879659114551001E-2</v>
      </c>
      <c r="AM1786" s="51">
        <v>7.5987592565143096</v>
      </c>
      <c r="AN1786" s="15"/>
      <c r="AO1786" s="22">
        <v>2.9547569247370098E-3</v>
      </c>
      <c r="AP1786" s="22">
        <v>-2.5698539511722599E-3</v>
      </c>
      <c r="AQ1786" s="22">
        <v>7.7188798750285103E-3</v>
      </c>
      <c r="AR1786" s="22">
        <v>-2.5245136284865999E-3</v>
      </c>
      <c r="AS1786" s="20">
        <v>8</v>
      </c>
      <c r="AT1786" s="20">
        <v>4</v>
      </c>
      <c r="AU1786" s="20">
        <v>7</v>
      </c>
      <c r="AV1786" s="21">
        <v>5</v>
      </c>
      <c r="AW1786" s="15"/>
      <c r="AX1786" s="25">
        <v>8.8720385856231598E-3</v>
      </c>
      <c r="AY1786" s="26">
        <v>0.28854766404629101</v>
      </c>
      <c r="AZ1786" s="26">
        <v>0.652660290812491</v>
      </c>
      <c r="BA1786" s="26">
        <v>0.410207808808082</v>
      </c>
      <c r="BB1786" s="85">
        <v>9.1665098437943005E-4</v>
      </c>
      <c r="BC1786" s="88">
        <v>-0.98235668623146899</v>
      </c>
      <c r="BD1786" s="18">
        <v>43752</v>
      </c>
      <c r="BE1786" s="18">
        <v>43783</v>
      </c>
      <c r="BF1786" s="20">
        <v>58</v>
      </c>
      <c r="BG1786" s="18">
        <v>43832</v>
      </c>
      <c r="BH1786" s="15"/>
    </row>
    <row r="1787" spans="1:60" x14ac:dyDescent="0.25">
      <c r="A1787" s="15"/>
      <c r="B1787" s="14" t="s">
        <v>5528</v>
      </c>
      <c r="C1787" s="14" t="s">
        <v>5529</v>
      </c>
      <c r="D1787" s="14" t="s">
        <v>5511</v>
      </c>
      <c r="E1787" s="16" t="s">
        <v>300</v>
      </c>
      <c r="F1787" s="16" t="s">
        <v>287</v>
      </c>
      <c r="G1787" s="81" t="s">
        <v>224</v>
      </c>
      <c r="H1787" s="82" t="s">
        <v>225</v>
      </c>
      <c r="I1787" s="17" t="s">
        <v>31</v>
      </c>
      <c r="J1787" s="17" t="s">
        <v>5530</v>
      </c>
      <c r="K1787" s="15"/>
      <c r="L1787" s="18">
        <v>44022</v>
      </c>
      <c r="M1787" s="83">
        <v>1235.6711999997499</v>
      </c>
      <c r="N1787" s="84">
        <v>1235.6711999997499</v>
      </c>
      <c r="O1787" s="84">
        <v>1236.41180000082</v>
      </c>
      <c r="P1787" s="85">
        <f t="shared" si="27"/>
        <v>0.99940100862748993</v>
      </c>
      <c r="Q1787" s="18">
        <v>44020</v>
      </c>
      <c r="R1787" s="86">
        <v>4407734.5190000003</v>
      </c>
      <c r="S1787" s="86">
        <v>15927824.077593699</v>
      </c>
      <c r="T1787" s="15"/>
      <c r="U1787" s="19">
        <v>-4.1433254409639603E-5</v>
      </c>
      <c r="V1787" s="51">
        <v>3.7769589926028899E-2</v>
      </c>
      <c r="W1787" s="19">
        <v>1.13646260797395E-3</v>
      </c>
      <c r="X1787" s="51">
        <v>0.902563511863264</v>
      </c>
      <c r="Y1787" s="19">
        <v>2.0680221536167699E-2</v>
      </c>
      <c r="Z1787" s="51">
        <v>21.399695611879</v>
      </c>
      <c r="AA1787" s="19">
        <v>3.5961886243967497E-2</v>
      </c>
      <c r="AB1787" s="51">
        <v>24.1728555275477</v>
      </c>
      <c r="AC1787" s="19">
        <v>7.8144762521333205E-2</v>
      </c>
      <c r="AD1787" s="51">
        <v>32.1003317504073</v>
      </c>
      <c r="AE1787" s="19">
        <v>0.113233043024666</v>
      </c>
      <c r="AF1787" s="87">
        <v>29.100536351063099</v>
      </c>
      <c r="AG1787" s="19">
        <v>-1.4265514164435401E-4</v>
      </c>
      <c r="AH1787" s="51">
        <v>-1.8130865059902099</v>
      </c>
      <c r="AI1787" s="19">
        <v>2.1970098592646502E-2</v>
      </c>
      <c r="AJ1787" s="51">
        <v>15.9239270662656</v>
      </c>
      <c r="AK1787" s="19">
        <v>0.23567120000021499</v>
      </c>
      <c r="AL1787" s="19">
        <v>3.9253958419067203E-2</v>
      </c>
      <c r="AM1787" s="51">
        <v>19.829192672128599</v>
      </c>
      <c r="AN1787" s="15"/>
      <c r="AO1787" s="22">
        <v>2.9656686838279698E-3</v>
      </c>
      <c r="AP1787" s="22">
        <v>-2.5589152628526799E-3</v>
      </c>
      <c r="AQ1787" s="22">
        <v>8.0494256762904098E-3</v>
      </c>
      <c r="AR1787" s="22">
        <v>-2.1857154561075701E-3</v>
      </c>
      <c r="AS1787" s="20">
        <v>9</v>
      </c>
      <c r="AT1787" s="20">
        <v>3</v>
      </c>
      <c r="AU1787" s="20">
        <v>7</v>
      </c>
      <c r="AV1787" s="21">
        <v>5</v>
      </c>
      <c r="AW1787" s="15"/>
      <c r="AX1787" s="25">
        <v>8.8884188259453403E-3</v>
      </c>
      <c r="AY1787" s="26">
        <v>0.71163392273138004</v>
      </c>
      <c r="AZ1787" s="26">
        <v>0.66643606627803798</v>
      </c>
      <c r="BA1787" s="26">
        <v>1.0265360056728201</v>
      </c>
      <c r="BB1787" s="85">
        <v>9.1835635341453803E-4</v>
      </c>
      <c r="BC1787" s="88">
        <v>-0.94870925262603101</v>
      </c>
      <c r="BD1787" s="18">
        <v>43752</v>
      </c>
      <c r="BE1787" s="18">
        <v>43783</v>
      </c>
      <c r="BF1787" s="20">
        <v>54</v>
      </c>
      <c r="BG1787" s="18">
        <v>43826</v>
      </c>
      <c r="BH1787" s="15"/>
    </row>
    <row r="1788" spans="1:60" x14ac:dyDescent="0.25">
      <c r="A1788" s="15"/>
      <c r="B1788" s="14" t="s">
        <v>5531</v>
      </c>
      <c r="C1788" s="14" t="s">
        <v>5532</v>
      </c>
      <c r="D1788" s="14" t="s">
        <v>5511</v>
      </c>
      <c r="E1788" s="16" t="s">
        <v>2879</v>
      </c>
      <c r="F1788" s="16" t="s">
        <v>287</v>
      </c>
      <c r="G1788" s="81" t="s">
        <v>224</v>
      </c>
      <c r="H1788" s="82" t="s">
        <v>225</v>
      </c>
      <c r="I1788" s="17" t="s">
        <v>31</v>
      </c>
      <c r="J1788" s="17" t="s">
        <v>5533</v>
      </c>
      <c r="K1788" s="15"/>
      <c r="L1788" s="18">
        <v>44022</v>
      </c>
      <c r="M1788" s="83">
        <v>1200.3980000000399</v>
      </c>
      <c r="N1788" s="84">
        <v>1200.3980000000399</v>
      </c>
      <c r="O1788" s="84">
        <v>1201.1568999998301</v>
      </c>
      <c r="P1788" s="85">
        <f t="shared" si="27"/>
        <v>0.99936819244863828</v>
      </c>
      <c r="Q1788" s="18">
        <v>44020</v>
      </c>
      <c r="R1788" s="86">
        <v>1313676.328</v>
      </c>
      <c r="S1788" s="86">
        <v>1209849.2472206999</v>
      </c>
      <c r="T1788" s="15"/>
      <c r="U1788" s="19">
        <v>-5.7894111705536502E-5</v>
      </c>
      <c r="V1788" s="51">
        <v>3.6123504196439199E-2</v>
      </c>
      <c r="W1788" s="19">
        <v>6.4420120543218196E-4</v>
      </c>
      <c r="X1788" s="51">
        <v>0.85333737160908596</v>
      </c>
      <c r="Y1788" s="19">
        <v>1.7639164761931201E-2</v>
      </c>
      <c r="Z1788" s="51">
        <v>21.095589934440799</v>
      </c>
      <c r="AA1788" s="19">
        <v>2.9757148820863201E-2</v>
      </c>
      <c r="AB1788" s="51">
        <v>23.552381785237198</v>
      </c>
      <c r="AC1788" s="19">
        <v>6.5276137624095995E-2</v>
      </c>
      <c r="AD1788" s="51">
        <v>30.813469260669098</v>
      </c>
      <c r="AE1788" s="19">
        <v>9.3366096722165795E-2</v>
      </c>
      <c r="AF1788" s="87">
        <v>27.113841720827601</v>
      </c>
      <c r="AG1788" s="19">
        <v>-3.0663754569104602E-4</v>
      </c>
      <c r="AH1788" s="51">
        <v>-1.82948474639488</v>
      </c>
      <c r="AI1788" s="19">
        <v>1.8758460317258099E-2</v>
      </c>
      <c r="AJ1788" s="51">
        <v>15.6027632387268</v>
      </c>
      <c r="AK1788" s="19">
        <v>0.20039800000086</v>
      </c>
      <c r="AL1788" s="19">
        <v>3.3159166865516503E-2</v>
      </c>
      <c r="AM1788" s="51">
        <v>18.3577426139964</v>
      </c>
      <c r="AN1788" s="15"/>
      <c r="AO1788" s="22">
        <v>2.9492353605746801E-3</v>
      </c>
      <c r="AP1788" s="22">
        <v>-2.5753084173629798E-3</v>
      </c>
      <c r="AQ1788" s="22">
        <v>7.5536796794040103E-3</v>
      </c>
      <c r="AR1788" s="22">
        <v>-2.69400111028517E-3</v>
      </c>
      <c r="AS1788" s="20">
        <v>8</v>
      </c>
      <c r="AT1788" s="20">
        <v>4</v>
      </c>
      <c r="AU1788" s="20">
        <v>7</v>
      </c>
      <c r="AV1788" s="21">
        <v>5</v>
      </c>
      <c r="AW1788" s="15"/>
      <c r="AX1788" s="25">
        <v>8.8646294259979198E-3</v>
      </c>
      <c r="AY1788" s="26">
        <v>7.69987943612023E-2</v>
      </c>
      <c r="AZ1788" s="26">
        <v>0.64579034633243304</v>
      </c>
      <c r="BA1788" s="26">
        <v>0.10867019632439701</v>
      </c>
      <c r="BB1788" s="85">
        <v>9.1587902603919205E-4</v>
      </c>
      <c r="BC1788" s="88">
        <v>-0.99916516426583302</v>
      </c>
      <c r="BD1788" s="18">
        <v>43752</v>
      </c>
      <c r="BE1788" s="18">
        <v>43783</v>
      </c>
      <c r="BF1788" s="20">
        <v>58</v>
      </c>
      <c r="BG1788" s="18">
        <v>43832</v>
      </c>
      <c r="BH1788" s="15"/>
    </row>
    <row r="1789" spans="1:60" x14ac:dyDescent="0.25">
      <c r="A1789" s="15"/>
      <c r="B1789" s="14" t="s">
        <v>5534</v>
      </c>
      <c r="C1789" s="14" t="s">
        <v>5535</v>
      </c>
      <c r="D1789" s="14" t="s">
        <v>5536</v>
      </c>
      <c r="E1789" s="16" t="s">
        <v>36</v>
      </c>
      <c r="F1789" s="16" t="s">
        <v>28</v>
      </c>
      <c r="G1789" s="81" t="s">
        <v>38</v>
      </c>
      <c r="H1789" s="82" t="s">
        <v>1628</v>
      </c>
      <c r="I1789" s="17" t="s">
        <v>31</v>
      </c>
      <c r="J1789" s="17" t="s">
        <v>5537</v>
      </c>
      <c r="K1789" s="15"/>
      <c r="L1789" s="18">
        <v>43872</v>
      </c>
      <c r="M1789" s="83"/>
      <c r="N1789" s="84"/>
      <c r="O1789" s="84">
        <v>1245.9700000006701</v>
      </c>
      <c r="P1789" s="85">
        <f t="shared" si="27"/>
        <v>0</v>
      </c>
      <c r="Q1789" s="18">
        <v>43797</v>
      </c>
      <c r="R1789" s="86"/>
      <c r="S1789" s="86">
        <v>1430708.73605859</v>
      </c>
      <c r="T1789" s="15"/>
      <c r="U1789" s="19"/>
      <c r="V1789" s="51"/>
      <c r="W1789" s="19"/>
      <c r="X1789" s="51"/>
      <c r="Y1789" s="19"/>
      <c r="Z1789" s="51"/>
      <c r="AA1789" s="19"/>
      <c r="AB1789" s="51"/>
      <c r="AC1789" s="19"/>
      <c r="AD1789" s="51"/>
      <c r="AE1789" s="19"/>
      <c r="AF1789" s="87"/>
      <c r="AG1789" s="19"/>
      <c r="AH1789" s="51"/>
      <c r="AI1789" s="19"/>
      <c r="AJ1789" s="51"/>
      <c r="AK1789" s="19"/>
      <c r="AL1789" s="19"/>
      <c r="AM1789" s="51"/>
      <c r="AN1789" s="15"/>
      <c r="AO1789" s="22">
        <v>3.9226616592714002E-2</v>
      </c>
      <c r="AP1789" s="22">
        <v>-2.4453098874801099E-2</v>
      </c>
      <c r="AQ1789" s="22">
        <v>0.11797060027136499</v>
      </c>
      <c r="AR1789" s="22">
        <v>-6.5828178552692407E-2</v>
      </c>
      <c r="AS1789" s="20"/>
      <c r="AT1789" s="20"/>
      <c r="AU1789" s="20"/>
      <c r="AV1789" s="21"/>
      <c r="AW1789" s="15"/>
      <c r="AX1789" s="25"/>
      <c r="AY1789" s="26"/>
      <c r="AZ1789" s="26"/>
      <c r="BA1789" s="26"/>
      <c r="BB1789" s="85"/>
      <c r="BC1789" s="88">
        <v>-8.9929292037704691</v>
      </c>
      <c r="BD1789" s="18">
        <v>43797</v>
      </c>
      <c r="BE1789" s="18">
        <v>43826</v>
      </c>
      <c r="BF1789" s="20"/>
      <c r="BG1789" s="18"/>
      <c r="BH1789" s="15"/>
    </row>
    <row r="1790" spans="1:60" x14ac:dyDescent="0.25">
      <c r="A1790" s="15"/>
      <c r="B1790" s="14" t="s">
        <v>5538</v>
      </c>
      <c r="C1790" s="14" t="s">
        <v>5539</v>
      </c>
      <c r="D1790" s="14" t="s">
        <v>5536</v>
      </c>
      <c r="E1790" s="16" t="s">
        <v>43</v>
      </c>
      <c r="F1790" s="16" t="s">
        <v>28</v>
      </c>
      <c r="G1790" s="81" t="s">
        <v>38</v>
      </c>
      <c r="H1790" s="82" t="s">
        <v>1628</v>
      </c>
      <c r="I1790" s="17" t="s">
        <v>31</v>
      </c>
      <c r="J1790" s="17" t="s">
        <v>5540</v>
      </c>
      <c r="K1790" s="15"/>
      <c r="L1790" s="18">
        <v>44022</v>
      </c>
      <c r="M1790" s="83">
        <v>1313.27080000006</v>
      </c>
      <c r="N1790" s="84">
        <v>1313.27080000006</v>
      </c>
      <c r="O1790" s="84">
        <v>1445.21670000069</v>
      </c>
      <c r="P1790" s="85">
        <f t="shared" si="27"/>
        <v>0.90870165007049319</v>
      </c>
      <c r="Q1790" s="18">
        <v>43797</v>
      </c>
      <c r="R1790" s="86">
        <v>99824.963000000003</v>
      </c>
      <c r="S1790" s="86">
        <v>108039.441196167</v>
      </c>
      <c r="T1790" s="15"/>
      <c r="U1790" s="19">
        <v>6.6006509587168702E-3</v>
      </c>
      <c r="V1790" s="51">
        <v>0.70197801123867998</v>
      </c>
      <c r="W1790" s="19">
        <v>-1.03124823372127E-2</v>
      </c>
      <c r="X1790" s="51">
        <v>-0.24233098265540301</v>
      </c>
      <c r="Y1790" s="19">
        <v>-3.4871365989602103E-2</v>
      </c>
      <c r="Z1790" s="51">
        <v>15.844536859294699</v>
      </c>
      <c r="AA1790" s="19">
        <v>0.180083613204188</v>
      </c>
      <c r="AB1790" s="51">
        <v>38.585028223576998</v>
      </c>
      <c r="AC1790" s="19">
        <v>0.15642479007874499</v>
      </c>
      <c r="AD1790" s="51">
        <v>39.928334506112201</v>
      </c>
      <c r="AE1790" s="19">
        <v>0.22226134265307301</v>
      </c>
      <c r="AF1790" s="87">
        <v>40.003366313932901</v>
      </c>
      <c r="AG1790" s="19">
        <v>-2.98768810826004E-2</v>
      </c>
      <c r="AH1790" s="51">
        <v>-4.7865091000858202</v>
      </c>
      <c r="AI1790" s="19">
        <v>-5.5242226080736102E-3</v>
      </c>
      <c r="AJ1790" s="51">
        <v>13.1744949461863</v>
      </c>
      <c r="AK1790" s="19">
        <v>0.31327079999930002</v>
      </c>
      <c r="AL1790" s="19">
        <v>5.9305454537025099E-2</v>
      </c>
      <c r="AM1790" s="51">
        <v>19.973860502796001</v>
      </c>
      <c r="AN1790" s="15"/>
      <c r="AO1790" s="22">
        <v>4.3238557638687801E-2</v>
      </c>
      <c r="AP1790" s="22">
        <v>-6.6183227370856898E-2</v>
      </c>
      <c r="AQ1790" s="22">
        <v>0.120694012748572</v>
      </c>
      <c r="AR1790" s="22">
        <v>-7.5721355766290799E-2</v>
      </c>
      <c r="AS1790" s="20">
        <v>8</v>
      </c>
      <c r="AT1790" s="20">
        <v>4</v>
      </c>
      <c r="AU1790" s="20">
        <v>8</v>
      </c>
      <c r="AV1790" s="21">
        <v>4</v>
      </c>
      <c r="AW1790" s="15"/>
      <c r="AX1790" s="25">
        <v>0.18593390715483099</v>
      </c>
      <c r="AY1790" s="26">
        <v>1.0886220227603201</v>
      </c>
      <c r="AZ1790" s="26">
        <v>1.15094376500929</v>
      </c>
      <c r="BA1790" s="26">
        <v>1.6188112015315701</v>
      </c>
      <c r="BB1790" s="85">
        <v>1.9169239522907399E-2</v>
      </c>
      <c r="BC1790" s="88">
        <v>-23.011773943668199</v>
      </c>
      <c r="BD1790" s="18">
        <v>43797</v>
      </c>
      <c r="BE1790" s="18">
        <v>43903</v>
      </c>
      <c r="BF1790" s="20"/>
      <c r="BG1790" s="18"/>
      <c r="BH1790" s="15"/>
    </row>
    <row r="1791" spans="1:60" x14ac:dyDescent="0.25">
      <c r="A1791" s="15"/>
      <c r="B1791" s="14" t="s">
        <v>5541</v>
      </c>
      <c r="C1791" s="14" t="s">
        <v>5542</v>
      </c>
      <c r="D1791" s="14" t="s">
        <v>5536</v>
      </c>
      <c r="E1791" s="16" t="s">
        <v>213</v>
      </c>
      <c r="F1791" s="16" t="s">
        <v>28</v>
      </c>
      <c r="G1791" s="81" t="s">
        <v>38</v>
      </c>
      <c r="H1791" s="82" t="s">
        <v>1628</v>
      </c>
      <c r="I1791" s="17" t="s">
        <v>31</v>
      </c>
      <c r="J1791" s="17" t="s">
        <v>5543</v>
      </c>
      <c r="K1791" s="15"/>
      <c r="L1791" s="18">
        <v>44022</v>
      </c>
      <c r="M1791" s="83">
        <v>1269.8311999999</v>
      </c>
      <c r="N1791" s="84">
        <v>1269.8311999999</v>
      </c>
      <c r="O1791" s="84">
        <v>1381.9925999995301</v>
      </c>
      <c r="P1791" s="85">
        <f t="shared" si="27"/>
        <v>0.91884081000168294</v>
      </c>
      <c r="Q1791" s="18">
        <v>43797</v>
      </c>
      <c r="R1791" s="86">
        <v>23622212.223999999</v>
      </c>
      <c r="S1791" s="86">
        <v>13152361.002390601</v>
      </c>
      <c r="T1791" s="15"/>
      <c r="U1791" s="19">
        <v>6.6502447243692604E-3</v>
      </c>
      <c r="V1791" s="51">
        <v>0.70693738780391902</v>
      </c>
      <c r="W1791" s="19">
        <v>-8.8474079329898796E-3</v>
      </c>
      <c r="X1791" s="51">
        <v>-9.5823542233119993E-2</v>
      </c>
      <c r="Y1791" s="19">
        <v>-2.6169909467171199E-2</v>
      </c>
      <c r="Z1791" s="51">
        <v>16.714682511519602</v>
      </c>
      <c r="AA1791" s="19">
        <v>0.201576829762489</v>
      </c>
      <c r="AB1791" s="51">
        <v>40.734349879436202</v>
      </c>
      <c r="AC1791" s="19">
        <v>0.198876418497239</v>
      </c>
      <c r="AD1791" s="51">
        <v>44.173497347976102</v>
      </c>
      <c r="AE1791" s="19"/>
      <c r="AF1791" s="87"/>
      <c r="AG1791" s="19">
        <v>-2.9398237871646402E-2</v>
      </c>
      <c r="AH1791" s="51">
        <v>-4.7386447789904196</v>
      </c>
      <c r="AI1791" s="19">
        <v>3.9368251618725498E-3</v>
      </c>
      <c r="AJ1791" s="51">
        <v>14.120599723188199</v>
      </c>
      <c r="AK1791" s="19">
        <v>0.26983119999931698</v>
      </c>
      <c r="AL1791" s="19">
        <v>8.6702044036501294E-2</v>
      </c>
      <c r="AM1791" s="51">
        <v>51.947570323944099</v>
      </c>
      <c r="AN1791" s="15"/>
      <c r="AO1791" s="22">
        <v>4.3289977547828998E-2</v>
      </c>
      <c r="AP1791" s="22">
        <v>-6.6137108779948897E-2</v>
      </c>
      <c r="AQ1791" s="22">
        <v>0.12235322591732301</v>
      </c>
      <c r="AR1791" s="22">
        <v>-7.4398591832505204E-2</v>
      </c>
      <c r="AS1791" s="20">
        <v>8</v>
      </c>
      <c r="AT1791" s="20">
        <v>4</v>
      </c>
      <c r="AU1791" s="20">
        <v>8</v>
      </c>
      <c r="AV1791" s="21">
        <v>4</v>
      </c>
      <c r="AW1791" s="15"/>
      <c r="AX1791" s="25">
        <v>0.185969610606844</v>
      </c>
      <c r="AY1791" s="26">
        <v>1.1999640970807399</v>
      </c>
      <c r="AZ1791" s="26">
        <v>1.2156433507698201</v>
      </c>
      <c r="BA1791" s="26">
        <v>1.79120666371819</v>
      </c>
      <c r="BB1791" s="85">
        <v>1.9174026888158599E-2</v>
      </c>
      <c r="BC1791" s="88">
        <v>-22.6082324898161</v>
      </c>
      <c r="BD1791" s="18">
        <v>43797</v>
      </c>
      <c r="BE1791" s="18">
        <v>43903</v>
      </c>
      <c r="BF1791" s="20"/>
      <c r="BG1791" s="18"/>
      <c r="BH1791" s="15"/>
    </row>
    <row r="1792" spans="1:60" x14ac:dyDescent="0.25">
      <c r="A1792" s="15"/>
      <c r="B1792" s="14" t="s">
        <v>5544</v>
      </c>
      <c r="C1792" s="14" t="s">
        <v>5545</v>
      </c>
      <c r="D1792" s="14" t="s">
        <v>5536</v>
      </c>
      <c r="E1792" s="16" t="s">
        <v>51</v>
      </c>
      <c r="F1792" s="16" t="s">
        <v>28</v>
      </c>
      <c r="G1792" s="81" t="s">
        <v>38</v>
      </c>
      <c r="H1792" s="82" t="s">
        <v>1628</v>
      </c>
      <c r="I1792" s="17" t="s">
        <v>31</v>
      </c>
      <c r="J1792" s="17" t="s">
        <v>5546</v>
      </c>
      <c r="K1792" s="15"/>
      <c r="L1792" s="18">
        <v>43872</v>
      </c>
      <c r="M1792" s="83"/>
      <c r="N1792" s="84"/>
      <c r="O1792" s="84">
        <v>1397.1242999993301</v>
      </c>
      <c r="P1792" s="85">
        <f t="shared" si="27"/>
        <v>0</v>
      </c>
      <c r="Q1792" s="18">
        <v>43797</v>
      </c>
      <c r="R1792" s="86"/>
      <c r="S1792" s="86">
        <v>500078.05667333998</v>
      </c>
      <c r="T1792" s="15"/>
      <c r="U1792" s="19"/>
      <c r="V1792" s="51"/>
      <c r="W1792" s="19"/>
      <c r="X1792" s="51"/>
      <c r="Y1792" s="19"/>
      <c r="Z1792" s="51"/>
      <c r="AA1792" s="19"/>
      <c r="AB1792" s="51"/>
      <c r="AC1792" s="19"/>
      <c r="AD1792" s="51"/>
      <c r="AE1792" s="19"/>
      <c r="AF1792" s="87"/>
      <c r="AG1792" s="19"/>
      <c r="AH1792" s="51"/>
      <c r="AI1792" s="19"/>
      <c r="AJ1792" s="51"/>
      <c r="AK1792" s="19"/>
      <c r="AL1792" s="19"/>
      <c r="AM1792" s="51"/>
      <c r="AN1792" s="15"/>
      <c r="AO1792" s="22">
        <v>3.9248790457349997E-2</v>
      </c>
      <c r="AP1792" s="22">
        <v>-2.4432231401988198E-2</v>
      </c>
      <c r="AQ1792" s="22">
        <v>0.118687538977683</v>
      </c>
      <c r="AR1792" s="22">
        <v>-6.5208799238462206E-2</v>
      </c>
      <c r="AS1792" s="20"/>
      <c r="AT1792" s="20"/>
      <c r="AU1792" s="20"/>
      <c r="AV1792" s="21"/>
      <c r="AW1792" s="15"/>
      <c r="AX1792" s="25"/>
      <c r="AY1792" s="26"/>
      <c r="AZ1792" s="26"/>
      <c r="BA1792" s="26"/>
      <c r="BB1792" s="85"/>
      <c r="BC1792" s="88">
        <v>-8.93648474934162</v>
      </c>
      <c r="BD1792" s="18">
        <v>43797</v>
      </c>
      <c r="BE1792" s="18">
        <v>43826</v>
      </c>
      <c r="BF1792" s="20"/>
      <c r="BG1792" s="18"/>
      <c r="BH1792" s="15"/>
    </row>
    <row r="1793" spans="1:60" x14ac:dyDescent="0.25">
      <c r="A1793" s="15"/>
      <c r="B1793" s="14" t="s">
        <v>5547</v>
      </c>
      <c r="C1793" s="14" t="s">
        <v>5548</v>
      </c>
      <c r="D1793" s="14" t="s">
        <v>5536</v>
      </c>
      <c r="E1793" s="16" t="s">
        <v>317</v>
      </c>
      <c r="F1793" s="16" t="s">
        <v>28</v>
      </c>
      <c r="G1793" s="81" t="s">
        <v>38</v>
      </c>
      <c r="H1793" s="82" t="s">
        <v>1628</v>
      </c>
      <c r="I1793" s="17" t="s">
        <v>31</v>
      </c>
      <c r="J1793" s="17" t="s">
        <v>64</v>
      </c>
      <c r="K1793" s="15"/>
      <c r="L1793" s="18">
        <v>44022</v>
      </c>
      <c r="M1793" s="83">
        <v>1112.92989999987</v>
      </c>
      <c r="N1793" s="84">
        <v>1112.92989999987</v>
      </c>
      <c r="O1793" s="84"/>
      <c r="P1793" s="85" t="str">
        <f t="shared" si="27"/>
        <v/>
      </c>
      <c r="Q1793" s="18"/>
      <c r="R1793" s="86">
        <v>1413967.929</v>
      </c>
      <c r="S1793" s="86"/>
      <c r="T1793" s="15"/>
      <c r="U1793" s="19">
        <v>6.5261914969596503E-3</v>
      </c>
      <c r="V1793" s="51">
        <v>0.69453206506295795</v>
      </c>
      <c r="W1793" s="19">
        <v>-1.2506466138802399E-2</v>
      </c>
      <c r="X1793" s="51">
        <v>-0.46172936281436699</v>
      </c>
      <c r="Y1793" s="19"/>
      <c r="Z1793" s="51"/>
      <c r="AA1793" s="19"/>
      <c r="AB1793" s="51"/>
      <c r="AC1793" s="19"/>
      <c r="AD1793" s="51"/>
      <c r="AE1793" s="19"/>
      <c r="AF1793" s="87"/>
      <c r="AG1793" s="19">
        <v>-3.0594129055316398E-2</v>
      </c>
      <c r="AH1793" s="51">
        <v>-4.8582338973574197</v>
      </c>
      <c r="AI1793" s="19"/>
      <c r="AJ1793" s="51"/>
      <c r="AK1793" s="19">
        <v>-5.5058894850881203E-2</v>
      </c>
      <c r="AL1793" s="19">
        <v>-0.124865675941692</v>
      </c>
      <c r="AM1793" s="51">
        <v>8.1409918888384691</v>
      </c>
      <c r="AN1793" s="15"/>
      <c r="AO1793" s="22">
        <v>4.3161330240764101E-2</v>
      </c>
      <c r="AP1793" s="22">
        <v>-6.6252240874746293E-2</v>
      </c>
      <c r="AQ1793" s="22">
        <v>4.0333054770599099E-2</v>
      </c>
      <c r="AR1793" s="22">
        <v>-3.0594129055316398E-2</v>
      </c>
      <c r="AS1793" s="20"/>
      <c r="AT1793" s="20"/>
      <c r="AU1793" s="20"/>
      <c r="AV1793" s="21"/>
      <c r="AW1793" s="15"/>
      <c r="AX1793" s="25"/>
      <c r="AY1793" s="26"/>
      <c r="AZ1793" s="26"/>
      <c r="BA1793" s="26"/>
      <c r="BB1793" s="85"/>
      <c r="BC1793" s="88">
        <v>-19.606777490349501</v>
      </c>
      <c r="BD1793" s="18">
        <v>43874</v>
      </c>
      <c r="BE1793" s="18">
        <v>43910</v>
      </c>
      <c r="BF1793" s="20"/>
      <c r="BG1793" s="18"/>
      <c r="BH1793" s="15"/>
    </row>
    <row r="1794" spans="1:60" x14ac:dyDescent="0.25">
      <c r="A1794" s="15"/>
      <c r="B1794" s="14" t="s">
        <v>5549</v>
      </c>
      <c r="C1794" s="14" t="s">
        <v>5550</v>
      </c>
      <c r="D1794" s="14" t="s">
        <v>5536</v>
      </c>
      <c r="E1794" s="16" t="s">
        <v>320</v>
      </c>
      <c r="F1794" s="16" t="s">
        <v>28</v>
      </c>
      <c r="G1794" s="81" t="s">
        <v>38</v>
      </c>
      <c r="H1794" s="82" t="s">
        <v>1628</v>
      </c>
      <c r="I1794" s="17" t="s">
        <v>31</v>
      </c>
      <c r="J1794" s="17" t="s">
        <v>5551</v>
      </c>
      <c r="K1794" s="15"/>
      <c r="L1794" s="18">
        <v>44022</v>
      </c>
      <c r="M1794" s="83">
        <v>1207.8903000000901</v>
      </c>
      <c r="N1794" s="84">
        <v>1207.8903000000901</v>
      </c>
      <c r="O1794" s="84">
        <v>1338.91249999963</v>
      </c>
      <c r="P1794" s="85">
        <f t="shared" si="27"/>
        <v>0.90214282113313893</v>
      </c>
      <c r="Q1794" s="18">
        <v>43797</v>
      </c>
      <c r="R1794" s="86">
        <v>249174.33100000001</v>
      </c>
      <c r="S1794" s="86">
        <v>217908.026492187</v>
      </c>
      <c r="T1794" s="15"/>
      <c r="U1794" s="19">
        <v>6.5682040221872696E-3</v>
      </c>
      <c r="V1794" s="51">
        <v>0.69873331758571999</v>
      </c>
      <c r="W1794" s="19">
        <v>-1.12680656411612E-2</v>
      </c>
      <c r="X1794" s="51">
        <v>-0.33788931305025499</v>
      </c>
      <c r="Y1794" s="19">
        <v>-4.05096595604846E-2</v>
      </c>
      <c r="Z1794" s="51">
        <v>15.280707502199199</v>
      </c>
      <c r="AA1794" s="19">
        <v>0.16625927564397</v>
      </c>
      <c r="AB1794" s="51">
        <v>37.202594467555201</v>
      </c>
      <c r="AC1794" s="19">
        <v>0.12952720411340099</v>
      </c>
      <c r="AD1794" s="51">
        <v>37.238575909577797</v>
      </c>
      <c r="AE1794" s="19">
        <v>0.17988709564990099</v>
      </c>
      <c r="AF1794" s="87">
        <v>35.765941613586598</v>
      </c>
      <c r="AG1794" s="19">
        <v>-3.0189070088454201E-2</v>
      </c>
      <c r="AH1794" s="51">
        <v>-4.8177280006711998</v>
      </c>
      <c r="AI1794" s="19">
        <v>-1.16523515061999E-2</v>
      </c>
      <c r="AJ1794" s="51">
        <v>12.5616820563737</v>
      </c>
      <c r="AK1794" s="19">
        <v>0.207890300000145</v>
      </c>
      <c r="AL1794" s="19">
        <v>4.0052402267974699E-2</v>
      </c>
      <c r="AM1794" s="51">
        <v>13.784799083994599</v>
      </c>
      <c r="AN1794" s="15"/>
      <c r="AO1794" s="22">
        <v>4.3204990421145298E-2</v>
      </c>
      <c r="AP1794" s="22">
        <v>-6.6213226048639606E-2</v>
      </c>
      <c r="AQ1794" s="22">
        <v>0.11961210766283301</v>
      </c>
      <c r="AR1794" s="22">
        <v>-7.6583747563781807E-2</v>
      </c>
      <c r="AS1794" s="20">
        <v>8</v>
      </c>
      <c r="AT1794" s="20">
        <v>4</v>
      </c>
      <c r="AU1794" s="20">
        <v>7</v>
      </c>
      <c r="AV1794" s="21">
        <v>5</v>
      </c>
      <c r="AW1794" s="15"/>
      <c r="AX1794" s="25">
        <v>0.185911664589366</v>
      </c>
      <c r="AY1794" s="26">
        <v>1.0169392347197601</v>
      </c>
      <c r="AZ1794" s="26">
        <v>1.10929577776733</v>
      </c>
      <c r="BA1794" s="26">
        <v>1.5084513854017101</v>
      </c>
      <c r="BB1794" s="85">
        <v>1.9166225725457502E-2</v>
      </c>
      <c r="BC1794" s="88">
        <v>-23.274067573511299</v>
      </c>
      <c r="BD1794" s="18">
        <v>43797</v>
      </c>
      <c r="BE1794" s="18">
        <v>43903</v>
      </c>
      <c r="BF1794" s="20"/>
      <c r="BG1794" s="18"/>
      <c r="BH1794" s="15"/>
    </row>
    <row r="1795" spans="1:60" x14ac:dyDescent="0.25">
      <c r="A1795" s="15"/>
      <c r="B1795" s="14" t="s">
        <v>5552</v>
      </c>
      <c r="C1795" s="14" t="s">
        <v>5553</v>
      </c>
      <c r="D1795" s="14" t="s">
        <v>5554</v>
      </c>
      <c r="E1795" s="16" t="s">
        <v>36</v>
      </c>
      <c r="F1795" s="16" t="s">
        <v>114</v>
      </c>
      <c r="G1795" s="81" t="s">
        <v>205</v>
      </c>
      <c r="H1795" s="82" t="s">
        <v>206</v>
      </c>
      <c r="I1795" s="17" t="s">
        <v>31</v>
      </c>
      <c r="J1795" s="17" t="s">
        <v>5555</v>
      </c>
      <c r="K1795" s="15"/>
      <c r="L1795" s="18">
        <v>44022</v>
      </c>
      <c r="M1795" s="83">
        <v>1935.2993999999001</v>
      </c>
      <c r="N1795" s="84">
        <v>1935.2993999999001</v>
      </c>
      <c r="O1795" s="84">
        <v>1956.5571999996901</v>
      </c>
      <c r="P1795" s="85">
        <f t="shared" si="27"/>
        <v>0.98913509914261977</v>
      </c>
      <c r="Q1795" s="18">
        <v>43748</v>
      </c>
      <c r="R1795" s="86">
        <v>67907051.253000006</v>
      </c>
      <c r="S1795" s="86">
        <v>65155364.210062496</v>
      </c>
      <c r="T1795" s="15"/>
      <c r="U1795" s="19">
        <v>-8.4860520655638495E-4</v>
      </c>
      <c r="V1795" s="51">
        <v>-4.2947605288645697E-2</v>
      </c>
      <c r="W1795" s="19">
        <v>4.1840235644485801E-3</v>
      </c>
      <c r="X1795" s="51">
        <v>1.20731960751073</v>
      </c>
      <c r="Y1795" s="19">
        <v>6.8176239801687197E-3</v>
      </c>
      <c r="Z1795" s="51">
        <v>20.0134358562646</v>
      </c>
      <c r="AA1795" s="19">
        <v>1.39691810491058E-2</v>
      </c>
      <c r="AB1795" s="51">
        <v>21.973585008061502</v>
      </c>
      <c r="AC1795" s="19">
        <v>6.14313526621117E-2</v>
      </c>
      <c r="AD1795" s="51">
        <v>30.428990764456099</v>
      </c>
      <c r="AE1795" s="19">
        <v>8.2648153842455899E-2</v>
      </c>
      <c r="AF1795" s="87">
        <v>26.042047432856599</v>
      </c>
      <c r="AG1795" s="19">
        <v>-5.9170277563680396E-4</v>
      </c>
      <c r="AH1795" s="51">
        <v>-1.85799126938946</v>
      </c>
      <c r="AI1795" s="19">
        <v>1.07194368247292E-2</v>
      </c>
      <c r="AJ1795" s="51">
        <v>14.798860889466599</v>
      </c>
      <c r="AK1795" s="19">
        <v>0.81901008524931995</v>
      </c>
      <c r="AL1795" s="19">
        <v>3.79382354385598E-2</v>
      </c>
      <c r="AM1795" s="51">
        <v>-42.527490834123498</v>
      </c>
      <c r="AN1795" s="15"/>
      <c r="AO1795" s="22">
        <v>1.6550611828279198E-2</v>
      </c>
      <c r="AP1795" s="22">
        <v>-2.4086902339149702E-2</v>
      </c>
      <c r="AQ1795" s="22">
        <v>2.3370609338599E-2</v>
      </c>
      <c r="AR1795" s="22">
        <v>-1.7915850319695899E-2</v>
      </c>
      <c r="AS1795" s="20">
        <v>6</v>
      </c>
      <c r="AT1795" s="20">
        <v>6</v>
      </c>
      <c r="AU1795" s="20">
        <v>7</v>
      </c>
      <c r="AV1795" s="21">
        <v>5</v>
      </c>
      <c r="AW1795" s="15"/>
      <c r="AX1795" s="25">
        <v>3.9950953653242298E-2</v>
      </c>
      <c r="AY1795" s="26">
        <v>-0.28648076958324997</v>
      </c>
      <c r="AZ1795" s="26">
        <v>0.59963254938338695</v>
      </c>
      <c r="BA1795" s="26">
        <v>-0.36297253933253198</v>
      </c>
      <c r="BB1795" s="85">
        <v>4.1130527222640002E-3</v>
      </c>
      <c r="BC1795" s="88">
        <v>-5.9965586489997804</v>
      </c>
      <c r="BD1795" s="18">
        <v>43748</v>
      </c>
      <c r="BE1795" s="18">
        <v>43783</v>
      </c>
      <c r="BF1795" s="20"/>
      <c r="BG1795" s="18"/>
      <c r="BH1795" s="15"/>
    </row>
    <row r="1796" spans="1:60" x14ac:dyDescent="0.25">
      <c r="A1796" s="15"/>
      <c r="B1796" s="14" t="s">
        <v>5556</v>
      </c>
      <c r="C1796" s="14" t="s">
        <v>5557</v>
      </c>
      <c r="D1796" s="14" t="s">
        <v>5554</v>
      </c>
      <c r="E1796" s="16" t="s">
        <v>77</v>
      </c>
      <c r="F1796" s="16" t="s">
        <v>114</v>
      </c>
      <c r="G1796" s="81" t="s">
        <v>205</v>
      </c>
      <c r="H1796" s="82" t="s">
        <v>206</v>
      </c>
      <c r="I1796" s="17" t="s">
        <v>31</v>
      </c>
      <c r="J1796" s="17" t="s">
        <v>5558</v>
      </c>
      <c r="K1796" s="15"/>
      <c r="L1796" s="18">
        <v>44022</v>
      </c>
      <c r="M1796" s="83">
        <v>2172.5791000016002</v>
      </c>
      <c r="N1796" s="84">
        <v>2172.5791000016002</v>
      </c>
      <c r="O1796" s="84">
        <v>2182.4989000000101</v>
      </c>
      <c r="P1796" s="85">
        <f t="shared" si="27"/>
        <v>0.9954548430707526</v>
      </c>
      <c r="Q1796" s="18">
        <v>43748</v>
      </c>
      <c r="R1796" s="86">
        <v>7111126.273</v>
      </c>
      <c r="S1796" s="86">
        <v>7524928.1690468797</v>
      </c>
      <c r="T1796" s="15"/>
      <c r="U1796" s="19">
        <v>-8.2543301232362897E-4</v>
      </c>
      <c r="V1796" s="51">
        <v>-4.0630385865370003E-2</v>
      </c>
      <c r="W1796" s="19">
        <v>4.8839048668014601E-3</v>
      </c>
      <c r="X1796" s="51">
        <v>1.27730773774601</v>
      </c>
      <c r="Y1796" s="19">
        <v>1.10823623072065E-2</v>
      </c>
      <c r="Z1796" s="51">
        <v>20.439909688982901</v>
      </c>
      <c r="AA1796" s="19">
        <v>2.26363674191816E-2</v>
      </c>
      <c r="AB1796" s="51">
        <v>22.840303645090898</v>
      </c>
      <c r="AC1796" s="19">
        <v>7.9642675884315395E-2</v>
      </c>
      <c r="AD1796" s="51">
        <v>32.250123086676503</v>
      </c>
      <c r="AE1796" s="19">
        <v>0.110475143386866</v>
      </c>
      <c r="AF1796" s="87">
        <v>28.824746387283099</v>
      </c>
      <c r="AG1796" s="19">
        <v>-3.5958137686975501E-4</v>
      </c>
      <c r="AH1796" s="51">
        <v>-1.83477912951275</v>
      </c>
      <c r="AI1796" s="19">
        <v>1.52364978002879E-2</v>
      </c>
      <c r="AJ1796" s="51">
        <v>15.2505669870297</v>
      </c>
      <c r="AK1796" s="19">
        <v>0.50934341609885403</v>
      </c>
      <c r="AL1796" s="19">
        <v>4.4286818785621997E-2</v>
      </c>
      <c r="AM1796" s="51">
        <v>67.343289524200401</v>
      </c>
      <c r="AN1796" s="15"/>
      <c r="AO1796" s="22">
        <v>1.6574270550336199E-2</v>
      </c>
      <c r="AP1796" s="22">
        <v>-2.4064198447376801E-2</v>
      </c>
      <c r="AQ1796" s="22">
        <v>2.40839025573223E-2</v>
      </c>
      <c r="AR1796" s="22">
        <v>-1.72066161458133E-2</v>
      </c>
      <c r="AS1796" s="20">
        <v>6</v>
      </c>
      <c r="AT1796" s="20">
        <v>6</v>
      </c>
      <c r="AU1796" s="20">
        <v>7</v>
      </c>
      <c r="AV1796" s="21">
        <v>5</v>
      </c>
      <c r="AW1796" s="15"/>
      <c r="AX1796" s="25">
        <v>3.99685472025521E-2</v>
      </c>
      <c r="AY1796" s="26">
        <v>-8.7630518591026899E-2</v>
      </c>
      <c r="AZ1796" s="26">
        <v>0.62870388806368305</v>
      </c>
      <c r="BA1796" s="26">
        <v>-0.111540859928368</v>
      </c>
      <c r="BB1796" s="85">
        <v>4.1149737739033304E-3</v>
      </c>
      <c r="BC1796" s="88">
        <v>-5.9199067638328398</v>
      </c>
      <c r="BD1796" s="18">
        <v>43748</v>
      </c>
      <c r="BE1796" s="18">
        <v>43783</v>
      </c>
      <c r="BF1796" s="20"/>
      <c r="BG1796" s="18"/>
      <c r="BH1796" s="15"/>
    </row>
    <row r="1797" spans="1:60" x14ac:dyDescent="0.25">
      <c r="A1797" s="15"/>
      <c r="B1797" s="14" t="s">
        <v>5559</v>
      </c>
      <c r="C1797" s="14" t="s">
        <v>5560</v>
      </c>
      <c r="D1797" s="14" t="s">
        <v>5554</v>
      </c>
      <c r="E1797" s="16" t="s">
        <v>55</v>
      </c>
      <c r="F1797" s="16" t="s">
        <v>114</v>
      </c>
      <c r="G1797" s="81" t="s">
        <v>205</v>
      </c>
      <c r="H1797" s="82" t="s">
        <v>206</v>
      </c>
      <c r="I1797" s="17" t="s">
        <v>31</v>
      </c>
      <c r="J1797" s="17" t="s">
        <v>5561</v>
      </c>
      <c r="K1797" s="15"/>
      <c r="L1797" s="18">
        <v>44022</v>
      </c>
      <c r="M1797" s="83">
        <v>1524.73949999921</v>
      </c>
      <c r="N1797" s="84">
        <v>1524.73949999921</v>
      </c>
      <c r="O1797" s="84">
        <v>1532.8494000006499</v>
      </c>
      <c r="P1797" s="85">
        <f t="shared" si="27"/>
        <v>0.99470926497969303</v>
      </c>
      <c r="Q1797" s="18">
        <v>43748</v>
      </c>
      <c r="R1797" s="86">
        <v>117138221.80599999</v>
      </c>
      <c r="S1797" s="86">
        <v>97692417.723250002</v>
      </c>
      <c r="T1797" s="15"/>
      <c r="U1797" s="19">
        <v>-8.2811097672674805E-4</v>
      </c>
      <c r="V1797" s="51">
        <v>-4.0898182305681999E-2</v>
      </c>
      <c r="W1797" s="19">
        <v>4.8015313004725604E-3</v>
      </c>
      <c r="X1797" s="51">
        <v>1.2690703811131201</v>
      </c>
      <c r="Y1797" s="19">
        <v>1.05796939769789E-2</v>
      </c>
      <c r="Z1797" s="51">
        <v>20.389642855938298</v>
      </c>
      <c r="AA1797" s="19">
        <v>2.1612915285004398E-2</v>
      </c>
      <c r="AB1797" s="51">
        <v>22.7379584316514</v>
      </c>
      <c r="AC1797" s="19">
        <v>7.7484133013058495E-2</v>
      </c>
      <c r="AD1797" s="51">
        <v>32.034268799587203</v>
      </c>
      <c r="AE1797" s="19">
        <v>0.107295835319819</v>
      </c>
      <c r="AF1797" s="87">
        <v>28.506815580592999</v>
      </c>
      <c r="AG1797" s="19">
        <v>-3.8686720654368401E-4</v>
      </c>
      <c r="AH1797" s="51">
        <v>-1.83750771248015</v>
      </c>
      <c r="AI1797" s="19">
        <v>1.47040767114959E-2</v>
      </c>
      <c r="AJ1797" s="51">
        <v>15.1973248781433</v>
      </c>
      <c r="AK1797" s="19">
        <v>0.52417555504303903</v>
      </c>
      <c r="AL1797" s="19">
        <v>4.5362318400293603E-2</v>
      </c>
      <c r="AM1797" s="51">
        <v>68.826503418618799</v>
      </c>
      <c r="AN1797" s="15"/>
      <c r="AO1797" s="22">
        <v>1.6571450722039999E-2</v>
      </c>
      <c r="AP1797" s="22">
        <v>-2.40668311171248E-2</v>
      </c>
      <c r="AQ1797" s="22">
        <v>2.3999964214453901E-2</v>
      </c>
      <c r="AR1797" s="22">
        <v>-1.7290082641011398E-2</v>
      </c>
      <c r="AS1797" s="20">
        <v>6</v>
      </c>
      <c r="AT1797" s="20">
        <v>6</v>
      </c>
      <c r="AU1797" s="20">
        <v>7</v>
      </c>
      <c r="AV1797" s="21">
        <v>5</v>
      </c>
      <c r="AW1797" s="15"/>
      <c r="AX1797" s="25">
        <v>3.9966347855552198E-2</v>
      </c>
      <c r="AY1797" s="26">
        <v>-0.111101313320773</v>
      </c>
      <c r="AZ1797" s="26">
        <v>0.62527154568488197</v>
      </c>
      <c r="BA1797" s="26">
        <v>-0.141339414003369</v>
      </c>
      <c r="BB1797" s="85">
        <v>4.1147343540160397E-3</v>
      </c>
      <c r="BC1797" s="88">
        <v>-5.9289255682961102</v>
      </c>
      <c r="BD1797" s="18">
        <v>43748</v>
      </c>
      <c r="BE1797" s="18">
        <v>43783</v>
      </c>
      <c r="BF1797" s="20"/>
      <c r="BG1797" s="18"/>
      <c r="BH1797" s="15"/>
    </row>
    <row r="1798" spans="1:60" x14ac:dyDescent="0.25">
      <c r="A1798" s="15"/>
      <c r="B1798" s="14" t="s">
        <v>5562</v>
      </c>
      <c r="C1798" s="14" t="s">
        <v>5563</v>
      </c>
      <c r="D1798" s="14" t="s">
        <v>5554</v>
      </c>
      <c r="E1798" s="16" t="s">
        <v>59</v>
      </c>
      <c r="F1798" s="16" t="s">
        <v>114</v>
      </c>
      <c r="G1798" s="81" t="s">
        <v>205</v>
      </c>
      <c r="H1798" s="82" t="s">
        <v>206</v>
      </c>
      <c r="I1798" s="17" t="s">
        <v>31</v>
      </c>
      <c r="J1798" s="17" t="s">
        <v>5564</v>
      </c>
      <c r="K1798" s="15"/>
      <c r="L1798" s="18">
        <v>44022</v>
      </c>
      <c r="M1798" s="83">
        <v>1491.8769000005</v>
      </c>
      <c r="N1798" s="84">
        <v>1491.8769000005</v>
      </c>
      <c r="O1798" s="84">
        <v>1497.8681000005499</v>
      </c>
      <c r="P1798" s="85">
        <f t="shared" si="27"/>
        <v>0.99600018185843753</v>
      </c>
      <c r="Q1798" s="18">
        <v>43976</v>
      </c>
      <c r="R1798" s="86">
        <v>47091834.538999997</v>
      </c>
      <c r="S1798" s="86">
        <v>30058057.213937499</v>
      </c>
      <c r="T1798" s="15"/>
      <c r="U1798" s="19">
        <v>-8.1448375931358896E-4</v>
      </c>
      <c r="V1798" s="51">
        <v>-3.9535460564366097E-2</v>
      </c>
      <c r="W1798" s="19">
        <v>5.2135267906123798E-3</v>
      </c>
      <c r="X1798" s="51">
        <v>1.3102699301271099</v>
      </c>
      <c r="Y1798" s="19">
        <v>1.30956816774415E-2</v>
      </c>
      <c r="Z1798" s="51">
        <v>20.641241625999101</v>
      </c>
      <c r="AA1798" s="19">
        <v>2.67406806833606E-2</v>
      </c>
      <c r="AB1798" s="51">
        <v>23.250734971486999</v>
      </c>
      <c r="AC1798" s="19">
        <v>8.8320561653818005E-2</v>
      </c>
      <c r="AD1798" s="51">
        <v>33.117911663663101</v>
      </c>
      <c r="AE1798" s="19">
        <v>0.1240380375112</v>
      </c>
      <c r="AF1798" s="87">
        <v>30.181035799730999</v>
      </c>
      <c r="AG1798" s="19">
        <v>-2.50226117714192E-4</v>
      </c>
      <c r="AH1798" s="51">
        <v>-1.8238436035972001</v>
      </c>
      <c r="AI1798" s="19">
        <v>1.7369262888678301E-2</v>
      </c>
      <c r="AJ1798" s="51">
        <v>15.4638434958615</v>
      </c>
      <c r="AK1798" s="19">
        <v>0.49187689999991602</v>
      </c>
      <c r="AL1798" s="19">
        <v>4.3008104636101101E-2</v>
      </c>
      <c r="AM1798" s="51">
        <v>65.596637914306498</v>
      </c>
      <c r="AN1798" s="15"/>
      <c r="AO1798" s="22">
        <v>1.6585444524025699E-2</v>
      </c>
      <c r="AP1798" s="22">
        <v>-2.40535531074784E-2</v>
      </c>
      <c r="AQ1798" s="22">
        <v>2.44197460269788E-2</v>
      </c>
      <c r="AR1798" s="22">
        <v>-1.6872649293873099E-2</v>
      </c>
      <c r="AS1798" s="20">
        <v>6</v>
      </c>
      <c r="AT1798" s="20">
        <v>6</v>
      </c>
      <c r="AU1798" s="20">
        <v>7</v>
      </c>
      <c r="AV1798" s="21">
        <v>5</v>
      </c>
      <c r="AW1798" s="15"/>
      <c r="AX1798" s="25">
        <v>3.9977621510515697E-2</v>
      </c>
      <c r="AY1798" s="26">
        <v>6.4491145968403902E-3</v>
      </c>
      <c r="AZ1798" s="26">
        <v>0.64246510474549701</v>
      </c>
      <c r="BA1798" s="26">
        <v>8.2264878882938302E-3</v>
      </c>
      <c r="BB1798" s="85">
        <v>4.1159602840298197E-3</v>
      </c>
      <c r="BC1798" s="88">
        <v>-5.8838170303279202</v>
      </c>
      <c r="BD1798" s="18">
        <v>43748</v>
      </c>
      <c r="BE1798" s="18">
        <v>43783</v>
      </c>
      <c r="BF1798" s="20">
        <v>159</v>
      </c>
      <c r="BG1798" s="18">
        <v>43971</v>
      </c>
      <c r="BH1798" s="15"/>
    </row>
    <row r="1799" spans="1:60" x14ac:dyDescent="0.25">
      <c r="A1799" s="15"/>
      <c r="B1799" s="14" t="s">
        <v>5565</v>
      </c>
      <c r="C1799" s="14" t="s">
        <v>5566</v>
      </c>
      <c r="D1799" s="14" t="s">
        <v>5554</v>
      </c>
      <c r="E1799" s="16" t="s">
        <v>128</v>
      </c>
      <c r="F1799" s="16" t="s">
        <v>114</v>
      </c>
      <c r="G1799" s="81" t="s">
        <v>205</v>
      </c>
      <c r="H1799" s="82" t="s">
        <v>206</v>
      </c>
      <c r="I1799" s="17" t="s">
        <v>31</v>
      </c>
      <c r="J1799" s="17" t="s">
        <v>5567</v>
      </c>
      <c r="K1799" s="15"/>
      <c r="L1799" s="18">
        <v>44022</v>
      </c>
      <c r="M1799" s="83">
        <v>1289.7718000002201</v>
      </c>
      <c r="N1799" s="84">
        <v>1289.7718000002201</v>
      </c>
      <c r="O1799" s="84">
        <v>1293.8936999999</v>
      </c>
      <c r="P1799" s="85">
        <f t="shared" ref="P1799:P1862" si="28">IFERROR(N1799/O1799,"")</f>
        <v>0.99681434417705239</v>
      </c>
      <c r="Q1799" s="18">
        <v>43976</v>
      </c>
      <c r="R1799" s="86">
        <v>59181351.997000001</v>
      </c>
      <c r="S1799" s="86">
        <v>42953896.497062497</v>
      </c>
      <c r="T1799" s="15"/>
      <c r="U1799" s="19">
        <v>-7.9671509229228799E-4</v>
      </c>
      <c r="V1799" s="51">
        <v>-3.7758593862235998E-2</v>
      </c>
      <c r="W1799" s="19">
        <v>5.7493031217745703E-3</v>
      </c>
      <c r="X1799" s="51">
        <v>1.36384756324333</v>
      </c>
      <c r="Y1799" s="19">
        <v>1.6376165434849099E-2</v>
      </c>
      <c r="Z1799" s="51">
        <v>20.969290001725302</v>
      </c>
      <c r="AA1799" s="19">
        <v>3.3444246595536201E-2</v>
      </c>
      <c r="AB1799" s="51">
        <v>23.921091562719099</v>
      </c>
      <c r="AC1799" s="19">
        <v>0.10224376203405</v>
      </c>
      <c r="AD1799" s="51">
        <v>34.510231701657197</v>
      </c>
      <c r="AE1799" s="19">
        <v>0.14526917921655699</v>
      </c>
      <c r="AF1799" s="87">
        <v>32.304149970237603</v>
      </c>
      <c r="AG1799" s="19">
        <v>-7.2643232670088805E-5</v>
      </c>
      <c r="AH1799" s="51">
        <v>-1.80608531509279</v>
      </c>
      <c r="AI1799" s="19">
        <v>2.0843454531132E-2</v>
      </c>
      <c r="AJ1799" s="51">
        <v>15.8112626601069</v>
      </c>
      <c r="AK1799" s="19">
        <v>0.28977180000045299</v>
      </c>
      <c r="AL1799" s="19">
        <v>4.9433775537181597E-2</v>
      </c>
      <c r="AM1799" s="51">
        <v>26.8616669563926</v>
      </c>
      <c r="AN1799" s="15"/>
      <c r="AO1799" s="22">
        <v>1.6603561563897501E-2</v>
      </c>
      <c r="AP1799" s="22">
        <v>-2.40361252099319E-2</v>
      </c>
      <c r="AQ1799" s="22">
        <v>2.49657125550584E-2</v>
      </c>
      <c r="AR1799" s="22">
        <v>-1.6329761462657199E-2</v>
      </c>
      <c r="AS1799" s="20">
        <v>6</v>
      </c>
      <c r="AT1799" s="20">
        <v>6</v>
      </c>
      <c r="AU1799" s="20">
        <v>7</v>
      </c>
      <c r="AV1799" s="21">
        <v>5</v>
      </c>
      <c r="AW1799" s="15"/>
      <c r="AX1799" s="25">
        <v>3.9993286212265999E-2</v>
      </c>
      <c r="AY1799" s="26">
        <v>0.16003259139347401</v>
      </c>
      <c r="AZ1799" s="26">
        <v>0.66494116072863096</v>
      </c>
      <c r="BA1799" s="26">
        <v>0.20485048404839301</v>
      </c>
      <c r="BB1799" s="85">
        <v>4.1176590505938304E-3</v>
      </c>
      <c r="BC1799" s="88">
        <v>-5.8251276946466497</v>
      </c>
      <c r="BD1799" s="18">
        <v>43748</v>
      </c>
      <c r="BE1799" s="18">
        <v>43783</v>
      </c>
      <c r="BF1799" s="20">
        <v>154</v>
      </c>
      <c r="BG1799" s="18">
        <v>43964</v>
      </c>
      <c r="BH1799" s="15"/>
    </row>
    <row r="1800" spans="1:60" x14ac:dyDescent="0.25">
      <c r="A1800" s="15"/>
      <c r="B1800" s="14" t="s">
        <v>5568</v>
      </c>
      <c r="C1800" s="14" t="s">
        <v>5569</v>
      </c>
      <c r="D1800" s="14" t="s">
        <v>5554</v>
      </c>
      <c r="E1800" s="16" t="s">
        <v>135</v>
      </c>
      <c r="F1800" s="16" t="s">
        <v>114</v>
      </c>
      <c r="G1800" s="81" t="s">
        <v>205</v>
      </c>
      <c r="H1800" s="82" t="s">
        <v>206</v>
      </c>
      <c r="I1800" s="17" t="s">
        <v>31</v>
      </c>
      <c r="J1800" s="17" t="s">
        <v>5570</v>
      </c>
      <c r="K1800" s="15"/>
      <c r="L1800" s="18">
        <v>44022</v>
      </c>
      <c r="M1800" s="83">
        <v>1111.4243999999001</v>
      </c>
      <c r="N1800" s="84">
        <v>1111.4243999999001</v>
      </c>
      <c r="O1800" s="84">
        <v>1117.3067000005401</v>
      </c>
      <c r="P1800" s="85">
        <f t="shared" si="28"/>
        <v>0.99473528620150831</v>
      </c>
      <c r="Q1800" s="18">
        <v>43976</v>
      </c>
      <c r="R1800" s="86">
        <v>998774.31799999997</v>
      </c>
      <c r="S1800" s="86">
        <v>338025.40656494099</v>
      </c>
      <c r="T1800" s="15"/>
      <c r="U1800" s="19">
        <v>-8.4208266525820396E-4</v>
      </c>
      <c r="V1800" s="51">
        <v>-4.2295351158827502E-2</v>
      </c>
      <c r="W1800" s="19">
        <v>4.3807171805383396E-3</v>
      </c>
      <c r="X1800" s="51">
        <v>1.2269889691197</v>
      </c>
      <c r="Y1800" s="19">
        <v>8.0149669793172507E-3</v>
      </c>
      <c r="Z1800" s="51">
        <v>20.133170156186701</v>
      </c>
      <c r="AA1800" s="19">
        <v>2.97547562331602E-2</v>
      </c>
      <c r="AB1800" s="51">
        <v>23.552142526488801</v>
      </c>
      <c r="AC1800" s="19">
        <v>3.4299191600439399E-2</v>
      </c>
      <c r="AD1800" s="51">
        <v>27.7157746583107</v>
      </c>
      <c r="AE1800" s="19">
        <v>5.7498833246427197E-2</v>
      </c>
      <c r="AF1800" s="87">
        <v>23.527115373231901</v>
      </c>
      <c r="AG1800" s="19">
        <v>-5.2643420985987199E-4</v>
      </c>
      <c r="AH1800" s="51">
        <v>-1.8514644128117701</v>
      </c>
      <c r="AI1800" s="19">
        <v>1.19875184263947E-2</v>
      </c>
      <c r="AJ1800" s="51">
        <v>14.925669049640399</v>
      </c>
      <c r="AK1800" s="19">
        <v>0.11142440000010501</v>
      </c>
      <c r="AL1800" s="19">
        <v>1.1182316291524301E-2</v>
      </c>
      <c r="AM1800" s="51">
        <v>27.551387914281801</v>
      </c>
      <c r="AN1800" s="15"/>
      <c r="AO1800" s="22">
        <v>6.3414682590519104E-3</v>
      </c>
      <c r="AP1800" s="22">
        <v>-1.0115555582160599E-2</v>
      </c>
      <c r="AQ1800" s="22">
        <v>2.3571175686811299E-2</v>
      </c>
      <c r="AR1800" s="22">
        <v>-1.57926461379247E-2</v>
      </c>
      <c r="AS1800" s="20">
        <v>4</v>
      </c>
      <c r="AT1800" s="20">
        <v>4</v>
      </c>
      <c r="AU1800" s="20">
        <v>7</v>
      </c>
      <c r="AV1800" s="21">
        <v>5</v>
      </c>
      <c r="AW1800" s="15"/>
      <c r="AX1800" s="25">
        <v>2.2173349649492601E-2</v>
      </c>
      <c r="AY1800" s="26">
        <v>0.14671621812431099</v>
      </c>
      <c r="AZ1800" s="26">
        <v>0.64896608207527595</v>
      </c>
      <c r="BA1800" s="26">
        <v>0.19365464147358599</v>
      </c>
      <c r="BB1800" s="85">
        <v>2.2880910669618999E-3</v>
      </c>
      <c r="BC1800" s="88">
        <v>-3.03819244174883</v>
      </c>
      <c r="BD1800" s="18">
        <v>43868</v>
      </c>
      <c r="BE1800" s="18">
        <v>43914</v>
      </c>
      <c r="BF1800" s="20">
        <v>67</v>
      </c>
      <c r="BG1800" s="18">
        <v>43963</v>
      </c>
      <c r="BH1800" s="15"/>
    </row>
    <row r="1801" spans="1:60" x14ac:dyDescent="0.25">
      <c r="A1801" s="15"/>
      <c r="B1801" s="14" t="s">
        <v>5571</v>
      </c>
      <c r="C1801" s="14" t="s">
        <v>5572</v>
      </c>
      <c r="D1801" s="14" t="s">
        <v>5554</v>
      </c>
      <c r="E1801" s="16" t="s">
        <v>139</v>
      </c>
      <c r="F1801" s="16" t="s">
        <v>114</v>
      </c>
      <c r="G1801" s="81" t="s">
        <v>205</v>
      </c>
      <c r="H1801" s="82" t="s">
        <v>206</v>
      </c>
      <c r="I1801" s="17" t="s">
        <v>31</v>
      </c>
      <c r="J1801" s="17" t="s">
        <v>5573</v>
      </c>
      <c r="K1801" s="15"/>
      <c r="L1801" s="18">
        <v>44022</v>
      </c>
      <c r="M1801" s="83">
        <v>1128.0471999999099</v>
      </c>
      <c r="N1801" s="84">
        <v>1128.0471999999099</v>
      </c>
      <c r="O1801" s="84">
        <v>1132.4065000005101</v>
      </c>
      <c r="P1801" s="85">
        <f t="shared" si="28"/>
        <v>0.99615041065147703</v>
      </c>
      <c r="Q1801" s="18">
        <v>43976</v>
      </c>
      <c r="R1801" s="86">
        <v>10714980.063999999</v>
      </c>
      <c r="S1801" s="86">
        <v>10405796.178328101</v>
      </c>
      <c r="T1801" s="15"/>
      <c r="U1801" s="19">
        <v>-8.1118690286530203E-4</v>
      </c>
      <c r="V1801" s="51">
        <v>-3.9205774919537403E-2</v>
      </c>
      <c r="W1801" s="19">
        <v>5.3123364923521902E-3</v>
      </c>
      <c r="X1801" s="51">
        <v>1.3201509003010901</v>
      </c>
      <c r="Y1801" s="19">
        <v>1.37002870687866E-2</v>
      </c>
      <c r="Z1801" s="51">
        <v>20.701702165126299</v>
      </c>
      <c r="AA1801" s="19">
        <v>2.7975061348115601E-2</v>
      </c>
      <c r="AB1801" s="51">
        <v>23.374173037969701</v>
      </c>
      <c r="AC1801" s="19">
        <v>9.09372247988358E-2</v>
      </c>
      <c r="AD1801" s="51">
        <v>33.379577978164903</v>
      </c>
      <c r="AE1801" s="19">
        <v>0.12809390308757401</v>
      </c>
      <c r="AF1801" s="87">
        <v>30.586622357368501</v>
      </c>
      <c r="AG1801" s="19">
        <v>-2.1749677398474901E-4</v>
      </c>
      <c r="AH1801" s="51">
        <v>-1.82057066922425</v>
      </c>
      <c r="AI1801" s="19">
        <v>1.8009807319685898E-2</v>
      </c>
      <c r="AJ1801" s="51">
        <v>15.527897938969501</v>
      </c>
      <c r="AK1801" s="19">
        <v>0.12814568711837601</v>
      </c>
      <c r="AL1801" s="19">
        <v>3.7938453569950098E-2</v>
      </c>
      <c r="AM1801" s="51">
        <v>30.093243840674401</v>
      </c>
      <c r="AN1801" s="15"/>
      <c r="AO1801" s="22">
        <v>1.6588746475463299E-2</v>
      </c>
      <c r="AP1801" s="22">
        <v>-2.4050306770732301E-2</v>
      </c>
      <c r="AQ1801" s="22">
        <v>2.4520522752936799E-2</v>
      </c>
      <c r="AR1801" s="22">
        <v>-1.6772508716712799E-2</v>
      </c>
      <c r="AS1801" s="20">
        <v>6</v>
      </c>
      <c r="AT1801" s="20">
        <v>6</v>
      </c>
      <c r="AU1801" s="20">
        <v>7</v>
      </c>
      <c r="AV1801" s="21">
        <v>5</v>
      </c>
      <c r="AW1801" s="15"/>
      <c r="AX1801" s="25">
        <v>3.9980439076243802E-2</v>
      </c>
      <c r="AY1801" s="26">
        <v>3.4740978305080703E-2</v>
      </c>
      <c r="AZ1801" s="26">
        <v>0.64660457114405301</v>
      </c>
      <c r="BA1801" s="26">
        <v>4.4344210807309999E-2</v>
      </c>
      <c r="BB1801" s="85">
        <v>4.1162662340366299E-3</v>
      </c>
      <c r="BC1801" s="88">
        <v>-5.8729905052459799</v>
      </c>
      <c r="BD1801" s="18">
        <v>43748</v>
      </c>
      <c r="BE1801" s="18">
        <v>43783</v>
      </c>
      <c r="BF1801" s="20">
        <v>158</v>
      </c>
      <c r="BG1801" s="18">
        <v>43970</v>
      </c>
      <c r="BH1801" s="15"/>
    </row>
    <row r="1802" spans="1:60" x14ac:dyDescent="0.25">
      <c r="A1802" s="15"/>
      <c r="B1802" s="14" t="s">
        <v>5574</v>
      </c>
      <c r="C1802" s="14" t="s">
        <v>5575</v>
      </c>
      <c r="D1802" s="14" t="s">
        <v>5576</v>
      </c>
      <c r="E1802" s="16" t="s">
        <v>36</v>
      </c>
      <c r="F1802" s="16" t="s">
        <v>114</v>
      </c>
      <c r="G1802" s="81" t="s">
        <v>205</v>
      </c>
      <c r="H1802" s="82" t="s">
        <v>288</v>
      </c>
      <c r="I1802" s="17" t="s">
        <v>31</v>
      </c>
      <c r="J1802" s="17" t="s">
        <v>5577</v>
      </c>
      <c r="K1802" s="15"/>
      <c r="L1802" s="18">
        <v>44022</v>
      </c>
      <c r="M1802" s="83">
        <v>2321.7003000006098</v>
      </c>
      <c r="N1802" s="84">
        <v>2321.7003000006098</v>
      </c>
      <c r="O1802" s="84">
        <v>2457.7454999983302</v>
      </c>
      <c r="P1802" s="85">
        <f t="shared" si="28"/>
        <v>0.94464634357063704</v>
      </c>
      <c r="Q1802" s="18">
        <v>43747</v>
      </c>
      <c r="R1802" s="86">
        <v>30954046.037999999</v>
      </c>
      <c r="S1802" s="86">
        <v>49340570.221124999</v>
      </c>
      <c r="T1802" s="15"/>
      <c r="U1802" s="19">
        <v>-1.70235589939693E-3</v>
      </c>
      <c r="V1802" s="51">
        <v>-0.128322674572701</v>
      </c>
      <c r="W1802" s="19">
        <v>1.0335517337807699E-2</v>
      </c>
      <c r="X1802" s="51">
        <v>1.82246898484664</v>
      </c>
      <c r="Y1802" s="19">
        <v>-4.5155890811656701E-3</v>
      </c>
      <c r="Z1802" s="51">
        <v>18.880114550120201</v>
      </c>
      <c r="AA1802" s="19">
        <v>-2.0241709972651699E-2</v>
      </c>
      <c r="AB1802" s="51">
        <v>18.552495905896599</v>
      </c>
      <c r="AC1802" s="19">
        <v>5.26084733592143E-2</v>
      </c>
      <c r="AD1802" s="51">
        <v>29.5467028341664</v>
      </c>
      <c r="AE1802" s="19">
        <v>8.0402514453453505E-2</v>
      </c>
      <c r="AF1802" s="87">
        <v>25.817483493941801</v>
      </c>
      <c r="AG1802" s="19">
        <v>7.8987256165419196E-4</v>
      </c>
      <c r="AH1802" s="51">
        <v>-1.7198337356603599</v>
      </c>
      <c r="AI1802" s="19">
        <v>-2.2618746588705099E-3</v>
      </c>
      <c r="AJ1802" s="51">
        <v>13.5007297411066</v>
      </c>
      <c r="AK1802" s="19">
        <v>1.00143126842915</v>
      </c>
      <c r="AL1802" s="19">
        <v>4.4130344922450597E-2</v>
      </c>
      <c r="AM1802" s="51">
        <v>-24.285372516140299</v>
      </c>
      <c r="AN1802" s="15"/>
      <c r="AO1802" s="22">
        <v>2.1264886960125299E-2</v>
      </c>
      <c r="AP1802" s="22">
        <v>-3.8675771684211199E-2</v>
      </c>
      <c r="AQ1802" s="22">
        <v>3.1735661794300499E-2</v>
      </c>
      <c r="AR1802" s="22">
        <v>-4.06224558492249E-2</v>
      </c>
      <c r="AS1802" s="20">
        <v>7</v>
      </c>
      <c r="AT1802" s="20">
        <v>5</v>
      </c>
      <c r="AU1802" s="20">
        <v>6</v>
      </c>
      <c r="AV1802" s="21">
        <v>6</v>
      </c>
      <c r="AW1802" s="15"/>
      <c r="AX1802" s="25">
        <v>6.1519927888075497E-2</v>
      </c>
      <c r="AY1802" s="26">
        <v>-0.68990970983941202</v>
      </c>
      <c r="AZ1802" s="26">
        <v>0.47776736705463901</v>
      </c>
      <c r="BA1802" s="26">
        <v>-0.84442871120609198</v>
      </c>
      <c r="BB1802" s="85">
        <v>6.3101462754275401E-3</v>
      </c>
      <c r="BC1802" s="88">
        <v>-9.2438456299714709</v>
      </c>
      <c r="BD1802" s="18">
        <v>43747</v>
      </c>
      <c r="BE1802" s="18">
        <v>43913</v>
      </c>
      <c r="BF1802" s="20"/>
      <c r="BG1802" s="18"/>
      <c r="BH1802" s="15"/>
    </row>
    <row r="1803" spans="1:60" x14ac:dyDescent="0.25">
      <c r="A1803" s="15"/>
      <c r="B1803" s="14" t="s">
        <v>5578</v>
      </c>
      <c r="C1803" s="14" t="s">
        <v>5579</v>
      </c>
      <c r="D1803" s="14" t="s">
        <v>5576</v>
      </c>
      <c r="E1803" s="16" t="s">
        <v>77</v>
      </c>
      <c r="F1803" s="16" t="s">
        <v>114</v>
      </c>
      <c r="G1803" s="81" t="s">
        <v>205</v>
      </c>
      <c r="H1803" s="82" t="s">
        <v>288</v>
      </c>
      <c r="I1803" s="17" t="s">
        <v>31</v>
      </c>
      <c r="J1803" s="17" t="s">
        <v>5580</v>
      </c>
      <c r="K1803" s="15"/>
      <c r="L1803" s="18">
        <v>44022</v>
      </c>
      <c r="M1803" s="83">
        <v>2639.5034000016699</v>
      </c>
      <c r="N1803" s="84">
        <v>2639.5034000016699</v>
      </c>
      <c r="O1803" s="84">
        <v>2776.3671000003801</v>
      </c>
      <c r="P1803" s="85">
        <f t="shared" si="28"/>
        <v>0.95070403333957842</v>
      </c>
      <c r="Q1803" s="18">
        <v>43747</v>
      </c>
      <c r="R1803" s="86">
        <v>5489565.2460000003</v>
      </c>
      <c r="S1803" s="86">
        <v>7596855.6328671901</v>
      </c>
      <c r="T1803" s="15"/>
      <c r="U1803" s="19">
        <v>-1.6791587404441099E-3</v>
      </c>
      <c r="V1803" s="51">
        <v>-0.12600295867741801</v>
      </c>
      <c r="W1803" s="19">
        <v>1.1039719809559799E-2</v>
      </c>
      <c r="X1803" s="51">
        <v>1.89288923202184</v>
      </c>
      <c r="Y1803" s="19">
        <v>-2.98830537758477E-4</v>
      </c>
      <c r="Z1803" s="51">
        <v>19.301790404482698</v>
      </c>
      <c r="AA1803" s="19">
        <v>-1.18669405201217E-2</v>
      </c>
      <c r="AB1803" s="51">
        <v>19.389972851145998</v>
      </c>
      <c r="AC1803" s="19">
        <v>7.06684479337127E-2</v>
      </c>
      <c r="AD1803" s="51">
        <v>31.352700291638001</v>
      </c>
      <c r="AE1803" s="19">
        <v>0.108171692456381</v>
      </c>
      <c r="AF1803" s="87">
        <v>28.594401294249099</v>
      </c>
      <c r="AG1803" s="19">
        <v>1.0223346962448001E-3</v>
      </c>
      <c r="AH1803" s="51">
        <v>-1.6965875222013</v>
      </c>
      <c r="AI1803" s="19">
        <v>2.19716114588664E-3</v>
      </c>
      <c r="AJ1803" s="51">
        <v>13.946633321582301</v>
      </c>
      <c r="AK1803" s="19">
        <v>0.59638049388362602</v>
      </c>
      <c r="AL1803" s="19">
        <v>5.0467886476326398E-2</v>
      </c>
      <c r="AM1803" s="51">
        <v>76.046997302677497</v>
      </c>
      <c r="AN1803" s="15"/>
      <c r="AO1803" s="22">
        <v>2.1288727542923901E-2</v>
      </c>
      <c r="AP1803" s="22">
        <v>-3.8653379714560301E-2</v>
      </c>
      <c r="AQ1803" s="22">
        <v>3.2454763326313703E-2</v>
      </c>
      <c r="AR1803" s="22">
        <v>-3.9951927931724598E-2</v>
      </c>
      <c r="AS1803" s="20">
        <v>7</v>
      </c>
      <c r="AT1803" s="20">
        <v>5</v>
      </c>
      <c r="AU1803" s="20">
        <v>7</v>
      </c>
      <c r="AV1803" s="21">
        <v>5</v>
      </c>
      <c r="AW1803" s="15"/>
      <c r="AX1803" s="25">
        <v>6.15323296192219E-2</v>
      </c>
      <c r="AY1803" s="26">
        <v>-0.56423161291877499</v>
      </c>
      <c r="AZ1803" s="26">
        <v>0.50560545080497798</v>
      </c>
      <c r="BA1803" s="26">
        <v>-0.69277889775366897</v>
      </c>
      <c r="BB1803" s="85">
        <v>6.3115819956965401E-3</v>
      </c>
      <c r="BC1803" s="88">
        <v>-8.9237694827897904</v>
      </c>
      <c r="BD1803" s="18">
        <v>43747</v>
      </c>
      <c r="BE1803" s="18">
        <v>43783</v>
      </c>
      <c r="BF1803" s="20"/>
      <c r="BG1803" s="18"/>
      <c r="BH1803" s="15"/>
    </row>
    <row r="1804" spans="1:60" x14ac:dyDescent="0.25">
      <c r="A1804" s="15"/>
      <c r="B1804" s="14" t="s">
        <v>5581</v>
      </c>
      <c r="C1804" s="14" t="s">
        <v>5582</v>
      </c>
      <c r="D1804" s="14" t="s">
        <v>5576</v>
      </c>
      <c r="E1804" s="16" t="s">
        <v>55</v>
      </c>
      <c r="F1804" s="16" t="s">
        <v>114</v>
      </c>
      <c r="G1804" s="81" t="s">
        <v>205</v>
      </c>
      <c r="H1804" s="82" t="s">
        <v>288</v>
      </c>
      <c r="I1804" s="17" t="s">
        <v>31</v>
      </c>
      <c r="J1804" s="17" t="s">
        <v>5583</v>
      </c>
      <c r="K1804" s="15"/>
      <c r="L1804" s="18">
        <v>44022</v>
      </c>
      <c r="M1804" s="83">
        <v>2138.3031000010701</v>
      </c>
      <c r="N1804" s="84">
        <v>2138.3031000010701</v>
      </c>
      <c r="O1804" s="84">
        <v>2250.8707000017198</v>
      </c>
      <c r="P1804" s="85">
        <f t="shared" si="28"/>
        <v>0.9499893085815353</v>
      </c>
      <c r="Q1804" s="18">
        <v>43747</v>
      </c>
      <c r="R1804" s="86">
        <v>35570433.022</v>
      </c>
      <c r="S1804" s="86">
        <v>62646857.363499999</v>
      </c>
      <c r="T1804" s="15"/>
      <c r="U1804" s="19">
        <v>-1.68191352531721E-3</v>
      </c>
      <c r="V1804" s="51">
        <v>-0.126278437164729</v>
      </c>
      <c r="W1804" s="19">
        <v>1.0956878777506099E-2</v>
      </c>
      <c r="X1804" s="51">
        <v>1.88460512881647</v>
      </c>
      <c r="Y1804" s="19">
        <v>-7.9583881597500305E-4</v>
      </c>
      <c r="Z1804" s="51">
        <v>19.252089576650199</v>
      </c>
      <c r="AA1804" s="19">
        <v>-1.28559366357877E-2</v>
      </c>
      <c r="AB1804" s="51">
        <v>19.291073239583099</v>
      </c>
      <c r="AC1804" s="19">
        <v>6.8527690109476694E-2</v>
      </c>
      <c r="AD1804" s="51">
        <v>31.138624509214399</v>
      </c>
      <c r="AE1804" s="19">
        <v>0.10499910212282</v>
      </c>
      <c r="AF1804" s="87">
        <v>28.277142260893001</v>
      </c>
      <c r="AG1804" s="19">
        <v>9.9500153919507305E-4</v>
      </c>
      <c r="AH1804" s="51">
        <v>-1.6993208379062701</v>
      </c>
      <c r="AI1804" s="19">
        <v>1.67154252631008E-3</v>
      </c>
      <c r="AJ1804" s="51">
        <v>13.894071459624699</v>
      </c>
      <c r="AK1804" s="19">
        <v>0.62020890003652296</v>
      </c>
      <c r="AL1804" s="19">
        <v>5.2107476212768199E-2</v>
      </c>
      <c r="AM1804" s="51">
        <v>78.429837917908998</v>
      </c>
      <c r="AN1804" s="15"/>
      <c r="AO1804" s="22">
        <v>2.1285868027916901E-2</v>
      </c>
      <c r="AP1804" s="22">
        <v>-3.8656017092762299E-2</v>
      </c>
      <c r="AQ1804" s="22">
        <v>3.2370144590458901E-2</v>
      </c>
      <c r="AR1804" s="22">
        <v>-4.00308249618683E-2</v>
      </c>
      <c r="AS1804" s="20">
        <v>7</v>
      </c>
      <c r="AT1804" s="20">
        <v>5</v>
      </c>
      <c r="AU1804" s="20">
        <v>7</v>
      </c>
      <c r="AV1804" s="21">
        <v>5</v>
      </c>
      <c r="AW1804" s="15"/>
      <c r="AX1804" s="25">
        <v>6.1530783990820098E-2</v>
      </c>
      <c r="AY1804" s="26">
        <v>-0.57906937205189002</v>
      </c>
      <c r="AZ1804" s="26">
        <v>0.50231878678550901</v>
      </c>
      <c r="BA1804" s="26">
        <v>-0.71073403404625402</v>
      </c>
      <c r="BB1804" s="85">
        <v>6.3114039840638696E-3</v>
      </c>
      <c r="BC1804" s="88">
        <v>-8.9341648990230205</v>
      </c>
      <c r="BD1804" s="18">
        <v>43747</v>
      </c>
      <c r="BE1804" s="18">
        <v>43913</v>
      </c>
      <c r="BF1804" s="20"/>
      <c r="BG1804" s="18"/>
      <c r="BH1804" s="15"/>
    </row>
    <row r="1805" spans="1:60" x14ac:dyDescent="0.25">
      <c r="A1805" s="15"/>
      <c r="B1805" s="14" t="s">
        <v>5584</v>
      </c>
      <c r="C1805" s="14" t="s">
        <v>5585</v>
      </c>
      <c r="D1805" s="14" t="s">
        <v>5576</v>
      </c>
      <c r="E1805" s="16" t="s">
        <v>59</v>
      </c>
      <c r="F1805" s="16" t="s">
        <v>114</v>
      </c>
      <c r="G1805" s="81" t="s">
        <v>205</v>
      </c>
      <c r="H1805" s="82" t="s">
        <v>288</v>
      </c>
      <c r="I1805" s="17" t="s">
        <v>31</v>
      </c>
      <c r="J1805" s="17" t="s">
        <v>5586</v>
      </c>
      <c r="K1805" s="15"/>
      <c r="L1805" s="18">
        <v>44022</v>
      </c>
      <c r="M1805" s="83">
        <v>1561.94339999929</v>
      </c>
      <c r="N1805" s="84">
        <v>1561.94339999929</v>
      </c>
      <c r="O1805" s="84">
        <v>1637.99870000035</v>
      </c>
      <c r="P1805" s="85">
        <f t="shared" si="28"/>
        <v>0.95356815606688594</v>
      </c>
      <c r="Q1805" s="18">
        <v>43747</v>
      </c>
      <c r="R1805" s="86">
        <v>22410740.298999999</v>
      </c>
      <c r="S1805" s="86">
        <v>25302228.5677188</v>
      </c>
      <c r="T1805" s="15"/>
      <c r="U1805" s="19">
        <v>-1.66827149132587E-3</v>
      </c>
      <c r="V1805" s="51">
        <v>-0.124914233765594</v>
      </c>
      <c r="W1805" s="19">
        <v>1.1371281376341399E-2</v>
      </c>
      <c r="X1805" s="51">
        <v>1.9260453887</v>
      </c>
      <c r="Y1805" s="19">
        <v>1.69165043553221E-3</v>
      </c>
      <c r="Z1805" s="51">
        <v>19.500838501815501</v>
      </c>
      <c r="AA1805" s="19">
        <v>-7.9010649706106103E-3</v>
      </c>
      <c r="AB1805" s="51">
        <v>19.7865604060935</v>
      </c>
      <c r="AC1805" s="19">
        <v>7.9274179088315605E-2</v>
      </c>
      <c r="AD1805" s="51">
        <v>32.2132734070765</v>
      </c>
      <c r="AE1805" s="19">
        <v>0.121706958016148</v>
      </c>
      <c r="AF1805" s="87">
        <v>29.9479278502113</v>
      </c>
      <c r="AG1805" s="19">
        <v>1.13173005775025E-3</v>
      </c>
      <c r="AH1805" s="51">
        <v>-1.6856479860507501</v>
      </c>
      <c r="AI1805" s="19">
        <v>4.3023893031204404E-3</v>
      </c>
      <c r="AJ1805" s="51">
        <v>14.157156137313001</v>
      </c>
      <c r="AK1805" s="19">
        <v>0.56194339999987297</v>
      </c>
      <c r="AL1805" s="19">
        <v>4.8059213577289497E-2</v>
      </c>
      <c r="AM1805" s="51">
        <v>72.6032879143022</v>
      </c>
      <c r="AN1805" s="15"/>
      <c r="AO1805" s="22">
        <v>2.1299889400324901E-2</v>
      </c>
      <c r="AP1805" s="22">
        <v>-3.8642864982648503E-2</v>
      </c>
      <c r="AQ1805" s="22">
        <v>3.2793335294627503E-2</v>
      </c>
      <c r="AR1805" s="22">
        <v>-3.9636257211896002E-2</v>
      </c>
      <c r="AS1805" s="20">
        <v>7</v>
      </c>
      <c r="AT1805" s="20">
        <v>5</v>
      </c>
      <c r="AU1805" s="20">
        <v>7</v>
      </c>
      <c r="AV1805" s="21">
        <v>5</v>
      </c>
      <c r="AW1805" s="15"/>
      <c r="AX1805" s="25">
        <v>6.1538637657140502E-2</v>
      </c>
      <c r="AY1805" s="26">
        <v>-0.50473879626406404</v>
      </c>
      <c r="AZ1805" s="26">
        <v>0.51878475313242201</v>
      </c>
      <c r="BA1805" s="26">
        <v>-0.62064785940037803</v>
      </c>
      <c r="BB1805" s="85">
        <v>6.3123066478692601E-3</v>
      </c>
      <c r="BC1805" s="88">
        <v>-8.8878275666211302</v>
      </c>
      <c r="BD1805" s="18">
        <v>43747</v>
      </c>
      <c r="BE1805" s="18">
        <v>43783</v>
      </c>
      <c r="BF1805" s="20"/>
      <c r="BG1805" s="18"/>
      <c r="BH1805" s="15"/>
    </row>
    <row r="1806" spans="1:60" x14ac:dyDescent="0.25">
      <c r="A1806" s="15"/>
      <c r="B1806" s="14" t="s">
        <v>5587</v>
      </c>
      <c r="C1806" s="14" t="s">
        <v>5588</v>
      </c>
      <c r="D1806" s="14" t="s">
        <v>5576</v>
      </c>
      <c r="E1806" s="16" t="s">
        <v>128</v>
      </c>
      <c r="F1806" s="16" t="s">
        <v>114</v>
      </c>
      <c r="G1806" s="81" t="s">
        <v>205</v>
      </c>
      <c r="H1806" s="82" t="s">
        <v>288</v>
      </c>
      <c r="I1806" s="17" t="s">
        <v>31</v>
      </c>
      <c r="J1806" s="17" t="s">
        <v>5589</v>
      </c>
      <c r="K1806" s="15"/>
      <c r="L1806" s="18">
        <v>44022</v>
      </c>
      <c r="M1806" s="83">
        <v>1318.5840000007299</v>
      </c>
      <c r="N1806" s="84">
        <v>1318.5840000007299</v>
      </c>
      <c r="O1806" s="84">
        <v>1376.04800000042</v>
      </c>
      <c r="P1806" s="85">
        <f t="shared" si="28"/>
        <v>0.95823982884341785</v>
      </c>
      <c r="Q1806" s="18">
        <v>43747</v>
      </c>
      <c r="R1806" s="86">
        <v>77678103.473000005</v>
      </c>
      <c r="S1806" s="86">
        <v>61709455.716812499</v>
      </c>
      <c r="T1806" s="15"/>
      <c r="U1806" s="19">
        <v>-1.6505598268849999E-3</v>
      </c>
      <c r="V1806" s="51">
        <v>-0.123143067321507</v>
      </c>
      <c r="W1806" s="19">
        <v>1.19103120105137E-2</v>
      </c>
      <c r="X1806" s="51">
        <v>1.9799484521172399</v>
      </c>
      <c r="Y1806" s="19">
        <v>4.9352629703207597E-3</v>
      </c>
      <c r="Z1806" s="51">
        <v>19.825199755286999</v>
      </c>
      <c r="AA1806" s="19">
        <v>-1.4238175799619101E-3</v>
      </c>
      <c r="AB1806" s="51">
        <v>20.4342851451656</v>
      </c>
      <c r="AC1806" s="19">
        <v>9.3081504284782596E-2</v>
      </c>
      <c r="AD1806" s="51">
        <v>33.594005926744998</v>
      </c>
      <c r="AE1806" s="19">
        <v>0.142893596235808</v>
      </c>
      <c r="AF1806" s="87">
        <v>32.066591672191898</v>
      </c>
      <c r="AG1806" s="19">
        <v>1.3095550439175001E-3</v>
      </c>
      <c r="AH1806" s="51">
        <v>-1.66786548743403</v>
      </c>
      <c r="AI1806" s="19">
        <v>7.7321029475570001E-3</v>
      </c>
      <c r="AJ1806" s="51">
        <v>14.500127501756699</v>
      </c>
      <c r="AK1806" s="19">
        <v>0.31858400000055598</v>
      </c>
      <c r="AL1806" s="19">
        <v>5.3839302268897903E-2</v>
      </c>
      <c r="AM1806" s="51">
        <v>29.742886956402799</v>
      </c>
      <c r="AN1806" s="15"/>
      <c r="AO1806" s="22">
        <v>2.1318060089470198E-2</v>
      </c>
      <c r="AP1806" s="22">
        <v>-3.8625740848147003E-2</v>
      </c>
      <c r="AQ1806" s="22">
        <v>3.3343842087560902E-2</v>
      </c>
      <c r="AR1806" s="22">
        <v>-3.9122995684010703E-2</v>
      </c>
      <c r="AS1806" s="20">
        <v>7</v>
      </c>
      <c r="AT1806" s="20">
        <v>5</v>
      </c>
      <c r="AU1806" s="20">
        <v>7</v>
      </c>
      <c r="AV1806" s="21">
        <v>5</v>
      </c>
      <c r="AW1806" s="15"/>
      <c r="AX1806" s="25">
        <v>6.1549511466000698E-2</v>
      </c>
      <c r="AY1806" s="26">
        <v>-0.40759886115529298</v>
      </c>
      <c r="AZ1806" s="26">
        <v>0.54030644845897802</v>
      </c>
      <c r="BA1806" s="26">
        <v>-0.50240343652512798</v>
      </c>
      <c r="BB1806" s="85">
        <v>6.3135494290236203E-3</v>
      </c>
      <c r="BC1806" s="88">
        <v>-8.8293940327712299</v>
      </c>
      <c r="BD1806" s="18">
        <v>43747</v>
      </c>
      <c r="BE1806" s="18">
        <v>43783</v>
      </c>
      <c r="BF1806" s="20"/>
      <c r="BG1806" s="18"/>
      <c r="BH1806" s="15"/>
    </row>
    <row r="1807" spans="1:60" x14ac:dyDescent="0.25">
      <c r="A1807" s="15"/>
      <c r="B1807" s="14" t="s">
        <v>5590</v>
      </c>
      <c r="C1807" s="14" t="s">
        <v>5591</v>
      </c>
      <c r="D1807" s="14" t="s">
        <v>5576</v>
      </c>
      <c r="E1807" s="16" t="s">
        <v>135</v>
      </c>
      <c r="F1807" s="16" t="s">
        <v>114</v>
      </c>
      <c r="G1807" s="81" t="s">
        <v>205</v>
      </c>
      <c r="H1807" s="82" t="s">
        <v>288</v>
      </c>
      <c r="I1807" s="17" t="s">
        <v>31</v>
      </c>
      <c r="J1807" s="17" t="s">
        <v>5592</v>
      </c>
      <c r="K1807" s="15"/>
      <c r="L1807" s="18">
        <v>44022</v>
      </c>
      <c r="M1807" s="83">
        <v>1101.9567000009099</v>
      </c>
      <c r="N1807" s="84">
        <v>1101.9567000009099</v>
      </c>
      <c r="O1807" s="84">
        <v>1101.9567000009099</v>
      </c>
      <c r="P1807" s="85">
        <f t="shared" si="28"/>
        <v>1</v>
      </c>
      <c r="Q1807" s="18">
        <v>44022</v>
      </c>
      <c r="R1807" s="86">
        <v>0</v>
      </c>
      <c r="S1807" s="86">
        <v>0</v>
      </c>
      <c r="T1807" s="15"/>
      <c r="U1807" s="19">
        <v>0</v>
      </c>
      <c r="V1807" s="51">
        <v>4.1912915366992799E-2</v>
      </c>
      <c r="W1807" s="19">
        <v>0</v>
      </c>
      <c r="X1807" s="51">
        <v>0.78891725106586796</v>
      </c>
      <c r="Y1807" s="19">
        <v>0</v>
      </c>
      <c r="Z1807" s="51">
        <v>19.3316734582477</v>
      </c>
      <c r="AA1807" s="19">
        <v>0</v>
      </c>
      <c r="AB1807" s="51">
        <v>20.576666903158198</v>
      </c>
      <c r="AC1807" s="19">
        <v>0</v>
      </c>
      <c r="AD1807" s="51">
        <v>24.2858554982522</v>
      </c>
      <c r="AE1807" s="19">
        <v>6.7805037251673604E-3</v>
      </c>
      <c r="AF1807" s="87">
        <v>18.4552824211132</v>
      </c>
      <c r="AG1807" s="19">
        <v>0</v>
      </c>
      <c r="AH1807" s="51">
        <v>-1.79882099182578</v>
      </c>
      <c r="AI1807" s="19">
        <v>0</v>
      </c>
      <c r="AJ1807" s="51">
        <v>13.726917206993701</v>
      </c>
      <c r="AK1807" s="19">
        <v>0.10195670000030101</v>
      </c>
      <c r="AL1807" s="19">
        <v>1.02721279599791E-2</v>
      </c>
      <c r="AM1807" s="51">
        <v>26.604617914301301</v>
      </c>
      <c r="AN1807" s="15"/>
      <c r="AO1807" s="22">
        <v>0</v>
      </c>
      <c r="AP1807" s="22">
        <v>0</v>
      </c>
      <c r="AQ1807" s="22">
        <v>0</v>
      </c>
      <c r="AR1807" s="22">
        <v>0</v>
      </c>
      <c r="AS1807" s="20">
        <v>0</v>
      </c>
      <c r="AT1807" s="20">
        <v>0</v>
      </c>
      <c r="AU1807" s="20">
        <v>7</v>
      </c>
      <c r="AV1807" s="21">
        <v>5</v>
      </c>
      <c r="AW1807" s="15"/>
      <c r="AX1807" s="25">
        <v>0</v>
      </c>
      <c r="AY1807" s="26">
        <v>-115.173126170179</v>
      </c>
      <c r="AZ1807" s="26">
        <v>0.54146558877982898</v>
      </c>
      <c r="BA1807" s="26">
        <v>-15.964106449086101</v>
      </c>
      <c r="BB1807" s="85">
        <v>0</v>
      </c>
      <c r="BC1807" s="88">
        <v>0</v>
      </c>
      <c r="BD1807" s="18">
        <v>43657</v>
      </c>
      <c r="BE1807" s="18"/>
      <c r="BF1807" s="20"/>
      <c r="BG1807" s="18"/>
      <c r="BH1807" s="15"/>
    </row>
    <row r="1808" spans="1:60" x14ac:dyDescent="0.25">
      <c r="A1808" s="15"/>
      <c r="B1808" s="14" t="s">
        <v>5593</v>
      </c>
      <c r="C1808" s="14" t="s">
        <v>5594</v>
      </c>
      <c r="D1808" s="14" t="s">
        <v>5595</v>
      </c>
      <c r="E1808" s="16" t="s">
        <v>3094</v>
      </c>
      <c r="F1808" s="16" t="s">
        <v>287</v>
      </c>
      <c r="G1808" s="81" t="s">
        <v>115</v>
      </c>
      <c r="H1808" s="82" t="s">
        <v>621</v>
      </c>
      <c r="I1808" s="17" t="s">
        <v>411</v>
      </c>
      <c r="J1808" s="17" t="s">
        <v>5596</v>
      </c>
      <c r="K1808" s="15"/>
      <c r="L1808" s="18">
        <v>44022</v>
      </c>
      <c r="M1808" s="83">
        <v>1407704.6245498699</v>
      </c>
      <c r="N1808" s="84">
        <v>1407704.6245498699</v>
      </c>
      <c r="O1808" s="84">
        <v>1550799.36351967</v>
      </c>
      <c r="P1808" s="85">
        <f t="shared" si="28"/>
        <v>0.90772839972990804</v>
      </c>
      <c r="Q1808" s="18">
        <v>43896</v>
      </c>
      <c r="R1808" s="86">
        <v>11821815.246609399</v>
      </c>
      <c r="S1808" s="86">
        <v>13108274.427625</v>
      </c>
      <c r="T1808" s="15"/>
      <c r="U1808" s="19">
        <v>-6.0692584011121696E-3</v>
      </c>
      <c r="V1808" s="51">
        <v>-0.56501292474422404</v>
      </c>
      <c r="W1808" s="19">
        <v>9.3035513509676093E-3</v>
      </c>
      <c r="X1808" s="51">
        <v>1.71927238616263</v>
      </c>
      <c r="Y1808" s="19">
        <v>-1.02979425491867E-2</v>
      </c>
      <c r="Z1808" s="51">
        <v>18.301879203325399</v>
      </c>
      <c r="AA1808" s="19">
        <v>0.142683502926957</v>
      </c>
      <c r="AB1808" s="51">
        <v>34.845017195853899</v>
      </c>
      <c r="AC1808" s="19">
        <v>0.329866531967418</v>
      </c>
      <c r="AD1808" s="51">
        <v>57.272508695023099</v>
      </c>
      <c r="AE1808" s="19">
        <v>0.30933879340766002</v>
      </c>
      <c r="AF1808" s="87">
        <v>48.711111389391597</v>
      </c>
      <c r="AG1808" s="19">
        <v>-3.7381515552624499E-2</v>
      </c>
      <c r="AH1808" s="51">
        <v>-5.5369725470882303</v>
      </c>
      <c r="AI1808" s="19">
        <v>2.7129459733259899E-2</v>
      </c>
      <c r="AJ1808" s="51">
        <v>16.4398631803342</v>
      </c>
      <c r="AK1808" s="19">
        <v>1.1084892325848299</v>
      </c>
      <c r="AL1808" s="19">
        <v>7.8615513852128102E-2</v>
      </c>
      <c r="AM1808" s="51">
        <v>129.71207818924401</v>
      </c>
      <c r="AN1808" s="15"/>
      <c r="AO1808" s="22">
        <v>4.0759133820756702E-2</v>
      </c>
      <c r="AP1808" s="22">
        <v>-5.6467047720652801E-2</v>
      </c>
      <c r="AQ1808" s="22">
        <v>0.13901911564797001</v>
      </c>
      <c r="AR1808" s="22">
        <v>-0.103445179569535</v>
      </c>
      <c r="AS1808" s="20">
        <v>9</v>
      </c>
      <c r="AT1808" s="20">
        <v>3</v>
      </c>
      <c r="AU1808" s="20">
        <v>7</v>
      </c>
      <c r="AV1808" s="21">
        <v>5</v>
      </c>
      <c r="AW1808" s="15"/>
      <c r="AX1808" s="25">
        <v>0.17491130396374499</v>
      </c>
      <c r="AY1808" s="26">
        <v>0.88331373886558096</v>
      </c>
      <c r="AZ1808" s="26">
        <v>1.17458457761131</v>
      </c>
      <c r="BA1808" s="26">
        <v>1.2624221943678999</v>
      </c>
      <c r="BB1808" s="85">
        <v>1.7999509277488002E-2</v>
      </c>
      <c r="BC1808" s="88">
        <v>-19.670763605012301</v>
      </c>
      <c r="BD1808" s="18">
        <v>43896</v>
      </c>
      <c r="BE1808" s="18">
        <v>43913</v>
      </c>
      <c r="BF1808" s="20"/>
      <c r="BG1808" s="18"/>
      <c r="BH1808" s="15"/>
    </row>
    <row r="1809" spans="1:60" x14ac:dyDescent="0.25">
      <c r="A1809" s="15"/>
      <c r="B1809" s="14" t="s">
        <v>5597</v>
      </c>
      <c r="C1809" s="14" t="s">
        <v>5598</v>
      </c>
      <c r="D1809" s="14" t="s">
        <v>5595</v>
      </c>
      <c r="E1809" s="16" t="s">
        <v>3097</v>
      </c>
      <c r="F1809" s="16" t="s">
        <v>287</v>
      </c>
      <c r="G1809" s="81" t="s">
        <v>115</v>
      </c>
      <c r="H1809" s="82" t="s">
        <v>621</v>
      </c>
      <c r="I1809" s="17" t="s">
        <v>411</v>
      </c>
      <c r="J1809" s="17" t="s">
        <v>5599</v>
      </c>
      <c r="K1809" s="15"/>
      <c r="L1809" s="18">
        <v>44022</v>
      </c>
      <c r="M1809" s="83">
        <v>957796.60348796798</v>
      </c>
      <c r="N1809" s="84">
        <v>957796.60348796798</v>
      </c>
      <c r="O1809" s="84">
        <v>1054068.60049629</v>
      </c>
      <c r="P1809" s="85">
        <f t="shared" si="28"/>
        <v>0.90866628892750057</v>
      </c>
      <c r="Q1809" s="18">
        <v>43896</v>
      </c>
      <c r="R1809" s="86">
        <v>2771696.2467539101</v>
      </c>
      <c r="S1809" s="86">
        <v>2383924.0256445301</v>
      </c>
      <c r="T1809" s="15"/>
      <c r="U1809" s="19">
        <v>-6.0611311700995403E-3</v>
      </c>
      <c r="V1809" s="51">
        <v>-0.56420020164296103</v>
      </c>
      <c r="W1809" s="19">
        <v>9.55168001928541E-3</v>
      </c>
      <c r="X1809" s="51">
        <v>1.74408525299441</v>
      </c>
      <c r="Y1809" s="19">
        <v>-8.8204885005325195E-3</v>
      </c>
      <c r="Z1809" s="51">
        <v>18.449624608183498</v>
      </c>
      <c r="AA1809" s="19">
        <v>0.14612107974244301</v>
      </c>
      <c r="AB1809" s="51">
        <v>35.188774877402501</v>
      </c>
      <c r="AC1809" s="19">
        <v>0.337875489787548</v>
      </c>
      <c r="AD1809" s="51">
        <v>58.0734044770361</v>
      </c>
      <c r="AE1809" s="19">
        <v>0.32118239519710201</v>
      </c>
      <c r="AF1809" s="87">
        <v>49.8954715683358</v>
      </c>
      <c r="AG1809" s="19">
        <v>-3.7302651885511302E-2</v>
      </c>
      <c r="AH1809" s="51">
        <v>-5.52908618038055</v>
      </c>
      <c r="AI1809" s="19">
        <v>2.8747031496095601E-2</v>
      </c>
      <c r="AJ1809" s="51">
        <v>16.6016203566105</v>
      </c>
      <c r="AK1809" s="19">
        <v>0.40178348747605902</v>
      </c>
      <c r="AL1809" s="19">
        <v>8.2873518511478297E-2</v>
      </c>
      <c r="AM1809" s="51">
        <v>39.101385348883902</v>
      </c>
      <c r="AN1809" s="15"/>
      <c r="AO1809" s="22">
        <v>4.0767694799797E-2</v>
      </c>
      <c r="AP1809" s="22">
        <v>-5.6443892651295798E-2</v>
      </c>
      <c r="AQ1809" s="22">
        <v>0.13930001384695101</v>
      </c>
      <c r="AR1809" s="22">
        <v>-0.10321743905122301</v>
      </c>
      <c r="AS1809" s="20">
        <v>9</v>
      </c>
      <c r="AT1809" s="20">
        <v>3</v>
      </c>
      <c r="AU1809" s="20">
        <v>7</v>
      </c>
      <c r="AV1809" s="21">
        <v>5</v>
      </c>
      <c r="AW1809" s="15"/>
      <c r="AX1809" s="25">
        <v>0.17489539505419099</v>
      </c>
      <c r="AY1809" s="26">
        <v>0.90217583818775904</v>
      </c>
      <c r="AZ1809" s="26">
        <v>1.1870030145164501</v>
      </c>
      <c r="BA1809" s="26">
        <v>1.29017903864224</v>
      </c>
      <c r="BB1809" s="85">
        <v>1.7998088863496398E-2</v>
      </c>
      <c r="BC1809" s="88">
        <v>-19.659574401710401</v>
      </c>
      <c r="BD1809" s="18">
        <v>43896</v>
      </c>
      <c r="BE1809" s="18">
        <v>43913</v>
      </c>
      <c r="BF1809" s="20"/>
      <c r="BG1809" s="18"/>
      <c r="BH1809" s="15"/>
    </row>
    <row r="1810" spans="1:60" x14ac:dyDescent="0.25">
      <c r="A1810" s="15"/>
      <c r="B1810" s="14" t="s">
        <v>5600</v>
      </c>
      <c r="C1810" s="14" t="s">
        <v>5601</v>
      </c>
      <c r="D1810" s="14" t="s">
        <v>5595</v>
      </c>
      <c r="E1810" s="16" t="s">
        <v>3100</v>
      </c>
      <c r="F1810" s="16" t="s">
        <v>287</v>
      </c>
      <c r="G1810" s="81" t="s">
        <v>115</v>
      </c>
      <c r="H1810" s="82" t="s">
        <v>621</v>
      </c>
      <c r="I1810" s="17" t="s">
        <v>411</v>
      </c>
      <c r="J1810" s="17" t="s">
        <v>5602</v>
      </c>
      <c r="K1810" s="15"/>
      <c r="L1810" s="18">
        <v>44022</v>
      </c>
      <c r="M1810" s="83">
        <v>1021054.14437389</v>
      </c>
      <c r="N1810" s="84">
        <v>1021054.14437389</v>
      </c>
      <c r="O1810" s="84">
        <v>1122524.2501678499</v>
      </c>
      <c r="P1810" s="85">
        <f t="shared" si="28"/>
        <v>0.90960542208438955</v>
      </c>
      <c r="Q1810" s="18">
        <v>43896</v>
      </c>
      <c r="R1810" s="86">
        <v>1299336.5734765599</v>
      </c>
      <c r="S1810" s="86">
        <v>1674568.3656347699</v>
      </c>
      <c r="T1810" s="15"/>
      <c r="U1810" s="19">
        <v>-6.0530150758495403E-3</v>
      </c>
      <c r="V1810" s="51">
        <v>-0.563388592217962</v>
      </c>
      <c r="W1810" s="19">
        <v>9.8002969498338591E-3</v>
      </c>
      <c r="X1810" s="51">
        <v>1.76894694604925</v>
      </c>
      <c r="Y1810" s="19">
        <v>-7.3403657106609899E-3</v>
      </c>
      <c r="Z1810" s="51">
        <v>18.5976368871925</v>
      </c>
      <c r="AA1810" s="19">
        <v>0.149569538787619</v>
      </c>
      <c r="AB1810" s="51">
        <v>35.533620781905498</v>
      </c>
      <c r="AC1810" s="19">
        <v>0.34593123204132997</v>
      </c>
      <c r="AD1810" s="51">
        <v>58.878978702414301</v>
      </c>
      <c r="AE1810" s="19">
        <v>0.33313031935540499</v>
      </c>
      <c r="AF1810" s="87">
        <v>51.0902639841661</v>
      </c>
      <c r="AG1810" s="19">
        <v>-3.7223586661639302E-2</v>
      </c>
      <c r="AH1810" s="51">
        <v>-5.5211796579897099</v>
      </c>
      <c r="AI1810" s="19">
        <v>3.03677960000641E-2</v>
      </c>
      <c r="AJ1810" s="51">
        <v>16.763696807000098</v>
      </c>
      <c r="AK1810" s="19">
        <v>1.177296404792</v>
      </c>
      <c r="AL1810" s="19">
        <v>8.2135117801953997E-2</v>
      </c>
      <c r="AM1810" s="51">
        <v>136.59279540996101</v>
      </c>
      <c r="AN1810" s="15"/>
      <c r="AO1810" s="22">
        <v>4.0776244662993101E-2</v>
      </c>
      <c r="AP1810" s="22">
        <v>-5.64205554455839E-2</v>
      </c>
      <c r="AQ1810" s="22">
        <v>0.13958078385447201</v>
      </c>
      <c r="AR1810" s="22">
        <v>-0.102989309319091</v>
      </c>
      <c r="AS1810" s="20">
        <v>9</v>
      </c>
      <c r="AT1810" s="20">
        <v>3</v>
      </c>
      <c r="AU1810" s="20">
        <v>7</v>
      </c>
      <c r="AV1810" s="21">
        <v>5</v>
      </c>
      <c r="AW1810" s="15"/>
      <c r="AX1810" s="25">
        <v>0.17487943266052799</v>
      </c>
      <c r="AY1810" s="26">
        <v>0.92109624853128502</v>
      </c>
      <c r="AZ1810" s="26">
        <v>1.19945806017859</v>
      </c>
      <c r="BA1810" s="26">
        <v>1.3180536101553999</v>
      </c>
      <c r="BB1810" s="85">
        <v>1.79966634483208E-2</v>
      </c>
      <c r="BC1810" s="88">
        <v>-19.6483709512977</v>
      </c>
      <c r="BD1810" s="18">
        <v>43896</v>
      </c>
      <c r="BE1810" s="18">
        <v>43913</v>
      </c>
      <c r="BF1810" s="20"/>
      <c r="BG1810" s="18"/>
      <c r="BH1810" s="15"/>
    </row>
    <row r="1811" spans="1:60" x14ac:dyDescent="0.25">
      <c r="A1811" s="15"/>
      <c r="B1811" s="14" t="s">
        <v>5603</v>
      </c>
      <c r="C1811" s="14" t="s">
        <v>5604</v>
      </c>
      <c r="D1811" s="14" t="s">
        <v>5595</v>
      </c>
      <c r="E1811" s="16" t="s">
        <v>3328</v>
      </c>
      <c r="F1811" s="16" t="s">
        <v>287</v>
      </c>
      <c r="G1811" s="81" t="s">
        <v>115</v>
      </c>
      <c r="H1811" s="82" t="s">
        <v>621</v>
      </c>
      <c r="I1811" s="17" t="s">
        <v>411</v>
      </c>
      <c r="J1811" s="17" t="s">
        <v>5605</v>
      </c>
      <c r="K1811" s="15"/>
      <c r="L1811" s="18">
        <v>44022</v>
      </c>
      <c r="M1811" s="83">
        <v>892080.41212844802</v>
      </c>
      <c r="N1811" s="84">
        <v>892080.41212844802</v>
      </c>
      <c r="O1811" s="84">
        <v>979047.12816810596</v>
      </c>
      <c r="P1811" s="85">
        <f t="shared" si="28"/>
        <v>0.91117208402175565</v>
      </c>
      <c r="Q1811" s="18">
        <v>43896</v>
      </c>
      <c r="R1811" s="86">
        <v>1591742.69916016</v>
      </c>
      <c r="S1811" s="86">
        <v>1095789.8541093799</v>
      </c>
      <c r="T1811" s="15"/>
      <c r="U1811" s="19">
        <v>-6.0394329457267304E-3</v>
      </c>
      <c r="V1811" s="51">
        <v>-0.56203037920568</v>
      </c>
      <c r="W1811" s="19">
        <v>1.02141304541874E-2</v>
      </c>
      <c r="X1811" s="51">
        <v>1.81033029648461</v>
      </c>
      <c r="Y1811" s="19">
        <v>-4.8698106238589398E-3</v>
      </c>
      <c r="Z1811" s="51">
        <v>18.844692395854501</v>
      </c>
      <c r="AA1811" s="19">
        <v>0.15533871760635501</v>
      </c>
      <c r="AB1811" s="51">
        <v>36.110538663808299</v>
      </c>
      <c r="AC1811" s="19">
        <v>0.262755694717343</v>
      </c>
      <c r="AD1811" s="51">
        <v>50.561424969986497</v>
      </c>
      <c r="AE1811" s="19">
        <v>0.23458753465267401</v>
      </c>
      <c r="AF1811" s="87">
        <v>41.235985513892999</v>
      </c>
      <c r="AG1811" s="19">
        <v>-3.7092200163897401E-2</v>
      </c>
      <c r="AH1811" s="51">
        <v>-5.5080410082155096</v>
      </c>
      <c r="AI1811" s="19">
        <v>3.3073393751692499E-2</v>
      </c>
      <c r="AJ1811" s="51">
        <v>17.034256582177498</v>
      </c>
      <c r="AK1811" s="19">
        <v>0.75344054589397302</v>
      </c>
      <c r="AL1811" s="19">
        <v>6.5914553984839599E-2</v>
      </c>
      <c r="AM1811" s="51">
        <v>79.475935144233503</v>
      </c>
      <c r="AN1811" s="15"/>
      <c r="AO1811" s="22">
        <v>4.0790435328744899E-2</v>
      </c>
      <c r="AP1811" s="22">
        <v>-5.6381993708782802E-2</v>
      </c>
      <c r="AQ1811" s="22">
        <v>0.14004926702182299</v>
      </c>
      <c r="AR1811" s="22">
        <v>-0.10260955891863</v>
      </c>
      <c r="AS1811" s="20">
        <v>9</v>
      </c>
      <c r="AT1811" s="20">
        <v>3</v>
      </c>
      <c r="AU1811" s="20">
        <v>7</v>
      </c>
      <c r="AV1811" s="21">
        <v>5</v>
      </c>
      <c r="AW1811" s="15"/>
      <c r="AX1811" s="25">
        <v>0.17485311418277</v>
      </c>
      <c r="AY1811" s="26">
        <v>0.95275387238416398</v>
      </c>
      <c r="AZ1811" s="26">
        <v>1.2202931811934801</v>
      </c>
      <c r="BA1811" s="26">
        <v>1.3647630229425001</v>
      </c>
      <c r="BB1811" s="85">
        <v>1.7994316262338501E-2</v>
      </c>
      <c r="BC1811" s="88">
        <v>-19.629712290043202</v>
      </c>
      <c r="BD1811" s="18">
        <v>43896</v>
      </c>
      <c r="BE1811" s="18">
        <v>43913</v>
      </c>
      <c r="BF1811" s="20"/>
      <c r="BG1811" s="18"/>
      <c r="BH1811" s="15"/>
    </row>
    <row r="1812" spans="1:60" x14ac:dyDescent="0.25">
      <c r="A1812" s="15"/>
      <c r="B1812" s="14" t="s">
        <v>5606</v>
      </c>
      <c r="C1812" s="14" t="s">
        <v>5607</v>
      </c>
      <c r="D1812" s="14" t="s">
        <v>5595</v>
      </c>
      <c r="E1812" s="16" t="s">
        <v>300</v>
      </c>
      <c r="F1812" s="16" t="s">
        <v>287</v>
      </c>
      <c r="G1812" s="81" t="s">
        <v>115</v>
      </c>
      <c r="H1812" s="82" t="s">
        <v>621</v>
      </c>
      <c r="I1812" s="17" t="s">
        <v>411</v>
      </c>
      <c r="J1812" s="17" t="s">
        <v>5608</v>
      </c>
      <c r="K1812" s="15"/>
      <c r="L1812" s="18">
        <v>44022</v>
      </c>
      <c r="M1812" s="83">
        <v>822819.18621635402</v>
      </c>
      <c r="N1812" s="84">
        <v>822819.18621635402</v>
      </c>
      <c r="O1812" s="84">
        <v>900239.55577564205</v>
      </c>
      <c r="P1812" s="85">
        <f t="shared" si="28"/>
        <v>0.91400025797290918</v>
      </c>
      <c r="Q1812" s="18">
        <v>43896</v>
      </c>
      <c r="R1812" s="86">
        <v>11775874.949281201</v>
      </c>
      <c r="S1812" s="86">
        <v>6993393.5568749998</v>
      </c>
      <c r="T1812" s="15"/>
      <c r="U1812" s="19">
        <v>-6.0149178425490399E-3</v>
      </c>
      <c r="V1812" s="51">
        <v>-0.55957886888791097</v>
      </c>
      <c r="W1812" s="19">
        <v>1.09597663431487E-2</v>
      </c>
      <c r="X1812" s="51">
        <v>1.88489388538073</v>
      </c>
      <c r="Y1812" s="19">
        <v>-4.0524905853089898E-4</v>
      </c>
      <c r="Z1812" s="51">
        <v>19.291148552409101</v>
      </c>
      <c r="AA1812" s="19">
        <v>0.15874495486059501</v>
      </c>
      <c r="AB1812" s="51">
        <v>36.451162389246697</v>
      </c>
      <c r="AC1812" s="19">
        <v>0.21915498462854899</v>
      </c>
      <c r="AD1812" s="51">
        <v>46.201353961136199</v>
      </c>
      <c r="AE1812" s="19">
        <v>0.21603995738230899</v>
      </c>
      <c r="AF1812" s="87">
        <v>39.381227786827402</v>
      </c>
      <c r="AG1812" s="19">
        <v>-3.6855177873803803E-2</v>
      </c>
      <c r="AH1812" s="51">
        <v>-5.4843387792061504</v>
      </c>
      <c r="AI1812" s="19">
        <v>3.79632722488168E-2</v>
      </c>
      <c r="AJ1812" s="51">
        <v>17.523244431882599</v>
      </c>
      <c r="AK1812" s="19">
        <v>0.24913723219098799</v>
      </c>
      <c r="AL1812" s="19">
        <v>6.6319783865765203E-2</v>
      </c>
      <c r="AM1812" s="51">
        <v>34.875941118691102</v>
      </c>
      <c r="AN1812" s="15"/>
      <c r="AO1812" s="22">
        <v>4.08160385031806E-2</v>
      </c>
      <c r="AP1812" s="22">
        <v>-5.63123082620587E-2</v>
      </c>
      <c r="AQ1812" s="22">
        <v>0.140892911951669</v>
      </c>
      <c r="AR1812" s="22">
        <v>-0.101924956436123</v>
      </c>
      <c r="AS1812" s="20">
        <v>9</v>
      </c>
      <c r="AT1812" s="20">
        <v>3</v>
      </c>
      <c r="AU1812" s="20">
        <v>7</v>
      </c>
      <c r="AV1812" s="21">
        <v>5</v>
      </c>
      <c r="AW1812" s="15"/>
      <c r="AX1812" s="25">
        <v>0.174768885455269</v>
      </c>
      <c r="AY1812" s="26">
        <v>0.97024122142011004</v>
      </c>
      <c r="AZ1812" s="26">
        <v>1.23205099166444</v>
      </c>
      <c r="BA1812" s="26">
        <v>1.3917737368065</v>
      </c>
      <c r="BB1812" s="85">
        <v>1.79864434632327E-2</v>
      </c>
      <c r="BC1812" s="88">
        <v>-19.596096142398899</v>
      </c>
      <c r="BD1812" s="18">
        <v>43896</v>
      </c>
      <c r="BE1812" s="18">
        <v>43913</v>
      </c>
      <c r="BF1812" s="20"/>
      <c r="BG1812" s="18"/>
      <c r="BH1812" s="15"/>
    </row>
    <row r="1813" spans="1:60" x14ac:dyDescent="0.25">
      <c r="A1813" s="15"/>
      <c r="B1813" s="14" t="s">
        <v>5609</v>
      </c>
      <c r="C1813" s="14" t="s">
        <v>5610</v>
      </c>
      <c r="D1813" s="14" t="s">
        <v>5611</v>
      </c>
      <c r="E1813" s="16" t="s">
        <v>36</v>
      </c>
      <c r="F1813" s="16" t="s">
        <v>2665</v>
      </c>
      <c r="G1813" s="81" t="s">
        <v>29</v>
      </c>
      <c r="H1813" s="82" t="s">
        <v>3773</v>
      </c>
      <c r="I1813" s="17" t="s">
        <v>411</v>
      </c>
      <c r="J1813" s="17" t="s">
        <v>64</v>
      </c>
      <c r="K1813" s="15"/>
      <c r="L1813" s="18">
        <v>43607</v>
      </c>
      <c r="M1813" s="83"/>
      <c r="N1813" s="84"/>
      <c r="O1813" s="84"/>
      <c r="P1813" s="85" t="str">
        <f t="shared" si="28"/>
        <v/>
      </c>
      <c r="Q1813" s="18"/>
      <c r="R1813" s="86"/>
      <c r="S1813" s="86"/>
      <c r="T1813" s="15"/>
      <c r="U1813" s="19"/>
      <c r="V1813" s="51"/>
      <c r="W1813" s="19"/>
      <c r="X1813" s="51"/>
      <c r="Y1813" s="19"/>
      <c r="Z1813" s="51"/>
      <c r="AA1813" s="19"/>
      <c r="AB1813" s="51"/>
      <c r="AC1813" s="19"/>
      <c r="AD1813" s="51"/>
      <c r="AE1813" s="19"/>
      <c r="AF1813" s="87"/>
      <c r="AG1813" s="19"/>
      <c r="AH1813" s="51"/>
      <c r="AI1813" s="19"/>
      <c r="AJ1813" s="51"/>
      <c r="AK1813" s="19"/>
      <c r="AL1813" s="19"/>
      <c r="AM1813" s="51"/>
      <c r="AN1813" s="15"/>
      <c r="AO1813" s="22"/>
      <c r="AP1813" s="22"/>
      <c r="AQ1813" s="22"/>
      <c r="AR1813" s="22"/>
      <c r="AS1813" s="20"/>
      <c r="AT1813" s="20"/>
      <c r="AU1813" s="20"/>
      <c r="AV1813" s="21"/>
      <c r="AW1813" s="15"/>
      <c r="AX1813" s="25"/>
      <c r="AY1813" s="26"/>
      <c r="AZ1813" s="26"/>
      <c r="BA1813" s="26"/>
      <c r="BB1813" s="85"/>
      <c r="BC1813" s="88"/>
      <c r="BD1813" s="18"/>
      <c r="BE1813" s="18"/>
      <c r="BF1813" s="20"/>
      <c r="BG1813" s="18"/>
      <c r="BH1813" s="15"/>
    </row>
    <row r="1814" spans="1:60" x14ac:dyDescent="0.25">
      <c r="A1814" s="15"/>
      <c r="B1814" s="14" t="s">
        <v>5612</v>
      </c>
      <c r="C1814" s="14" t="s">
        <v>5613</v>
      </c>
      <c r="D1814" s="14" t="s">
        <v>5611</v>
      </c>
      <c r="E1814" s="16" t="s">
        <v>59</v>
      </c>
      <c r="F1814" s="16" t="s">
        <v>2665</v>
      </c>
      <c r="G1814" s="81" t="s">
        <v>29</v>
      </c>
      <c r="H1814" s="82" t="s">
        <v>3773</v>
      </c>
      <c r="I1814" s="17" t="s">
        <v>411</v>
      </c>
      <c r="J1814" s="17" t="s">
        <v>64</v>
      </c>
      <c r="K1814" s="15"/>
      <c r="L1814" s="18">
        <v>43607</v>
      </c>
      <c r="M1814" s="83"/>
      <c r="N1814" s="84"/>
      <c r="O1814" s="84"/>
      <c r="P1814" s="85" t="str">
        <f t="shared" si="28"/>
        <v/>
      </c>
      <c r="Q1814" s="18"/>
      <c r="R1814" s="86"/>
      <c r="S1814" s="86"/>
      <c r="T1814" s="15"/>
      <c r="U1814" s="19"/>
      <c r="V1814" s="51"/>
      <c r="W1814" s="19"/>
      <c r="X1814" s="51"/>
      <c r="Y1814" s="19"/>
      <c r="Z1814" s="51"/>
      <c r="AA1814" s="19"/>
      <c r="AB1814" s="51"/>
      <c r="AC1814" s="19"/>
      <c r="AD1814" s="51"/>
      <c r="AE1814" s="19"/>
      <c r="AF1814" s="87"/>
      <c r="AG1814" s="19"/>
      <c r="AH1814" s="51"/>
      <c r="AI1814" s="19"/>
      <c r="AJ1814" s="51"/>
      <c r="AK1814" s="19"/>
      <c r="AL1814" s="19"/>
      <c r="AM1814" s="51"/>
      <c r="AN1814" s="15"/>
      <c r="AO1814" s="22"/>
      <c r="AP1814" s="22"/>
      <c r="AQ1814" s="22"/>
      <c r="AR1814" s="22"/>
      <c r="AS1814" s="20"/>
      <c r="AT1814" s="20"/>
      <c r="AU1814" s="20"/>
      <c r="AV1814" s="21"/>
      <c r="AW1814" s="15"/>
      <c r="AX1814" s="25"/>
      <c r="AY1814" s="26"/>
      <c r="AZ1814" s="26"/>
      <c r="BA1814" s="26"/>
      <c r="BB1814" s="85"/>
      <c r="BC1814" s="88"/>
      <c r="BD1814" s="18"/>
      <c r="BE1814" s="18"/>
      <c r="BF1814" s="20"/>
      <c r="BG1814" s="18"/>
      <c r="BH1814" s="15"/>
    </row>
    <row r="1815" spans="1:60" x14ac:dyDescent="0.25">
      <c r="A1815" s="15"/>
      <c r="B1815" s="14" t="s">
        <v>5614</v>
      </c>
      <c r="C1815" s="14" t="s">
        <v>5615</v>
      </c>
      <c r="D1815" s="14" t="s">
        <v>5616</v>
      </c>
      <c r="E1815" s="16" t="s">
        <v>36</v>
      </c>
      <c r="F1815" s="16" t="s">
        <v>3119</v>
      </c>
      <c r="G1815" s="81" t="s">
        <v>115</v>
      </c>
      <c r="H1815" s="82" t="s">
        <v>621</v>
      </c>
      <c r="I1815" s="17" t="s">
        <v>411</v>
      </c>
      <c r="J1815" s="17" t="s">
        <v>64</v>
      </c>
      <c r="K1815" s="15"/>
      <c r="L1815" s="18">
        <v>44022</v>
      </c>
      <c r="M1815" s="83">
        <v>743606.64462566399</v>
      </c>
      <c r="N1815" s="84">
        <v>743606.64462566399</v>
      </c>
      <c r="O1815" s="84">
        <v>838703.34325027501</v>
      </c>
      <c r="P1815" s="85">
        <f t="shared" si="28"/>
        <v>0.88661461839882816</v>
      </c>
      <c r="Q1815" s="18">
        <v>43798</v>
      </c>
      <c r="R1815" s="86">
        <v>28435.667421600301</v>
      </c>
      <c r="S1815" s="86">
        <v>29361.454242980999</v>
      </c>
      <c r="T1815" s="15"/>
      <c r="U1815" s="19">
        <v>2.7321181441948301E-3</v>
      </c>
      <c r="V1815" s="51">
        <v>0.31512472978647599</v>
      </c>
      <c r="W1815" s="19">
        <v>-4.0826540428533897E-2</v>
      </c>
      <c r="X1815" s="51">
        <v>-3.29373679178752</v>
      </c>
      <c r="Y1815" s="19">
        <v>-8.4705189300584599E-2</v>
      </c>
      <c r="Z1815" s="51">
        <v>10.8611545281892</v>
      </c>
      <c r="AA1815" s="19">
        <v>-7.2087824228219697E-3</v>
      </c>
      <c r="AB1815" s="51">
        <v>19.855788660876001</v>
      </c>
      <c r="AC1815" s="19">
        <v>0.170709314210399</v>
      </c>
      <c r="AD1815" s="51">
        <v>41.356786919292098</v>
      </c>
      <c r="AE1815" s="19">
        <v>6.5111484702356406E-2</v>
      </c>
      <c r="AF1815" s="87">
        <v>24.288380518846701</v>
      </c>
      <c r="AG1815" s="19">
        <v>-2.6111753328223099E-2</v>
      </c>
      <c r="AH1815" s="51">
        <v>-4.4099963246480902</v>
      </c>
      <c r="AI1815" s="19">
        <v>-6.5793673566076905E-2</v>
      </c>
      <c r="AJ1815" s="51">
        <v>7.1475498503859898</v>
      </c>
      <c r="AK1815" s="19">
        <v>0.20320805900351799</v>
      </c>
      <c r="AL1815" s="19">
        <v>3.4846004084101899E-2</v>
      </c>
      <c r="AM1815" s="51">
        <v>20.936160311277501</v>
      </c>
      <c r="AN1815" s="15"/>
      <c r="AO1815" s="22">
        <v>6.5323270173394093E-2</v>
      </c>
      <c r="AP1815" s="22">
        <v>-5.4760463443017202E-2</v>
      </c>
      <c r="AQ1815" s="22">
        <v>9.0906691555574098E-2</v>
      </c>
      <c r="AR1815" s="22">
        <v>-8.0086461011960597E-2</v>
      </c>
      <c r="AS1815" s="20">
        <v>5</v>
      </c>
      <c r="AT1815" s="20">
        <v>7</v>
      </c>
      <c r="AU1815" s="20">
        <v>6</v>
      </c>
      <c r="AV1815" s="21">
        <v>6</v>
      </c>
      <c r="AW1815" s="15"/>
      <c r="AX1815" s="25">
        <v>0.23805252293124801</v>
      </c>
      <c r="AY1815" s="26">
        <v>-2.9946315105433999E-2</v>
      </c>
      <c r="AZ1815" s="26">
        <v>0.62360245077434195</v>
      </c>
      <c r="BA1815" s="26">
        <v>-4.1989898825590899E-2</v>
      </c>
      <c r="BB1815" s="85">
        <v>2.4535100811663099E-2</v>
      </c>
      <c r="BC1815" s="88">
        <v>-16.972576766711398</v>
      </c>
      <c r="BD1815" s="18">
        <v>43798</v>
      </c>
      <c r="BE1815" s="18">
        <v>43964</v>
      </c>
      <c r="BF1815" s="20"/>
      <c r="BG1815" s="18"/>
      <c r="BH1815" s="15"/>
    </row>
    <row r="1816" spans="1:60" x14ac:dyDescent="0.25">
      <c r="A1816" s="15"/>
      <c r="B1816" s="14" t="s">
        <v>5617</v>
      </c>
      <c r="C1816" s="14" t="s">
        <v>5618</v>
      </c>
      <c r="D1816" s="14" t="s">
        <v>5616</v>
      </c>
      <c r="E1816" s="16" t="s">
        <v>257</v>
      </c>
      <c r="F1816" s="16" t="s">
        <v>3119</v>
      </c>
      <c r="G1816" s="81" t="s">
        <v>115</v>
      </c>
      <c r="H1816" s="82" t="s">
        <v>621</v>
      </c>
      <c r="I1816" s="17" t="s">
        <v>411</v>
      </c>
      <c r="J1816" s="17" t="s">
        <v>64</v>
      </c>
      <c r="K1816" s="15"/>
      <c r="L1816" s="18">
        <v>43763</v>
      </c>
      <c r="M1816" s="83"/>
      <c r="N1816" s="84"/>
      <c r="O1816" s="84">
        <v>772868.62605762505</v>
      </c>
      <c r="P1816" s="85">
        <f t="shared" si="28"/>
        <v>0</v>
      </c>
      <c r="Q1816" s="18">
        <v>43740</v>
      </c>
      <c r="R1816" s="86"/>
      <c r="S1816" s="86">
        <v>0</v>
      </c>
      <c r="T1816" s="15"/>
      <c r="U1816" s="19"/>
      <c r="V1816" s="51"/>
      <c r="W1816" s="19"/>
      <c r="X1816" s="51"/>
      <c r="Y1816" s="19"/>
      <c r="Z1816" s="51"/>
      <c r="AA1816" s="19"/>
      <c r="AB1816" s="51"/>
      <c r="AC1816" s="19"/>
      <c r="AD1816" s="51"/>
      <c r="AE1816" s="19"/>
      <c r="AF1816" s="87"/>
      <c r="AG1816" s="19"/>
      <c r="AH1816" s="51"/>
      <c r="AI1816" s="19"/>
      <c r="AJ1816" s="51"/>
      <c r="AK1816" s="19"/>
      <c r="AL1816" s="19"/>
      <c r="AM1816" s="51"/>
      <c r="AN1816" s="15"/>
      <c r="AO1816" s="22">
        <v>1.9458652126559201E-2</v>
      </c>
      <c r="AP1816" s="22">
        <v>-1.16089243610986E-2</v>
      </c>
      <c r="AQ1816" s="22">
        <v>2.9529415125580299E-2</v>
      </c>
      <c r="AR1816" s="22">
        <v>-3.1005401824586399E-3</v>
      </c>
      <c r="AS1816" s="20"/>
      <c r="AT1816" s="20"/>
      <c r="AU1816" s="20"/>
      <c r="AV1816" s="21"/>
      <c r="AW1816" s="15"/>
      <c r="AX1816" s="25"/>
      <c r="AY1816" s="26"/>
      <c r="AZ1816" s="26"/>
      <c r="BA1816" s="26"/>
      <c r="BB1816" s="85"/>
      <c r="BC1816" s="88">
        <v>-2.6968109900917598</v>
      </c>
      <c r="BD1816" s="18">
        <v>43740</v>
      </c>
      <c r="BE1816" s="18">
        <v>43759</v>
      </c>
      <c r="BF1816" s="20"/>
      <c r="BG1816" s="18"/>
      <c r="BH1816" s="15"/>
    </row>
    <row r="1817" spans="1:60" x14ac:dyDescent="0.25">
      <c r="A1817" s="15"/>
      <c r="B1817" s="14" t="s">
        <v>5619</v>
      </c>
      <c r="C1817" s="14" t="s">
        <v>5620</v>
      </c>
      <c r="D1817" s="14" t="s">
        <v>5616</v>
      </c>
      <c r="E1817" s="16" t="s">
        <v>47</v>
      </c>
      <c r="F1817" s="16" t="s">
        <v>3119</v>
      </c>
      <c r="G1817" s="81" t="s">
        <v>115</v>
      </c>
      <c r="H1817" s="82" t="s">
        <v>621</v>
      </c>
      <c r="I1817" s="17" t="s">
        <v>411</v>
      </c>
      <c r="J1817" s="17" t="s">
        <v>64</v>
      </c>
      <c r="K1817" s="15"/>
      <c r="L1817" s="18">
        <v>44022</v>
      </c>
      <c r="M1817" s="83">
        <v>763857.30663013505</v>
      </c>
      <c r="N1817" s="84">
        <v>763857.30663013505</v>
      </c>
      <c r="O1817" s="84">
        <v>847977.95483493805</v>
      </c>
      <c r="P1817" s="85">
        <f t="shared" si="28"/>
        <v>0.90079854349376642</v>
      </c>
      <c r="Q1817" s="18">
        <v>43910</v>
      </c>
      <c r="R1817" s="86">
        <v>0</v>
      </c>
      <c r="S1817" s="86">
        <v>0</v>
      </c>
      <c r="T1817" s="15"/>
      <c r="U1817" s="19">
        <v>-5.6475616274838103E-3</v>
      </c>
      <c r="V1817" s="51">
        <v>-0.52284324738138799</v>
      </c>
      <c r="W1817" s="19">
        <v>1.2669050209296999E-2</v>
      </c>
      <c r="X1817" s="51">
        <v>2.0558222719955701</v>
      </c>
      <c r="Y1817" s="19">
        <v>2.2296616929452302E-2</v>
      </c>
      <c r="Z1817" s="51">
        <v>21.5613351512002</v>
      </c>
      <c r="AA1817" s="19">
        <v>0.134798513528949</v>
      </c>
      <c r="AB1817" s="51">
        <v>34.0565182560822</v>
      </c>
      <c r="AC1817" s="19">
        <v>0.17637672398443099</v>
      </c>
      <c r="AD1817" s="51">
        <v>41.923527896695298</v>
      </c>
      <c r="AE1817" s="19">
        <v>9.1433385574491696E-2</v>
      </c>
      <c r="AF1817" s="87">
        <v>26.9205706060457</v>
      </c>
      <c r="AG1817" s="19">
        <v>-4.2407761281574502E-2</v>
      </c>
      <c r="AH1817" s="51">
        <v>-6.0395971199832301</v>
      </c>
      <c r="AI1817" s="19">
        <v>4.9850930676257101E-2</v>
      </c>
      <c r="AJ1817" s="51">
        <v>18.712010274612101</v>
      </c>
      <c r="AK1817" s="19">
        <v>0.201770435691287</v>
      </c>
      <c r="AL1817" s="19">
        <v>3.5465078564811799E-2</v>
      </c>
      <c r="AM1817" s="51">
        <v>18.061530525476002</v>
      </c>
      <c r="AN1817" s="15"/>
      <c r="AO1817" s="22">
        <v>3.6556978096996297E-2</v>
      </c>
      <c r="AP1817" s="22">
        <v>-2.3708267337497101E-2</v>
      </c>
      <c r="AQ1817" s="22">
        <v>0.14030619269033201</v>
      </c>
      <c r="AR1817" s="22">
        <v>-0.10097192876404699</v>
      </c>
      <c r="AS1817" s="20">
        <v>8</v>
      </c>
      <c r="AT1817" s="20">
        <v>4</v>
      </c>
      <c r="AU1817" s="20">
        <v>7</v>
      </c>
      <c r="AV1817" s="21">
        <v>5</v>
      </c>
      <c r="AW1817" s="15"/>
      <c r="AX1817" s="25">
        <v>0.13684330682357501</v>
      </c>
      <c r="AY1817" s="26">
        <v>0.88476460453330197</v>
      </c>
      <c r="AZ1817" s="26">
        <v>0.95276561292939699</v>
      </c>
      <c r="BA1817" s="26">
        <v>1.3821862588756599</v>
      </c>
      <c r="BB1817" s="85">
        <v>1.41617668050458E-2</v>
      </c>
      <c r="BC1817" s="88">
        <v>-11.852551767005901</v>
      </c>
      <c r="BD1817" s="18">
        <v>43910</v>
      </c>
      <c r="BE1817" s="18">
        <v>43990</v>
      </c>
      <c r="BF1817" s="20"/>
      <c r="BG1817" s="18"/>
      <c r="BH1817" s="15"/>
    </row>
    <row r="1818" spans="1:60" x14ac:dyDescent="0.25">
      <c r="A1818" s="15"/>
      <c r="B1818" s="14" t="s">
        <v>5621</v>
      </c>
      <c r="C1818" s="14" t="s">
        <v>5622</v>
      </c>
      <c r="D1818" s="14" t="s">
        <v>5616</v>
      </c>
      <c r="E1818" s="16" t="s">
        <v>3133</v>
      </c>
      <c r="F1818" s="16" t="s">
        <v>3119</v>
      </c>
      <c r="G1818" s="81" t="s">
        <v>115</v>
      </c>
      <c r="H1818" s="82" t="s">
        <v>621</v>
      </c>
      <c r="I1818" s="17" t="s">
        <v>411</v>
      </c>
      <c r="J1818" s="17" t="s">
        <v>64</v>
      </c>
      <c r="K1818" s="15"/>
      <c r="L1818" s="18">
        <v>44022</v>
      </c>
      <c r="M1818" s="83">
        <v>738490.46902179695</v>
      </c>
      <c r="N1818" s="84">
        <v>738490.46902179695</v>
      </c>
      <c r="O1818" s="84">
        <v>823960.57607459999</v>
      </c>
      <c r="P1818" s="85">
        <f t="shared" si="28"/>
        <v>0.89626917896971725</v>
      </c>
      <c r="Q1818" s="18">
        <v>43798</v>
      </c>
      <c r="R1818" s="86">
        <v>596453.110905273</v>
      </c>
      <c r="S1818" s="86">
        <v>1619272.3629804701</v>
      </c>
      <c r="T1818" s="15"/>
      <c r="U1818" s="19">
        <v>2.78060138043656E-3</v>
      </c>
      <c r="V1818" s="51">
        <v>0.31997305341064902</v>
      </c>
      <c r="W1818" s="19">
        <v>-3.9432257738553703E-2</v>
      </c>
      <c r="X1818" s="51">
        <v>-3.1543085227895098</v>
      </c>
      <c r="Y1818" s="19">
        <v>-7.6618529822590098E-2</v>
      </c>
      <c r="Z1818" s="51">
        <v>11.669820475988701</v>
      </c>
      <c r="AA1818" s="19">
        <v>1.0529641731409399E-2</v>
      </c>
      <c r="AB1818" s="51">
        <v>21.629631076299098</v>
      </c>
      <c r="AC1818" s="19">
        <v>0.218929819073237</v>
      </c>
      <c r="AD1818" s="51">
        <v>46.178837405575898</v>
      </c>
      <c r="AE1818" s="19"/>
      <c r="AF1818" s="87"/>
      <c r="AG1818" s="19">
        <v>-2.5640962668148901E-2</v>
      </c>
      <c r="AH1818" s="51">
        <v>-4.3629172586443001</v>
      </c>
      <c r="AI1818" s="19">
        <v>-5.7083954548070297E-2</v>
      </c>
      <c r="AJ1818" s="51">
        <v>8.0185217521939194</v>
      </c>
      <c r="AK1818" s="19">
        <v>0.214108420421253</v>
      </c>
      <c r="AL1818" s="19">
        <v>8.2048145530279698E-2</v>
      </c>
      <c r="AM1818" s="51">
        <v>51.224423516658099</v>
      </c>
      <c r="AN1818" s="15"/>
      <c r="AO1818" s="22">
        <v>6.5374468405934694E-2</v>
      </c>
      <c r="AP1818" s="22">
        <v>-5.4714893201889901E-2</v>
      </c>
      <c r="AQ1818" s="22">
        <v>9.2493153077230106E-2</v>
      </c>
      <c r="AR1818" s="22">
        <v>-7.8709348775228102E-2</v>
      </c>
      <c r="AS1818" s="20">
        <v>5</v>
      </c>
      <c r="AT1818" s="20">
        <v>7</v>
      </c>
      <c r="AU1818" s="20">
        <v>6</v>
      </c>
      <c r="AV1818" s="21">
        <v>6</v>
      </c>
      <c r="AW1818" s="15"/>
      <c r="AX1818" s="25">
        <v>0.23874817055824701</v>
      </c>
      <c r="AY1818" s="26">
        <v>3.9660128184948497E-2</v>
      </c>
      <c r="AZ1818" s="26">
        <v>0.63511161566657404</v>
      </c>
      <c r="BA1818" s="26">
        <v>5.5769073635758601E-2</v>
      </c>
      <c r="BB1818" s="85">
        <v>2.4608460937997699E-2</v>
      </c>
      <c r="BC1818" s="88">
        <v>-16.303596107783999</v>
      </c>
      <c r="BD1818" s="18">
        <v>43798</v>
      </c>
      <c r="BE1818" s="18">
        <v>43964</v>
      </c>
      <c r="BF1818" s="20"/>
      <c r="BG1818" s="18"/>
      <c r="BH1818" s="15"/>
    </row>
    <row r="1819" spans="1:60" x14ac:dyDescent="0.25">
      <c r="A1819" s="15"/>
      <c r="B1819" s="14" t="s">
        <v>5623</v>
      </c>
      <c r="C1819" s="14" t="s">
        <v>5624</v>
      </c>
      <c r="D1819" s="14" t="s">
        <v>5625</v>
      </c>
      <c r="E1819" s="16" t="s">
        <v>36</v>
      </c>
      <c r="F1819" s="16" t="s">
        <v>28</v>
      </c>
      <c r="G1819" s="81" t="s">
        <v>115</v>
      </c>
      <c r="H1819" s="82" t="s">
        <v>327</v>
      </c>
      <c r="I1819" s="17" t="s">
        <v>31</v>
      </c>
      <c r="J1819" s="17" t="s">
        <v>5626</v>
      </c>
      <c r="K1819" s="15"/>
      <c r="L1819" s="18">
        <v>43873</v>
      </c>
      <c r="M1819" s="83"/>
      <c r="N1819" s="84"/>
      <c r="O1819" s="84">
        <v>923.98799999989603</v>
      </c>
      <c r="P1819" s="85">
        <f t="shared" si="28"/>
        <v>0</v>
      </c>
      <c r="Q1819" s="18">
        <v>43853</v>
      </c>
      <c r="R1819" s="86"/>
      <c r="S1819" s="86">
        <v>7827874.8807812501</v>
      </c>
      <c r="T1819" s="15"/>
      <c r="U1819" s="19"/>
      <c r="V1819" s="51"/>
      <c r="W1819" s="19"/>
      <c r="X1819" s="51"/>
      <c r="Y1819" s="19"/>
      <c r="Z1819" s="51"/>
      <c r="AA1819" s="19"/>
      <c r="AB1819" s="51"/>
      <c r="AC1819" s="19"/>
      <c r="AD1819" s="51"/>
      <c r="AE1819" s="19"/>
      <c r="AF1819" s="87"/>
      <c r="AG1819" s="19"/>
      <c r="AH1819" s="51"/>
      <c r="AI1819" s="19"/>
      <c r="AJ1819" s="51"/>
      <c r="AK1819" s="19"/>
      <c r="AL1819" s="19"/>
      <c r="AM1819" s="51"/>
      <c r="AN1819" s="15"/>
      <c r="AO1819" s="22">
        <v>3.26511723797012E-2</v>
      </c>
      <c r="AP1819" s="22">
        <v>-3.4150779871197301E-2</v>
      </c>
      <c r="AQ1819" s="22">
        <v>6.3699657976030694E-2</v>
      </c>
      <c r="AR1819" s="22">
        <v>-2.7181943952200499E-2</v>
      </c>
      <c r="AS1819" s="20"/>
      <c r="AT1819" s="20"/>
      <c r="AU1819" s="20"/>
      <c r="AV1819" s="21"/>
      <c r="AW1819" s="15"/>
      <c r="AX1819" s="25"/>
      <c r="AY1819" s="26"/>
      <c r="AZ1819" s="26"/>
      <c r="BA1819" s="26"/>
      <c r="BB1819" s="85"/>
      <c r="BC1819" s="88">
        <v>-9.2206816046382301</v>
      </c>
      <c r="BD1819" s="18">
        <v>43686</v>
      </c>
      <c r="BE1819" s="18">
        <v>43703</v>
      </c>
      <c r="BF1819" s="20">
        <v>52</v>
      </c>
      <c r="BG1819" s="18">
        <v>43760</v>
      </c>
      <c r="BH1819" s="15"/>
    </row>
    <row r="1820" spans="1:60" x14ac:dyDescent="0.25">
      <c r="A1820" s="15"/>
      <c r="B1820" s="14" t="s">
        <v>5627</v>
      </c>
      <c r="C1820" s="14" t="s">
        <v>5628</v>
      </c>
      <c r="D1820" s="14" t="s">
        <v>5625</v>
      </c>
      <c r="E1820" s="16" t="s">
        <v>43</v>
      </c>
      <c r="F1820" s="16" t="s">
        <v>28</v>
      </c>
      <c r="G1820" s="81" t="s">
        <v>115</v>
      </c>
      <c r="H1820" s="82" t="s">
        <v>327</v>
      </c>
      <c r="I1820" s="17" t="s">
        <v>31</v>
      </c>
      <c r="J1820" s="17" t="s">
        <v>5629</v>
      </c>
      <c r="K1820" s="15"/>
      <c r="L1820" s="18">
        <v>44022</v>
      </c>
      <c r="M1820" s="83">
        <v>1868.7861000001401</v>
      </c>
      <c r="N1820" s="84">
        <v>1868.7861000001401</v>
      </c>
      <c r="O1820" s="84">
        <v>2670.3220999985901</v>
      </c>
      <c r="P1820" s="85">
        <f t="shared" si="28"/>
        <v>0.69983546179733402</v>
      </c>
      <c r="Q1820" s="18">
        <v>43853</v>
      </c>
      <c r="R1820" s="86">
        <v>1165314.5279999999</v>
      </c>
      <c r="S1820" s="86">
        <v>1429528.24171875</v>
      </c>
      <c r="T1820" s="15"/>
      <c r="U1820" s="19">
        <v>2.0516866587058799E-2</v>
      </c>
      <c r="V1820" s="51">
        <v>2.0935995740728699</v>
      </c>
      <c r="W1820" s="19">
        <v>3.87618990316696E-3</v>
      </c>
      <c r="X1820" s="51">
        <v>1.17653624138256</v>
      </c>
      <c r="Y1820" s="19">
        <v>-0.284997824331222</v>
      </c>
      <c r="Z1820" s="51">
        <v>-9.1681089748744906</v>
      </c>
      <c r="AA1820" s="19">
        <v>-0.156318336894474</v>
      </c>
      <c r="AB1820" s="51">
        <v>4.94483321371081</v>
      </c>
      <c r="AC1820" s="19">
        <v>9.1492619667406003E-2</v>
      </c>
      <c r="AD1820" s="51">
        <v>33.435117464978198</v>
      </c>
      <c r="AE1820" s="19">
        <v>0.107077356242371</v>
      </c>
      <c r="AF1820" s="87">
        <v>28.4849676728481</v>
      </c>
      <c r="AG1820" s="19">
        <v>1.41869463059265E-2</v>
      </c>
      <c r="AH1820" s="51">
        <v>-0.38012636123312399</v>
      </c>
      <c r="AI1820" s="19">
        <v>-0.26024602307094002</v>
      </c>
      <c r="AJ1820" s="51">
        <v>-12.2976851001004</v>
      </c>
      <c r="AK1820" s="19">
        <v>8.3228669140226003E-2</v>
      </c>
      <c r="AL1820" s="19">
        <v>9.0102587582805392E-3</v>
      </c>
      <c r="AM1820" s="51">
        <v>10.9717318612675</v>
      </c>
      <c r="AN1820" s="15"/>
      <c r="AO1820" s="22">
        <v>0.10652508163737399</v>
      </c>
      <c r="AP1820" s="22">
        <v>-0.14316299114216199</v>
      </c>
      <c r="AQ1820" s="22">
        <v>8.5017859435611201E-2</v>
      </c>
      <c r="AR1820" s="22">
        <v>-0.365430099130026</v>
      </c>
      <c r="AS1820" s="20">
        <v>9</v>
      </c>
      <c r="AT1820" s="20">
        <v>3</v>
      </c>
      <c r="AU1820" s="20">
        <v>6</v>
      </c>
      <c r="AV1820" s="21">
        <v>6</v>
      </c>
      <c r="AW1820" s="15"/>
      <c r="AX1820" s="25">
        <v>0.44562155854247998</v>
      </c>
      <c r="AY1820" s="26">
        <v>-0.249008913209991</v>
      </c>
      <c r="AZ1820" s="26">
        <v>0.321540341033142</v>
      </c>
      <c r="BA1820" s="26">
        <v>-0.32820478073062997</v>
      </c>
      <c r="BB1820" s="85">
        <v>4.5044497427370503E-2</v>
      </c>
      <c r="BC1820" s="88">
        <v>-50.409446860372597</v>
      </c>
      <c r="BD1820" s="18">
        <v>43853</v>
      </c>
      <c r="BE1820" s="18">
        <v>43913</v>
      </c>
      <c r="BF1820" s="20"/>
      <c r="BG1820" s="18"/>
      <c r="BH1820" s="15"/>
    </row>
    <row r="1821" spans="1:60" x14ac:dyDescent="0.25">
      <c r="A1821" s="15"/>
      <c r="B1821" s="14" t="s">
        <v>5630</v>
      </c>
      <c r="C1821" s="14" t="s">
        <v>5631</v>
      </c>
      <c r="D1821" s="14" t="s">
        <v>5625</v>
      </c>
      <c r="E1821" s="16" t="s">
        <v>213</v>
      </c>
      <c r="F1821" s="16" t="s">
        <v>28</v>
      </c>
      <c r="G1821" s="81" t="s">
        <v>115</v>
      </c>
      <c r="H1821" s="82" t="s">
        <v>327</v>
      </c>
      <c r="I1821" s="17" t="s">
        <v>31</v>
      </c>
      <c r="J1821" s="17" t="s">
        <v>5632</v>
      </c>
      <c r="K1821" s="15"/>
      <c r="L1821" s="18">
        <v>44022</v>
      </c>
      <c r="M1821" s="83">
        <v>1032.8953000009101</v>
      </c>
      <c r="N1821" s="84">
        <v>1032.8953000009101</v>
      </c>
      <c r="O1821" s="84">
        <v>1465.69739999995</v>
      </c>
      <c r="P1821" s="85">
        <f t="shared" si="28"/>
        <v>0.70471251433000104</v>
      </c>
      <c r="Q1821" s="18">
        <v>43853</v>
      </c>
      <c r="R1821" s="86">
        <v>29280310.030999999</v>
      </c>
      <c r="S1821" s="86">
        <v>35015173.200999998</v>
      </c>
      <c r="T1821" s="15"/>
      <c r="U1821" s="19">
        <v>2.0558785401590299E-2</v>
      </c>
      <c r="V1821" s="51">
        <v>2.09779145552602</v>
      </c>
      <c r="W1821" s="19">
        <v>5.11453725994215E-3</v>
      </c>
      <c r="X1821" s="51">
        <v>1.30037097706008</v>
      </c>
      <c r="Y1821" s="19">
        <v>-0.27963021546747802</v>
      </c>
      <c r="Z1821" s="51">
        <v>-8.6313480885000899</v>
      </c>
      <c r="AA1821" s="19">
        <v>-0.143532613610732</v>
      </c>
      <c r="AB1821" s="51">
        <v>6.2234055420849499</v>
      </c>
      <c r="AC1821" s="19">
        <v>0.12477967655839201</v>
      </c>
      <c r="AD1821" s="51">
        <v>36.763823154091398</v>
      </c>
      <c r="AE1821" s="19"/>
      <c r="AF1821" s="87"/>
      <c r="AG1821" s="19">
        <v>1.4603819423427899E-2</v>
      </c>
      <c r="AH1821" s="51">
        <v>-0.33843904948298598</v>
      </c>
      <c r="AI1821" s="19">
        <v>-0.25438619476888602</v>
      </c>
      <c r="AJ1821" s="51">
        <v>-11.7117022698949</v>
      </c>
      <c r="AK1821" s="19">
        <v>3.2895300000745899E-2</v>
      </c>
      <c r="AL1821" s="19">
        <v>1.13291487341485E-2</v>
      </c>
      <c r="AM1821" s="51">
        <v>28.253980324079699</v>
      </c>
      <c r="AN1821" s="15"/>
      <c r="AO1821" s="22">
        <v>0.106570561694825</v>
      </c>
      <c r="AP1821" s="22">
        <v>-0.14305732572844099</v>
      </c>
      <c r="AQ1821" s="22">
        <v>8.6356318843172603E-2</v>
      </c>
      <c r="AR1821" s="22">
        <v>-0.36462107152678103</v>
      </c>
      <c r="AS1821" s="20">
        <v>9</v>
      </c>
      <c r="AT1821" s="20">
        <v>3</v>
      </c>
      <c r="AU1821" s="20">
        <v>8</v>
      </c>
      <c r="AV1821" s="21">
        <v>4</v>
      </c>
      <c r="AW1821" s="15"/>
      <c r="AX1821" s="25">
        <v>0.44558649619924801</v>
      </c>
      <c r="AY1821" s="26">
        <v>-0.22008475391999099</v>
      </c>
      <c r="AZ1821" s="26">
        <v>0.36682087811868802</v>
      </c>
      <c r="BA1821" s="26">
        <v>-0.29039941622295401</v>
      </c>
      <c r="BB1821" s="85">
        <v>4.5043948280872402E-2</v>
      </c>
      <c r="BC1821" s="88">
        <v>-50.287016951770099</v>
      </c>
      <c r="BD1821" s="18">
        <v>43853</v>
      </c>
      <c r="BE1821" s="18">
        <v>43913</v>
      </c>
      <c r="BF1821" s="20"/>
      <c r="BG1821" s="18"/>
      <c r="BH1821" s="15"/>
    </row>
    <row r="1822" spans="1:60" x14ac:dyDescent="0.25">
      <c r="A1822" s="15"/>
      <c r="B1822" s="14" t="s">
        <v>5633</v>
      </c>
      <c r="C1822" s="14" t="s">
        <v>5634</v>
      </c>
      <c r="D1822" s="14" t="s">
        <v>5625</v>
      </c>
      <c r="E1822" s="16" t="s">
        <v>516</v>
      </c>
      <c r="F1822" s="16" t="s">
        <v>28</v>
      </c>
      <c r="G1822" s="81" t="s">
        <v>115</v>
      </c>
      <c r="H1822" s="82" t="s">
        <v>327</v>
      </c>
      <c r="I1822" s="17" t="s">
        <v>31</v>
      </c>
      <c r="J1822" s="17" t="s">
        <v>5635</v>
      </c>
      <c r="K1822" s="15"/>
      <c r="L1822" s="18">
        <v>44022</v>
      </c>
      <c r="M1822" s="83">
        <v>2133.5865999981802</v>
      </c>
      <c r="N1822" s="84">
        <v>2133.5865999981802</v>
      </c>
      <c r="O1822" s="84">
        <v>3036.0181999988899</v>
      </c>
      <c r="P1822" s="85">
        <f t="shared" si="28"/>
        <v>0.70275817187095924</v>
      </c>
      <c r="Q1822" s="18">
        <v>43853</v>
      </c>
      <c r="R1822" s="86">
        <v>268448.913</v>
      </c>
      <c r="S1822" s="86">
        <v>285146.44564599602</v>
      </c>
      <c r="T1822" s="15"/>
      <c r="U1822" s="19">
        <v>2.0542029078569599E-2</v>
      </c>
      <c r="V1822" s="51">
        <v>2.0961158232239501</v>
      </c>
      <c r="W1822" s="19">
        <v>4.6192245081329002E-3</v>
      </c>
      <c r="X1822" s="51">
        <v>1.2508397018791599</v>
      </c>
      <c r="Y1822" s="19">
        <v>-0.28178148663748298</v>
      </c>
      <c r="Z1822" s="51">
        <v>-8.8464752055006102</v>
      </c>
      <c r="AA1822" s="19">
        <v>-0.14866957638238101</v>
      </c>
      <c r="AB1822" s="51">
        <v>5.7097092649200896</v>
      </c>
      <c r="AC1822" s="19">
        <v>0.111345241441159</v>
      </c>
      <c r="AD1822" s="51">
        <v>35.420379642397201</v>
      </c>
      <c r="AE1822" s="19"/>
      <c r="AF1822" s="87"/>
      <c r="AG1822" s="19">
        <v>1.44371825699636E-2</v>
      </c>
      <c r="AH1822" s="51">
        <v>-0.35510273482941601</v>
      </c>
      <c r="AI1822" s="19">
        <v>-0.25673508804175099</v>
      </c>
      <c r="AJ1822" s="51">
        <v>-11.946591597181399</v>
      </c>
      <c r="AK1822" s="19">
        <v>6.6793299998607794E-2</v>
      </c>
      <c r="AL1822" s="19">
        <v>2.3515631879490701E-2</v>
      </c>
      <c r="AM1822" s="51">
        <v>33.558304314268803</v>
      </c>
      <c r="AN1822" s="15"/>
      <c r="AO1822" s="22">
        <v>0.10655240814783599</v>
      </c>
      <c r="AP1822" s="22">
        <v>-0.143099613175727</v>
      </c>
      <c r="AQ1822" s="22">
        <v>8.5820872405747706E-2</v>
      </c>
      <c r="AR1822" s="22">
        <v>-0.36494470730773199</v>
      </c>
      <c r="AS1822" s="20">
        <v>9</v>
      </c>
      <c r="AT1822" s="20">
        <v>3</v>
      </c>
      <c r="AU1822" s="20">
        <v>8</v>
      </c>
      <c r="AV1822" s="21">
        <v>4</v>
      </c>
      <c r="AW1822" s="15"/>
      <c r="AX1822" s="25">
        <v>0.44560049337975199</v>
      </c>
      <c r="AY1822" s="26">
        <v>-0.23170446261133301</v>
      </c>
      <c r="AZ1822" s="26">
        <v>0.348631877357093</v>
      </c>
      <c r="BA1822" s="26">
        <v>-0.30559758405661303</v>
      </c>
      <c r="BB1822" s="85">
        <v>4.5044165182480403E-2</v>
      </c>
      <c r="BC1822" s="88">
        <v>-50.336025653581601</v>
      </c>
      <c r="BD1822" s="18">
        <v>43853</v>
      </c>
      <c r="BE1822" s="18">
        <v>43913</v>
      </c>
      <c r="BF1822" s="20"/>
      <c r="BG1822" s="18"/>
      <c r="BH1822" s="15"/>
    </row>
    <row r="1823" spans="1:60" x14ac:dyDescent="0.25">
      <c r="A1823" s="15"/>
      <c r="B1823" s="14" t="s">
        <v>5636</v>
      </c>
      <c r="C1823" s="14" t="s">
        <v>5637</v>
      </c>
      <c r="D1823" s="14" t="s">
        <v>5625</v>
      </c>
      <c r="E1823" s="16" t="s">
        <v>51</v>
      </c>
      <c r="F1823" s="16" t="s">
        <v>28</v>
      </c>
      <c r="G1823" s="81" t="s">
        <v>115</v>
      </c>
      <c r="H1823" s="82" t="s">
        <v>327</v>
      </c>
      <c r="I1823" s="17" t="s">
        <v>31</v>
      </c>
      <c r="J1823" s="17" t="s">
        <v>5638</v>
      </c>
      <c r="K1823" s="15"/>
      <c r="L1823" s="18">
        <v>43873</v>
      </c>
      <c r="M1823" s="83"/>
      <c r="N1823" s="84"/>
      <c r="O1823" s="84">
        <v>1407.4575999993799</v>
      </c>
      <c r="P1823" s="85">
        <f t="shared" si="28"/>
        <v>0</v>
      </c>
      <c r="Q1823" s="18">
        <v>43853</v>
      </c>
      <c r="R1823" s="86"/>
      <c r="S1823" s="86">
        <v>852781.77157812496</v>
      </c>
      <c r="T1823" s="15"/>
      <c r="U1823" s="19"/>
      <c r="V1823" s="51"/>
      <c r="W1823" s="19"/>
      <c r="X1823" s="51"/>
      <c r="Y1823" s="19"/>
      <c r="Z1823" s="51"/>
      <c r="AA1823" s="19"/>
      <c r="AB1823" s="51"/>
      <c r="AC1823" s="19"/>
      <c r="AD1823" s="51"/>
      <c r="AE1823" s="19"/>
      <c r="AF1823" s="87"/>
      <c r="AG1823" s="19"/>
      <c r="AH1823" s="51"/>
      <c r="AI1823" s="19"/>
      <c r="AJ1823" s="51"/>
      <c r="AK1823" s="19"/>
      <c r="AL1823" s="19"/>
      <c r="AM1823" s="51"/>
      <c r="AN1823" s="15"/>
      <c r="AO1823" s="22">
        <v>3.2680068246918402E-2</v>
      </c>
      <c r="AP1823" s="22">
        <v>-3.4123809113225399E-2</v>
      </c>
      <c r="AQ1823" s="22">
        <v>6.4621367739164298E-2</v>
      </c>
      <c r="AR1823" s="22">
        <v>-2.63661770932231E-2</v>
      </c>
      <c r="AS1823" s="20"/>
      <c r="AT1823" s="20"/>
      <c r="AU1823" s="20"/>
      <c r="AV1823" s="21"/>
      <c r="AW1823" s="15"/>
      <c r="AX1823" s="25"/>
      <c r="AY1823" s="26"/>
      <c r="AZ1823" s="26"/>
      <c r="BA1823" s="26"/>
      <c r="BB1823" s="85"/>
      <c r="BC1823" s="88">
        <v>-9.1775635969242995</v>
      </c>
      <c r="BD1823" s="18">
        <v>43686</v>
      </c>
      <c r="BE1823" s="18">
        <v>43703</v>
      </c>
      <c r="BF1823" s="20">
        <v>52</v>
      </c>
      <c r="BG1823" s="18">
        <v>43760</v>
      </c>
      <c r="BH1823" s="15"/>
    </row>
    <row r="1824" spans="1:60" x14ac:dyDescent="0.25">
      <c r="A1824" s="15"/>
      <c r="B1824" s="14" t="s">
        <v>5639</v>
      </c>
      <c r="C1824" s="14" t="s">
        <v>5640</v>
      </c>
      <c r="D1824" s="14" t="s">
        <v>5625</v>
      </c>
      <c r="E1824" s="16" t="s">
        <v>317</v>
      </c>
      <c r="F1824" s="16" t="s">
        <v>28</v>
      </c>
      <c r="G1824" s="81" t="s">
        <v>115</v>
      </c>
      <c r="H1824" s="82" t="s">
        <v>327</v>
      </c>
      <c r="I1824" s="17" t="s">
        <v>31</v>
      </c>
      <c r="J1824" s="17" t="s">
        <v>64</v>
      </c>
      <c r="K1824" s="15"/>
      <c r="L1824" s="18">
        <v>44022</v>
      </c>
      <c r="M1824" s="83">
        <v>637.02340000029699</v>
      </c>
      <c r="N1824" s="84">
        <v>637.02340000029699</v>
      </c>
      <c r="O1824" s="84"/>
      <c r="P1824" s="85" t="str">
        <f t="shared" si="28"/>
        <v/>
      </c>
      <c r="Q1824" s="18"/>
      <c r="R1824" s="86">
        <v>5867305.8200000003</v>
      </c>
      <c r="S1824" s="86"/>
      <c r="T1824" s="15"/>
      <c r="U1824" s="19">
        <v>2.0427339912203E-2</v>
      </c>
      <c r="V1824" s="51">
        <v>2.0846469065873001</v>
      </c>
      <c r="W1824" s="19">
        <v>1.2393221441016099E-3</v>
      </c>
      <c r="X1824" s="51">
        <v>0.91284946547602897</v>
      </c>
      <c r="Y1824" s="19"/>
      <c r="Z1824" s="51"/>
      <c r="AA1824" s="19"/>
      <c r="AB1824" s="51"/>
      <c r="AC1824" s="19"/>
      <c r="AD1824" s="51"/>
      <c r="AE1824" s="19"/>
      <c r="AF1824" s="87"/>
      <c r="AG1824" s="19">
        <v>1.32985378022568E-2</v>
      </c>
      <c r="AH1824" s="51">
        <v>-0.46896721160010202</v>
      </c>
      <c r="AI1824" s="19"/>
      <c r="AJ1824" s="51"/>
      <c r="AK1824" s="19">
        <v>-0.29838138014485599</v>
      </c>
      <c r="AL1824" s="19">
        <v>-0.56934731658373505</v>
      </c>
      <c r="AM1824" s="51">
        <v>-16.335621731122998</v>
      </c>
      <c r="AN1824" s="15"/>
      <c r="AO1824" s="22">
        <v>0.106428094188304</v>
      </c>
      <c r="AP1824" s="22">
        <v>-0.14338827147192201</v>
      </c>
      <c r="AQ1824" s="22">
        <v>8.2167443351936501E-2</v>
      </c>
      <c r="AR1824" s="22">
        <v>-0.367152618979453</v>
      </c>
      <c r="AS1824" s="20"/>
      <c r="AT1824" s="20"/>
      <c r="AU1824" s="20"/>
      <c r="AV1824" s="21"/>
      <c r="AW1824" s="15"/>
      <c r="AX1824" s="25"/>
      <c r="AY1824" s="26"/>
      <c r="AZ1824" s="26"/>
      <c r="BA1824" s="26"/>
      <c r="BB1824" s="85"/>
      <c r="BC1824" s="88">
        <v>-50.160373676335404</v>
      </c>
      <c r="BD1824" s="18">
        <v>43880</v>
      </c>
      <c r="BE1824" s="18">
        <v>43913</v>
      </c>
      <c r="BF1824" s="20"/>
      <c r="BG1824" s="18"/>
      <c r="BH1824" s="15"/>
    </row>
    <row r="1825" spans="1:60" x14ac:dyDescent="0.25">
      <c r="A1825" s="15"/>
      <c r="B1825" s="14" t="s">
        <v>5641</v>
      </c>
      <c r="C1825" s="14" t="s">
        <v>5642</v>
      </c>
      <c r="D1825" s="14" t="s">
        <v>5625</v>
      </c>
      <c r="E1825" s="16" t="s">
        <v>320</v>
      </c>
      <c r="F1825" s="16" t="s">
        <v>28</v>
      </c>
      <c r="G1825" s="81" t="s">
        <v>115</v>
      </c>
      <c r="H1825" s="82" t="s">
        <v>327</v>
      </c>
      <c r="I1825" s="17" t="s">
        <v>31</v>
      </c>
      <c r="J1825" s="17" t="s">
        <v>5643</v>
      </c>
      <c r="K1825" s="15"/>
      <c r="L1825" s="18">
        <v>44022</v>
      </c>
      <c r="M1825" s="83">
        <v>2834.12759999931</v>
      </c>
      <c r="N1825" s="84">
        <v>2834.12759999931</v>
      </c>
      <c r="O1825" s="84">
        <v>4077.4593000002201</v>
      </c>
      <c r="P1825" s="85">
        <f t="shared" si="28"/>
        <v>0.69507195326245363</v>
      </c>
      <c r="Q1825" s="18">
        <v>43853</v>
      </c>
      <c r="R1825" s="86">
        <v>813184.79099999997</v>
      </c>
      <c r="S1825" s="86">
        <v>830013.473200195</v>
      </c>
      <c r="T1825" s="15"/>
      <c r="U1825" s="19">
        <v>2.0475601595535398E-2</v>
      </c>
      <c r="V1825" s="51">
        <v>2.0894730749205301</v>
      </c>
      <c r="W1825" s="19">
        <v>2.6599008688208401E-3</v>
      </c>
      <c r="X1825" s="51">
        <v>1.0549073379479501</v>
      </c>
      <c r="Y1825" s="19">
        <v>-0.29023749602667498</v>
      </c>
      <c r="Z1825" s="51">
        <v>-9.6920761444198398</v>
      </c>
      <c r="AA1825" s="19">
        <v>-0.16870569520426201</v>
      </c>
      <c r="AB1825" s="51">
        <v>3.7060973827319699</v>
      </c>
      <c r="AC1825" s="19">
        <v>5.9719061457144597E-2</v>
      </c>
      <c r="AD1825" s="51">
        <v>30.257761643966699</v>
      </c>
      <c r="AE1825" s="19">
        <v>5.9112047403687001E-2</v>
      </c>
      <c r="AF1825" s="87">
        <v>23.688436788972499</v>
      </c>
      <c r="AG1825" s="19">
        <v>1.37772710004356E-2</v>
      </c>
      <c r="AH1825" s="51">
        <v>-0.42109389178222001</v>
      </c>
      <c r="AI1825" s="19">
        <v>-0.26596375370980202</v>
      </c>
      <c r="AJ1825" s="51">
        <v>-12.8694581639866</v>
      </c>
      <c r="AK1825" s="19">
        <v>-5.5290800000002499E-2</v>
      </c>
      <c r="AL1825" s="19">
        <v>-6.39543614761351E-3</v>
      </c>
      <c r="AM1825" s="51">
        <v>-2.86459725321401</v>
      </c>
      <c r="AN1825" s="15"/>
      <c r="AO1825" s="22">
        <v>0.10648036873142699</v>
      </c>
      <c r="AP1825" s="22">
        <v>-0.143266837529227</v>
      </c>
      <c r="AQ1825" s="22">
        <v>8.3703116983087994E-2</v>
      </c>
      <c r="AR1825" s="22">
        <v>-0.366224489509477</v>
      </c>
      <c r="AS1825" s="20">
        <v>9</v>
      </c>
      <c r="AT1825" s="20">
        <v>3</v>
      </c>
      <c r="AU1825" s="20">
        <v>6</v>
      </c>
      <c r="AV1825" s="21">
        <v>6</v>
      </c>
      <c r="AW1825" s="15"/>
      <c r="AX1825" s="25">
        <v>0.44565661475528001</v>
      </c>
      <c r="AY1825" s="26">
        <v>-0.27704413971832798</v>
      </c>
      <c r="AZ1825" s="26">
        <v>0.27764105950154799</v>
      </c>
      <c r="BA1825" s="26">
        <v>-0.36476324451768999</v>
      </c>
      <c r="BB1825" s="85">
        <v>4.5045098101545597E-2</v>
      </c>
      <c r="BC1825" s="88">
        <v>-50.529554028937099</v>
      </c>
      <c r="BD1825" s="18">
        <v>43853</v>
      </c>
      <c r="BE1825" s="18">
        <v>43913</v>
      </c>
      <c r="BF1825" s="20"/>
      <c r="BG1825" s="18"/>
      <c r="BH1825" s="15"/>
    </row>
    <row r="1826" spans="1:60" x14ac:dyDescent="0.25">
      <c r="A1826" s="15"/>
      <c r="B1826" s="14" t="s">
        <v>5644</v>
      </c>
      <c r="C1826" s="14" t="s">
        <v>5645</v>
      </c>
      <c r="D1826" s="14" t="s">
        <v>5646</v>
      </c>
      <c r="E1826" s="16" t="s">
        <v>77</v>
      </c>
      <c r="F1826" s="16" t="s">
        <v>287</v>
      </c>
      <c r="G1826" s="81" t="s">
        <v>38</v>
      </c>
      <c r="H1826" s="82" t="s">
        <v>848</v>
      </c>
      <c r="I1826" s="17" t="s">
        <v>31</v>
      </c>
      <c r="J1826" s="17" t="s">
        <v>5647</v>
      </c>
      <c r="K1826" s="15"/>
      <c r="L1826" s="18">
        <v>44022</v>
      </c>
      <c r="M1826" s="83">
        <v>1680.0831000004</v>
      </c>
      <c r="N1826" s="84">
        <v>1680.0831000004</v>
      </c>
      <c r="O1826" s="84">
        <v>1826.40630000085</v>
      </c>
      <c r="P1826" s="85">
        <f t="shared" si="28"/>
        <v>0.91988463903109519</v>
      </c>
      <c r="Q1826" s="18">
        <v>43836</v>
      </c>
      <c r="R1826" s="86">
        <v>1035898.648</v>
      </c>
      <c r="S1826" s="86">
        <v>530756.32074023399</v>
      </c>
      <c r="T1826" s="15"/>
      <c r="U1826" s="19">
        <v>-6.10434713780705E-3</v>
      </c>
      <c r="V1826" s="51">
        <v>-0.56852179841371298</v>
      </c>
      <c r="W1826" s="19">
        <v>2.50543221409316E-2</v>
      </c>
      <c r="X1826" s="51">
        <v>3.2943494651590299</v>
      </c>
      <c r="Y1826" s="19">
        <v>-7.7835657803952907E-2</v>
      </c>
      <c r="Z1826" s="51">
        <v>11.5481076778524</v>
      </c>
      <c r="AA1826" s="19">
        <v>5.6898590992204802E-4</v>
      </c>
      <c r="AB1826" s="51">
        <v>20.6335654941504</v>
      </c>
      <c r="AC1826" s="19">
        <v>-6.5555232965416502E-2</v>
      </c>
      <c r="AD1826" s="51">
        <v>17.730332201725101</v>
      </c>
      <c r="AE1826" s="19">
        <v>4.2857200494836399E-2</v>
      </c>
      <c r="AF1826" s="87">
        <v>22.062952098087401</v>
      </c>
      <c r="AG1826" s="19">
        <v>1.4264991876188999E-2</v>
      </c>
      <c r="AH1826" s="51">
        <v>-0.37232180420687699</v>
      </c>
      <c r="AI1826" s="19">
        <v>-5.7278919694945203E-2</v>
      </c>
      <c r="AJ1826" s="51">
        <v>7.9990252374991497</v>
      </c>
      <c r="AK1826" s="19">
        <v>0.182074931401003</v>
      </c>
      <c r="AL1826" s="19">
        <v>2.22910324191616E-2</v>
      </c>
      <c r="AM1826" s="51">
        <v>28.249471749586501</v>
      </c>
      <c r="AN1826" s="15"/>
      <c r="AO1826" s="22">
        <v>1.6014814362279101E-2</v>
      </c>
      <c r="AP1826" s="22">
        <v>-1.4801751581217101E-2</v>
      </c>
      <c r="AQ1826" s="22">
        <v>2.75853139119135E-2</v>
      </c>
      <c r="AR1826" s="22">
        <v>-5.2726501435245203E-2</v>
      </c>
      <c r="AS1826" s="20">
        <v>6</v>
      </c>
      <c r="AT1826" s="20">
        <v>6</v>
      </c>
      <c r="AU1826" s="20">
        <v>7</v>
      </c>
      <c r="AV1826" s="21">
        <v>5</v>
      </c>
      <c r="AW1826" s="15"/>
      <c r="AX1826" s="25">
        <v>7.2337515409308301E-2</v>
      </c>
      <c r="AY1826" s="26">
        <v>-0.51256002207537699</v>
      </c>
      <c r="AZ1826" s="26">
        <v>0.564225950314722</v>
      </c>
      <c r="BA1826" s="26">
        <v>-0.73079483714536797</v>
      </c>
      <c r="BB1826" s="85">
        <v>7.4757417239288797E-3</v>
      </c>
      <c r="BC1826" s="88">
        <v>-12.6040793880238</v>
      </c>
      <c r="BD1826" s="18">
        <v>43836</v>
      </c>
      <c r="BE1826" s="18">
        <v>43956</v>
      </c>
      <c r="BF1826" s="20"/>
      <c r="BG1826" s="18"/>
      <c r="BH1826" s="15"/>
    </row>
    <row r="1827" spans="1:60" x14ac:dyDescent="0.25">
      <c r="A1827" s="15"/>
      <c r="B1827" s="14" t="s">
        <v>5648</v>
      </c>
      <c r="C1827" s="14" t="s">
        <v>5649</v>
      </c>
      <c r="D1827" s="14" t="s">
        <v>5646</v>
      </c>
      <c r="E1827" s="16" t="s">
        <v>3094</v>
      </c>
      <c r="F1827" s="16" t="s">
        <v>287</v>
      </c>
      <c r="G1827" s="81" t="s">
        <v>38</v>
      </c>
      <c r="H1827" s="82" t="s">
        <v>848</v>
      </c>
      <c r="I1827" s="17" t="s">
        <v>31</v>
      </c>
      <c r="J1827" s="17" t="s">
        <v>5650</v>
      </c>
      <c r="K1827" s="15"/>
      <c r="L1827" s="18">
        <v>44022</v>
      </c>
      <c r="M1827" s="83">
        <v>1070.14790000021</v>
      </c>
      <c r="N1827" s="84">
        <v>1070.14790000021</v>
      </c>
      <c r="O1827" s="84">
        <v>1181.1637999992799</v>
      </c>
      <c r="P1827" s="85">
        <f t="shared" si="28"/>
        <v>0.90601142703565962</v>
      </c>
      <c r="Q1827" s="18">
        <v>43836</v>
      </c>
      <c r="R1827" s="86">
        <v>5458315.7130000005</v>
      </c>
      <c r="S1827" s="86">
        <v>3645289.8779062498</v>
      </c>
      <c r="T1827" s="15"/>
      <c r="U1827" s="19">
        <v>-6.1855932417529402E-3</v>
      </c>
      <c r="V1827" s="51">
        <v>-0.57664640880830098</v>
      </c>
      <c r="W1827" s="19">
        <v>2.25450533671392E-2</v>
      </c>
      <c r="X1827" s="51">
        <v>3.0434225877797898</v>
      </c>
      <c r="Y1827" s="19">
        <v>-9.1446360123954906E-2</v>
      </c>
      <c r="Z1827" s="51">
        <v>10.1870374458522</v>
      </c>
      <c r="AA1827" s="19">
        <v>-2.8945052873496E-2</v>
      </c>
      <c r="AB1827" s="51">
        <v>17.682161615812198</v>
      </c>
      <c r="AC1827" s="19">
        <v>-0.119702658558672</v>
      </c>
      <c r="AD1827" s="51">
        <v>12.315589642385</v>
      </c>
      <c r="AE1827" s="19">
        <v>-4.5655846138324699E-2</v>
      </c>
      <c r="AF1827" s="87">
        <v>13.211647434771301</v>
      </c>
      <c r="AG1827" s="19">
        <v>1.3436692115647001E-2</v>
      </c>
      <c r="AH1827" s="51">
        <v>-0.455151780261076</v>
      </c>
      <c r="AI1827" s="19">
        <v>-7.1951700287172599E-2</v>
      </c>
      <c r="AJ1827" s="51">
        <v>6.5317471782764196</v>
      </c>
      <c r="AK1827" s="19">
        <v>-3.0680694189868501E-2</v>
      </c>
      <c r="AL1827" s="19">
        <v>-4.0985978648677701E-3</v>
      </c>
      <c r="AM1827" s="51">
        <v>6.9739091904994002</v>
      </c>
      <c r="AN1827" s="15"/>
      <c r="AO1827" s="22">
        <v>1.5765076410389201E-2</v>
      </c>
      <c r="AP1827" s="22">
        <v>-1.48821919656257E-2</v>
      </c>
      <c r="AQ1827" s="22">
        <v>2.4985772030049699E-2</v>
      </c>
      <c r="AR1827" s="22">
        <v>-5.5122435958765002E-2</v>
      </c>
      <c r="AS1827" s="20">
        <v>6</v>
      </c>
      <c r="AT1827" s="20">
        <v>6</v>
      </c>
      <c r="AU1827" s="20">
        <v>7</v>
      </c>
      <c r="AV1827" s="21">
        <v>5</v>
      </c>
      <c r="AW1827" s="15"/>
      <c r="AX1827" s="25">
        <v>7.2384855987620497E-2</v>
      </c>
      <c r="AY1827" s="26">
        <v>-0.89039862668960301</v>
      </c>
      <c r="AZ1827" s="26">
        <v>0.46428993279596398</v>
      </c>
      <c r="BA1827" s="26">
        <v>-1.2456280469778001</v>
      </c>
      <c r="BB1827" s="85">
        <v>7.4796989633978198E-3</v>
      </c>
      <c r="BC1827" s="88">
        <v>-13.456711084363601</v>
      </c>
      <c r="BD1827" s="18">
        <v>43836</v>
      </c>
      <c r="BE1827" s="18">
        <v>43956</v>
      </c>
      <c r="BF1827" s="20"/>
      <c r="BG1827" s="18"/>
      <c r="BH1827" s="15"/>
    </row>
    <row r="1828" spans="1:60" x14ac:dyDescent="0.25">
      <c r="A1828" s="15"/>
      <c r="B1828" s="14" t="s">
        <v>5651</v>
      </c>
      <c r="C1828" s="14" t="s">
        <v>5652</v>
      </c>
      <c r="D1828" s="14" t="s">
        <v>5646</v>
      </c>
      <c r="E1828" s="16" t="s">
        <v>3097</v>
      </c>
      <c r="F1828" s="16" t="s">
        <v>287</v>
      </c>
      <c r="G1828" s="81" t="s">
        <v>38</v>
      </c>
      <c r="H1828" s="82" t="s">
        <v>848</v>
      </c>
      <c r="I1828" s="17" t="s">
        <v>31</v>
      </c>
      <c r="J1828" s="17" t="s">
        <v>5653</v>
      </c>
      <c r="K1828" s="15"/>
      <c r="L1828" s="18">
        <v>44022</v>
      </c>
      <c r="M1828" s="83">
        <v>1151.5270000006999</v>
      </c>
      <c r="N1828" s="84">
        <v>1151.5270000006999</v>
      </c>
      <c r="O1828" s="84">
        <v>1261.39690000005</v>
      </c>
      <c r="P1828" s="85">
        <f t="shared" si="28"/>
        <v>0.91289823211128418</v>
      </c>
      <c r="Q1828" s="18">
        <v>43836</v>
      </c>
      <c r="R1828" s="86">
        <v>722754.321</v>
      </c>
      <c r="S1828" s="86">
        <v>790890.51103027305</v>
      </c>
      <c r="T1828" s="15"/>
      <c r="U1828" s="19">
        <v>-6.1450985494957396E-3</v>
      </c>
      <c r="V1828" s="51">
        <v>-0.57259693958258095</v>
      </c>
      <c r="W1828" s="19">
        <v>2.3794688948328299E-2</v>
      </c>
      <c r="X1828" s="51">
        <v>3.1683861458986899</v>
      </c>
      <c r="Y1828" s="19">
        <v>-8.4689402612712003E-2</v>
      </c>
      <c r="Z1828" s="51">
        <v>10.8627331969765</v>
      </c>
      <c r="AA1828" s="19">
        <v>-1.4347899214044399E-2</v>
      </c>
      <c r="AB1828" s="51">
        <v>19.141876981768299</v>
      </c>
      <c r="AC1828" s="19">
        <v>-9.3039733457844706E-2</v>
      </c>
      <c r="AD1828" s="51">
        <v>14.981882152467699</v>
      </c>
      <c r="AE1828" s="19">
        <v>-1.8890421333708201E-3</v>
      </c>
      <c r="AF1828" s="87">
        <v>17.5883278352558</v>
      </c>
      <c r="AG1828" s="19">
        <v>1.38494843449735E-2</v>
      </c>
      <c r="AH1828" s="51">
        <v>-0.41387255732843198</v>
      </c>
      <c r="AI1828" s="19">
        <v>-6.4668816861740197E-2</v>
      </c>
      <c r="AJ1828" s="51">
        <v>7.2600355208196596</v>
      </c>
      <c r="AK1828" s="19">
        <v>0.100612658421596</v>
      </c>
      <c r="AL1828" s="19">
        <v>1.2715349916106801E-2</v>
      </c>
      <c r="AM1828" s="51">
        <v>20.103244451660402</v>
      </c>
      <c r="AN1828" s="15"/>
      <c r="AO1828" s="22">
        <v>1.5889496909949199E-2</v>
      </c>
      <c r="AP1828" s="22">
        <v>-1.48420954292305E-2</v>
      </c>
      <c r="AQ1828" s="22">
        <v>2.6280446149030499E-2</v>
      </c>
      <c r="AR1828" s="22">
        <v>-5.3929352046034197E-2</v>
      </c>
      <c r="AS1828" s="20">
        <v>6</v>
      </c>
      <c r="AT1828" s="20">
        <v>6</v>
      </c>
      <c r="AU1828" s="20">
        <v>7</v>
      </c>
      <c r="AV1828" s="21">
        <v>5</v>
      </c>
      <c r="AW1828" s="15"/>
      <c r="AX1828" s="25">
        <v>7.2359485626293504E-2</v>
      </c>
      <c r="AY1828" s="26">
        <v>-0.70354087043051505</v>
      </c>
      <c r="AZ1828" s="26">
        <v>0.51373568437975303</v>
      </c>
      <c r="BA1828" s="26">
        <v>-0.99356748420359497</v>
      </c>
      <c r="BB1828" s="85">
        <v>7.47754351149524E-3</v>
      </c>
      <c r="BC1828" s="88">
        <v>-13.0328844157484</v>
      </c>
      <c r="BD1828" s="18">
        <v>43836</v>
      </c>
      <c r="BE1828" s="18">
        <v>43956</v>
      </c>
      <c r="BF1828" s="20"/>
      <c r="BG1828" s="18"/>
      <c r="BH1828" s="15"/>
    </row>
    <row r="1829" spans="1:60" x14ac:dyDescent="0.25">
      <c r="A1829" s="15"/>
      <c r="B1829" s="14" t="s">
        <v>5654</v>
      </c>
      <c r="C1829" s="14" t="s">
        <v>5655</v>
      </c>
      <c r="D1829" s="14" t="s">
        <v>5646</v>
      </c>
      <c r="E1829" s="16" t="s">
        <v>3100</v>
      </c>
      <c r="F1829" s="16" t="s">
        <v>287</v>
      </c>
      <c r="G1829" s="81" t="s">
        <v>38</v>
      </c>
      <c r="H1829" s="82" t="s">
        <v>848</v>
      </c>
      <c r="I1829" s="17" t="s">
        <v>31</v>
      </c>
      <c r="J1829" s="17" t="s">
        <v>5656</v>
      </c>
      <c r="K1829" s="15"/>
      <c r="L1829" s="18">
        <v>44022</v>
      </c>
      <c r="M1829" s="83">
        <v>1400.9561000000699</v>
      </c>
      <c r="N1829" s="84">
        <v>1400.9561000000699</v>
      </c>
      <c r="O1829" s="84">
        <v>1526.84490000084</v>
      </c>
      <c r="P1829" s="85">
        <f t="shared" si="28"/>
        <v>0.91754971313674305</v>
      </c>
      <c r="Q1829" s="18">
        <v>43836</v>
      </c>
      <c r="R1829" s="86">
        <v>185556.83199999999</v>
      </c>
      <c r="S1829" s="86">
        <v>173560.02101904299</v>
      </c>
      <c r="T1829" s="15"/>
      <c r="U1829" s="19">
        <v>-6.1179225185696903E-3</v>
      </c>
      <c r="V1829" s="51">
        <v>-0.56987933648997602</v>
      </c>
      <c r="W1829" s="19">
        <v>2.4634266877910701E-2</v>
      </c>
      <c r="X1829" s="51">
        <v>3.25234393885694</v>
      </c>
      <c r="Y1829" s="19">
        <v>-8.0126149450807094E-2</v>
      </c>
      <c r="Z1829" s="51">
        <v>11.319058513167001</v>
      </c>
      <c r="AA1829" s="19">
        <v>-4.4283363495196699E-3</v>
      </c>
      <c r="AB1829" s="51">
        <v>20.133833268220801</v>
      </c>
      <c r="AC1829" s="19">
        <v>-7.4705200821918005E-2</v>
      </c>
      <c r="AD1829" s="51">
        <v>16.8153354160604</v>
      </c>
      <c r="AE1829" s="19">
        <v>2.8523366383524301E-2</v>
      </c>
      <c r="AF1829" s="87">
        <v>20.6295686869416</v>
      </c>
      <c r="AG1829" s="19">
        <v>1.4126405516435601E-2</v>
      </c>
      <c r="AH1829" s="51">
        <v>-0.38618044018221598</v>
      </c>
      <c r="AI1829" s="19">
        <v>-5.9748953829548597E-2</v>
      </c>
      <c r="AJ1829" s="51">
        <v>7.7520218240388203</v>
      </c>
      <c r="AK1829" s="19">
        <v>0.15296260597286199</v>
      </c>
      <c r="AL1829" s="19">
        <v>1.8680265102375401E-2</v>
      </c>
      <c r="AM1829" s="51">
        <v>27.318579033919399</v>
      </c>
      <c r="AN1829" s="15"/>
      <c r="AO1829" s="22">
        <v>1.59730102241156E-2</v>
      </c>
      <c r="AP1829" s="22">
        <v>-1.48151626735853E-2</v>
      </c>
      <c r="AQ1829" s="22">
        <v>2.7149968616868098E-2</v>
      </c>
      <c r="AR1829" s="22">
        <v>-5.31277412165218E-2</v>
      </c>
      <c r="AS1829" s="20">
        <v>6</v>
      </c>
      <c r="AT1829" s="20">
        <v>6</v>
      </c>
      <c r="AU1829" s="20">
        <v>7</v>
      </c>
      <c r="AV1829" s="21">
        <v>5</v>
      </c>
      <c r="AW1829" s="15"/>
      <c r="AX1829" s="25">
        <v>7.2344389255158598E-2</v>
      </c>
      <c r="AY1829" s="26">
        <v>-0.57654237998394797</v>
      </c>
      <c r="AZ1829" s="26">
        <v>0.54731531385368704</v>
      </c>
      <c r="BA1829" s="26">
        <v>-0.819407140842486</v>
      </c>
      <c r="BB1829" s="85">
        <v>7.4762958972314697E-3</v>
      </c>
      <c r="BC1829" s="88">
        <v>-12.747247608538601</v>
      </c>
      <c r="BD1829" s="18">
        <v>43836</v>
      </c>
      <c r="BE1829" s="18">
        <v>43956</v>
      </c>
      <c r="BF1829" s="20"/>
      <c r="BG1829" s="18"/>
      <c r="BH1829" s="15"/>
    </row>
    <row r="1830" spans="1:60" x14ac:dyDescent="0.25">
      <c r="A1830" s="15"/>
      <c r="B1830" s="14" t="s">
        <v>5657</v>
      </c>
      <c r="C1830" s="14" t="s">
        <v>5658</v>
      </c>
      <c r="D1830" s="14" t="s">
        <v>5646</v>
      </c>
      <c r="E1830" s="16" t="s">
        <v>3328</v>
      </c>
      <c r="F1830" s="16" t="s">
        <v>287</v>
      </c>
      <c r="G1830" s="81" t="s">
        <v>38</v>
      </c>
      <c r="H1830" s="82" t="s">
        <v>848</v>
      </c>
      <c r="I1830" s="17" t="s">
        <v>31</v>
      </c>
      <c r="J1830" s="17" t="s">
        <v>5659</v>
      </c>
      <c r="K1830" s="15"/>
      <c r="L1830" s="18">
        <v>44022</v>
      </c>
      <c r="M1830" s="83">
        <v>1381.74300000072</v>
      </c>
      <c r="N1830" s="84">
        <v>1381.74300000072</v>
      </c>
      <c r="O1830" s="84">
        <v>1498.2721999995399</v>
      </c>
      <c r="P1830" s="85">
        <f t="shared" si="28"/>
        <v>0.92222427940740292</v>
      </c>
      <c r="Q1830" s="18">
        <v>43836</v>
      </c>
      <c r="R1830" s="86">
        <v>43206.788</v>
      </c>
      <c r="S1830" s="86">
        <v>37281.031019103997</v>
      </c>
      <c r="T1830" s="15"/>
      <c r="U1830" s="19">
        <v>-6.0908042341907302E-3</v>
      </c>
      <c r="V1830" s="51">
        <v>-0.56716750805208005</v>
      </c>
      <c r="W1830" s="19">
        <v>2.5474572445091302E-2</v>
      </c>
      <c r="X1830" s="51">
        <v>3.3363744955749999</v>
      </c>
      <c r="Y1830" s="19">
        <v>-7.5540700199781E-2</v>
      </c>
      <c r="Z1830" s="51">
        <v>11.777603438269599</v>
      </c>
      <c r="AA1830" s="19">
        <v>5.5908734175318404E-3</v>
      </c>
      <c r="AB1830" s="51">
        <v>21.135754244925899</v>
      </c>
      <c r="AC1830" s="19">
        <v>-5.5998577858190401E-2</v>
      </c>
      <c r="AD1830" s="51">
        <v>18.685997712425898</v>
      </c>
      <c r="AE1830" s="19">
        <v>5.9863186254006003E-2</v>
      </c>
      <c r="AF1830" s="87">
        <v>23.763550673989801</v>
      </c>
      <c r="AG1830" s="19">
        <v>1.44035387093027E-2</v>
      </c>
      <c r="AH1830" s="51">
        <v>-0.35846712089551103</v>
      </c>
      <c r="AI1830" s="19">
        <v>-5.4804061786853701E-2</v>
      </c>
      <c r="AJ1830" s="51">
        <v>8.2465110283082996</v>
      </c>
      <c r="AK1830" s="19">
        <v>0.238519380338548</v>
      </c>
      <c r="AL1830" s="19">
        <v>2.8206254059114099E-2</v>
      </c>
      <c r="AM1830" s="51">
        <v>35.874256470473497</v>
      </c>
      <c r="AN1830" s="15"/>
      <c r="AO1830" s="22">
        <v>1.6056734344601899E-2</v>
      </c>
      <c r="AP1830" s="22">
        <v>-1.47882941428179E-2</v>
      </c>
      <c r="AQ1830" s="22">
        <v>2.8020534571624001E-2</v>
      </c>
      <c r="AR1830" s="22">
        <v>-5.2324582139626701E-2</v>
      </c>
      <c r="AS1830" s="20">
        <v>7</v>
      </c>
      <c r="AT1830" s="20">
        <v>5</v>
      </c>
      <c r="AU1830" s="20">
        <v>7</v>
      </c>
      <c r="AV1830" s="21">
        <v>5</v>
      </c>
      <c r="AW1830" s="15"/>
      <c r="AX1830" s="25">
        <v>7.2331004123116105E-2</v>
      </c>
      <c r="AY1830" s="26">
        <v>-0.44826054137911298</v>
      </c>
      <c r="AZ1830" s="26">
        <v>0.58121435933662702</v>
      </c>
      <c r="BA1830" s="26">
        <v>-0.64115706683151097</v>
      </c>
      <c r="BB1830" s="85">
        <v>7.47522503644177E-3</v>
      </c>
      <c r="BC1830" s="88">
        <v>-12.460753126200901</v>
      </c>
      <c r="BD1830" s="18">
        <v>43836</v>
      </c>
      <c r="BE1830" s="18">
        <v>43956</v>
      </c>
      <c r="BF1830" s="20"/>
      <c r="BG1830" s="18"/>
      <c r="BH1830" s="15"/>
    </row>
    <row r="1831" spans="1:60" x14ac:dyDescent="0.25">
      <c r="A1831" s="15"/>
      <c r="B1831" s="14" t="s">
        <v>5660</v>
      </c>
      <c r="C1831" s="14" t="s">
        <v>5661</v>
      </c>
      <c r="D1831" s="14" t="s">
        <v>5646</v>
      </c>
      <c r="E1831" s="16" t="s">
        <v>3332</v>
      </c>
      <c r="F1831" s="16" t="s">
        <v>287</v>
      </c>
      <c r="G1831" s="81" t="s">
        <v>38</v>
      </c>
      <c r="H1831" s="82" t="s">
        <v>848</v>
      </c>
      <c r="I1831" s="17" t="s">
        <v>31</v>
      </c>
      <c r="J1831" s="17" t="s">
        <v>5662</v>
      </c>
      <c r="K1831" s="15"/>
      <c r="L1831" s="18">
        <v>44022</v>
      </c>
      <c r="M1831" s="83">
        <v>1070.5523000005601</v>
      </c>
      <c r="N1831" s="84">
        <v>1070.5523000005601</v>
      </c>
      <c r="O1831" s="84">
        <v>1157.59679999948</v>
      </c>
      <c r="P1831" s="85">
        <f t="shared" si="28"/>
        <v>0.92480585640962465</v>
      </c>
      <c r="Q1831" s="18">
        <v>43836</v>
      </c>
      <c r="R1831" s="86">
        <v>111939.77499999999</v>
      </c>
      <c r="S1831" s="86">
        <v>124287.93789318801</v>
      </c>
      <c r="T1831" s="15"/>
      <c r="U1831" s="19">
        <v>-6.0758710033041998E-3</v>
      </c>
      <c r="V1831" s="51">
        <v>-0.56567418496342703</v>
      </c>
      <c r="W1831" s="19">
        <v>2.5936870350051301E-2</v>
      </c>
      <c r="X1831" s="51">
        <v>3.3826042860709999</v>
      </c>
      <c r="Y1831" s="19">
        <v>-7.3008628866809894E-2</v>
      </c>
      <c r="Z1831" s="51">
        <v>12.0308105715667</v>
      </c>
      <c r="AA1831" s="19">
        <v>1.1144430180138399E-2</v>
      </c>
      <c r="AB1831" s="51">
        <v>21.691109921172</v>
      </c>
      <c r="AC1831" s="19">
        <v>-4.5550897512875999E-2</v>
      </c>
      <c r="AD1831" s="51">
        <v>19.7307657469646</v>
      </c>
      <c r="AE1831" s="19">
        <v>7.7503924318079995E-2</v>
      </c>
      <c r="AF1831" s="87">
        <v>25.527624480397201</v>
      </c>
      <c r="AG1831" s="19">
        <v>1.45560115124681E-2</v>
      </c>
      <c r="AH1831" s="51">
        <v>-0.34321984057896798</v>
      </c>
      <c r="AI1831" s="19">
        <v>-5.20725436763314E-2</v>
      </c>
      <c r="AJ1831" s="51">
        <v>8.5196628393605405</v>
      </c>
      <c r="AK1831" s="19">
        <v>7.0552299999690093E-2</v>
      </c>
      <c r="AL1831" s="19">
        <v>2.1652558480127499E-2</v>
      </c>
      <c r="AM1831" s="51">
        <v>24.473536209814501</v>
      </c>
      <c r="AN1831" s="15"/>
      <c r="AO1831" s="22">
        <v>1.6102421208415801E-2</v>
      </c>
      <c r="AP1831" s="22">
        <v>-1.4773495719964599E-2</v>
      </c>
      <c r="AQ1831" s="22">
        <v>2.8499530839326302E-2</v>
      </c>
      <c r="AR1831" s="22">
        <v>-5.1883614642065402E-2</v>
      </c>
      <c r="AS1831" s="20">
        <v>7</v>
      </c>
      <c r="AT1831" s="20">
        <v>5</v>
      </c>
      <c r="AU1831" s="20">
        <v>7</v>
      </c>
      <c r="AV1831" s="21">
        <v>5</v>
      </c>
      <c r="AW1831" s="15"/>
      <c r="AX1831" s="25">
        <v>7.2324386522668593E-2</v>
      </c>
      <c r="AY1831" s="26">
        <v>-0.37715696763416401</v>
      </c>
      <c r="AZ1831" s="26">
        <v>0.59999872215030303</v>
      </c>
      <c r="BA1831" s="26">
        <v>-0.541349806232574</v>
      </c>
      <c r="BB1831" s="85">
        <v>7.4747124841905996E-3</v>
      </c>
      <c r="BC1831" s="88">
        <v>-12.302720601816</v>
      </c>
      <c r="BD1831" s="18">
        <v>43836</v>
      </c>
      <c r="BE1831" s="18">
        <v>43956</v>
      </c>
      <c r="BF1831" s="20"/>
      <c r="BG1831" s="18"/>
      <c r="BH1831" s="15"/>
    </row>
    <row r="1832" spans="1:60" x14ac:dyDescent="0.25">
      <c r="A1832" s="15"/>
      <c r="B1832" s="14" t="s">
        <v>5663</v>
      </c>
      <c r="C1832" s="14" t="s">
        <v>5664</v>
      </c>
      <c r="D1832" s="14" t="s">
        <v>5646</v>
      </c>
      <c r="E1832" s="16" t="s">
        <v>300</v>
      </c>
      <c r="F1832" s="16" t="s">
        <v>287</v>
      </c>
      <c r="G1832" s="81" t="s">
        <v>38</v>
      </c>
      <c r="H1832" s="82" t="s">
        <v>848</v>
      </c>
      <c r="I1832" s="17" t="s">
        <v>31</v>
      </c>
      <c r="J1832" s="17" t="s">
        <v>5665</v>
      </c>
      <c r="K1832" s="15"/>
      <c r="L1832" s="18">
        <v>44022</v>
      </c>
      <c r="M1832" s="83">
        <v>1196.9294000007201</v>
      </c>
      <c r="N1832" s="84">
        <v>1196.9294000007201</v>
      </c>
      <c r="O1832" s="84">
        <v>1206.88230000064</v>
      </c>
      <c r="P1832" s="85">
        <f t="shared" si="28"/>
        <v>0.99175321404588113</v>
      </c>
      <c r="Q1832" s="18">
        <v>43922</v>
      </c>
      <c r="R1832" s="86">
        <v>0</v>
      </c>
      <c r="S1832" s="86">
        <v>335557.52638916002</v>
      </c>
      <c r="T1832" s="15"/>
      <c r="U1832" s="19">
        <v>0</v>
      </c>
      <c r="V1832" s="51">
        <v>4.1912915366992799E-2</v>
      </c>
      <c r="W1832" s="19">
        <v>0</v>
      </c>
      <c r="X1832" s="51">
        <v>0.78891725106586796</v>
      </c>
      <c r="Y1832" s="19">
        <v>1.48572159214382E-2</v>
      </c>
      <c r="Z1832" s="51">
        <v>20.817395050398801</v>
      </c>
      <c r="AA1832" s="19">
        <v>4.6591090231231598E-2</v>
      </c>
      <c r="AB1832" s="51">
        <v>25.235775926295901</v>
      </c>
      <c r="AC1832" s="19">
        <v>-3.14896914278506E-3</v>
      </c>
      <c r="AD1832" s="51">
        <v>23.9709585839882</v>
      </c>
      <c r="AE1832" s="19">
        <v>0.16467670676676799</v>
      </c>
      <c r="AF1832" s="87">
        <v>34.244902725273299</v>
      </c>
      <c r="AG1832" s="19">
        <v>0</v>
      </c>
      <c r="AH1832" s="51">
        <v>-1.79882099182578</v>
      </c>
      <c r="AI1832" s="19">
        <v>1.48572159214382E-2</v>
      </c>
      <c r="AJ1832" s="51">
        <v>15.2126387991448</v>
      </c>
      <c r="AK1832" s="19">
        <v>0.19692940000095399</v>
      </c>
      <c r="AL1832" s="19">
        <v>5.5340759698083303E-2</v>
      </c>
      <c r="AM1832" s="51">
        <v>35.817565045843402</v>
      </c>
      <c r="AN1832" s="15"/>
      <c r="AO1832" s="22">
        <v>1.6181749117094999E-2</v>
      </c>
      <c r="AP1832" s="22">
        <v>-7.6397626489779196E-3</v>
      </c>
      <c r="AQ1832" s="22">
        <v>2.53689935198054E-2</v>
      </c>
      <c r="AR1832" s="22">
        <v>-4.5269264783200898E-3</v>
      </c>
      <c r="AS1832" s="20">
        <v>3</v>
      </c>
      <c r="AT1832" s="20">
        <v>2</v>
      </c>
      <c r="AU1832" s="20">
        <v>7</v>
      </c>
      <c r="AV1832" s="21">
        <v>5</v>
      </c>
      <c r="AW1832" s="15"/>
      <c r="AX1832" s="25">
        <v>3.1555548606993403E-2</v>
      </c>
      <c r="AY1832" s="26">
        <v>0.55233839081029101</v>
      </c>
      <c r="AZ1832" s="26">
        <v>0.69474943826753599</v>
      </c>
      <c r="BA1832" s="26">
        <v>1.07572795126725</v>
      </c>
      <c r="BB1832" s="85">
        <v>3.2704490389733102E-3</v>
      </c>
      <c r="BC1832" s="88">
        <v>-1.6726214443951899</v>
      </c>
      <c r="BD1832" s="18">
        <v>43783</v>
      </c>
      <c r="BE1832" s="18">
        <v>43913</v>
      </c>
      <c r="BF1832" s="20">
        <v>99</v>
      </c>
      <c r="BG1832" s="18">
        <v>43922</v>
      </c>
      <c r="BH1832" s="15"/>
    </row>
    <row r="1833" spans="1:60" x14ac:dyDescent="0.25">
      <c r="A1833" s="15"/>
      <c r="B1833" s="14" t="s">
        <v>5666</v>
      </c>
      <c r="C1833" s="14" t="s">
        <v>5667</v>
      </c>
      <c r="D1833" s="14" t="s">
        <v>5646</v>
      </c>
      <c r="E1833" s="16" t="s">
        <v>2879</v>
      </c>
      <c r="F1833" s="16" t="s">
        <v>287</v>
      </c>
      <c r="G1833" s="81" t="s">
        <v>38</v>
      </c>
      <c r="H1833" s="82" t="s">
        <v>848</v>
      </c>
      <c r="I1833" s="17" t="s">
        <v>31</v>
      </c>
      <c r="J1833" s="17" t="s">
        <v>5668</v>
      </c>
      <c r="K1833" s="15"/>
      <c r="L1833" s="18">
        <v>44022</v>
      </c>
      <c r="M1833" s="83">
        <v>1140.68349999934</v>
      </c>
      <c r="N1833" s="84">
        <v>1140.68349999934</v>
      </c>
      <c r="O1833" s="84">
        <v>1233.4298000000399</v>
      </c>
      <c r="P1833" s="85">
        <f t="shared" si="28"/>
        <v>0.92480617867291925</v>
      </c>
      <c r="Q1833" s="18">
        <v>43836</v>
      </c>
      <c r="R1833" s="86">
        <v>667791.16500000004</v>
      </c>
      <c r="S1833" s="86">
        <v>206910.68757641601</v>
      </c>
      <c r="T1833" s="15"/>
      <c r="U1833" s="19">
        <v>-6.0758598074244202E-3</v>
      </c>
      <c r="V1833" s="51">
        <v>-0.56567306537544904</v>
      </c>
      <c r="W1833" s="19">
        <v>2.5937056901966599E-2</v>
      </c>
      <c r="X1833" s="51">
        <v>3.3826229412625302</v>
      </c>
      <c r="Y1833" s="19">
        <v>-7.3008371488904197E-2</v>
      </c>
      <c r="Z1833" s="51">
        <v>12.030836309364499</v>
      </c>
      <c r="AA1833" s="19">
        <v>1.1144288484501901E-2</v>
      </c>
      <c r="AB1833" s="51">
        <v>21.6910957516229</v>
      </c>
      <c r="AC1833" s="19">
        <v>-4.5550899222726003E-2</v>
      </c>
      <c r="AD1833" s="51">
        <v>19.7307655759796</v>
      </c>
      <c r="AE1833" s="19">
        <v>7.7503133985374006E-2</v>
      </c>
      <c r="AF1833" s="87">
        <v>25.5275454471412</v>
      </c>
      <c r="AG1833" s="19">
        <v>1.45560254786687E-2</v>
      </c>
      <c r="AH1833" s="51">
        <v>-0.343218443958904</v>
      </c>
      <c r="AI1833" s="19">
        <v>-5.2072054868403897E-2</v>
      </c>
      <c r="AJ1833" s="51">
        <v>8.5197117201605597</v>
      </c>
      <c r="AK1833" s="19">
        <v>0.14918262485662101</v>
      </c>
      <c r="AL1833" s="19">
        <v>3.0089174477325301E-2</v>
      </c>
      <c r="AM1833" s="51">
        <v>5.4004711295419803</v>
      </c>
      <c r="AN1833" s="15"/>
      <c r="AO1833" s="22">
        <v>1.6102475894513201E-2</v>
      </c>
      <c r="AP1833" s="22">
        <v>-1.47734865422535E-2</v>
      </c>
      <c r="AQ1833" s="22">
        <v>2.84994539779291E-2</v>
      </c>
      <c r="AR1833" s="22">
        <v>-5.1883712262715598E-2</v>
      </c>
      <c r="AS1833" s="20">
        <v>7</v>
      </c>
      <c r="AT1833" s="20">
        <v>5</v>
      </c>
      <c r="AU1833" s="20">
        <v>7</v>
      </c>
      <c r="AV1833" s="21">
        <v>5</v>
      </c>
      <c r="AW1833" s="15"/>
      <c r="AX1833" s="25">
        <v>7.2324356901008302E-2</v>
      </c>
      <c r="AY1833" s="26">
        <v>-0.37716144628211601</v>
      </c>
      <c r="AZ1833" s="26">
        <v>0.59999747654274005</v>
      </c>
      <c r="BA1833" s="26">
        <v>-0.54135636598221004</v>
      </c>
      <c r="BB1833" s="85">
        <v>7.4747094700342099E-3</v>
      </c>
      <c r="BC1833" s="88">
        <v>-12.3026863790001</v>
      </c>
      <c r="BD1833" s="18">
        <v>43836</v>
      </c>
      <c r="BE1833" s="18">
        <v>43956</v>
      </c>
      <c r="BF1833" s="20"/>
      <c r="BG1833" s="18"/>
      <c r="BH1833" s="15"/>
    </row>
    <row r="1834" spans="1:60" x14ac:dyDescent="0.25">
      <c r="A1834" s="15"/>
      <c r="B1834" s="14" t="s">
        <v>5669</v>
      </c>
      <c r="C1834" s="14" t="s">
        <v>5670</v>
      </c>
      <c r="D1834" s="14" t="s">
        <v>5671</v>
      </c>
      <c r="E1834" s="16" t="s">
        <v>36</v>
      </c>
      <c r="F1834" s="16" t="s">
        <v>114</v>
      </c>
      <c r="G1834" s="81" t="s">
        <v>115</v>
      </c>
      <c r="H1834" s="82" t="s">
        <v>327</v>
      </c>
      <c r="I1834" s="17" t="s">
        <v>411</v>
      </c>
      <c r="J1834" s="17" t="s">
        <v>5672</v>
      </c>
      <c r="K1834" s="15"/>
      <c r="L1834" s="18">
        <v>44022</v>
      </c>
      <c r="M1834" s="83">
        <v>1953.3337379991999</v>
      </c>
      <c r="N1834" s="84">
        <v>1953.3337379991999</v>
      </c>
      <c r="O1834" s="84">
        <v>2902.1084299981599</v>
      </c>
      <c r="P1834" s="85">
        <f t="shared" si="28"/>
        <v>0.67307400295875175</v>
      </c>
      <c r="Q1834" s="18">
        <v>43854</v>
      </c>
      <c r="R1834" s="86">
        <v>4027788.4892343702</v>
      </c>
      <c r="S1834" s="86">
        <v>5622986.1630624998</v>
      </c>
      <c r="T1834" s="15"/>
      <c r="U1834" s="19">
        <v>-5.5679656752545296E-3</v>
      </c>
      <c r="V1834" s="51">
        <v>-0.51488365215845999</v>
      </c>
      <c r="W1834" s="19">
        <v>-7.1194209303939698E-3</v>
      </c>
      <c r="X1834" s="51">
        <v>7.6975158026470994E-2</v>
      </c>
      <c r="Y1834" s="19">
        <v>-0.311182030869531</v>
      </c>
      <c r="Z1834" s="51">
        <v>-11.7865296287055</v>
      </c>
      <c r="AA1834" s="19">
        <v>-0.213970991364622</v>
      </c>
      <c r="AB1834" s="51">
        <v>-0.82043223330401804</v>
      </c>
      <c r="AC1834" s="19">
        <v>-4.62670466213604E-2</v>
      </c>
      <c r="AD1834" s="51">
        <v>19.659150836116201</v>
      </c>
      <c r="AE1834" s="19">
        <v>-2.97507770537777E-2</v>
      </c>
      <c r="AF1834" s="87">
        <v>14.802154343226</v>
      </c>
      <c r="AG1834" s="19">
        <v>1.03178342633328E-2</v>
      </c>
      <c r="AH1834" s="51">
        <v>-0.76703756549250102</v>
      </c>
      <c r="AI1834" s="19">
        <v>-0.28839449856779498</v>
      </c>
      <c r="AJ1834" s="51">
        <v>-15.1125326497859</v>
      </c>
      <c r="AK1834" s="19">
        <v>-0.32254947769281</v>
      </c>
      <c r="AL1834" s="19">
        <v>-3.8736054776563798E-2</v>
      </c>
      <c r="AM1834" s="51">
        <v>-13.3917928386072</v>
      </c>
      <c r="AN1834" s="15"/>
      <c r="AO1834" s="22">
        <v>8.6928327273199102E-2</v>
      </c>
      <c r="AP1834" s="22">
        <v>-0.110382886125153</v>
      </c>
      <c r="AQ1834" s="22">
        <v>7.8275347874296103E-2</v>
      </c>
      <c r="AR1834" s="22">
        <v>-0.35344914280518402</v>
      </c>
      <c r="AS1834" s="20">
        <v>8</v>
      </c>
      <c r="AT1834" s="20">
        <v>4</v>
      </c>
      <c r="AU1834" s="20">
        <v>4</v>
      </c>
      <c r="AV1834" s="21">
        <v>8</v>
      </c>
      <c r="AW1834" s="15"/>
      <c r="AX1834" s="25">
        <v>0.34305285184353101</v>
      </c>
      <c r="AY1834" s="26">
        <v>-0.47957718535053601</v>
      </c>
      <c r="AZ1834" s="26">
        <v>-1.9096114353260401E-2</v>
      </c>
      <c r="BA1834" s="26">
        <v>-0.62014819769683505</v>
      </c>
      <c r="BB1834" s="85">
        <v>3.4842664825446297E-2</v>
      </c>
      <c r="BC1834" s="88">
        <v>-49.583891184884102</v>
      </c>
      <c r="BD1834" s="18">
        <v>43854</v>
      </c>
      <c r="BE1834" s="18">
        <v>43914</v>
      </c>
      <c r="BF1834" s="20"/>
      <c r="BG1834" s="18"/>
      <c r="BH1834" s="15"/>
    </row>
    <row r="1835" spans="1:60" x14ac:dyDescent="0.25">
      <c r="A1835" s="15"/>
      <c r="B1835" s="14" t="s">
        <v>5673</v>
      </c>
      <c r="C1835" s="14" t="s">
        <v>5674</v>
      </c>
      <c r="D1835" s="14" t="s">
        <v>5671</v>
      </c>
      <c r="E1835" s="16" t="s">
        <v>77</v>
      </c>
      <c r="F1835" s="16" t="s">
        <v>114</v>
      </c>
      <c r="G1835" s="81" t="s">
        <v>115</v>
      </c>
      <c r="H1835" s="82" t="s">
        <v>327</v>
      </c>
      <c r="I1835" s="17" t="s">
        <v>411</v>
      </c>
      <c r="J1835" s="17" t="s">
        <v>5675</v>
      </c>
      <c r="K1835" s="15"/>
      <c r="L1835" s="18">
        <v>44022</v>
      </c>
      <c r="M1835" s="83">
        <v>3109.0581540018302</v>
      </c>
      <c r="N1835" s="84">
        <v>3109.0581540018302</v>
      </c>
      <c r="O1835" s="84">
        <v>4586.24992799759</v>
      </c>
      <c r="P1835" s="85">
        <f t="shared" si="28"/>
        <v>0.67790857515680158</v>
      </c>
      <c r="Q1835" s="18">
        <v>43854</v>
      </c>
      <c r="R1835" s="86">
        <v>4533541.6863125004</v>
      </c>
      <c r="S1835" s="86">
        <v>6122538.3223125003</v>
      </c>
      <c r="T1835" s="15"/>
      <c r="U1835" s="19">
        <v>-5.4725171876270897E-3</v>
      </c>
      <c r="V1835" s="51">
        <v>-0.50533880339571602</v>
      </c>
      <c r="W1835" s="19">
        <v>-5.8290144424972797E-3</v>
      </c>
      <c r="X1835" s="51">
        <v>0.20601580681614001</v>
      </c>
      <c r="Y1835" s="19">
        <v>-0.30582621219131401</v>
      </c>
      <c r="Z1835" s="51">
        <v>-11.250947760883699</v>
      </c>
      <c r="AA1835" s="19">
        <v>-0.19877733171859299</v>
      </c>
      <c r="AB1835" s="51">
        <v>0.69893373129889402</v>
      </c>
      <c r="AC1835" s="19">
        <v>-4.1133991890092104E-3</v>
      </c>
      <c r="AD1835" s="51">
        <v>23.874515579343999</v>
      </c>
      <c r="AE1835" s="19">
        <v>3.78707707532158E-2</v>
      </c>
      <c r="AF1835" s="87">
        <v>21.564309123932599</v>
      </c>
      <c r="AG1835" s="19">
        <v>1.07593334778358E-2</v>
      </c>
      <c r="AH1835" s="51">
        <v>-0.72288764404220296</v>
      </c>
      <c r="AI1835" s="19">
        <v>-0.28255917103786499</v>
      </c>
      <c r="AJ1835" s="51">
        <v>-14.528999896792801</v>
      </c>
      <c r="AK1835" s="19">
        <v>-7.0063065234571703E-2</v>
      </c>
      <c r="AL1835" s="19">
        <v>-7.6170011443537104E-3</v>
      </c>
      <c r="AM1835" s="51">
        <v>9.4026413907995394</v>
      </c>
      <c r="AN1835" s="15"/>
      <c r="AO1835" s="22">
        <v>8.7006261808710406E-2</v>
      </c>
      <c r="AP1835" s="22">
        <v>-0.110333995443361</v>
      </c>
      <c r="AQ1835" s="22">
        <v>8.0409161177231001E-2</v>
      </c>
      <c r="AR1835" s="22">
        <v>-0.35258954919583602</v>
      </c>
      <c r="AS1835" s="20">
        <v>8</v>
      </c>
      <c r="AT1835" s="20">
        <v>4</v>
      </c>
      <c r="AU1835" s="20">
        <v>4</v>
      </c>
      <c r="AV1835" s="21">
        <v>8</v>
      </c>
      <c r="AW1835" s="15"/>
      <c r="AX1835" s="25">
        <v>0.343029488190077</v>
      </c>
      <c r="AY1835" s="26">
        <v>-0.43461309072836202</v>
      </c>
      <c r="AZ1835" s="26">
        <v>2.08102388845646E-2</v>
      </c>
      <c r="BA1835" s="26">
        <v>-0.56290508557049201</v>
      </c>
      <c r="BB1835" s="85">
        <v>3.4841903846827303E-2</v>
      </c>
      <c r="BC1835" s="88">
        <v>-49.4557299887529</v>
      </c>
      <c r="BD1835" s="18">
        <v>43854</v>
      </c>
      <c r="BE1835" s="18">
        <v>43914</v>
      </c>
      <c r="BF1835" s="20"/>
      <c r="BG1835" s="18"/>
      <c r="BH1835" s="15"/>
    </row>
    <row r="1836" spans="1:60" x14ac:dyDescent="0.25">
      <c r="A1836" s="15"/>
      <c r="B1836" s="14" t="s">
        <v>5676</v>
      </c>
      <c r="C1836" s="14" t="s">
        <v>5677</v>
      </c>
      <c r="D1836" s="14" t="s">
        <v>5671</v>
      </c>
      <c r="E1836" s="16" t="s">
        <v>55</v>
      </c>
      <c r="F1836" s="16" t="s">
        <v>114</v>
      </c>
      <c r="G1836" s="81" t="s">
        <v>115</v>
      </c>
      <c r="H1836" s="82" t="s">
        <v>327</v>
      </c>
      <c r="I1836" s="17" t="s">
        <v>411</v>
      </c>
      <c r="J1836" s="17" t="s">
        <v>5678</v>
      </c>
      <c r="K1836" s="15"/>
      <c r="L1836" s="18">
        <v>44022</v>
      </c>
      <c r="M1836" s="83">
        <v>696.21764400042605</v>
      </c>
      <c r="N1836" s="84">
        <v>696.21764400042605</v>
      </c>
      <c r="O1836" s="84">
        <v>1025.3679019995</v>
      </c>
      <c r="P1836" s="85">
        <f t="shared" si="28"/>
        <v>0.67899301571931359</v>
      </c>
      <c r="Q1836" s="18">
        <v>43854</v>
      </c>
      <c r="R1836" s="86">
        <v>2626325.6286249999</v>
      </c>
      <c r="S1836" s="86">
        <v>4258173.2012382802</v>
      </c>
      <c r="T1836" s="15"/>
      <c r="U1836" s="19">
        <v>-5.4242120222625098E-3</v>
      </c>
      <c r="V1836" s="51">
        <v>-0.50050828685925797</v>
      </c>
      <c r="W1836" s="19">
        <v>-5.5319703196801103E-3</v>
      </c>
      <c r="X1836" s="51">
        <v>0.23572021909785701</v>
      </c>
      <c r="Y1836" s="19">
        <v>-0.30462280070438302</v>
      </c>
      <c r="Z1836" s="51">
        <v>-11.130606612190601</v>
      </c>
      <c r="AA1836" s="19">
        <v>-0.19591729163046701</v>
      </c>
      <c r="AB1836" s="51">
        <v>0.98493774011149104</v>
      </c>
      <c r="AC1836" s="19">
        <v>2.8581106344063301E-3</v>
      </c>
      <c r="AD1836" s="51">
        <v>24.571666561707399</v>
      </c>
      <c r="AE1836" s="19">
        <v>4.88202864999039E-2</v>
      </c>
      <c r="AF1836" s="87">
        <v>22.659260698594199</v>
      </c>
      <c r="AG1836" s="19">
        <v>1.08233350747469E-2</v>
      </c>
      <c r="AH1836" s="51">
        <v>-0.716487484351092</v>
      </c>
      <c r="AI1836" s="19">
        <v>-0.28121368476335201</v>
      </c>
      <c r="AJ1836" s="51">
        <v>-14.3944512693415</v>
      </c>
      <c r="AK1836" s="19">
        <v>-3.78418407944991E-2</v>
      </c>
      <c r="AL1836" s="19">
        <v>-4.0524439846194599E-3</v>
      </c>
      <c r="AM1836" s="51">
        <v>12.6247638348141</v>
      </c>
      <c r="AN1836" s="15"/>
      <c r="AO1836" s="22">
        <v>8.7108195311884601E-2</v>
      </c>
      <c r="AP1836" s="22">
        <v>-0.110300211291324</v>
      </c>
      <c r="AQ1836" s="22">
        <v>8.07310871806112E-2</v>
      </c>
      <c r="AR1836" s="22">
        <v>-0.35240965797507701</v>
      </c>
      <c r="AS1836" s="20">
        <v>8</v>
      </c>
      <c r="AT1836" s="20">
        <v>4</v>
      </c>
      <c r="AU1836" s="20">
        <v>4</v>
      </c>
      <c r="AV1836" s="21">
        <v>8</v>
      </c>
      <c r="AW1836" s="15"/>
      <c r="AX1836" s="25">
        <v>0.34295274479955001</v>
      </c>
      <c r="AY1836" s="26">
        <v>-0.42666804584587198</v>
      </c>
      <c r="AZ1836" s="26">
        <v>2.7892948707886899E-2</v>
      </c>
      <c r="BA1836" s="26">
        <v>-0.55283894062358696</v>
      </c>
      <c r="BB1836" s="85">
        <v>3.4835574506651E-2</v>
      </c>
      <c r="BC1836" s="88">
        <v>-49.429238716314998</v>
      </c>
      <c r="BD1836" s="18">
        <v>43854</v>
      </c>
      <c r="BE1836" s="18">
        <v>43914</v>
      </c>
      <c r="BF1836" s="20"/>
      <c r="BG1836" s="18"/>
      <c r="BH1836" s="15"/>
    </row>
    <row r="1837" spans="1:60" x14ac:dyDescent="0.25">
      <c r="A1837" s="15"/>
      <c r="B1837" s="14" t="s">
        <v>5679</v>
      </c>
      <c r="C1837" s="14" t="s">
        <v>5680</v>
      </c>
      <c r="D1837" s="14" t="s">
        <v>5671</v>
      </c>
      <c r="E1837" s="16" t="s">
        <v>59</v>
      </c>
      <c r="F1837" s="16" t="s">
        <v>114</v>
      </c>
      <c r="G1837" s="81" t="s">
        <v>115</v>
      </c>
      <c r="H1837" s="82" t="s">
        <v>327</v>
      </c>
      <c r="I1837" s="17" t="s">
        <v>411</v>
      </c>
      <c r="J1837" s="17" t="s">
        <v>5681</v>
      </c>
      <c r="K1837" s="15"/>
      <c r="L1837" s="18">
        <v>44022</v>
      </c>
      <c r="M1837" s="83">
        <v>676.98684000037599</v>
      </c>
      <c r="N1837" s="84">
        <v>676.98684000037599</v>
      </c>
      <c r="O1837" s="84">
        <v>992.48325799964402</v>
      </c>
      <c r="P1837" s="85">
        <f t="shared" si="28"/>
        <v>0.68211411582382464</v>
      </c>
      <c r="Q1837" s="18">
        <v>43854</v>
      </c>
      <c r="R1837" s="86">
        <v>1663021.95608203</v>
      </c>
      <c r="S1837" s="86">
        <v>2018136.9076562501</v>
      </c>
      <c r="T1837" s="15"/>
      <c r="U1837" s="19">
        <v>-5.4178659838726197E-3</v>
      </c>
      <c r="V1837" s="51">
        <v>-0.49987368302026902</v>
      </c>
      <c r="W1837" s="19">
        <v>-4.6857365996402197E-3</v>
      </c>
      <c r="X1837" s="51">
        <v>0.32034359110184601</v>
      </c>
      <c r="Y1837" s="19">
        <v>-0.30114550816157099</v>
      </c>
      <c r="Z1837" s="51">
        <v>-10.7828773579095</v>
      </c>
      <c r="AA1837" s="19">
        <v>-0.18788900692743499</v>
      </c>
      <c r="AB1837" s="51">
        <v>1.7877662104147001</v>
      </c>
      <c r="AC1837" s="19">
        <v>2.3185180010841602E-2</v>
      </c>
      <c r="AD1837" s="51">
        <v>26.604373499343598</v>
      </c>
      <c r="AE1837" s="19">
        <v>-2.1329302148842499E-2</v>
      </c>
      <c r="AF1837" s="87">
        <v>15.6443018337159</v>
      </c>
      <c r="AG1837" s="19">
        <v>1.11875121692719E-2</v>
      </c>
      <c r="AH1837" s="51">
        <v>-0.680069774898584</v>
      </c>
      <c r="AI1837" s="19">
        <v>-0.27746093462163102</v>
      </c>
      <c r="AJ1837" s="51">
        <v>-14.0191762551694</v>
      </c>
      <c r="AK1837" s="19">
        <v>0.17265739377587999</v>
      </c>
      <c r="AL1837" s="19">
        <v>1.37738395151246E-2</v>
      </c>
      <c r="AM1837" s="51">
        <v>-35.606066859327299</v>
      </c>
      <c r="AN1837" s="15"/>
      <c r="AO1837" s="22">
        <v>8.6979477553541101E-2</v>
      </c>
      <c r="AP1837" s="22">
        <v>-0.110277894671599</v>
      </c>
      <c r="AQ1837" s="22">
        <v>8.1665143397986001E-2</v>
      </c>
      <c r="AR1837" s="22">
        <v>-0.35184121853846601</v>
      </c>
      <c r="AS1837" s="20">
        <v>8</v>
      </c>
      <c r="AT1837" s="20">
        <v>4</v>
      </c>
      <c r="AU1837" s="20">
        <v>4</v>
      </c>
      <c r="AV1837" s="21">
        <v>8</v>
      </c>
      <c r="AW1837" s="15"/>
      <c r="AX1837" s="25">
        <v>0.34297263635904501</v>
      </c>
      <c r="AY1837" s="26">
        <v>-0.40297802530767501</v>
      </c>
      <c r="AZ1837" s="26">
        <v>4.9017130729055197E-2</v>
      </c>
      <c r="BA1837" s="26">
        <v>-0.52251922388404604</v>
      </c>
      <c r="BB1837" s="85">
        <v>3.4837371211069702E-2</v>
      </c>
      <c r="BC1837" s="88">
        <v>-49.341334581957199</v>
      </c>
      <c r="BD1837" s="18">
        <v>43854</v>
      </c>
      <c r="BE1837" s="18">
        <v>43914</v>
      </c>
      <c r="BF1837" s="20"/>
      <c r="BG1837" s="18"/>
      <c r="BH1837" s="15"/>
    </row>
    <row r="1838" spans="1:60" x14ac:dyDescent="0.25">
      <c r="A1838" s="15"/>
      <c r="B1838" s="14" t="s">
        <v>5682</v>
      </c>
      <c r="C1838" s="14" t="s">
        <v>5683</v>
      </c>
      <c r="D1838" s="14" t="s">
        <v>5671</v>
      </c>
      <c r="E1838" s="16" t="s">
        <v>128</v>
      </c>
      <c r="F1838" s="16" t="s">
        <v>114</v>
      </c>
      <c r="G1838" s="81" t="s">
        <v>115</v>
      </c>
      <c r="H1838" s="82" t="s">
        <v>327</v>
      </c>
      <c r="I1838" s="17" t="s">
        <v>411</v>
      </c>
      <c r="J1838" s="17" t="s">
        <v>5684</v>
      </c>
      <c r="K1838" s="15"/>
      <c r="L1838" s="18">
        <v>44022</v>
      </c>
      <c r="M1838" s="83">
        <v>838.18162799999095</v>
      </c>
      <c r="N1838" s="84">
        <v>838.18162799999095</v>
      </c>
      <c r="O1838" s="84">
        <v>1222.8301539998499</v>
      </c>
      <c r="P1838" s="85">
        <f t="shared" si="28"/>
        <v>0.68544402937588489</v>
      </c>
      <c r="Q1838" s="18">
        <v>43854</v>
      </c>
      <c r="R1838" s="86">
        <v>5770398.2377421902</v>
      </c>
      <c r="S1838" s="86">
        <v>11234108.1409063</v>
      </c>
      <c r="T1838" s="15"/>
      <c r="U1838" s="19">
        <v>-5.3692653946200196E-3</v>
      </c>
      <c r="V1838" s="51">
        <v>-0.49501362409500899</v>
      </c>
      <c r="W1838" s="19">
        <v>-3.7767174644614001E-3</v>
      </c>
      <c r="X1838" s="51">
        <v>0.41124550461972798</v>
      </c>
      <c r="Y1838" s="19">
        <v>-0.29745774088398302</v>
      </c>
      <c r="Z1838" s="51">
        <v>-10.4141006301506</v>
      </c>
      <c r="AA1838" s="19">
        <v>-0.17932620652485601</v>
      </c>
      <c r="AB1838" s="51">
        <v>2.6440462506725502</v>
      </c>
      <c r="AC1838" s="19">
        <v>4.44794064587768E-2</v>
      </c>
      <c r="AD1838" s="51">
        <v>28.733796144137202</v>
      </c>
      <c r="AE1838" s="19">
        <v>0.11430283520167001</v>
      </c>
      <c r="AF1838" s="87">
        <v>29.207515568763501</v>
      </c>
      <c r="AG1838" s="19">
        <v>1.14573917380767E-2</v>
      </c>
      <c r="AH1838" s="51">
        <v>-0.65308181801810905</v>
      </c>
      <c r="AI1838" s="19">
        <v>-0.273445964067068</v>
      </c>
      <c r="AJ1838" s="51">
        <v>-13.6176791997132</v>
      </c>
      <c r="AK1838" s="19">
        <v>0.26346341272088503</v>
      </c>
      <c r="AL1838" s="19">
        <v>5.5293654761044302E-2</v>
      </c>
      <c r="AM1838" s="51">
        <v>25.6363831429626</v>
      </c>
      <c r="AN1838" s="15"/>
      <c r="AO1838" s="22">
        <v>8.7045991849736298E-2</v>
      </c>
      <c r="AP1838" s="22">
        <v>-0.110272235836455</v>
      </c>
      <c r="AQ1838" s="22">
        <v>8.2588810055312906E-2</v>
      </c>
      <c r="AR1838" s="22">
        <v>-0.35124223313236103</v>
      </c>
      <c r="AS1838" s="20">
        <v>8</v>
      </c>
      <c r="AT1838" s="20">
        <v>4</v>
      </c>
      <c r="AU1838" s="20">
        <v>4</v>
      </c>
      <c r="AV1838" s="21">
        <v>8</v>
      </c>
      <c r="AW1838" s="15"/>
      <c r="AX1838" s="25">
        <v>0.34296255557099398</v>
      </c>
      <c r="AY1838" s="26">
        <v>-0.37755051757858399</v>
      </c>
      <c r="AZ1838" s="26">
        <v>7.1577706752464096E-2</v>
      </c>
      <c r="BA1838" s="26">
        <v>-0.49003098375033</v>
      </c>
      <c r="BB1838" s="85">
        <v>3.4837700921489197E-2</v>
      </c>
      <c r="BC1838" s="88">
        <v>-49.258117329678498</v>
      </c>
      <c r="BD1838" s="18">
        <v>43854</v>
      </c>
      <c r="BE1838" s="18">
        <v>43914</v>
      </c>
      <c r="BF1838" s="20"/>
      <c r="BG1838" s="18"/>
      <c r="BH1838" s="15"/>
    </row>
    <row r="1839" spans="1:60" x14ac:dyDescent="0.25">
      <c r="A1839" s="15"/>
      <c r="B1839" s="14" t="s">
        <v>5685</v>
      </c>
      <c r="C1839" s="14" t="s">
        <v>5686</v>
      </c>
      <c r="D1839" s="14" t="s">
        <v>5671</v>
      </c>
      <c r="E1839" s="16" t="s">
        <v>135</v>
      </c>
      <c r="F1839" s="16" t="s">
        <v>114</v>
      </c>
      <c r="G1839" s="81" t="s">
        <v>115</v>
      </c>
      <c r="H1839" s="82" t="s">
        <v>327</v>
      </c>
      <c r="I1839" s="17" t="s">
        <v>411</v>
      </c>
      <c r="J1839" s="17" t="s">
        <v>5687</v>
      </c>
      <c r="K1839" s="15"/>
      <c r="L1839" s="18">
        <v>44022</v>
      </c>
      <c r="M1839" s="83">
        <v>371.17015200015197</v>
      </c>
      <c r="N1839" s="84">
        <v>371.17015200015197</v>
      </c>
      <c r="O1839" s="84">
        <v>552.47745800018299</v>
      </c>
      <c r="P1839" s="85">
        <f t="shared" si="28"/>
        <v>0.6718285906970507</v>
      </c>
      <c r="Q1839" s="18">
        <v>43854</v>
      </c>
      <c r="R1839" s="86">
        <v>302224.38163037098</v>
      </c>
      <c r="S1839" s="86">
        <v>358942.21108300798</v>
      </c>
      <c r="T1839" s="15"/>
      <c r="U1839" s="19">
        <v>-5.6475616265743199E-3</v>
      </c>
      <c r="V1839" s="51">
        <v>-0.52284324729043896</v>
      </c>
      <c r="W1839" s="19">
        <v>-7.4003611889565902E-3</v>
      </c>
      <c r="X1839" s="51">
        <v>4.8881132170208702E-2</v>
      </c>
      <c r="Y1839" s="19">
        <v>-0.31258117303688798</v>
      </c>
      <c r="Z1839" s="51">
        <v>-11.926443845441099</v>
      </c>
      <c r="AA1839" s="19">
        <v>-0.21423022571980299</v>
      </c>
      <c r="AB1839" s="51">
        <v>-0.84635566882207103</v>
      </c>
      <c r="AC1839" s="19">
        <v>-4.2041248033492601E-2</v>
      </c>
      <c r="AD1839" s="51">
        <v>20.0817306949175</v>
      </c>
      <c r="AE1839" s="19">
        <v>-2.0748230360368301E-2</v>
      </c>
      <c r="AF1839" s="87">
        <v>15.702409012563299</v>
      </c>
      <c r="AG1839" s="19">
        <v>1.0141735043362099E-2</v>
      </c>
      <c r="AH1839" s="51">
        <v>-0.78464748748956503</v>
      </c>
      <c r="AI1839" s="19">
        <v>-0.28982871935382698</v>
      </c>
      <c r="AJ1839" s="51">
        <v>-15.255954728389</v>
      </c>
      <c r="AK1839" s="19">
        <v>-0.205492321852071</v>
      </c>
      <c r="AL1839" s="19">
        <v>-2.3923154904878199E-2</v>
      </c>
      <c r="AM1839" s="51">
        <v>-4.1402842709503602</v>
      </c>
      <c r="AN1839" s="15"/>
      <c r="AO1839" s="22">
        <v>8.6853996614081594E-2</v>
      </c>
      <c r="AP1839" s="22">
        <v>-0.11022612753455199</v>
      </c>
      <c r="AQ1839" s="22">
        <v>7.8769096426185597E-2</v>
      </c>
      <c r="AR1839" s="22">
        <v>-0.35370229261112401</v>
      </c>
      <c r="AS1839" s="20">
        <v>8</v>
      </c>
      <c r="AT1839" s="20">
        <v>4</v>
      </c>
      <c r="AU1839" s="20">
        <v>4</v>
      </c>
      <c r="AV1839" s="21">
        <v>8</v>
      </c>
      <c r="AW1839" s="15"/>
      <c r="AX1839" s="25">
        <v>0.34292309314536401</v>
      </c>
      <c r="AY1839" s="26">
        <v>-0.48031854436885602</v>
      </c>
      <c r="AZ1839" s="26">
        <v>-1.9730875501551299E-2</v>
      </c>
      <c r="BA1839" s="26">
        <v>-0.62095592988498505</v>
      </c>
      <c r="BB1839" s="85">
        <v>3.48282895462034E-2</v>
      </c>
      <c r="BC1839" s="88">
        <v>-49.6117123027216</v>
      </c>
      <c r="BD1839" s="18">
        <v>43854</v>
      </c>
      <c r="BE1839" s="18">
        <v>43914</v>
      </c>
      <c r="BF1839" s="20"/>
      <c r="BG1839" s="18"/>
      <c r="BH1839" s="15"/>
    </row>
    <row r="1840" spans="1:60" x14ac:dyDescent="0.25">
      <c r="A1840" s="15"/>
      <c r="B1840" s="14" t="s">
        <v>5688</v>
      </c>
      <c r="C1840" s="14" t="s">
        <v>5689</v>
      </c>
      <c r="D1840" s="14" t="s">
        <v>5690</v>
      </c>
      <c r="E1840" s="16" t="s">
        <v>36</v>
      </c>
      <c r="F1840" s="16" t="s">
        <v>350</v>
      </c>
      <c r="G1840" s="81" t="s">
        <v>145</v>
      </c>
      <c r="H1840" s="82" t="s">
        <v>225</v>
      </c>
      <c r="I1840" s="17" t="s">
        <v>31</v>
      </c>
      <c r="J1840" s="17" t="s">
        <v>5691</v>
      </c>
      <c r="K1840" s="15"/>
      <c r="L1840" s="18">
        <v>44022</v>
      </c>
      <c r="M1840" s="83">
        <v>1431.7851999998099</v>
      </c>
      <c r="N1840" s="84">
        <v>1431.7851999998099</v>
      </c>
      <c r="O1840" s="84">
        <v>1483.3109000008601</v>
      </c>
      <c r="P1840" s="85">
        <f t="shared" si="28"/>
        <v>0.96526304768540416</v>
      </c>
      <c r="Q1840" s="18">
        <v>43906</v>
      </c>
      <c r="R1840" s="86">
        <v>1806283.1129999999</v>
      </c>
      <c r="S1840" s="86">
        <v>2357238.1849335898</v>
      </c>
      <c r="T1840" s="15"/>
      <c r="U1840" s="19">
        <v>2.1651339920936199E-6</v>
      </c>
      <c r="V1840" s="51">
        <v>4.2129428766202202E-2</v>
      </c>
      <c r="W1840" s="19">
        <v>6.7237013390695202E-3</v>
      </c>
      <c r="X1840" s="51">
        <v>1.4612873849728201</v>
      </c>
      <c r="Y1840" s="19">
        <v>-3.0198211300557901E-2</v>
      </c>
      <c r="Z1840" s="51">
        <v>16.311852328188301</v>
      </c>
      <c r="AA1840" s="19">
        <v>-2.17747217766373E-2</v>
      </c>
      <c r="AB1840" s="51">
        <v>18.399194725498099</v>
      </c>
      <c r="AC1840" s="19">
        <v>7.0241327484836802E-3</v>
      </c>
      <c r="AD1840" s="51">
        <v>24.9882687731006</v>
      </c>
      <c r="AE1840" s="19">
        <v>2.98825103236595E-2</v>
      </c>
      <c r="AF1840" s="87">
        <v>20.765483080962401</v>
      </c>
      <c r="AG1840" s="19">
        <v>5.5340762846753898E-3</v>
      </c>
      <c r="AH1840" s="51">
        <v>-1.24541336335824</v>
      </c>
      <c r="AI1840" s="19">
        <v>-2.7621657381132501E-2</v>
      </c>
      <c r="AJ1840" s="51">
        <v>10.964751468884099</v>
      </c>
      <c r="AK1840" s="19">
        <v>0.311494888797752</v>
      </c>
      <c r="AL1840" s="19">
        <v>1.70200372867839E-2</v>
      </c>
      <c r="AM1840" s="51">
        <v>-93.279010479338496</v>
      </c>
      <c r="AN1840" s="15"/>
      <c r="AO1840" s="22">
        <v>5.4263679812720502E-3</v>
      </c>
      <c r="AP1840" s="22">
        <v>-3.3188122799401802E-2</v>
      </c>
      <c r="AQ1840" s="22">
        <v>5.5340762846753898E-3</v>
      </c>
      <c r="AR1840" s="22">
        <v>-2.5294035530350801E-2</v>
      </c>
      <c r="AS1840" s="20">
        <v>5</v>
      </c>
      <c r="AT1840" s="20">
        <v>7</v>
      </c>
      <c r="AU1840" s="20">
        <v>7</v>
      </c>
      <c r="AV1840" s="21">
        <v>5</v>
      </c>
      <c r="AW1840" s="15"/>
      <c r="AX1840" s="25">
        <v>3.9492335209615703E-2</v>
      </c>
      <c r="AY1840" s="26">
        <v>-1.2650574774907</v>
      </c>
      <c r="AZ1840" s="26">
        <v>0.46216053177431599</v>
      </c>
      <c r="BA1840" s="26">
        <v>-1.3567645160728701</v>
      </c>
      <c r="BB1840" s="85">
        <v>4.0289729899632204E-3</v>
      </c>
      <c r="BC1840" s="88">
        <v>-4.6389600454058399</v>
      </c>
      <c r="BD1840" s="18">
        <v>43906</v>
      </c>
      <c r="BE1840" s="18">
        <v>43957</v>
      </c>
      <c r="BF1840" s="20"/>
      <c r="BG1840" s="18"/>
      <c r="BH1840" s="15"/>
    </row>
    <row r="1841" spans="1:60" x14ac:dyDescent="0.25">
      <c r="A1841" s="15"/>
      <c r="B1841" s="14" t="s">
        <v>5692</v>
      </c>
      <c r="C1841" s="14" t="s">
        <v>5693</v>
      </c>
      <c r="D1841" s="14" t="s">
        <v>5690</v>
      </c>
      <c r="E1841" s="16" t="s">
        <v>43</v>
      </c>
      <c r="F1841" s="16" t="s">
        <v>350</v>
      </c>
      <c r="G1841" s="81" t="s">
        <v>145</v>
      </c>
      <c r="H1841" s="82" t="s">
        <v>225</v>
      </c>
      <c r="I1841" s="17" t="s">
        <v>31</v>
      </c>
      <c r="J1841" s="17" t="s">
        <v>5694</v>
      </c>
      <c r="K1841" s="15"/>
      <c r="L1841" s="18">
        <v>44022</v>
      </c>
      <c r="M1841" s="83">
        <v>1895.3671000003801</v>
      </c>
      <c r="N1841" s="84">
        <v>1895.3671000003801</v>
      </c>
      <c r="O1841" s="84">
        <v>1961.15860000066</v>
      </c>
      <c r="P1841" s="85">
        <f t="shared" si="28"/>
        <v>0.96645273870238857</v>
      </c>
      <c r="Q1841" s="18">
        <v>43906</v>
      </c>
      <c r="R1841" s="86">
        <v>3228783.307</v>
      </c>
      <c r="S1841" s="86">
        <v>2953439.6844648402</v>
      </c>
      <c r="T1841" s="15"/>
      <c r="U1841" s="19">
        <v>1.2820899428334101E-5</v>
      </c>
      <c r="V1841" s="51">
        <v>4.3195005309826201E-2</v>
      </c>
      <c r="W1841" s="19">
        <v>7.0444390385091503E-3</v>
      </c>
      <c r="X1841" s="51">
        <v>1.49336115491678</v>
      </c>
      <c r="Y1841" s="19">
        <v>-2.8322327390924301E-2</v>
      </c>
      <c r="Z1841" s="51">
        <v>16.499440719169801</v>
      </c>
      <c r="AA1841" s="19">
        <v>-1.9698181377862101E-2</v>
      </c>
      <c r="AB1841" s="51">
        <v>18.606848765368301</v>
      </c>
      <c r="AC1841" s="19">
        <v>1.2583954065121399E-2</v>
      </c>
      <c r="AD1841" s="51">
        <v>25.544250904757099</v>
      </c>
      <c r="AE1841" s="19">
        <v>3.9589157149748602E-2</v>
      </c>
      <c r="AF1841" s="87">
        <v>21.736147763585901</v>
      </c>
      <c r="AG1841" s="19">
        <v>5.6409509797958899E-3</v>
      </c>
      <c r="AH1841" s="51">
        <v>-1.23472589384619</v>
      </c>
      <c r="AI1841" s="19">
        <v>-2.5637278158683299E-2</v>
      </c>
      <c r="AJ1841" s="51">
        <v>11.1631893911253</v>
      </c>
      <c r="AK1841" s="19">
        <v>0.66244230819982497</v>
      </c>
      <c r="AL1841" s="19">
        <v>3.2140299457751098E-2</v>
      </c>
      <c r="AM1841" s="51">
        <v>-58.184268539072903</v>
      </c>
      <c r="AN1841" s="15"/>
      <c r="AO1841" s="22">
        <v>5.4369900644815096E-3</v>
      </c>
      <c r="AP1841" s="22">
        <v>-3.3177825905113402E-2</v>
      </c>
      <c r="AQ1841" s="22">
        <v>5.6409509797958899E-3</v>
      </c>
      <c r="AR1841" s="22">
        <v>-2.49835349459318E-2</v>
      </c>
      <c r="AS1841" s="20">
        <v>5</v>
      </c>
      <c r="AT1841" s="20">
        <v>6</v>
      </c>
      <c r="AU1841" s="20">
        <v>7</v>
      </c>
      <c r="AV1841" s="21">
        <v>5</v>
      </c>
      <c r="AW1841" s="15"/>
      <c r="AX1841" s="25">
        <v>3.9493992137031503E-2</v>
      </c>
      <c r="AY1841" s="26">
        <v>-1.21738143719449</v>
      </c>
      <c r="AZ1841" s="26">
        <v>0.46897276445588398</v>
      </c>
      <c r="BA1841" s="26">
        <v>-1.3064737264339801</v>
      </c>
      <c r="BB1841" s="85">
        <v>4.0291908286644697E-3</v>
      </c>
      <c r="BC1841" s="88">
        <v>-4.58730874702451</v>
      </c>
      <c r="BD1841" s="18">
        <v>43906</v>
      </c>
      <c r="BE1841" s="18">
        <v>43957</v>
      </c>
      <c r="BF1841" s="20"/>
      <c r="BG1841" s="18"/>
      <c r="BH1841" s="15"/>
    </row>
    <row r="1842" spans="1:60" x14ac:dyDescent="0.25">
      <c r="A1842" s="15"/>
      <c r="B1842" s="14" t="s">
        <v>5695</v>
      </c>
      <c r="C1842" s="14" t="s">
        <v>5696</v>
      </c>
      <c r="D1842" s="14" t="s">
        <v>5690</v>
      </c>
      <c r="E1842" s="16" t="s">
        <v>257</v>
      </c>
      <c r="F1842" s="16" t="s">
        <v>350</v>
      </c>
      <c r="G1842" s="81" t="s">
        <v>145</v>
      </c>
      <c r="H1842" s="82" t="s">
        <v>225</v>
      </c>
      <c r="I1842" s="17" t="s">
        <v>31</v>
      </c>
      <c r="J1842" s="17" t="s">
        <v>5697</v>
      </c>
      <c r="K1842" s="15"/>
      <c r="L1842" s="18">
        <v>44022</v>
      </c>
      <c r="M1842" s="83">
        <v>1980.3736000005199</v>
      </c>
      <c r="N1842" s="84">
        <v>1980.3736000005199</v>
      </c>
      <c r="O1842" s="84">
        <v>2047.4883999992201</v>
      </c>
      <c r="P1842" s="85">
        <f t="shared" si="28"/>
        <v>0.96722091319358594</v>
      </c>
      <c r="Q1842" s="18">
        <v>43906</v>
      </c>
      <c r="R1842" s="86">
        <v>10384623.661</v>
      </c>
      <c r="S1842" s="86">
        <v>11508199.317453099</v>
      </c>
      <c r="T1842" s="15"/>
      <c r="U1842" s="19">
        <v>1.96431446966017E-5</v>
      </c>
      <c r="V1842" s="51">
        <v>4.3877229836653001E-2</v>
      </c>
      <c r="W1842" s="19">
        <v>7.2514014300395502E-3</v>
      </c>
      <c r="X1842" s="51">
        <v>1.5140573940698201</v>
      </c>
      <c r="Y1842" s="19">
        <v>-2.7110303208246499E-2</v>
      </c>
      <c r="Z1842" s="51">
        <v>16.620643137430299</v>
      </c>
      <c r="AA1842" s="19">
        <v>-1.72373819214044E-2</v>
      </c>
      <c r="AB1842" s="51">
        <v>18.852928711014101</v>
      </c>
      <c r="AC1842" s="19">
        <v>1.7667119649558999E-2</v>
      </c>
      <c r="AD1842" s="51">
        <v>26.052567463222701</v>
      </c>
      <c r="AE1842" s="19">
        <v>4.7422578340046997E-2</v>
      </c>
      <c r="AF1842" s="87">
        <v>22.519489882601199</v>
      </c>
      <c r="AG1842" s="19">
        <v>5.7097795925073998E-3</v>
      </c>
      <c r="AH1842" s="51">
        <v>-1.22784303257504</v>
      </c>
      <c r="AI1842" s="19">
        <v>-2.43551859530271E-2</v>
      </c>
      <c r="AJ1842" s="51">
        <v>11.291398611690999</v>
      </c>
      <c r="AK1842" s="19">
        <v>0.72128567951964195</v>
      </c>
      <c r="AL1842" s="19">
        <v>3.4377153053355897E-2</v>
      </c>
      <c r="AM1842" s="51">
        <v>-52.299931407091201</v>
      </c>
      <c r="AN1842" s="15"/>
      <c r="AO1842" s="22">
        <v>5.44388941671059E-3</v>
      </c>
      <c r="AP1842" s="22">
        <v>-3.3171202438097701E-2</v>
      </c>
      <c r="AQ1842" s="22">
        <v>5.7097795925073998E-3</v>
      </c>
      <c r="AR1842" s="22">
        <v>-2.4783113101875601E-2</v>
      </c>
      <c r="AS1842" s="20">
        <v>6</v>
      </c>
      <c r="AT1842" s="20">
        <v>6</v>
      </c>
      <c r="AU1842" s="20">
        <v>7</v>
      </c>
      <c r="AV1842" s="21">
        <v>5</v>
      </c>
      <c r="AW1842" s="15"/>
      <c r="AX1842" s="25">
        <v>3.9500177605477797E-2</v>
      </c>
      <c r="AY1842" s="26">
        <v>-1.1598319527729499</v>
      </c>
      <c r="AZ1842" s="26">
        <v>0.477053093904033</v>
      </c>
      <c r="BA1842" s="26">
        <v>-1.2456081067848599</v>
      </c>
      <c r="BB1842" s="85">
        <v>4.0298608706598304E-3</v>
      </c>
      <c r="BC1842" s="88">
        <v>-4.5539647501282197</v>
      </c>
      <c r="BD1842" s="18">
        <v>43906</v>
      </c>
      <c r="BE1842" s="18">
        <v>43957</v>
      </c>
      <c r="BF1842" s="20"/>
      <c r="BG1842" s="18"/>
      <c r="BH1842" s="15"/>
    </row>
    <row r="1843" spans="1:60" x14ac:dyDescent="0.25">
      <c r="A1843" s="15"/>
      <c r="B1843" s="14" t="s">
        <v>5698</v>
      </c>
      <c r="C1843" s="14" t="s">
        <v>5699</v>
      </c>
      <c r="D1843" s="14" t="s">
        <v>5690</v>
      </c>
      <c r="E1843" s="16" t="s">
        <v>83</v>
      </c>
      <c r="F1843" s="16" t="s">
        <v>350</v>
      </c>
      <c r="G1843" s="81" t="s">
        <v>145</v>
      </c>
      <c r="H1843" s="82" t="s">
        <v>225</v>
      </c>
      <c r="I1843" s="17" t="s">
        <v>31</v>
      </c>
      <c r="J1843" s="17" t="s">
        <v>5700</v>
      </c>
      <c r="K1843" s="15"/>
      <c r="L1843" s="18">
        <v>44022</v>
      </c>
      <c r="M1843" s="83">
        <v>1256.1997999995899</v>
      </c>
      <c r="N1843" s="84">
        <v>1256.1997999995899</v>
      </c>
      <c r="O1843" s="84">
        <v>1303.75500000082</v>
      </c>
      <c r="P1843" s="85">
        <f t="shared" si="28"/>
        <v>0.96352443518820619</v>
      </c>
      <c r="Q1843" s="18">
        <v>43753</v>
      </c>
      <c r="R1843" s="86">
        <v>9988159.2050000001</v>
      </c>
      <c r="S1843" s="86">
        <v>14677721.714343799</v>
      </c>
      <c r="T1843" s="15"/>
      <c r="U1843" s="19">
        <v>-9.2341151685104705E-6</v>
      </c>
      <c r="V1843" s="51">
        <v>4.0989503850141801E-2</v>
      </c>
      <c r="W1843" s="19">
        <v>6.3791566517465998E-3</v>
      </c>
      <c r="X1843" s="51">
        <v>1.42683291624053</v>
      </c>
      <c r="Y1843" s="19">
        <v>-3.2210179761023E-2</v>
      </c>
      <c r="Z1843" s="51">
        <v>16.110655482159899</v>
      </c>
      <c r="AA1843" s="19">
        <v>-2.75698919740535E-2</v>
      </c>
      <c r="AB1843" s="51">
        <v>17.8196777057601</v>
      </c>
      <c r="AC1843" s="19">
        <v>-3.5908649215343801E-3</v>
      </c>
      <c r="AD1843" s="51">
        <v>23.9267690060951</v>
      </c>
      <c r="AE1843" s="19">
        <v>1.48241745337145E-2</v>
      </c>
      <c r="AF1843" s="87">
        <v>19.2596495019679</v>
      </c>
      <c r="AG1843" s="19">
        <v>5.4194373333302801E-3</v>
      </c>
      <c r="AH1843" s="51">
        <v>-1.2568772584927499</v>
      </c>
      <c r="AI1843" s="19">
        <v>-2.97497376459432E-2</v>
      </c>
      <c r="AJ1843" s="51">
        <v>10.751943442403</v>
      </c>
      <c r="AK1843" s="19">
        <v>0.256199800000177</v>
      </c>
      <c r="AL1843" s="19">
        <v>2.3592029590872698E-2</v>
      </c>
      <c r="AM1843" s="51">
        <v>39.357305739424199</v>
      </c>
      <c r="AN1843" s="15"/>
      <c r="AO1843" s="22">
        <v>5.4148960625752798E-3</v>
      </c>
      <c r="AP1843" s="22">
        <v>-3.3199144228092302E-2</v>
      </c>
      <c r="AQ1843" s="22">
        <v>5.4194373333302801E-3</v>
      </c>
      <c r="AR1843" s="22">
        <v>-2.5627667048866001E-2</v>
      </c>
      <c r="AS1843" s="20">
        <v>5</v>
      </c>
      <c r="AT1843" s="20">
        <v>7</v>
      </c>
      <c r="AU1843" s="20">
        <v>7</v>
      </c>
      <c r="AV1843" s="21">
        <v>5</v>
      </c>
      <c r="AW1843" s="15"/>
      <c r="AX1843" s="25">
        <v>3.9475485913171703E-2</v>
      </c>
      <c r="AY1843" s="26">
        <v>-1.40157521225228</v>
      </c>
      <c r="AZ1843" s="26">
        <v>0.44311847205017302</v>
      </c>
      <c r="BA1843" s="26">
        <v>-1.50064720343835</v>
      </c>
      <c r="BB1843" s="85">
        <v>4.02718105823624E-3</v>
      </c>
      <c r="BC1843" s="88">
        <v>-4.7401160495283001</v>
      </c>
      <c r="BD1843" s="18">
        <v>43753</v>
      </c>
      <c r="BE1843" s="18">
        <v>43957</v>
      </c>
      <c r="BF1843" s="20"/>
      <c r="BG1843" s="18"/>
      <c r="BH1843" s="15"/>
    </row>
    <row r="1844" spans="1:60" x14ac:dyDescent="0.25">
      <c r="A1844" s="15"/>
      <c r="B1844" s="14" t="s">
        <v>5701</v>
      </c>
      <c r="C1844" s="14" t="s">
        <v>5702</v>
      </c>
      <c r="D1844" s="14" t="s">
        <v>5690</v>
      </c>
      <c r="E1844" s="16" t="s">
        <v>363</v>
      </c>
      <c r="F1844" s="16" t="s">
        <v>350</v>
      </c>
      <c r="G1844" s="81" t="s">
        <v>145</v>
      </c>
      <c r="H1844" s="82" t="s">
        <v>225</v>
      </c>
      <c r="I1844" s="17" t="s">
        <v>31</v>
      </c>
      <c r="J1844" s="17" t="s">
        <v>5703</v>
      </c>
      <c r="K1844" s="15"/>
      <c r="L1844" s="18">
        <v>44022</v>
      </c>
      <c r="M1844" s="83">
        <v>1601.0429999995999</v>
      </c>
      <c r="N1844" s="84">
        <v>1601.0429999995999</v>
      </c>
      <c r="O1844" s="84">
        <v>1657.0918000005199</v>
      </c>
      <c r="P1844" s="85">
        <f t="shared" si="28"/>
        <v>0.96617640615872791</v>
      </c>
      <c r="Q1844" s="18">
        <v>43906</v>
      </c>
      <c r="R1844" s="86">
        <v>24007048.886999998</v>
      </c>
      <c r="S1844" s="86">
        <v>28403789.281687502</v>
      </c>
      <c r="T1844" s="15"/>
      <c r="U1844" s="19">
        <v>1.03058882814366E-5</v>
      </c>
      <c r="V1844" s="51">
        <v>4.2943504195136498E-2</v>
      </c>
      <c r="W1844" s="19">
        <v>6.9698556162620696E-3</v>
      </c>
      <c r="X1844" s="51">
        <v>1.4859028126920699</v>
      </c>
      <c r="Y1844" s="19">
        <v>-2.8758059394022002E-2</v>
      </c>
      <c r="Z1844" s="51">
        <v>16.455867518845501</v>
      </c>
      <c r="AA1844" s="19">
        <v>-2.0582208781888801E-2</v>
      </c>
      <c r="AB1844" s="51">
        <v>18.518446024972899</v>
      </c>
      <c r="AC1844" s="19">
        <v>1.0760171613583201E-2</v>
      </c>
      <c r="AD1844" s="51">
        <v>25.361872659617799</v>
      </c>
      <c r="AE1844" s="19">
        <v>3.6783320112590397E-2</v>
      </c>
      <c r="AF1844" s="87">
        <v>21.455564059870099</v>
      </c>
      <c r="AG1844" s="19">
        <v>5.6160357089538602E-3</v>
      </c>
      <c r="AH1844" s="51">
        <v>-1.2372174209303901</v>
      </c>
      <c r="AI1844" s="19">
        <v>-2.6098342690602301E-2</v>
      </c>
      <c r="AJ1844" s="51">
        <v>11.117082937940699</v>
      </c>
      <c r="AK1844" s="19">
        <v>0.52186059332976598</v>
      </c>
      <c r="AL1844" s="19">
        <v>2.6480190112124501E-2</v>
      </c>
      <c r="AM1844" s="51">
        <v>-72.242440026137004</v>
      </c>
      <c r="AN1844" s="15"/>
      <c r="AO1844" s="22">
        <v>5.4345599746739E-3</v>
      </c>
      <c r="AP1844" s="22">
        <v>-3.3180201096911298E-2</v>
      </c>
      <c r="AQ1844" s="22">
        <v>5.6160357089538602E-3</v>
      </c>
      <c r="AR1844" s="22">
        <v>-2.5055726965547399E-2</v>
      </c>
      <c r="AS1844" s="20">
        <v>5</v>
      </c>
      <c r="AT1844" s="20">
        <v>7</v>
      </c>
      <c r="AU1844" s="20">
        <v>7</v>
      </c>
      <c r="AV1844" s="21">
        <v>5</v>
      </c>
      <c r="AW1844" s="15"/>
      <c r="AX1844" s="25">
        <v>3.9491817934504098E-2</v>
      </c>
      <c r="AY1844" s="26">
        <v>-1.2380571111352801</v>
      </c>
      <c r="AZ1844" s="26">
        <v>0.46606982871207903</v>
      </c>
      <c r="BA1844" s="26">
        <v>-1.32831843263375</v>
      </c>
      <c r="BB1844" s="85">
        <v>4.0289551639398303E-3</v>
      </c>
      <c r="BC1844" s="88">
        <v>-4.5993106718742602</v>
      </c>
      <c r="BD1844" s="18">
        <v>43906</v>
      </c>
      <c r="BE1844" s="18">
        <v>43957</v>
      </c>
      <c r="BF1844" s="20"/>
      <c r="BG1844" s="18"/>
      <c r="BH1844" s="15"/>
    </row>
    <row r="1845" spans="1:60" x14ac:dyDescent="0.25">
      <c r="A1845" s="15"/>
      <c r="B1845" s="14" t="s">
        <v>5704</v>
      </c>
      <c r="C1845" s="14" t="s">
        <v>5705</v>
      </c>
      <c r="D1845" s="14" t="s">
        <v>5690</v>
      </c>
      <c r="E1845" s="16" t="s">
        <v>367</v>
      </c>
      <c r="F1845" s="16" t="s">
        <v>350</v>
      </c>
      <c r="G1845" s="81" t="s">
        <v>145</v>
      </c>
      <c r="H1845" s="82" t="s">
        <v>225</v>
      </c>
      <c r="I1845" s="17" t="s">
        <v>31</v>
      </c>
      <c r="J1845" s="17" t="s">
        <v>5706</v>
      </c>
      <c r="K1845" s="15"/>
      <c r="L1845" s="18">
        <v>44022</v>
      </c>
      <c r="M1845" s="83">
        <v>1864.3468999993099</v>
      </c>
      <c r="N1845" s="84">
        <v>1864.3468999993099</v>
      </c>
      <c r="O1845" s="84">
        <v>1927.41220000014</v>
      </c>
      <c r="P1845" s="85">
        <f t="shared" si="28"/>
        <v>0.96727980657130552</v>
      </c>
      <c r="Q1845" s="18">
        <v>43906</v>
      </c>
      <c r="R1845" s="86">
        <v>1665657.0090000001</v>
      </c>
      <c r="S1845" s="86">
        <v>2266240.8380117202</v>
      </c>
      <c r="T1845" s="15"/>
      <c r="U1845" s="19">
        <v>2.01146867766511E-5</v>
      </c>
      <c r="V1845" s="51">
        <v>4.3924384044657899E-2</v>
      </c>
      <c r="W1845" s="19">
        <v>7.2654956038604697E-3</v>
      </c>
      <c r="X1845" s="51">
        <v>1.5154668114519201</v>
      </c>
      <c r="Y1845" s="19">
        <v>-2.70159502642855E-2</v>
      </c>
      <c r="Z1845" s="51">
        <v>16.63007843183</v>
      </c>
      <c r="AA1845" s="19">
        <v>-1.7043062796801699E-2</v>
      </c>
      <c r="AB1845" s="51">
        <v>18.872360623470701</v>
      </c>
      <c r="AC1845" s="19">
        <v>1.8071446689646099E-2</v>
      </c>
      <c r="AD1845" s="51">
        <v>26.093000167224101</v>
      </c>
      <c r="AE1845" s="19">
        <v>4.8049290526250801E-2</v>
      </c>
      <c r="AF1845" s="87">
        <v>22.582161101221601</v>
      </c>
      <c r="AG1845" s="19">
        <v>5.7145135142491199E-3</v>
      </c>
      <c r="AH1845" s="51">
        <v>-1.22736964040087</v>
      </c>
      <c r="AI1845" s="19">
        <v>-2.4255253805677099E-2</v>
      </c>
      <c r="AJ1845" s="51">
        <v>11.3013918264332</v>
      </c>
      <c r="AK1845" s="19">
        <v>0.74795085271820405</v>
      </c>
      <c r="AL1845" s="19">
        <v>3.5367274580494303E-2</v>
      </c>
      <c r="AM1845" s="51">
        <v>-49.633414087235003</v>
      </c>
      <c r="AN1845" s="15"/>
      <c r="AO1845" s="22">
        <v>5.4444455672637603E-3</v>
      </c>
      <c r="AP1845" s="22">
        <v>-3.3170688268910502E-2</v>
      </c>
      <c r="AQ1845" s="22">
        <v>5.7145135142491199E-3</v>
      </c>
      <c r="AR1845" s="22">
        <v>-2.4767285503003202E-2</v>
      </c>
      <c r="AS1845" s="20">
        <v>6</v>
      </c>
      <c r="AT1845" s="20">
        <v>6</v>
      </c>
      <c r="AU1845" s="20">
        <v>7</v>
      </c>
      <c r="AV1845" s="21">
        <v>5</v>
      </c>
      <c r="AW1845" s="15"/>
      <c r="AX1845" s="25">
        <v>3.95006734951312E-2</v>
      </c>
      <c r="AY1845" s="26">
        <v>-1.15528279300815</v>
      </c>
      <c r="AZ1845" s="26">
        <v>0.47769145373103999</v>
      </c>
      <c r="BA1845" s="26">
        <v>-1.24079258543497</v>
      </c>
      <c r="BB1845" s="85">
        <v>4.0299145211429299E-3</v>
      </c>
      <c r="BC1845" s="88">
        <v>-4.5513305352869802</v>
      </c>
      <c r="BD1845" s="18">
        <v>43906</v>
      </c>
      <c r="BE1845" s="18">
        <v>43957</v>
      </c>
      <c r="BF1845" s="20"/>
      <c r="BG1845" s="18"/>
      <c r="BH1845" s="15"/>
    </row>
    <row r="1846" spans="1:60" x14ac:dyDescent="0.25">
      <c r="A1846" s="15"/>
      <c r="B1846" s="14" t="s">
        <v>5707</v>
      </c>
      <c r="C1846" s="14" t="s">
        <v>5708</v>
      </c>
      <c r="D1846" s="14" t="s">
        <v>5690</v>
      </c>
      <c r="E1846" s="16" t="s">
        <v>371</v>
      </c>
      <c r="F1846" s="16" t="s">
        <v>350</v>
      </c>
      <c r="G1846" s="81" t="s">
        <v>145</v>
      </c>
      <c r="H1846" s="82" t="s">
        <v>225</v>
      </c>
      <c r="I1846" s="17" t="s">
        <v>31</v>
      </c>
      <c r="J1846" s="17" t="s">
        <v>5709</v>
      </c>
      <c r="K1846" s="15"/>
      <c r="L1846" s="18">
        <v>44022</v>
      </c>
      <c r="M1846" s="83">
        <v>1084.75379999913</v>
      </c>
      <c r="N1846" s="84">
        <v>1084.75379999913</v>
      </c>
      <c r="O1846" s="84">
        <v>1120.98169999942</v>
      </c>
      <c r="P1846" s="85">
        <f t="shared" si="28"/>
        <v>0.96768198802861038</v>
      </c>
      <c r="Q1846" s="18">
        <v>43906</v>
      </c>
      <c r="R1846" s="86">
        <v>2545799.7209999999</v>
      </c>
      <c r="S1846" s="86">
        <v>4388187.82923437</v>
      </c>
      <c r="T1846" s="15"/>
      <c r="U1846" s="19">
        <v>2.37847634707578E-5</v>
      </c>
      <c r="V1846" s="51">
        <v>4.4291391714068602E-2</v>
      </c>
      <c r="W1846" s="19">
        <v>7.3754763834585901E-3</v>
      </c>
      <c r="X1846" s="51">
        <v>1.5264648894117301</v>
      </c>
      <c r="Y1846" s="19">
        <v>-2.6382583498161701E-2</v>
      </c>
      <c r="Z1846" s="51">
        <v>16.693415108427899</v>
      </c>
      <c r="AA1846" s="19">
        <v>-1.5759140344016501E-2</v>
      </c>
      <c r="AB1846" s="51">
        <v>19.000752868771102</v>
      </c>
      <c r="AC1846" s="19">
        <v>2.07276381679549E-2</v>
      </c>
      <c r="AD1846" s="51">
        <v>26.358619315055002</v>
      </c>
      <c r="AE1846" s="19">
        <v>5.21497825375263E-2</v>
      </c>
      <c r="AF1846" s="87">
        <v>22.992210302356401</v>
      </c>
      <c r="AG1846" s="19">
        <v>5.75104932249815E-3</v>
      </c>
      <c r="AH1846" s="51">
        <v>-1.22371605957596</v>
      </c>
      <c r="AI1846" s="19">
        <v>-2.3585184615512799E-2</v>
      </c>
      <c r="AJ1846" s="51">
        <v>11.3683987454424</v>
      </c>
      <c r="AK1846" s="19">
        <v>8.4753799999889495E-2</v>
      </c>
      <c r="AL1846" s="19">
        <v>8.3515036876633496E-3</v>
      </c>
      <c r="AM1846" s="51">
        <v>22.212705739395499</v>
      </c>
      <c r="AN1846" s="15"/>
      <c r="AO1846" s="22">
        <v>5.4479920308949702E-3</v>
      </c>
      <c r="AP1846" s="22">
        <v>-3.3167240051625399E-2</v>
      </c>
      <c r="AQ1846" s="22">
        <v>5.75104932249815E-3</v>
      </c>
      <c r="AR1846" s="22">
        <v>-2.4662992649609802E-2</v>
      </c>
      <c r="AS1846" s="20">
        <v>6</v>
      </c>
      <c r="AT1846" s="20">
        <v>6</v>
      </c>
      <c r="AU1846" s="20">
        <v>7</v>
      </c>
      <c r="AV1846" s="21">
        <v>5</v>
      </c>
      <c r="AW1846" s="15"/>
      <c r="AX1846" s="25">
        <v>3.9503953412531698E-2</v>
      </c>
      <c r="AY1846" s="26">
        <v>-1.1252763688826199</v>
      </c>
      <c r="AZ1846" s="26">
        <v>0.48190608225786502</v>
      </c>
      <c r="BA1846" s="26">
        <v>-1.2090163259126701</v>
      </c>
      <c r="BB1846" s="85">
        <v>4.0302696514845603E-3</v>
      </c>
      <c r="BC1846" s="88">
        <v>-4.5339723208016904</v>
      </c>
      <c r="BD1846" s="18">
        <v>43906</v>
      </c>
      <c r="BE1846" s="18">
        <v>43957</v>
      </c>
      <c r="BF1846" s="20"/>
      <c r="BG1846" s="18"/>
      <c r="BH1846" s="15"/>
    </row>
    <row r="1847" spans="1:60" x14ac:dyDescent="0.25">
      <c r="A1847" s="15"/>
      <c r="B1847" s="14" t="s">
        <v>5710</v>
      </c>
      <c r="C1847" s="14" t="s">
        <v>5711</v>
      </c>
      <c r="D1847" s="14" t="s">
        <v>5690</v>
      </c>
      <c r="E1847" s="16" t="s">
        <v>132</v>
      </c>
      <c r="F1847" s="16" t="s">
        <v>350</v>
      </c>
      <c r="G1847" s="81" t="s">
        <v>145</v>
      </c>
      <c r="H1847" s="82" t="s">
        <v>225</v>
      </c>
      <c r="I1847" s="17" t="s">
        <v>31</v>
      </c>
      <c r="J1847" s="17" t="s">
        <v>5712</v>
      </c>
      <c r="K1847" s="15"/>
      <c r="L1847" s="18">
        <v>44022</v>
      </c>
      <c r="M1847" s="83">
        <v>1046.15780000016</v>
      </c>
      <c r="N1847" s="84">
        <v>1046.15780000016</v>
      </c>
      <c r="O1847" s="84">
        <v>1079.4177999999399</v>
      </c>
      <c r="P1847" s="85">
        <f t="shared" si="28"/>
        <v>0.96918709326473795</v>
      </c>
      <c r="Q1847" s="18">
        <v>43944</v>
      </c>
      <c r="R1847" s="86">
        <v>7995632.3490000004</v>
      </c>
      <c r="S1847" s="86">
        <v>7724159.1506562503</v>
      </c>
      <c r="T1847" s="15"/>
      <c r="U1847" s="19">
        <v>4.2920797568513101E-5</v>
      </c>
      <c r="V1847" s="51">
        <v>4.62049951238441E-2</v>
      </c>
      <c r="W1847" s="19">
        <v>7.9551895651093201E-3</v>
      </c>
      <c r="X1847" s="51">
        <v>1.5844362075767999</v>
      </c>
      <c r="Y1847" s="19">
        <v>-2.2977941777753599E-2</v>
      </c>
      <c r="Z1847" s="51">
        <v>17.0338792804687</v>
      </c>
      <c r="AA1847" s="19">
        <v>-8.8249592154170404E-3</v>
      </c>
      <c r="AB1847" s="51">
        <v>19.694170981616502</v>
      </c>
      <c r="AC1847" s="19">
        <v>3.5139055298714097E-2</v>
      </c>
      <c r="AD1847" s="51">
        <v>27.799761028116301</v>
      </c>
      <c r="AE1847" s="19"/>
      <c r="AF1847" s="87"/>
      <c r="AG1847" s="19">
        <v>5.9438854532345396E-3</v>
      </c>
      <c r="AH1847" s="51">
        <v>-1.20443244650232</v>
      </c>
      <c r="AI1847" s="19">
        <v>-1.9982961891400901E-2</v>
      </c>
      <c r="AJ1847" s="51">
        <v>11.728621017857201</v>
      </c>
      <c r="AK1847" s="19">
        <v>4.5970466690050699E-2</v>
      </c>
      <c r="AL1847" s="19">
        <v>1.9482365349176699E-2</v>
      </c>
      <c r="AM1847" s="51">
        <v>32.8012507794774</v>
      </c>
      <c r="AN1847" s="15"/>
      <c r="AO1847" s="22">
        <v>5.4673570357408599E-3</v>
      </c>
      <c r="AP1847" s="22">
        <v>-3.3148702940707202E-2</v>
      </c>
      <c r="AQ1847" s="22">
        <v>5.9940879928035403E-3</v>
      </c>
      <c r="AR1847" s="22">
        <v>-2.4101637648527699E-2</v>
      </c>
      <c r="AS1847" s="20">
        <v>7</v>
      </c>
      <c r="AT1847" s="20">
        <v>5</v>
      </c>
      <c r="AU1847" s="20">
        <v>7</v>
      </c>
      <c r="AV1847" s="21">
        <v>5</v>
      </c>
      <c r="AW1847" s="15"/>
      <c r="AX1847" s="25">
        <v>3.95225612218928E-2</v>
      </c>
      <c r="AY1847" s="26">
        <v>-0.96324646203811404</v>
      </c>
      <c r="AZ1847" s="26">
        <v>0.50466812698323305</v>
      </c>
      <c r="BA1847" s="26">
        <v>-1.0370017637797</v>
      </c>
      <c r="BB1847" s="85">
        <v>4.0322807824986701E-3</v>
      </c>
      <c r="BC1847" s="88">
        <v>-4.5046042413523502</v>
      </c>
      <c r="BD1847" s="18">
        <v>43944</v>
      </c>
      <c r="BE1847" s="18">
        <v>43957</v>
      </c>
      <c r="BF1847" s="20"/>
      <c r="BG1847" s="18"/>
      <c r="BH1847" s="15"/>
    </row>
    <row r="1848" spans="1:60" x14ac:dyDescent="0.25">
      <c r="A1848" s="15"/>
      <c r="B1848" s="14" t="s">
        <v>5713</v>
      </c>
      <c r="C1848" s="14" t="s">
        <v>5714</v>
      </c>
      <c r="D1848" s="14" t="s">
        <v>5690</v>
      </c>
      <c r="E1848" s="16" t="s">
        <v>378</v>
      </c>
      <c r="F1848" s="16" t="s">
        <v>350</v>
      </c>
      <c r="G1848" s="81" t="s">
        <v>145</v>
      </c>
      <c r="H1848" s="82" t="s">
        <v>225</v>
      </c>
      <c r="I1848" s="17" t="s">
        <v>31</v>
      </c>
      <c r="J1848" s="17" t="s">
        <v>5715</v>
      </c>
      <c r="K1848" s="15"/>
      <c r="L1848" s="18">
        <v>44022</v>
      </c>
      <c r="M1848" s="83">
        <v>1504.6093000005901</v>
      </c>
      <c r="N1848" s="84">
        <v>1504.6093000005901</v>
      </c>
      <c r="O1848" s="84">
        <v>1555.60019999929</v>
      </c>
      <c r="P1848" s="85">
        <f t="shared" si="28"/>
        <v>0.96722107647021183</v>
      </c>
      <c r="Q1848" s="18">
        <v>43906</v>
      </c>
      <c r="R1848" s="86">
        <v>107124.594</v>
      </c>
      <c r="S1848" s="86">
        <v>96375.265675537099</v>
      </c>
      <c r="T1848" s="15"/>
      <c r="U1848" s="19">
        <v>1.96732689801138E-5</v>
      </c>
      <c r="V1848" s="51">
        <v>4.3880242265004199E-2</v>
      </c>
      <c r="W1848" s="19">
        <v>7.2515504489274497E-3</v>
      </c>
      <c r="X1848" s="51">
        <v>1.5140722959586099</v>
      </c>
      <c r="Y1848" s="19">
        <v>-2.7110070505841601E-2</v>
      </c>
      <c r="Z1848" s="51">
        <v>16.6206664076599</v>
      </c>
      <c r="AA1848" s="19">
        <v>-1.7237172005479799E-2</v>
      </c>
      <c r="AB1848" s="51">
        <v>18.852949702617501</v>
      </c>
      <c r="AC1848" s="19">
        <v>1.7667438942225999E-2</v>
      </c>
      <c r="AD1848" s="51">
        <v>26.052599392482101</v>
      </c>
      <c r="AE1848" s="19">
        <v>4.7423865578821299E-2</v>
      </c>
      <c r="AF1848" s="87">
        <v>22.519618606485899</v>
      </c>
      <c r="AG1848" s="19">
        <v>5.7099050864053398E-3</v>
      </c>
      <c r="AH1848" s="51">
        <v>-1.22783048318524</v>
      </c>
      <c r="AI1848" s="19">
        <v>-2.4354923038117701E-2</v>
      </c>
      <c r="AJ1848" s="51">
        <v>11.291424903189201</v>
      </c>
      <c r="AK1848" s="19">
        <v>0.41153282548824799</v>
      </c>
      <c r="AL1848" s="19">
        <v>3.9845982471888398E-2</v>
      </c>
      <c r="AM1848" s="51">
        <v>44.340189385518897</v>
      </c>
      <c r="AN1848" s="15"/>
      <c r="AO1848" s="22">
        <v>5.4439237810584001E-3</v>
      </c>
      <c r="AP1848" s="22">
        <v>-3.3171228210449002E-2</v>
      </c>
      <c r="AQ1848" s="22">
        <v>5.7099050864053398E-3</v>
      </c>
      <c r="AR1848" s="22">
        <v>-2.4783253405985299E-2</v>
      </c>
      <c r="AS1848" s="20">
        <v>6</v>
      </c>
      <c r="AT1848" s="20">
        <v>6</v>
      </c>
      <c r="AU1848" s="20">
        <v>7</v>
      </c>
      <c r="AV1848" s="21">
        <v>5</v>
      </c>
      <c r="AW1848" s="15"/>
      <c r="AX1848" s="25">
        <v>3.95002055436635E-2</v>
      </c>
      <c r="AY1848" s="26">
        <v>-1.15982463751789</v>
      </c>
      <c r="AZ1848" s="26">
        <v>0.477054091736136</v>
      </c>
      <c r="BA1848" s="26">
        <v>-1.2456005107178501</v>
      </c>
      <c r="BB1848" s="85">
        <v>4.0298637081605197E-3</v>
      </c>
      <c r="BC1848" s="88">
        <v>-4.5539914432083597</v>
      </c>
      <c r="BD1848" s="18">
        <v>43906</v>
      </c>
      <c r="BE1848" s="18">
        <v>43957</v>
      </c>
      <c r="BF1848" s="20"/>
      <c r="BG1848" s="18"/>
      <c r="BH1848" s="15"/>
    </row>
    <row r="1849" spans="1:60" x14ac:dyDescent="0.25">
      <c r="A1849" s="15"/>
      <c r="B1849" s="14" t="s">
        <v>5716</v>
      </c>
      <c r="C1849" s="14" t="s">
        <v>5717</v>
      </c>
      <c r="D1849" s="14" t="s">
        <v>5690</v>
      </c>
      <c r="E1849" s="16" t="s">
        <v>382</v>
      </c>
      <c r="F1849" s="16" t="s">
        <v>350</v>
      </c>
      <c r="G1849" s="81" t="s">
        <v>145</v>
      </c>
      <c r="H1849" s="82" t="s">
        <v>225</v>
      </c>
      <c r="I1849" s="17" t="s">
        <v>31</v>
      </c>
      <c r="J1849" s="17" t="s">
        <v>5718</v>
      </c>
      <c r="K1849" s="15"/>
      <c r="L1849" s="18">
        <v>44022</v>
      </c>
      <c r="M1849" s="83">
        <v>1640.74200000055</v>
      </c>
      <c r="N1849" s="84">
        <v>1640.74200000055</v>
      </c>
      <c r="O1849" s="84">
        <v>1695.8078000005301</v>
      </c>
      <c r="P1849" s="85">
        <f t="shared" si="28"/>
        <v>0.96752827767394223</v>
      </c>
      <c r="Q1849" s="18">
        <v>43906</v>
      </c>
      <c r="R1849" s="86">
        <v>220914.932</v>
      </c>
      <c r="S1849" s="86">
        <v>232420.81793896499</v>
      </c>
      <c r="T1849" s="15"/>
      <c r="U1849" s="19">
        <v>2.2368429199559601E-5</v>
      </c>
      <c r="V1849" s="51">
        <v>4.4149758286948802E-2</v>
      </c>
      <c r="W1849" s="19">
        <v>7.33406626750366E-3</v>
      </c>
      <c r="X1849" s="51">
        <v>1.52232387781623</v>
      </c>
      <c r="Y1849" s="19">
        <v>-2.66250709373708E-2</v>
      </c>
      <c r="Z1849" s="51">
        <v>16.669166364503301</v>
      </c>
      <c r="AA1849" s="19">
        <v>-1.6251313743850901E-2</v>
      </c>
      <c r="AB1849" s="51">
        <v>18.951535528787598</v>
      </c>
      <c r="AC1849" s="19">
        <v>1.9707691277289999E-2</v>
      </c>
      <c r="AD1849" s="51">
        <v>26.256624625995801</v>
      </c>
      <c r="AE1849" s="19">
        <v>5.0573440132211503E-2</v>
      </c>
      <c r="AF1849" s="87">
        <v>22.834576061810399</v>
      </c>
      <c r="AG1849" s="19">
        <v>5.7372818137082504E-3</v>
      </c>
      <c r="AH1849" s="51">
        <v>-1.2250928104549501</v>
      </c>
      <c r="AI1849" s="19">
        <v>-2.3841758727030499E-2</v>
      </c>
      <c r="AJ1849" s="51">
        <v>11.342741334287</v>
      </c>
      <c r="AK1849" s="19">
        <v>0.42782477026048599</v>
      </c>
      <c r="AL1849" s="19">
        <v>4.1199613237040501E-2</v>
      </c>
      <c r="AM1849" s="51">
        <v>45.969383862742703</v>
      </c>
      <c r="AN1849" s="15"/>
      <c r="AO1849" s="22">
        <v>5.4466786405100703E-3</v>
      </c>
      <c r="AP1849" s="22">
        <v>-3.31685618129995E-2</v>
      </c>
      <c r="AQ1849" s="22">
        <v>5.7372818137082504E-3</v>
      </c>
      <c r="AR1849" s="22">
        <v>-2.4703069187125899E-2</v>
      </c>
      <c r="AS1849" s="20">
        <v>6</v>
      </c>
      <c r="AT1849" s="20">
        <v>6</v>
      </c>
      <c r="AU1849" s="20">
        <v>7</v>
      </c>
      <c r="AV1849" s="21">
        <v>5</v>
      </c>
      <c r="AW1849" s="15"/>
      <c r="AX1849" s="25">
        <v>3.9502707177598503E-2</v>
      </c>
      <c r="AY1849" s="26">
        <v>-1.1367760896846399</v>
      </c>
      <c r="AZ1849" s="26">
        <v>0.48029070563006798</v>
      </c>
      <c r="BA1849" s="26">
        <v>-1.2211973551948201</v>
      </c>
      <c r="BB1849" s="85">
        <v>4.0301346476826396E-3</v>
      </c>
      <c r="BC1849" s="88">
        <v>-4.5406265970305002</v>
      </c>
      <c r="BD1849" s="18">
        <v>43906</v>
      </c>
      <c r="BE1849" s="18">
        <v>43957</v>
      </c>
      <c r="BF1849" s="20"/>
      <c r="BG1849" s="18"/>
      <c r="BH1849" s="15"/>
    </row>
    <row r="1850" spans="1:60" x14ac:dyDescent="0.25">
      <c r="A1850" s="15"/>
      <c r="B1850" s="14" t="s">
        <v>5719</v>
      </c>
      <c r="C1850" s="14" t="s">
        <v>5720</v>
      </c>
      <c r="D1850" s="14" t="s">
        <v>5690</v>
      </c>
      <c r="E1850" s="16" t="s">
        <v>386</v>
      </c>
      <c r="F1850" s="16" t="s">
        <v>350</v>
      </c>
      <c r="G1850" s="81" t="s">
        <v>145</v>
      </c>
      <c r="H1850" s="82" t="s">
        <v>225</v>
      </c>
      <c r="I1850" s="17" t="s">
        <v>31</v>
      </c>
      <c r="J1850" s="17" t="s">
        <v>5721</v>
      </c>
      <c r="K1850" s="15"/>
      <c r="L1850" s="18">
        <v>44022</v>
      </c>
      <c r="M1850" s="83">
        <v>1550.04609999992</v>
      </c>
      <c r="N1850" s="84">
        <v>1550.04609999992</v>
      </c>
      <c r="O1850" s="84">
        <v>1601.81299999915</v>
      </c>
      <c r="P1850" s="85">
        <f t="shared" si="28"/>
        <v>0.96768230748579431</v>
      </c>
      <c r="Q1850" s="18">
        <v>43906</v>
      </c>
      <c r="R1850" s="86">
        <v>493885.80800000002</v>
      </c>
      <c r="S1850" s="86">
        <v>440123.23640820303</v>
      </c>
      <c r="T1850" s="15"/>
      <c r="U1850" s="19">
        <v>2.3741793484077799E-5</v>
      </c>
      <c r="V1850" s="51">
        <v>4.4287094715400599E-2</v>
      </c>
      <c r="W1850" s="19">
        <v>7.3756551973929198E-3</v>
      </c>
      <c r="X1850" s="51">
        <v>1.52648277080516</v>
      </c>
      <c r="Y1850" s="19">
        <v>-2.6382001792626401E-2</v>
      </c>
      <c r="Z1850" s="51">
        <v>16.693473278981401</v>
      </c>
      <c r="AA1850" s="19">
        <v>-1.5757820127873901E-2</v>
      </c>
      <c r="AB1850" s="51">
        <v>19.000884890381698</v>
      </c>
      <c r="AC1850" s="19">
        <v>2.0728939465698201E-2</v>
      </c>
      <c r="AD1850" s="51">
        <v>26.3587494448293</v>
      </c>
      <c r="AE1850" s="19">
        <v>5.2151494177451199E-2</v>
      </c>
      <c r="AF1850" s="87">
        <v>22.992381466348899</v>
      </c>
      <c r="AG1850" s="19">
        <v>5.7511030809109798E-3</v>
      </c>
      <c r="AH1850" s="51">
        <v>-1.2237106837346801</v>
      </c>
      <c r="AI1850" s="19">
        <v>-2.3584642993227999E-2</v>
      </c>
      <c r="AJ1850" s="51">
        <v>11.3684529076709</v>
      </c>
      <c r="AK1850" s="19">
        <v>0.44028219399508101</v>
      </c>
      <c r="AL1850" s="19">
        <v>4.2225441236951197E-2</v>
      </c>
      <c r="AM1850" s="51">
        <v>47.215126236202202</v>
      </c>
      <c r="AN1850" s="15"/>
      <c r="AO1850" s="22">
        <v>5.4480048274854198E-3</v>
      </c>
      <c r="AP1850" s="22">
        <v>-3.3167224379212698E-2</v>
      </c>
      <c r="AQ1850" s="22">
        <v>5.7511030809109798E-3</v>
      </c>
      <c r="AR1850" s="22">
        <v>-2.4662866589096701E-2</v>
      </c>
      <c r="AS1850" s="20">
        <v>6</v>
      </c>
      <c r="AT1850" s="20">
        <v>6</v>
      </c>
      <c r="AU1850" s="20">
        <v>7</v>
      </c>
      <c r="AV1850" s="21">
        <v>5</v>
      </c>
      <c r="AW1850" s="15"/>
      <c r="AX1850" s="25">
        <v>3.9503964137038598E-2</v>
      </c>
      <c r="AY1850" s="26">
        <v>-1.12524239516461</v>
      </c>
      <c r="AZ1850" s="26">
        <v>0.48191052409993101</v>
      </c>
      <c r="BA1850" s="26">
        <v>-1.20898038978339</v>
      </c>
      <c r="BB1850" s="85">
        <v>4.0302708192393802E-3</v>
      </c>
      <c r="BC1850" s="88">
        <v>-4.5339624537300596</v>
      </c>
      <c r="BD1850" s="18">
        <v>43906</v>
      </c>
      <c r="BE1850" s="18">
        <v>43957</v>
      </c>
      <c r="BF1850" s="20"/>
      <c r="BG1850" s="18"/>
      <c r="BH1850" s="15"/>
    </row>
    <row r="1851" spans="1:60" x14ac:dyDescent="0.25">
      <c r="A1851" s="15"/>
      <c r="B1851" s="14" t="s">
        <v>5722</v>
      </c>
      <c r="C1851" s="14" t="s">
        <v>5723</v>
      </c>
      <c r="D1851" s="14" t="s">
        <v>5690</v>
      </c>
      <c r="E1851" s="16" t="s">
        <v>390</v>
      </c>
      <c r="F1851" s="16" t="s">
        <v>350</v>
      </c>
      <c r="G1851" s="81" t="s">
        <v>145</v>
      </c>
      <c r="H1851" s="82" t="s">
        <v>225</v>
      </c>
      <c r="I1851" s="17" t="s">
        <v>31</v>
      </c>
      <c r="J1851" s="17" t="s">
        <v>5724</v>
      </c>
      <c r="K1851" s="15"/>
      <c r="L1851" s="18">
        <v>44022</v>
      </c>
      <c r="M1851" s="83">
        <v>1567.5276999995101</v>
      </c>
      <c r="N1851" s="84">
        <v>1567.5276999995101</v>
      </c>
      <c r="O1851" s="84">
        <v>1619.6219999995101</v>
      </c>
      <c r="P1851" s="85">
        <f t="shared" si="28"/>
        <v>0.9678355196459324</v>
      </c>
      <c r="Q1851" s="18">
        <v>43906</v>
      </c>
      <c r="R1851" s="86">
        <v>1218692.825</v>
      </c>
      <c r="S1851" s="86">
        <v>1727013.7441191401</v>
      </c>
      <c r="T1851" s="15"/>
      <c r="U1851" s="19">
        <v>2.51357541856123E-5</v>
      </c>
      <c r="V1851" s="51">
        <v>4.44264907855541E-2</v>
      </c>
      <c r="W1851" s="19">
        <v>7.4169642812194096E-3</v>
      </c>
      <c r="X1851" s="51">
        <v>1.53061367918781</v>
      </c>
      <c r="Y1851" s="19">
        <v>-2.61400514464185E-2</v>
      </c>
      <c r="Z1851" s="51">
        <v>16.717668313620401</v>
      </c>
      <c r="AA1851" s="19">
        <v>-1.52648526382109E-2</v>
      </c>
      <c r="AB1851" s="51">
        <v>19.050181639351599</v>
      </c>
      <c r="AC1851" s="19">
        <v>2.17508830901352E-2</v>
      </c>
      <c r="AD1851" s="51">
        <v>26.4609438072657</v>
      </c>
      <c r="AE1851" s="19">
        <v>5.37317038779292E-2</v>
      </c>
      <c r="AF1851" s="87">
        <v>23.150402436382102</v>
      </c>
      <c r="AG1851" s="19">
        <v>5.7649363243399403E-3</v>
      </c>
      <c r="AH1851" s="51">
        <v>-1.2223273593917801</v>
      </c>
      <c r="AI1851" s="19">
        <v>-2.3328606763243401E-2</v>
      </c>
      <c r="AJ1851" s="51">
        <v>11.3940565306693</v>
      </c>
      <c r="AK1851" s="19">
        <v>0.45351405734254502</v>
      </c>
      <c r="AL1851" s="19">
        <v>4.3306461815518602E-2</v>
      </c>
      <c r="AM1851" s="51">
        <v>48.538312570948598</v>
      </c>
      <c r="AN1851" s="15"/>
      <c r="AO1851" s="22">
        <v>5.4493744992214497E-3</v>
      </c>
      <c r="AP1851" s="22">
        <v>-3.31659145931553E-2</v>
      </c>
      <c r="AQ1851" s="22">
        <v>5.7649363243399403E-3</v>
      </c>
      <c r="AR1851" s="22">
        <v>-2.4623009560855301E-2</v>
      </c>
      <c r="AS1851" s="20">
        <v>6</v>
      </c>
      <c r="AT1851" s="20">
        <v>6</v>
      </c>
      <c r="AU1851" s="20">
        <v>7</v>
      </c>
      <c r="AV1851" s="21">
        <v>5</v>
      </c>
      <c r="AW1851" s="15"/>
      <c r="AX1851" s="25">
        <v>3.95052264601327E-2</v>
      </c>
      <c r="AY1851" s="26">
        <v>-1.1137170280526301</v>
      </c>
      <c r="AZ1851" s="26">
        <v>0.48352944429598199</v>
      </c>
      <c r="BA1851" s="26">
        <v>-1.19676822872316</v>
      </c>
      <c r="BB1851" s="85">
        <v>4.0304074178084204E-3</v>
      </c>
      <c r="BC1851" s="88">
        <v>-4.5273279814718999</v>
      </c>
      <c r="BD1851" s="18">
        <v>43906</v>
      </c>
      <c r="BE1851" s="18">
        <v>43957</v>
      </c>
      <c r="BF1851" s="20"/>
      <c r="BG1851" s="18"/>
      <c r="BH1851" s="15"/>
    </row>
    <row r="1852" spans="1:60" x14ac:dyDescent="0.25">
      <c r="A1852" s="15"/>
      <c r="B1852" s="14" t="s">
        <v>5725</v>
      </c>
      <c r="C1852" s="14" t="s">
        <v>5726</v>
      </c>
      <c r="D1852" s="14" t="s">
        <v>5727</v>
      </c>
      <c r="E1852" s="16" t="s">
        <v>36</v>
      </c>
      <c r="F1852" s="16" t="s">
        <v>350</v>
      </c>
      <c r="G1852" s="81" t="s">
        <v>145</v>
      </c>
      <c r="H1852" s="82" t="s">
        <v>182</v>
      </c>
      <c r="I1852" s="17" t="s">
        <v>31</v>
      </c>
      <c r="J1852" s="17" t="s">
        <v>5728</v>
      </c>
      <c r="K1852" s="15"/>
      <c r="L1852" s="18">
        <v>44022</v>
      </c>
      <c r="M1852" s="83">
        <v>1678.66180000082</v>
      </c>
      <c r="N1852" s="84">
        <v>1678.66180000082</v>
      </c>
      <c r="O1852" s="84">
        <v>1700.3738000001799</v>
      </c>
      <c r="P1852" s="85">
        <f t="shared" si="28"/>
        <v>0.9872310429628135</v>
      </c>
      <c r="Q1852" s="18">
        <v>43874</v>
      </c>
      <c r="R1852" s="86">
        <v>307454.43599999999</v>
      </c>
      <c r="S1852" s="86">
        <v>127542.605751953</v>
      </c>
      <c r="T1852" s="15"/>
      <c r="U1852" s="19">
        <v>2.5410787220607701E-3</v>
      </c>
      <c r="V1852" s="51">
        <v>0.29602078757306999</v>
      </c>
      <c r="W1852" s="19">
        <v>2.0413971558809901E-2</v>
      </c>
      <c r="X1852" s="51">
        <v>2.83031440694685</v>
      </c>
      <c r="Y1852" s="19">
        <v>3.3734845292201499E-3</v>
      </c>
      <c r="Z1852" s="51">
        <v>19.6690219111624</v>
      </c>
      <c r="AA1852" s="19">
        <v>5.2361290554472403E-2</v>
      </c>
      <c r="AB1852" s="51">
        <v>25.812795958598102</v>
      </c>
      <c r="AC1852" s="19">
        <v>0.109723379931966</v>
      </c>
      <c r="AD1852" s="51">
        <v>35.258193491434199</v>
      </c>
      <c r="AE1852" s="19">
        <v>0.122906434555334</v>
      </c>
      <c r="AF1852" s="87">
        <v>30.067875504144499</v>
      </c>
      <c r="AG1852" s="19">
        <v>-3.74309601465939E-3</v>
      </c>
      <c r="AH1852" s="51">
        <v>-2.1731305932917202</v>
      </c>
      <c r="AI1852" s="19">
        <v>1.65382738377957E-2</v>
      </c>
      <c r="AJ1852" s="51">
        <v>15.380744590773199</v>
      </c>
      <c r="AK1852" s="19">
        <v>0.46337070228240901</v>
      </c>
      <c r="AL1852" s="19">
        <v>2.39794866756711E-2</v>
      </c>
      <c r="AM1852" s="51">
        <v>-78.091429130872697</v>
      </c>
      <c r="AN1852" s="15"/>
      <c r="AO1852" s="22">
        <v>1.5030047161417299E-2</v>
      </c>
      <c r="AP1852" s="22">
        <v>-2.4624294926070399E-2</v>
      </c>
      <c r="AQ1852" s="22">
        <v>5.3554322135823902E-2</v>
      </c>
      <c r="AR1852" s="22">
        <v>-6.1551368469736203E-2</v>
      </c>
      <c r="AS1852" s="20">
        <v>7</v>
      </c>
      <c r="AT1852" s="20">
        <v>5</v>
      </c>
      <c r="AU1852" s="20">
        <v>7</v>
      </c>
      <c r="AV1852" s="21">
        <v>5</v>
      </c>
      <c r="AW1852" s="15"/>
      <c r="AX1852" s="25">
        <v>7.3914167799011901E-2</v>
      </c>
      <c r="AY1852" s="26">
        <v>0.46704460172440998</v>
      </c>
      <c r="AZ1852" s="26">
        <v>0.75763103358713102</v>
      </c>
      <c r="BA1852" s="26">
        <v>0.61498423529064905</v>
      </c>
      <c r="BB1852" s="85">
        <v>7.6096194745059603E-3</v>
      </c>
      <c r="BC1852" s="88">
        <v>-12.001008248946199</v>
      </c>
      <c r="BD1852" s="18">
        <v>43874</v>
      </c>
      <c r="BE1852" s="18">
        <v>43914</v>
      </c>
      <c r="BF1852" s="20"/>
      <c r="BG1852" s="18"/>
      <c r="BH1852" s="15"/>
    </row>
    <row r="1853" spans="1:60" x14ac:dyDescent="0.25">
      <c r="A1853" s="15"/>
      <c r="B1853" s="14" t="s">
        <v>5729</v>
      </c>
      <c r="C1853" s="14" t="s">
        <v>5730</v>
      </c>
      <c r="D1853" s="14" t="s">
        <v>5727</v>
      </c>
      <c r="E1853" s="16" t="s">
        <v>43</v>
      </c>
      <c r="F1853" s="16" t="s">
        <v>350</v>
      </c>
      <c r="G1853" s="81" t="s">
        <v>145</v>
      </c>
      <c r="H1853" s="82" t="s">
        <v>182</v>
      </c>
      <c r="I1853" s="17" t="s">
        <v>31</v>
      </c>
      <c r="J1853" s="17" t="s">
        <v>5731</v>
      </c>
      <c r="K1853" s="15"/>
      <c r="L1853" s="18">
        <v>44022</v>
      </c>
      <c r="M1853" s="83">
        <v>2319.9136999994498</v>
      </c>
      <c r="N1853" s="84">
        <v>2319.9136999994498</v>
      </c>
      <c r="O1853" s="84">
        <v>2340.2393999993801</v>
      </c>
      <c r="P1853" s="85">
        <f t="shared" si="28"/>
        <v>0.9913146919926501</v>
      </c>
      <c r="Q1853" s="18">
        <v>43874</v>
      </c>
      <c r="R1853" s="86">
        <v>4502580.3439999996</v>
      </c>
      <c r="S1853" s="86">
        <v>3185043.8211484398</v>
      </c>
      <c r="T1853" s="15"/>
      <c r="U1853" s="19">
        <v>2.5690491092973402E-3</v>
      </c>
      <c r="V1853" s="51">
        <v>0.29881782629672698</v>
      </c>
      <c r="W1853" s="19">
        <v>2.1268172589771001E-2</v>
      </c>
      <c r="X1853" s="51">
        <v>2.9157345100429701</v>
      </c>
      <c r="Y1853" s="19">
        <v>8.4796733790426498E-3</v>
      </c>
      <c r="Z1853" s="51">
        <v>20.179640796151901</v>
      </c>
      <c r="AA1853" s="19">
        <v>6.3159816600091304E-2</v>
      </c>
      <c r="AB1853" s="51">
        <v>26.892648563167299</v>
      </c>
      <c r="AC1853" s="19">
        <v>0.136667833263346</v>
      </c>
      <c r="AD1853" s="51">
        <v>37.952638824586799</v>
      </c>
      <c r="AE1853" s="19">
        <v>0.167146707144566</v>
      </c>
      <c r="AF1853" s="87">
        <v>34.491902763082201</v>
      </c>
      <c r="AG1853" s="19">
        <v>-3.46519210688712E-3</v>
      </c>
      <c r="AH1853" s="51">
        <v>-2.1453402025144901</v>
      </c>
      <c r="AI1853" s="19">
        <v>2.19965180331201E-2</v>
      </c>
      <c r="AJ1853" s="51">
        <v>15.9265690103057</v>
      </c>
      <c r="AK1853" s="19">
        <v>0.963665504222736</v>
      </c>
      <c r="AL1853" s="19">
        <v>4.2893151305179303E-2</v>
      </c>
      <c r="AM1853" s="51">
        <v>-28.0619489367818</v>
      </c>
      <c r="AN1853" s="15"/>
      <c r="AO1853" s="22">
        <v>1.5058339262395699E-2</v>
      </c>
      <c r="AP1853" s="22">
        <v>-2.45971110007304E-2</v>
      </c>
      <c r="AQ1853" s="22">
        <v>5.4436200076452203E-2</v>
      </c>
      <c r="AR1853" s="22">
        <v>-6.0739636842335999E-2</v>
      </c>
      <c r="AS1853" s="20">
        <v>7</v>
      </c>
      <c r="AT1853" s="20">
        <v>5</v>
      </c>
      <c r="AU1853" s="20">
        <v>7</v>
      </c>
      <c r="AV1853" s="21">
        <v>5</v>
      </c>
      <c r="AW1853" s="15"/>
      <c r="AX1853" s="25">
        <v>7.3951916412406699E-2</v>
      </c>
      <c r="AY1853" s="26">
        <v>0.60273190028692603</v>
      </c>
      <c r="AZ1853" s="26">
        <v>0.79457809259929502</v>
      </c>
      <c r="BA1853" s="26">
        <v>0.79676945608207494</v>
      </c>
      <c r="BB1853" s="85">
        <v>7.61375442260942E-3</v>
      </c>
      <c r="BC1853" s="88">
        <v>-11.9027865268872</v>
      </c>
      <c r="BD1853" s="18">
        <v>43874</v>
      </c>
      <c r="BE1853" s="18">
        <v>43914</v>
      </c>
      <c r="BF1853" s="20"/>
      <c r="BG1853" s="18"/>
      <c r="BH1853" s="15"/>
    </row>
    <row r="1854" spans="1:60" x14ac:dyDescent="0.25">
      <c r="A1854" s="15"/>
      <c r="B1854" s="14" t="s">
        <v>5732</v>
      </c>
      <c r="C1854" s="14" t="s">
        <v>5733</v>
      </c>
      <c r="D1854" s="14" t="s">
        <v>5727</v>
      </c>
      <c r="E1854" s="16" t="s">
        <v>257</v>
      </c>
      <c r="F1854" s="16" t="s">
        <v>350</v>
      </c>
      <c r="G1854" s="81" t="s">
        <v>145</v>
      </c>
      <c r="H1854" s="82" t="s">
        <v>182</v>
      </c>
      <c r="I1854" s="17" t="s">
        <v>31</v>
      </c>
      <c r="J1854" s="17" t="s">
        <v>5734</v>
      </c>
      <c r="K1854" s="15"/>
      <c r="L1854" s="18">
        <v>44022</v>
      </c>
      <c r="M1854" s="83">
        <v>2450.6158000007299</v>
      </c>
      <c r="N1854" s="84">
        <v>2450.6158000007299</v>
      </c>
      <c r="O1854" s="84">
        <v>2470.08240000159</v>
      </c>
      <c r="P1854" s="85">
        <f t="shared" si="28"/>
        <v>0.99211904833585807</v>
      </c>
      <c r="Q1854" s="18">
        <v>43874</v>
      </c>
      <c r="R1854" s="86">
        <v>12945360.193</v>
      </c>
      <c r="S1854" s="86">
        <v>9114019.5850156192</v>
      </c>
      <c r="T1854" s="15"/>
      <c r="U1854" s="19">
        <v>2.5745372095116199E-3</v>
      </c>
      <c r="V1854" s="51">
        <v>0.29936663631815502</v>
      </c>
      <c r="W1854" s="19">
        <v>2.1436013235870601E-2</v>
      </c>
      <c r="X1854" s="51">
        <v>2.9325185746529301</v>
      </c>
      <c r="Y1854" s="19">
        <v>9.4860012686695007E-3</v>
      </c>
      <c r="Z1854" s="51">
        <v>20.2802735851146</v>
      </c>
      <c r="AA1854" s="19">
        <v>6.52935628622799E-2</v>
      </c>
      <c r="AB1854" s="51">
        <v>27.106023189378899</v>
      </c>
      <c r="AC1854" s="19">
        <v>0.14122920760390101</v>
      </c>
      <c r="AD1854" s="51">
        <v>38.408776258642298</v>
      </c>
      <c r="AE1854" s="19">
        <v>0.17417583028320199</v>
      </c>
      <c r="AF1854" s="87">
        <v>35.194815076945801</v>
      </c>
      <c r="AG1854" s="19">
        <v>-3.4106106031686098E-3</v>
      </c>
      <c r="AH1854" s="51">
        <v>-2.13988205214264</v>
      </c>
      <c r="AI1854" s="19">
        <v>2.30724178727542E-2</v>
      </c>
      <c r="AJ1854" s="51">
        <v>16.034158994269099</v>
      </c>
      <c r="AK1854" s="19">
        <v>1.0275141476665199</v>
      </c>
      <c r="AL1854" s="19">
        <v>4.4972094081458601E-2</v>
      </c>
      <c r="AM1854" s="51">
        <v>-21.677084592403801</v>
      </c>
      <c r="AN1854" s="15"/>
      <c r="AO1854" s="22">
        <v>1.50639314542786E-2</v>
      </c>
      <c r="AP1854" s="22">
        <v>-2.4591744897406901E-2</v>
      </c>
      <c r="AQ1854" s="22">
        <v>5.4609615424851703E-2</v>
      </c>
      <c r="AR1854" s="22">
        <v>-6.0580029275151902E-2</v>
      </c>
      <c r="AS1854" s="20">
        <v>7</v>
      </c>
      <c r="AT1854" s="20">
        <v>5</v>
      </c>
      <c r="AU1854" s="20">
        <v>7</v>
      </c>
      <c r="AV1854" s="21">
        <v>5</v>
      </c>
      <c r="AW1854" s="15"/>
      <c r="AX1854" s="25">
        <v>7.3959548868951994E-2</v>
      </c>
      <c r="AY1854" s="26">
        <v>0.62951766892092598</v>
      </c>
      <c r="AZ1854" s="26">
        <v>0.80187564176594595</v>
      </c>
      <c r="BA1854" s="26">
        <v>0.83281841304142301</v>
      </c>
      <c r="BB1854" s="85">
        <v>7.6145892731074097E-3</v>
      </c>
      <c r="BC1854" s="88">
        <v>-11.8834740088787</v>
      </c>
      <c r="BD1854" s="18">
        <v>43874</v>
      </c>
      <c r="BE1854" s="18">
        <v>43914</v>
      </c>
      <c r="BF1854" s="20"/>
      <c r="BG1854" s="18"/>
      <c r="BH1854" s="15"/>
    </row>
    <row r="1855" spans="1:60" x14ac:dyDescent="0.25">
      <c r="A1855" s="15"/>
      <c r="B1855" s="14" t="s">
        <v>5735</v>
      </c>
      <c r="C1855" s="14" t="s">
        <v>5736</v>
      </c>
      <c r="D1855" s="14" t="s">
        <v>5727</v>
      </c>
      <c r="E1855" s="16" t="s">
        <v>83</v>
      </c>
      <c r="F1855" s="16" t="s">
        <v>350</v>
      </c>
      <c r="G1855" s="81" t="s">
        <v>145</v>
      </c>
      <c r="H1855" s="82" t="s">
        <v>182</v>
      </c>
      <c r="I1855" s="17" t="s">
        <v>31</v>
      </c>
      <c r="J1855" s="17" t="s">
        <v>5737</v>
      </c>
      <c r="K1855" s="15"/>
      <c r="L1855" s="18">
        <v>44022</v>
      </c>
      <c r="M1855" s="83">
        <v>1445.6898999996499</v>
      </c>
      <c r="N1855" s="84">
        <v>1445.6898999996499</v>
      </c>
      <c r="O1855" s="84">
        <v>1464.38829999976</v>
      </c>
      <c r="P1855" s="85">
        <f t="shared" si="28"/>
        <v>0.98723125553508373</v>
      </c>
      <c r="Q1855" s="18">
        <v>43874</v>
      </c>
      <c r="R1855" s="86">
        <v>31991.519</v>
      </c>
      <c r="S1855" s="86">
        <v>31233.9059045715</v>
      </c>
      <c r="T1855" s="15"/>
      <c r="U1855" s="19">
        <v>2.54107832734007E-3</v>
      </c>
      <c r="V1855" s="51">
        <v>0.29602074810099999</v>
      </c>
      <c r="W1855" s="19">
        <v>2.0414142671143099E-2</v>
      </c>
      <c r="X1855" s="51">
        <v>2.83033151818017</v>
      </c>
      <c r="Y1855" s="19">
        <v>3.3735435117705501E-3</v>
      </c>
      <c r="Z1855" s="51">
        <v>19.669027809431999</v>
      </c>
      <c r="AA1855" s="19">
        <v>5.2362248372446601E-2</v>
      </c>
      <c r="AB1855" s="51">
        <v>25.812891740410102</v>
      </c>
      <c r="AC1855" s="19">
        <v>0.113728609474492</v>
      </c>
      <c r="AD1855" s="51">
        <v>35.658716445730498</v>
      </c>
      <c r="AE1855" s="19">
        <v>0.13200985576622801</v>
      </c>
      <c r="AF1855" s="87">
        <v>30.9782176252338</v>
      </c>
      <c r="AG1855" s="19">
        <v>-3.74310464394512E-3</v>
      </c>
      <c r="AH1855" s="51">
        <v>-2.1731314562202901</v>
      </c>
      <c r="AI1855" s="19">
        <v>1.6538465812118399E-2</v>
      </c>
      <c r="AJ1855" s="51">
        <v>15.3807637882128</v>
      </c>
      <c r="AK1855" s="19">
        <v>0.44568989999999797</v>
      </c>
      <c r="AL1855" s="19">
        <v>3.8400002100388499E-2</v>
      </c>
      <c r="AM1855" s="51">
        <v>58.306315739406301</v>
      </c>
      <c r="AN1855" s="15"/>
      <c r="AO1855" s="22">
        <v>1.50300664881797E-2</v>
      </c>
      <c r="AP1855" s="22">
        <v>-2.4624286823382101E-2</v>
      </c>
      <c r="AQ1855" s="22">
        <v>5.3554320493276499E-2</v>
      </c>
      <c r="AR1855" s="22">
        <v>-6.1551471791972297E-2</v>
      </c>
      <c r="AS1855" s="20">
        <v>7</v>
      </c>
      <c r="AT1855" s="20">
        <v>5</v>
      </c>
      <c r="AU1855" s="20">
        <v>7</v>
      </c>
      <c r="AV1855" s="21">
        <v>5</v>
      </c>
      <c r="AW1855" s="15"/>
      <c r="AX1855" s="25">
        <v>7.3914179387211301E-2</v>
      </c>
      <c r="AY1855" s="26">
        <v>0.46705720255522498</v>
      </c>
      <c r="AZ1855" s="26">
        <v>0.75763426262255995</v>
      </c>
      <c r="BA1855" s="26">
        <v>0.61500098226952105</v>
      </c>
      <c r="BB1855" s="85">
        <v>7.6096206745023699E-3</v>
      </c>
      <c r="BC1855" s="88">
        <v>-12.001024591590999</v>
      </c>
      <c r="BD1855" s="18">
        <v>43874</v>
      </c>
      <c r="BE1855" s="18">
        <v>43914</v>
      </c>
      <c r="BF1855" s="20"/>
      <c r="BG1855" s="18"/>
      <c r="BH1855" s="15"/>
    </row>
    <row r="1856" spans="1:60" x14ac:dyDescent="0.25">
      <c r="A1856" s="15"/>
      <c r="B1856" s="14" t="s">
        <v>5738</v>
      </c>
      <c r="C1856" s="14" t="s">
        <v>5739</v>
      </c>
      <c r="D1856" s="14" t="s">
        <v>5727</v>
      </c>
      <c r="E1856" s="16" t="s">
        <v>363</v>
      </c>
      <c r="F1856" s="16" t="s">
        <v>350</v>
      </c>
      <c r="G1856" s="81" t="s">
        <v>145</v>
      </c>
      <c r="H1856" s="82" t="s">
        <v>182</v>
      </c>
      <c r="I1856" s="17" t="s">
        <v>31</v>
      </c>
      <c r="J1856" s="17" t="s">
        <v>5740</v>
      </c>
      <c r="K1856" s="15"/>
      <c r="L1856" s="18">
        <v>44022</v>
      </c>
      <c r="M1856" s="83">
        <v>1811.85649999976</v>
      </c>
      <c r="N1856" s="84">
        <v>1811.85649999976</v>
      </c>
      <c r="O1856" s="84">
        <v>1834.54770000093</v>
      </c>
      <c r="P1856" s="85">
        <f t="shared" si="28"/>
        <v>0.98763117470253914</v>
      </c>
      <c r="Q1856" s="18">
        <v>43874</v>
      </c>
      <c r="R1856" s="86">
        <v>15211059.435000001</v>
      </c>
      <c r="S1856" s="86">
        <v>7333330.06414844</v>
      </c>
      <c r="T1856" s="15"/>
      <c r="U1856" s="19">
        <v>2.54385217886011E-3</v>
      </c>
      <c r="V1856" s="51">
        <v>0.29629813325300303</v>
      </c>
      <c r="W1856" s="19">
        <v>2.0497975992839201E-2</v>
      </c>
      <c r="X1856" s="51">
        <v>2.8387148503497901</v>
      </c>
      <c r="Y1856" s="19">
        <v>3.8735856833227401E-3</v>
      </c>
      <c r="Z1856" s="51">
        <v>19.719032026594501</v>
      </c>
      <c r="AA1856" s="19">
        <v>5.3416762177221203E-2</v>
      </c>
      <c r="AB1856" s="51">
        <v>25.9183431208949</v>
      </c>
      <c r="AC1856" s="19">
        <v>0.11595912211123501</v>
      </c>
      <c r="AD1856" s="51">
        <v>35.881767709390303</v>
      </c>
      <c r="AE1856" s="19">
        <v>0.13541127546530299</v>
      </c>
      <c r="AF1856" s="87">
        <v>31.318359595141398</v>
      </c>
      <c r="AG1856" s="19">
        <v>-3.7157417682465201E-3</v>
      </c>
      <c r="AH1856" s="51">
        <v>-2.1703951686504301</v>
      </c>
      <c r="AI1856" s="19">
        <v>1.7072852546334599E-2</v>
      </c>
      <c r="AJ1856" s="51">
        <v>15.434202461634399</v>
      </c>
      <c r="AK1856" s="19">
        <v>0.71653718984802295</v>
      </c>
      <c r="AL1856" s="19">
        <v>3.4199326493762797E-2</v>
      </c>
      <c r="AM1856" s="51">
        <v>-52.774780374253197</v>
      </c>
      <c r="AN1856" s="15"/>
      <c r="AO1856" s="22">
        <v>1.5032847661132101E-2</v>
      </c>
      <c r="AP1856" s="22">
        <v>-2.4621654337352101E-2</v>
      </c>
      <c r="AQ1856" s="22">
        <v>5.3640857657228501E-2</v>
      </c>
      <c r="AR1856" s="22">
        <v>-6.14718465112674E-2</v>
      </c>
      <c r="AS1856" s="20">
        <v>7</v>
      </c>
      <c r="AT1856" s="20">
        <v>5</v>
      </c>
      <c r="AU1856" s="20">
        <v>7</v>
      </c>
      <c r="AV1856" s="21">
        <v>5</v>
      </c>
      <c r="AW1856" s="15"/>
      <c r="AX1856" s="25">
        <v>7.3917815406675802E-2</v>
      </c>
      <c r="AY1856" s="26">
        <v>0.48031348521226402</v>
      </c>
      <c r="AZ1856" s="26">
        <v>0.76124258947857004</v>
      </c>
      <c r="BA1856" s="26">
        <v>0.63270009085044898</v>
      </c>
      <c r="BB1856" s="85">
        <v>7.6100193374259101E-3</v>
      </c>
      <c r="BC1856" s="88">
        <v>-11.991386214722301</v>
      </c>
      <c r="BD1856" s="18">
        <v>43874</v>
      </c>
      <c r="BE1856" s="18">
        <v>43914</v>
      </c>
      <c r="BF1856" s="20"/>
      <c r="BG1856" s="18"/>
      <c r="BH1856" s="15"/>
    </row>
    <row r="1857" spans="1:60" x14ac:dyDescent="0.25">
      <c r="A1857" s="15"/>
      <c r="B1857" s="14" t="s">
        <v>5741</v>
      </c>
      <c r="C1857" s="14" t="s">
        <v>5742</v>
      </c>
      <c r="D1857" s="14" t="s">
        <v>5727</v>
      </c>
      <c r="E1857" s="16" t="s">
        <v>367</v>
      </c>
      <c r="F1857" s="16" t="s">
        <v>350</v>
      </c>
      <c r="G1857" s="81" t="s">
        <v>145</v>
      </c>
      <c r="H1857" s="82" t="s">
        <v>182</v>
      </c>
      <c r="I1857" s="17" t="s">
        <v>31</v>
      </c>
      <c r="J1857" s="17" t="s">
        <v>5743</v>
      </c>
      <c r="K1857" s="15"/>
      <c r="L1857" s="18">
        <v>44022</v>
      </c>
      <c r="M1857" s="83">
        <v>2228.0159999989</v>
      </c>
      <c r="N1857" s="84">
        <v>2228.0159999989</v>
      </c>
      <c r="O1857" s="84">
        <v>2245.0592000000202</v>
      </c>
      <c r="P1857" s="85">
        <f t="shared" si="28"/>
        <v>0.99240857434800833</v>
      </c>
      <c r="Q1857" s="18">
        <v>43874</v>
      </c>
      <c r="R1857" s="86">
        <v>833409.69700000004</v>
      </c>
      <c r="S1857" s="86">
        <v>518059.54179003899</v>
      </c>
      <c r="T1857" s="15"/>
      <c r="U1857" s="19">
        <v>2.5765311838768E-3</v>
      </c>
      <c r="V1857" s="51">
        <v>0.299566033754672</v>
      </c>
      <c r="W1857" s="19">
        <v>2.1496524759640999E-2</v>
      </c>
      <c r="X1857" s="51">
        <v>2.9385697270299702</v>
      </c>
      <c r="Y1857" s="19">
        <v>9.8482614157546795E-3</v>
      </c>
      <c r="Z1857" s="51">
        <v>20.316499599837702</v>
      </c>
      <c r="AA1857" s="19">
        <v>6.6063091724572601E-2</v>
      </c>
      <c r="AB1857" s="51">
        <v>27.182976075622701</v>
      </c>
      <c r="AC1857" s="19">
        <v>0.14287601966862001</v>
      </c>
      <c r="AD1857" s="51">
        <v>38.573457465099601</v>
      </c>
      <c r="AE1857" s="19">
        <v>0.17671738767967299</v>
      </c>
      <c r="AF1857" s="87">
        <v>35.448970816563801</v>
      </c>
      <c r="AG1857" s="19">
        <v>-3.3909067778950001E-3</v>
      </c>
      <c r="AH1857" s="51">
        <v>-2.13791166961528</v>
      </c>
      <c r="AI1857" s="19">
        <v>2.3459705351342602E-2</v>
      </c>
      <c r="AJ1857" s="51">
        <v>16.072887742135201</v>
      </c>
      <c r="AK1857" s="19">
        <v>1.06488971269573</v>
      </c>
      <c r="AL1857" s="19">
        <v>4.6160748739566798E-2</v>
      </c>
      <c r="AM1857" s="51">
        <v>-17.939528089482302</v>
      </c>
      <c r="AN1857" s="15"/>
      <c r="AO1857" s="22">
        <v>1.5065912213685801E-2</v>
      </c>
      <c r="AP1857" s="22">
        <v>-2.45898205394042E-2</v>
      </c>
      <c r="AQ1857" s="22">
        <v>5.4671952095304698E-2</v>
      </c>
      <c r="AR1857" s="22">
        <v>-6.0522573114212698E-2</v>
      </c>
      <c r="AS1857" s="20">
        <v>7</v>
      </c>
      <c r="AT1857" s="20">
        <v>5</v>
      </c>
      <c r="AU1857" s="20">
        <v>7</v>
      </c>
      <c r="AV1857" s="21">
        <v>5</v>
      </c>
      <c r="AW1857" s="15"/>
      <c r="AX1857" s="25">
        <v>7.3962330777212607E-2</v>
      </c>
      <c r="AY1857" s="26">
        <v>0.63917749096617604</v>
      </c>
      <c r="AZ1857" s="26">
        <v>0.80450777845453603</v>
      </c>
      <c r="BA1857" s="26">
        <v>0.84583194077731605</v>
      </c>
      <c r="BB1857" s="85">
        <v>7.6148933650620199E-3</v>
      </c>
      <c r="BC1857" s="88">
        <v>-11.8765197817411</v>
      </c>
      <c r="BD1857" s="18">
        <v>43874</v>
      </c>
      <c r="BE1857" s="18">
        <v>43914</v>
      </c>
      <c r="BF1857" s="20"/>
      <c r="BG1857" s="18"/>
      <c r="BH1857" s="15"/>
    </row>
    <row r="1858" spans="1:60" x14ac:dyDescent="0.25">
      <c r="A1858" s="15"/>
      <c r="B1858" s="14" t="s">
        <v>5744</v>
      </c>
      <c r="C1858" s="14" t="s">
        <v>5745</v>
      </c>
      <c r="D1858" s="14" t="s">
        <v>5727</v>
      </c>
      <c r="E1858" s="16" t="s">
        <v>371</v>
      </c>
      <c r="F1858" s="16" t="s">
        <v>350</v>
      </c>
      <c r="G1858" s="81" t="s">
        <v>145</v>
      </c>
      <c r="H1858" s="82" t="s">
        <v>182</v>
      </c>
      <c r="I1858" s="17" t="s">
        <v>31</v>
      </c>
      <c r="J1858" s="17" t="s">
        <v>5746</v>
      </c>
      <c r="K1858" s="15"/>
      <c r="L1858" s="18">
        <v>44022</v>
      </c>
      <c r="M1858" s="83">
        <v>1176.3487999997999</v>
      </c>
      <c r="N1858" s="84">
        <v>1176.3487999997999</v>
      </c>
      <c r="O1858" s="84">
        <v>1184.9583999998899</v>
      </c>
      <c r="P1858" s="85">
        <f t="shared" si="28"/>
        <v>0.9927342597005171</v>
      </c>
      <c r="Q1858" s="18">
        <v>44019</v>
      </c>
      <c r="R1858" s="86">
        <v>1810758.47</v>
      </c>
      <c r="S1858" s="86">
        <v>325248.53311474598</v>
      </c>
      <c r="T1858" s="15"/>
      <c r="U1858" s="19">
        <v>2.5841273218247798E-3</v>
      </c>
      <c r="V1858" s="51">
        <v>0.300325647549471</v>
      </c>
      <c r="W1858" s="19">
        <v>2.17302578985255E-2</v>
      </c>
      <c r="X1858" s="51">
        <v>2.9619430409184102</v>
      </c>
      <c r="Y1858" s="19">
        <v>1.12495665216557E-2</v>
      </c>
      <c r="Z1858" s="51">
        <v>20.456630110420502</v>
      </c>
      <c r="AA1858" s="19">
        <v>6.9039375784996096E-2</v>
      </c>
      <c r="AB1858" s="51">
        <v>27.480604481650499</v>
      </c>
      <c r="AC1858" s="19">
        <v>0.14925735633922199</v>
      </c>
      <c r="AD1858" s="51">
        <v>39.211591132159803</v>
      </c>
      <c r="AE1858" s="19">
        <v>0.176348799999687</v>
      </c>
      <c r="AF1858" s="87">
        <v>35.412112048594302</v>
      </c>
      <c r="AG1858" s="19">
        <v>-3.31502834796993E-3</v>
      </c>
      <c r="AH1858" s="51">
        <v>-2.13032382662277</v>
      </c>
      <c r="AI1858" s="19">
        <v>2.4957994410215199E-2</v>
      </c>
      <c r="AJ1858" s="51">
        <v>16.222716648015201</v>
      </c>
      <c r="AK1858" s="19">
        <v>0.176348799999687</v>
      </c>
      <c r="AL1858" s="19">
        <v>1.6742539035476501E-2</v>
      </c>
      <c r="AM1858" s="51">
        <v>31.3722057393752</v>
      </c>
      <c r="AN1858" s="15"/>
      <c r="AO1858" s="22">
        <v>1.50736123996467E-2</v>
      </c>
      <c r="AP1858" s="22">
        <v>-2.4582410724178799E-2</v>
      </c>
      <c r="AQ1858" s="22">
        <v>5.4912845140279401E-2</v>
      </c>
      <c r="AR1858" s="22">
        <v>-6.0300925212723101E-2</v>
      </c>
      <c r="AS1858" s="20">
        <v>7</v>
      </c>
      <c r="AT1858" s="20">
        <v>5</v>
      </c>
      <c r="AU1858" s="20">
        <v>7</v>
      </c>
      <c r="AV1858" s="21">
        <v>5</v>
      </c>
      <c r="AW1858" s="15"/>
      <c r="AX1858" s="25">
        <v>7.39730689030694E-2</v>
      </c>
      <c r="AY1858" s="26">
        <v>0.67652907934461803</v>
      </c>
      <c r="AZ1858" s="26">
        <v>0.81468586461869597</v>
      </c>
      <c r="BA1858" s="26">
        <v>0.89621666745824802</v>
      </c>
      <c r="BB1858" s="85">
        <v>7.6160672536298097E-3</v>
      </c>
      <c r="BC1858" s="88">
        <v>-11.849689648443</v>
      </c>
      <c r="BD1858" s="18">
        <v>43874</v>
      </c>
      <c r="BE1858" s="18">
        <v>43914</v>
      </c>
      <c r="BF1858" s="20">
        <v>91</v>
      </c>
      <c r="BG1858" s="18">
        <v>44001</v>
      </c>
      <c r="BH1858" s="15"/>
    </row>
    <row r="1859" spans="1:60" x14ac:dyDescent="0.25">
      <c r="A1859" s="15"/>
      <c r="B1859" s="14" t="s">
        <v>5747</v>
      </c>
      <c r="C1859" s="14" t="s">
        <v>5748</v>
      </c>
      <c r="D1859" s="14" t="s">
        <v>5727</v>
      </c>
      <c r="E1859" s="16" t="s">
        <v>135</v>
      </c>
      <c r="F1859" s="16" t="s">
        <v>350</v>
      </c>
      <c r="G1859" s="81" t="s">
        <v>145</v>
      </c>
      <c r="H1859" s="82" t="s">
        <v>182</v>
      </c>
      <c r="I1859" s="17" t="s">
        <v>31</v>
      </c>
      <c r="J1859" s="17" t="s">
        <v>64</v>
      </c>
      <c r="K1859" s="15"/>
      <c r="L1859" s="18">
        <v>44022</v>
      </c>
      <c r="M1859" s="83">
        <v>1232.39839999937</v>
      </c>
      <c r="N1859" s="84">
        <v>1232.39839999937</v>
      </c>
      <c r="O1859" s="84">
        <v>1244.70879999921</v>
      </c>
      <c r="P1859" s="85">
        <f t="shared" si="28"/>
        <v>0.99010981524365549</v>
      </c>
      <c r="Q1859" s="18">
        <v>43874</v>
      </c>
      <c r="R1859" s="86">
        <v>1382617.7949999999</v>
      </c>
      <c r="S1859" s="86">
        <v>1209662.4989609399</v>
      </c>
      <c r="T1859" s="15"/>
      <c r="U1859" s="19">
        <v>2.5608287323848301E-3</v>
      </c>
      <c r="V1859" s="51">
        <v>0.29799578860547599</v>
      </c>
      <c r="W1859" s="19">
        <v>2.10163616338832E-2</v>
      </c>
      <c r="X1859" s="51">
        <v>2.8905534144541898</v>
      </c>
      <c r="Y1859" s="19">
        <v>6.9725833291158796E-3</v>
      </c>
      <c r="Z1859" s="51">
        <v>20.028931791166499</v>
      </c>
      <c r="AA1859" s="19">
        <v>5.99669056628045E-2</v>
      </c>
      <c r="AB1859" s="51">
        <v>26.5733574694314</v>
      </c>
      <c r="AC1859" s="19">
        <v>0.119843083646701</v>
      </c>
      <c r="AD1859" s="51">
        <v>36.2701638629078</v>
      </c>
      <c r="AE1859" s="19">
        <v>0.13501794627518399</v>
      </c>
      <c r="AF1859" s="87">
        <v>31.279026676114899</v>
      </c>
      <c r="AG1859" s="19">
        <v>-3.5470987932058099E-3</v>
      </c>
      <c r="AH1859" s="51">
        <v>-2.1535308711463599</v>
      </c>
      <c r="AI1859" s="19">
        <v>2.0385463445563801E-2</v>
      </c>
      <c r="AJ1859" s="51">
        <v>15.7654635515501</v>
      </c>
      <c r="AK1859" s="19"/>
      <c r="AL1859" s="19"/>
      <c r="AM1859" s="51"/>
      <c r="AN1859" s="15"/>
      <c r="AO1859" s="22">
        <v>1.5050037169203299E-2</v>
      </c>
      <c r="AP1859" s="22">
        <v>-2.4605104773399899E-2</v>
      </c>
      <c r="AQ1859" s="22">
        <v>5.4176391571672901E-2</v>
      </c>
      <c r="AR1859" s="22">
        <v>-6.0978869918471901E-2</v>
      </c>
      <c r="AS1859" s="20">
        <v>7</v>
      </c>
      <c r="AT1859" s="20">
        <v>5</v>
      </c>
      <c r="AU1859" s="20">
        <v>7</v>
      </c>
      <c r="AV1859" s="21">
        <v>5</v>
      </c>
      <c r="AW1859" s="15"/>
      <c r="AX1859" s="25">
        <v>7.3940658899082301E-2</v>
      </c>
      <c r="AY1859" s="26">
        <v>0.56262990945560898</v>
      </c>
      <c r="AZ1859" s="26">
        <v>0.78365531292365598</v>
      </c>
      <c r="BA1859" s="26">
        <v>0.74289927964036895</v>
      </c>
      <c r="BB1859" s="85">
        <v>7.6125219044388404E-3</v>
      </c>
      <c r="BC1859" s="88">
        <v>-11.9317385721079</v>
      </c>
      <c r="BD1859" s="18">
        <v>43874</v>
      </c>
      <c r="BE1859" s="18">
        <v>43914</v>
      </c>
      <c r="BF1859" s="20"/>
      <c r="BG1859" s="18"/>
      <c r="BH1859" s="15"/>
    </row>
    <row r="1860" spans="1:60" x14ac:dyDescent="0.25">
      <c r="A1860" s="15"/>
      <c r="B1860" s="14" t="s">
        <v>5749</v>
      </c>
      <c r="C1860" s="14" t="s">
        <v>5750</v>
      </c>
      <c r="D1860" s="14" t="s">
        <v>5727</v>
      </c>
      <c r="E1860" s="16" t="s">
        <v>378</v>
      </c>
      <c r="F1860" s="16" t="s">
        <v>350</v>
      </c>
      <c r="G1860" s="81" t="s">
        <v>145</v>
      </c>
      <c r="H1860" s="82" t="s">
        <v>182</v>
      </c>
      <c r="I1860" s="17" t="s">
        <v>31</v>
      </c>
      <c r="J1860" s="17" t="s">
        <v>5751</v>
      </c>
      <c r="K1860" s="15"/>
      <c r="L1860" s="18">
        <v>44022</v>
      </c>
      <c r="M1860" s="83">
        <v>1773.68810000084</v>
      </c>
      <c r="N1860" s="84">
        <v>1773.68810000084</v>
      </c>
      <c r="O1860" s="84">
        <v>1787.77679999918</v>
      </c>
      <c r="P1860" s="85">
        <f t="shared" si="28"/>
        <v>0.9921194301221794</v>
      </c>
      <c r="Q1860" s="18">
        <v>43874</v>
      </c>
      <c r="R1860" s="86">
        <v>669403.18099999998</v>
      </c>
      <c r="S1860" s="86">
        <v>657192.81130175805</v>
      </c>
      <c r="T1860" s="15"/>
      <c r="U1860" s="19">
        <v>2.5745373422978398E-3</v>
      </c>
      <c r="V1860" s="51">
        <v>0.299366649596777</v>
      </c>
      <c r="W1860" s="19">
        <v>2.14360772351938E-2</v>
      </c>
      <c r="X1860" s="51">
        <v>2.9325249745852502</v>
      </c>
      <c r="Y1860" s="19">
        <v>9.4864589500502899E-3</v>
      </c>
      <c r="Z1860" s="51">
        <v>20.2803193532454</v>
      </c>
      <c r="AA1860" s="19">
        <v>6.5294453459500801E-2</v>
      </c>
      <c r="AB1860" s="51">
        <v>27.1061122491083</v>
      </c>
      <c r="AC1860" s="19">
        <v>0.141230121395056</v>
      </c>
      <c r="AD1860" s="51">
        <v>38.408867637743199</v>
      </c>
      <c r="AE1860" s="19">
        <v>0.17417749430198501</v>
      </c>
      <c r="AF1860" s="87">
        <v>35.194981478794901</v>
      </c>
      <c r="AG1860" s="19">
        <v>-3.4105198565157501E-3</v>
      </c>
      <c r="AH1860" s="51">
        <v>-2.1398729774773502</v>
      </c>
      <c r="AI1860" s="19">
        <v>2.3072849942764199E-2</v>
      </c>
      <c r="AJ1860" s="51">
        <v>16.034202201262801</v>
      </c>
      <c r="AK1860" s="19">
        <v>0.66055452051688901</v>
      </c>
      <c r="AL1860" s="19">
        <v>5.9175599362788503E-2</v>
      </c>
      <c r="AM1860" s="51">
        <v>69.242358888382995</v>
      </c>
      <c r="AN1860" s="15"/>
      <c r="AO1860" s="22">
        <v>1.5063930428368601E-2</v>
      </c>
      <c r="AP1860" s="22">
        <v>-2.4591735709691399E-2</v>
      </c>
      <c r="AQ1860" s="22">
        <v>5.4609783595879001E-2</v>
      </c>
      <c r="AR1860" s="22">
        <v>-6.05800157591148E-2</v>
      </c>
      <c r="AS1860" s="20">
        <v>7</v>
      </c>
      <c r="AT1860" s="20">
        <v>5</v>
      </c>
      <c r="AU1860" s="20">
        <v>7</v>
      </c>
      <c r="AV1860" s="21">
        <v>5</v>
      </c>
      <c r="AW1860" s="15"/>
      <c r="AX1860" s="25">
        <v>7.3959557375201296E-2</v>
      </c>
      <c r="AY1860" s="26">
        <v>0.629529670711236</v>
      </c>
      <c r="AZ1860" s="26">
        <v>0.80187886410203602</v>
      </c>
      <c r="BA1860" s="26">
        <v>0.83283459535778104</v>
      </c>
      <c r="BB1860" s="85">
        <v>7.6145901745076098E-3</v>
      </c>
      <c r="BC1860" s="88">
        <v>-11.883468898333399</v>
      </c>
      <c r="BD1860" s="18">
        <v>43874</v>
      </c>
      <c r="BE1860" s="18">
        <v>43914</v>
      </c>
      <c r="BF1860" s="20"/>
      <c r="BG1860" s="18"/>
      <c r="BH1860" s="15"/>
    </row>
    <row r="1861" spans="1:60" x14ac:dyDescent="0.25">
      <c r="A1861" s="15"/>
      <c r="B1861" s="14" t="s">
        <v>5752</v>
      </c>
      <c r="C1861" s="14" t="s">
        <v>5753</v>
      </c>
      <c r="D1861" s="14" t="s">
        <v>5727</v>
      </c>
      <c r="E1861" s="16" t="s">
        <v>382</v>
      </c>
      <c r="F1861" s="16" t="s">
        <v>350</v>
      </c>
      <c r="G1861" s="81" t="s">
        <v>145</v>
      </c>
      <c r="H1861" s="82" t="s">
        <v>182</v>
      </c>
      <c r="I1861" s="17" t="s">
        <v>31</v>
      </c>
      <c r="J1861" s="17" t="s">
        <v>5754</v>
      </c>
      <c r="K1861" s="15"/>
      <c r="L1861" s="18">
        <v>44022</v>
      </c>
      <c r="M1861" s="83">
        <v>1989.5720000006299</v>
      </c>
      <c r="N1861" s="84">
        <v>1989.5720000006299</v>
      </c>
      <c r="O1861" s="84">
        <v>2004.15799999982</v>
      </c>
      <c r="P1861" s="85">
        <f t="shared" si="28"/>
        <v>0.99272213069069837</v>
      </c>
      <c r="Q1861" s="18">
        <v>44019</v>
      </c>
      <c r="R1861" s="86">
        <v>904688.424</v>
      </c>
      <c r="S1861" s="86">
        <v>884629.18628613302</v>
      </c>
      <c r="T1861" s="15"/>
      <c r="U1861" s="19">
        <v>2.58005736577616E-3</v>
      </c>
      <c r="V1861" s="51">
        <v>0.29991865194460798</v>
      </c>
      <c r="W1861" s="19">
        <v>2.1604182475130101E-2</v>
      </c>
      <c r="X1861" s="51">
        <v>2.94933549857888</v>
      </c>
      <c r="Y1861" s="19">
        <v>1.04933614347829E-2</v>
      </c>
      <c r="Z1861" s="51">
        <v>20.381009601725999</v>
      </c>
      <c r="AA1861" s="19">
        <v>6.7432751086016707E-2</v>
      </c>
      <c r="AB1861" s="51">
        <v>27.3199420117598</v>
      </c>
      <c r="AC1861" s="19">
        <v>0.14580973911695799</v>
      </c>
      <c r="AD1861" s="51">
        <v>38.866829409962499</v>
      </c>
      <c r="AE1861" s="19">
        <v>0.18124926824035401</v>
      </c>
      <c r="AF1861" s="87">
        <v>35.902158872631802</v>
      </c>
      <c r="AG1861" s="19">
        <v>-3.35590658414731E-3</v>
      </c>
      <c r="AH1861" s="51">
        <v>-2.1344116502405099</v>
      </c>
      <c r="AI1861" s="19">
        <v>2.4149387078068699E-2</v>
      </c>
      <c r="AJ1861" s="51">
        <v>16.1418559148151</v>
      </c>
      <c r="AK1861" s="19">
        <v>0.68909830289660001</v>
      </c>
      <c r="AL1861" s="19">
        <v>6.1223933864312102E-2</v>
      </c>
      <c r="AM1861" s="51">
        <v>72.0967371263541</v>
      </c>
      <c r="AN1861" s="15"/>
      <c r="AO1861" s="22">
        <v>1.50694736003061E-2</v>
      </c>
      <c r="AP1861" s="22">
        <v>-2.458640959685E-2</v>
      </c>
      <c r="AQ1861" s="22">
        <v>5.4782878069090699E-2</v>
      </c>
      <c r="AR1861" s="22">
        <v>-6.0420465371862499E-2</v>
      </c>
      <c r="AS1861" s="20">
        <v>7</v>
      </c>
      <c r="AT1861" s="20">
        <v>5</v>
      </c>
      <c r="AU1861" s="20">
        <v>7</v>
      </c>
      <c r="AV1861" s="21">
        <v>5</v>
      </c>
      <c r="AW1861" s="15"/>
      <c r="AX1861" s="25">
        <v>7.3967211235285504E-2</v>
      </c>
      <c r="AY1861" s="26">
        <v>0.65636602216454798</v>
      </c>
      <c r="AZ1861" s="26">
        <v>0.80919152776641601</v>
      </c>
      <c r="BA1861" s="26">
        <v>0.86900523098665905</v>
      </c>
      <c r="BB1861" s="85">
        <v>7.6154272956227903E-3</v>
      </c>
      <c r="BC1861" s="88">
        <v>-11.864164945043701</v>
      </c>
      <c r="BD1861" s="18">
        <v>43874</v>
      </c>
      <c r="BE1861" s="18">
        <v>43914</v>
      </c>
      <c r="BF1861" s="20">
        <v>91</v>
      </c>
      <c r="BG1861" s="18">
        <v>44001</v>
      </c>
      <c r="BH1861" s="15"/>
    </row>
    <row r="1862" spans="1:60" x14ac:dyDescent="0.25">
      <c r="A1862" s="15"/>
      <c r="B1862" s="14" t="s">
        <v>5755</v>
      </c>
      <c r="C1862" s="14" t="s">
        <v>5756</v>
      </c>
      <c r="D1862" s="14" t="s">
        <v>5727</v>
      </c>
      <c r="E1862" s="16" t="s">
        <v>386</v>
      </c>
      <c r="F1862" s="16" t="s">
        <v>350</v>
      </c>
      <c r="G1862" s="81" t="s">
        <v>145</v>
      </c>
      <c r="H1862" s="82" t="s">
        <v>182</v>
      </c>
      <c r="I1862" s="17" t="s">
        <v>31</v>
      </c>
      <c r="J1862" s="17" t="s">
        <v>5757</v>
      </c>
      <c r="K1862" s="15"/>
      <c r="L1862" s="18">
        <v>44022</v>
      </c>
      <c r="M1862" s="83">
        <v>1852.88409999944</v>
      </c>
      <c r="N1862" s="84">
        <v>1852.88409999944</v>
      </c>
      <c r="O1862" s="84">
        <v>1866.4374000001701</v>
      </c>
      <c r="P1862" s="85">
        <f t="shared" si="28"/>
        <v>0.99273841169238841</v>
      </c>
      <c r="Q1862" s="18">
        <v>44019</v>
      </c>
      <c r="R1862" s="86">
        <v>1186077.3489999999</v>
      </c>
      <c r="S1862" s="86">
        <v>1244054.9896074201</v>
      </c>
      <c r="T1862" s="15"/>
      <c r="U1862" s="19">
        <v>2.58556639892049E-3</v>
      </c>
      <c r="V1862" s="51">
        <v>0.30046955525904201</v>
      </c>
      <c r="W1862" s="19">
        <v>2.1771998022813901E-2</v>
      </c>
      <c r="X1862" s="51">
        <v>2.9661170533472601</v>
      </c>
      <c r="Y1862" s="19">
        <v>1.1501430601129001E-2</v>
      </c>
      <c r="Z1862" s="51">
        <v>20.481816518353298</v>
      </c>
      <c r="AA1862" s="19">
        <v>6.9575659576003104E-2</v>
      </c>
      <c r="AB1862" s="51">
        <v>27.534232860751199</v>
      </c>
      <c r="AC1862" s="19">
        <v>0.15040967204186001</v>
      </c>
      <c r="AD1862" s="51">
        <v>39.326822702423698</v>
      </c>
      <c r="AE1862" s="19">
        <v>0.18836584408738399</v>
      </c>
      <c r="AF1862" s="87">
        <v>36.613816457334899</v>
      </c>
      <c r="AG1862" s="19">
        <v>-3.30130698330322E-3</v>
      </c>
      <c r="AH1862" s="51">
        <v>-2.1289516901561001</v>
      </c>
      <c r="AI1862" s="19">
        <v>2.5227372085282699E-2</v>
      </c>
      <c r="AJ1862" s="51">
        <v>16.2496544155292</v>
      </c>
      <c r="AK1862" s="19">
        <v>0.71813107944093602</v>
      </c>
      <c r="AL1862" s="19">
        <v>6.3276113616666393E-2</v>
      </c>
      <c r="AM1862" s="51">
        <v>75.000014780787794</v>
      </c>
      <c r="AN1862" s="15"/>
      <c r="AO1862" s="22">
        <v>1.5075069057275001E-2</v>
      </c>
      <c r="AP1862" s="22">
        <v>-2.45810818905738E-2</v>
      </c>
      <c r="AQ1862" s="22">
        <v>5.4956442971160903E-2</v>
      </c>
      <c r="AR1862" s="22">
        <v>-6.0260922044108198E-2</v>
      </c>
      <c r="AS1862" s="20">
        <v>7</v>
      </c>
      <c r="AT1862" s="20">
        <v>5</v>
      </c>
      <c r="AU1862" s="20">
        <v>7</v>
      </c>
      <c r="AV1862" s="21">
        <v>5</v>
      </c>
      <c r="AW1862" s="15"/>
      <c r="AX1862" s="25">
        <v>7.3975005797692603E-2</v>
      </c>
      <c r="AY1862" s="26">
        <v>0.68325450670181498</v>
      </c>
      <c r="AZ1862" s="26">
        <v>0.81651930126008698</v>
      </c>
      <c r="BA1862" s="26">
        <v>0.90530001881324995</v>
      </c>
      <c r="BB1862" s="85">
        <v>7.6162789990030398E-3</v>
      </c>
      <c r="BC1862" s="88">
        <v>-11.844847737695099</v>
      </c>
      <c r="BD1862" s="18">
        <v>43874</v>
      </c>
      <c r="BE1862" s="18">
        <v>43914</v>
      </c>
      <c r="BF1862" s="20">
        <v>91</v>
      </c>
      <c r="BG1862" s="18">
        <v>44001</v>
      </c>
      <c r="BH1862" s="15"/>
    </row>
    <row r="1863" spans="1:60" x14ac:dyDescent="0.25">
      <c r="A1863" s="15"/>
      <c r="B1863" s="14" t="s">
        <v>5758</v>
      </c>
      <c r="C1863" s="14" t="s">
        <v>5759</v>
      </c>
      <c r="D1863" s="14" t="s">
        <v>5727</v>
      </c>
      <c r="E1863" s="16" t="s">
        <v>390</v>
      </c>
      <c r="F1863" s="16" t="s">
        <v>350</v>
      </c>
      <c r="G1863" s="81" t="s">
        <v>145</v>
      </c>
      <c r="H1863" s="82" t="s">
        <v>182</v>
      </c>
      <c r="I1863" s="17" t="s">
        <v>31</v>
      </c>
      <c r="J1863" s="17" t="s">
        <v>5760</v>
      </c>
      <c r="K1863" s="15"/>
      <c r="L1863" s="18">
        <v>44022</v>
      </c>
      <c r="M1863" s="83">
        <v>1885.3217999991</v>
      </c>
      <c r="N1863" s="84">
        <v>1885.3217999991</v>
      </c>
      <c r="O1863" s="84">
        <v>1899.0811999999</v>
      </c>
      <c r="P1863" s="85">
        <f t="shared" ref="P1863:P1926" si="29">IFERROR(N1863/O1863,"")</f>
        <v>0.99275470685466172</v>
      </c>
      <c r="Q1863" s="18">
        <v>44019</v>
      </c>
      <c r="R1863" s="86">
        <v>5000886.3310000002</v>
      </c>
      <c r="S1863" s="86">
        <v>4461431.0068437504</v>
      </c>
      <c r="T1863" s="15"/>
      <c r="U1863" s="19">
        <v>2.5910294316417999E-3</v>
      </c>
      <c r="V1863" s="51">
        <v>0.30101585853117302</v>
      </c>
      <c r="W1863" s="19">
        <v>2.1940045069641201E-2</v>
      </c>
      <c r="X1863" s="51">
        <v>2.98292175802999</v>
      </c>
      <c r="Y1863" s="19">
        <v>1.25108873326099E-2</v>
      </c>
      <c r="Z1863" s="51">
        <v>20.582762191508699</v>
      </c>
      <c r="AA1863" s="19">
        <v>7.1722735294315498E-2</v>
      </c>
      <c r="AB1863" s="51">
        <v>27.748940432589698</v>
      </c>
      <c r="AC1863" s="19">
        <v>0.15502692192967499</v>
      </c>
      <c r="AD1863" s="51">
        <v>39.788547691248802</v>
      </c>
      <c r="AE1863" s="19">
        <v>0.195524340397387</v>
      </c>
      <c r="AF1863" s="87">
        <v>37.329666088335202</v>
      </c>
      <c r="AG1863" s="19">
        <v>-3.2467462096974499E-3</v>
      </c>
      <c r="AH1863" s="51">
        <v>-2.1234956127955198</v>
      </c>
      <c r="AI1863" s="19">
        <v>2.6306635514629299E-2</v>
      </c>
      <c r="AJ1863" s="51">
        <v>16.357580758456599</v>
      </c>
      <c r="AK1863" s="19">
        <v>0.74767492305953098</v>
      </c>
      <c r="AL1863" s="19">
        <v>6.5333093978551901E-2</v>
      </c>
      <c r="AM1863" s="51">
        <v>77.954399142647205</v>
      </c>
      <c r="AN1863" s="15"/>
      <c r="AO1863" s="22">
        <v>1.5080613362442799E-2</v>
      </c>
      <c r="AP1863" s="22">
        <v>-2.4575740336331399E-2</v>
      </c>
      <c r="AQ1863" s="22">
        <v>5.5129861910245402E-2</v>
      </c>
      <c r="AR1863" s="22">
        <v>-6.0101190827481298E-2</v>
      </c>
      <c r="AS1863" s="20">
        <v>7</v>
      </c>
      <c r="AT1863" s="20">
        <v>5</v>
      </c>
      <c r="AU1863" s="20">
        <v>7</v>
      </c>
      <c r="AV1863" s="21">
        <v>5</v>
      </c>
      <c r="AW1863" s="15"/>
      <c r="AX1863" s="25">
        <v>7.39828147680964E-2</v>
      </c>
      <c r="AY1863" s="26">
        <v>0.71018401554920296</v>
      </c>
      <c r="AZ1863" s="26">
        <v>0.82385992369199801</v>
      </c>
      <c r="BA1863" s="26">
        <v>0.94170411699724399</v>
      </c>
      <c r="BB1863" s="85">
        <v>7.6171322893242204E-3</v>
      </c>
      <c r="BC1863" s="88">
        <v>-11.8255144236464</v>
      </c>
      <c r="BD1863" s="18">
        <v>43874</v>
      </c>
      <c r="BE1863" s="18">
        <v>43914</v>
      </c>
      <c r="BF1863" s="20">
        <v>91</v>
      </c>
      <c r="BG1863" s="18">
        <v>44001</v>
      </c>
      <c r="BH1863" s="15"/>
    </row>
    <row r="1864" spans="1:60" x14ac:dyDescent="0.25">
      <c r="A1864" s="15"/>
      <c r="B1864" s="14" t="s">
        <v>5761</v>
      </c>
      <c r="C1864" s="14" t="s">
        <v>5762</v>
      </c>
      <c r="D1864" s="14" t="s">
        <v>5763</v>
      </c>
      <c r="E1864" s="16" t="s">
        <v>36</v>
      </c>
      <c r="F1864" s="16" t="s">
        <v>350</v>
      </c>
      <c r="G1864" s="81" t="s">
        <v>145</v>
      </c>
      <c r="H1864" s="82" t="s">
        <v>190</v>
      </c>
      <c r="I1864" s="17" t="s">
        <v>31</v>
      </c>
      <c r="J1864" s="17" t="s">
        <v>5764</v>
      </c>
      <c r="K1864" s="15"/>
      <c r="L1864" s="18">
        <v>44022</v>
      </c>
      <c r="M1864" s="83">
        <v>1768.0182000007501</v>
      </c>
      <c r="N1864" s="84">
        <v>1768.0182000007501</v>
      </c>
      <c r="O1864" s="84">
        <v>1831.65780000016</v>
      </c>
      <c r="P1864" s="85">
        <f t="shared" si="29"/>
        <v>0.96525573718005386</v>
      </c>
      <c r="Q1864" s="18">
        <v>43874</v>
      </c>
      <c r="R1864" s="86">
        <v>517779.92099999997</v>
      </c>
      <c r="S1864" s="86">
        <v>479642.28475976601</v>
      </c>
      <c r="T1864" s="15"/>
      <c r="U1864" s="19">
        <v>5.5429987205570797E-3</v>
      </c>
      <c r="V1864" s="51">
        <v>0.59621278742270101</v>
      </c>
      <c r="W1864" s="19">
        <v>2.8625455786823299E-2</v>
      </c>
      <c r="X1864" s="51">
        <v>3.6514628297481999</v>
      </c>
      <c r="Y1864" s="19">
        <v>-1.6969937771136801E-2</v>
      </c>
      <c r="Z1864" s="51">
        <v>17.634679681126698</v>
      </c>
      <c r="AA1864" s="19">
        <v>7.0063696581200902E-2</v>
      </c>
      <c r="AB1864" s="51">
        <v>27.583036561292801</v>
      </c>
      <c r="AC1864" s="19">
        <v>0.106920120382711</v>
      </c>
      <c r="AD1864" s="51">
        <v>34.977867536537801</v>
      </c>
      <c r="AE1864" s="19">
        <v>0.12445638849210799</v>
      </c>
      <c r="AF1864" s="87">
        <v>30.222870897821799</v>
      </c>
      <c r="AG1864" s="19">
        <v>3.86198992964637E-3</v>
      </c>
      <c r="AH1864" s="51">
        <v>-1.4126219988611399</v>
      </c>
      <c r="AI1864" s="19">
        <v>8.4568043275794497E-3</v>
      </c>
      <c r="AJ1864" s="51">
        <v>14.572597639751599</v>
      </c>
      <c r="AK1864" s="19">
        <v>0.45252891883137603</v>
      </c>
      <c r="AL1864" s="19">
        <v>2.3505677267166899E-2</v>
      </c>
      <c r="AM1864" s="51">
        <v>-79.175607475917801</v>
      </c>
      <c r="AN1864" s="15"/>
      <c r="AO1864" s="22">
        <v>2.22249107191601E-2</v>
      </c>
      <c r="AP1864" s="22">
        <v>-3.2039703838563603E-2</v>
      </c>
      <c r="AQ1864" s="22">
        <v>6.8257031378379907E-2</v>
      </c>
      <c r="AR1864" s="22">
        <v>-9.0835855736222604E-2</v>
      </c>
      <c r="AS1864" s="20">
        <v>9</v>
      </c>
      <c r="AT1864" s="20">
        <v>3</v>
      </c>
      <c r="AU1864" s="20">
        <v>7</v>
      </c>
      <c r="AV1864" s="21">
        <v>5</v>
      </c>
      <c r="AW1864" s="15"/>
      <c r="AX1864" s="25">
        <v>0.100511463798466</v>
      </c>
      <c r="AY1864" s="26">
        <v>0.53589686034047201</v>
      </c>
      <c r="AZ1864" s="26">
        <v>0.90663471362495296</v>
      </c>
      <c r="BA1864" s="26">
        <v>0.74620555078672601</v>
      </c>
      <c r="BB1864" s="85">
        <v>1.0360990220706299E-2</v>
      </c>
      <c r="BC1864" s="88">
        <v>-18.622905435680899</v>
      </c>
      <c r="BD1864" s="18">
        <v>43874</v>
      </c>
      <c r="BE1864" s="18">
        <v>43914</v>
      </c>
      <c r="BF1864" s="20"/>
      <c r="BG1864" s="18"/>
      <c r="BH1864" s="15"/>
    </row>
    <row r="1865" spans="1:60" x14ac:dyDescent="0.25">
      <c r="A1865" s="15"/>
      <c r="B1865" s="14" t="s">
        <v>5765</v>
      </c>
      <c r="C1865" s="14" t="s">
        <v>5766</v>
      </c>
      <c r="D1865" s="14" t="s">
        <v>5763</v>
      </c>
      <c r="E1865" s="16" t="s">
        <v>43</v>
      </c>
      <c r="F1865" s="16" t="s">
        <v>350</v>
      </c>
      <c r="G1865" s="81" t="s">
        <v>145</v>
      </c>
      <c r="H1865" s="82" t="s">
        <v>190</v>
      </c>
      <c r="I1865" s="17" t="s">
        <v>31</v>
      </c>
      <c r="J1865" s="17" t="s">
        <v>5767</v>
      </c>
      <c r="K1865" s="15"/>
      <c r="L1865" s="18">
        <v>44022</v>
      </c>
      <c r="M1865" s="83">
        <v>2571.2597999982499</v>
      </c>
      <c r="N1865" s="84">
        <v>2571.2597999982499</v>
      </c>
      <c r="O1865" s="84">
        <v>2652.8394000008702</v>
      </c>
      <c r="P1865" s="85">
        <f t="shared" si="29"/>
        <v>0.96924819497079484</v>
      </c>
      <c r="Q1865" s="18">
        <v>43874</v>
      </c>
      <c r="R1865" s="86">
        <v>7818875.7750000004</v>
      </c>
      <c r="S1865" s="86">
        <v>6028729.6339453096</v>
      </c>
      <c r="T1865" s="15"/>
      <c r="U1865" s="19">
        <v>5.5710280248604197E-3</v>
      </c>
      <c r="V1865" s="51">
        <v>0.59901571785303498</v>
      </c>
      <c r="W1865" s="19">
        <v>2.9486420658940901E-2</v>
      </c>
      <c r="X1865" s="51">
        <v>3.7375593169599601</v>
      </c>
      <c r="Y1865" s="19">
        <v>-1.196751111911E-2</v>
      </c>
      <c r="Z1865" s="51">
        <v>18.134922346332999</v>
      </c>
      <c r="AA1865" s="19">
        <v>8.1042908021190699E-2</v>
      </c>
      <c r="AB1865" s="51">
        <v>28.680957705277301</v>
      </c>
      <c r="AC1865" s="19">
        <v>0.14296648112576801</v>
      </c>
      <c r="AD1865" s="51">
        <v>38.582503610814499</v>
      </c>
      <c r="AE1865" s="19">
        <v>0.18776501147833199</v>
      </c>
      <c r="AF1865" s="87">
        <v>36.553733196458801</v>
      </c>
      <c r="AG1865" s="19">
        <v>4.1419893732381804E-3</v>
      </c>
      <c r="AH1865" s="51">
        <v>-1.3846220545019601</v>
      </c>
      <c r="AI1865" s="19">
        <v>1.38714034656005E-2</v>
      </c>
      <c r="AJ1865" s="51">
        <v>15.1140575535537</v>
      </c>
      <c r="AK1865" s="19">
        <v>1.0153150032134699</v>
      </c>
      <c r="AL1865" s="19">
        <v>4.4579674022315899E-2</v>
      </c>
      <c r="AM1865" s="51">
        <v>-22.896999037708198</v>
      </c>
      <c r="AN1865" s="15"/>
      <c r="AO1865" s="22">
        <v>2.2253373654166402E-2</v>
      </c>
      <c r="AP1865" s="22">
        <v>-3.20126929982507E-2</v>
      </c>
      <c r="AQ1865" s="22">
        <v>6.9151226674875901E-2</v>
      </c>
      <c r="AR1865" s="22">
        <v>-9.0049543269706198E-2</v>
      </c>
      <c r="AS1865" s="20">
        <v>9</v>
      </c>
      <c r="AT1865" s="20">
        <v>3</v>
      </c>
      <c r="AU1865" s="20">
        <v>7</v>
      </c>
      <c r="AV1865" s="21">
        <v>5</v>
      </c>
      <c r="AW1865" s="15"/>
      <c r="AX1865" s="25">
        <v>0.100535096166423</v>
      </c>
      <c r="AY1865" s="26">
        <v>0.63748314402073403</v>
      </c>
      <c r="AZ1865" s="26">
        <v>0.94769336663102899</v>
      </c>
      <c r="BA1865" s="26">
        <v>0.89081735815034302</v>
      </c>
      <c r="BB1865" s="85">
        <v>1.03638172025239E-2</v>
      </c>
      <c r="BC1865" s="88">
        <v>-18.532071711524601</v>
      </c>
      <c r="BD1865" s="18">
        <v>43874</v>
      </c>
      <c r="BE1865" s="18">
        <v>43914</v>
      </c>
      <c r="BF1865" s="20"/>
      <c r="BG1865" s="18"/>
      <c r="BH1865" s="15"/>
    </row>
    <row r="1866" spans="1:60" x14ac:dyDescent="0.25">
      <c r="A1866" s="15"/>
      <c r="B1866" s="14" t="s">
        <v>5768</v>
      </c>
      <c r="C1866" s="14" t="s">
        <v>5769</v>
      </c>
      <c r="D1866" s="14" t="s">
        <v>5763</v>
      </c>
      <c r="E1866" s="16" t="s">
        <v>257</v>
      </c>
      <c r="F1866" s="16" t="s">
        <v>350</v>
      </c>
      <c r="G1866" s="81" t="s">
        <v>145</v>
      </c>
      <c r="H1866" s="82" t="s">
        <v>190</v>
      </c>
      <c r="I1866" s="17" t="s">
        <v>31</v>
      </c>
      <c r="J1866" s="17" t="s">
        <v>5770</v>
      </c>
      <c r="K1866" s="15"/>
      <c r="L1866" s="18">
        <v>44022</v>
      </c>
      <c r="M1866" s="83">
        <v>2561.0562000013902</v>
      </c>
      <c r="N1866" s="84">
        <v>2561.0562000013902</v>
      </c>
      <c r="O1866" s="84">
        <v>2640.1699000000999</v>
      </c>
      <c r="P1866" s="85">
        <f t="shared" si="29"/>
        <v>0.97003461784837908</v>
      </c>
      <c r="Q1866" s="18">
        <v>43874</v>
      </c>
      <c r="R1866" s="86">
        <v>18445086.725000001</v>
      </c>
      <c r="S1866" s="86">
        <v>13766219.9891562</v>
      </c>
      <c r="T1866" s="15"/>
      <c r="U1866" s="19">
        <v>5.5765278393664604E-3</v>
      </c>
      <c r="V1866" s="51">
        <v>0.59956569930363901</v>
      </c>
      <c r="W1866" s="19">
        <v>2.9655767217263901E-2</v>
      </c>
      <c r="X1866" s="51">
        <v>3.7544939727922602</v>
      </c>
      <c r="Y1866" s="19">
        <v>-1.09815327541583E-2</v>
      </c>
      <c r="Z1866" s="51">
        <v>18.233520182839101</v>
      </c>
      <c r="AA1866" s="19">
        <v>8.3213457099191104E-2</v>
      </c>
      <c r="AB1866" s="51">
        <v>28.8980126130919</v>
      </c>
      <c r="AC1866" s="19">
        <v>0.147553296206752</v>
      </c>
      <c r="AD1866" s="51">
        <v>39.041185118956498</v>
      </c>
      <c r="AE1866" s="19">
        <v>0.19491963606939</v>
      </c>
      <c r="AF1866" s="87">
        <v>37.269195655535398</v>
      </c>
      <c r="AG1866" s="19">
        <v>4.1970279962697497E-3</v>
      </c>
      <c r="AH1866" s="51">
        <v>-1.3791181921988001</v>
      </c>
      <c r="AI1866" s="19">
        <v>1.4938770336812001E-2</v>
      </c>
      <c r="AJ1866" s="51">
        <v>15.220794240682199</v>
      </c>
      <c r="AK1866" s="19">
        <v>1.0808399551536401</v>
      </c>
      <c r="AL1866" s="19">
        <v>4.6661882464832202E-2</v>
      </c>
      <c r="AM1866" s="51">
        <v>-16.3445038436912</v>
      </c>
      <c r="AN1866" s="15"/>
      <c r="AO1866" s="22">
        <v>2.2258994864387201E-2</v>
      </c>
      <c r="AP1866" s="22">
        <v>-3.2007386952500397E-2</v>
      </c>
      <c r="AQ1866" s="22">
        <v>6.9326992064816295E-2</v>
      </c>
      <c r="AR1866" s="22">
        <v>-8.9894914853211993E-2</v>
      </c>
      <c r="AS1866" s="20">
        <v>9</v>
      </c>
      <c r="AT1866" s="20">
        <v>3</v>
      </c>
      <c r="AU1866" s="20">
        <v>7</v>
      </c>
      <c r="AV1866" s="21">
        <v>5</v>
      </c>
      <c r="AW1866" s="15"/>
      <c r="AX1866" s="25">
        <v>0.100539890204964</v>
      </c>
      <c r="AY1866" s="26">
        <v>0.65755575725961501</v>
      </c>
      <c r="AZ1866" s="26">
        <v>0.95580760219763805</v>
      </c>
      <c r="BA1866" s="26">
        <v>0.91950781917239499</v>
      </c>
      <c r="BB1866" s="85">
        <v>1.0364388303460099E-2</v>
      </c>
      <c r="BC1866" s="88">
        <v>-18.5142138010997</v>
      </c>
      <c r="BD1866" s="18">
        <v>43874</v>
      </c>
      <c r="BE1866" s="18">
        <v>43914</v>
      </c>
      <c r="BF1866" s="20"/>
      <c r="BG1866" s="18"/>
      <c r="BH1866" s="15"/>
    </row>
    <row r="1867" spans="1:60" x14ac:dyDescent="0.25">
      <c r="A1867" s="15"/>
      <c r="B1867" s="14" t="s">
        <v>5771</v>
      </c>
      <c r="C1867" s="14" t="s">
        <v>5772</v>
      </c>
      <c r="D1867" s="14" t="s">
        <v>5763</v>
      </c>
      <c r="E1867" s="16" t="s">
        <v>83</v>
      </c>
      <c r="F1867" s="16" t="s">
        <v>350</v>
      </c>
      <c r="G1867" s="81" t="s">
        <v>145</v>
      </c>
      <c r="H1867" s="82" t="s">
        <v>190</v>
      </c>
      <c r="I1867" s="17" t="s">
        <v>31</v>
      </c>
      <c r="J1867" s="17" t="s">
        <v>5773</v>
      </c>
      <c r="K1867" s="15"/>
      <c r="L1867" s="18">
        <v>44022</v>
      </c>
      <c r="M1867" s="83">
        <v>1476.8462000004899</v>
      </c>
      <c r="N1867" s="84">
        <v>1476.8462000004899</v>
      </c>
      <c r="O1867" s="84">
        <v>1530.0054000001401</v>
      </c>
      <c r="P1867" s="85">
        <f t="shared" si="29"/>
        <v>0.96525554746431275</v>
      </c>
      <c r="Q1867" s="18">
        <v>43874</v>
      </c>
      <c r="R1867" s="86">
        <v>99914.372000000003</v>
      </c>
      <c r="S1867" s="86">
        <v>133892.12492748999</v>
      </c>
      <c r="T1867" s="15"/>
      <c r="U1867" s="19">
        <v>5.5429775839002096E-3</v>
      </c>
      <c r="V1867" s="51">
        <v>0.59621067375701398</v>
      </c>
      <c r="W1867" s="19">
        <v>2.8625369615838302E-2</v>
      </c>
      <c r="X1867" s="51">
        <v>3.6514542126496998</v>
      </c>
      <c r="Y1867" s="19">
        <v>-1.6970179609415902E-2</v>
      </c>
      <c r="Z1867" s="51">
        <v>17.634655497298802</v>
      </c>
      <c r="AA1867" s="19">
        <v>7.0064110544990399E-2</v>
      </c>
      <c r="AB1867" s="51">
        <v>27.583077957649898</v>
      </c>
      <c r="AC1867" s="19">
        <v>0.119899254685151</v>
      </c>
      <c r="AD1867" s="51">
        <v>36.275780966796397</v>
      </c>
      <c r="AE1867" s="19">
        <v>0.15200633396496399</v>
      </c>
      <c r="AF1867" s="87">
        <v>32.9778654450784</v>
      </c>
      <c r="AG1867" s="19">
        <v>3.8619743845629299E-3</v>
      </c>
      <c r="AH1867" s="51">
        <v>-1.41262355336949</v>
      </c>
      <c r="AI1867" s="19">
        <v>8.4565532233682496E-3</v>
      </c>
      <c r="AJ1867" s="51">
        <v>14.5725725293305</v>
      </c>
      <c r="AK1867" s="19">
        <v>0.47684620000131001</v>
      </c>
      <c r="AL1867" s="19">
        <v>4.0665972133865601E-2</v>
      </c>
      <c r="AM1867" s="51">
        <v>61.421945739537499</v>
      </c>
      <c r="AN1867" s="15"/>
      <c r="AO1867" s="22">
        <v>2.2224899403227E-2</v>
      </c>
      <c r="AP1867" s="22">
        <v>-3.2039690699093598E-2</v>
      </c>
      <c r="AQ1867" s="22">
        <v>6.8257208904469693E-2</v>
      </c>
      <c r="AR1867" s="22">
        <v>-9.0835933537164196E-2</v>
      </c>
      <c r="AS1867" s="20">
        <v>9</v>
      </c>
      <c r="AT1867" s="20">
        <v>3</v>
      </c>
      <c r="AU1867" s="20">
        <v>7</v>
      </c>
      <c r="AV1867" s="21">
        <v>5</v>
      </c>
      <c r="AW1867" s="15"/>
      <c r="AX1867" s="25">
        <v>0.100511490062199</v>
      </c>
      <c r="AY1867" s="26">
        <v>0.53590114437338299</v>
      </c>
      <c r="AZ1867" s="26">
        <v>0.90663612160824403</v>
      </c>
      <c r="BA1867" s="26">
        <v>0.74621157423734996</v>
      </c>
      <c r="BB1867" s="85">
        <v>1.03609928887636E-2</v>
      </c>
      <c r="BC1867" s="88">
        <v>-18.622914664272699</v>
      </c>
      <c r="BD1867" s="18">
        <v>43874</v>
      </c>
      <c r="BE1867" s="18">
        <v>43914</v>
      </c>
      <c r="BF1867" s="20"/>
      <c r="BG1867" s="18"/>
      <c r="BH1867" s="15"/>
    </row>
    <row r="1868" spans="1:60" x14ac:dyDescent="0.25">
      <c r="A1868" s="15"/>
      <c r="B1868" s="14" t="s">
        <v>5774</v>
      </c>
      <c r="C1868" s="14" t="s">
        <v>5775</v>
      </c>
      <c r="D1868" s="14" t="s">
        <v>5763</v>
      </c>
      <c r="E1868" s="16" t="s">
        <v>363</v>
      </c>
      <c r="F1868" s="16" t="s">
        <v>350</v>
      </c>
      <c r="G1868" s="81" t="s">
        <v>145</v>
      </c>
      <c r="H1868" s="82" t="s">
        <v>190</v>
      </c>
      <c r="I1868" s="17" t="s">
        <v>31</v>
      </c>
      <c r="J1868" s="17" t="s">
        <v>5776</v>
      </c>
      <c r="K1868" s="15"/>
      <c r="L1868" s="18">
        <v>44022</v>
      </c>
      <c r="M1868" s="83">
        <v>1926.9279999993701</v>
      </c>
      <c r="N1868" s="84">
        <v>1926.9279999993701</v>
      </c>
      <c r="O1868" s="84">
        <v>1995.47870000079</v>
      </c>
      <c r="P1868" s="85">
        <f t="shared" si="29"/>
        <v>0.9656469898669463</v>
      </c>
      <c r="Q1868" s="18">
        <v>43874</v>
      </c>
      <c r="R1868" s="86">
        <v>11780188.867000001</v>
      </c>
      <c r="S1868" s="86">
        <v>6836897.4980234401</v>
      </c>
      <c r="T1868" s="15"/>
      <c r="U1868" s="19">
        <v>5.5457371581724103E-3</v>
      </c>
      <c r="V1868" s="51">
        <v>0.59648663118423395</v>
      </c>
      <c r="W1868" s="19">
        <v>2.87099820470758E-2</v>
      </c>
      <c r="X1868" s="51">
        <v>3.6599154557734401</v>
      </c>
      <c r="Y1868" s="19">
        <v>-1.6479910814268799E-2</v>
      </c>
      <c r="Z1868" s="51">
        <v>17.683682376809902</v>
      </c>
      <c r="AA1868" s="19">
        <v>7.1136814907731605E-2</v>
      </c>
      <c r="AB1868" s="51">
        <v>27.690348393924101</v>
      </c>
      <c r="AC1868" s="19">
        <v>0.122142985343089</v>
      </c>
      <c r="AD1868" s="51">
        <v>36.500154032546597</v>
      </c>
      <c r="AE1868" s="19">
        <v>0.15546883385657601</v>
      </c>
      <c r="AF1868" s="87">
        <v>33.324115434254097</v>
      </c>
      <c r="AG1868" s="19">
        <v>3.8895269717613701E-3</v>
      </c>
      <c r="AH1868" s="51">
        <v>-1.4098682946496399</v>
      </c>
      <c r="AI1868" s="19">
        <v>8.9872337666747609E-3</v>
      </c>
      <c r="AJ1868" s="51">
        <v>14.6256405836612</v>
      </c>
      <c r="AK1868" s="19">
        <v>0.76168220881139903</v>
      </c>
      <c r="AL1868" s="19">
        <v>3.5871630223482498E-2</v>
      </c>
      <c r="AM1868" s="51">
        <v>-48.260278477915598</v>
      </c>
      <c r="AN1868" s="15"/>
      <c r="AO1868" s="22">
        <v>2.2227665995160399E-2</v>
      </c>
      <c r="AP1868" s="22">
        <v>-3.2037022715485398E-2</v>
      </c>
      <c r="AQ1868" s="22">
        <v>6.8344869569045799E-2</v>
      </c>
      <c r="AR1868" s="22">
        <v>-9.0758762055047598E-2</v>
      </c>
      <c r="AS1868" s="20">
        <v>9</v>
      </c>
      <c r="AT1868" s="20">
        <v>3</v>
      </c>
      <c r="AU1868" s="20">
        <v>7</v>
      </c>
      <c r="AV1868" s="21">
        <v>5</v>
      </c>
      <c r="AW1868" s="15"/>
      <c r="AX1868" s="25">
        <v>0.100513709831866</v>
      </c>
      <c r="AY1868" s="26">
        <v>0.54583031470974697</v>
      </c>
      <c r="AZ1868" s="26">
        <v>0.91064910031491297</v>
      </c>
      <c r="BA1868" s="26">
        <v>0.76030267061560197</v>
      </c>
      <c r="BB1868" s="85">
        <v>1.03612600868291E-2</v>
      </c>
      <c r="BC1868" s="88">
        <v>-18.613994727202201</v>
      </c>
      <c r="BD1868" s="18">
        <v>43874</v>
      </c>
      <c r="BE1868" s="18">
        <v>43914</v>
      </c>
      <c r="BF1868" s="20"/>
      <c r="BG1868" s="18"/>
      <c r="BH1868" s="15"/>
    </row>
    <row r="1869" spans="1:60" x14ac:dyDescent="0.25">
      <c r="A1869" s="15"/>
      <c r="B1869" s="14" t="s">
        <v>5777</v>
      </c>
      <c r="C1869" s="14" t="s">
        <v>5778</v>
      </c>
      <c r="D1869" s="14" t="s">
        <v>5763</v>
      </c>
      <c r="E1869" s="16" t="s">
        <v>367</v>
      </c>
      <c r="F1869" s="16" t="s">
        <v>350</v>
      </c>
      <c r="G1869" s="81" t="s">
        <v>145</v>
      </c>
      <c r="H1869" s="82" t="s">
        <v>190</v>
      </c>
      <c r="I1869" s="17" t="s">
        <v>31</v>
      </c>
      <c r="J1869" s="17" t="s">
        <v>5779</v>
      </c>
      <c r="K1869" s="15"/>
      <c r="L1869" s="18">
        <v>44022</v>
      </c>
      <c r="M1869" s="83">
        <v>2349.6218000017102</v>
      </c>
      <c r="N1869" s="84">
        <v>2349.6218000017102</v>
      </c>
      <c r="O1869" s="84">
        <v>2421.49700000137</v>
      </c>
      <c r="P1869" s="85">
        <f t="shared" si="29"/>
        <v>0.97031786535369691</v>
      </c>
      <c r="Q1869" s="18">
        <v>43874</v>
      </c>
      <c r="R1869" s="86">
        <v>1491843.406</v>
      </c>
      <c r="S1869" s="86">
        <v>1235650.3955683601</v>
      </c>
      <c r="T1869" s="15"/>
      <c r="U1869" s="19">
        <v>5.5785209133318902E-3</v>
      </c>
      <c r="V1869" s="51">
        <v>0.59976500670018096</v>
      </c>
      <c r="W1869" s="19">
        <v>2.9716710452703399E-2</v>
      </c>
      <c r="X1869" s="51">
        <v>3.7605882963362101</v>
      </c>
      <c r="Y1869" s="19">
        <v>-1.0626320446135699E-2</v>
      </c>
      <c r="Z1869" s="51">
        <v>18.269041413644999</v>
      </c>
      <c r="AA1869" s="19">
        <v>8.3995542079792401E-2</v>
      </c>
      <c r="AB1869" s="51">
        <v>28.976221111137399</v>
      </c>
      <c r="AC1869" s="19">
        <v>0.14920944407102099</v>
      </c>
      <c r="AD1869" s="51">
        <v>39.2067999053397</v>
      </c>
      <c r="AE1869" s="19">
        <v>0.19750511888560099</v>
      </c>
      <c r="AF1869" s="87">
        <v>37.5277439371566</v>
      </c>
      <c r="AG1869" s="19">
        <v>4.2168939635303104E-3</v>
      </c>
      <c r="AH1869" s="51">
        <v>-1.3771315954727501</v>
      </c>
      <c r="AI1869" s="19">
        <v>1.5323262039601101E-2</v>
      </c>
      <c r="AJ1869" s="51">
        <v>15.2592434109538</v>
      </c>
      <c r="AK1869" s="19">
        <v>1.1192010678898101</v>
      </c>
      <c r="AL1869" s="19">
        <v>4.7852537116341402E-2</v>
      </c>
      <c r="AM1869" s="51">
        <v>-12.5083925700746</v>
      </c>
      <c r="AN1869" s="15"/>
      <c r="AO1869" s="22">
        <v>2.2261023226747102E-2</v>
      </c>
      <c r="AP1869" s="22">
        <v>-3.2005472866330799E-2</v>
      </c>
      <c r="AQ1869" s="22">
        <v>6.9390281410960597E-2</v>
      </c>
      <c r="AR1869" s="22">
        <v>-8.9839256990671898E-2</v>
      </c>
      <c r="AS1869" s="20">
        <v>9</v>
      </c>
      <c r="AT1869" s="20">
        <v>3</v>
      </c>
      <c r="AU1869" s="20">
        <v>7</v>
      </c>
      <c r="AV1869" s="21">
        <v>5</v>
      </c>
      <c r="AW1869" s="15"/>
      <c r="AX1869" s="25">
        <v>0.100541648630169</v>
      </c>
      <c r="AY1869" s="26">
        <v>0.66478647774420097</v>
      </c>
      <c r="AZ1869" s="26">
        <v>0.95873090733857702</v>
      </c>
      <c r="BA1869" s="26">
        <v>0.92985261928697605</v>
      </c>
      <c r="BB1869" s="85">
        <v>1.0364597365187401E-2</v>
      </c>
      <c r="BC1869" s="88">
        <v>-18.507786712172699</v>
      </c>
      <c r="BD1869" s="18">
        <v>43874</v>
      </c>
      <c r="BE1869" s="18">
        <v>43914</v>
      </c>
      <c r="BF1869" s="20"/>
      <c r="BG1869" s="18"/>
      <c r="BH1869" s="15"/>
    </row>
    <row r="1870" spans="1:60" x14ac:dyDescent="0.25">
      <c r="A1870" s="15"/>
      <c r="B1870" s="14" t="s">
        <v>5780</v>
      </c>
      <c r="C1870" s="14" t="s">
        <v>5781</v>
      </c>
      <c r="D1870" s="14" t="s">
        <v>5763</v>
      </c>
      <c r="E1870" s="16" t="s">
        <v>371</v>
      </c>
      <c r="F1870" s="16" t="s">
        <v>350</v>
      </c>
      <c r="G1870" s="81" t="s">
        <v>145</v>
      </c>
      <c r="H1870" s="82" t="s">
        <v>190</v>
      </c>
      <c r="I1870" s="17" t="s">
        <v>31</v>
      </c>
      <c r="J1870" s="17" t="s">
        <v>5782</v>
      </c>
      <c r="K1870" s="15"/>
      <c r="L1870" s="18">
        <v>44022</v>
      </c>
      <c r="M1870" s="83">
        <v>1095.4982999991601</v>
      </c>
      <c r="N1870" s="84">
        <v>1095.4982999991601</v>
      </c>
      <c r="O1870" s="84">
        <v>1127.9656000006901</v>
      </c>
      <c r="P1870" s="85">
        <f t="shared" si="29"/>
        <v>0.97121605481451723</v>
      </c>
      <c r="Q1870" s="18">
        <v>43874</v>
      </c>
      <c r="R1870" s="86">
        <v>286802.31099999999</v>
      </c>
      <c r="S1870" s="86">
        <v>288127.37498486298</v>
      </c>
      <c r="T1870" s="15"/>
      <c r="U1870" s="19">
        <v>5.5848368392617002E-3</v>
      </c>
      <c r="V1870" s="51">
        <v>0.60039659929316302</v>
      </c>
      <c r="W1870" s="19">
        <v>2.99100249267212E-2</v>
      </c>
      <c r="X1870" s="51">
        <v>3.7799197437379899</v>
      </c>
      <c r="Y1870" s="19">
        <v>-9.5001335894266993E-3</v>
      </c>
      <c r="Z1870" s="51">
        <v>18.381660099315901</v>
      </c>
      <c r="AA1870" s="19">
        <v>8.6477602410013801E-2</v>
      </c>
      <c r="AB1870" s="51">
        <v>29.224427144159598</v>
      </c>
      <c r="AC1870" s="19">
        <v>9.5498299999308103E-2</v>
      </c>
      <c r="AD1870" s="51">
        <v>33.835685498197599</v>
      </c>
      <c r="AE1870" s="19">
        <v>9.5498299999308103E-2</v>
      </c>
      <c r="AF1870" s="87">
        <v>27.327062048541801</v>
      </c>
      <c r="AG1870" s="19">
        <v>4.2796773341251503E-3</v>
      </c>
      <c r="AH1870" s="51">
        <v>-1.37085325841326</v>
      </c>
      <c r="AI1870" s="19">
        <v>1.6542527035198901E-2</v>
      </c>
      <c r="AJ1870" s="51">
        <v>15.3811699105136</v>
      </c>
      <c r="AK1870" s="19">
        <v>9.5498299999308103E-2</v>
      </c>
      <c r="AL1870" s="19">
        <v>9.36805053061107E-3</v>
      </c>
      <c r="AM1870" s="51">
        <v>23.287155739322799</v>
      </c>
      <c r="AN1870" s="15"/>
      <c r="AO1870" s="22">
        <v>2.2267425125391999E-2</v>
      </c>
      <c r="AP1870" s="22">
        <v>-3.1999403835470702E-2</v>
      </c>
      <c r="AQ1870" s="22">
        <v>6.9590585790137993E-2</v>
      </c>
      <c r="AR1870" s="22">
        <v>-8.9662737107573803E-2</v>
      </c>
      <c r="AS1870" s="20">
        <v>9</v>
      </c>
      <c r="AT1870" s="20">
        <v>3</v>
      </c>
      <c r="AU1870" s="20">
        <v>7</v>
      </c>
      <c r="AV1870" s="21">
        <v>5</v>
      </c>
      <c r="AW1870" s="15"/>
      <c r="AX1870" s="25">
        <v>0.100547103613644</v>
      </c>
      <c r="AY1870" s="26">
        <v>0.68773294867878598</v>
      </c>
      <c r="AZ1870" s="26">
        <v>0.96800754695323099</v>
      </c>
      <c r="BA1870" s="26">
        <v>0.96271313372744804</v>
      </c>
      <c r="BB1870" s="85">
        <v>1.0365247380996199E-2</v>
      </c>
      <c r="BC1870" s="88">
        <v>-18.487398906523602</v>
      </c>
      <c r="BD1870" s="18">
        <v>43874</v>
      </c>
      <c r="BE1870" s="18">
        <v>43914</v>
      </c>
      <c r="BF1870" s="20"/>
      <c r="BG1870" s="18"/>
      <c r="BH1870" s="15"/>
    </row>
    <row r="1871" spans="1:60" x14ac:dyDescent="0.25">
      <c r="A1871" s="15"/>
      <c r="B1871" s="14" t="s">
        <v>5783</v>
      </c>
      <c r="C1871" s="14" t="s">
        <v>5784</v>
      </c>
      <c r="D1871" s="14" t="s">
        <v>5763</v>
      </c>
      <c r="E1871" s="16" t="s">
        <v>135</v>
      </c>
      <c r="F1871" s="16" t="s">
        <v>350</v>
      </c>
      <c r="G1871" s="81" t="s">
        <v>145</v>
      </c>
      <c r="H1871" s="82" t="s">
        <v>190</v>
      </c>
      <c r="I1871" s="17" t="s">
        <v>31</v>
      </c>
      <c r="J1871" s="17" t="s">
        <v>64</v>
      </c>
      <c r="K1871" s="15"/>
      <c r="L1871" s="18">
        <v>44022</v>
      </c>
      <c r="M1871" s="83">
        <v>1255.9195000007701</v>
      </c>
      <c r="N1871" s="84">
        <v>1255.9195000007701</v>
      </c>
      <c r="O1871" s="84">
        <v>1297.3435999993201</v>
      </c>
      <c r="P1871" s="85">
        <f t="shared" si="29"/>
        <v>0.9680700625504518</v>
      </c>
      <c r="Q1871" s="18">
        <v>43874</v>
      </c>
      <c r="R1871" s="86">
        <v>1544504.8870000001</v>
      </c>
      <c r="S1871" s="86">
        <v>1343766.16120898</v>
      </c>
      <c r="T1871" s="15"/>
      <c r="U1871" s="19">
        <v>5.56273568508914E-3</v>
      </c>
      <c r="V1871" s="51">
        <v>0.598186483875907</v>
      </c>
      <c r="W1871" s="19">
        <v>2.92325702503149E-2</v>
      </c>
      <c r="X1871" s="51">
        <v>3.7121742760973602</v>
      </c>
      <c r="Y1871" s="19">
        <v>-1.34443321494473E-2</v>
      </c>
      <c r="Z1871" s="51">
        <v>17.987240243295702</v>
      </c>
      <c r="AA1871" s="19">
        <v>7.7795660188712604E-2</v>
      </c>
      <c r="AB1871" s="51">
        <v>28.356232922029399</v>
      </c>
      <c r="AC1871" s="19">
        <v>0.12604678181378401</v>
      </c>
      <c r="AD1871" s="51">
        <v>36.8905336796306</v>
      </c>
      <c r="AE1871" s="19">
        <v>0.15506733664922701</v>
      </c>
      <c r="AF1871" s="87">
        <v>33.283965713519102</v>
      </c>
      <c r="AG1871" s="19">
        <v>4.0595064911030897E-3</v>
      </c>
      <c r="AH1871" s="51">
        <v>-1.3928703427154701</v>
      </c>
      <c r="AI1871" s="19">
        <v>1.2272739875697901E-2</v>
      </c>
      <c r="AJ1871" s="51">
        <v>14.954191194570701</v>
      </c>
      <c r="AK1871" s="19"/>
      <c r="AL1871" s="19"/>
      <c r="AM1871" s="51"/>
      <c r="AN1871" s="15"/>
      <c r="AO1871" s="22">
        <v>2.22449907741975E-2</v>
      </c>
      <c r="AP1871" s="22">
        <v>-3.2020642969655497E-2</v>
      </c>
      <c r="AQ1871" s="22">
        <v>6.88875944342726E-2</v>
      </c>
      <c r="AR1871" s="22">
        <v>-9.0281283016374794E-2</v>
      </c>
      <c r="AS1871" s="20">
        <v>9</v>
      </c>
      <c r="AT1871" s="20">
        <v>3</v>
      </c>
      <c r="AU1871" s="20">
        <v>7</v>
      </c>
      <c r="AV1871" s="21">
        <v>5</v>
      </c>
      <c r="AW1871" s="15"/>
      <c r="AX1871" s="25">
        <v>0.100527989041439</v>
      </c>
      <c r="AY1871" s="26">
        <v>0.60744603058719804</v>
      </c>
      <c r="AZ1871" s="26">
        <v>0.93555237783493805</v>
      </c>
      <c r="BA1871" s="26">
        <v>0.84795579143974498</v>
      </c>
      <c r="BB1871" s="85">
        <v>1.03629692769027E-2</v>
      </c>
      <c r="BC1871" s="88">
        <v>-18.558845937193801</v>
      </c>
      <c r="BD1871" s="18">
        <v>43874</v>
      </c>
      <c r="BE1871" s="18">
        <v>43914</v>
      </c>
      <c r="BF1871" s="20"/>
      <c r="BG1871" s="18"/>
      <c r="BH1871" s="15"/>
    </row>
    <row r="1872" spans="1:60" x14ac:dyDescent="0.25">
      <c r="A1872" s="15"/>
      <c r="B1872" s="14" t="s">
        <v>5785</v>
      </c>
      <c r="C1872" s="14" t="s">
        <v>5786</v>
      </c>
      <c r="D1872" s="14" t="s">
        <v>5763</v>
      </c>
      <c r="E1872" s="16" t="s">
        <v>378</v>
      </c>
      <c r="F1872" s="16" t="s">
        <v>350</v>
      </c>
      <c r="G1872" s="81" t="s">
        <v>145</v>
      </c>
      <c r="H1872" s="82" t="s">
        <v>190</v>
      </c>
      <c r="I1872" s="17" t="s">
        <v>31</v>
      </c>
      <c r="J1872" s="17" t="s">
        <v>5787</v>
      </c>
      <c r="K1872" s="15"/>
      <c r="L1872" s="18">
        <v>44022</v>
      </c>
      <c r="M1872" s="83">
        <v>1827.4486999996</v>
      </c>
      <c r="N1872" s="84">
        <v>1827.4486999996</v>
      </c>
      <c r="O1872" s="84">
        <v>1883.9003999996901</v>
      </c>
      <c r="P1872" s="85">
        <f t="shared" si="29"/>
        <v>0.97003466849940723</v>
      </c>
      <c r="Q1872" s="18">
        <v>43874</v>
      </c>
      <c r="R1872" s="86">
        <v>1396247.7250000001</v>
      </c>
      <c r="S1872" s="86">
        <v>1337200.2659199201</v>
      </c>
      <c r="T1872" s="15"/>
      <c r="U1872" s="19">
        <v>5.5765254473954E-3</v>
      </c>
      <c r="V1872" s="51">
        <v>0.599565460106533</v>
      </c>
      <c r="W1872" s="19">
        <v>2.9655705582627E-2</v>
      </c>
      <c r="X1872" s="51">
        <v>3.7544878093285701</v>
      </c>
      <c r="Y1872" s="19">
        <v>-1.0981632209222899E-2</v>
      </c>
      <c r="Z1872" s="51">
        <v>18.233510237332698</v>
      </c>
      <c r="AA1872" s="19">
        <v>8.3213139238068806E-2</v>
      </c>
      <c r="AB1872" s="51">
        <v>28.8979808269651</v>
      </c>
      <c r="AC1872" s="19">
        <v>0.147553168997547</v>
      </c>
      <c r="AD1872" s="51">
        <v>39.041172398021402</v>
      </c>
      <c r="AE1872" s="19">
        <v>0.19491879457025801</v>
      </c>
      <c r="AF1872" s="87">
        <v>37.269111505651402</v>
      </c>
      <c r="AG1872" s="19">
        <v>4.1969742997025597E-3</v>
      </c>
      <c r="AH1872" s="51">
        <v>-1.37912356185552</v>
      </c>
      <c r="AI1872" s="19">
        <v>1.4938650165277101E-2</v>
      </c>
      <c r="AJ1872" s="51">
        <v>15.2207822235214</v>
      </c>
      <c r="AK1872" s="19">
        <v>0.699541227237787</v>
      </c>
      <c r="AL1872" s="19">
        <v>6.1965667497133801E-2</v>
      </c>
      <c r="AM1872" s="51">
        <v>73.141029560472802</v>
      </c>
      <c r="AN1872" s="15"/>
      <c r="AO1872" s="22">
        <v>2.2258988326939299E-2</v>
      </c>
      <c r="AP1872" s="22">
        <v>-3.20073587872685E-2</v>
      </c>
      <c r="AQ1872" s="22">
        <v>6.9327092056482797E-2</v>
      </c>
      <c r="AR1872" s="22">
        <v>-8.9894989293534303E-2</v>
      </c>
      <c r="AS1872" s="20">
        <v>9</v>
      </c>
      <c r="AT1872" s="20">
        <v>3</v>
      </c>
      <c r="AU1872" s="20">
        <v>7</v>
      </c>
      <c r="AV1872" s="21">
        <v>5</v>
      </c>
      <c r="AW1872" s="15"/>
      <c r="AX1872" s="25">
        <v>0.100539881048608</v>
      </c>
      <c r="AY1872" s="26">
        <v>0.65755252647613804</v>
      </c>
      <c r="AZ1872" s="26">
        <v>0.95580610503475305</v>
      </c>
      <c r="BA1872" s="26">
        <v>0.919503224562504</v>
      </c>
      <c r="BB1872" s="85">
        <v>1.03643873731562E-2</v>
      </c>
      <c r="BC1872" s="88">
        <v>-18.514211260859199</v>
      </c>
      <c r="BD1872" s="18">
        <v>43874</v>
      </c>
      <c r="BE1872" s="18">
        <v>43914</v>
      </c>
      <c r="BF1872" s="20"/>
      <c r="BG1872" s="18"/>
      <c r="BH1872" s="15"/>
    </row>
    <row r="1873" spans="1:60" x14ac:dyDescent="0.25">
      <c r="A1873" s="15"/>
      <c r="B1873" s="14" t="s">
        <v>5788</v>
      </c>
      <c r="C1873" s="14" t="s">
        <v>5789</v>
      </c>
      <c r="D1873" s="14" t="s">
        <v>5763</v>
      </c>
      <c r="E1873" s="16" t="s">
        <v>382</v>
      </c>
      <c r="F1873" s="16" t="s">
        <v>350</v>
      </c>
      <c r="G1873" s="81" t="s">
        <v>145</v>
      </c>
      <c r="H1873" s="82" t="s">
        <v>190</v>
      </c>
      <c r="I1873" s="17" t="s">
        <v>31</v>
      </c>
      <c r="J1873" s="17" t="s">
        <v>5790</v>
      </c>
      <c r="K1873" s="15"/>
      <c r="L1873" s="18">
        <v>44022</v>
      </c>
      <c r="M1873" s="83">
        <v>2080.6286000013401</v>
      </c>
      <c r="N1873" s="84">
        <v>2080.6286000013401</v>
      </c>
      <c r="O1873" s="84">
        <v>2143.1623000018299</v>
      </c>
      <c r="P1873" s="85">
        <f t="shared" si="29"/>
        <v>0.97082176184209834</v>
      </c>
      <c r="Q1873" s="18">
        <v>43874</v>
      </c>
      <c r="R1873" s="86">
        <v>2040318.3430000001</v>
      </c>
      <c r="S1873" s="86">
        <v>1838754.33054102</v>
      </c>
      <c r="T1873" s="15"/>
      <c r="U1873" s="19">
        <v>5.5820490961195901E-3</v>
      </c>
      <c r="V1873" s="51">
        <v>0.60011782497895205</v>
      </c>
      <c r="W1873" s="19">
        <v>2.9825017287294E-2</v>
      </c>
      <c r="X1873" s="51">
        <v>3.77141897979527</v>
      </c>
      <c r="Y1873" s="19">
        <v>-9.9945589927301608E-3</v>
      </c>
      <c r="Z1873" s="51">
        <v>18.332217558985601</v>
      </c>
      <c r="AA1873" s="19">
        <v>8.5387965829868295E-2</v>
      </c>
      <c r="AB1873" s="51">
        <v>29.115463486145</v>
      </c>
      <c r="AC1873" s="19">
        <v>0.15215993793579399</v>
      </c>
      <c r="AD1873" s="51">
        <v>39.501849291846199</v>
      </c>
      <c r="AE1873" s="19">
        <v>0.20211737533274601</v>
      </c>
      <c r="AF1873" s="87">
        <v>37.9889695819002</v>
      </c>
      <c r="AG1873" s="19">
        <v>4.2520604238234202E-3</v>
      </c>
      <c r="AH1873" s="51">
        <v>-1.37361494944344</v>
      </c>
      <c r="AI1873" s="19">
        <v>1.60071915488516E-2</v>
      </c>
      <c r="AJ1873" s="51">
        <v>15.327636361878801</v>
      </c>
      <c r="AK1873" s="19">
        <v>0.72875733253778896</v>
      </c>
      <c r="AL1873" s="19">
        <v>6.4019548992291703E-2</v>
      </c>
      <c r="AM1873" s="51">
        <v>76.062640090472996</v>
      </c>
      <c r="AN1873" s="15"/>
      <c r="AO1873" s="22">
        <v>2.22645996855135E-2</v>
      </c>
      <c r="AP1873" s="22">
        <v>-3.2002094659219403E-2</v>
      </c>
      <c r="AQ1873" s="22">
        <v>6.9502830254350598E-2</v>
      </c>
      <c r="AR1873" s="22">
        <v>-8.9740210323798197E-2</v>
      </c>
      <c r="AS1873" s="20">
        <v>9</v>
      </c>
      <c r="AT1873" s="20">
        <v>3</v>
      </c>
      <c r="AU1873" s="20">
        <v>7</v>
      </c>
      <c r="AV1873" s="21">
        <v>5</v>
      </c>
      <c r="AW1873" s="15"/>
      <c r="AX1873" s="25">
        <v>0.100544757339958</v>
      </c>
      <c r="AY1873" s="26">
        <v>0.67766173099971605</v>
      </c>
      <c r="AZ1873" s="26">
        <v>0.96393574210378596</v>
      </c>
      <c r="BA1873" s="26">
        <v>0.94828449565557105</v>
      </c>
      <c r="BB1873" s="85">
        <v>1.0364967034911399E-2</v>
      </c>
      <c r="BC1873" s="88">
        <v>-18.496340664540199</v>
      </c>
      <c r="BD1873" s="18">
        <v>43874</v>
      </c>
      <c r="BE1873" s="18">
        <v>43914</v>
      </c>
      <c r="BF1873" s="20"/>
      <c r="BG1873" s="18"/>
      <c r="BH1873" s="15"/>
    </row>
    <row r="1874" spans="1:60" x14ac:dyDescent="0.25">
      <c r="A1874" s="15"/>
      <c r="B1874" s="14" t="s">
        <v>5791</v>
      </c>
      <c r="C1874" s="14" t="s">
        <v>5792</v>
      </c>
      <c r="D1874" s="14" t="s">
        <v>5763</v>
      </c>
      <c r="E1874" s="16" t="s">
        <v>386</v>
      </c>
      <c r="F1874" s="16" t="s">
        <v>350</v>
      </c>
      <c r="G1874" s="81" t="s">
        <v>145</v>
      </c>
      <c r="H1874" s="82" t="s">
        <v>190</v>
      </c>
      <c r="I1874" s="17" t="s">
        <v>31</v>
      </c>
      <c r="J1874" s="17" t="s">
        <v>5793</v>
      </c>
      <c r="K1874" s="15"/>
      <c r="L1874" s="18">
        <v>44022</v>
      </c>
      <c r="M1874" s="83">
        <v>1909.0482999999099</v>
      </c>
      <c r="N1874" s="84">
        <v>1909.0482999999099</v>
      </c>
      <c r="O1874" s="84">
        <v>1964.8309000004101</v>
      </c>
      <c r="P1874" s="85">
        <f t="shared" si="29"/>
        <v>0.97160946522141489</v>
      </c>
      <c r="Q1874" s="18">
        <v>43874</v>
      </c>
      <c r="R1874" s="86">
        <v>1690029.852</v>
      </c>
      <c r="S1874" s="86">
        <v>1394543.7444511701</v>
      </c>
      <c r="T1874" s="15"/>
      <c r="U1874" s="19">
        <v>5.5875329690024999E-3</v>
      </c>
      <c r="V1874" s="51">
        <v>0.60066621226724204</v>
      </c>
      <c r="W1874" s="19">
        <v>2.9994249120136401E-2</v>
      </c>
      <c r="X1874" s="51">
        <v>3.78834216307951</v>
      </c>
      <c r="Y1874" s="19">
        <v>-9.0064962678297906E-3</v>
      </c>
      <c r="Z1874" s="51">
        <v>18.431023831479301</v>
      </c>
      <c r="AA1874" s="19">
        <v>8.7567227785330007E-2</v>
      </c>
      <c r="AB1874" s="51">
        <v>29.3333896817057</v>
      </c>
      <c r="AC1874" s="19">
        <v>0.156783948097727</v>
      </c>
      <c r="AD1874" s="51">
        <v>39.964250308053998</v>
      </c>
      <c r="AE1874" s="19">
        <v>0.20935931740852501</v>
      </c>
      <c r="AF1874" s="87">
        <v>38.713163789478102</v>
      </c>
      <c r="AG1874" s="19">
        <v>4.3071006093669002E-3</v>
      </c>
      <c r="AH1874" s="51">
        <v>-1.36811093088909</v>
      </c>
      <c r="AI1874" s="19">
        <v>1.7076923486456501E-2</v>
      </c>
      <c r="AJ1874" s="51">
        <v>15.4346095556393</v>
      </c>
      <c r="AK1874" s="19">
        <v>0.75848667121143099</v>
      </c>
      <c r="AL1874" s="19">
        <v>6.6078158155505703E-2</v>
      </c>
      <c r="AM1874" s="51">
        <v>79.035573957837201</v>
      </c>
      <c r="AN1874" s="15"/>
      <c r="AO1874" s="22">
        <v>2.2270196124736699E-2</v>
      </c>
      <c r="AP1874" s="22">
        <v>-3.1996793652979201E-2</v>
      </c>
      <c r="AQ1874" s="22">
        <v>6.9678707886851002E-2</v>
      </c>
      <c r="AR1874" s="22">
        <v>-8.9585523978748804E-2</v>
      </c>
      <c r="AS1874" s="20">
        <v>9</v>
      </c>
      <c r="AT1874" s="20">
        <v>3</v>
      </c>
      <c r="AU1874" s="20">
        <v>7</v>
      </c>
      <c r="AV1874" s="21">
        <v>5</v>
      </c>
      <c r="AW1874" s="15"/>
      <c r="AX1874" s="25">
        <v>0.100549617139623</v>
      </c>
      <c r="AY1874" s="26">
        <v>0.69780681222073304</v>
      </c>
      <c r="AZ1874" s="26">
        <v>0.97208017050070294</v>
      </c>
      <c r="BA1874" s="26">
        <v>0.97715547872758202</v>
      </c>
      <c r="BB1874" s="85">
        <v>1.0365545025179E-2</v>
      </c>
      <c r="BC1874" s="88">
        <v>-18.4784705900529</v>
      </c>
      <c r="BD1874" s="18">
        <v>43874</v>
      </c>
      <c r="BE1874" s="18">
        <v>43914</v>
      </c>
      <c r="BF1874" s="20"/>
      <c r="BG1874" s="18"/>
      <c r="BH1874" s="15"/>
    </row>
    <row r="1875" spans="1:60" x14ac:dyDescent="0.25">
      <c r="A1875" s="15"/>
      <c r="B1875" s="14" t="s">
        <v>5794</v>
      </c>
      <c r="C1875" s="14" t="s">
        <v>5795</v>
      </c>
      <c r="D1875" s="14" t="s">
        <v>5763</v>
      </c>
      <c r="E1875" s="16" t="s">
        <v>390</v>
      </c>
      <c r="F1875" s="16" t="s">
        <v>350</v>
      </c>
      <c r="G1875" s="81" t="s">
        <v>145</v>
      </c>
      <c r="H1875" s="82" t="s">
        <v>190</v>
      </c>
      <c r="I1875" s="17" t="s">
        <v>31</v>
      </c>
      <c r="J1875" s="17" t="s">
        <v>5796</v>
      </c>
      <c r="K1875" s="15"/>
      <c r="L1875" s="18">
        <v>44022</v>
      </c>
      <c r="M1875" s="83">
        <v>1943.2364000007501</v>
      </c>
      <c r="N1875" s="84">
        <v>1943.2364000007501</v>
      </c>
      <c r="O1875" s="84">
        <v>1998.3966000005601</v>
      </c>
      <c r="P1875" s="85">
        <f t="shared" si="29"/>
        <v>0.97239777129334859</v>
      </c>
      <c r="Q1875" s="18">
        <v>43874</v>
      </c>
      <c r="R1875" s="86">
        <v>8101826.9019999998</v>
      </c>
      <c r="S1875" s="86">
        <v>7406186.6427421896</v>
      </c>
      <c r="T1875" s="15"/>
      <c r="U1875" s="19">
        <v>5.5930667949724002E-3</v>
      </c>
      <c r="V1875" s="51">
        <v>0.60121959486423304</v>
      </c>
      <c r="W1875" s="19">
        <v>3.0163635608914802E-2</v>
      </c>
      <c r="X1875" s="51">
        <v>3.80528081195735</v>
      </c>
      <c r="Y1875" s="19">
        <v>-8.0178953649010492E-3</v>
      </c>
      <c r="Z1875" s="51">
        <v>18.529883921757602</v>
      </c>
      <c r="AA1875" s="19">
        <v>8.9750658593402505E-2</v>
      </c>
      <c r="AB1875" s="51">
        <v>29.551732762513002</v>
      </c>
      <c r="AC1875" s="19">
        <v>0.161426747064979</v>
      </c>
      <c r="AD1875" s="51">
        <v>40.428530204750103</v>
      </c>
      <c r="AE1875" s="19">
        <v>0.216643816413125</v>
      </c>
      <c r="AF1875" s="87">
        <v>39.441613689938102</v>
      </c>
      <c r="AG1875" s="19">
        <v>4.3621641871141002E-3</v>
      </c>
      <c r="AH1875" s="51">
        <v>-1.3626045731143701</v>
      </c>
      <c r="AI1875" s="19">
        <v>1.81474893561244E-2</v>
      </c>
      <c r="AJ1875" s="51">
        <v>15.5416661426134</v>
      </c>
      <c r="AK1875" s="19">
        <v>0.78872622839175199</v>
      </c>
      <c r="AL1875" s="19">
        <v>6.8140680134092704E-2</v>
      </c>
      <c r="AM1875" s="51">
        <v>82.0595296758693</v>
      </c>
      <c r="AN1875" s="15"/>
      <c r="AO1875" s="22">
        <v>2.2275805831668501E-2</v>
      </c>
      <c r="AP1875" s="22">
        <v>-3.1991459672099203E-2</v>
      </c>
      <c r="AQ1875" s="22">
        <v>6.9854488672717693E-2</v>
      </c>
      <c r="AR1875" s="22">
        <v>-8.9430817912216298E-2</v>
      </c>
      <c r="AS1875" s="20">
        <v>9</v>
      </c>
      <c r="AT1875" s="20">
        <v>3</v>
      </c>
      <c r="AU1875" s="20">
        <v>7</v>
      </c>
      <c r="AV1875" s="21">
        <v>5</v>
      </c>
      <c r="AW1875" s="15"/>
      <c r="AX1875" s="25">
        <v>0.10055456868241899</v>
      </c>
      <c r="AY1875" s="26">
        <v>0.71798762444814201</v>
      </c>
      <c r="AZ1875" s="26">
        <v>0.98023924894005199</v>
      </c>
      <c r="BA1875" s="26">
        <v>1.0061163765331</v>
      </c>
      <c r="BB1875" s="85">
        <v>1.0366132569142801E-2</v>
      </c>
      <c r="BC1875" s="88">
        <v>-18.460604866966602</v>
      </c>
      <c r="BD1875" s="18">
        <v>43874</v>
      </c>
      <c r="BE1875" s="18">
        <v>43914</v>
      </c>
      <c r="BF1875" s="20"/>
      <c r="BG1875" s="18"/>
      <c r="BH1875" s="15"/>
    </row>
    <row r="1876" spans="1:60" x14ac:dyDescent="0.25">
      <c r="A1876" s="15"/>
      <c r="B1876" s="14" t="s">
        <v>5797</v>
      </c>
      <c r="C1876" s="14" t="s">
        <v>5798</v>
      </c>
      <c r="D1876" s="14" t="s">
        <v>5799</v>
      </c>
      <c r="E1876" s="16" t="s">
        <v>36</v>
      </c>
      <c r="F1876" s="16" t="s">
        <v>350</v>
      </c>
      <c r="G1876" s="81" t="s">
        <v>145</v>
      </c>
      <c r="H1876" s="82" t="s">
        <v>190</v>
      </c>
      <c r="I1876" s="17" t="s">
        <v>31</v>
      </c>
      <c r="J1876" s="17" t="s">
        <v>5800</v>
      </c>
      <c r="K1876" s="15"/>
      <c r="L1876" s="18">
        <v>44022</v>
      </c>
      <c r="M1876" s="83">
        <v>1197.79439999908</v>
      </c>
      <c r="N1876" s="84">
        <v>1197.79439999908</v>
      </c>
      <c r="O1876" s="84">
        <v>1282.1097999997401</v>
      </c>
      <c r="P1876" s="85">
        <f t="shared" si="29"/>
        <v>0.93423698968631463</v>
      </c>
      <c r="Q1876" s="18">
        <v>43874</v>
      </c>
      <c r="R1876" s="86">
        <v>47349.904000000002</v>
      </c>
      <c r="S1876" s="86">
        <v>50473.145969482401</v>
      </c>
      <c r="T1876" s="15"/>
      <c r="U1876" s="19">
        <v>7.0922224331297903E-3</v>
      </c>
      <c r="V1876" s="51">
        <v>0.75113515867997205</v>
      </c>
      <c r="W1876" s="19">
        <v>3.3218144526472301E-2</v>
      </c>
      <c r="X1876" s="51">
        <v>4.1107317037167403</v>
      </c>
      <c r="Y1876" s="19">
        <v>-4.88941218409309E-2</v>
      </c>
      <c r="Z1876" s="51">
        <v>14.442261274161901</v>
      </c>
      <c r="AA1876" s="19">
        <v>6.0565121462786899E-2</v>
      </c>
      <c r="AB1876" s="51">
        <v>26.633179049444202</v>
      </c>
      <c r="AC1876" s="19">
        <v>8.5707184544007803E-2</v>
      </c>
      <c r="AD1876" s="51">
        <v>32.856573952653001</v>
      </c>
      <c r="AE1876" s="19">
        <v>0.106623455980298</v>
      </c>
      <c r="AF1876" s="87">
        <v>28.439577646640799</v>
      </c>
      <c r="AG1876" s="19">
        <v>8.1813058168336301E-3</v>
      </c>
      <c r="AH1876" s="51">
        <v>-0.98069041014241498</v>
      </c>
      <c r="AI1876" s="19">
        <v>-1.69513086602819E-2</v>
      </c>
      <c r="AJ1876" s="51">
        <v>12.031786340972801</v>
      </c>
      <c r="AK1876" s="19">
        <v>0.19779439999925699</v>
      </c>
      <c r="AL1876" s="19">
        <v>1.4359624547069001E-2</v>
      </c>
      <c r="AM1876" s="51">
        <v>-11.7424102914811</v>
      </c>
      <c r="AN1876" s="15"/>
      <c r="AO1876" s="22">
        <v>3.0111044336081201E-2</v>
      </c>
      <c r="AP1876" s="22">
        <v>-3.9701819582660398E-2</v>
      </c>
      <c r="AQ1876" s="22">
        <v>7.7564425380842295E-2</v>
      </c>
      <c r="AR1876" s="22">
        <v>-0.11928253735182801</v>
      </c>
      <c r="AS1876" s="20">
        <v>7</v>
      </c>
      <c r="AT1876" s="20">
        <v>5</v>
      </c>
      <c r="AU1876" s="20">
        <v>7</v>
      </c>
      <c r="AV1876" s="21">
        <v>5</v>
      </c>
      <c r="AW1876" s="15"/>
      <c r="AX1876" s="25">
        <v>0.13119463705370399</v>
      </c>
      <c r="AY1876" s="26">
        <v>0.37031133140862899</v>
      </c>
      <c r="AZ1876" s="26">
        <v>0.93194034049247398</v>
      </c>
      <c r="BA1876" s="26">
        <v>0.509424562443201</v>
      </c>
      <c r="BB1876" s="85">
        <v>1.35138234200167E-2</v>
      </c>
      <c r="BC1876" s="88">
        <v>-24.081299433135399</v>
      </c>
      <c r="BD1876" s="18">
        <v>43874</v>
      </c>
      <c r="BE1876" s="18">
        <v>43913</v>
      </c>
      <c r="BF1876" s="20"/>
      <c r="BG1876" s="18"/>
      <c r="BH1876" s="15"/>
    </row>
    <row r="1877" spans="1:60" x14ac:dyDescent="0.25">
      <c r="A1877" s="15"/>
      <c r="B1877" s="14" t="s">
        <v>5801</v>
      </c>
      <c r="C1877" s="14" t="s">
        <v>5802</v>
      </c>
      <c r="D1877" s="14" t="s">
        <v>5799</v>
      </c>
      <c r="E1877" s="16" t="s">
        <v>43</v>
      </c>
      <c r="F1877" s="16" t="s">
        <v>350</v>
      </c>
      <c r="G1877" s="81" t="s">
        <v>145</v>
      </c>
      <c r="H1877" s="82" t="s">
        <v>190</v>
      </c>
      <c r="I1877" s="17" t="s">
        <v>31</v>
      </c>
      <c r="J1877" s="17" t="s">
        <v>5803</v>
      </c>
      <c r="K1877" s="15"/>
      <c r="L1877" s="18">
        <v>44022</v>
      </c>
      <c r="M1877" s="83">
        <v>1612.8427000008501</v>
      </c>
      <c r="N1877" s="84">
        <v>1612.8427000008501</v>
      </c>
      <c r="O1877" s="84">
        <v>1719.2629000004399</v>
      </c>
      <c r="P1877" s="85">
        <f t="shared" si="29"/>
        <v>0.938101264210632</v>
      </c>
      <c r="Q1877" s="18">
        <v>43874</v>
      </c>
      <c r="R1877" s="86">
        <v>5923367.9170000004</v>
      </c>
      <c r="S1877" s="86">
        <v>4657550.1842421899</v>
      </c>
      <c r="T1877" s="15"/>
      <c r="U1877" s="19">
        <v>7.1202792496478703E-3</v>
      </c>
      <c r="V1877" s="51">
        <v>0.75394084033177899</v>
      </c>
      <c r="W1877" s="19">
        <v>3.4083126336554401E-2</v>
      </c>
      <c r="X1877" s="51">
        <v>4.1972298847249503</v>
      </c>
      <c r="Y1877" s="19">
        <v>-4.40538558959815E-2</v>
      </c>
      <c r="Z1877" s="51">
        <v>14.9262878686568</v>
      </c>
      <c r="AA1877" s="19">
        <v>7.1446901971285101E-2</v>
      </c>
      <c r="AB1877" s="51">
        <v>27.721357100294</v>
      </c>
      <c r="AC1877" s="19">
        <v>0.12106297700665899</v>
      </c>
      <c r="AD1877" s="51">
        <v>36.392153198947199</v>
      </c>
      <c r="AE1877" s="19">
        <v>0.17117987657198699</v>
      </c>
      <c r="AF1877" s="87">
        <v>34.895219705824303</v>
      </c>
      <c r="AG1877" s="19">
        <v>8.4624693463410897E-3</v>
      </c>
      <c r="AH1877" s="51">
        <v>-0.95257405719166899</v>
      </c>
      <c r="AI1877" s="19">
        <v>-1.16726531769018E-2</v>
      </c>
      <c r="AJ1877" s="51">
        <v>12.5596518892999</v>
      </c>
      <c r="AK1877" s="19">
        <v>0.61284270000062002</v>
      </c>
      <c r="AL1877" s="19">
        <v>3.8482346588352798E-2</v>
      </c>
      <c r="AM1877" s="51">
        <v>29.762419708655202</v>
      </c>
      <c r="AN1877" s="15"/>
      <c r="AO1877" s="22">
        <v>3.0139790405883101E-2</v>
      </c>
      <c r="AP1877" s="22">
        <v>-3.9675018778325501E-2</v>
      </c>
      <c r="AQ1877" s="22">
        <v>7.8466589031449999E-2</v>
      </c>
      <c r="AR1877" s="22">
        <v>-0.1185207476301</v>
      </c>
      <c r="AS1877" s="20">
        <v>7</v>
      </c>
      <c r="AT1877" s="20">
        <v>5</v>
      </c>
      <c r="AU1877" s="20">
        <v>7</v>
      </c>
      <c r="AV1877" s="21">
        <v>5</v>
      </c>
      <c r="AW1877" s="15"/>
      <c r="AX1877" s="25">
        <v>0.131209859619557</v>
      </c>
      <c r="AY1877" s="26">
        <v>0.447754829300266</v>
      </c>
      <c r="AZ1877" s="26">
        <v>0.97493024711638998</v>
      </c>
      <c r="BA1877" s="26">
        <v>0.61764994483382896</v>
      </c>
      <c r="BB1877" s="85">
        <v>1.3515954167960399E-2</v>
      </c>
      <c r="BC1877" s="88">
        <v>-23.9986740830063</v>
      </c>
      <c r="BD1877" s="18">
        <v>43874</v>
      </c>
      <c r="BE1877" s="18">
        <v>43913</v>
      </c>
      <c r="BF1877" s="20"/>
      <c r="BG1877" s="18"/>
      <c r="BH1877" s="15"/>
    </row>
    <row r="1878" spans="1:60" x14ac:dyDescent="0.25">
      <c r="A1878" s="15"/>
      <c r="B1878" s="14" t="s">
        <v>5804</v>
      </c>
      <c r="C1878" s="14" t="s">
        <v>5805</v>
      </c>
      <c r="D1878" s="14" t="s">
        <v>5799</v>
      </c>
      <c r="E1878" s="16" t="s">
        <v>257</v>
      </c>
      <c r="F1878" s="16" t="s">
        <v>350</v>
      </c>
      <c r="G1878" s="81" t="s">
        <v>145</v>
      </c>
      <c r="H1878" s="82" t="s">
        <v>190</v>
      </c>
      <c r="I1878" s="17" t="s">
        <v>31</v>
      </c>
      <c r="J1878" s="17" t="s">
        <v>5806</v>
      </c>
      <c r="K1878" s="15"/>
      <c r="L1878" s="18">
        <v>44022</v>
      </c>
      <c r="M1878" s="83">
        <v>1655.0687000006401</v>
      </c>
      <c r="N1878" s="84">
        <v>1655.0687000006401</v>
      </c>
      <c r="O1878" s="84">
        <v>1762.84530000016</v>
      </c>
      <c r="P1878" s="85">
        <f t="shared" si="29"/>
        <v>0.93886213384718997</v>
      </c>
      <c r="Q1878" s="18">
        <v>43874</v>
      </c>
      <c r="R1878" s="86">
        <v>11580289.664000001</v>
      </c>
      <c r="S1878" s="86">
        <v>9257221.7527187504</v>
      </c>
      <c r="T1878" s="15"/>
      <c r="U1878" s="19">
        <v>7.1258345105889003E-3</v>
      </c>
      <c r="V1878" s="51">
        <v>0.75449636642588302</v>
      </c>
      <c r="W1878" s="19">
        <v>3.4253297304530902E-2</v>
      </c>
      <c r="X1878" s="51">
        <v>4.2142469815225896</v>
      </c>
      <c r="Y1878" s="19">
        <v>-4.31003256972326E-2</v>
      </c>
      <c r="Z1878" s="51">
        <v>15.021640888531699</v>
      </c>
      <c r="AA1878" s="19">
        <v>7.3597537639216198E-2</v>
      </c>
      <c r="AB1878" s="51">
        <v>27.9364206670725</v>
      </c>
      <c r="AC1878" s="19">
        <v>0.12556285157552299</v>
      </c>
      <c r="AD1878" s="51">
        <v>36.842140655789997</v>
      </c>
      <c r="AE1878" s="19">
        <v>0.178234072005725</v>
      </c>
      <c r="AF1878" s="87">
        <v>35.600639249198103</v>
      </c>
      <c r="AG1878" s="19">
        <v>8.5178747958707408E-3</v>
      </c>
      <c r="AH1878" s="51">
        <v>-0.94703351223870402</v>
      </c>
      <c r="AI1878" s="19">
        <v>-1.06327754001541E-2</v>
      </c>
      <c r="AJ1878" s="51">
        <v>12.6636396669783</v>
      </c>
      <c r="AK1878" s="19">
        <v>0.65506870000041095</v>
      </c>
      <c r="AL1878" s="19">
        <v>4.0604692749184303E-2</v>
      </c>
      <c r="AM1878" s="51">
        <v>33.985019708634397</v>
      </c>
      <c r="AN1878" s="15"/>
      <c r="AO1878" s="22">
        <v>3.0145443502988201E-2</v>
      </c>
      <c r="AP1878" s="22">
        <v>-3.9669734032031598E-2</v>
      </c>
      <c r="AQ1878" s="22">
        <v>7.8643487790031899E-2</v>
      </c>
      <c r="AR1878" s="22">
        <v>-0.118370981396729</v>
      </c>
      <c r="AS1878" s="20">
        <v>7</v>
      </c>
      <c r="AT1878" s="20">
        <v>5</v>
      </c>
      <c r="AU1878" s="20">
        <v>7</v>
      </c>
      <c r="AV1878" s="21">
        <v>5</v>
      </c>
      <c r="AW1878" s="15"/>
      <c r="AX1878" s="25">
        <v>0.13121296291661599</v>
      </c>
      <c r="AY1878" s="26">
        <v>0.46305411355888298</v>
      </c>
      <c r="AZ1878" s="26">
        <v>0.98342311028773099</v>
      </c>
      <c r="BA1878" s="26">
        <v>0.63909802569105501</v>
      </c>
      <c r="BB1878" s="85">
        <v>1.35163844474118E-2</v>
      </c>
      <c r="BC1878" s="88">
        <v>-23.9824447442661</v>
      </c>
      <c r="BD1878" s="18">
        <v>43874</v>
      </c>
      <c r="BE1878" s="18">
        <v>43913</v>
      </c>
      <c r="BF1878" s="20"/>
      <c r="BG1878" s="18"/>
      <c r="BH1878" s="15"/>
    </row>
    <row r="1879" spans="1:60" x14ac:dyDescent="0.25">
      <c r="A1879" s="15"/>
      <c r="B1879" s="14" t="s">
        <v>5807</v>
      </c>
      <c r="C1879" s="14" t="s">
        <v>5808</v>
      </c>
      <c r="D1879" s="14" t="s">
        <v>5799</v>
      </c>
      <c r="E1879" s="16" t="s">
        <v>83</v>
      </c>
      <c r="F1879" s="16" t="s">
        <v>350</v>
      </c>
      <c r="G1879" s="81" t="s">
        <v>145</v>
      </c>
      <c r="H1879" s="82" t="s">
        <v>190</v>
      </c>
      <c r="I1879" s="17" t="s">
        <v>31</v>
      </c>
      <c r="J1879" s="17" t="s">
        <v>5809</v>
      </c>
      <c r="K1879" s="15"/>
      <c r="L1879" s="18">
        <v>44022</v>
      </c>
      <c r="M1879" s="83">
        <v>1413.6886999998201</v>
      </c>
      <c r="N1879" s="84">
        <v>1413.6886999998201</v>
      </c>
      <c r="O1879" s="84">
        <v>1513.2018999997499</v>
      </c>
      <c r="P1879" s="85">
        <f t="shared" si="29"/>
        <v>0.93423666729473032</v>
      </c>
      <c r="Q1879" s="18">
        <v>43874</v>
      </c>
      <c r="R1879" s="86">
        <v>19146.469000000001</v>
      </c>
      <c r="S1879" s="86">
        <v>45057.491442749</v>
      </c>
      <c r="T1879" s="15"/>
      <c r="U1879" s="19">
        <v>7.0922314207564298E-3</v>
      </c>
      <c r="V1879" s="51">
        <v>0.75113605744263601</v>
      </c>
      <c r="W1879" s="19">
        <v>3.3218265649338698E-2</v>
      </c>
      <c r="X1879" s="51">
        <v>4.1107438160033798</v>
      </c>
      <c r="Y1879" s="19">
        <v>-4.8894493320403902E-2</v>
      </c>
      <c r="Z1879" s="51">
        <v>14.4422241262073</v>
      </c>
      <c r="AA1879" s="19">
        <v>6.0565233197848997E-2</v>
      </c>
      <c r="AB1879" s="51">
        <v>26.633190222957602</v>
      </c>
      <c r="AC1879" s="19">
        <v>9.8437730430305195E-2</v>
      </c>
      <c r="AD1879" s="51">
        <v>34.129628541297301</v>
      </c>
      <c r="AE1879" s="19">
        <v>0.135919563041243</v>
      </c>
      <c r="AF1879" s="87">
        <v>31.369188352720801</v>
      </c>
      <c r="AG1879" s="19">
        <v>8.1813317428896006E-3</v>
      </c>
      <c r="AH1879" s="51">
        <v>-0.980687817536818</v>
      </c>
      <c r="AI1879" s="19">
        <v>-1.6951652367424699E-2</v>
      </c>
      <c r="AJ1879" s="51">
        <v>12.0317519702512</v>
      </c>
      <c r="AK1879" s="19">
        <v>0.41368870000063901</v>
      </c>
      <c r="AL1879" s="19">
        <v>3.60264749215276E-2</v>
      </c>
      <c r="AM1879" s="51">
        <v>55.106195739470401</v>
      </c>
      <c r="AN1879" s="15"/>
      <c r="AO1879" s="22">
        <v>3.01111134431267E-2</v>
      </c>
      <c r="AP1879" s="22">
        <v>-3.9701758471892397E-2</v>
      </c>
      <c r="AQ1879" s="22">
        <v>7.7564416034874697E-2</v>
      </c>
      <c r="AR1879" s="22">
        <v>-0.119282527917676</v>
      </c>
      <c r="AS1879" s="20">
        <v>7</v>
      </c>
      <c r="AT1879" s="20">
        <v>5</v>
      </c>
      <c r="AU1879" s="20">
        <v>7</v>
      </c>
      <c r="AV1879" s="21">
        <v>5</v>
      </c>
      <c r="AW1879" s="15"/>
      <c r="AX1879" s="25">
        <v>0.13119462867485701</v>
      </c>
      <c r="AY1879" s="26">
        <v>0.370311909828615</v>
      </c>
      <c r="AZ1879" s="26">
        <v>0.93194046511143802</v>
      </c>
      <c r="BA1879" s="26">
        <v>0.50942542436496296</v>
      </c>
      <c r="BB1879" s="85">
        <v>1.3513822658933399E-2</v>
      </c>
      <c r="BC1879" s="88">
        <v>-24.0813007173128</v>
      </c>
      <c r="BD1879" s="18">
        <v>43874</v>
      </c>
      <c r="BE1879" s="18">
        <v>43913</v>
      </c>
      <c r="BF1879" s="20"/>
      <c r="BG1879" s="18"/>
      <c r="BH1879" s="15"/>
    </row>
    <row r="1880" spans="1:60" x14ac:dyDescent="0.25">
      <c r="A1880" s="15"/>
      <c r="B1880" s="14" t="s">
        <v>5810</v>
      </c>
      <c r="C1880" s="14" t="s">
        <v>5811</v>
      </c>
      <c r="D1880" s="14" t="s">
        <v>5799</v>
      </c>
      <c r="E1880" s="16" t="s">
        <v>363</v>
      </c>
      <c r="F1880" s="16" t="s">
        <v>350</v>
      </c>
      <c r="G1880" s="81" t="s">
        <v>145</v>
      </c>
      <c r="H1880" s="82" t="s">
        <v>190</v>
      </c>
      <c r="I1880" s="17" t="s">
        <v>31</v>
      </c>
      <c r="J1880" s="17" t="s">
        <v>5812</v>
      </c>
      <c r="K1880" s="15"/>
      <c r="L1880" s="18">
        <v>44022</v>
      </c>
      <c r="M1880" s="83">
        <v>1435.25989999995</v>
      </c>
      <c r="N1880" s="84">
        <v>1435.25989999995</v>
      </c>
      <c r="O1880" s="84">
        <v>1535.6690999995899</v>
      </c>
      <c r="P1880" s="85">
        <f t="shared" si="29"/>
        <v>0.93461534128695645</v>
      </c>
      <c r="Q1880" s="18">
        <v>43874</v>
      </c>
      <c r="R1880" s="86">
        <v>6284588.4129999997</v>
      </c>
      <c r="S1880" s="86">
        <v>5262254.3011640599</v>
      </c>
      <c r="T1880" s="15"/>
      <c r="U1880" s="19">
        <v>7.0949799264781203E-3</v>
      </c>
      <c r="V1880" s="51">
        <v>0.75141090801480503</v>
      </c>
      <c r="W1880" s="19">
        <v>3.3303124588201199E-2</v>
      </c>
      <c r="X1880" s="51">
        <v>4.1192297098896198</v>
      </c>
      <c r="Y1880" s="19">
        <v>-4.8420272522926099E-2</v>
      </c>
      <c r="Z1880" s="51">
        <v>14.489646205955101</v>
      </c>
      <c r="AA1880" s="19">
        <v>6.16283880244737E-2</v>
      </c>
      <c r="AB1880" s="51">
        <v>26.739505705598301</v>
      </c>
      <c r="AC1880" s="19">
        <v>0.100638078110933</v>
      </c>
      <c r="AD1880" s="51">
        <v>34.349663309345502</v>
      </c>
      <c r="AE1880" s="19">
        <v>0.13933270055713401</v>
      </c>
      <c r="AF1880" s="87">
        <v>31.710502104309899</v>
      </c>
      <c r="AG1880" s="19">
        <v>8.2089170082326694E-3</v>
      </c>
      <c r="AH1880" s="51">
        <v>-0.97792929100251103</v>
      </c>
      <c r="AI1880" s="19">
        <v>-1.6434426181149299E-2</v>
      </c>
      <c r="AJ1880" s="51">
        <v>12.083474588886</v>
      </c>
      <c r="AK1880" s="19">
        <v>0.43525989999936399</v>
      </c>
      <c r="AL1880" s="19">
        <v>2.8956515665413501E-2</v>
      </c>
      <c r="AM1880" s="51">
        <v>12.004139708529699</v>
      </c>
      <c r="AN1880" s="15"/>
      <c r="AO1880" s="22">
        <v>3.0113937418718699E-2</v>
      </c>
      <c r="AP1880" s="22">
        <v>-3.9699201680377903E-2</v>
      </c>
      <c r="AQ1880" s="22">
        <v>7.7652869091252796E-2</v>
      </c>
      <c r="AR1880" s="22">
        <v>-0.119207807712955</v>
      </c>
      <c r="AS1880" s="20">
        <v>7</v>
      </c>
      <c r="AT1880" s="20">
        <v>5</v>
      </c>
      <c r="AU1880" s="20">
        <v>7</v>
      </c>
      <c r="AV1880" s="21">
        <v>5</v>
      </c>
      <c r="AW1880" s="15"/>
      <c r="AX1880" s="25">
        <v>0.131196114788909</v>
      </c>
      <c r="AY1880" s="26">
        <v>0.37788039835459097</v>
      </c>
      <c r="AZ1880" s="26">
        <v>0.93614189812797099</v>
      </c>
      <c r="BA1880" s="26">
        <v>0.51997681065768098</v>
      </c>
      <c r="BB1880" s="85">
        <v>1.3514030845799401E-2</v>
      </c>
      <c r="BC1880" s="88">
        <v>-24.073200404905901</v>
      </c>
      <c r="BD1880" s="18">
        <v>43874</v>
      </c>
      <c r="BE1880" s="18">
        <v>43913</v>
      </c>
      <c r="BF1880" s="20"/>
      <c r="BG1880" s="18"/>
      <c r="BH1880" s="15"/>
    </row>
    <row r="1881" spans="1:60" x14ac:dyDescent="0.25">
      <c r="A1881" s="15"/>
      <c r="B1881" s="14" t="s">
        <v>5813</v>
      </c>
      <c r="C1881" s="14" t="s">
        <v>5814</v>
      </c>
      <c r="D1881" s="14" t="s">
        <v>5799</v>
      </c>
      <c r="E1881" s="16" t="s">
        <v>367</v>
      </c>
      <c r="F1881" s="16" t="s">
        <v>350</v>
      </c>
      <c r="G1881" s="81" t="s">
        <v>145</v>
      </c>
      <c r="H1881" s="82" t="s">
        <v>190</v>
      </c>
      <c r="I1881" s="17" t="s">
        <v>31</v>
      </c>
      <c r="J1881" s="17" t="s">
        <v>5815</v>
      </c>
      <c r="K1881" s="15"/>
      <c r="L1881" s="18">
        <v>44022</v>
      </c>
      <c r="M1881" s="83">
        <v>1651.18459999934</v>
      </c>
      <c r="N1881" s="84">
        <v>1651.18459999934</v>
      </c>
      <c r="O1881" s="84">
        <v>1758.19510000013</v>
      </c>
      <c r="P1881" s="85">
        <f t="shared" si="29"/>
        <v>0.93913616298852043</v>
      </c>
      <c r="Q1881" s="18">
        <v>43874</v>
      </c>
      <c r="R1881" s="86">
        <v>1119909.0249999999</v>
      </c>
      <c r="S1881" s="86">
        <v>767356.20392773405</v>
      </c>
      <c r="T1881" s="15"/>
      <c r="U1881" s="19">
        <v>7.1277889455814104E-3</v>
      </c>
      <c r="V1881" s="51">
        <v>0.75469180992513396</v>
      </c>
      <c r="W1881" s="19">
        <v>3.4314220474698197E-2</v>
      </c>
      <c r="X1881" s="51">
        <v>4.2203392985393302</v>
      </c>
      <c r="Y1881" s="19">
        <v>-4.2756798015034299E-2</v>
      </c>
      <c r="Z1881" s="51">
        <v>15.055993656744199</v>
      </c>
      <c r="AA1881" s="19">
        <v>7.4373048808411099E-2</v>
      </c>
      <c r="AB1881" s="51">
        <v>28.0139717840066</v>
      </c>
      <c r="AC1881" s="19">
        <v>0.127186564017466</v>
      </c>
      <c r="AD1881" s="51">
        <v>37.004511900013298</v>
      </c>
      <c r="AE1881" s="19">
        <v>0.180783991532808</v>
      </c>
      <c r="AF1881" s="87">
        <v>35.855631201877301</v>
      </c>
      <c r="AG1881" s="19">
        <v>8.5377129562402808E-3</v>
      </c>
      <c r="AH1881" s="51">
        <v>-0.94504969620174994</v>
      </c>
      <c r="AI1881" s="19">
        <v>-1.0257880818244299E-2</v>
      </c>
      <c r="AJ1881" s="51">
        <v>12.701129125169199</v>
      </c>
      <c r="AK1881" s="19">
        <v>0.65118459999910605</v>
      </c>
      <c r="AL1881" s="19">
        <v>4.0411567166302099E-2</v>
      </c>
      <c r="AM1881" s="51">
        <v>33.596609708503799</v>
      </c>
      <c r="AN1881" s="15"/>
      <c r="AO1881" s="22">
        <v>3.0147497089274101E-2</v>
      </c>
      <c r="AP1881" s="22">
        <v>-3.96678481656636E-2</v>
      </c>
      <c r="AQ1881" s="22">
        <v>7.8707468635911895E-2</v>
      </c>
      <c r="AR1881" s="22">
        <v>-0.118317122791341</v>
      </c>
      <c r="AS1881" s="20">
        <v>7</v>
      </c>
      <c r="AT1881" s="20">
        <v>5</v>
      </c>
      <c r="AU1881" s="20">
        <v>7</v>
      </c>
      <c r="AV1881" s="21">
        <v>5</v>
      </c>
      <c r="AW1881" s="15"/>
      <c r="AX1881" s="25">
        <v>0.13121411010768499</v>
      </c>
      <c r="AY1881" s="26">
        <v>0.46857215480213199</v>
      </c>
      <c r="AZ1881" s="26">
        <v>0.98648613188379397</v>
      </c>
      <c r="BA1881" s="26">
        <v>0.64683935791345004</v>
      </c>
      <c r="BB1881" s="85">
        <v>1.35165425881496E-2</v>
      </c>
      <c r="BC1881" s="88">
        <v>-23.976593951432701</v>
      </c>
      <c r="BD1881" s="18">
        <v>43874</v>
      </c>
      <c r="BE1881" s="18">
        <v>43913</v>
      </c>
      <c r="BF1881" s="20"/>
      <c r="BG1881" s="18"/>
      <c r="BH1881" s="15"/>
    </row>
    <row r="1882" spans="1:60" x14ac:dyDescent="0.25">
      <c r="A1882" s="15"/>
      <c r="B1882" s="14" t="s">
        <v>5816</v>
      </c>
      <c r="C1882" s="14" t="s">
        <v>5817</v>
      </c>
      <c r="D1882" s="14" t="s">
        <v>5799</v>
      </c>
      <c r="E1882" s="16" t="s">
        <v>371</v>
      </c>
      <c r="F1882" s="16" t="s">
        <v>350</v>
      </c>
      <c r="G1882" s="81" t="s">
        <v>145</v>
      </c>
      <c r="H1882" s="82" t="s">
        <v>190</v>
      </c>
      <c r="I1882" s="17" t="s">
        <v>31</v>
      </c>
      <c r="J1882" s="17" t="s">
        <v>5818</v>
      </c>
      <c r="K1882" s="15"/>
      <c r="L1882" s="18">
        <v>44022</v>
      </c>
      <c r="M1882" s="83">
        <v>1125.84070000052</v>
      </c>
      <c r="N1882" s="84">
        <v>1125.84070000052</v>
      </c>
      <c r="O1882" s="84">
        <v>1197.6969000008</v>
      </c>
      <c r="P1882" s="85">
        <f t="shared" si="29"/>
        <v>0.94000468732929665</v>
      </c>
      <c r="Q1882" s="18">
        <v>43874</v>
      </c>
      <c r="R1882" s="86">
        <v>99052.403000000006</v>
      </c>
      <c r="S1882" s="86">
        <v>114150.147198486</v>
      </c>
      <c r="T1882" s="15"/>
      <c r="U1882" s="19">
        <v>7.1340405975206496E-3</v>
      </c>
      <c r="V1882" s="51">
        <v>0.75531697511905804</v>
      </c>
      <c r="W1882" s="19">
        <v>3.4507926317019197E-2</v>
      </c>
      <c r="X1882" s="51">
        <v>4.2397098827714199</v>
      </c>
      <c r="Y1882" s="19">
        <v>-4.16682201321237E-2</v>
      </c>
      <c r="Z1882" s="51">
        <v>15.1648514450353</v>
      </c>
      <c r="AA1882" s="19">
        <v>7.6831822416352197E-2</v>
      </c>
      <c r="AB1882" s="51">
        <v>28.259849144786099</v>
      </c>
      <c r="AC1882" s="19">
        <v>0.125840700000554</v>
      </c>
      <c r="AD1882" s="51">
        <v>36.869925498322097</v>
      </c>
      <c r="AE1882" s="19">
        <v>0.125840700000554</v>
      </c>
      <c r="AF1882" s="87">
        <v>30.361302048666399</v>
      </c>
      <c r="AG1882" s="19">
        <v>8.6006570454628707E-3</v>
      </c>
      <c r="AH1882" s="51">
        <v>-0.93875528727949098</v>
      </c>
      <c r="AI1882" s="19">
        <v>-9.0706628179759701E-3</v>
      </c>
      <c r="AJ1882" s="51">
        <v>12.8198509251961</v>
      </c>
      <c r="AK1882" s="19">
        <v>0.125840700000554</v>
      </c>
      <c r="AL1882" s="19">
        <v>1.21911872283818E-2</v>
      </c>
      <c r="AM1882" s="51">
        <v>26.321395739447301</v>
      </c>
      <c r="AN1882" s="15"/>
      <c r="AO1882" s="22">
        <v>3.01539859028708E-2</v>
      </c>
      <c r="AP1882" s="22">
        <v>-3.9661840600274403E-2</v>
      </c>
      <c r="AQ1882" s="22">
        <v>7.8909826259405194E-2</v>
      </c>
      <c r="AR1882" s="22">
        <v>-0.11814636813694999</v>
      </c>
      <c r="AS1882" s="20">
        <v>7</v>
      </c>
      <c r="AT1882" s="20">
        <v>5</v>
      </c>
      <c r="AU1882" s="20">
        <v>7</v>
      </c>
      <c r="AV1882" s="21">
        <v>5</v>
      </c>
      <c r="AW1882" s="15"/>
      <c r="AX1882" s="25">
        <v>0.131217669930629</v>
      </c>
      <c r="AY1882" s="26">
        <v>0.48605917521945202</v>
      </c>
      <c r="AZ1882" s="26">
        <v>0.996192855486697</v>
      </c>
      <c r="BA1882" s="26">
        <v>0.67139065259016195</v>
      </c>
      <c r="BB1882" s="85">
        <v>1.35170352671048E-2</v>
      </c>
      <c r="BC1882" s="88">
        <v>-23.9580731987371</v>
      </c>
      <c r="BD1882" s="18">
        <v>43874</v>
      </c>
      <c r="BE1882" s="18">
        <v>43913</v>
      </c>
      <c r="BF1882" s="20"/>
      <c r="BG1882" s="18"/>
      <c r="BH1882" s="15"/>
    </row>
    <row r="1883" spans="1:60" x14ac:dyDescent="0.25">
      <c r="A1883" s="15"/>
      <c r="B1883" s="14" t="s">
        <v>5819</v>
      </c>
      <c r="C1883" s="14" t="s">
        <v>5820</v>
      </c>
      <c r="D1883" s="14" t="s">
        <v>5799</v>
      </c>
      <c r="E1883" s="16" t="s">
        <v>135</v>
      </c>
      <c r="F1883" s="16" t="s">
        <v>350</v>
      </c>
      <c r="G1883" s="81" t="s">
        <v>145</v>
      </c>
      <c r="H1883" s="82" t="s">
        <v>190</v>
      </c>
      <c r="I1883" s="17" t="s">
        <v>31</v>
      </c>
      <c r="J1883" s="17" t="s">
        <v>64</v>
      </c>
      <c r="K1883" s="15"/>
      <c r="L1883" s="18">
        <v>44022</v>
      </c>
      <c r="M1883" s="83">
        <v>1240.5239000003801</v>
      </c>
      <c r="N1883" s="84">
        <v>1240.5239000003801</v>
      </c>
      <c r="O1883" s="84">
        <v>1323.98699999973</v>
      </c>
      <c r="P1883" s="85">
        <f t="shared" si="29"/>
        <v>0.9369607858692216</v>
      </c>
      <c r="Q1883" s="18">
        <v>43874</v>
      </c>
      <c r="R1883" s="86">
        <v>2297256.1749999998</v>
      </c>
      <c r="S1883" s="86">
        <v>2024319.7811992201</v>
      </c>
      <c r="T1883" s="15"/>
      <c r="U1883" s="19">
        <v>7.1119977892522002E-3</v>
      </c>
      <c r="V1883" s="51">
        <v>0.75311269429221295</v>
      </c>
      <c r="W1883" s="19">
        <v>3.3828414125309798E-2</v>
      </c>
      <c r="X1883" s="51">
        <v>4.1717586636004897</v>
      </c>
      <c r="Y1883" s="19">
        <v>-4.5482993996338303E-2</v>
      </c>
      <c r="Z1883" s="51">
        <v>14.783374058621099</v>
      </c>
      <c r="AA1883" s="19">
        <v>6.8229394593799994E-2</v>
      </c>
      <c r="AB1883" s="51">
        <v>27.399606362538201</v>
      </c>
      <c r="AC1883" s="19">
        <v>0.104468314033584</v>
      </c>
      <c r="AD1883" s="51">
        <v>34.732686901639703</v>
      </c>
      <c r="AE1883" s="19">
        <v>0.13893939012821599</v>
      </c>
      <c r="AF1883" s="87">
        <v>31.671171061432702</v>
      </c>
      <c r="AG1883" s="19">
        <v>8.3796727903973096E-3</v>
      </c>
      <c r="AH1883" s="51">
        <v>-0.96085371278604703</v>
      </c>
      <c r="AI1883" s="19">
        <v>-1.32312755986277E-2</v>
      </c>
      <c r="AJ1883" s="51">
        <v>12.403789647127301</v>
      </c>
      <c r="AK1883" s="19"/>
      <c r="AL1883" s="19"/>
      <c r="AM1883" s="51"/>
      <c r="AN1883" s="15"/>
      <c r="AO1883" s="22">
        <v>3.0131336141494099E-2</v>
      </c>
      <c r="AP1883" s="22">
        <v>-3.9682885267211497E-2</v>
      </c>
      <c r="AQ1883" s="22">
        <v>7.8200343663411304E-2</v>
      </c>
      <c r="AR1883" s="22">
        <v>-0.118745364608039</v>
      </c>
      <c r="AS1883" s="20">
        <v>7</v>
      </c>
      <c r="AT1883" s="20">
        <v>5</v>
      </c>
      <c r="AU1883" s="20">
        <v>7</v>
      </c>
      <c r="AV1883" s="21">
        <v>5</v>
      </c>
      <c r="AW1883" s="15"/>
      <c r="AX1883" s="25">
        <v>0.13120522656536199</v>
      </c>
      <c r="AY1883" s="26">
        <v>0.42486164527190301</v>
      </c>
      <c r="AZ1883" s="26">
        <v>0.962221650878746</v>
      </c>
      <c r="BA1883" s="26">
        <v>0.58559756670001695</v>
      </c>
      <c r="BB1883" s="85">
        <v>1.35153110916144E-2</v>
      </c>
      <c r="BC1883" s="88">
        <v>-24.0230455434939</v>
      </c>
      <c r="BD1883" s="18">
        <v>43874</v>
      </c>
      <c r="BE1883" s="18">
        <v>43913</v>
      </c>
      <c r="BF1883" s="20"/>
      <c r="BG1883" s="18"/>
      <c r="BH1883" s="15"/>
    </row>
    <row r="1884" spans="1:60" x14ac:dyDescent="0.25">
      <c r="A1884" s="15"/>
      <c r="B1884" s="14" t="s">
        <v>5821</v>
      </c>
      <c r="C1884" s="14" t="s">
        <v>5822</v>
      </c>
      <c r="D1884" s="14" t="s">
        <v>5799</v>
      </c>
      <c r="E1884" s="16" t="s">
        <v>378</v>
      </c>
      <c r="F1884" s="16" t="s">
        <v>350</v>
      </c>
      <c r="G1884" s="81" t="s">
        <v>145</v>
      </c>
      <c r="H1884" s="82" t="s">
        <v>190</v>
      </c>
      <c r="I1884" s="17" t="s">
        <v>31</v>
      </c>
      <c r="J1884" s="17" t="s">
        <v>5823</v>
      </c>
      <c r="K1884" s="15"/>
      <c r="L1884" s="18">
        <v>44022</v>
      </c>
      <c r="M1884" s="83">
        <v>1718.5195000004001</v>
      </c>
      <c r="N1884" s="84">
        <v>1718.5195000004001</v>
      </c>
      <c r="O1884" s="84">
        <v>1830.4282000009</v>
      </c>
      <c r="P1884" s="85">
        <f t="shared" si="29"/>
        <v>0.93886201053914875</v>
      </c>
      <c r="Q1884" s="18">
        <v>43874</v>
      </c>
      <c r="R1884" s="86">
        <v>1507768.179</v>
      </c>
      <c r="S1884" s="86">
        <v>1441326.4876914099</v>
      </c>
      <c r="T1884" s="15"/>
      <c r="U1884" s="19">
        <v>7.1258104162552601E-3</v>
      </c>
      <c r="V1884" s="51">
        <v>0.75449395699251898</v>
      </c>
      <c r="W1884" s="19">
        <v>3.4253098992849097E-2</v>
      </c>
      <c r="X1884" s="51">
        <v>4.2142271503544197</v>
      </c>
      <c r="Y1884" s="19">
        <v>-4.3100310903391802E-2</v>
      </c>
      <c r="Z1884" s="51">
        <v>15.0216423679085</v>
      </c>
      <c r="AA1884" s="19">
        <v>7.3597741704361397E-2</v>
      </c>
      <c r="AB1884" s="51">
        <v>27.9364410736016</v>
      </c>
      <c r="AC1884" s="19">
        <v>0.125561898554297</v>
      </c>
      <c r="AD1884" s="51">
        <v>36.842045353667302</v>
      </c>
      <c r="AE1884" s="19">
        <v>0.178233472010179</v>
      </c>
      <c r="AF1884" s="87">
        <v>35.600579249614398</v>
      </c>
      <c r="AG1884" s="19">
        <v>8.5178740664559899E-3</v>
      </c>
      <c r="AH1884" s="51">
        <v>-0.94703358518017899</v>
      </c>
      <c r="AI1884" s="19">
        <v>-1.0632713493578199E-2</v>
      </c>
      <c r="AJ1884" s="51">
        <v>12.6636458576395</v>
      </c>
      <c r="AK1884" s="19">
        <v>0.61595484592893601</v>
      </c>
      <c r="AL1884" s="19">
        <v>5.5911704708705698E-2</v>
      </c>
      <c r="AM1884" s="51">
        <v>64.782391429645898</v>
      </c>
      <c r="AN1884" s="15"/>
      <c r="AO1884" s="22">
        <v>3.01454474956699E-2</v>
      </c>
      <c r="AP1884" s="22">
        <v>-3.9669738494922099E-2</v>
      </c>
      <c r="AQ1884" s="22">
        <v>7.8643513328643194E-2</v>
      </c>
      <c r="AR1884" s="22">
        <v>-0.11837103209196401</v>
      </c>
      <c r="AS1884" s="20">
        <v>7</v>
      </c>
      <c r="AT1884" s="20">
        <v>5</v>
      </c>
      <c r="AU1884" s="20">
        <v>7</v>
      </c>
      <c r="AV1884" s="21">
        <v>5</v>
      </c>
      <c r="AW1884" s="15"/>
      <c r="AX1884" s="25">
        <v>0.13121296162586099</v>
      </c>
      <c r="AY1884" s="26">
        <v>0.46305604824056001</v>
      </c>
      <c r="AZ1884" s="26">
        <v>0.98342432519530099</v>
      </c>
      <c r="BA1884" s="26">
        <v>0.63910067773758805</v>
      </c>
      <c r="BB1884" s="85">
        <v>1.35163842643487E-2</v>
      </c>
      <c r="BC1884" s="88">
        <v>-23.9824266256473</v>
      </c>
      <c r="BD1884" s="18">
        <v>43874</v>
      </c>
      <c r="BE1884" s="18">
        <v>43913</v>
      </c>
      <c r="BF1884" s="20"/>
      <c r="BG1884" s="18"/>
      <c r="BH1884" s="15"/>
    </row>
    <row r="1885" spans="1:60" x14ac:dyDescent="0.25">
      <c r="A1885" s="15"/>
      <c r="B1885" s="14" t="s">
        <v>5824</v>
      </c>
      <c r="C1885" s="14" t="s">
        <v>5825</v>
      </c>
      <c r="D1885" s="14" t="s">
        <v>5799</v>
      </c>
      <c r="E1885" s="16" t="s">
        <v>382</v>
      </c>
      <c r="F1885" s="16" t="s">
        <v>350</v>
      </c>
      <c r="G1885" s="81" t="s">
        <v>145</v>
      </c>
      <c r="H1885" s="82" t="s">
        <v>190</v>
      </c>
      <c r="I1885" s="17" t="s">
        <v>31</v>
      </c>
      <c r="J1885" s="17" t="s">
        <v>5826</v>
      </c>
      <c r="K1885" s="15"/>
      <c r="L1885" s="18">
        <v>44022</v>
      </c>
      <c r="M1885" s="83">
        <v>2028.8220000006299</v>
      </c>
      <c r="N1885" s="84">
        <v>2028.8220000006299</v>
      </c>
      <c r="O1885" s="84">
        <v>2159.1851000003498</v>
      </c>
      <c r="P1885" s="85">
        <f t="shared" si="29"/>
        <v>0.93962393497449626</v>
      </c>
      <c r="Q1885" s="18">
        <v>43874</v>
      </c>
      <c r="R1885" s="86">
        <v>1587656.46</v>
      </c>
      <c r="S1885" s="86">
        <v>1451997.9384433599</v>
      </c>
      <c r="T1885" s="15"/>
      <c r="U1885" s="19">
        <v>7.1313038661173804E-3</v>
      </c>
      <c r="V1885" s="51">
        <v>0.75504330197873104</v>
      </c>
      <c r="W1885" s="19">
        <v>3.44232100269437E-2</v>
      </c>
      <c r="X1885" s="51">
        <v>4.2312382537638804</v>
      </c>
      <c r="Y1885" s="19">
        <v>-4.2145517895769397E-2</v>
      </c>
      <c r="Z1885" s="51">
        <v>15.117121668677999</v>
      </c>
      <c r="AA1885" s="19">
        <v>7.5753190069008297E-2</v>
      </c>
      <c r="AB1885" s="51">
        <v>28.1519859100517</v>
      </c>
      <c r="AC1885" s="19">
        <v>0.13007936983558499</v>
      </c>
      <c r="AD1885" s="51">
        <v>37.2937924818252</v>
      </c>
      <c r="AE1885" s="19">
        <v>0.18533098700223499</v>
      </c>
      <c r="AF1885" s="87">
        <v>36.310330748849097</v>
      </c>
      <c r="AG1885" s="19">
        <v>8.5730764621985093E-3</v>
      </c>
      <c r="AH1885" s="51">
        <v>-0.94151334560592703</v>
      </c>
      <c r="AI1885" s="19">
        <v>-9.5912103743103199E-3</v>
      </c>
      <c r="AJ1885" s="51">
        <v>12.767796169559</v>
      </c>
      <c r="AK1885" s="19">
        <v>0.64372913763742001</v>
      </c>
      <c r="AL1885" s="19">
        <v>5.7953519008151502E-2</v>
      </c>
      <c r="AM1885" s="51">
        <v>67.559820600436097</v>
      </c>
      <c r="AN1885" s="15"/>
      <c r="AO1885" s="22">
        <v>3.0151125012707801E-2</v>
      </c>
      <c r="AP1885" s="22">
        <v>-3.9664483468186497E-2</v>
      </c>
      <c r="AQ1885" s="22">
        <v>7.8820943335813395E-2</v>
      </c>
      <c r="AR1885" s="22">
        <v>-0.118221104951808</v>
      </c>
      <c r="AS1885" s="20">
        <v>7</v>
      </c>
      <c r="AT1885" s="20">
        <v>5</v>
      </c>
      <c r="AU1885" s="20">
        <v>7</v>
      </c>
      <c r="AV1885" s="21">
        <v>5</v>
      </c>
      <c r="AW1885" s="15"/>
      <c r="AX1885" s="25">
        <v>0.131216109661182</v>
      </c>
      <c r="AY1885" s="26">
        <v>0.47838773239573101</v>
      </c>
      <c r="AZ1885" s="26">
        <v>0.99193456753619103</v>
      </c>
      <c r="BA1885" s="26">
        <v>0.66061666237874295</v>
      </c>
      <c r="BB1885" s="85">
        <v>1.3516819340766199E-2</v>
      </c>
      <c r="BC1885" s="88">
        <v>-23.966180574381699</v>
      </c>
      <c r="BD1885" s="18">
        <v>43874</v>
      </c>
      <c r="BE1885" s="18">
        <v>43913</v>
      </c>
      <c r="BF1885" s="20"/>
      <c r="BG1885" s="18"/>
      <c r="BH1885" s="15"/>
    </row>
    <row r="1886" spans="1:60" x14ac:dyDescent="0.25">
      <c r="A1886" s="15"/>
      <c r="B1886" s="14" t="s">
        <v>5827</v>
      </c>
      <c r="C1886" s="14" t="s">
        <v>5828</v>
      </c>
      <c r="D1886" s="14" t="s">
        <v>5799</v>
      </c>
      <c r="E1886" s="16" t="s">
        <v>386</v>
      </c>
      <c r="F1886" s="16" t="s">
        <v>350</v>
      </c>
      <c r="G1886" s="81" t="s">
        <v>145</v>
      </c>
      <c r="H1886" s="82" t="s">
        <v>190</v>
      </c>
      <c r="I1886" s="17" t="s">
        <v>31</v>
      </c>
      <c r="J1886" s="17" t="s">
        <v>5829</v>
      </c>
      <c r="K1886" s="15"/>
      <c r="L1886" s="18">
        <v>44022</v>
      </c>
      <c r="M1886" s="83">
        <v>1795.25359999947</v>
      </c>
      <c r="N1886" s="84">
        <v>1795.25359999947</v>
      </c>
      <c r="O1886" s="84">
        <v>1909.05990000069</v>
      </c>
      <c r="P1886" s="85">
        <f t="shared" si="29"/>
        <v>0.9403862078915497</v>
      </c>
      <c r="Q1886" s="18">
        <v>43874</v>
      </c>
      <c r="R1886" s="86">
        <v>1994767.818</v>
      </c>
      <c r="S1886" s="86">
        <v>1827134.99684766</v>
      </c>
      <c r="T1886" s="15"/>
      <c r="U1886" s="19">
        <v>7.1368708740919802E-3</v>
      </c>
      <c r="V1886" s="51">
        <v>0.75560000277619099</v>
      </c>
      <c r="W1886" s="19">
        <v>3.4593414968185202E-2</v>
      </c>
      <c r="X1886" s="51">
        <v>4.2482587478880296</v>
      </c>
      <c r="Y1886" s="19">
        <v>-4.1189641333403401E-2</v>
      </c>
      <c r="Z1886" s="51">
        <v>15.2127093249146</v>
      </c>
      <c r="AA1886" s="19">
        <v>7.7912972534250002E-2</v>
      </c>
      <c r="AB1886" s="51">
        <v>28.367964156583199</v>
      </c>
      <c r="AC1886" s="19">
        <v>0.134615320199373</v>
      </c>
      <c r="AD1886" s="51">
        <v>37.747387518174897</v>
      </c>
      <c r="AE1886" s="19">
        <v>0.19247097158600801</v>
      </c>
      <c r="AF1886" s="87">
        <v>37.024329207197297</v>
      </c>
      <c r="AG1886" s="19">
        <v>8.6284259650710703E-3</v>
      </c>
      <c r="AH1886" s="51">
        <v>-0.935978395318671</v>
      </c>
      <c r="AI1886" s="19">
        <v>-8.5485284489550395E-3</v>
      </c>
      <c r="AJ1886" s="51">
        <v>12.8720643621054</v>
      </c>
      <c r="AK1886" s="19">
        <v>0.67199418842792502</v>
      </c>
      <c r="AL1886" s="19">
        <v>6.0000243674949202E-2</v>
      </c>
      <c r="AM1886" s="51">
        <v>70.386325679486603</v>
      </c>
      <c r="AN1886" s="15"/>
      <c r="AO1886" s="22">
        <v>3.01567656188126E-2</v>
      </c>
      <c r="AP1886" s="22">
        <v>-3.9659213130107701E-2</v>
      </c>
      <c r="AQ1886" s="22">
        <v>7.89982905534998E-2</v>
      </c>
      <c r="AR1886" s="22">
        <v>-0.118071462027729</v>
      </c>
      <c r="AS1886" s="20">
        <v>7</v>
      </c>
      <c r="AT1886" s="20">
        <v>5</v>
      </c>
      <c r="AU1886" s="20">
        <v>7</v>
      </c>
      <c r="AV1886" s="21">
        <v>5</v>
      </c>
      <c r="AW1886" s="15"/>
      <c r="AX1886" s="25">
        <v>0.13121926642212201</v>
      </c>
      <c r="AY1886" s="26">
        <v>0.493747637389788</v>
      </c>
      <c r="AZ1886" s="26">
        <v>1.00046123944958</v>
      </c>
      <c r="BA1886" s="26">
        <v>0.68219434855655003</v>
      </c>
      <c r="BB1886" s="85">
        <v>1.3517255155820701E-2</v>
      </c>
      <c r="BC1886" s="88">
        <v>-23.949939967889801</v>
      </c>
      <c r="BD1886" s="18">
        <v>43874</v>
      </c>
      <c r="BE1886" s="18">
        <v>43913</v>
      </c>
      <c r="BF1886" s="20"/>
      <c r="BG1886" s="18"/>
      <c r="BH1886" s="15"/>
    </row>
    <row r="1887" spans="1:60" x14ac:dyDescent="0.25">
      <c r="A1887" s="15"/>
      <c r="B1887" s="14" t="s">
        <v>5830</v>
      </c>
      <c r="C1887" s="14" t="s">
        <v>5831</v>
      </c>
      <c r="D1887" s="14" t="s">
        <v>5799</v>
      </c>
      <c r="E1887" s="16" t="s">
        <v>390</v>
      </c>
      <c r="F1887" s="16" t="s">
        <v>350</v>
      </c>
      <c r="G1887" s="81" t="s">
        <v>145</v>
      </c>
      <c r="H1887" s="82" t="s">
        <v>190</v>
      </c>
      <c r="I1887" s="17" t="s">
        <v>31</v>
      </c>
      <c r="J1887" s="17" t="s">
        <v>5832</v>
      </c>
      <c r="K1887" s="15"/>
      <c r="L1887" s="18">
        <v>44022</v>
      </c>
      <c r="M1887" s="83">
        <v>1814.0609000008601</v>
      </c>
      <c r="N1887" s="84">
        <v>1814.0609000008601</v>
      </c>
      <c r="O1887" s="84">
        <v>1927.4958999995099</v>
      </c>
      <c r="P1887" s="85">
        <f t="shared" si="29"/>
        <v>0.94114903175738085</v>
      </c>
      <c r="Q1887" s="18">
        <v>43874</v>
      </c>
      <c r="R1887" s="86">
        <v>11193928.851</v>
      </c>
      <c r="S1887" s="86">
        <v>10183072.769750001</v>
      </c>
      <c r="T1887" s="15"/>
      <c r="U1887" s="19">
        <v>7.1423650097130996E-3</v>
      </c>
      <c r="V1887" s="51">
        <v>0.75614941633830302</v>
      </c>
      <c r="W1887" s="19">
        <v>3.47634626687068E-2</v>
      </c>
      <c r="X1887" s="51">
        <v>4.2652635179401797</v>
      </c>
      <c r="Y1887" s="19">
        <v>-4.0233246177231202E-2</v>
      </c>
      <c r="Z1887" s="51">
        <v>15.3083488405246</v>
      </c>
      <c r="AA1887" s="19">
        <v>8.0076595937571299E-2</v>
      </c>
      <c r="AB1887" s="51">
        <v>28.584326496929901</v>
      </c>
      <c r="AC1887" s="19">
        <v>0.13916856924697599</v>
      </c>
      <c r="AD1887" s="51">
        <v>38.202712422935299</v>
      </c>
      <c r="AE1887" s="19">
        <v>0.199653540579602</v>
      </c>
      <c r="AF1887" s="87">
        <v>37.742586106585797</v>
      </c>
      <c r="AG1887" s="19">
        <v>8.6836180998943694E-3</v>
      </c>
      <c r="AH1887" s="51">
        <v>-0.93045918183634102</v>
      </c>
      <c r="AI1887" s="19">
        <v>-7.5051212434118497E-3</v>
      </c>
      <c r="AJ1887" s="51">
        <v>12.976405082648901</v>
      </c>
      <c r="AK1887" s="19">
        <v>0.70074055670527702</v>
      </c>
      <c r="AL1887" s="19">
        <v>6.2050593860476497E-2</v>
      </c>
      <c r="AM1887" s="51">
        <v>73.260962507221805</v>
      </c>
      <c r="AN1887" s="15"/>
      <c r="AO1887" s="22">
        <v>3.01623716022732E-2</v>
      </c>
      <c r="AP1887" s="22">
        <v>-3.9653979641116201E-2</v>
      </c>
      <c r="AQ1887" s="22">
        <v>7.9175811768436702E-2</v>
      </c>
      <c r="AR1887" s="22">
        <v>-0.117921687555354</v>
      </c>
      <c r="AS1887" s="20">
        <v>7</v>
      </c>
      <c r="AT1887" s="20">
        <v>5</v>
      </c>
      <c r="AU1887" s="20">
        <v>7</v>
      </c>
      <c r="AV1887" s="21">
        <v>5</v>
      </c>
      <c r="AW1887" s="15"/>
      <c r="AX1887" s="25">
        <v>0.13122251136315799</v>
      </c>
      <c r="AY1887" s="26">
        <v>0.50913523315466602</v>
      </c>
      <c r="AZ1887" s="26">
        <v>1.00900253818872</v>
      </c>
      <c r="BA1887" s="26">
        <v>0.70383343346293303</v>
      </c>
      <c r="BB1887" s="85">
        <v>1.3517700122429199E-2</v>
      </c>
      <c r="BC1887" s="88">
        <v>-23.9336955268518</v>
      </c>
      <c r="BD1887" s="18">
        <v>43874</v>
      </c>
      <c r="BE1887" s="18">
        <v>43913</v>
      </c>
      <c r="BF1887" s="20"/>
      <c r="BG1887" s="18"/>
      <c r="BH1887" s="15"/>
    </row>
    <row r="1888" spans="1:60" x14ac:dyDescent="0.25">
      <c r="A1888" s="15"/>
      <c r="B1888" s="14" t="s">
        <v>5833</v>
      </c>
      <c r="C1888" s="14" t="s">
        <v>5834</v>
      </c>
      <c r="D1888" s="14" t="s">
        <v>5835</v>
      </c>
      <c r="E1888" s="16" t="s">
        <v>36</v>
      </c>
      <c r="F1888" s="16" t="s">
        <v>350</v>
      </c>
      <c r="G1888" s="81" t="s">
        <v>145</v>
      </c>
      <c r="H1888" s="82" t="s">
        <v>190</v>
      </c>
      <c r="I1888" s="17" t="s">
        <v>31</v>
      </c>
      <c r="J1888" s="17" t="s">
        <v>5836</v>
      </c>
      <c r="K1888" s="15"/>
      <c r="L1888" s="18">
        <v>44022</v>
      </c>
      <c r="M1888" s="83">
        <v>1048.0091999992701</v>
      </c>
      <c r="N1888" s="84">
        <v>1048.0091999992701</v>
      </c>
      <c r="O1888" s="84">
        <v>1185.7162999995101</v>
      </c>
      <c r="P1888" s="85">
        <f t="shared" si="29"/>
        <v>0.88386167922268011</v>
      </c>
      <c r="Q1888" s="18">
        <v>43843</v>
      </c>
      <c r="R1888" s="86">
        <v>20042.612000000001</v>
      </c>
      <c r="S1888" s="86">
        <v>19510.358381683302</v>
      </c>
      <c r="T1888" s="15"/>
      <c r="U1888" s="19">
        <v>1.1765337378165E-2</v>
      </c>
      <c r="V1888" s="51">
        <v>1.2184466531834901</v>
      </c>
      <c r="W1888" s="19">
        <v>2.3647515150514699E-2</v>
      </c>
      <c r="X1888" s="51">
        <v>3.1536687661173302</v>
      </c>
      <c r="Y1888" s="19">
        <v>-0.10424496975611</v>
      </c>
      <c r="Z1888" s="51">
        <v>8.9071764826367108</v>
      </c>
      <c r="AA1888" s="19">
        <v>-8.6584510972897999E-4</v>
      </c>
      <c r="AB1888" s="51">
        <v>20.490082392178</v>
      </c>
      <c r="AC1888" s="19"/>
      <c r="AD1888" s="51"/>
      <c r="AE1888" s="19"/>
      <c r="AF1888" s="87"/>
      <c r="AG1888" s="19">
        <v>6.8698085524374602E-3</v>
      </c>
      <c r="AH1888" s="51">
        <v>-1.1118401365820301</v>
      </c>
      <c r="AI1888" s="19">
        <v>-7.1788060607141199E-2</v>
      </c>
      <c r="AJ1888" s="51">
        <v>6.5481111462795498</v>
      </c>
      <c r="AK1888" s="19">
        <v>4.8009199999796699E-2</v>
      </c>
      <c r="AL1888" s="19">
        <v>3.0924389810024901E-2</v>
      </c>
      <c r="AM1888" s="51">
        <v>29.8001756644226</v>
      </c>
      <c r="AN1888" s="15"/>
      <c r="AO1888" s="22">
        <v>5.1872213916794897E-2</v>
      </c>
      <c r="AP1888" s="22">
        <v>-9.8646529491816196E-2</v>
      </c>
      <c r="AQ1888" s="22">
        <v>6.7873996000344106E-2</v>
      </c>
      <c r="AR1888" s="22">
        <v>-0.132968948543712</v>
      </c>
      <c r="AS1888" s="20">
        <v>7</v>
      </c>
      <c r="AT1888" s="20">
        <v>5</v>
      </c>
      <c r="AU1888" s="20">
        <v>7</v>
      </c>
      <c r="AV1888" s="21">
        <v>5</v>
      </c>
      <c r="AW1888" s="15"/>
      <c r="AX1888" s="25">
        <v>0.24812255392462201</v>
      </c>
      <c r="AY1888" s="26">
        <v>2.9244525686039E-2</v>
      </c>
      <c r="AZ1888" s="26">
        <v>0.88437474555394102</v>
      </c>
      <c r="BA1888" s="26">
        <v>3.8018099272505899E-2</v>
      </c>
      <c r="BB1888" s="85">
        <v>2.5253383553790601E-2</v>
      </c>
      <c r="BC1888" s="88">
        <v>-29.4990884412837</v>
      </c>
      <c r="BD1888" s="18">
        <v>43843</v>
      </c>
      <c r="BE1888" s="18">
        <v>43913</v>
      </c>
      <c r="BF1888" s="20"/>
      <c r="BG1888" s="18"/>
      <c r="BH1888" s="15"/>
    </row>
    <row r="1889" spans="1:60" x14ac:dyDescent="0.25">
      <c r="A1889" s="15"/>
      <c r="B1889" s="14" t="s">
        <v>5837</v>
      </c>
      <c r="C1889" s="14" t="s">
        <v>5838</v>
      </c>
      <c r="D1889" s="14" t="s">
        <v>5835</v>
      </c>
      <c r="E1889" s="16" t="s">
        <v>43</v>
      </c>
      <c r="F1889" s="16" t="s">
        <v>350</v>
      </c>
      <c r="G1889" s="81" t="s">
        <v>145</v>
      </c>
      <c r="H1889" s="82" t="s">
        <v>190</v>
      </c>
      <c r="I1889" s="17" t="s">
        <v>31</v>
      </c>
      <c r="J1889" s="17" t="s">
        <v>5839</v>
      </c>
      <c r="K1889" s="15"/>
      <c r="L1889" s="18">
        <v>44022</v>
      </c>
      <c r="M1889" s="83">
        <v>1069.4047999996701</v>
      </c>
      <c r="N1889" s="84">
        <v>1069.4047999996701</v>
      </c>
      <c r="O1889" s="84">
        <v>1203.8980999998701</v>
      </c>
      <c r="P1889" s="85">
        <f t="shared" si="29"/>
        <v>0.88828514639219514</v>
      </c>
      <c r="Q1889" s="18">
        <v>43843</v>
      </c>
      <c r="R1889" s="86">
        <v>395384.65899999999</v>
      </c>
      <c r="S1889" s="86">
        <v>185903.50274438501</v>
      </c>
      <c r="T1889" s="15"/>
      <c r="U1889" s="19">
        <v>1.17934815207263E-2</v>
      </c>
      <c r="V1889" s="51">
        <v>1.22126106743963</v>
      </c>
      <c r="W1889" s="19">
        <v>2.45042615315469E-2</v>
      </c>
      <c r="X1889" s="51">
        <v>3.23934340422056</v>
      </c>
      <c r="Y1889" s="19">
        <v>-9.9686727072403294E-2</v>
      </c>
      <c r="Z1889" s="51">
        <v>9.3630007510073501</v>
      </c>
      <c r="AA1889" s="19">
        <v>9.3836199321231106E-3</v>
      </c>
      <c r="AB1889" s="51">
        <v>21.515028896363201</v>
      </c>
      <c r="AC1889" s="19"/>
      <c r="AD1889" s="51"/>
      <c r="AE1889" s="19"/>
      <c r="AF1889" s="87"/>
      <c r="AG1889" s="19">
        <v>7.1506053518532999E-3</v>
      </c>
      <c r="AH1889" s="51">
        <v>-1.08376045664045</v>
      </c>
      <c r="AI1889" s="19">
        <v>-6.6804425984664698E-2</v>
      </c>
      <c r="AJ1889" s="51">
        <v>7.0464746085272099</v>
      </c>
      <c r="AK1889" s="19">
        <v>6.9404800000484101E-2</v>
      </c>
      <c r="AL1889" s="19">
        <v>4.5627085772139302E-2</v>
      </c>
      <c r="AM1889" s="51">
        <v>32.931177606049502</v>
      </c>
      <c r="AN1889" s="15"/>
      <c r="AO1889" s="22">
        <v>5.1901553790230502E-2</v>
      </c>
      <c r="AP1889" s="22">
        <v>-9.8571198348508901E-2</v>
      </c>
      <c r="AQ1889" s="22">
        <v>6.8767814449529396E-2</v>
      </c>
      <c r="AR1889" s="22">
        <v>-0.13221944527322199</v>
      </c>
      <c r="AS1889" s="20">
        <v>7</v>
      </c>
      <c r="AT1889" s="20">
        <v>5</v>
      </c>
      <c r="AU1889" s="20">
        <v>7</v>
      </c>
      <c r="AV1889" s="21">
        <v>5</v>
      </c>
      <c r="AW1889" s="15"/>
      <c r="AX1889" s="25">
        <v>0.248115439427784</v>
      </c>
      <c r="AY1889" s="26">
        <v>6.8556702474324993E-2</v>
      </c>
      <c r="AZ1889" s="26">
        <v>0.93122557966307795</v>
      </c>
      <c r="BA1889" s="26">
        <v>8.9233182605084893E-2</v>
      </c>
      <c r="BB1889" s="85">
        <v>2.5253918893686202E-2</v>
      </c>
      <c r="BC1889" s="88">
        <v>-29.361322191631199</v>
      </c>
      <c r="BD1889" s="18">
        <v>43843</v>
      </c>
      <c r="BE1889" s="18">
        <v>43913</v>
      </c>
      <c r="BF1889" s="20"/>
      <c r="BG1889" s="18"/>
      <c r="BH1889" s="15"/>
    </row>
    <row r="1890" spans="1:60" x14ac:dyDescent="0.25">
      <c r="A1890" s="15"/>
      <c r="B1890" s="14" t="s">
        <v>5840</v>
      </c>
      <c r="C1890" s="14" t="s">
        <v>5841</v>
      </c>
      <c r="D1890" s="14" t="s">
        <v>5835</v>
      </c>
      <c r="E1890" s="16" t="s">
        <v>257</v>
      </c>
      <c r="F1890" s="16" t="s">
        <v>350</v>
      </c>
      <c r="G1890" s="81" t="s">
        <v>145</v>
      </c>
      <c r="H1890" s="82" t="s">
        <v>190</v>
      </c>
      <c r="I1890" s="17" t="s">
        <v>31</v>
      </c>
      <c r="J1890" s="17" t="s">
        <v>5842</v>
      </c>
      <c r="K1890" s="15"/>
      <c r="L1890" s="18">
        <v>44022</v>
      </c>
      <c r="M1890" s="83">
        <v>1067.73509999923</v>
      </c>
      <c r="N1890" s="84">
        <v>1067.73509999923</v>
      </c>
      <c r="O1890" s="84">
        <v>1200.8395000006999</v>
      </c>
      <c r="P1890" s="85">
        <f t="shared" si="29"/>
        <v>0.8891572104337071</v>
      </c>
      <c r="Q1890" s="18">
        <v>43843</v>
      </c>
      <c r="R1890" s="86">
        <v>508140.21500000003</v>
      </c>
      <c r="S1890" s="86">
        <v>243759.594435059</v>
      </c>
      <c r="T1890" s="15"/>
      <c r="U1890" s="19">
        <v>1.17991019851615E-2</v>
      </c>
      <c r="V1890" s="51">
        <v>1.2218231138831499</v>
      </c>
      <c r="W1890" s="19">
        <v>2.4673011745107901E-2</v>
      </c>
      <c r="X1890" s="51">
        <v>3.2562184255766602</v>
      </c>
      <c r="Y1890" s="19">
        <v>-9.8787974241568002E-2</v>
      </c>
      <c r="Z1890" s="51">
        <v>9.4528760340908793</v>
      </c>
      <c r="AA1890" s="19">
        <v>1.1410460576371399E-2</v>
      </c>
      <c r="AB1890" s="51">
        <v>21.717712960787999</v>
      </c>
      <c r="AC1890" s="19"/>
      <c r="AD1890" s="51"/>
      <c r="AE1890" s="19"/>
      <c r="AF1890" s="87"/>
      <c r="AG1890" s="19">
        <v>7.2059504782373603E-3</v>
      </c>
      <c r="AH1890" s="51">
        <v>-1.0782259440020401</v>
      </c>
      <c r="AI1890" s="19">
        <v>-6.5821503668339595E-2</v>
      </c>
      <c r="AJ1890" s="51">
        <v>7.1447668401597202</v>
      </c>
      <c r="AK1890" s="19">
        <v>6.7735099999481505E-2</v>
      </c>
      <c r="AL1890" s="19">
        <v>4.4904535416208098E-2</v>
      </c>
      <c r="AM1890" s="51">
        <v>32.212452135980101</v>
      </c>
      <c r="AN1890" s="15"/>
      <c r="AO1890" s="22">
        <v>5.1907368379033897E-2</v>
      </c>
      <c r="AP1890" s="22">
        <v>-9.8556259014003403E-2</v>
      </c>
      <c r="AQ1890" s="22">
        <v>6.8943499738452402E-2</v>
      </c>
      <c r="AR1890" s="22">
        <v>-0.13207158070057601</v>
      </c>
      <c r="AS1890" s="20">
        <v>7</v>
      </c>
      <c r="AT1890" s="20">
        <v>5</v>
      </c>
      <c r="AU1890" s="20">
        <v>7</v>
      </c>
      <c r="AV1890" s="21">
        <v>5</v>
      </c>
      <c r="AW1890" s="15"/>
      <c r="AX1890" s="25">
        <v>0.24811263472714901</v>
      </c>
      <c r="AY1890" s="26">
        <v>7.6406738691275705E-2</v>
      </c>
      <c r="AZ1890" s="26">
        <v>0.94057855240953403</v>
      </c>
      <c r="BA1890" s="26">
        <v>9.9475196165826701E-2</v>
      </c>
      <c r="BB1890" s="85">
        <v>2.5253882458091501E-2</v>
      </c>
      <c r="BC1890" s="88">
        <v>-29.334203280333899</v>
      </c>
      <c r="BD1890" s="18">
        <v>43843</v>
      </c>
      <c r="BE1890" s="18">
        <v>43913</v>
      </c>
      <c r="BF1890" s="20"/>
      <c r="BG1890" s="18"/>
      <c r="BH1890" s="15"/>
    </row>
    <row r="1891" spans="1:60" x14ac:dyDescent="0.25">
      <c r="A1891" s="15"/>
      <c r="B1891" s="14" t="s">
        <v>5843</v>
      </c>
      <c r="C1891" s="14" t="s">
        <v>5844</v>
      </c>
      <c r="D1891" s="14" t="s">
        <v>5835</v>
      </c>
      <c r="E1891" s="16" t="s">
        <v>83</v>
      </c>
      <c r="F1891" s="16" t="s">
        <v>350</v>
      </c>
      <c r="G1891" s="81" t="s">
        <v>145</v>
      </c>
      <c r="H1891" s="82" t="s">
        <v>190</v>
      </c>
      <c r="I1891" s="17" t="s">
        <v>31</v>
      </c>
      <c r="J1891" s="17" t="s">
        <v>5845</v>
      </c>
      <c r="K1891" s="15"/>
      <c r="L1891" s="18">
        <v>44022</v>
      </c>
      <c r="M1891" s="83">
        <v>1112.5977999996401</v>
      </c>
      <c r="N1891" s="84">
        <v>1112.5977999996401</v>
      </c>
      <c r="O1891" s="84"/>
      <c r="P1891" s="85" t="str">
        <f t="shared" si="29"/>
        <v/>
      </c>
      <c r="Q1891" s="18"/>
      <c r="R1891" s="86">
        <v>675.81799999999998</v>
      </c>
      <c r="S1891" s="86"/>
      <c r="T1891" s="15"/>
      <c r="U1891" s="19">
        <v>1.17652729022666E-2</v>
      </c>
      <c r="V1891" s="51">
        <v>1.2184402055936501</v>
      </c>
      <c r="W1891" s="19">
        <v>2.3647066844205301E-2</v>
      </c>
      <c r="X1891" s="51">
        <v>3.1536239354863902</v>
      </c>
      <c r="Y1891" s="19"/>
      <c r="Z1891" s="51"/>
      <c r="AA1891" s="19"/>
      <c r="AB1891" s="51"/>
      <c r="AC1891" s="19"/>
      <c r="AD1891" s="51"/>
      <c r="AE1891" s="19"/>
      <c r="AF1891" s="87"/>
      <c r="AG1891" s="19">
        <v>6.8696409834956302E-3</v>
      </c>
      <c r="AH1891" s="51">
        <v>-1.1118568934762201</v>
      </c>
      <c r="AI1891" s="19"/>
      <c r="AJ1891" s="51"/>
      <c r="AK1891" s="19">
        <v>0.11259780000007601</v>
      </c>
      <c r="AL1891" s="19">
        <v>0.42445162616262699</v>
      </c>
      <c r="AM1891" s="51">
        <v>-14.160077542517699</v>
      </c>
      <c r="AN1891" s="15"/>
      <c r="AO1891" s="22">
        <v>3.7377115511844701E-2</v>
      </c>
      <c r="AP1891" s="22">
        <v>-3.5030799999731202E-2</v>
      </c>
      <c r="AQ1891" s="22">
        <v>6.7874216914788094E-2</v>
      </c>
      <c r="AR1891" s="22">
        <v>-1.7851485896244398E-2</v>
      </c>
      <c r="AS1891" s="20"/>
      <c r="AT1891" s="20"/>
      <c r="AU1891" s="20"/>
      <c r="AV1891" s="21"/>
      <c r="AW1891" s="15"/>
      <c r="AX1891" s="25"/>
      <c r="AY1891" s="26"/>
      <c r="AZ1891" s="26"/>
      <c r="BA1891" s="26"/>
      <c r="BB1891" s="85"/>
      <c r="BC1891" s="88">
        <v>-6.64962673678383</v>
      </c>
      <c r="BD1891" s="18">
        <v>43950</v>
      </c>
      <c r="BE1891" s="18">
        <v>43964</v>
      </c>
      <c r="BF1891" s="20">
        <v>28</v>
      </c>
      <c r="BG1891" s="18">
        <v>43990</v>
      </c>
      <c r="BH1891" s="15"/>
    </row>
    <row r="1892" spans="1:60" x14ac:dyDescent="0.25">
      <c r="A1892" s="15"/>
      <c r="B1892" s="14" t="s">
        <v>5846</v>
      </c>
      <c r="C1892" s="14" t="s">
        <v>5847</v>
      </c>
      <c r="D1892" s="14" t="s">
        <v>5835</v>
      </c>
      <c r="E1892" s="16" t="s">
        <v>363</v>
      </c>
      <c r="F1892" s="16" t="s">
        <v>350</v>
      </c>
      <c r="G1892" s="81" t="s">
        <v>145</v>
      </c>
      <c r="H1892" s="82" t="s">
        <v>190</v>
      </c>
      <c r="I1892" s="17" t="s">
        <v>31</v>
      </c>
      <c r="J1892" s="17" t="s">
        <v>5848</v>
      </c>
      <c r="K1892" s="15"/>
      <c r="L1892" s="18">
        <v>44022</v>
      </c>
      <c r="M1892" s="83">
        <v>1054.02129999921</v>
      </c>
      <c r="N1892" s="84">
        <v>1054.02129999921</v>
      </c>
      <c r="O1892" s="84">
        <v>1191.9346999991701</v>
      </c>
      <c r="P1892" s="85">
        <f t="shared" si="29"/>
        <v>0.8842945003614241</v>
      </c>
      <c r="Q1892" s="18">
        <v>43843</v>
      </c>
      <c r="R1892" s="86">
        <v>497598.30900000001</v>
      </c>
      <c r="S1892" s="86">
        <v>358548.34038525401</v>
      </c>
      <c r="T1892" s="15"/>
      <c r="U1892" s="19">
        <v>1.17680452476634E-2</v>
      </c>
      <c r="V1892" s="51">
        <v>1.2187174401333301</v>
      </c>
      <c r="W1892" s="19">
        <v>2.37314412352134E-2</v>
      </c>
      <c r="X1892" s="51">
        <v>3.1620613745872101</v>
      </c>
      <c r="Y1892" s="19">
        <v>-0.103798982262524</v>
      </c>
      <c r="Z1892" s="51">
        <v>8.9517752319952706</v>
      </c>
      <c r="AA1892" s="19">
        <v>1.3436068547889601E-4</v>
      </c>
      <c r="AB1892" s="51">
        <v>20.590102971706099</v>
      </c>
      <c r="AC1892" s="19"/>
      <c r="AD1892" s="51"/>
      <c r="AE1892" s="19"/>
      <c r="AF1892" s="87"/>
      <c r="AG1892" s="19">
        <v>6.8972981680417399E-3</v>
      </c>
      <c r="AH1892" s="51">
        <v>-1.1090911750215999</v>
      </c>
      <c r="AI1892" s="19">
        <v>-7.1300478182820398E-2</v>
      </c>
      <c r="AJ1892" s="51">
        <v>6.5968693887116396</v>
      </c>
      <c r="AK1892" s="19">
        <v>5.4021299998567002E-2</v>
      </c>
      <c r="AL1892" s="19">
        <v>3.4853018609282999E-2</v>
      </c>
      <c r="AM1892" s="51">
        <v>31.026268459041599</v>
      </c>
      <c r="AN1892" s="15"/>
      <c r="AO1892" s="22">
        <v>5.1875124110665603E-2</v>
      </c>
      <c r="AP1892" s="22">
        <v>-9.8639054079249E-2</v>
      </c>
      <c r="AQ1892" s="22">
        <v>6.7961506318169995E-2</v>
      </c>
      <c r="AR1892" s="22">
        <v>-0.13289563462967599</v>
      </c>
      <c r="AS1892" s="20">
        <v>7</v>
      </c>
      <c r="AT1892" s="20">
        <v>5</v>
      </c>
      <c r="AU1892" s="20">
        <v>7</v>
      </c>
      <c r="AV1892" s="21">
        <v>5</v>
      </c>
      <c r="AW1892" s="15"/>
      <c r="AX1892" s="25">
        <v>0.24812823283660701</v>
      </c>
      <c r="AY1892" s="26">
        <v>3.2734210894830099E-2</v>
      </c>
      <c r="AZ1892" s="26">
        <v>0.88853590718281295</v>
      </c>
      <c r="BA1892" s="26">
        <v>4.2558797996093703E-2</v>
      </c>
      <c r="BB1892" s="85">
        <v>2.5254084541811599E-2</v>
      </c>
      <c r="BC1892" s="88">
        <v>-29.485591786127799</v>
      </c>
      <c r="BD1892" s="18">
        <v>43843</v>
      </c>
      <c r="BE1892" s="18">
        <v>43913</v>
      </c>
      <c r="BF1892" s="20"/>
      <c r="BG1892" s="18"/>
      <c r="BH1892" s="15"/>
    </row>
    <row r="1893" spans="1:60" x14ac:dyDescent="0.25">
      <c r="A1893" s="15"/>
      <c r="B1893" s="14" t="s">
        <v>5849</v>
      </c>
      <c r="C1893" s="14" t="s">
        <v>5850</v>
      </c>
      <c r="D1893" s="14" t="s">
        <v>5835</v>
      </c>
      <c r="E1893" s="16" t="s">
        <v>367</v>
      </c>
      <c r="F1893" s="16" t="s">
        <v>350</v>
      </c>
      <c r="G1893" s="81" t="s">
        <v>145</v>
      </c>
      <c r="H1893" s="82" t="s">
        <v>190</v>
      </c>
      <c r="I1893" s="17" t="s">
        <v>31</v>
      </c>
      <c r="J1893" s="17" t="s">
        <v>5851</v>
      </c>
      <c r="K1893" s="15"/>
      <c r="L1893" s="18">
        <v>44022</v>
      </c>
      <c r="M1893" s="83">
        <v>1039.2305999994301</v>
      </c>
      <c r="N1893" s="84">
        <v>1039.2305999994301</v>
      </c>
      <c r="O1893" s="84">
        <v>1168.3696999996901</v>
      </c>
      <c r="P1893" s="85">
        <f t="shared" si="29"/>
        <v>0.88947068723170908</v>
      </c>
      <c r="Q1893" s="18">
        <v>43843</v>
      </c>
      <c r="R1893" s="86">
        <v>42943.92</v>
      </c>
      <c r="S1893" s="86">
        <v>23061.954755737301</v>
      </c>
      <c r="T1893" s="15"/>
      <c r="U1893" s="19">
        <v>1.18010775076982E-2</v>
      </c>
      <c r="V1893" s="51">
        <v>1.22202066613681</v>
      </c>
      <c r="W1893" s="19">
        <v>2.4733288277275299E-2</v>
      </c>
      <c r="X1893" s="51">
        <v>3.2622460787934</v>
      </c>
      <c r="Y1893" s="19">
        <v>-9.8464911045157394E-2</v>
      </c>
      <c r="Z1893" s="51">
        <v>9.4851823537319397</v>
      </c>
      <c r="AA1893" s="19">
        <v>-2.1624364526360299E-2</v>
      </c>
      <c r="AB1893" s="51">
        <v>18.414230450522201</v>
      </c>
      <c r="AC1893" s="19"/>
      <c r="AD1893" s="51"/>
      <c r="AE1893" s="19"/>
      <c r="AF1893" s="87"/>
      <c r="AG1893" s="19">
        <v>7.2257011761394097E-3</v>
      </c>
      <c r="AH1893" s="51">
        <v>-1.07625087421184</v>
      </c>
      <c r="AI1893" s="19">
        <v>-6.5468261524074506E-2</v>
      </c>
      <c r="AJ1893" s="51">
        <v>7.1800910545862298</v>
      </c>
      <c r="AK1893" s="19">
        <v>3.9230599999427802E-2</v>
      </c>
      <c r="AL1893" s="19">
        <v>2.66278054568829E-2</v>
      </c>
      <c r="AM1893" s="51">
        <v>28.926362810947499</v>
      </c>
      <c r="AN1893" s="15"/>
      <c r="AO1893" s="22">
        <v>5.1909442488977199E-2</v>
      </c>
      <c r="AP1893" s="22">
        <v>-9.8551060073077706E-2</v>
      </c>
      <c r="AQ1893" s="22">
        <v>6.9006950685434304E-2</v>
      </c>
      <c r="AR1893" s="22">
        <v>-0.13201866472634699</v>
      </c>
      <c r="AS1893" s="20">
        <v>6</v>
      </c>
      <c r="AT1893" s="20">
        <v>5</v>
      </c>
      <c r="AU1893" s="20">
        <v>7</v>
      </c>
      <c r="AV1893" s="21">
        <v>5</v>
      </c>
      <c r="AW1893" s="15"/>
      <c r="AX1893" s="25">
        <v>0.24658550400839899</v>
      </c>
      <c r="AY1893" s="26">
        <v>-6.2683822446956597E-2</v>
      </c>
      <c r="AZ1893" s="26">
        <v>0.78370287811412698</v>
      </c>
      <c r="BA1893" s="26">
        <v>-8.1393349734184994E-2</v>
      </c>
      <c r="BB1893" s="85">
        <v>2.5095052246324499E-2</v>
      </c>
      <c r="BC1893" s="88">
        <v>-29.32446810283</v>
      </c>
      <c r="BD1893" s="18">
        <v>43843</v>
      </c>
      <c r="BE1893" s="18">
        <v>43913</v>
      </c>
      <c r="BF1893" s="20"/>
      <c r="BG1893" s="18"/>
      <c r="BH1893" s="15"/>
    </row>
    <row r="1894" spans="1:60" x14ac:dyDescent="0.25">
      <c r="A1894" s="15"/>
      <c r="B1894" s="14" t="s">
        <v>5852</v>
      </c>
      <c r="C1894" s="14" t="s">
        <v>5853</v>
      </c>
      <c r="D1894" s="14" t="s">
        <v>5835</v>
      </c>
      <c r="E1894" s="16" t="s">
        <v>371</v>
      </c>
      <c r="F1894" s="16" t="s">
        <v>350</v>
      </c>
      <c r="G1894" s="81" t="s">
        <v>145</v>
      </c>
      <c r="H1894" s="82" t="s">
        <v>190</v>
      </c>
      <c r="I1894" s="17" t="s">
        <v>31</v>
      </c>
      <c r="J1894" s="17" t="s">
        <v>5854</v>
      </c>
      <c r="K1894" s="15"/>
      <c r="L1894" s="18">
        <v>44022</v>
      </c>
      <c r="M1894" s="83">
        <v>982.92750000022397</v>
      </c>
      <c r="N1894" s="84">
        <v>982.92750000022397</v>
      </c>
      <c r="O1894" s="84"/>
      <c r="P1894" s="85" t="str">
        <f t="shared" si="29"/>
        <v/>
      </c>
      <c r="Q1894" s="18"/>
      <c r="R1894" s="86">
        <v>44382.824000000001</v>
      </c>
      <c r="S1894" s="86"/>
      <c r="T1894" s="15"/>
      <c r="U1894" s="19">
        <v>1.1807417949967199E-2</v>
      </c>
      <c r="V1894" s="51">
        <v>1.22265471036371</v>
      </c>
      <c r="W1894" s="19">
        <v>2.4925674373662301E-2</v>
      </c>
      <c r="X1894" s="51">
        <v>3.2814846884321001</v>
      </c>
      <c r="Y1894" s="19">
        <v>-9.74384736819775E-2</v>
      </c>
      <c r="Z1894" s="51">
        <v>9.5878260900499299</v>
      </c>
      <c r="AA1894" s="19"/>
      <c r="AB1894" s="51"/>
      <c r="AC1894" s="19"/>
      <c r="AD1894" s="51"/>
      <c r="AE1894" s="19"/>
      <c r="AF1894" s="87"/>
      <c r="AG1894" s="19">
        <v>7.2887791229732102E-3</v>
      </c>
      <c r="AH1894" s="51">
        <v>-1.0699430795284599</v>
      </c>
      <c r="AI1894" s="19">
        <v>-6.4345774771063596E-2</v>
      </c>
      <c r="AJ1894" s="51">
        <v>7.2923397298873196</v>
      </c>
      <c r="AK1894" s="19">
        <v>-1.7072499999812901E-2</v>
      </c>
      <c r="AL1894" s="19">
        <v>-2.28176623595573E-2</v>
      </c>
      <c r="AM1894" s="51">
        <v>17.5664197265287</v>
      </c>
      <c r="AN1894" s="15"/>
      <c r="AO1894" s="22">
        <v>5.1916002152211101E-2</v>
      </c>
      <c r="AP1894" s="22">
        <v>-9.8534049996524098E-2</v>
      </c>
      <c r="AQ1894" s="22">
        <v>6.9207540595016298E-2</v>
      </c>
      <c r="AR1894" s="22">
        <v>-0.13185046826402</v>
      </c>
      <c r="AS1894" s="20"/>
      <c r="AT1894" s="20"/>
      <c r="AU1894" s="20"/>
      <c r="AV1894" s="21"/>
      <c r="AW1894" s="15"/>
      <c r="AX1894" s="25"/>
      <c r="AY1894" s="26"/>
      <c r="AZ1894" s="26"/>
      <c r="BA1894" s="26"/>
      <c r="BB1894" s="85"/>
      <c r="BC1894" s="88">
        <v>-29.293544138024998</v>
      </c>
      <c r="BD1894" s="18">
        <v>43843</v>
      </c>
      <c r="BE1894" s="18">
        <v>43913</v>
      </c>
      <c r="BF1894" s="20"/>
      <c r="BG1894" s="18"/>
      <c r="BH1894" s="15"/>
    </row>
    <row r="1895" spans="1:60" x14ac:dyDescent="0.25">
      <c r="A1895" s="15"/>
      <c r="B1895" s="14" t="s">
        <v>5855</v>
      </c>
      <c r="C1895" s="14" t="s">
        <v>5856</v>
      </c>
      <c r="D1895" s="14" t="s">
        <v>5835</v>
      </c>
      <c r="E1895" s="16" t="s">
        <v>135</v>
      </c>
      <c r="F1895" s="16" t="s">
        <v>350</v>
      </c>
      <c r="G1895" s="81" t="s">
        <v>145</v>
      </c>
      <c r="H1895" s="82" t="s">
        <v>190</v>
      </c>
      <c r="I1895" s="17" t="s">
        <v>31</v>
      </c>
      <c r="J1895" s="17" t="s">
        <v>5857</v>
      </c>
      <c r="K1895" s="15"/>
      <c r="L1895" s="18">
        <v>44022</v>
      </c>
      <c r="M1895" s="83">
        <v>1010.59999999963</v>
      </c>
      <c r="N1895" s="84">
        <v>1010.59999999963</v>
      </c>
      <c r="O1895" s="84"/>
      <c r="P1895" s="85" t="str">
        <f t="shared" si="29"/>
        <v/>
      </c>
      <c r="Q1895" s="18"/>
      <c r="R1895" s="86">
        <v>5.0529999999999999</v>
      </c>
      <c r="S1895" s="86"/>
      <c r="T1895" s="15"/>
      <c r="U1895" s="19">
        <v>1.18141770126385E-2</v>
      </c>
      <c r="V1895" s="51">
        <v>1.22333061663085</v>
      </c>
      <c r="W1895" s="19">
        <v>2.4325967970071399E-2</v>
      </c>
      <c r="X1895" s="51">
        <v>3.2215140480729998</v>
      </c>
      <c r="Y1895" s="19">
        <v>-0.10104963529564</v>
      </c>
      <c r="Z1895" s="51">
        <v>9.2267099286837002</v>
      </c>
      <c r="AA1895" s="19"/>
      <c r="AB1895" s="51"/>
      <c r="AC1895" s="19"/>
      <c r="AD1895" s="51"/>
      <c r="AE1895" s="19"/>
      <c r="AF1895" s="87"/>
      <c r="AG1895" s="19">
        <v>7.1756029483367499E-3</v>
      </c>
      <c r="AH1895" s="51">
        <v>-1.0812606969920999</v>
      </c>
      <c r="AI1895" s="19">
        <v>-6.8227918126503903E-2</v>
      </c>
      <c r="AJ1895" s="51">
        <v>6.9041253943432803</v>
      </c>
      <c r="AK1895" s="19">
        <v>1.05999999996129E-2</v>
      </c>
      <c r="AL1895" s="19">
        <v>1.0312041504221299E-2</v>
      </c>
      <c r="AM1895" s="51">
        <v>21.674211318255399</v>
      </c>
      <c r="AN1895" s="15"/>
      <c r="AO1895" s="22">
        <v>5.1964196916742401E-2</v>
      </c>
      <c r="AP1895" s="22">
        <v>-9.8734177215228605E-2</v>
      </c>
      <c r="AQ1895" s="22">
        <v>6.8616670330811799E-2</v>
      </c>
      <c r="AR1895" s="22">
        <v>-0.132582983594184</v>
      </c>
      <c r="AS1895" s="20">
        <v>7</v>
      </c>
      <c r="AT1895" s="20">
        <v>5</v>
      </c>
      <c r="AU1895" s="20">
        <v>7</v>
      </c>
      <c r="AV1895" s="21">
        <v>5</v>
      </c>
      <c r="AW1895" s="15"/>
      <c r="AX1895" s="25">
        <v>0.24957979124650601</v>
      </c>
      <c r="AY1895" s="26">
        <v>7.7103793596620604E-2</v>
      </c>
      <c r="AZ1895" s="26">
        <v>0.94847066230704502</v>
      </c>
      <c r="BA1895" s="26">
        <v>0.100309364199461</v>
      </c>
      <c r="BB1895" s="85">
        <v>2.54016430782576E-2</v>
      </c>
      <c r="BC1895" s="88">
        <v>-29.401439354027399</v>
      </c>
      <c r="BD1895" s="18">
        <v>43843</v>
      </c>
      <c r="BE1895" s="18">
        <v>43913</v>
      </c>
      <c r="BF1895" s="20"/>
      <c r="BG1895" s="18"/>
      <c r="BH1895" s="15"/>
    </row>
    <row r="1896" spans="1:60" x14ac:dyDescent="0.25">
      <c r="A1896" s="15"/>
      <c r="B1896" s="14" t="s">
        <v>5858</v>
      </c>
      <c r="C1896" s="14" t="s">
        <v>5859</v>
      </c>
      <c r="D1896" s="14" t="s">
        <v>5835</v>
      </c>
      <c r="E1896" s="16" t="s">
        <v>378</v>
      </c>
      <c r="F1896" s="16" t="s">
        <v>350</v>
      </c>
      <c r="G1896" s="81" t="s">
        <v>145</v>
      </c>
      <c r="H1896" s="82" t="s">
        <v>190</v>
      </c>
      <c r="I1896" s="17" t="s">
        <v>31</v>
      </c>
      <c r="J1896" s="17" t="s">
        <v>5860</v>
      </c>
      <c r="K1896" s="15"/>
      <c r="L1896" s="18">
        <v>44022</v>
      </c>
      <c r="M1896" s="83">
        <v>1000.50329999998</v>
      </c>
      <c r="N1896" s="84">
        <v>1000.50329999998</v>
      </c>
      <c r="O1896" s="84"/>
      <c r="P1896" s="85" t="str">
        <f t="shared" si="29"/>
        <v/>
      </c>
      <c r="Q1896" s="18"/>
      <c r="R1896" s="86">
        <v>1600.124</v>
      </c>
      <c r="S1896" s="86"/>
      <c r="T1896" s="15"/>
      <c r="U1896" s="19">
        <v>1.17990243070381E-2</v>
      </c>
      <c r="V1896" s="51">
        <v>1.2218153460707999</v>
      </c>
      <c r="W1896" s="19">
        <v>2.46726639943518E-2</v>
      </c>
      <c r="X1896" s="51">
        <v>3.2561836505010402</v>
      </c>
      <c r="Y1896" s="19">
        <v>-9.8787839864671698E-2</v>
      </c>
      <c r="Z1896" s="51">
        <v>9.4528894717805105</v>
      </c>
      <c r="AA1896" s="19"/>
      <c r="AB1896" s="51"/>
      <c r="AC1896" s="19"/>
      <c r="AD1896" s="51"/>
      <c r="AE1896" s="19"/>
      <c r="AF1896" s="87"/>
      <c r="AG1896" s="19">
        <v>7.20585206363467E-3</v>
      </c>
      <c r="AH1896" s="51">
        <v>-1.0782357854623099</v>
      </c>
      <c r="AI1896" s="19">
        <v>-6.5821592026622994E-2</v>
      </c>
      <c r="AJ1896" s="51">
        <v>7.1447580043313801</v>
      </c>
      <c r="AK1896" s="19">
        <v>5.0329999976383999E-4</v>
      </c>
      <c r="AL1896" s="19">
        <v>5.8450113829167105E-4</v>
      </c>
      <c r="AM1896" s="51">
        <v>18.741473836969799</v>
      </c>
      <c r="AN1896" s="15"/>
      <c r="AO1896" s="22">
        <v>5.1907313085394001E-2</v>
      </c>
      <c r="AP1896" s="22">
        <v>-9.8556226583314102E-2</v>
      </c>
      <c r="AQ1896" s="22">
        <v>6.8943830321586602E-2</v>
      </c>
      <c r="AR1896" s="22">
        <v>-0.132071601526113</v>
      </c>
      <c r="AS1896" s="20"/>
      <c r="AT1896" s="20"/>
      <c r="AU1896" s="20"/>
      <c r="AV1896" s="21"/>
      <c r="AW1896" s="15"/>
      <c r="AX1896" s="25"/>
      <c r="AY1896" s="26"/>
      <c r="AZ1896" s="26"/>
      <c r="BA1896" s="26"/>
      <c r="BB1896" s="85"/>
      <c r="BC1896" s="88">
        <v>-29.3342148152005</v>
      </c>
      <c r="BD1896" s="18">
        <v>43843</v>
      </c>
      <c r="BE1896" s="18">
        <v>43913</v>
      </c>
      <c r="BF1896" s="20"/>
      <c r="BG1896" s="18"/>
      <c r="BH1896" s="15"/>
    </row>
    <row r="1897" spans="1:60" x14ac:dyDescent="0.25">
      <c r="A1897" s="15"/>
      <c r="B1897" s="14" t="s">
        <v>5861</v>
      </c>
      <c r="C1897" s="14" t="s">
        <v>5862</v>
      </c>
      <c r="D1897" s="14" t="s">
        <v>5835</v>
      </c>
      <c r="E1897" s="16" t="s">
        <v>382</v>
      </c>
      <c r="F1897" s="16" t="s">
        <v>350</v>
      </c>
      <c r="G1897" s="81" t="s">
        <v>145</v>
      </c>
      <c r="H1897" s="82" t="s">
        <v>190</v>
      </c>
      <c r="I1897" s="17" t="s">
        <v>31</v>
      </c>
      <c r="J1897" s="17" t="s">
        <v>5863</v>
      </c>
      <c r="K1897" s="15"/>
      <c r="L1897" s="18">
        <v>44022</v>
      </c>
      <c r="M1897" s="83">
        <v>1017.36600000039</v>
      </c>
      <c r="N1897" s="84">
        <v>1017.36600000039</v>
      </c>
      <c r="O1897" s="84">
        <v>1143.0692999996199</v>
      </c>
      <c r="P1897" s="85">
        <f t="shared" si="29"/>
        <v>0.89003002705149048</v>
      </c>
      <c r="Q1897" s="18">
        <v>43843</v>
      </c>
      <c r="R1897" s="86">
        <v>4640.6049999999996</v>
      </c>
      <c r="S1897" s="86">
        <v>3829.5327251892099</v>
      </c>
      <c r="T1897" s="15"/>
      <c r="U1897" s="19">
        <v>1.18046159277583E-2</v>
      </c>
      <c r="V1897" s="51">
        <v>1.2223745081428199</v>
      </c>
      <c r="W1897" s="19">
        <v>2.4841191652740201E-2</v>
      </c>
      <c r="X1897" s="51">
        <v>3.27303641633989</v>
      </c>
      <c r="Y1897" s="19">
        <v>-9.7888488409807906E-2</v>
      </c>
      <c r="Z1897" s="51">
        <v>9.5428246172668896</v>
      </c>
      <c r="AA1897" s="19">
        <v>1.34641629738326E-2</v>
      </c>
      <c r="AB1897" s="51">
        <v>21.923083200556</v>
      </c>
      <c r="AC1897" s="19"/>
      <c r="AD1897" s="51"/>
      <c r="AE1897" s="19"/>
      <c r="AF1897" s="87"/>
      <c r="AG1897" s="19">
        <v>7.2610563565831399E-3</v>
      </c>
      <c r="AH1897" s="51">
        <v>-1.0727153561674601</v>
      </c>
      <c r="AI1897" s="19">
        <v>-6.4837925867323107E-2</v>
      </c>
      <c r="AJ1897" s="51">
        <v>7.2431246202613702</v>
      </c>
      <c r="AK1897" s="19">
        <v>1.7366000000038202E-2</v>
      </c>
      <c r="AL1897" s="19">
        <v>1.6320810471370399E-2</v>
      </c>
      <c r="AM1897" s="51">
        <v>21.283401018823501</v>
      </c>
      <c r="AN1897" s="15"/>
      <c r="AO1897" s="22">
        <v>5.1913147504819797E-2</v>
      </c>
      <c r="AP1897" s="22">
        <v>-9.8541378342779401E-2</v>
      </c>
      <c r="AQ1897" s="22">
        <v>6.9119756202781005E-2</v>
      </c>
      <c r="AR1897" s="22">
        <v>-0.131924203165981</v>
      </c>
      <c r="AS1897" s="20">
        <v>7</v>
      </c>
      <c r="AT1897" s="20">
        <v>5</v>
      </c>
      <c r="AU1897" s="20">
        <v>7</v>
      </c>
      <c r="AV1897" s="21">
        <v>5</v>
      </c>
      <c r="AW1897" s="15"/>
      <c r="AX1897" s="25">
        <v>0.248108061818057</v>
      </c>
      <c r="AY1897" s="26">
        <v>8.4323161302108901E-2</v>
      </c>
      <c r="AZ1897" s="26">
        <v>0.95001579566633199</v>
      </c>
      <c r="BA1897" s="26">
        <v>0.10980890482130699</v>
      </c>
      <c r="BB1897" s="85">
        <v>2.5253662184768499E-2</v>
      </c>
      <c r="BC1897" s="88">
        <v>-29.307094504183599</v>
      </c>
      <c r="BD1897" s="18">
        <v>43843</v>
      </c>
      <c r="BE1897" s="18">
        <v>43913</v>
      </c>
      <c r="BF1897" s="20"/>
      <c r="BG1897" s="18"/>
      <c r="BH1897" s="15"/>
    </row>
    <row r="1898" spans="1:60" x14ac:dyDescent="0.25">
      <c r="A1898" s="15"/>
      <c r="B1898" s="14" t="s">
        <v>5864</v>
      </c>
      <c r="C1898" s="14" t="s">
        <v>5865</v>
      </c>
      <c r="D1898" s="14" t="s">
        <v>5835</v>
      </c>
      <c r="E1898" s="16" t="s">
        <v>386</v>
      </c>
      <c r="F1898" s="16" t="s">
        <v>350</v>
      </c>
      <c r="G1898" s="81" t="s">
        <v>145</v>
      </c>
      <c r="H1898" s="82" t="s">
        <v>190</v>
      </c>
      <c r="I1898" s="17" t="s">
        <v>31</v>
      </c>
      <c r="J1898" s="17" t="s">
        <v>5866</v>
      </c>
      <c r="K1898" s="15"/>
      <c r="L1898" s="18">
        <v>44022</v>
      </c>
      <c r="M1898" s="83">
        <v>1085.2709999997201</v>
      </c>
      <c r="N1898" s="84">
        <v>1085.2709999997201</v>
      </c>
      <c r="O1898" s="84">
        <v>1218.17029999942</v>
      </c>
      <c r="P1898" s="85">
        <f t="shared" si="29"/>
        <v>0.89090252816066584</v>
      </c>
      <c r="Q1898" s="18">
        <v>43843</v>
      </c>
      <c r="R1898" s="86">
        <v>30506.728999999999</v>
      </c>
      <c r="S1898" s="86">
        <v>15036.7121679382</v>
      </c>
      <c r="T1898" s="15"/>
      <c r="U1898" s="19">
        <v>1.181014343274E-2</v>
      </c>
      <c r="V1898" s="51">
        <v>1.2229272586409901</v>
      </c>
      <c r="W1898" s="19">
        <v>2.5009270002556101E-2</v>
      </c>
      <c r="X1898" s="51">
        <v>3.2898442513214801</v>
      </c>
      <c r="Y1898" s="19">
        <v>-9.6989407211367507E-2</v>
      </c>
      <c r="Z1898" s="51">
        <v>9.6327327371109295</v>
      </c>
      <c r="AA1898" s="19">
        <v>1.54750633064396E-2</v>
      </c>
      <c r="AB1898" s="51">
        <v>22.124173233809401</v>
      </c>
      <c r="AC1898" s="19"/>
      <c r="AD1898" s="51"/>
      <c r="AE1898" s="19"/>
      <c r="AF1898" s="87"/>
      <c r="AG1898" s="19">
        <v>7.3160218471457501E-3</v>
      </c>
      <c r="AH1898" s="51">
        <v>-1.0672188071112001</v>
      </c>
      <c r="AI1898" s="19">
        <v>-6.3854618852928993E-2</v>
      </c>
      <c r="AJ1898" s="51">
        <v>7.3414553217007796</v>
      </c>
      <c r="AK1898" s="19">
        <v>8.5270999999920605E-2</v>
      </c>
      <c r="AL1898" s="19">
        <v>5.7156181272148401E-2</v>
      </c>
      <c r="AM1898" s="51">
        <v>34.188688402355197</v>
      </c>
      <c r="AN1898" s="15"/>
      <c r="AO1898" s="22">
        <v>5.1918872670285103E-2</v>
      </c>
      <c r="AP1898" s="22">
        <v>-9.8526601894263904E-2</v>
      </c>
      <c r="AQ1898" s="22">
        <v>6.9295177705498603E-2</v>
      </c>
      <c r="AR1898" s="22">
        <v>-0.13177679880944199</v>
      </c>
      <c r="AS1898" s="20">
        <v>7</v>
      </c>
      <c r="AT1898" s="20">
        <v>5</v>
      </c>
      <c r="AU1898" s="20">
        <v>7</v>
      </c>
      <c r="AV1898" s="21">
        <v>5</v>
      </c>
      <c r="AW1898" s="15"/>
      <c r="AX1898" s="25">
        <v>0.24810723226197301</v>
      </c>
      <c r="AY1898" s="26">
        <v>9.2144088813711306E-2</v>
      </c>
      <c r="AZ1898" s="26">
        <v>0.959326921340107</v>
      </c>
      <c r="BA1898" s="26">
        <v>0.120022769809566</v>
      </c>
      <c r="BB1898" s="85">
        <v>2.5253828506320099E-2</v>
      </c>
      <c r="BC1898" s="88">
        <v>-29.279986550303899</v>
      </c>
      <c r="BD1898" s="18">
        <v>43843</v>
      </c>
      <c r="BE1898" s="18">
        <v>43913</v>
      </c>
      <c r="BF1898" s="20"/>
      <c r="BG1898" s="18"/>
      <c r="BH1898" s="15"/>
    </row>
    <row r="1899" spans="1:60" x14ac:dyDescent="0.25">
      <c r="A1899" s="15"/>
      <c r="B1899" s="14" t="s">
        <v>5867</v>
      </c>
      <c r="C1899" s="14" t="s">
        <v>5868</v>
      </c>
      <c r="D1899" s="14" t="s">
        <v>5835</v>
      </c>
      <c r="E1899" s="16" t="s">
        <v>390</v>
      </c>
      <c r="F1899" s="16" t="s">
        <v>350</v>
      </c>
      <c r="G1899" s="81" t="s">
        <v>145</v>
      </c>
      <c r="H1899" s="82" t="s">
        <v>190</v>
      </c>
      <c r="I1899" s="17" t="s">
        <v>31</v>
      </c>
      <c r="J1899" s="17" t="s">
        <v>5869</v>
      </c>
      <c r="K1899" s="15"/>
      <c r="L1899" s="18">
        <v>44022</v>
      </c>
      <c r="M1899" s="83">
        <v>1081.17970000021</v>
      </c>
      <c r="N1899" s="84">
        <v>1081.17970000021</v>
      </c>
      <c r="O1899" s="84">
        <v>1212.38800000027</v>
      </c>
      <c r="P1899" s="85">
        <f t="shared" si="29"/>
        <v>0.89177697238835185</v>
      </c>
      <c r="Q1899" s="18">
        <v>43843</v>
      </c>
      <c r="R1899" s="86">
        <v>151219.37400000001</v>
      </c>
      <c r="S1899" s="86">
        <v>73354.367576293895</v>
      </c>
      <c r="T1899" s="15"/>
      <c r="U1899" s="19">
        <v>1.1815687368653001E-2</v>
      </c>
      <c r="V1899" s="51">
        <v>1.22348165223229</v>
      </c>
      <c r="W1899" s="19">
        <v>2.5177920826536099E-2</v>
      </c>
      <c r="X1899" s="51">
        <v>3.3067093337194802</v>
      </c>
      <c r="Y1899" s="19">
        <v>-9.6088167001726094E-2</v>
      </c>
      <c r="Z1899" s="51">
        <v>9.7228567580750695</v>
      </c>
      <c r="AA1899" s="19">
        <v>1.7513953669549699E-2</v>
      </c>
      <c r="AB1899" s="51">
        <v>22.328062270127699</v>
      </c>
      <c r="AC1899" s="19"/>
      <c r="AD1899" s="51"/>
      <c r="AE1899" s="19"/>
      <c r="AF1899" s="87"/>
      <c r="AG1899" s="19">
        <v>7.3714100526558503E-3</v>
      </c>
      <c r="AH1899" s="51">
        <v>-1.06167998656019</v>
      </c>
      <c r="AI1899" s="19">
        <v>-6.2869042330930797E-2</v>
      </c>
      <c r="AJ1899" s="51">
        <v>7.4400129739005898</v>
      </c>
      <c r="AK1899" s="19">
        <v>8.1179700000648197E-2</v>
      </c>
      <c r="AL1899" s="19">
        <v>5.2000995381604298E-2</v>
      </c>
      <c r="AM1899" s="51">
        <v>33.117225664493198</v>
      </c>
      <c r="AN1899" s="15"/>
      <c r="AO1899" s="22">
        <v>5.1924608918852803E-2</v>
      </c>
      <c r="AP1899" s="22">
        <v>-9.8511798823019497E-2</v>
      </c>
      <c r="AQ1899" s="22">
        <v>6.9470658656428E-2</v>
      </c>
      <c r="AR1899" s="22">
        <v>-0.13162933651532499</v>
      </c>
      <c r="AS1899" s="20">
        <v>7</v>
      </c>
      <c r="AT1899" s="20">
        <v>5</v>
      </c>
      <c r="AU1899" s="20">
        <v>7</v>
      </c>
      <c r="AV1899" s="21">
        <v>5</v>
      </c>
      <c r="AW1899" s="15"/>
      <c r="AX1899" s="25">
        <v>0.248104512405698</v>
      </c>
      <c r="AY1899" s="26">
        <v>0.10003916430741799</v>
      </c>
      <c r="AZ1899" s="26">
        <v>0.96873210462672399</v>
      </c>
      <c r="BA1899" s="26">
        <v>0.13033850478404899</v>
      </c>
      <c r="BB1899" s="85">
        <v>2.5253799528909399E-2</v>
      </c>
      <c r="BC1899" s="88">
        <v>-29.252838200307501</v>
      </c>
      <c r="BD1899" s="18">
        <v>43843</v>
      </c>
      <c r="BE1899" s="18">
        <v>43913</v>
      </c>
      <c r="BF1899" s="20"/>
      <c r="BG1899" s="18"/>
      <c r="BH1899" s="15"/>
    </row>
    <row r="1900" spans="1:60" x14ac:dyDescent="0.25">
      <c r="A1900" s="15"/>
      <c r="B1900" s="14" t="s">
        <v>5870</v>
      </c>
      <c r="C1900" s="14" t="s">
        <v>5871</v>
      </c>
      <c r="D1900" s="14" t="s">
        <v>5872</v>
      </c>
      <c r="E1900" s="16" t="s">
        <v>36</v>
      </c>
      <c r="F1900" s="16" t="s">
        <v>350</v>
      </c>
      <c r="G1900" s="81" t="s">
        <v>145</v>
      </c>
      <c r="H1900" s="82" t="s">
        <v>190</v>
      </c>
      <c r="I1900" s="17" t="s">
        <v>31</v>
      </c>
      <c r="J1900" s="17" t="s">
        <v>5873</v>
      </c>
      <c r="K1900" s="15"/>
      <c r="L1900" s="18">
        <v>44022</v>
      </c>
      <c r="M1900" s="83">
        <v>1116.87399999984</v>
      </c>
      <c r="N1900" s="84">
        <v>1116.87399999984</v>
      </c>
      <c r="O1900" s="84">
        <v>1224.45260000043</v>
      </c>
      <c r="P1900" s="85">
        <f t="shared" si="29"/>
        <v>0.91214147448373883</v>
      </c>
      <c r="Q1900" s="18">
        <v>43882</v>
      </c>
      <c r="R1900" s="86">
        <v>22283.492999999999</v>
      </c>
      <c r="S1900" s="86">
        <v>20491.163484741199</v>
      </c>
      <c r="T1900" s="15"/>
      <c r="U1900" s="19">
        <v>1.05320721340831E-2</v>
      </c>
      <c r="V1900" s="51">
        <v>1.0951201287753101</v>
      </c>
      <c r="W1900" s="19">
        <v>2.2906532612978502E-2</v>
      </c>
      <c r="X1900" s="51">
        <v>3.0795705123637198</v>
      </c>
      <c r="Y1900" s="19">
        <v>-6.9713397755549494E-2</v>
      </c>
      <c r="Z1900" s="51">
        <v>12.360333682692699</v>
      </c>
      <c r="AA1900" s="19">
        <v>6.3056448383576894E-2</v>
      </c>
      <c r="AB1900" s="51">
        <v>26.882311741530401</v>
      </c>
      <c r="AC1900" s="19"/>
      <c r="AD1900" s="51"/>
      <c r="AE1900" s="19"/>
      <c r="AF1900" s="87"/>
      <c r="AG1900" s="19">
        <v>9.4189320734585601E-3</v>
      </c>
      <c r="AH1900" s="51">
        <v>-0.85692778447992202</v>
      </c>
      <c r="AI1900" s="19">
        <v>-3.4015903604085899E-2</v>
      </c>
      <c r="AJ1900" s="51">
        <v>10.3253268465924</v>
      </c>
      <c r="AK1900" s="19">
        <v>0.11687399999937</v>
      </c>
      <c r="AL1900" s="19">
        <v>7.4429621785384398E-2</v>
      </c>
      <c r="AM1900" s="51">
        <v>36.686655664409002</v>
      </c>
      <c r="AN1900" s="15"/>
      <c r="AO1900" s="22">
        <v>5.2914903104465297E-2</v>
      </c>
      <c r="AP1900" s="22">
        <v>-9.9390363830898401E-2</v>
      </c>
      <c r="AQ1900" s="22">
        <v>7.5643998252417105E-2</v>
      </c>
      <c r="AR1900" s="22">
        <v>-0.122743120100495</v>
      </c>
      <c r="AS1900" s="20">
        <v>8</v>
      </c>
      <c r="AT1900" s="20">
        <v>4</v>
      </c>
      <c r="AU1900" s="20">
        <v>7</v>
      </c>
      <c r="AV1900" s="21">
        <v>5</v>
      </c>
      <c r="AW1900" s="15"/>
      <c r="AX1900" s="25">
        <v>0.24909854425379299</v>
      </c>
      <c r="AY1900" s="26">
        <v>0.28889267058912099</v>
      </c>
      <c r="AZ1900" s="26">
        <v>1.20221162996677</v>
      </c>
      <c r="BA1900" s="26">
        <v>0.38130249478763301</v>
      </c>
      <c r="BB1900" s="85">
        <v>2.53714116980336E-2</v>
      </c>
      <c r="BC1900" s="88">
        <v>-28.218838360917299</v>
      </c>
      <c r="BD1900" s="18">
        <v>43882</v>
      </c>
      <c r="BE1900" s="18">
        <v>43913</v>
      </c>
      <c r="BF1900" s="20"/>
      <c r="BG1900" s="18"/>
      <c r="BH1900" s="15"/>
    </row>
    <row r="1901" spans="1:60" x14ac:dyDescent="0.25">
      <c r="A1901" s="15"/>
      <c r="B1901" s="14" t="s">
        <v>5874</v>
      </c>
      <c r="C1901" s="14" t="s">
        <v>5875</v>
      </c>
      <c r="D1901" s="14" t="s">
        <v>5872</v>
      </c>
      <c r="E1901" s="16" t="s">
        <v>43</v>
      </c>
      <c r="F1901" s="16" t="s">
        <v>350</v>
      </c>
      <c r="G1901" s="81" t="s">
        <v>145</v>
      </c>
      <c r="H1901" s="82" t="s">
        <v>190</v>
      </c>
      <c r="I1901" s="17" t="s">
        <v>31</v>
      </c>
      <c r="J1901" s="17" t="s">
        <v>5876</v>
      </c>
      <c r="K1901" s="15"/>
      <c r="L1901" s="18">
        <v>44022</v>
      </c>
      <c r="M1901" s="83">
        <v>1138.3969999998801</v>
      </c>
      <c r="N1901" s="84">
        <v>1138.3969999998801</v>
      </c>
      <c r="O1901" s="84">
        <v>1243.1846999991701</v>
      </c>
      <c r="P1901" s="85">
        <f t="shared" si="29"/>
        <v>0.91571027217487477</v>
      </c>
      <c r="Q1901" s="18">
        <v>43882</v>
      </c>
      <c r="R1901" s="86">
        <v>196961.62700000001</v>
      </c>
      <c r="S1901" s="86">
        <v>116036.93327868701</v>
      </c>
      <c r="T1901" s="15"/>
      <c r="U1901" s="19">
        <v>1.0560222366621E-2</v>
      </c>
      <c r="V1901" s="51">
        <v>1.0979351520290901</v>
      </c>
      <c r="W1901" s="19">
        <v>2.3762798642564999E-2</v>
      </c>
      <c r="X1901" s="51">
        <v>3.1651971153223699</v>
      </c>
      <c r="Y1901" s="19">
        <v>-6.4978882299328702E-2</v>
      </c>
      <c r="Z1901" s="51">
        <v>12.833785228314801</v>
      </c>
      <c r="AA1901" s="19">
        <v>7.3943527440860607E-2</v>
      </c>
      <c r="AB1901" s="51">
        <v>27.9710196472588</v>
      </c>
      <c r="AC1901" s="19"/>
      <c r="AD1901" s="51"/>
      <c r="AE1901" s="19"/>
      <c r="AF1901" s="87"/>
      <c r="AG1901" s="19">
        <v>9.7004763174481905E-3</v>
      </c>
      <c r="AH1901" s="51">
        <v>-0.82877336008095903</v>
      </c>
      <c r="AI1901" s="19">
        <v>-2.8828944113229199E-2</v>
      </c>
      <c r="AJ1901" s="51">
        <v>10.8440227956744</v>
      </c>
      <c r="AK1901" s="19">
        <v>0.13839700000069599</v>
      </c>
      <c r="AL1901" s="19">
        <v>9.1778331909154104E-2</v>
      </c>
      <c r="AM1901" s="51">
        <v>39.565811257576598</v>
      </c>
      <c r="AN1901" s="15"/>
      <c r="AO1901" s="22">
        <v>5.2944276554626399E-2</v>
      </c>
      <c r="AP1901" s="22">
        <v>-9.9314976431778598E-2</v>
      </c>
      <c r="AQ1901" s="22">
        <v>7.6544268955331105E-2</v>
      </c>
      <c r="AR1901" s="22">
        <v>-0.121983816664433</v>
      </c>
      <c r="AS1901" s="20">
        <v>8</v>
      </c>
      <c r="AT1901" s="20">
        <v>4</v>
      </c>
      <c r="AU1901" s="20">
        <v>7</v>
      </c>
      <c r="AV1901" s="21">
        <v>5</v>
      </c>
      <c r="AW1901" s="15"/>
      <c r="AX1901" s="25">
        <v>0.24908747777895801</v>
      </c>
      <c r="AY1901" s="26">
        <v>0.33120479220497101</v>
      </c>
      <c r="AZ1901" s="26">
        <v>1.2531184691961199</v>
      </c>
      <c r="BA1901" s="26">
        <v>0.43770771168146899</v>
      </c>
      <c r="BB1901" s="85">
        <v>2.53715602957163E-2</v>
      </c>
      <c r="BC1901" s="88">
        <v>-28.1567171796341</v>
      </c>
      <c r="BD1901" s="18">
        <v>43882</v>
      </c>
      <c r="BE1901" s="18">
        <v>43913</v>
      </c>
      <c r="BF1901" s="20"/>
      <c r="BG1901" s="18"/>
      <c r="BH1901" s="15"/>
    </row>
    <row r="1902" spans="1:60" x14ac:dyDescent="0.25">
      <c r="A1902" s="15"/>
      <c r="B1902" s="14" t="s">
        <v>5877</v>
      </c>
      <c r="C1902" s="14" t="s">
        <v>5878</v>
      </c>
      <c r="D1902" s="14" t="s">
        <v>5872</v>
      </c>
      <c r="E1902" s="16" t="s">
        <v>257</v>
      </c>
      <c r="F1902" s="16" t="s">
        <v>350</v>
      </c>
      <c r="G1902" s="81" t="s">
        <v>145</v>
      </c>
      <c r="H1902" s="82" t="s">
        <v>190</v>
      </c>
      <c r="I1902" s="17" t="s">
        <v>31</v>
      </c>
      <c r="J1902" s="17" t="s">
        <v>5879</v>
      </c>
      <c r="K1902" s="15"/>
      <c r="L1902" s="18">
        <v>44022</v>
      </c>
      <c r="M1902" s="83">
        <v>1088.9945999998599</v>
      </c>
      <c r="N1902" s="84">
        <v>1088.9945999998599</v>
      </c>
      <c r="O1902" s="84">
        <v>1188.2686999999</v>
      </c>
      <c r="P1902" s="85">
        <f t="shared" si="29"/>
        <v>0.91645483887604839</v>
      </c>
      <c r="Q1902" s="18">
        <v>43882</v>
      </c>
      <c r="R1902" s="86">
        <v>326291.79100000003</v>
      </c>
      <c r="S1902" s="86">
        <v>179814.325007568</v>
      </c>
      <c r="T1902" s="15"/>
      <c r="U1902" s="19">
        <v>1.0565800874246601E-2</v>
      </c>
      <c r="V1902" s="51">
        <v>1.09849300279166</v>
      </c>
      <c r="W1902" s="19">
        <v>2.3977843604370701E-2</v>
      </c>
      <c r="X1902" s="51">
        <v>3.1867016115029401</v>
      </c>
      <c r="Y1902" s="19">
        <v>-6.4003242741819094E-2</v>
      </c>
      <c r="Z1902" s="51">
        <v>12.931349184072999</v>
      </c>
      <c r="AA1902" s="19">
        <v>7.6147763231347199E-2</v>
      </c>
      <c r="AB1902" s="51">
        <v>28.191443226300201</v>
      </c>
      <c r="AC1902" s="19"/>
      <c r="AD1902" s="51"/>
      <c r="AE1902" s="19"/>
      <c r="AF1902" s="87"/>
      <c r="AG1902" s="19">
        <v>9.7558288871368894E-3</v>
      </c>
      <c r="AH1902" s="51">
        <v>-0.823238103112089</v>
      </c>
      <c r="AI1902" s="19">
        <v>-2.7762300363974601E-2</v>
      </c>
      <c r="AJ1902" s="51">
        <v>10.950687170596201</v>
      </c>
      <c r="AK1902" s="19">
        <v>8.8994600000733004E-2</v>
      </c>
      <c r="AL1902" s="19">
        <v>7.9749853020985001E-2</v>
      </c>
      <c r="AM1902" s="51">
        <v>29.229330170986898</v>
      </c>
      <c r="AN1902" s="15"/>
      <c r="AO1902" s="22">
        <v>5.2950079541915301E-2</v>
      </c>
      <c r="AP1902" s="22">
        <v>-9.9300213118986E-2</v>
      </c>
      <c r="AQ1902" s="22">
        <v>7.6721130357327597E-2</v>
      </c>
      <c r="AR1902" s="22">
        <v>-0.121834829980799</v>
      </c>
      <c r="AS1902" s="20">
        <v>8</v>
      </c>
      <c r="AT1902" s="20">
        <v>4</v>
      </c>
      <c r="AU1902" s="20">
        <v>7</v>
      </c>
      <c r="AV1902" s="21">
        <v>5</v>
      </c>
      <c r="AW1902" s="15"/>
      <c r="AX1902" s="25">
        <v>0.24908234758942899</v>
      </c>
      <c r="AY1902" s="26">
        <v>0.339724052108068</v>
      </c>
      <c r="AZ1902" s="26">
        <v>1.2633788356833999</v>
      </c>
      <c r="BA1902" s="26">
        <v>0.44908004282206099</v>
      </c>
      <c r="BB1902" s="85">
        <v>2.5371278390775801E-2</v>
      </c>
      <c r="BC1902" s="88">
        <v>-28.144509739271601</v>
      </c>
      <c r="BD1902" s="18">
        <v>43882</v>
      </c>
      <c r="BE1902" s="18">
        <v>43913</v>
      </c>
      <c r="BF1902" s="20"/>
      <c r="BG1902" s="18"/>
      <c r="BH1902" s="15"/>
    </row>
    <row r="1903" spans="1:60" x14ac:dyDescent="0.25">
      <c r="A1903" s="15"/>
      <c r="B1903" s="14" t="s">
        <v>5880</v>
      </c>
      <c r="C1903" s="14" t="s">
        <v>5881</v>
      </c>
      <c r="D1903" s="14" t="s">
        <v>5872</v>
      </c>
      <c r="E1903" s="16" t="s">
        <v>363</v>
      </c>
      <c r="F1903" s="16" t="s">
        <v>350</v>
      </c>
      <c r="G1903" s="81" t="s">
        <v>145</v>
      </c>
      <c r="H1903" s="82" t="s">
        <v>190</v>
      </c>
      <c r="I1903" s="17" t="s">
        <v>31</v>
      </c>
      <c r="J1903" s="17" t="s">
        <v>5882</v>
      </c>
      <c r="K1903" s="15"/>
      <c r="L1903" s="18">
        <v>44022</v>
      </c>
      <c r="M1903" s="83">
        <v>1123.27950000018</v>
      </c>
      <c r="N1903" s="84">
        <v>1123.27950000018</v>
      </c>
      <c r="O1903" s="84">
        <v>1231.0032999999801</v>
      </c>
      <c r="P1903" s="85">
        <f t="shared" si="29"/>
        <v>0.91249105506069572</v>
      </c>
      <c r="Q1903" s="18">
        <v>43882</v>
      </c>
      <c r="R1903" s="86">
        <v>208972.584</v>
      </c>
      <c r="S1903" s="86">
        <v>292863.16079785198</v>
      </c>
      <c r="T1903" s="15"/>
      <c r="U1903" s="19">
        <v>1.0534835750149799E-2</v>
      </c>
      <c r="V1903" s="51">
        <v>1.09539649038197</v>
      </c>
      <c r="W1903" s="19">
        <v>2.2990521887550099E-2</v>
      </c>
      <c r="X1903" s="51">
        <v>3.0879694398208799</v>
      </c>
      <c r="Y1903" s="19">
        <v>-6.9249575921276105E-2</v>
      </c>
      <c r="Z1903" s="51">
        <v>12.4067158661201</v>
      </c>
      <c r="AA1903" s="19">
        <v>6.4101616786501794E-2</v>
      </c>
      <c r="AB1903" s="51">
        <v>26.9868285818084</v>
      </c>
      <c r="AC1903" s="19"/>
      <c r="AD1903" s="51"/>
      <c r="AE1903" s="19"/>
      <c r="AF1903" s="87"/>
      <c r="AG1903" s="19">
        <v>9.4465358761226508E-3</v>
      </c>
      <c r="AH1903" s="51">
        <v>-0.854167404213513</v>
      </c>
      <c r="AI1903" s="19">
        <v>-3.3507852321236001E-2</v>
      </c>
      <c r="AJ1903" s="51">
        <v>10.376131974873701</v>
      </c>
      <c r="AK1903" s="19">
        <v>0.12327949999962599</v>
      </c>
      <c r="AL1903" s="19">
        <v>7.8638203658556394E-2</v>
      </c>
      <c r="AM1903" s="51">
        <v>37.952088459161999</v>
      </c>
      <c r="AN1903" s="15"/>
      <c r="AO1903" s="22">
        <v>5.2917856168278397E-2</v>
      </c>
      <c r="AP1903" s="22">
        <v>-9.9382941743970193E-2</v>
      </c>
      <c r="AQ1903" s="22">
        <v>7.5732198456535102E-2</v>
      </c>
      <c r="AR1903" s="22">
        <v>-0.122668464417948</v>
      </c>
      <c r="AS1903" s="20">
        <v>8</v>
      </c>
      <c r="AT1903" s="20">
        <v>4</v>
      </c>
      <c r="AU1903" s="20">
        <v>7</v>
      </c>
      <c r="AV1903" s="21">
        <v>5</v>
      </c>
      <c r="AW1903" s="15"/>
      <c r="AX1903" s="25">
        <v>0.249096396248497</v>
      </c>
      <c r="AY1903" s="26">
        <v>0.29322186186300297</v>
      </c>
      <c r="AZ1903" s="26">
        <v>1.20738589409666</v>
      </c>
      <c r="BA1903" s="26">
        <v>0.387070205409145</v>
      </c>
      <c r="BB1903" s="85">
        <v>2.53713309958403E-2</v>
      </c>
      <c r="BC1903" s="88">
        <v>-28.212735091801701</v>
      </c>
      <c r="BD1903" s="18">
        <v>43882</v>
      </c>
      <c r="BE1903" s="18">
        <v>43913</v>
      </c>
      <c r="BF1903" s="20"/>
      <c r="BG1903" s="18"/>
      <c r="BH1903" s="15"/>
    </row>
    <row r="1904" spans="1:60" x14ac:dyDescent="0.25">
      <c r="A1904" s="15"/>
      <c r="B1904" s="14" t="s">
        <v>5883</v>
      </c>
      <c r="C1904" s="14" t="s">
        <v>5884</v>
      </c>
      <c r="D1904" s="14" t="s">
        <v>5872</v>
      </c>
      <c r="E1904" s="16" t="s">
        <v>367</v>
      </c>
      <c r="F1904" s="16" t="s">
        <v>350</v>
      </c>
      <c r="G1904" s="81" t="s">
        <v>145</v>
      </c>
      <c r="H1904" s="82" t="s">
        <v>190</v>
      </c>
      <c r="I1904" s="17" t="s">
        <v>31</v>
      </c>
      <c r="J1904" s="17" t="s">
        <v>5885</v>
      </c>
      <c r="K1904" s="15"/>
      <c r="L1904" s="18">
        <v>44022</v>
      </c>
      <c r="M1904" s="83">
        <v>1145.15699999966</v>
      </c>
      <c r="N1904" s="84">
        <v>1145.15699999966</v>
      </c>
      <c r="O1904" s="84">
        <v>1249.26280000061</v>
      </c>
      <c r="P1904" s="85">
        <f t="shared" si="29"/>
        <v>0.91666621306509788</v>
      </c>
      <c r="Q1904" s="18">
        <v>43882</v>
      </c>
      <c r="R1904" s="86">
        <v>63582.574999999997</v>
      </c>
      <c r="S1904" s="86">
        <v>29659.287198486301</v>
      </c>
      <c r="T1904" s="15"/>
      <c r="U1904" s="19">
        <v>1.05677659121284E-2</v>
      </c>
      <c r="V1904" s="51">
        <v>1.0986895065798301</v>
      </c>
      <c r="W1904" s="19">
        <v>2.3991377118363699E-2</v>
      </c>
      <c r="X1904" s="51">
        <v>3.1880549629022399</v>
      </c>
      <c r="Y1904" s="19">
        <v>-6.3709779686178095E-2</v>
      </c>
      <c r="Z1904" s="51">
        <v>12.9606954896299</v>
      </c>
      <c r="AA1904" s="19">
        <v>7.6876058214111295E-2</v>
      </c>
      <c r="AB1904" s="51">
        <v>28.264272724569299</v>
      </c>
      <c r="AC1904" s="19"/>
      <c r="AD1904" s="51"/>
      <c r="AE1904" s="19"/>
      <c r="AF1904" s="87"/>
      <c r="AG1904" s="19">
        <v>9.7756691902759502E-3</v>
      </c>
      <c r="AH1904" s="51">
        <v>-0.82125407279818297</v>
      </c>
      <c r="AI1904" s="19">
        <v>-2.7438359723419101E-2</v>
      </c>
      <c r="AJ1904" s="51">
        <v>10.9830812346481</v>
      </c>
      <c r="AK1904" s="19">
        <v>0.14515699999901699</v>
      </c>
      <c r="AL1904" s="19">
        <v>9.6984546889871098E-2</v>
      </c>
      <c r="AM1904" s="51">
        <v>39.519002810935497</v>
      </c>
      <c r="AN1904" s="15"/>
      <c r="AO1904" s="22">
        <v>5.2952093026760801E-2</v>
      </c>
      <c r="AP1904" s="22">
        <v>-9.9294723323546399E-2</v>
      </c>
      <c r="AQ1904" s="22">
        <v>7.6785005880083204E-2</v>
      </c>
      <c r="AR1904" s="22">
        <v>-0.12178073914401499</v>
      </c>
      <c r="AS1904" s="20">
        <v>8</v>
      </c>
      <c r="AT1904" s="20">
        <v>4</v>
      </c>
      <c r="AU1904" s="20">
        <v>7</v>
      </c>
      <c r="AV1904" s="21">
        <v>5</v>
      </c>
      <c r="AW1904" s="15"/>
      <c r="AX1904" s="25">
        <v>0.24908358272136</v>
      </c>
      <c r="AY1904" s="26">
        <v>0.34252097250146102</v>
      </c>
      <c r="AZ1904" s="26">
        <v>1.26673864037366</v>
      </c>
      <c r="BA1904" s="26">
        <v>0.45281505233833702</v>
      </c>
      <c r="BB1904" s="85">
        <v>2.5371497592168502E-2</v>
      </c>
      <c r="BC1904" s="88">
        <v>-28.140099905402199</v>
      </c>
      <c r="BD1904" s="18">
        <v>43882</v>
      </c>
      <c r="BE1904" s="18">
        <v>43913</v>
      </c>
      <c r="BF1904" s="20"/>
      <c r="BG1904" s="18"/>
      <c r="BH1904" s="15"/>
    </row>
    <row r="1905" spans="1:60" x14ac:dyDescent="0.25">
      <c r="A1905" s="15"/>
      <c r="B1905" s="14" t="s">
        <v>5886</v>
      </c>
      <c r="C1905" s="14" t="s">
        <v>5887</v>
      </c>
      <c r="D1905" s="14" t="s">
        <v>5872</v>
      </c>
      <c r="E1905" s="16" t="s">
        <v>371</v>
      </c>
      <c r="F1905" s="16" t="s">
        <v>350</v>
      </c>
      <c r="G1905" s="81" t="s">
        <v>145</v>
      </c>
      <c r="H1905" s="82" t="s">
        <v>190</v>
      </c>
      <c r="I1905" s="17" t="s">
        <v>31</v>
      </c>
      <c r="J1905" s="17" t="s">
        <v>5888</v>
      </c>
      <c r="K1905" s="15"/>
      <c r="L1905" s="18">
        <v>44022</v>
      </c>
      <c r="M1905" s="83">
        <v>1014.55289999954</v>
      </c>
      <c r="N1905" s="84">
        <v>1014.55289999954</v>
      </c>
      <c r="O1905" s="84"/>
      <c r="P1905" s="85" t="str">
        <f t="shared" si="29"/>
        <v/>
      </c>
      <c r="Q1905" s="18"/>
      <c r="R1905" s="86">
        <v>39088.978000000003</v>
      </c>
      <c r="S1905" s="86"/>
      <c r="T1905" s="15"/>
      <c r="U1905" s="19">
        <v>1.05740677809081E-2</v>
      </c>
      <c r="V1905" s="51">
        <v>1.0993196934578</v>
      </c>
      <c r="W1905" s="19">
        <v>2.4183398918466999E-2</v>
      </c>
      <c r="X1905" s="51">
        <v>3.20725714291257</v>
      </c>
      <c r="Y1905" s="19">
        <v>-6.2644770869155805E-2</v>
      </c>
      <c r="Z1905" s="51">
        <v>13.067196371339399</v>
      </c>
      <c r="AA1905" s="19"/>
      <c r="AB1905" s="51"/>
      <c r="AC1905" s="19"/>
      <c r="AD1905" s="51"/>
      <c r="AE1905" s="19"/>
      <c r="AF1905" s="87"/>
      <c r="AG1905" s="19">
        <v>9.8387706493667793E-3</v>
      </c>
      <c r="AH1905" s="51">
        <v>-0.8149439268891</v>
      </c>
      <c r="AI1905" s="19">
        <v>-2.6271074685610098E-2</v>
      </c>
      <c r="AJ1905" s="51">
        <v>11.099809738429</v>
      </c>
      <c r="AK1905" s="19">
        <v>1.4552900000126099E-2</v>
      </c>
      <c r="AL1905" s="19">
        <v>1.95552458208113E-2</v>
      </c>
      <c r="AM1905" s="51">
        <v>20.728959726519001</v>
      </c>
      <c r="AN1905" s="15"/>
      <c r="AO1905" s="22">
        <v>5.2958661590309902E-2</v>
      </c>
      <c r="AP1905" s="22">
        <v>-9.92780143096752E-2</v>
      </c>
      <c r="AQ1905" s="22">
        <v>7.6986700600173194E-2</v>
      </c>
      <c r="AR1905" s="22">
        <v>-0.121610952947813</v>
      </c>
      <c r="AS1905" s="20"/>
      <c r="AT1905" s="20"/>
      <c r="AU1905" s="20"/>
      <c r="AV1905" s="21"/>
      <c r="AW1905" s="15"/>
      <c r="AX1905" s="25"/>
      <c r="AY1905" s="26"/>
      <c r="AZ1905" s="26"/>
      <c r="BA1905" s="26"/>
      <c r="BB1905" s="85"/>
      <c r="BC1905" s="88">
        <v>-28.1262055553088</v>
      </c>
      <c r="BD1905" s="18">
        <v>43882</v>
      </c>
      <c r="BE1905" s="18">
        <v>43913</v>
      </c>
      <c r="BF1905" s="20"/>
      <c r="BG1905" s="18"/>
      <c r="BH1905" s="15"/>
    </row>
    <row r="1906" spans="1:60" x14ac:dyDescent="0.25">
      <c r="A1906" s="15"/>
      <c r="B1906" s="14" t="s">
        <v>5889</v>
      </c>
      <c r="C1906" s="14" t="s">
        <v>5890</v>
      </c>
      <c r="D1906" s="14" t="s">
        <v>5872</v>
      </c>
      <c r="E1906" s="16" t="s">
        <v>135</v>
      </c>
      <c r="F1906" s="16" t="s">
        <v>350</v>
      </c>
      <c r="G1906" s="81" t="s">
        <v>145</v>
      </c>
      <c r="H1906" s="82" t="s">
        <v>190</v>
      </c>
      <c r="I1906" s="17" t="s">
        <v>31</v>
      </c>
      <c r="J1906" s="17" t="s">
        <v>5891</v>
      </c>
      <c r="K1906" s="15"/>
      <c r="L1906" s="18">
        <v>44022</v>
      </c>
      <c r="M1906" s="83">
        <v>1075</v>
      </c>
      <c r="N1906" s="84">
        <v>1075</v>
      </c>
      <c r="O1906" s="84"/>
      <c r="P1906" s="85" t="str">
        <f t="shared" si="29"/>
        <v/>
      </c>
      <c r="Q1906" s="18"/>
      <c r="R1906" s="86">
        <v>5.375</v>
      </c>
      <c r="S1906" s="86"/>
      <c r="T1906" s="15"/>
      <c r="U1906" s="19">
        <v>1.05282947915839E-2</v>
      </c>
      <c r="V1906" s="51">
        <v>1.09474239452538</v>
      </c>
      <c r="W1906" s="19">
        <v>2.3614549611011199E-2</v>
      </c>
      <c r="X1906" s="51">
        <v>3.1503722121669901</v>
      </c>
      <c r="Y1906" s="19">
        <v>-6.6354003821325003E-2</v>
      </c>
      <c r="Z1906" s="51">
        <v>12.696273076115199</v>
      </c>
      <c r="AA1906" s="19"/>
      <c r="AB1906" s="51"/>
      <c r="AC1906" s="19"/>
      <c r="AD1906" s="51"/>
      <c r="AE1906" s="19"/>
      <c r="AF1906" s="87"/>
      <c r="AG1906" s="19">
        <v>9.7689272970455897E-3</v>
      </c>
      <c r="AH1906" s="51">
        <v>-0.82192826212121906</v>
      </c>
      <c r="AI1906" s="19">
        <v>-3.0306835271403501E-2</v>
      </c>
      <c r="AJ1906" s="51">
        <v>10.696233679860599</v>
      </c>
      <c r="AK1906" s="19">
        <v>7.5000000000727596E-2</v>
      </c>
      <c r="AL1906" s="19">
        <v>7.2900843777461005E-2</v>
      </c>
      <c r="AM1906" s="51">
        <v>28.1142113183741</v>
      </c>
      <c r="AN1906" s="15"/>
      <c r="AO1906" s="22">
        <v>5.2829424306764801E-2</v>
      </c>
      <c r="AP1906" s="22">
        <v>-9.9435256151045898E-2</v>
      </c>
      <c r="AQ1906" s="22">
        <v>7.6182503140444197E-2</v>
      </c>
      <c r="AR1906" s="22">
        <v>-0.122168900546094</v>
      </c>
      <c r="AS1906" s="20">
        <v>8</v>
      </c>
      <c r="AT1906" s="20">
        <v>4</v>
      </c>
      <c r="AU1906" s="20">
        <v>7</v>
      </c>
      <c r="AV1906" s="21">
        <v>5</v>
      </c>
      <c r="AW1906" s="15"/>
      <c r="AX1906" s="25">
        <v>0.25047944012796503</v>
      </c>
      <c r="AY1906" s="26">
        <v>0.33858942348570098</v>
      </c>
      <c r="AZ1906" s="26">
        <v>1.2700098769091701</v>
      </c>
      <c r="BA1906" s="26">
        <v>0.44727027218323201</v>
      </c>
      <c r="BB1906" s="85">
        <v>2.5512081929591701E-2</v>
      </c>
      <c r="BC1906" s="88">
        <v>-28.165418652090001</v>
      </c>
      <c r="BD1906" s="18">
        <v>43882</v>
      </c>
      <c r="BE1906" s="18">
        <v>43913</v>
      </c>
      <c r="BF1906" s="20"/>
      <c r="BG1906" s="18"/>
      <c r="BH1906" s="15"/>
    </row>
    <row r="1907" spans="1:60" x14ac:dyDescent="0.25">
      <c r="A1907" s="15"/>
      <c r="B1907" s="14" t="s">
        <v>5892</v>
      </c>
      <c r="C1907" s="14" t="s">
        <v>5893</v>
      </c>
      <c r="D1907" s="14" t="s">
        <v>5872</v>
      </c>
      <c r="E1907" s="16" t="s">
        <v>382</v>
      </c>
      <c r="F1907" s="16" t="s">
        <v>350</v>
      </c>
      <c r="G1907" s="81" t="s">
        <v>145</v>
      </c>
      <c r="H1907" s="82" t="s">
        <v>190</v>
      </c>
      <c r="I1907" s="17" t="s">
        <v>31</v>
      </c>
      <c r="J1907" s="17" t="s">
        <v>5894</v>
      </c>
      <c r="K1907" s="15"/>
      <c r="L1907" s="18">
        <v>44022</v>
      </c>
      <c r="M1907" s="83">
        <v>1031.7291000001101</v>
      </c>
      <c r="N1907" s="84">
        <v>1031.7291000001101</v>
      </c>
      <c r="O1907" s="84"/>
      <c r="P1907" s="85" t="str">
        <f t="shared" si="29"/>
        <v/>
      </c>
      <c r="Q1907" s="18"/>
      <c r="R1907" s="86">
        <v>4492.9930000000004</v>
      </c>
      <c r="S1907" s="86"/>
      <c r="T1907" s="15"/>
      <c r="U1907" s="19">
        <v>1.05712745116762E-2</v>
      </c>
      <c r="V1907" s="51">
        <v>1.09904036653461</v>
      </c>
      <c r="W1907" s="19">
        <v>2.40995582898904E-2</v>
      </c>
      <c r="X1907" s="51">
        <v>3.1988730800549101</v>
      </c>
      <c r="Y1907" s="19">
        <v>-6.3112235752705595E-2</v>
      </c>
      <c r="Z1907" s="51">
        <v>13.0204498829844</v>
      </c>
      <c r="AA1907" s="19"/>
      <c r="AB1907" s="51"/>
      <c r="AC1907" s="19"/>
      <c r="AD1907" s="51"/>
      <c r="AE1907" s="19"/>
      <c r="AF1907" s="87"/>
      <c r="AG1907" s="19">
        <v>9.8111490115115902E-3</v>
      </c>
      <c r="AH1907" s="51">
        <v>-0.81770609067461897</v>
      </c>
      <c r="AI1907" s="19">
        <v>-2.6783314799104101E-2</v>
      </c>
      <c r="AJ1907" s="51">
        <v>11.048585727083299</v>
      </c>
      <c r="AK1907" s="19">
        <v>3.1729099999211002E-2</v>
      </c>
      <c r="AL1907" s="19">
        <v>4.0978089555210297E-2</v>
      </c>
      <c r="AM1907" s="51">
        <v>23.456137848028401</v>
      </c>
      <c r="AN1907" s="15"/>
      <c r="AO1907" s="22">
        <v>5.2955841416405698E-2</v>
      </c>
      <c r="AP1907" s="22">
        <v>-9.9285273005079902E-2</v>
      </c>
      <c r="AQ1907" s="22">
        <v>7.6898345458175796E-2</v>
      </c>
      <c r="AR1907" s="22">
        <v>-0.121685634410824</v>
      </c>
      <c r="AS1907" s="20"/>
      <c r="AT1907" s="20"/>
      <c r="AU1907" s="20"/>
      <c r="AV1907" s="21"/>
      <c r="AW1907" s="15"/>
      <c r="AX1907" s="25"/>
      <c r="AY1907" s="26"/>
      <c r="AZ1907" s="26"/>
      <c r="BA1907" s="26"/>
      <c r="BB1907" s="85"/>
      <c r="BC1907" s="88">
        <v>-28.132329076528499</v>
      </c>
      <c r="BD1907" s="18">
        <v>43882</v>
      </c>
      <c r="BE1907" s="18">
        <v>43913</v>
      </c>
      <c r="BF1907" s="20"/>
      <c r="BG1907" s="18"/>
      <c r="BH1907" s="15"/>
    </row>
    <row r="1908" spans="1:60" x14ac:dyDescent="0.25">
      <c r="A1908" s="15"/>
      <c r="B1908" s="14" t="s">
        <v>5895</v>
      </c>
      <c r="C1908" s="14" t="s">
        <v>5896</v>
      </c>
      <c r="D1908" s="14" t="s">
        <v>5872</v>
      </c>
      <c r="E1908" s="16" t="s">
        <v>386</v>
      </c>
      <c r="F1908" s="16" t="s">
        <v>350</v>
      </c>
      <c r="G1908" s="81" t="s">
        <v>145</v>
      </c>
      <c r="H1908" s="82" t="s">
        <v>190</v>
      </c>
      <c r="I1908" s="17" t="s">
        <v>31</v>
      </c>
      <c r="J1908" s="17" t="s">
        <v>5897</v>
      </c>
      <c r="K1908" s="15"/>
      <c r="L1908" s="18">
        <v>44022</v>
      </c>
      <c r="M1908" s="83">
        <v>1112.83379999921</v>
      </c>
      <c r="N1908" s="84">
        <v>1112.83379999921</v>
      </c>
      <c r="O1908" s="84">
        <v>1212.47560000047</v>
      </c>
      <c r="P1908" s="85">
        <f t="shared" si="29"/>
        <v>0.91781954209946881</v>
      </c>
      <c r="Q1908" s="18">
        <v>43882</v>
      </c>
      <c r="R1908" s="86">
        <v>28778.341</v>
      </c>
      <c r="S1908" s="86">
        <v>18026.320141235399</v>
      </c>
      <c r="T1908" s="15"/>
      <c r="U1908" s="19">
        <v>1.05768622161122E-2</v>
      </c>
      <c r="V1908" s="51">
        <v>1.0995991369782101</v>
      </c>
      <c r="W1908" s="19">
        <v>2.42680084102176E-2</v>
      </c>
      <c r="X1908" s="51">
        <v>3.2157180920876298</v>
      </c>
      <c r="Y1908" s="19">
        <v>-6.2177875723136801E-2</v>
      </c>
      <c r="Z1908" s="51">
        <v>13.113885885934</v>
      </c>
      <c r="AA1908" s="19">
        <v>8.0422843373526107E-2</v>
      </c>
      <c r="AB1908" s="51">
        <v>28.618951240525298</v>
      </c>
      <c r="AC1908" s="19"/>
      <c r="AD1908" s="51"/>
      <c r="AE1908" s="19"/>
      <c r="AF1908" s="87"/>
      <c r="AG1908" s="19">
        <v>9.86668222503795E-3</v>
      </c>
      <c r="AH1908" s="51">
        <v>-0.81215276932198299</v>
      </c>
      <c r="AI1908" s="19">
        <v>-2.5759594221199202E-2</v>
      </c>
      <c r="AJ1908" s="51">
        <v>11.1509577848774</v>
      </c>
      <c r="AK1908" s="19">
        <v>0.11283379999993499</v>
      </c>
      <c r="AL1908" s="19">
        <v>8.1466074047057205E-2</v>
      </c>
      <c r="AM1908" s="51">
        <v>35.591624723747401</v>
      </c>
      <c r="AN1908" s="15"/>
      <c r="AO1908" s="22">
        <v>5.2961599070840699E-2</v>
      </c>
      <c r="AP1908" s="22">
        <v>-9.9270559951110005E-2</v>
      </c>
      <c r="AQ1908" s="22">
        <v>7.7075366782082697E-2</v>
      </c>
      <c r="AR1908" s="22">
        <v>-0.121536793521082</v>
      </c>
      <c r="AS1908" s="20">
        <v>8</v>
      </c>
      <c r="AT1908" s="20">
        <v>4</v>
      </c>
      <c r="AU1908" s="20">
        <v>7</v>
      </c>
      <c r="AV1908" s="21">
        <v>5</v>
      </c>
      <c r="AW1908" s="15"/>
      <c r="AX1908" s="25">
        <v>0.249079087412101</v>
      </c>
      <c r="AY1908" s="26">
        <v>0.35620779816417802</v>
      </c>
      <c r="AZ1908" s="26">
        <v>1.2832105684847199</v>
      </c>
      <c r="BA1908" s="26">
        <v>0.47109998956466398</v>
      </c>
      <c r="BB1908" s="85">
        <v>2.53714409516397E-2</v>
      </c>
      <c r="BC1908" s="88">
        <v>-28.120137015561301</v>
      </c>
      <c r="BD1908" s="18">
        <v>43882</v>
      </c>
      <c r="BE1908" s="18">
        <v>43913</v>
      </c>
      <c r="BF1908" s="20"/>
      <c r="BG1908" s="18"/>
      <c r="BH1908" s="15"/>
    </row>
    <row r="1909" spans="1:60" x14ac:dyDescent="0.25">
      <c r="A1909" s="15"/>
      <c r="B1909" s="14" t="s">
        <v>5898</v>
      </c>
      <c r="C1909" s="14" t="s">
        <v>5899</v>
      </c>
      <c r="D1909" s="14" t="s">
        <v>5872</v>
      </c>
      <c r="E1909" s="16" t="s">
        <v>390</v>
      </c>
      <c r="F1909" s="16" t="s">
        <v>350</v>
      </c>
      <c r="G1909" s="81" t="s">
        <v>145</v>
      </c>
      <c r="H1909" s="82" t="s">
        <v>190</v>
      </c>
      <c r="I1909" s="17" t="s">
        <v>31</v>
      </c>
      <c r="J1909" s="17" t="s">
        <v>5900</v>
      </c>
      <c r="K1909" s="15"/>
      <c r="L1909" s="18">
        <v>44022</v>
      </c>
      <c r="M1909" s="83">
        <v>1152.2246000003099</v>
      </c>
      <c r="N1909" s="84">
        <v>1152.2246000003099</v>
      </c>
      <c r="O1909" s="84">
        <v>1254.4299999996999</v>
      </c>
      <c r="P1909" s="85">
        <f t="shared" si="29"/>
        <v>0.91852442942259471</v>
      </c>
      <c r="Q1909" s="18">
        <v>43882</v>
      </c>
      <c r="R1909" s="86">
        <v>45527.476999999999</v>
      </c>
      <c r="S1909" s="86">
        <v>28186.804977111799</v>
      </c>
      <c r="T1909" s="15"/>
      <c r="U1909" s="19">
        <v>1.05823836856871E-2</v>
      </c>
      <c r="V1909" s="51">
        <v>1.1001512839356999</v>
      </c>
      <c r="W1909" s="19">
        <v>2.4436311998215401E-2</v>
      </c>
      <c r="X1909" s="51">
        <v>3.2325484508874101</v>
      </c>
      <c r="Y1909" s="19">
        <v>-6.1241329885888297E-2</v>
      </c>
      <c r="Z1909" s="51">
        <v>13.2075404696661</v>
      </c>
      <c r="AA1909" s="19">
        <v>8.2593689519853797E-2</v>
      </c>
      <c r="AB1909" s="51">
        <v>28.836035855143599</v>
      </c>
      <c r="AC1909" s="19"/>
      <c r="AD1909" s="51"/>
      <c r="AE1909" s="19"/>
      <c r="AF1909" s="87"/>
      <c r="AG1909" s="19">
        <v>9.9218628874950792E-3</v>
      </c>
      <c r="AH1909" s="51">
        <v>-0.80663470307627005</v>
      </c>
      <c r="AI1909" s="19">
        <v>-2.47330938855157E-2</v>
      </c>
      <c r="AJ1909" s="51">
        <v>11.2536078184494</v>
      </c>
      <c r="AK1909" s="19">
        <v>0.15222460000048199</v>
      </c>
      <c r="AL1909" s="19">
        <v>9.6395950677106199E-2</v>
      </c>
      <c r="AM1909" s="51">
        <v>40.2217156644911</v>
      </c>
      <c r="AN1909" s="15"/>
      <c r="AO1909" s="22">
        <v>5.2967385094234501E-2</v>
      </c>
      <c r="AP1909" s="22">
        <v>-9.9255670758866502E-2</v>
      </c>
      <c r="AQ1909" s="22">
        <v>7.7252134098671404E-2</v>
      </c>
      <c r="AR1909" s="22">
        <v>-0.121387156412384</v>
      </c>
      <c r="AS1909" s="20">
        <v>8</v>
      </c>
      <c r="AT1909" s="20">
        <v>4</v>
      </c>
      <c r="AU1909" s="20">
        <v>7</v>
      </c>
      <c r="AV1909" s="21">
        <v>5</v>
      </c>
      <c r="AW1909" s="15"/>
      <c r="AX1909" s="25">
        <v>0.249076246752229</v>
      </c>
      <c r="AY1909" s="26">
        <v>0.36458370271475399</v>
      </c>
      <c r="AZ1909" s="26">
        <v>1.29328936228376</v>
      </c>
      <c r="BA1909" s="26">
        <v>0.48229689753498001</v>
      </c>
      <c r="BB1909" s="85">
        <v>2.5371397736526E-2</v>
      </c>
      <c r="BC1909" s="88">
        <v>-28.107897610840201</v>
      </c>
      <c r="BD1909" s="18">
        <v>43882</v>
      </c>
      <c r="BE1909" s="18">
        <v>43913</v>
      </c>
      <c r="BF1909" s="20"/>
      <c r="BG1909" s="18"/>
      <c r="BH1909" s="15"/>
    </row>
    <row r="1910" spans="1:60" x14ac:dyDescent="0.25">
      <c r="A1910" s="15"/>
      <c r="B1910" s="14" t="s">
        <v>5901</v>
      </c>
      <c r="C1910" s="14" t="s">
        <v>5902</v>
      </c>
      <c r="D1910" s="14" t="s">
        <v>5903</v>
      </c>
      <c r="E1910" s="16" t="s">
        <v>36</v>
      </c>
      <c r="F1910" s="16" t="s">
        <v>172</v>
      </c>
      <c r="G1910" s="81" t="s">
        <v>29</v>
      </c>
      <c r="H1910" s="82" t="s">
        <v>3773</v>
      </c>
      <c r="I1910" s="17" t="s">
        <v>411</v>
      </c>
      <c r="J1910" s="17" t="s">
        <v>5904</v>
      </c>
      <c r="K1910" s="15"/>
      <c r="L1910" s="18">
        <v>44022</v>
      </c>
      <c r="M1910" s="83">
        <v>578845.71509361302</v>
      </c>
      <c r="N1910" s="84">
        <v>578845.71509361302</v>
      </c>
      <c r="O1910" s="84">
        <v>659524.51336002303</v>
      </c>
      <c r="P1910" s="85">
        <f t="shared" si="29"/>
        <v>0.87767126675037044</v>
      </c>
      <c r="Q1910" s="18">
        <v>43886</v>
      </c>
      <c r="R1910" s="86">
        <v>382386.83112890599</v>
      </c>
      <c r="S1910" s="86">
        <v>252447.09143872099</v>
      </c>
      <c r="T1910" s="15"/>
      <c r="U1910" s="19">
        <v>4.75478589578415E-4</v>
      </c>
      <c r="V1910" s="51">
        <v>8.9460774324834305E-2</v>
      </c>
      <c r="W1910" s="19">
        <v>-8.2216229684490792E-3</v>
      </c>
      <c r="X1910" s="51">
        <v>-3.3245045779040097E-2</v>
      </c>
      <c r="Y1910" s="19">
        <v>-9.2139185409032501E-2</v>
      </c>
      <c r="Z1910" s="51">
        <v>10.117754917344399</v>
      </c>
      <c r="AA1910" s="19">
        <v>-2.1832662223459898E-3</v>
      </c>
      <c r="AB1910" s="51">
        <v>20.358340280916298</v>
      </c>
      <c r="AC1910" s="19">
        <v>0.124488273933821</v>
      </c>
      <c r="AD1910" s="51">
        <v>36.7346828916343</v>
      </c>
      <c r="AE1910" s="19">
        <v>6.5272096990156597E-2</v>
      </c>
      <c r="AF1910" s="87">
        <v>24.304441747604901</v>
      </c>
      <c r="AG1910" s="19">
        <v>-1.0683578588213999E-2</v>
      </c>
      <c r="AH1910" s="51">
        <v>-2.8671788506471798</v>
      </c>
      <c r="AI1910" s="19">
        <v>-7.0896785316144795E-2</v>
      </c>
      <c r="AJ1910" s="51">
        <v>6.6372386753791899</v>
      </c>
      <c r="AK1910" s="19">
        <v>0.228971794253157</v>
      </c>
      <c r="AL1910" s="19">
        <v>2.17655328033288E-2</v>
      </c>
      <c r="AM1910" s="51">
        <v>35.596686301229099</v>
      </c>
      <c r="AN1910" s="15"/>
      <c r="AO1910" s="22">
        <v>3.5696939376066397E-2</v>
      </c>
      <c r="AP1910" s="22">
        <v>-6.1565816345173503E-2</v>
      </c>
      <c r="AQ1910" s="22">
        <v>8.2977333529997893E-2</v>
      </c>
      <c r="AR1910" s="22">
        <v>-0.12432533786253799</v>
      </c>
      <c r="AS1910" s="20">
        <v>6</v>
      </c>
      <c r="AT1910" s="20">
        <v>6</v>
      </c>
      <c r="AU1910" s="20">
        <v>7</v>
      </c>
      <c r="AV1910" s="21">
        <v>5</v>
      </c>
      <c r="AW1910" s="15"/>
      <c r="AX1910" s="25">
        <v>0.21790352497773699</v>
      </c>
      <c r="AY1910" s="26">
        <v>3.40987077574368E-2</v>
      </c>
      <c r="AZ1910" s="26">
        <v>0.70385979529328302</v>
      </c>
      <c r="BA1910" s="26">
        <v>4.5865831081130203E-2</v>
      </c>
      <c r="BB1910" s="85">
        <v>2.2353265690471701E-2</v>
      </c>
      <c r="BC1910" s="88">
        <v>-20.641744410473599</v>
      </c>
      <c r="BD1910" s="18">
        <v>43886</v>
      </c>
      <c r="BE1910" s="18">
        <v>43913</v>
      </c>
      <c r="BF1910" s="20"/>
      <c r="BG1910" s="18"/>
      <c r="BH1910" s="15"/>
    </row>
    <row r="1911" spans="1:60" x14ac:dyDescent="0.25">
      <c r="A1911" s="15"/>
      <c r="B1911" s="14" t="s">
        <v>5905</v>
      </c>
      <c r="C1911" s="14" t="s">
        <v>5906</v>
      </c>
      <c r="D1911" s="14" t="s">
        <v>5903</v>
      </c>
      <c r="E1911" s="16" t="s">
        <v>43</v>
      </c>
      <c r="F1911" s="16" t="s">
        <v>172</v>
      </c>
      <c r="G1911" s="81" t="s">
        <v>29</v>
      </c>
      <c r="H1911" s="82" t="s">
        <v>3773</v>
      </c>
      <c r="I1911" s="17" t="s">
        <v>411</v>
      </c>
      <c r="J1911" s="17" t="s">
        <v>5907</v>
      </c>
      <c r="K1911" s="15"/>
      <c r="L1911" s="18">
        <v>44022</v>
      </c>
      <c r="M1911" s="83">
        <v>646040.64583778405</v>
      </c>
      <c r="N1911" s="84">
        <v>646040.64583778405</v>
      </c>
      <c r="O1911" s="84">
        <v>732837.08076000202</v>
      </c>
      <c r="P1911" s="85">
        <f t="shared" si="29"/>
        <v>0.88156107653258464</v>
      </c>
      <c r="Q1911" s="18">
        <v>43886</v>
      </c>
      <c r="R1911" s="86">
        <v>948440.59063769504</v>
      </c>
      <c r="S1911" s="86">
        <v>890365.755264648</v>
      </c>
      <c r="T1911" s="15"/>
      <c r="U1911" s="19">
        <v>5.08051703945966E-4</v>
      </c>
      <c r="V1911" s="51">
        <v>9.2718085761589505E-2</v>
      </c>
      <c r="W1911" s="19">
        <v>-7.2538950134912704E-3</v>
      </c>
      <c r="X1911" s="51">
        <v>6.35277497167408E-2</v>
      </c>
      <c r="Y1911" s="19">
        <v>-8.6750268061296099E-2</v>
      </c>
      <c r="Z1911" s="51">
        <v>10.6566466521181</v>
      </c>
      <c r="AA1911" s="19">
        <v>9.7777801802294596E-3</v>
      </c>
      <c r="AB1911" s="51">
        <v>21.5544449211739</v>
      </c>
      <c r="AC1911" s="19">
        <v>0.1515901469448</v>
      </c>
      <c r="AD1911" s="51">
        <v>39.444870192732203</v>
      </c>
      <c r="AE1911" s="19">
        <v>0.104004947055801</v>
      </c>
      <c r="AF1911" s="87">
        <v>28.177726754191099</v>
      </c>
      <c r="AG1911" s="19">
        <v>-1.0361934240791E-2</v>
      </c>
      <c r="AH1911" s="51">
        <v>-2.83501441590488</v>
      </c>
      <c r="AI1911" s="19">
        <v>-6.5078176313400002E-2</v>
      </c>
      <c r="AJ1911" s="51">
        <v>7.2190995756536704</v>
      </c>
      <c r="AK1911" s="19">
        <v>0.37163619073922699</v>
      </c>
      <c r="AL1911" s="19">
        <v>3.3552291273735997E-2</v>
      </c>
      <c r="AM1911" s="51">
        <v>49.8631259498652</v>
      </c>
      <c r="AN1911" s="15"/>
      <c r="AO1911" s="22">
        <v>3.5730707517359399E-2</v>
      </c>
      <c r="AP1911" s="22">
        <v>-6.1535356764579802E-2</v>
      </c>
      <c r="AQ1911" s="22">
        <v>8.4036745944176802E-2</v>
      </c>
      <c r="AR1911" s="22">
        <v>-0.123442004011013</v>
      </c>
      <c r="AS1911" s="20">
        <v>6</v>
      </c>
      <c r="AT1911" s="20">
        <v>6</v>
      </c>
      <c r="AU1911" s="20">
        <v>7</v>
      </c>
      <c r="AV1911" s="21">
        <v>5</v>
      </c>
      <c r="AW1911" s="15"/>
      <c r="AX1911" s="25">
        <v>0.217836079118715</v>
      </c>
      <c r="AY1911" s="26">
        <v>8.6389019878424705E-2</v>
      </c>
      <c r="AZ1911" s="26">
        <v>0.75030763079212204</v>
      </c>
      <c r="BA1911" s="26">
        <v>0.116428432084717</v>
      </c>
      <c r="BB1911" s="85">
        <v>2.23473186765113E-2</v>
      </c>
      <c r="BC1911" s="88">
        <v>-20.572025539178899</v>
      </c>
      <c r="BD1911" s="18">
        <v>43886</v>
      </c>
      <c r="BE1911" s="18">
        <v>43913</v>
      </c>
      <c r="BF1911" s="20"/>
      <c r="BG1911" s="18"/>
      <c r="BH1911" s="15"/>
    </row>
    <row r="1912" spans="1:60" x14ac:dyDescent="0.25">
      <c r="A1912" s="15"/>
      <c r="B1912" s="14" t="s">
        <v>5908</v>
      </c>
      <c r="C1912" s="14" t="s">
        <v>5909</v>
      </c>
      <c r="D1912" s="14" t="s">
        <v>5903</v>
      </c>
      <c r="E1912" s="16" t="s">
        <v>47</v>
      </c>
      <c r="F1912" s="16" t="s">
        <v>172</v>
      </c>
      <c r="G1912" s="81" t="s">
        <v>29</v>
      </c>
      <c r="H1912" s="82" t="s">
        <v>3773</v>
      </c>
      <c r="I1912" s="17" t="s">
        <v>411</v>
      </c>
      <c r="J1912" s="17" t="s">
        <v>5910</v>
      </c>
      <c r="K1912" s="15"/>
      <c r="L1912" s="18">
        <v>44022</v>
      </c>
      <c r="M1912" s="83">
        <v>702150.81607818604</v>
      </c>
      <c r="N1912" s="84">
        <v>702150.81607818604</v>
      </c>
      <c r="O1912" s="84">
        <v>793561.00362014805</v>
      </c>
      <c r="P1912" s="85">
        <f t="shared" si="29"/>
        <v>0.88481013164084721</v>
      </c>
      <c r="Q1912" s="18">
        <v>43886</v>
      </c>
      <c r="R1912" s="86">
        <v>13945175.697515599</v>
      </c>
      <c r="S1912" s="86">
        <v>18684226.494968701</v>
      </c>
      <c r="T1912" s="15"/>
      <c r="U1912" s="19">
        <v>5.35175027835066E-4</v>
      </c>
      <c r="V1912" s="51">
        <v>9.5430418150499505E-2</v>
      </c>
      <c r="W1912" s="19">
        <v>-6.4478121967113102E-3</v>
      </c>
      <c r="X1912" s="51">
        <v>0.14413603139473699</v>
      </c>
      <c r="Y1912" s="19">
        <v>-8.2243229144369295E-2</v>
      </c>
      <c r="Z1912" s="51">
        <v>11.107350543810799</v>
      </c>
      <c r="AA1912" s="19">
        <v>1.9837587135043602E-2</v>
      </c>
      <c r="AB1912" s="51">
        <v>22.560425616655301</v>
      </c>
      <c r="AC1912" s="19">
        <v>0.17463521138968599</v>
      </c>
      <c r="AD1912" s="51">
        <v>41.749376637220799</v>
      </c>
      <c r="AE1912" s="19">
        <v>0.13730345525080301</v>
      </c>
      <c r="AF1912" s="87">
        <v>31.507577573676802</v>
      </c>
      <c r="AG1912" s="19">
        <v>-1.00941618220531E-2</v>
      </c>
      <c r="AH1912" s="51">
        <v>-2.8082371740310901</v>
      </c>
      <c r="AI1912" s="19">
        <v>-6.0209882422932397E-2</v>
      </c>
      <c r="AJ1912" s="51">
        <v>7.7059289647004299</v>
      </c>
      <c r="AK1912" s="19">
        <v>0.490766063859919</v>
      </c>
      <c r="AL1912" s="19">
        <v>4.2581230194627999E-2</v>
      </c>
      <c r="AM1912" s="51">
        <v>61.776113261934398</v>
      </c>
      <c r="AN1912" s="15"/>
      <c r="AO1912" s="22">
        <v>3.5758650481511702E-2</v>
      </c>
      <c r="AP1912" s="22">
        <v>-6.15099934693717E-2</v>
      </c>
      <c r="AQ1912" s="22">
        <v>8.4919098622776801E-2</v>
      </c>
      <c r="AR1912" s="22">
        <v>-0.12270703954345701</v>
      </c>
      <c r="AS1912" s="20">
        <v>6</v>
      </c>
      <c r="AT1912" s="20">
        <v>6</v>
      </c>
      <c r="AU1912" s="20">
        <v>7</v>
      </c>
      <c r="AV1912" s="21">
        <v>5</v>
      </c>
      <c r="AW1912" s="15"/>
      <c r="AX1912" s="25">
        <v>0.217780741042225</v>
      </c>
      <c r="AY1912" s="26">
        <v>0.13037415215853801</v>
      </c>
      <c r="AZ1912" s="26">
        <v>0.78935806445861101</v>
      </c>
      <c r="BA1912" s="26">
        <v>0.17599419349539899</v>
      </c>
      <c r="BB1912" s="85">
        <v>2.2342449603092999E-2</v>
      </c>
      <c r="BC1912" s="88">
        <v>-20.514012087689501</v>
      </c>
      <c r="BD1912" s="18">
        <v>43886</v>
      </c>
      <c r="BE1912" s="18">
        <v>43913</v>
      </c>
      <c r="BF1912" s="20"/>
      <c r="BG1912" s="18"/>
      <c r="BH1912" s="15"/>
    </row>
    <row r="1913" spans="1:60" x14ac:dyDescent="0.25">
      <c r="A1913" s="15"/>
      <c r="B1913" s="14" t="s">
        <v>5911</v>
      </c>
      <c r="C1913" s="14" t="s">
        <v>5912</v>
      </c>
      <c r="D1913" s="14" t="s">
        <v>5903</v>
      </c>
      <c r="E1913" s="16" t="s">
        <v>83</v>
      </c>
      <c r="F1913" s="16" t="s">
        <v>172</v>
      </c>
      <c r="G1913" s="81" t="s">
        <v>29</v>
      </c>
      <c r="H1913" s="82" t="s">
        <v>3773</v>
      </c>
      <c r="I1913" s="17" t="s">
        <v>411</v>
      </c>
      <c r="J1913" s="17" t="s">
        <v>5913</v>
      </c>
      <c r="K1913" s="15"/>
      <c r="L1913" s="18">
        <v>44022</v>
      </c>
      <c r="M1913" s="83">
        <v>712538.18632793403</v>
      </c>
      <c r="N1913" s="84">
        <v>712538.18632793403</v>
      </c>
      <c r="O1913" s="84">
        <v>806510.43021965004</v>
      </c>
      <c r="P1913" s="85">
        <f t="shared" si="29"/>
        <v>0.88348291556982961</v>
      </c>
      <c r="Q1913" s="18">
        <v>43886</v>
      </c>
      <c r="R1913" s="86">
        <v>89032.352965209997</v>
      </c>
      <c r="S1913" s="86">
        <v>28473.735575988801</v>
      </c>
      <c r="T1913" s="15"/>
      <c r="U1913" s="19">
        <v>5.2423014494706898E-4</v>
      </c>
      <c r="V1913" s="51">
        <v>9.4335929861699697E-2</v>
      </c>
      <c r="W1913" s="19">
        <v>-6.7733973792201098E-3</v>
      </c>
      <c r="X1913" s="51">
        <v>0.111577513143857</v>
      </c>
      <c r="Y1913" s="19">
        <v>-8.4102937496936606E-2</v>
      </c>
      <c r="Z1913" s="51">
        <v>10.921379708553999</v>
      </c>
      <c r="AA1913" s="19">
        <v>1.5770322370372E-2</v>
      </c>
      <c r="AB1913" s="51">
        <v>22.153699140209898</v>
      </c>
      <c r="AC1913" s="19">
        <v>0.16485946013941399</v>
      </c>
      <c r="AD1913" s="51">
        <v>40.771801512222702</v>
      </c>
      <c r="AE1913" s="19">
        <v>0.123094050000946</v>
      </c>
      <c r="AF1913" s="87">
        <v>30.086637048690999</v>
      </c>
      <c r="AG1913" s="19">
        <v>-1.0202652956650101E-2</v>
      </c>
      <c r="AH1913" s="51">
        <v>-2.8190862874907898</v>
      </c>
      <c r="AI1913" s="19">
        <v>-6.2219842296181001E-2</v>
      </c>
      <c r="AJ1913" s="51">
        <v>7.50493297737557</v>
      </c>
      <c r="AK1913" s="19">
        <v>0.39839499612920898</v>
      </c>
      <c r="AL1913" s="19">
        <v>3.8815466303276501E-2</v>
      </c>
      <c r="AM1913" s="51">
        <v>43.994075162627297</v>
      </c>
      <c r="AN1913" s="15"/>
      <c r="AO1913" s="22">
        <v>3.5747443538639297E-2</v>
      </c>
      <c r="AP1913" s="22">
        <v>-6.1522293300222401E-2</v>
      </c>
      <c r="AQ1913" s="22">
        <v>8.4584478776378105E-2</v>
      </c>
      <c r="AR1913" s="22">
        <v>-0.123013941920362</v>
      </c>
      <c r="AS1913" s="20">
        <v>6</v>
      </c>
      <c r="AT1913" s="20">
        <v>6</v>
      </c>
      <c r="AU1913" s="20">
        <v>7</v>
      </c>
      <c r="AV1913" s="21">
        <v>5</v>
      </c>
      <c r="AW1913" s="15"/>
      <c r="AX1913" s="25">
        <v>0.21780464677605799</v>
      </c>
      <c r="AY1913" s="26">
        <v>0.11257104784590399</v>
      </c>
      <c r="AZ1913" s="26">
        <v>0.773564345928207</v>
      </c>
      <c r="BA1913" s="26">
        <v>0.15186080996863899</v>
      </c>
      <c r="BB1913" s="85">
        <v>2.2344563815968301E-2</v>
      </c>
      <c r="BC1913" s="88">
        <v>-20.538662686216401</v>
      </c>
      <c r="BD1913" s="18">
        <v>43886</v>
      </c>
      <c r="BE1913" s="18">
        <v>43913</v>
      </c>
      <c r="BF1913" s="20"/>
      <c r="BG1913" s="18"/>
      <c r="BH1913" s="15"/>
    </row>
    <row r="1914" spans="1:60" x14ac:dyDescent="0.25">
      <c r="A1914" s="15"/>
      <c r="B1914" s="14" t="s">
        <v>5914</v>
      </c>
      <c r="C1914" s="14" t="s">
        <v>5915</v>
      </c>
      <c r="D1914" s="14" t="s">
        <v>5903</v>
      </c>
      <c r="E1914" s="16" t="s">
        <v>458</v>
      </c>
      <c r="F1914" s="16" t="s">
        <v>172</v>
      </c>
      <c r="G1914" s="81" t="s">
        <v>29</v>
      </c>
      <c r="H1914" s="82" t="s">
        <v>3773</v>
      </c>
      <c r="I1914" s="17" t="s">
        <v>411</v>
      </c>
      <c r="J1914" s="17" t="s">
        <v>5916</v>
      </c>
      <c r="K1914" s="15"/>
      <c r="L1914" s="18">
        <v>44022</v>
      </c>
      <c r="M1914" s="83">
        <v>776195.50905036903</v>
      </c>
      <c r="N1914" s="84">
        <v>776195.50905036903</v>
      </c>
      <c r="O1914" s="84">
        <v>877898.52956008899</v>
      </c>
      <c r="P1914" s="85">
        <f t="shared" si="29"/>
        <v>0.88415173612298581</v>
      </c>
      <c r="Q1914" s="18">
        <v>43886</v>
      </c>
      <c r="R1914" s="86">
        <v>113585.500859375</v>
      </c>
      <c r="S1914" s="86">
        <v>335727.70227490203</v>
      </c>
      <c r="T1914" s="15"/>
      <c r="U1914" s="19">
        <v>5.2969773787481201E-4</v>
      </c>
      <c r="V1914" s="51">
        <v>9.4882689154474106E-2</v>
      </c>
      <c r="W1914" s="19">
        <v>-6.6107987213399602E-3</v>
      </c>
      <c r="X1914" s="51">
        <v>0.127837378931872</v>
      </c>
      <c r="Y1914" s="19">
        <v>-8.31558260333259E-2</v>
      </c>
      <c r="Z1914" s="51">
        <v>11.016090854915101</v>
      </c>
      <c r="AA1914" s="19">
        <v>1.7796655170968699E-2</v>
      </c>
      <c r="AB1914" s="51">
        <v>22.3563324202551</v>
      </c>
      <c r="AC1914" s="19">
        <v>0.16994429244019599</v>
      </c>
      <c r="AD1914" s="51">
        <v>41.2802847423009</v>
      </c>
      <c r="AE1914" s="19">
        <v>0.13049633908129199</v>
      </c>
      <c r="AF1914" s="87">
        <v>30.8268659567402</v>
      </c>
      <c r="AG1914" s="19">
        <v>-1.01482488908005E-2</v>
      </c>
      <c r="AH1914" s="51">
        <v>-2.81364588090582</v>
      </c>
      <c r="AI1914" s="19">
        <v>-6.11958376957773E-2</v>
      </c>
      <c r="AJ1914" s="51">
        <v>7.6073334374159503</v>
      </c>
      <c r="AK1914" s="19">
        <v>0.52764319828944295</v>
      </c>
      <c r="AL1914" s="19">
        <v>5.2213047609256998E-2</v>
      </c>
      <c r="AM1914" s="51">
        <v>59.552754867763703</v>
      </c>
      <c r="AN1914" s="15"/>
      <c r="AO1914" s="22">
        <v>3.5753092308368699E-2</v>
      </c>
      <c r="AP1914" s="22">
        <v>-6.1515083865742802E-2</v>
      </c>
      <c r="AQ1914" s="22">
        <v>8.4740763304580496E-2</v>
      </c>
      <c r="AR1914" s="22">
        <v>-0.122857579764095</v>
      </c>
      <c r="AS1914" s="20">
        <v>6</v>
      </c>
      <c r="AT1914" s="20">
        <v>6</v>
      </c>
      <c r="AU1914" s="20">
        <v>7</v>
      </c>
      <c r="AV1914" s="21">
        <v>5</v>
      </c>
      <c r="AW1914" s="15"/>
      <c r="AX1914" s="25">
        <v>0.21779240585136</v>
      </c>
      <c r="AY1914" s="26">
        <v>0.121448428952817</v>
      </c>
      <c r="AZ1914" s="26">
        <v>0.78143774221462103</v>
      </c>
      <c r="BA1914" s="26">
        <v>0.16389115643323701</v>
      </c>
      <c r="BB1914" s="85">
        <v>2.2343480412273499E-2</v>
      </c>
      <c r="BC1914" s="88">
        <v>-20.525856676103999</v>
      </c>
      <c r="BD1914" s="18">
        <v>43886</v>
      </c>
      <c r="BE1914" s="18">
        <v>43913</v>
      </c>
      <c r="BF1914" s="20"/>
      <c r="BG1914" s="18"/>
      <c r="BH1914" s="15"/>
    </row>
    <row r="1915" spans="1:60" x14ac:dyDescent="0.25">
      <c r="A1915" s="15"/>
      <c r="B1915" s="14" t="s">
        <v>5917</v>
      </c>
      <c r="C1915" s="14" t="s">
        <v>5918</v>
      </c>
      <c r="D1915" s="14" t="s">
        <v>5903</v>
      </c>
      <c r="E1915" s="16" t="s">
        <v>59</v>
      </c>
      <c r="F1915" s="16" t="s">
        <v>172</v>
      </c>
      <c r="G1915" s="81" t="s">
        <v>29</v>
      </c>
      <c r="H1915" s="82" t="s">
        <v>3773</v>
      </c>
      <c r="I1915" s="17" t="s">
        <v>411</v>
      </c>
      <c r="J1915" s="17" t="s">
        <v>5919</v>
      </c>
      <c r="K1915" s="15"/>
      <c r="L1915" s="18">
        <v>44022</v>
      </c>
      <c r="M1915" s="83">
        <v>605943.40323638904</v>
      </c>
      <c r="N1915" s="84">
        <v>605943.40323638904</v>
      </c>
      <c r="O1915" s="84">
        <v>689169.00218009902</v>
      </c>
      <c r="P1915" s="85">
        <f t="shared" si="29"/>
        <v>0.87923775056562858</v>
      </c>
      <c r="Q1915" s="18">
        <v>43886</v>
      </c>
      <c r="R1915" s="86">
        <v>271636.00550097699</v>
      </c>
      <c r="S1915" s="86">
        <v>114291.561080933</v>
      </c>
      <c r="T1915" s="15"/>
      <c r="U1915" s="19">
        <v>4.8866829820326497E-4</v>
      </c>
      <c r="V1915" s="51">
        <v>9.0779745187319294E-2</v>
      </c>
      <c r="W1915" s="19">
        <v>-7.8315711625691602E-3</v>
      </c>
      <c r="X1915" s="51">
        <v>5.7601348089519897E-3</v>
      </c>
      <c r="Y1915" s="19">
        <v>-8.9969368814345196E-2</v>
      </c>
      <c r="Z1915" s="51">
        <v>10.334736576813199</v>
      </c>
      <c r="AA1915" s="19">
        <v>2.6239603957947102E-3</v>
      </c>
      <c r="AB1915" s="51">
        <v>20.839062942744899</v>
      </c>
      <c r="AC1915" s="19">
        <v>0.13534325875487399</v>
      </c>
      <c r="AD1915" s="51">
        <v>37.820181373739601</v>
      </c>
      <c r="AE1915" s="19">
        <v>8.0730110305012204E-2</v>
      </c>
      <c r="AF1915" s="87">
        <v>25.850243079097702</v>
      </c>
      <c r="AG1915" s="19">
        <v>-1.0553862104643499E-2</v>
      </c>
      <c r="AH1915" s="51">
        <v>-2.8542072022901301</v>
      </c>
      <c r="AI1915" s="19">
        <v>-6.8554395652463407E-2</v>
      </c>
      <c r="AJ1915" s="51">
        <v>6.8714776417473296</v>
      </c>
      <c r="AK1915" s="19">
        <v>0.28650404084153702</v>
      </c>
      <c r="AL1915" s="19">
        <v>2.6659142389689802E-2</v>
      </c>
      <c r="AM1915" s="51">
        <v>41.349910960067099</v>
      </c>
      <c r="AN1915" s="15"/>
      <c r="AO1915" s="22">
        <v>3.5710577309146202E-2</v>
      </c>
      <c r="AP1915" s="22">
        <v>-6.1553783514682402E-2</v>
      </c>
      <c r="AQ1915" s="22">
        <v>8.3403701315546599E-2</v>
      </c>
      <c r="AR1915" s="22">
        <v>-0.12396910557799901</v>
      </c>
      <c r="AS1915" s="20">
        <v>6</v>
      </c>
      <c r="AT1915" s="20">
        <v>6</v>
      </c>
      <c r="AU1915" s="20">
        <v>7</v>
      </c>
      <c r="AV1915" s="21">
        <v>5</v>
      </c>
      <c r="AW1915" s="15"/>
      <c r="AX1915" s="25">
        <v>0.21787621346767999</v>
      </c>
      <c r="AY1915" s="26">
        <v>5.5113736229543499E-2</v>
      </c>
      <c r="AZ1915" s="26">
        <v>0.72253058186561203</v>
      </c>
      <c r="BA1915" s="26">
        <v>7.4191427233813598E-2</v>
      </c>
      <c r="BB1915" s="85">
        <v>2.23508563759242E-2</v>
      </c>
      <c r="BC1915" s="88">
        <v>-20.6136560884479</v>
      </c>
      <c r="BD1915" s="18">
        <v>43886</v>
      </c>
      <c r="BE1915" s="18">
        <v>43913</v>
      </c>
      <c r="BF1915" s="20"/>
      <c r="BG1915" s="18"/>
      <c r="BH1915" s="15"/>
    </row>
    <row r="1916" spans="1:60" x14ac:dyDescent="0.25">
      <c r="A1916" s="15"/>
      <c r="B1916" s="14" t="s">
        <v>5920</v>
      </c>
      <c r="C1916" s="14" t="s">
        <v>5921</v>
      </c>
      <c r="D1916" s="14" t="s">
        <v>5903</v>
      </c>
      <c r="E1916" s="16" t="s">
        <v>2879</v>
      </c>
      <c r="F1916" s="16" t="s">
        <v>172</v>
      </c>
      <c r="G1916" s="81" t="s">
        <v>29</v>
      </c>
      <c r="H1916" s="82" t="s">
        <v>3773</v>
      </c>
      <c r="I1916" s="17" t="s">
        <v>411</v>
      </c>
      <c r="J1916" s="17" t="s">
        <v>5922</v>
      </c>
      <c r="K1916" s="15"/>
      <c r="L1916" s="18">
        <v>44022</v>
      </c>
      <c r="M1916" s="83">
        <v>756029.35313987697</v>
      </c>
      <c r="N1916" s="84">
        <v>756029.35313987697</v>
      </c>
      <c r="O1916" s="84">
        <v>853818.81842041004</v>
      </c>
      <c r="P1916" s="85">
        <f t="shared" si="29"/>
        <v>0.88546813074295261</v>
      </c>
      <c r="Q1916" s="18">
        <v>43886</v>
      </c>
      <c r="R1916" s="86">
        <v>1534394.76917773</v>
      </c>
      <c r="S1916" s="86">
        <v>1205663.7707636701</v>
      </c>
      <c r="T1916" s="15"/>
      <c r="U1916" s="19">
        <v>5.40594137419248E-4</v>
      </c>
      <c r="V1916" s="51">
        <v>9.5972329108917606E-2</v>
      </c>
      <c r="W1916" s="19">
        <v>-6.28499255890347E-3</v>
      </c>
      <c r="X1916" s="51">
        <v>0.16041799517552099</v>
      </c>
      <c r="Y1916" s="19">
        <v>-8.1330089181428797E-2</v>
      </c>
      <c r="Z1916" s="51">
        <v>11.198664540104801</v>
      </c>
      <c r="AA1916" s="19">
        <v>2.1881995824514899E-2</v>
      </c>
      <c r="AB1916" s="51">
        <v>22.764866485609701</v>
      </c>
      <c r="AC1916" s="19">
        <v>0.18306130218290501</v>
      </c>
      <c r="AD1916" s="51">
        <v>42.591985716542702</v>
      </c>
      <c r="AE1916" s="19">
        <v>0.14775475421454801</v>
      </c>
      <c r="AF1916" s="87">
        <v>32.5527074700803</v>
      </c>
      <c r="AG1916" s="19">
        <v>-1.00400949286268E-2</v>
      </c>
      <c r="AH1916" s="51">
        <v>-2.8028304846884602</v>
      </c>
      <c r="AI1916" s="19">
        <v>-5.9223434542218498E-2</v>
      </c>
      <c r="AJ1916" s="51">
        <v>7.8045737527718302</v>
      </c>
      <c r="AK1916" s="19">
        <v>0.22311097058816801</v>
      </c>
      <c r="AL1916" s="19">
        <v>3.8022840195481002E-2</v>
      </c>
      <c r="AM1916" s="51">
        <v>23.425937389402002</v>
      </c>
      <c r="AN1916" s="15"/>
      <c r="AO1916" s="22">
        <v>3.5764332709732102E-2</v>
      </c>
      <c r="AP1916" s="22">
        <v>-6.1504910094299703E-2</v>
      </c>
      <c r="AQ1916" s="22">
        <v>8.5097781138756504E-2</v>
      </c>
      <c r="AR1916" s="22">
        <v>-0.122558349336905</v>
      </c>
      <c r="AS1916" s="20">
        <v>6</v>
      </c>
      <c r="AT1916" s="20">
        <v>6</v>
      </c>
      <c r="AU1916" s="20">
        <v>7</v>
      </c>
      <c r="AV1916" s="21">
        <v>5</v>
      </c>
      <c r="AW1916" s="15"/>
      <c r="AX1916" s="25">
        <v>0.21776960746530699</v>
      </c>
      <c r="AY1916" s="26">
        <v>0.13931468738587699</v>
      </c>
      <c r="AZ1916" s="26">
        <v>0.79729237671835995</v>
      </c>
      <c r="BA1916" s="26">
        <v>0.18812500258673001</v>
      </c>
      <c r="BB1916" s="85">
        <v>2.23414707012125E-2</v>
      </c>
      <c r="BC1916" s="88">
        <v>-20.5022877962328</v>
      </c>
      <c r="BD1916" s="18">
        <v>43886</v>
      </c>
      <c r="BE1916" s="18">
        <v>43913</v>
      </c>
      <c r="BF1916" s="20"/>
      <c r="BG1916" s="18"/>
      <c r="BH1916" s="15"/>
    </row>
    <row r="1917" spans="1:60" x14ac:dyDescent="0.25">
      <c r="A1917" s="15"/>
      <c r="B1917" s="14" t="s">
        <v>5923</v>
      </c>
      <c r="C1917" s="14" t="s">
        <v>5924</v>
      </c>
      <c r="D1917" s="14" t="s">
        <v>5925</v>
      </c>
      <c r="E1917" s="16" t="s">
        <v>36</v>
      </c>
      <c r="F1917" s="16" t="s">
        <v>28</v>
      </c>
      <c r="G1917" s="81" t="s">
        <v>703</v>
      </c>
      <c r="H1917" s="82" t="s">
        <v>704</v>
      </c>
      <c r="I1917" s="17" t="s">
        <v>31</v>
      </c>
      <c r="J1917" s="17" t="s">
        <v>5926</v>
      </c>
      <c r="K1917" s="15"/>
      <c r="L1917" s="18">
        <v>43923</v>
      </c>
      <c r="M1917" s="83"/>
      <c r="N1917" s="84"/>
      <c r="O1917" s="84">
        <v>2780.6086999997501</v>
      </c>
      <c r="P1917" s="85">
        <f t="shared" si="29"/>
        <v>0</v>
      </c>
      <c r="Q1917" s="18">
        <v>43923</v>
      </c>
      <c r="R1917" s="86"/>
      <c r="S1917" s="86">
        <v>377541885.15700001</v>
      </c>
      <c r="T1917" s="15"/>
      <c r="U1917" s="19"/>
      <c r="V1917" s="51"/>
      <c r="W1917" s="19"/>
      <c r="X1917" s="51"/>
      <c r="Y1917" s="19"/>
      <c r="Z1917" s="51"/>
      <c r="AA1917" s="19"/>
      <c r="AB1917" s="51"/>
      <c r="AC1917" s="19"/>
      <c r="AD1917" s="51"/>
      <c r="AE1917" s="19"/>
      <c r="AF1917" s="87"/>
      <c r="AG1917" s="19"/>
      <c r="AH1917" s="51"/>
      <c r="AI1917" s="19"/>
      <c r="AJ1917" s="51"/>
      <c r="AK1917" s="19"/>
      <c r="AL1917" s="19"/>
      <c r="AM1917" s="51"/>
      <c r="AN1917" s="15"/>
      <c r="AO1917" s="22">
        <v>6.1915191145089899E-4</v>
      </c>
      <c r="AP1917" s="22">
        <v>1.3115044566802701E-5</v>
      </c>
      <c r="AQ1917" s="22">
        <v>1.0605195802782001E-3</v>
      </c>
      <c r="AR1917" s="22">
        <v>4.0789275044517099E-4</v>
      </c>
      <c r="AS1917" s="20"/>
      <c r="AT1917" s="20"/>
      <c r="AU1917" s="20"/>
      <c r="AV1917" s="21"/>
      <c r="AW1917" s="15"/>
      <c r="AX1917" s="25"/>
      <c r="AY1917" s="26"/>
      <c r="AZ1917" s="26"/>
      <c r="BA1917" s="26"/>
      <c r="BB1917" s="85"/>
      <c r="BC1917" s="88">
        <v>0</v>
      </c>
      <c r="BD1917" s="18">
        <v>43923</v>
      </c>
      <c r="BE1917" s="18"/>
      <c r="BF1917" s="20"/>
      <c r="BG1917" s="18"/>
      <c r="BH1917" s="15"/>
    </row>
    <row r="1918" spans="1:60" x14ac:dyDescent="0.25">
      <c r="A1918" s="15"/>
      <c r="B1918" s="14" t="s">
        <v>5927</v>
      </c>
      <c r="C1918" s="14" t="s">
        <v>5928</v>
      </c>
      <c r="D1918" s="14" t="s">
        <v>5925</v>
      </c>
      <c r="E1918" s="16" t="s">
        <v>43</v>
      </c>
      <c r="F1918" s="16" t="s">
        <v>28</v>
      </c>
      <c r="G1918" s="81" t="s">
        <v>703</v>
      </c>
      <c r="H1918" s="82" t="s">
        <v>704</v>
      </c>
      <c r="I1918" s="17" t="s">
        <v>31</v>
      </c>
      <c r="J1918" s="17" t="s">
        <v>5929</v>
      </c>
      <c r="K1918" s="15"/>
      <c r="L1918" s="18">
        <v>44022</v>
      </c>
      <c r="M1918" s="83">
        <v>1036.3782000001499</v>
      </c>
      <c r="N1918" s="84">
        <v>1036.3782000001499</v>
      </c>
      <c r="O1918" s="84">
        <v>1036.3782000001499</v>
      </c>
      <c r="P1918" s="85">
        <f t="shared" si="29"/>
        <v>1</v>
      </c>
      <c r="Q1918" s="18">
        <v>44022</v>
      </c>
      <c r="R1918" s="86">
        <v>2873538.1469999999</v>
      </c>
      <c r="S1918" s="86">
        <v>2488906.6691523399</v>
      </c>
      <c r="T1918" s="15"/>
      <c r="U1918" s="19">
        <v>4.1490820876788297E-6</v>
      </c>
      <c r="V1918" s="51">
        <v>4.2327823575760697E-2</v>
      </c>
      <c r="W1918" s="19">
        <v>2.0131839301029699E-4</v>
      </c>
      <c r="X1918" s="51">
        <v>0.80904909036689798</v>
      </c>
      <c r="Y1918" s="19">
        <v>5.97716760421463E-3</v>
      </c>
      <c r="Z1918" s="51">
        <v>19.929390218661901</v>
      </c>
      <c r="AA1918" s="19">
        <v>1.55163461495249E-2</v>
      </c>
      <c r="AB1918" s="51">
        <v>22.128301518125198</v>
      </c>
      <c r="AC1918" s="19"/>
      <c r="AD1918" s="51"/>
      <c r="AE1918" s="19"/>
      <c r="AF1918" s="87"/>
      <c r="AG1918" s="19">
        <v>5.28792461409466E-5</v>
      </c>
      <c r="AH1918" s="51">
        <v>-1.79353306721168</v>
      </c>
      <c r="AI1918" s="19">
        <v>6.3960513944039104E-3</v>
      </c>
      <c r="AJ1918" s="51">
        <v>14.366522346434101</v>
      </c>
      <c r="AK1918" s="19">
        <v>3.6115544709900901E-2</v>
      </c>
      <c r="AL1918" s="19">
        <v>1.9455423844192399E-2</v>
      </c>
      <c r="AM1918" s="51">
        <v>27.5415104198037</v>
      </c>
      <c r="AN1918" s="15"/>
      <c r="AO1918" s="22">
        <v>6.4385171026515298E-4</v>
      </c>
      <c r="AP1918" s="22">
        <v>4.1490820876788297E-6</v>
      </c>
      <c r="AQ1918" s="22">
        <v>1.9278787422081201E-3</v>
      </c>
      <c r="AR1918" s="22">
        <v>5.28792461409466E-5</v>
      </c>
      <c r="AS1918" s="20">
        <v>12</v>
      </c>
      <c r="AT1918" s="20">
        <v>0</v>
      </c>
      <c r="AU1918" s="20">
        <v>7</v>
      </c>
      <c r="AV1918" s="21">
        <v>5</v>
      </c>
      <c r="AW1918" s="15"/>
      <c r="AX1918" s="25">
        <v>9.8709016329166896E-4</v>
      </c>
      <c r="AY1918" s="26">
        <v>-14.488505178931501</v>
      </c>
      <c r="AZ1918" s="26">
        <v>0.62201140725755999</v>
      </c>
      <c r="BA1918" s="26">
        <v>-12.7348101018433</v>
      </c>
      <c r="BB1918" s="85">
        <v>1.01997689416464E-4</v>
      </c>
      <c r="BC1918" s="88">
        <v>0</v>
      </c>
      <c r="BD1918" s="18">
        <v>44022</v>
      </c>
      <c r="BE1918" s="18"/>
      <c r="BF1918" s="20"/>
      <c r="BG1918" s="18"/>
      <c r="BH1918" s="15"/>
    </row>
    <row r="1919" spans="1:60" x14ac:dyDescent="0.25">
      <c r="A1919" s="15"/>
      <c r="B1919" s="14" t="s">
        <v>5930</v>
      </c>
      <c r="C1919" s="14" t="s">
        <v>5931</v>
      </c>
      <c r="D1919" s="14" t="s">
        <v>5925</v>
      </c>
      <c r="E1919" s="16" t="s">
        <v>516</v>
      </c>
      <c r="F1919" s="16" t="s">
        <v>28</v>
      </c>
      <c r="G1919" s="81" t="s">
        <v>703</v>
      </c>
      <c r="H1919" s="82" t="s">
        <v>704</v>
      </c>
      <c r="I1919" s="17" t="s">
        <v>31</v>
      </c>
      <c r="J1919" s="17" t="s">
        <v>5932</v>
      </c>
      <c r="K1919" s="15"/>
      <c r="L1919" s="18">
        <v>44022</v>
      </c>
      <c r="M1919" s="83">
        <v>2004.65340000018</v>
      </c>
      <c r="N1919" s="84">
        <v>2004.65340000018</v>
      </c>
      <c r="O1919" s="84">
        <v>2004.65340000018</v>
      </c>
      <c r="P1919" s="85">
        <f t="shared" si="29"/>
        <v>1</v>
      </c>
      <c r="Q1919" s="18">
        <v>44022</v>
      </c>
      <c r="R1919" s="86">
        <v>314041.799</v>
      </c>
      <c r="S1919" s="86">
        <v>21429.0081576843</v>
      </c>
      <c r="T1919" s="15"/>
      <c r="U1919" s="19">
        <v>4.1403836803510802E-6</v>
      </c>
      <c r="V1919" s="51">
        <v>4.23269537350279E-2</v>
      </c>
      <c r="W1919" s="19">
        <v>4.1403836803510802E-6</v>
      </c>
      <c r="X1919" s="51">
        <v>0.78933128943390296</v>
      </c>
      <c r="Y1919" s="19">
        <v>4.1403836803510802E-6</v>
      </c>
      <c r="Z1919" s="51">
        <v>19.332087496615699</v>
      </c>
      <c r="AA1919" s="19">
        <v>1.9591312920965698E-3</v>
      </c>
      <c r="AB1919" s="51">
        <v>20.7725800323824</v>
      </c>
      <c r="AC1919" s="19"/>
      <c r="AD1919" s="51"/>
      <c r="AE1919" s="19"/>
      <c r="AF1919" s="87"/>
      <c r="AG1919" s="19">
        <v>4.1403836803510802E-6</v>
      </c>
      <c r="AH1919" s="51">
        <v>-1.79840695345774</v>
      </c>
      <c r="AI1919" s="19">
        <v>4.1403836803510802E-6</v>
      </c>
      <c r="AJ1919" s="51">
        <v>13.7273312453617</v>
      </c>
      <c r="AK1919" s="19">
        <v>2.2655618013232002E-3</v>
      </c>
      <c r="AL1919" s="19">
        <v>2.1543014063354301E-3</v>
      </c>
      <c r="AM1919" s="51">
        <v>20.835294482094501</v>
      </c>
      <c r="AN1919" s="15"/>
      <c r="AO1919" s="22">
        <v>1.8805644322128501E-4</v>
      </c>
      <c r="AP1919" s="22">
        <v>0</v>
      </c>
      <c r="AQ1919" s="22">
        <v>9.7448760971019499E-4</v>
      </c>
      <c r="AR1919" s="22">
        <v>0</v>
      </c>
      <c r="AS1919" s="20">
        <v>2</v>
      </c>
      <c r="AT1919" s="20">
        <v>0</v>
      </c>
      <c r="AU1919" s="20">
        <v>7</v>
      </c>
      <c r="AV1919" s="21">
        <v>5</v>
      </c>
      <c r="AW1919" s="15"/>
      <c r="AX1919" s="25">
        <v>4.29710039395559E-4</v>
      </c>
      <c r="AY1919" s="26">
        <v>-54.196598078124197</v>
      </c>
      <c r="AZ1919" s="26">
        <v>0.57605450846585904</v>
      </c>
      <c r="BA1919" s="26">
        <v>-15.52200407075</v>
      </c>
      <c r="BB1919" s="85">
        <v>4.4396428532280699E-5</v>
      </c>
      <c r="BC1919" s="88">
        <v>0</v>
      </c>
      <c r="BD1919" s="18">
        <v>44022</v>
      </c>
      <c r="BE1919" s="18"/>
      <c r="BF1919" s="20"/>
      <c r="BG1919" s="18"/>
      <c r="BH1919" s="15"/>
    </row>
    <row r="1920" spans="1:60" x14ac:dyDescent="0.25">
      <c r="A1920" s="15"/>
      <c r="B1920" s="14" t="s">
        <v>5933</v>
      </c>
      <c r="C1920" s="14" t="s">
        <v>5934</v>
      </c>
      <c r="D1920" s="14" t="s">
        <v>5925</v>
      </c>
      <c r="E1920" s="16" t="s">
        <v>51</v>
      </c>
      <c r="F1920" s="16" t="s">
        <v>28</v>
      </c>
      <c r="G1920" s="81" t="s">
        <v>703</v>
      </c>
      <c r="H1920" s="82" t="s">
        <v>704</v>
      </c>
      <c r="I1920" s="17" t="s">
        <v>31</v>
      </c>
      <c r="J1920" s="17" t="s">
        <v>5935</v>
      </c>
      <c r="K1920" s="15"/>
      <c r="L1920" s="18">
        <v>43879</v>
      </c>
      <c r="M1920" s="83"/>
      <c r="N1920" s="84"/>
      <c r="O1920" s="84">
        <v>1023.01939999964</v>
      </c>
      <c r="P1920" s="85">
        <f t="shared" si="29"/>
        <v>0</v>
      </c>
      <c r="Q1920" s="18">
        <v>43879</v>
      </c>
      <c r="R1920" s="86"/>
      <c r="S1920" s="86">
        <v>1956876.5954882801</v>
      </c>
      <c r="T1920" s="15"/>
      <c r="U1920" s="19"/>
      <c r="V1920" s="51"/>
      <c r="W1920" s="19"/>
      <c r="X1920" s="51"/>
      <c r="Y1920" s="19"/>
      <c r="Z1920" s="51"/>
      <c r="AA1920" s="19"/>
      <c r="AB1920" s="51"/>
      <c r="AC1920" s="19"/>
      <c r="AD1920" s="51"/>
      <c r="AE1920" s="19"/>
      <c r="AF1920" s="87"/>
      <c r="AG1920" s="19"/>
      <c r="AH1920" s="51"/>
      <c r="AI1920" s="19"/>
      <c r="AJ1920" s="51"/>
      <c r="AK1920" s="19"/>
      <c r="AL1920" s="19"/>
      <c r="AM1920" s="51"/>
      <c r="AN1920" s="15"/>
      <c r="AO1920" s="22">
        <v>1.5515625455009299E-4</v>
      </c>
      <c r="AP1920" s="22">
        <v>2.5708874090923901E-5</v>
      </c>
      <c r="AQ1920" s="22">
        <v>1.44563352114346E-3</v>
      </c>
      <c r="AR1920" s="22">
        <v>4.7871460628812201E-4</v>
      </c>
      <c r="AS1920" s="20"/>
      <c r="AT1920" s="20"/>
      <c r="AU1920" s="20"/>
      <c r="AV1920" s="21"/>
      <c r="AW1920" s="15"/>
      <c r="AX1920" s="25"/>
      <c r="AY1920" s="26"/>
      <c r="AZ1920" s="26"/>
      <c r="BA1920" s="26"/>
      <c r="BB1920" s="85"/>
      <c r="BC1920" s="88">
        <v>0</v>
      </c>
      <c r="BD1920" s="18">
        <v>43879</v>
      </c>
      <c r="BE1920" s="18"/>
      <c r="BF1920" s="20"/>
      <c r="BG1920" s="18"/>
      <c r="BH1920" s="15"/>
    </row>
    <row r="1921" spans="1:60" x14ac:dyDescent="0.25">
      <c r="A1921" s="15"/>
      <c r="B1921" s="14" t="s">
        <v>5936</v>
      </c>
      <c r="C1921" s="14" t="s">
        <v>5937</v>
      </c>
      <c r="D1921" s="14" t="s">
        <v>5925</v>
      </c>
      <c r="E1921" s="16" t="s">
        <v>317</v>
      </c>
      <c r="F1921" s="16" t="s">
        <v>28</v>
      </c>
      <c r="G1921" s="81" t="s">
        <v>703</v>
      </c>
      <c r="H1921" s="82" t="s">
        <v>704</v>
      </c>
      <c r="I1921" s="17" t="s">
        <v>31</v>
      </c>
      <c r="J1921" s="17" t="s">
        <v>64</v>
      </c>
      <c r="K1921" s="15"/>
      <c r="L1921" s="18">
        <v>44022</v>
      </c>
      <c r="M1921" s="83">
        <v>2782.29259999841</v>
      </c>
      <c r="N1921" s="84">
        <v>2782.29259999841</v>
      </c>
      <c r="O1921" s="84"/>
      <c r="P1921" s="85" t="str">
        <f t="shared" si="29"/>
        <v/>
      </c>
      <c r="Q1921" s="18"/>
      <c r="R1921" s="86">
        <v>391400199.30400002</v>
      </c>
      <c r="S1921" s="86"/>
      <c r="T1921" s="15"/>
      <c r="U1921" s="19">
        <v>3.0550436349585699E-6</v>
      </c>
      <c r="V1921" s="51">
        <v>4.2218419730488697E-2</v>
      </c>
      <c r="W1921" s="19">
        <v>9.2665986812789897E-5</v>
      </c>
      <c r="X1921" s="51">
        <v>0.79818384974714696</v>
      </c>
      <c r="Y1921" s="19"/>
      <c r="Z1921" s="51"/>
      <c r="AA1921" s="19"/>
      <c r="AB1921" s="51"/>
      <c r="AC1921" s="19"/>
      <c r="AD1921" s="51"/>
      <c r="AE1921" s="19"/>
      <c r="AF1921" s="87"/>
      <c r="AG1921" s="19">
        <v>3.0263727239798798E-5</v>
      </c>
      <c r="AH1921" s="51">
        <v>-1.7957946191017999</v>
      </c>
      <c r="AI1921" s="19"/>
      <c r="AJ1921" s="51"/>
      <c r="AK1921" s="19">
        <v>4.3889550397580002E-4</v>
      </c>
      <c r="AL1921" s="19">
        <v>1.5809255310159601E-3</v>
      </c>
      <c r="AM1921" s="51">
        <v>-9.6335122483724298</v>
      </c>
      <c r="AN1921" s="15"/>
      <c r="AO1921" s="22">
        <v>6.3788691477384405E-5</v>
      </c>
      <c r="AP1921" s="22">
        <v>-5.3216890592011598E-6</v>
      </c>
      <c r="AQ1921" s="22">
        <v>1.3122024029144099E-4</v>
      </c>
      <c r="AR1921" s="22">
        <v>3.0263727239798798E-5</v>
      </c>
      <c r="AS1921" s="20"/>
      <c r="AT1921" s="20"/>
      <c r="AU1921" s="20"/>
      <c r="AV1921" s="21"/>
      <c r="AW1921" s="15"/>
      <c r="AX1921" s="25"/>
      <c r="AY1921" s="26"/>
      <c r="AZ1921" s="26"/>
      <c r="BA1921" s="26"/>
      <c r="BB1921" s="85"/>
      <c r="BC1921" s="88">
        <v>-5.3216892391816405E-4</v>
      </c>
      <c r="BD1921" s="18">
        <v>43924</v>
      </c>
      <c r="BE1921" s="18">
        <v>43927</v>
      </c>
      <c r="BF1921" s="20">
        <v>2</v>
      </c>
      <c r="BG1921" s="18">
        <v>43928</v>
      </c>
      <c r="BH1921" s="15"/>
    </row>
    <row r="1922" spans="1:60" x14ac:dyDescent="0.25">
      <c r="A1922" s="15"/>
      <c r="B1922" s="14" t="s">
        <v>5938</v>
      </c>
      <c r="C1922" s="14" t="s">
        <v>5939</v>
      </c>
      <c r="D1922" s="14" t="s">
        <v>5925</v>
      </c>
      <c r="E1922" s="16" t="s">
        <v>320</v>
      </c>
      <c r="F1922" s="16" t="s">
        <v>28</v>
      </c>
      <c r="G1922" s="81" t="s">
        <v>703</v>
      </c>
      <c r="H1922" s="82" t="s">
        <v>704</v>
      </c>
      <c r="I1922" s="17" t="s">
        <v>31</v>
      </c>
      <c r="J1922" s="17" t="s">
        <v>64</v>
      </c>
      <c r="K1922" s="15"/>
      <c r="L1922" s="18">
        <v>44022</v>
      </c>
      <c r="M1922" s="83">
        <v>1000.37289999984</v>
      </c>
      <c r="N1922" s="84">
        <v>1000.37289999984</v>
      </c>
      <c r="O1922" s="84"/>
      <c r="P1922" s="85" t="str">
        <f t="shared" si="29"/>
        <v/>
      </c>
      <c r="Q1922" s="18"/>
      <c r="R1922" s="86">
        <v>558382.83700000006</v>
      </c>
      <c r="S1922" s="86"/>
      <c r="T1922" s="15"/>
      <c r="U1922" s="19">
        <v>3.0988539947429702E-6</v>
      </c>
      <c r="V1922" s="51">
        <v>4.2222800766467103E-2</v>
      </c>
      <c r="W1922" s="19">
        <v>9.2274107373668799E-5</v>
      </c>
      <c r="X1922" s="51">
        <v>0.79814466180323496</v>
      </c>
      <c r="Y1922" s="19"/>
      <c r="Z1922" s="51"/>
      <c r="AA1922" s="19"/>
      <c r="AB1922" s="51"/>
      <c r="AC1922" s="19"/>
      <c r="AD1922" s="51"/>
      <c r="AE1922" s="19"/>
      <c r="AF1922" s="87"/>
      <c r="AG1922" s="19">
        <v>3.0289622372947599E-5</v>
      </c>
      <c r="AH1922" s="51">
        <v>-1.7957920295884799</v>
      </c>
      <c r="AI1922" s="19"/>
      <c r="AJ1922" s="51"/>
      <c r="AK1922" s="19">
        <v>3.6609751077776298E-4</v>
      </c>
      <c r="AL1922" s="19">
        <v>1.3985481091367501E-3</v>
      </c>
      <c r="AM1922" s="51">
        <v>-5.4247483665676599</v>
      </c>
      <c r="AN1922" s="15"/>
      <c r="AO1922" s="22">
        <v>2.22966718865791E-5</v>
      </c>
      <c r="AP1922" s="22">
        <v>-3.0994688131613699E-6</v>
      </c>
      <c r="AQ1922" s="22">
        <v>1.3158450019545899E-4</v>
      </c>
      <c r="AR1922" s="22">
        <v>3.0289622372947599E-5</v>
      </c>
      <c r="AS1922" s="20"/>
      <c r="AT1922" s="20"/>
      <c r="AU1922" s="20"/>
      <c r="AV1922" s="21"/>
      <c r="AW1922" s="15"/>
      <c r="AX1922" s="25"/>
      <c r="AY1922" s="26"/>
      <c r="AZ1922" s="26"/>
      <c r="BA1922" s="26"/>
      <c r="BB1922" s="85"/>
      <c r="BC1922" s="88">
        <v>-3.09946845308051E-4</v>
      </c>
      <c r="BD1922" s="18">
        <v>43959</v>
      </c>
      <c r="BE1922" s="18">
        <v>43962</v>
      </c>
      <c r="BF1922" s="20">
        <v>2</v>
      </c>
      <c r="BG1922" s="18">
        <v>43963</v>
      </c>
      <c r="BH1922" s="15"/>
    </row>
    <row r="1923" spans="1:60" x14ac:dyDescent="0.25">
      <c r="A1923" s="15"/>
      <c r="B1923" s="14" t="s">
        <v>5940</v>
      </c>
      <c r="C1923" s="14" t="s">
        <v>5941</v>
      </c>
      <c r="D1923" s="14" t="s">
        <v>5942</v>
      </c>
      <c r="E1923" s="16" t="s">
        <v>77</v>
      </c>
      <c r="F1923" s="16" t="s">
        <v>2780</v>
      </c>
      <c r="G1923" s="81" t="s">
        <v>205</v>
      </c>
      <c r="H1923" s="82" t="s">
        <v>146</v>
      </c>
      <c r="I1923" s="17" t="s">
        <v>31</v>
      </c>
      <c r="J1923" s="17" t="s">
        <v>5943</v>
      </c>
      <c r="K1923" s="15"/>
      <c r="L1923" s="18">
        <v>44022</v>
      </c>
      <c r="M1923" s="83">
        <v>1561.78720000014</v>
      </c>
      <c r="N1923" s="84">
        <v>1561.78720000014</v>
      </c>
      <c r="O1923" s="84">
        <v>1569.5109999999399</v>
      </c>
      <c r="P1923" s="85">
        <f t="shared" si="29"/>
        <v>0.99507884939971736</v>
      </c>
      <c r="Q1923" s="18">
        <v>44001</v>
      </c>
      <c r="R1923" s="86">
        <v>80228.406000000003</v>
      </c>
      <c r="S1923" s="86">
        <v>74747.199045776404</v>
      </c>
      <c r="T1923" s="15"/>
      <c r="U1923" s="19">
        <v>-2.2962003731663599E-4</v>
      </c>
      <c r="V1923" s="51">
        <v>1.89509116353292E-2</v>
      </c>
      <c r="W1923" s="19">
        <v>3.3702285963954602E-3</v>
      </c>
      <c r="X1923" s="51">
        <v>1.1259401107054099</v>
      </c>
      <c r="Y1923" s="19">
        <v>4.9066177018175901E-2</v>
      </c>
      <c r="Z1923" s="51">
        <v>24.238291160058001</v>
      </c>
      <c r="AA1923" s="19">
        <v>4.5177355028499698E-2</v>
      </c>
      <c r="AB1923" s="51">
        <v>25.094402406015401</v>
      </c>
      <c r="AC1923" s="19">
        <v>0.11139107623603201</v>
      </c>
      <c r="AD1923" s="51">
        <v>35.424963121884502</v>
      </c>
      <c r="AE1923" s="19">
        <v>0.136762003916374</v>
      </c>
      <c r="AF1923" s="87">
        <v>31.4534324402339</v>
      </c>
      <c r="AG1923" s="19">
        <v>-1.9247200443715E-3</v>
      </c>
      <c r="AH1923" s="51">
        <v>-1.99129299626293</v>
      </c>
      <c r="AI1923" s="19">
        <v>4.1438079204453998E-2</v>
      </c>
      <c r="AJ1923" s="51">
        <v>17.8707251274318</v>
      </c>
      <c r="AK1923" s="19">
        <v>0.52580863244656895</v>
      </c>
      <c r="AL1923" s="19">
        <v>4.9176416374393697E-2</v>
      </c>
      <c r="AM1923" s="51">
        <v>56.855671552766601</v>
      </c>
      <c r="AN1923" s="15"/>
      <c r="AO1923" s="22">
        <v>1.43041949304461E-2</v>
      </c>
      <c r="AP1923" s="22">
        <v>-1.0491450858353299E-2</v>
      </c>
      <c r="AQ1923" s="22">
        <v>2.9621445772136198E-2</v>
      </c>
      <c r="AR1923" s="22">
        <v>-1.2898113976916601E-2</v>
      </c>
      <c r="AS1923" s="20">
        <v>7</v>
      </c>
      <c r="AT1923" s="20">
        <v>5</v>
      </c>
      <c r="AU1923" s="20">
        <v>7</v>
      </c>
      <c r="AV1923" s="21">
        <v>5</v>
      </c>
      <c r="AW1923" s="15"/>
      <c r="AX1923" s="25">
        <v>3.6049521781824301E-2</v>
      </c>
      <c r="AY1923" s="26">
        <v>0.53873992836179196</v>
      </c>
      <c r="AZ1923" s="26">
        <v>0.70868884023275303</v>
      </c>
      <c r="BA1923" s="26">
        <v>0.76408263999928705</v>
      </c>
      <c r="BB1923" s="85">
        <v>3.7240269268795602E-3</v>
      </c>
      <c r="BC1923" s="88">
        <v>-3.4527409666370699</v>
      </c>
      <c r="BD1923" s="18">
        <v>43747</v>
      </c>
      <c r="BE1923" s="18">
        <v>43783</v>
      </c>
      <c r="BF1923" s="20">
        <v>138</v>
      </c>
      <c r="BG1923" s="18">
        <v>43941</v>
      </c>
      <c r="BH1923" s="15"/>
    </row>
    <row r="1924" spans="1:60" x14ac:dyDescent="0.25">
      <c r="A1924" s="15"/>
      <c r="B1924" s="14" t="s">
        <v>5944</v>
      </c>
      <c r="C1924" s="14" t="s">
        <v>5945</v>
      </c>
      <c r="D1924" s="14" t="s">
        <v>5942</v>
      </c>
      <c r="E1924" s="16" t="s">
        <v>3094</v>
      </c>
      <c r="F1924" s="16" t="s">
        <v>2780</v>
      </c>
      <c r="G1924" s="81" t="s">
        <v>205</v>
      </c>
      <c r="H1924" s="82" t="s">
        <v>146</v>
      </c>
      <c r="I1924" s="17" t="s">
        <v>31</v>
      </c>
      <c r="J1924" s="17" t="s">
        <v>5946</v>
      </c>
      <c r="K1924" s="15"/>
      <c r="L1924" s="18">
        <v>44022</v>
      </c>
      <c r="M1924" s="83">
        <v>1743.5145999994099</v>
      </c>
      <c r="N1924" s="84">
        <v>1743.5145999994099</v>
      </c>
      <c r="O1924" s="84">
        <v>1753.04590000026</v>
      </c>
      <c r="P1924" s="85">
        <f t="shared" si="29"/>
        <v>0.99456300602234737</v>
      </c>
      <c r="Q1924" s="18">
        <v>44001</v>
      </c>
      <c r="R1924" s="86">
        <v>7899799.8669999996</v>
      </c>
      <c r="S1924" s="86">
        <v>9230832.4251718707</v>
      </c>
      <c r="T1924" s="15"/>
      <c r="U1924" s="19">
        <v>-2.54306569331675E-4</v>
      </c>
      <c r="V1924" s="51">
        <v>1.6482258433825302E-2</v>
      </c>
      <c r="W1924" s="19">
        <v>2.6272236173099399E-3</v>
      </c>
      <c r="X1924" s="51">
        <v>1.0516396127968599</v>
      </c>
      <c r="Y1924" s="19">
        <v>4.4361543137711103E-2</v>
      </c>
      <c r="Z1924" s="51">
        <v>23.767827772011501</v>
      </c>
      <c r="AA1924" s="19">
        <v>3.5760066866714603E-2</v>
      </c>
      <c r="AB1924" s="51">
        <v>24.152673589822399</v>
      </c>
      <c r="AC1924" s="19">
        <v>9.1465139608772006E-2</v>
      </c>
      <c r="AD1924" s="51">
        <v>33.432369459129397</v>
      </c>
      <c r="AE1924" s="19">
        <v>0.10633409194997499</v>
      </c>
      <c r="AF1924" s="87">
        <v>28.410641243594</v>
      </c>
      <c r="AG1924" s="19">
        <v>-2.1711109693569601E-3</v>
      </c>
      <c r="AH1924" s="51">
        <v>-2.01593208876147</v>
      </c>
      <c r="AI1924" s="19">
        <v>3.6511595486445003E-2</v>
      </c>
      <c r="AJ1924" s="51">
        <v>17.378076755645498</v>
      </c>
      <c r="AK1924" s="19">
        <v>0.74351459999918001</v>
      </c>
      <c r="AL1924" s="19">
        <v>4.5358174740613301E-2</v>
      </c>
      <c r="AM1924" s="51">
        <v>41.910547242907299</v>
      </c>
      <c r="AN1924" s="15"/>
      <c r="AO1924" s="22">
        <v>1.42790579011489E-2</v>
      </c>
      <c r="AP1924" s="22">
        <v>-1.05647939799383E-2</v>
      </c>
      <c r="AQ1924" s="22">
        <v>2.8858694264272299E-2</v>
      </c>
      <c r="AR1924" s="22">
        <v>-1.36556679781279E-2</v>
      </c>
      <c r="AS1924" s="20">
        <v>6</v>
      </c>
      <c r="AT1924" s="20">
        <v>6</v>
      </c>
      <c r="AU1924" s="20">
        <v>7</v>
      </c>
      <c r="AV1924" s="21">
        <v>5</v>
      </c>
      <c r="AW1924" s="15"/>
      <c r="AX1924" s="25">
        <v>3.6039639706832501E-2</v>
      </c>
      <c r="AY1924" s="26">
        <v>0.29864630391011798</v>
      </c>
      <c r="AZ1924" s="26">
        <v>0.67701059143473696</v>
      </c>
      <c r="BA1924" s="26">
        <v>0.42029972786122</v>
      </c>
      <c r="BB1924" s="85">
        <v>3.7228835588712199E-3</v>
      </c>
      <c r="BC1924" s="88">
        <v>-3.5388043671955498</v>
      </c>
      <c r="BD1924" s="18">
        <v>43747</v>
      </c>
      <c r="BE1924" s="18">
        <v>43783</v>
      </c>
      <c r="BF1924" s="20">
        <v>141</v>
      </c>
      <c r="BG1924" s="18">
        <v>43944</v>
      </c>
      <c r="BH1924" s="15"/>
    </row>
    <row r="1925" spans="1:60" x14ac:dyDescent="0.25">
      <c r="A1925" s="15"/>
      <c r="B1925" s="14" t="s">
        <v>5947</v>
      </c>
      <c r="C1925" s="14" t="s">
        <v>5948</v>
      </c>
      <c r="D1925" s="14" t="s">
        <v>5942</v>
      </c>
      <c r="E1925" s="16" t="s">
        <v>3097</v>
      </c>
      <c r="F1925" s="16" t="s">
        <v>2780</v>
      </c>
      <c r="G1925" s="81" t="s">
        <v>205</v>
      </c>
      <c r="H1925" s="82" t="s">
        <v>146</v>
      </c>
      <c r="I1925" s="17" t="s">
        <v>31</v>
      </c>
      <c r="J1925" s="17" t="s">
        <v>5949</v>
      </c>
      <c r="K1925" s="15"/>
      <c r="L1925" s="18">
        <v>44022</v>
      </c>
      <c r="M1925" s="83">
        <v>1558.3535999991</v>
      </c>
      <c r="N1925" s="84">
        <v>1558.3535999991</v>
      </c>
      <c r="O1925" s="84">
        <v>1566.6588000003201</v>
      </c>
      <c r="P1925" s="85">
        <f t="shared" si="29"/>
        <v>0.99469878189097816</v>
      </c>
      <c r="Q1925" s="18">
        <v>44001</v>
      </c>
      <c r="R1925" s="86">
        <v>680158.93799999997</v>
      </c>
      <c r="S1925" s="86">
        <v>1417633.1698125</v>
      </c>
      <c r="T1925" s="15"/>
      <c r="U1925" s="19">
        <v>-2.47828391366056E-4</v>
      </c>
      <c r="V1925" s="51">
        <v>1.71300762303872E-2</v>
      </c>
      <c r="W1925" s="19">
        <v>2.8227753336977899E-3</v>
      </c>
      <c r="X1925" s="51">
        <v>1.07119478443565</v>
      </c>
      <c r="Y1925" s="19">
        <v>4.55984122309019E-2</v>
      </c>
      <c r="Z1925" s="51">
        <v>23.891514681337899</v>
      </c>
      <c r="AA1925" s="19">
        <v>3.8231979004194699E-2</v>
      </c>
      <c r="AB1925" s="51">
        <v>24.399864803592202</v>
      </c>
      <c r="AC1925" s="19">
        <v>9.6677413261204506E-2</v>
      </c>
      <c r="AD1925" s="51">
        <v>33.953596824372703</v>
      </c>
      <c r="AE1925" s="19">
        <v>0.11426600403501699</v>
      </c>
      <c r="AF1925" s="87">
        <v>29.203832452098101</v>
      </c>
      <c r="AG1925" s="19">
        <v>-2.1063074027551898E-3</v>
      </c>
      <c r="AH1925" s="51">
        <v>-2.0094517321012999</v>
      </c>
      <c r="AI1925" s="19">
        <v>3.7806614589499098E-2</v>
      </c>
      <c r="AJ1925" s="51">
        <v>17.507578665943601</v>
      </c>
      <c r="AK1925" s="19">
        <v>0.54025559673784296</v>
      </c>
      <c r="AL1925" s="19">
        <v>4.4795162642913097E-2</v>
      </c>
      <c r="AM1925" s="51">
        <v>72.888714604428998</v>
      </c>
      <c r="AN1925" s="15"/>
      <c r="AO1925" s="22">
        <v>1.4285680399552801E-2</v>
      </c>
      <c r="AP1925" s="22">
        <v>-1.0545487107265199E-2</v>
      </c>
      <c r="AQ1925" s="22">
        <v>2.90595478145406E-2</v>
      </c>
      <c r="AR1925" s="22">
        <v>-1.3456019067234599E-2</v>
      </c>
      <c r="AS1925" s="20">
        <v>6</v>
      </c>
      <c r="AT1925" s="20">
        <v>6</v>
      </c>
      <c r="AU1925" s="20">
        <v>7</v>
      </c>
      <c r="AV1925" s="21">
        <v>5</v>
      </c>
      <c r="AW1925" s="15"/>
      <c r="AX1925" s="25">
        <v>3.6041986192176398E-2</v>
      </c>
      <c r="AY1925" s="26">
        <v>0.361696417302937</v>
      </c>
      <c r="AZ1925" s="26">
        <v>0.68532786727064399</v>
      </c>
      <c r="BA1925" s="26">
        <v>0.51007344311074099</v>
      </c>
      <c r="BB1925" s="85">
        <v>3.7231581633159301E-3</v>
      </c>
      <c r="BC1925" s="88">
        <v>-3.5161254105223598</v>
      </c>
      <c r="BD1925" s="18">
        <v>43747</v>
      </c>
      <c r="BE1925" s="18">
        <v>43783</v>
      </c>
      <c r="BF1925" s="20">
        <v>139</v>
      </c>
      <c r="BG1925" s="18">
        <v>43942</v>
      </c>
      <c r="BH1925" s="15"/>
    </row>
    <row r="1926" spans="1:60" x14ac:dyDescent="0.25">
      <c r="A1926" s="15"/>
      <c r="B1926" s="14" t="s">
        <v>5950</v>
      </c>
      <c r="C1926" s="14" t="s">
        <v>5951</v>
      </c>
      <c r="D1926" s="14" t="s">
        <v>5942</v>
      </c>
      <c r="E1926" s="16" t="s">
        <v>3100</v>
      </c>
      <c r="F1926" s="16" t="s">
        <v>2780</v>
      </c>
      <c r="G1926" s="81" t="s">
        <v>205</v>
      </c>
      <c r="H1926" s="82" t="s">
        <v>146</v>
      </c>
      <c r="I1926" s="17" t="s">
        <v>31</v>
      </c>
      <c r="J1926" s="17" t="s">
        <v>5952</v>
      </c>
      <c r="K1926" s="15"/>
      <c r="L1926" s="18">
        <v>44022</v>
      </c>
      <c r="M1926" s="83">
        <v>1574.2452000006999</v>
      </c>
      <c r="N1926" s="84">
        <v>1574.2452000006999</v>
      </c>
      <c r="O1926" s="84">
        <v>1582.5804999992299</v>
      </c>
      <c r="P1926" s="85">
        <f t="shared" si="29"/>
        <v>0.99473309572654656</v>
      </c>
      <c r="Q1926" s="18">
        <v>44001</v>
      </c>
      <c r="R1926" s="86">
        <v>114.069</v>
      </c>
      <c r="S1926" s="86">
        <v>159635.83343139599</v>
      </c>
      <c r="T1926" s="15"/>
      <c r="U1926" s="19">
        <v>-2.4539073092455499E-4</v>
      </c>
      <c r="V1926" s="51">
        <v>1.73738422745373E-2</v>
      </c>
      <c r="W1926" s="19">
        <v>2.8660045263677598E-3</v>
      </c>
      <c r="X1926" s="51">
        <v>1.07551770370264</v>
      </c>
      <c r="Y1926" s="19">
        <v>4.5754115737509003E-2</v>
      </c>
      <c r="Z1926" s="51">
        <v>23.907085031998601</v>
      </c>
      <c r="AA1926" s="19">
        <v>3.8794652717115199E-2</v>
      </c>
      <c r="AB1926" s="51">
        <v>24.456132174876998</v>
      </c>
      <c r="AC1926" s="19">
        <v>9.8409563690511306E-2</v>
      </c>
      <c r="AD1926" s="51">
        <v>34.126811867288801</v>
      </c>
      <c r="AE1926" s="19">
        <v>0.117355434314959</v>
      </c>
      <c r="AF1926" s="87">
        <v>29.5127754801069</v>
      </c>
      <c r="AG1926" s="19">
        <v>-2.0820527179239399E-3</v>
      </c>
      <c r="AH1926" s="51">
        <v>-2.0070262636181702</v>
      </c>
      <c r="AI1926" s="19">
        <v>3.7961176276439801E-2</v>
      </c>
      <c r="AJ1926" s="51">
        <v>17.523034834652201</v>
      </c>
      <c r="AK1926" s="19">
        <v>0.55548603837844002</v>
      </c>
      <c r="AL1926" s="19">
        <v>4.5838628328056102E-2</v>
      </c>
      <c r="AM1926" s="51">
        <v>74.411758768488696</v>
      </c>
      <c r="AN1926" s="15"/>
      <c r="AO1926" s="22">
        <v>1.42914338430273E-2</v>
      </c>
      <c r="AP1926" s="22">
        <v>-1.05449971933922E-2</v>
      </c>
      <c r="AQ1926" s="22">
        <v>2.9075160480715598E-2</v>
      </c>
      <c r="AR1926" s="22">
        <v>-1.3356445859244601E-2</v>
      </c>
      <c r="AS1926" s="20">
        <v>6</v>
      </c>
      <c r="AT1926" s="20">
        <v>6</v>
      </c>
      <c r="AU1926" s="20">
        <v>7</v>
      </c>
      <c r="AV1926" s="21">
        <v>5</v>
      </c>
      <c r="AW1926" s="15"/>
      <c r="AX1926" s="25">
        <v>3.6036264611720999E-2</v>
      </c>
      <c r="AY1926" s="26">
        <v>0.37547291192868198</v>
      </c>
      <c r="AZ1926" s="26">
        <v>0.68718175974663598</v>
      </c>
      <c r="BA1926" s="26">
        <v>0.52971246921060799</v>
      </c>
      <c r="BB1926" s="85">
        <v>3.7225741076326799E-3</v>
      </c>
      <c r="BC1926" s="88">
        <v>-3.5048194975279299</v>
      </c>
      <c r="BD1926" s="18">
        <v>43747</v>
      </c>
      <c r="BE1926" s="18">
        <v>43783</v>
      </c>
      <c r="BF1926" s="20">
        <v>139</v>
      </c>
      <c r="BG1926" s="18">
        <v>43942</v>
      </c>
      <c r="BH1926" s="15"/>
    </row>
    <row r="1927" spans="1:60" x14ac:dyDescent="0.25">
      <c r="A1927" s="15"/>
      <c r="B1927" s="14" t="s">
        <v>5953</v>
      </c>
      <c r="C1927" s="14" t="s">
        <v>5954</v>
      </c>
      <c r="D1927" s="14" t="s">
        <v>5942</v>
      </c>
      <c r="E1927" s="16" t="s">
        <v>3328</v>
      </c>
      <c r="F1927" s="16" t="s">
        <v>2780</v>
      </c>
      <c r="G1927" s="81" t="s">
        <v>205</v>
      </c>
      <c r="H1927" s="82" t="s">
        <v>146</v>
      </c>
      <c r="I1927" s="17" t="s">
        <v>31</v>
      </c>
      <c r="J1927" s="17" t="s">
        <v>5955</v>
      </c>
      <c r="K1927" s="15"/>
      <c r="L1927" s="18">
        <v>44022</v>
      </c>
      <c r="M1927" s="83">
        <v>1081.8476999998099</v>
      </c>
      <c r="N1927" s="84">
        <v>1081.8476999998099</v>
      </c>
      <c r="O1927" s="84">
        <v>1104.4517000000901</v>
      </c>
      <c r="P1927" s="85">
        <f t="shared" ref="P1927:P1990" si="30">IFERROR(N1927/O1927,"")</f>
        <v>0.97953373606081795</v>
      </c>
      <c r="Q1927" s="18">
        <v>43749</v>
      </c>
      <c r="R1927" s="86">
        <v>0</v>
      </c>
      <c r="S1927" s="86">
        <v>34810.882790100099</v>
      </c>
      <c r="T1927" s="15"/>
      <c r="U1927" s="19">
        <v>0</v>
      </c>
      <c r="V1927" s="51">
        <v>4.1912915366992799E-2</v>
      </c>
      <c r="W1927" s="19">
        <v>0</v>
      </c>
      <c r="X1927" s="51">
        <v>0.78891725106586796</v>
      </c>
      <c r="Y1927" s="19">
        <v>0</v>
      </c>
      <c r="Z1927" s="51">
        <v>19.3316734582477</v>
      </c>
      <c r="AA1927" s="19">
        <v>-2.0466263938942599E-2</v>
      </c>
      <c r="AB1927" s="51">
        <v>18.530040509271199</v>
      </c>
      <c r="AC1927" s="19">
        <v>-5.34769830665027E-3</v>
      </c>
      <c r="AD1927" s="51">
        <v>23.7510856675799</v>
      </c>
      <c r="AE1927" s="19">
        <v>1.4219445924027199E-2</v>
      </c>
      <c r="AF1927" s="87">
        <v>19.199176641006499</v>
      </c>
      <c r="AG1927" s="19">
        <v>0</v>
      </c>
      <c r="AH1927" s="51">
        <v>-1.79882099182578</v>
      </c>
      <c r="AI1927" s="19">
        <v>0</v>
      </c>
      <c r="AJ1927" s="51">
        <v>13.726917206993701</v>
      </c>
      <c r="AK1927" s="19">
        <v>8.1847699999343604E-2</v>
      </c>
      <c r="AL1927" s="19">
        <v>1.8037154268313298E-2</v>
      </c>
      <c r="AM1927" s="51">
        <v>5.4548761532714698</v>
      </c>
      <c r="AN1927" s="15"/>
      <c r="AO1927" s="22">
        <v>1.42955742339836E-2</v>
      </c>
      <c r="AP1927" s="22">
        <v>-8.7885106440808193E-3</v>
      </c>
      <c r="AQ1927" s="22">
        <v>0</v>
      </c>
      <c r="AR1927" s="22">
        <v>-1.41979952586553E-2</v>
      </c>
      <c r="AS1927" s="20">
        <v>0</v>
      </c>
      <c r="AT1927" s="20">
        <v>3</v>
      </c>
      <c r="AU1927" s="20">
        <v>7</v>
      </c>
      <c r="AV1927" s="21">
        <v>5</v>
      </c>
      <c r="AW1927" s="15"/>
      <c r="AX1927" s="25">
        <v>2.36260148584552E-2</v>
      </c>
      <c r="AY1927" s="26">
        <v>-2.0167461816927199</v>
      </c>
      <c r="AZ1927" s="26">
        <v>0.47516552349907198</v>
      </c>
      <c r="BA1927" s="26">
        <v>-2.70286231374121</v>
      </c>
      <c r="BB1927" s="85">
        <v>2.4426085024083499E-3</v>
      </c>
      <c r="BC1927" s="88">
        <v>-3.2780971770953302</v>
      </c>
      <c r="BD1927" s="18">
        <v>43657</v>
      </c>
      <c r="BE1927" s="18">
        <v>43783</v>
      </c>
      <c r="BF1927" s="20"/>
      <c r="BG1927" s="18"/>
      <c r="BH1927" s="15"/>
    </row>
    <row r="1928" spans="1:60" x14ac:dyDescent="0.25">
      <c r="A1928" s="15"/>
      <c r="B1928" s="14" t="s">
        <v>5956</v>
      </c>
      <c r="C1928" s="14" t="s">
        <v>5957</v>
      </c>
      <c r="D1928" s="14" t="s">
        <v>5942</v>
      </c>
      <c r="E1928" s="16" t="s">
        <v>3332</v>
      </c>
      <c r="F1928" s="16" t="s">
        <v>2780</v>
      </c>
      <c r="G1928" s="81" t="s">
        <v>205</v>
      </c>
      <c r="H1928" s="82" t="s">
        <v>146</v>
      </c>
      <c r="I1928" s="17" t="s">
        <v>31</v>
      </c>
      <c r="J1928" s="17" t="s">
        <v>5958</v>
      </c>
      <c r="K1928" s="15"/>
      <c r="L1928" s="18">
        <v>44022</v>
      </c>
      <c r="M1928" s="83">
        <v>1502.90090000071</v>
      </c>
      <c r="N1928" s="84">
        <v>1502.90090000071</v>
      </c>
      <c r="O1928" s="84">
        <v>1520.8374000005399</v>
      </c>
      <c r="P1928" s="85">
        <f t="shared" si="30"/>
        <v>0.98820616852279963</v>
      </c>
      <c r="Q1928" s="18">
        <v>43780</v>
      </c>
      <c r="R1928" s="86">
        <v>1354281.1189999999</v>
      </c>
      <c r="S1928" s="86">
        <v>115216.340797729</v>
      </c>
      <c r="T1928" s="15"/>
      <c r="U1928" s="19">
        <v>-2.1533708240895099E-4</v>
      </c>
      <c r="V1928" s="51">
        <v>2.0379207126097799E-2</v>
      </c>
      <c r="W1928" s="19">
        <v>3.8013384237274299E-3</v>
      </c>
      <c r="X1928" s="51">
        <v>1.16905109343861</v>
      </c>
      <c r="Y1928" s="19">
        <v>3.8013384237274299E-3</v>
      </c>
      <c r="Z1928" s="51">
        <v>19.711807300627701</v>
      </c>
      <c r="AA1928" s="19">
        <v>-1.1679457372338199E-2</v>
      </c>
      <c r="AB1928" s="51">
        <v>19.408721165935301</v>
      </c>
      <c r="AC1928" s="19">
        <v>-9.6786409440028399E-3</v>
      </c>
      <c r="AD1928" s="51">
        <v>23.317991403862798</v>
      </c>
      <c r="AE1928" s="19">
        <v>1.45328075504949E-2</v>
      </c>
      <c r="AF1928" s="87">
        <v>19.230512803653301</v>
      </c>
      <c r="AG1928" s="19">
        <v>-1.7818339674704499E-3</v>
      </c>
      <c r="AH1928" s="51">
        <v>-1.9770043885728199</v>
      </c>
      <c r="AI1928" s="19">
        <v>3.8013384237274299E-3</v>
      </c>
      <c r="AJ1928" s="51">
        <v>14.1070510493737</v>
      </c>
      <c r="AK1928" s="19">
        <v>0.50290090000082299</v>
      </c>
      <c r="AL1928" s="19">
        <v>3.3043408286175698E-2</v>
      </c>
      <c r="AM1928" s="51">
        <v>17.849177243071601</v>
      </c>
      <c r="AN1928" s="15"/>
      <c r="AO1928" s="22">
        <v>3.1058249023772099E-3</v>
      </c>
      <c r="AP1928" s="22">
        <v>-8.0077594093381794E-3</v>
      </c>
      <c r="AQ1928" s="22">
        <v>5.5931384358700598E-3</v>
      </c>
      <c r="AR1928" s="22">
        <v>-1.54221709053672E-2</v>
      </c>
      <c r="AS1928" s="20">
        <v>1</v>
      </c>
      <c r="AT1928" s="20">
        <v>2</v>
      </c>
      <c r="AU1928" s="20">
        <v>7</v>
      </c>
      <c r="AV1928" s="21">
        <v>5</v>
      </c>
      <c r="AW1928" s="15"/>
      <c r="AX1928" s="25">
        <v>1.2685402672159399E-2</v>
      </c>
      <c r="AY1928" s="26">
        <v>-3.0011251812611599</v>
      </c>
      <c r="AZ1928" s="26">
        <v>0.50279734368905304</v>
      </c>
      <c r="BA1928" s="26">
        <v>-3.2842675526189899</v>
      </c>
      <c r="BB1928" s="85">
        <v>1.3068038033065899E-3</v>
      </c>
      <c r="BC1928" s="88">
        <v>-1.55361118819565</v>
      </c>
      <c r="BD1928" s="18">
        <v>43780</v>
      </c>
      <c r="BE1928" s="18">
        <v>43782</v>
      </c>
      <c r="BF1928" s="20"/>
      <c r="BG1928" s="18"/>
      <c r="BH1928" s="15"/>
    </row>
    <row r="1929" spans="1:60" x14ac:dyDescent="0.25">
      <c r="A1929" s="15"/>
      <c r="B1929" s="14" t="s">
        <v>5959</v>
      </c>
      <c r="C1929" s="14" t="s">
        <v>5960</v>
      </c>
      <c r="D1929" s="14" t="s">
        <v>5942</v>
      </c>
      <c r="E1929" s="16" t="s">
        <v>5961</v>
      </c>
      <c r="F1929" s="16" t="s">
        <v>2780</v>
      </c>
      <c r="G1929" s="81" t="s">
        <v>205</v>
      </c>
      <c r="H1929" s="82" t="s">
        <v>146</v>
      </c>
      <c r="I1929" s="17" t="s">
        <v>31</v>
      </c>
      <c r="J1929" s="17" t="s">
        <v>5962</v>
      </c>
      <c r="K1929" s="15"/>
      <c r="L1929" s="18">
        <v>44022</v>
      </c>
      <c r="M1929" s="83">
        <v>1051.84259999916</v>
      </c>
      <c r="N1929" s="84">
        <v>1051.84259999916</v>
      </c>
      <c r="O1929" s="84">
        <v>1051.84259999916</v>
      </c>
      <c r="P1929" s="85">
        <f t="shared" si="30"/>
        <v>1</v>
      </c>
      <c r="Q1929" s="18">
        <v>44022</v>
      </c>
      <c r="R1929" s="86">
        <v>0</v>
      </c>
      <c r="S1929" s="86">
        <v>0</v>
      </c>
      <c r="T1929" s="15"/>
      <c r="U1929" s="19">
        <v>0</v>
      </c>
      <c r="V1929" s="51">
        <v>4.1912915366992799E-2</v>
      </c>
      <c r="W1929" s="19">
        <v>0</v>
      </c>
      <c r="X1929" s="51">
        <v>0.78891725106586796</v>
      </c>
      <c r="Y1929" s="19">
        <v>0</v>
      </c>
      <c r="Z1929" s="51">
        <v>19.3316734582477</v>
      </c>
      <c r="AA1929" s="19">
        <v>0</v>
      </c>
      <c r="AB1929" s="51">
        <v>20.576666903158198</v>
      </c>
      <c r="AC1929" s="19">
        <v>0</v>
      </c>
      <c r="AD1929" s="51">
        <v>24.2858554982522</v>
      </c>
      <c r="AE1929" s="19">
        <v>1.6479193018312801E-3</v>
      </c>
      <c r="AF1929" s="87">
        <v>17.942023978772301</v>
      </c>
      <c r="AG1929" s="19">
        <v>0</v>
      </c>
      <c r="AH1929" s="51">
        <v>-1.79882099182578</v>
      </c>
      <c r="AI1929" s="19">
        <v>0</v>
      </c>
      <c r="AJ1929" s="51">
        <v>13.726917206993701</v>
      </c>
      <c r="AK1929" s="19">
        <v>5.1842599999872598E-2</v>
      </c>
      <c r="AL1929" s="19">
        <v>1.2251263262442099E-2</v>
      </c>
      <c r="AM1929" s="51">
        <v>4.3646264564813499</v>
      </c>
      <c r="AN1929" s="15"/>
      <c r="AO1929" s="22">
        <v>0</v>
      </c>
      <c r="AP1929" s="22">
        <v>0</v>
      </c>
      <c r="AQ1929" s="22">
        <v>0</v>
      </c>
      <c r="AR1929" s="22">
        <v>0</v>
      </c>
      <c r="AS1929" s="20">
        <v>0</v>
      </c>
      <c r="AT1929" s="20">
        <v>0</v>
      </c>
      <c r="AU1929" s="20">
        <v>7</v>
      </c>
      <c r="AV1929" s="21">
        <v>5</v>
      </c>
      <c r="AW1929" s="15"/>
      <c r="AX1929" s="25">
        <v>0</v>
      </c>
      <c r="AY1929" s="26">
        <v>-115.173126170179</v>
      </c>
      <c r="AZ1929" s="26">
        <v>0.54146558877982898</v>
      </c>
      <c r="BA1929" s="26">
        <v>-15.964106449086101</v>
      </c>
      <c r="BB1929" s="85">
        <v>0</v>
      </c>
      <c r="BC1929" s="88">
        <v>0</v>
      </c>
      <c r="BD1929" s="18">
        <v>43657</v>
      </c>
      <c r="BE1929" s="18"/>
      <c r="BF1929" s="20"/>
      <c r="BG1929" s="18"/>
      <c r="BH1929" s="15"/>
    </row>
    <row r="1930" spans="1:60" x14ac:dyDescent="0.25">
      <c r="A1930" s="15"/>
      <c r="B1930" s="14" t="s">
        <v>5963</v>
      </c>
      <c r="C1930" s="14" t="s">
        <v>5964</v>
      </c>
      <c r="D1930" s="14" t="s">
        <v>5942</v>
      </c>
      <c r="E1930" s="16" t="s">
        <v>300</v>
      </c>
      <c r="F1930" s="16" t="s">
        <v>2780</v>
      </c>
      <c r="G1930" s="81" t="s">
        <v>205</v>
      </c>
      <c r="H1930" s="82" t="s">
        <v>146</v>
      </c>
      <c r="I1930" s="17" t="s">
        <v>31</v>
      </c>
      <c r="J1930" s="17" t="s">
        <v>5965</v>
      </c>
      <c r="K1930" s="15"/>
      <c r="L1930" s="18">
        <v>44022</v>
      </c>
      <c r="M1930" s="83">
        <v>1150.79319999926</v>
      </c>
      <c r="N1930" s="84">
        <v>1150.79319999926</v>
      </c>
      <c r="O1930" s="84">
        <v>1155.82110000029</v>
      </c>
      <c r="P1930" s="85">
        <f t="shared" si="30"/>
        <v>0.99564993232860277</v>
      </c>
      <c r="Q1930" s="18">
        <v>44001</v>
      </c>
      <c r="R1930" s="86">
        <v>23693316.480999999</v>
      </c>
      <c r="S1930" s="86">
        <v>22878519.6596875</v>
      </c>
      <c r="T1930" s="15"/>
      <c r="U1930" s="19">
        <v>-2.0234119892848E-4</v>
      </c>
      <c r="V1930" s="51">
        <v>2.1678795474144901E-2</v>
      </c>
      <c r="W1930" s="19">
        <v>4.1930631032300898E-3</v>
      </c>
      <c r="X1930" s="51">
        <v>1.2082235613888801</v>
      </c>
      <c r="Y1930" s="19">
        <v>5.42960159691575E-2</v>
      </c>
      <c r="Z1930" s="51">
        <v>24.761275055178</v>
      </c>
      <c r="AA1930" s="19">
        <v>5.5695320932500202E-2</v>
      </c>
      <c r="AB1930" s="51">
        <v>26.146198996400901</v>
      </c>
      <c r="AC1930" s="19">
        <v>0.133856557824474</v>
      </c>
      <c r="AD1930" s="51">
        <v>37.671511280699598</v>
      </c>
      <c r="AE1930" s="19"/>
      <c r="AF1930" s="87"/>
      <c r="AG1930" s="19">
        <v>-1.65212454703578E-3</v>
      </c>
      <c r="AH1930" s="51">
        <v>-1.9640334465293601</v>
      </c>
      <c r="AI1930" s="19">
        <v>4.6915805836761103E-2</v>
      </c>
      <c r="AJ1930" s="51">
        <v>18.4184977906698</v>
      </c>
      <c r="AK1930" s="19">
        <v>0.15079319999858901</v>
      </c>
      <c r="AL1930" s="19">
        <v>5.80730581132229E-2</v>
      </c>
      <c r="AM1930" s="51">
        <v>42.593666987959303</v>
      </c>
      <c r="AN1930" s="15"/>
      <c r="AO1930" s="22">
        <v>1.4331977983601999E-2</v>
      </c>
      <c r="AP1930" s="22">
        <v>-1.04103597168432E-2</v>
      </c>
      <c r="AQ1930" s="22">
        <v>3.04657857486745E-2</v>
      </c>
      <c r="AR1930" s="22">
        <v>-1.20595256194065E-2</v>
      </c>
      <c r="AS1930" s="20">
        <v>7</v>
      </c>
      <c r="AT1930" s="20">
        <v>5</v>
      </c>
      <c r="AU1930" s="20">
        <v>7</v>
      </c>
      <c r="AV1930" s="21">
        <v>5</v>
      </c>
      <c r="AW1930" s="15"/>
      <c r="AX1930" s="25">
        <v>3.6063668814604197E-2</v>
      </c>
      <c r="AY1930" s="26">
        <v>0.80658887817662595</v>
      </c>
      <c r="AZ1930" s="26">
        <v>0.74405132881838698</v>
      </c>
      <c r="BA1930" s="26">
        <v>1.15373940258542</v>
      </c>
      <c r="BB1930" s="85">
        <v>3.7256242705825601E-3</v>
      </c>
      <c r="BC1930" s="88">
        <v>-3.35749274593763</v>
      </c>
      <c r="BD1930" s="18">
        <v>43747</v>
      </c>
      <c r="BE1930" s="18">
        <v>43783</v>
      </c>
      <c r="BF1930" s="20">
        <v>114</v>
      </c>
      <c r="BG1930" s="18">
        <v>43907</v>
      </c>
      <c r="BH1930" s="15"/>
    </row>
    <row r="1931" spans="1:60" x14ac:dyDescent="0.25">
      <c r="A1931" s="15"/>
      <c r="B1931" s="14" t="s">
        <v>5966</v>
      </c>
      <c r="C1931" s="14" t="s">
        <v>5967</v>
      </c>
      <c r="D1931" s="14" t="s">
        <v>5968</v>
      </c>
      <c r="E1931" s="16" t="s">
        <v>36</v>
      </c>
      <c r="F1931" s="16" t="s">
        <v>691</v>
      </c>
      <c r="G1931" s="81" t="s">
        <v>205</v>
      </c>
      <c r="H1931" s="82" t="s">
        <v>146</v>
      </c>
      <c r="I1931" s="17" t="s">
        <v>31</v>
      </c>
      <c r="J1931" s="17" t="s">
        <v>5969</v>
      </c>
      <c r="K1931" s="15"/>
      <c r="L1931" s="18">
        <v>44022</v>
      </c>
      <c r="M1931" s="83">
        <v>1955.7559999991199</v>
      </c>
      <c r="N1931" s="84">
        <v>1955.7559999991199</v>
      </c>
      <c r="O1931" s="84">
        <v>1962.18119999953</v>
      </c>
      <c r="P1931" s="85">
        <f t="shared" si="30"/>
        <v>0.99672548080655776</v>
      </c>
      <c r="Q1931" s="18">
        <v>44020</v>
      </c>
      <c r="R1931" s="86">
        <v>14878905.142000001</v>
      </c>
      <c r="S1931" s="86">
        <v>13575025.759093801</v>
      </c>
      <c r="T1931" s="15"/>
      <c r="U1931" s="19">
        <v>-3.0531295124092101E-4</v>
      </c>
      <c r="V1931" s="51">
        <v>1.13816202429007E-2</v>
      </c>
      <c r="W1931" s="19">
        <v>2.77726020249247E-3</v>
      </c>
      <c r="X1931" s="51">
        <v>1.0666432713151199</v>
      </c>
      <c r="Y1931" s="19">
        <v>3.7564081289019703E-2</v>
      </c>
      <c r="Z1931" s="51">
        <v>23.088081587164201</v>
      </c>
      <c r="AA1931" s="19">
        <v>4.7648229114202002E-2</v>
      </c>
      <c r="AB1931" s="51">
        <v>25.341489814571101</v>
      </c>
      <c r="AC1931" s="19">
        <v>8.7129334224300706E-2</v>
      </c>
      <c r="AD1931" s="51">
        <v>32.998788920696803</v>
      </c>
      <c r="AE1931" s="19">
        <v>0.10274520267019401</v>
      </c>
      <c r="AF1931" s="87">
        <v>28.051752315630399</v>
      </c>
      <c r="AG1931" s="19">
        <v>-8.3294744490558504E-4</v>
      </c>
      <c r="AH1931" s="51">
        <v>-1.8821157363163401</v>
      </c>
      <c r="AI1931" s="19">
        <v>3.6196649944031399E-2</v>
      </c>
      <c r="AJ1931" s="51">
        <v>17.346582201396799</v>
      </c>
      <c r="AK1931" s="19">
        <v>0.35752283643872901</v>
      </c>
      <c r="AL1931" s="19">
        <v>3.5000891028175801E-2</v>
      </c>
      <c r="AM1931" s="51">
        <v>38.8644385937368</v>
      </c>
      <c r="AN1931" s="15"/>
      <c r="AO1931" s="22">
        <v>1.2019806810712901E-2</v>
      </c>
      <c r="AP1931" s="22">
        <v>-1.0491408073903599E-2</v>
      </c>
      <c r="AQ1931" s="22">
        <v>3.1330336276369102E-2</v>
      </c>
      <c r="AR1931" s="22">
        <v>-1.02154617343331E-2</v>
      </c>
      <c r="AS1931" s="20">
        <v>8</v>
      </c>
      <c r="AT1931" s="20">
        <v>4</v>
      </c>
      <c r="AU1931" s="20">
        <v>7</v>
      </c>
      <c r="AV1931" s="21">
        <v>5</v>
      </c>
      <c r="AW1931" s="15"/>
      <c r="AX1931" s="25">
        <v>2.9661937562996201E-2</v>
      </c>
      <c r="AY1931" s="26">
        <v>0.72171781561792203</v>
      </c>
      <c r="AZ1931" s="26">
        <v>0.71627654707663202</v>
      </c>
      <c r="BA1931" s="26">
        <v>1.06340313156761</v>
      </c>
      <c r="BB1931" s="85">
        <v>3.06522189002408E-3</v>
      </c>
      <c r="BC1931" s="88">
        <v>-3.1249717184255101</v>
      </c>
      <c r="BD1931" s="18">
        <v>43747</v>
      </c>
      <c r="BE1931" s="18">
        <v>43783</v>
      </c>
      <c r="BF1931" s="20">
        <v>130</v>
      </c>
      <c r="BG1931" s="18">
        <v>43929</v>
      </c>
      <c r="BH1931" s="15"/>
    </row>
    <row r="1932" spans="1:60" x14ac:dyDescent="0.25">
      <c r="A1932" s="15"/>
      <c r="B1932" s="14" t="s">
        <v>5970</v>
      </c>
      <c r="C1932" s="14" t="s">
        <v>5971</v>
      </c>
      <c r="D1932" s="14" t="s">
        <v>5968</v>
      </c>
      <c r="E1932" s="16" t="s">
        <v>77</v>
      </c>
      <c r="F1932" s="16" t="s">
        <v>691</v>
      </c>
      <c r="G1932" s="81" t="s">
        <v>205</v>
      </c>
      <c r="H1932" s="82" t="s">
        <v>146</v>
      </c>
      <c r="I1932" s="17" t="s">
        <v>31</v>
      </c>
      <c r="J1932" s="17" t="s">
        <v>64</v>
      </c>
      <c r="K1932" s="15"/>
      <c r="L1932" s="18">
        <v>44022</v>
      </c>
      <c r="M1932" s="83">
        <v>1403.6810999997001</v>
      </c>
      <c r="N1932" s="84">
        <v>1403.6810999997001</v>
      </c>
      <c r="O1932" s="84">
        <v>1408.2523999996499</v>
      </c>
      <c r="P1932" s="85">
        <f t="shared" si="30"/>
        <v>0.99675391996495022</v>
      </c>
      <c r="Q1932" s="18">
        <v>44020</v>
      </c>
      <c r="R1932" s="86">
        <v>39129.639000000003</v>
      </c>
      <c r="S1932" s="86">
        <v>37497.354648864697</v>
      </c>
      <c r="T1932" s="15"/>
      <c r="U1932" s="19">
        <v>-2.9107824866514398E-4</v>
      </c>
      <c r="V1932" s="51">
        <v>1.28050905004784E-2</v>
      </c>
      <c r="W1932" s="19">
        <v>3.2072044923552299E-3</v>
      </c>
      <c r="X1932" s="51">
        <v>1.10963770030139</v>
      </c>
      <c r="Y1932" s="19">
        <v>4.0266727475682301E-2</v>
      </c>
      <c r="Z1932" s="51">
        <v>23.358346205815899</v>
      </c>
      <c r="AA1932" s="19">
        <v>5.31497795418545E-2</v>
      </c>
      <c r="AB1932" s="51">
        <v>25.891644857358202</v>
      </c>
      <c r="AC1932" s="19">
        <v>9.8569812989881003E-2</v>
      </c>
      <c r="AD1932" s="51">
        <v>34.142836797225797</v>
      </c>
      <c r="AE1932" s="19">
        <v>0.120193952498084</v>
      </c>
      <c r="AF1932" s="87">
        <v>29.7966272984049</v>
      </c>
      <c r="AG1932" s="19">
        <v>-6.9027837253088397E-4</v>
      </c>
      <c r="AH1932" s="51">
        <v>-1.86784882907887</v>
      </c>
      <c r="AI1932" s="19">
        <v>3.9044297325744999E-2</v>
      </c>
      <c r="AJ1932" s="51">
        <v>17.6313469395682</v>
      </c>
      <c r="AK1932" s="19">
        <v>0.40368110000039498</v>
      </c>
      <c r="AL1932" s="19">
        <v>3.8903239506908001E-2</v>
      </c>
      <c r="AM1932" s="51">
        <v>43.4802649499034</v>
      </c>
      <c r="AN1932" s="15"/>
      <c r="AO1932" s="22">
        <v>1.2034349707391799E-2</v>
      </c>
      <c r="AP1932" s="22">
        <v>-1.0477230694050399E-2</v>
      </c>
      <c r="AQ1932" s="22">
        <v>3.1772586717124802E-2</v>
      </c>
      <c r="AR1932" s="22">
        <v>-9.7756214499895595E-3</v>
      </c>
      <c r="AS1932" s="20">
        <v>8</v>
      </c>
      <c r="AT1932" s="20">
        <v>4</v>
      </c>
      <c r="AU1932" s="20">
        <v>7</v>
      </c>
      <c r="AV1932" s="21">
        <v>5</v>
      </c>
      <c r="AW1932" s="15"/>
      <c r="AX1932" s="25">
        <v>2.9670729744102599E-2</v>
      </c>
      <c r="AY1932" s="26">
        <v>0.89173477363419795</v>
      </c>
      <c r="AZ1932" s="26">
        <v>0.73471337383216495</v>
      </c>
      <c r="BA1932" s="26">
        <v>1.3211124254667099</v>
      </c>
      <c r="BB1932" s="85">
        <v>3.0661811079562501E-3</v>
      </c>
      <c r="BC1932" s="88">
        <v>-3.07498388341264</v>
      </c>
      <c r="BD1932" s="18">
        <v>43747</v>
      </c>
      <c r="BE1932" s="18">
        <v>43783</v>
      </c>
      <c r="BF1932" s="20">
        <v>108</v>
      </c>
      <c r="BG1932" s="18">
        <v>43899</v>
      </c>
      <c r="BH1932" s="15"/>
    </row>
    <row r="1933" spans="1:60" x14ac:dyDescent="0.25">
      <c r="A1933" s="15"/>
      <c r="B1933" s="14" t="s">
        <v>5972</v>
      </c>
      <c r="C1933" s="14" t="s">
        <v>5973</v>
      </c>
      <c r="D1933" s="14" t="s">
        <v>5968</v>
      </c>
      <c r="E1933" s="16" t="s">
        <v>55</v>
      </c>
      <c r="F1933" s="16" t="s">
        <v>691</v>
      </c>
      <c r="G1933" s="81" t="s">
        <v>205</v>
      </c>
      <c r="H1933" s="82" t="s">
        <v>146</v>
      </c>
      <c r="I1933" s="17" t="s">
        <v>31</v>
      </c>
      <c r="J1933" s="17" t="s">
        <v>64</v>
      </c>
      <c r="K1933" s="15"/>
      <c r="L1933" s="18">
        <v>44022</v>
      </c>
      <c r="M1933" s="83">
        <v>1195.0533000007299</v>
      </c>
      <c r="N1933" s="84">
        <v>1195.0533000007299</v>
      </c>
      <c r="O1933" s="84">
        <v>1198.9517000000901</v>
      </c>
      <c r="P1933" s="85">
        <f t="shared" si="30"/>
        <v>0.99674849287143097</v>
      </c>
      <c r="Q1933" s="18">
        <v>44020</v>
      </c>
      <c r="R1933" s="86">
        <v>1190825.54</v>
      </c>
      <c r="S1933" s="86">
        <v>1500985.54416016</v>
      </c>
      <c r="T1933" s="15"/>
      <c r="U1933" s="19">
        <v>-2.9379176612565099E-4</v>
      </c>
      <c r="V1933" s="51">
        <v>1.2533738754427801E-2</v>
      </c>
      <c r="W1933" s="19">
        <v>3.1248252998921102E-3</v>
      </c>
      <c r="X1933" s="51">
        <v>1.10139978105508</v>
      </c>
      <c r="Y1933" s="19">
        <v>3.9749277602822999E-2</v>
      </c>
      <c r="Z1933" s="51">
        <v>23.306601218530002</v>
      </c>
      <c r="AA1933" s="19">
        <v>5.2095509108767098E-2</v>
      </c>
      <c r="AB1933" s="51">
        <v>25.7862178140495</v>
      </c>
      <c r="AC1933" s="19">
        <v>9.6372032807266805E-2</v>
      </c>
      <c r="AD1933" s="51">
        <v>33.923058778978898</v>
      </c>
      <c r="AE1933" s="19">
        <v>0.116834458498488</v>
      </c>
      <c r="AF1933" s="87">
        <v>29.460677898459799</v>
      </c>
      <c r="AG1933" s="19">
        <v>-7.1761162780603605E-4</v>
      </c>
      <c r="AH1933" s="51">
        <v>-1.8705821546063801</v>
      </c>
      <c r="AI1933" s="19">
        <v>3.8498958852869698E-2</v>
      </c>
      <c r="AJ1933" s="51">
        <v>17.576813092280599</v>
      </c>
      <c r="AK1933" s="19">
        <v>0.19505329999985399</v>
      </c>
      <c r="AL1933" s="19">
        <v>3.2760711679657099E-2</v>
      </c>
      <c r="AM1933" s="51">
        <v>15.389818840412801</v>
      </c>
      <c r="AN1933" s="15"/>
      <c r="AO1933" s="22">
        <v>1.20315688727715E-2</v>
      </c>
      <c r="AP1933" s="22">
        <v>-1.0480002863914701E-2</v>
      </c>
      <c r="AQ1933" s="22">
        <v>3.1688098693848601E-2</v>
      </c>
      <c r="AR1933" s="22">
        <v>-9.85994097572984E-3</v>
      </c>
      <c r="AS1933" s="20">
        <v>8</v>
      </c>
      <c r="AT1933" s="20">
        <v>4</v>
      </c>
      <c r="AU1933" s="20">
        <v>7</v>
      </c>
      <c r="AV1933" s="21">
        <v>5</v>
      </c>
      <c r="AW1933" s="15"/>
      <c r="AX1933" s="25">
        <v>2.9669046197013799E-2</v>
      </c>
      <c r="AY1933" s="26">
        <v>0.85916767154594698</v>
      </c>
      <c r="AZ1933" s="26">
        <v>0.73118113906730298</v>
      </c>
      <c r="BA1933" s="26">
        <v>1.2715352776831399</v>
      </c>
      <c r="BB1933" s="85">
        <v>3.0659973941556001E-3</v>
      </c>
      <c r="BC1933" s="88">
        <v>-3.0845793491535001</v>
      </c>
      <c r="BD1933" s="18">
        <v>43747</v>
      </c>
      <c r="BE1933" s="18">
        <v>43783</v>
      </c>
      <c r="BF1933" s="20">
        <v>108</v>
      </c>
      <c r="BG1933" s="18">
        <v>43899</v>
      </c>
      <c r="BH1933" s="15"/>
    </row>
    <row r="1934" spans="1:60" x14ac:dyDescent="0.25">
      <c r="A1934" s="15"/>
      <c r="B1934" s="14" t="s">
        <v>5974</v>
      </c>
      <c r="C1934" s="14" t="s">
        <v>5975</v>
      </c>
      <c r="D1934" s="14" t="s">
        <v>5976</v>
      </c>
      <c r="E1934" s="16" t="s">
        <v>36</v>
      </c>
      <c r="F1934" s="16" t="s">
        <v>114</v>
      </c>
      <c r="G1934" s="81" t="s">
        <v>703</v>
      </c>
      <c r="H1934" s="82" t="s">
        <v>704</v>
      </c>
      <c r="I1934" s="17" t="s">
        <v>31</v>
      </c>
      <c r="J1934" s="17" t="s">
        <v>5977</v>
      </c>
      <c r="K1934" s="15"/>
      <c r="L1934" s="18">
        <v>44022</v>
      </c>
      <c r="M1934" s="83">
        <v>2179.7248999998001</v>
      </c>
      <c r="N1934" s="84">
        <v>2179.7248999998001</v>
      </c>
      <c r="O1934" s="84">
        <v>2179.7248999998001</v>
      </c>
      <c r="P1934" s="85">
        <f t="shared" si="30"/>
        <v>1</v>
      </c>
      <c r="Q1934" s="18">
        <v>44022</v>
      </c>
      <c r="R1934" s="86">
        <v>67740908.479000002</v>
      </c>
      <c r="S1934" s="86">
        <v>23579641.754781201</v>
      </c>
      <c r="T1934" s="15"/>
      <c r="U1934" s="19">
        <v>5.9640660765580801E-7</v>
      </c>
      <c r="V1934" s="51">
        <v>4.1972556027758401E-2</v>
      </c>
      <c r="W1934" s="19">
        <v>1.8076001651934301E-5</v>
      </c>
      <c r="X1934" s="51">
        <v>0.79072485123106195</v>
      </c>
      <c r="Y1934" s="19">
        <v>1.5724374388810199E-3</v>
      </c>
      <c r="Z1934" s="51">
        <v>19.488917202135799</v>
      </c>
      <c r="AA1934" s="19">
        <v>6.2933124299888697E-3</v>
      </c>
      <c r="AB1934" s="51">
        <v>21.205998146149799</v>
      </c>
      <c r="AC1934" s="19">
        <v>2.2045586079912E-2</v>
      </c>
      <c r="AD1934" s="51">
        <v>26.490414106258001</v>
      </c>
      <c r="AE1934" s="19">
        <v>3.7107932645085398E-2</v>
      </c>
      <c r="AF1934" s="87">
        <v>21.488025313097801</v>
      </c>
      <c r="AG1934" s="19">
        <v>5.5511900427518404E-6</v>
      </c>
      <c r="AH1934" s="51">
        <v>-1.7982658728215</v>
      </c>
      <c r="AI1934" s="19">
        <v>1.7229511468031E-3</v>
      </c>
      <c r="AJ1934" s="51">
        <v>13.899212321674</v>
      </c>
      <c r="AK1934" s="19">
        <v>0.51140974080946799</v>
      </c>
      <c r="AL1934" s="19">
        <v>2.94679065464152E-2</v>
      </c>
      <c r="AM1934" s="51">
        <v>-19.896981299098101</v>
      </c>
      <c r="AN1934" s="15"/>
      <c r="AO1934" s="22">
        <v>2.3730849352432401E-4</v>
      </c>
      <c r="AP1934" s="22">
        <v>4.5877641241531798E-7</v>
      </c>
      <c r="AQ1934" s="22">
        <v>1.07937146640325E-3</v>
      </c>
      <c r="AR1934" s="22">
        <v>5.5511900427518404E-6</v>
      </c>
      <c r="AS1934" s="20">
        <v>12</v>
      </c>
      <c r="AT1934" s="20">
        <v>0</v>
      </c>
      <c r="AU1934" s="20">
        <v>7</v>
      </c>
      <c r="AV1934" s="21">
        <v>5</v>
      </c>
      <c r="AW1934" s="15"/>
      <c r="AX1934" s="25">
        <v>4.3093364564356302E-4</v>
      </c>
      <c r="AY1934" s="26">
        <v>-47.531842788565001</v>
      </c>
      <c r="AZ1934" s="26">
        <v>0.56235889885010704</v>
      </c>
      <c r="BA1934" s="26">
        <v>-15.382642650059999</v>
      </c>
      <c r="BB1934" s="85">
        <v>4.45228286607602E-5</v>
      </c>
      <c r="BC1934" s="88">
        <v>0</v>
      </c>
      <c r="BD1934" s="18">
        <v>44022</v>
      </c>
      <c r="BE1934" s="18"/>
      <c r="BF1934" s="20"/>
      <c r="BG1934" s="18"/>
      <c r="BH1934" s="15"/>
    </row>
    <row r="1935" spans="1:60" x14ac:dyDescent="0.25">
      <c r="A1935" s="15"/>
      <c r="B1935" s="14" t="s">
        <v>5978</v>
      </c>
      <c r="C1935" s="14" t="s">
        <v>5979</v>
      </c>
      <c r="D1935" s="14" t="s">
        <v>5976</v>
      </c>
      <c r="E1935" s="16" t="s">
        <v>77</v>
      </c>
      <c r="F1935" s="16" t="s">
        <v>114</v>
      </c>
      <c r="G1935" s="81" t="s">
        <v>703</v>
      </c>
      <c r="H1935" s="82" t="s">
        <v>704</v>
      </c>
      <c r="I1935" s="17" t="s">
        <v>31</v>
      </c>
      <c r="J1935" s="17" t="s">
        <v>5980</v>
      </c>
      <c r="K1935" s="15"/>
      <c r="L1935" s="18">
        <v>44022</v>
      </c>
      <c r="M1935" s="83">
        <v>2275.6981999985901</v>
      </c>
      <c r="N1935" s="84">
        <v>2275.6981999985901</v>
      </c>
      <c r="O1935" s="84">
        <v>2275.6981999985901</v>
      </c>
      <c r="P1935" s="85">
        <f t="shared" si="30"/>
        <v>1</v>
      </c>
      <c r="Q1935" s="18">
        <v>44022</v>
      </c>
      <c r="R1935" s="86">
        <v>9682885.7290000003</v>
      </c>
      <c r="S1935" s="86">
        <v>5845338.7577890595</v>
      </c>
      <c r="T1935" s="15"/>
      <c r="U1935" s="19">
        <v>1.0546227713348299E-6</v>
      </c>
      <c r="V1935" s="51">
        <v>4.2018377644126297E-2</v>
      </c>
      <c r="W1935" s="19">
        <v>3.3045895179384402E-5</v>
      </c>
      <c r="X1935" s="51">
        <v>0.79222184058380696</v>
      </c>
      <c r="Y1935" s="19">
        <v>2.41766222643491E-3</v>
      </c>
      <c r="Z1935" s="51">
        <v>19.573439680883901</v>
      </c>
      <c r="AA1935" s="19">
        <v>8.6543918350798794E-3</v>
      </c>
      <c r="AB1935" s="51">
        <v>21.442106086673402</v>
      </c>
      <c r="AC1935" s="19">
        <v>2.7726323176466401E-2</v>
      </c>
      <c r="AD1935" s="51">
        <v>27.0584878158988</v>
      </c>
      <c r="AE1935" s="19">
        <v>4.6665534928251901E-2</v>
      </c>
      <c r="AF1935" s="87">
        <v>22.443785541429001</v>
      </c>
      <c r="AG1935" s="19">
        <v>1.0678155376808699E-5</v>
      </c>
      <c r="AH1935" s="51">
        <v>-1.7977531762881001</v>
      </c>
      <c r="AI1935" s="19">
        <v>2.6501937645662102E-3</v>
      </c>
      <c r="AJ1935" s="51">
        <v>13.9919365834503</v>
      </c>
      <c r="AK1935" s="19">
        <v>0.31292805630801002</v>
      </c>
      <c r="AL1935" s="19">
        <v>2.90735447561019E-2</v>
      </c>
      <c r="AM1935" s="51">
        <v>47.701753545086802</v>
      </c>
      <c r="AN1935" s="15"/>
      <c r="AO1935" s="22">
        <v>2.4554412448196699E-4</v>
      </c>
      <c r="AP1935" s="22">
        <v>1.0546227713348299E-6</v>
      </c>
      <c r="AQ1935" s="22">
        <v>1.32139118977648E-3</v>
      </c>
      <c r="AR1935" s="22">
        <v>1.0678155376808699E-5</v>
      </c>
      <c r="AS1935" s="20">
        <v>12</v>
      </c>
      <c r="AT1935" s="20">
        <v>0</v>
      </c>
      <c r="AU1935" s="20">
        <v>7</v>
      </c>
      <c r="AV1935" s="21">
        <v>5</v>
      </c>
      <c r="AW1935" s="15"/>
      <c r="AX1935" s="25">
        <v>5.1502698952106104E-4</v>
      </c>
      <c r="AY1935" s="26">
        <v>-38.387360536784399</v>
      </c>
      <c r="AZ1935" s="26">
        <v>0.57022434859845805</v>
      </c>
      <c r="BA1935" s="26">
        <v>-15.044403410371199</v>
      </c>
      <c r="BB1935" s="85">
        <v>5.3211349929540601E-5</v>
      </c>
      <c r="BC1935" s="88">
        <v>0</v>
      </c>
      <c r="BD1935" s="18">
        <v>44022</v>
      </c>
      <c r="BE1935" s="18"/>
      <c r="BF1935" s="20"/>
      <c r="BG1935" s="18"/>
      <c r="BH1935" s="15"/>
    </row>
    <row r="1936" spans="1:60" x14ac:dyDescent="0.25">
      <c r="A1936" s="15"/>
      <c r="B1936" s="14" t="s">
        <v>5981</v>
      </c>
      <c r="C1936" s="14" t="s">
        <v>5982</v>
      </c>
      <c r="D1936" s="14" t="s">
        <v>5976</v>
      </c>
      <c r="E1936" s="16" t="s">
        <v>55</v>
      </c>
      <c r="F1936" s="16" t="s">
        <v>114</v>
      </c>
      <c r="G1936" s="81" t="s">
        <v>703</v>
      </c>
      <c r="H1936" s="82" t="s">
        <v>704</v>
      </c>
      <c r="I1936" s="17" t="s">
        <v>31</v>
      </c>
      <c r="J1936" s="17" t="s">
        <v>5983</v>
      </c>
      <c r="K1936" s="15"/>
      <c r="L1936" s="18">
        <v>44022</v>
      </c>
      <c r="M1936" s="83">
        <v>1332.5385999996199</v>
      </c>
      <c r="N1936" s="84">
        <v>1332.5385999996199</v>
      </c>
      <c r="O1936" s="84">
        <v>1332.5385999996199</v>
      </c>
      <c r="P1936" s="85">
        <f t="shared" si="30"/>
        <v>1</v>
      </c>
      <c r="Q1936" s="18">
        <v>44022</v>
      </c>
      <c r="R1936" s="86">
        <v>12336541.210000001</v>
      </c>
      <c r="S1936" s="86">
        <v>10066059.331</v>
      </c>
      <c r="T1936" s="15"/>
      <c r="U1936" s="19">
        <v>1.3508051779354E-6</v>
      </c>
      <c r="V1936" s="51">
        <v>4.2047995884786402E-2</v>
      </c>
      <c r="W1936" s="19">
        <v>4.2176916394964799E-5</v>
      </c>
      <c r="X1936" s="51">
        <v>0.793134942705365</v>
      </c>
      <c r="Y1936" s="19">
        <v>3.28148243715987E-3</v>
      </c>
      <c r="Z1936" s="51">
        <v>19.6598217019637</v>
      </c>
      <c r="AA1936" s="19">
        <v>1.0989612941557401E-2</v>
      </c>
      <c r="AB1936" s="51">
        <v>21.675628197321199</v>
      </c>
      <c r="AC1936" s="19">
        <v>3.2666819488440503E-2</v>
      </c>
      <c r="AD1936" s="51">
        <v>27.5525374471035</v>
      </c>
      <c r="AE1936" s="19">
        <v>5.3722390901384601E-2</v>
      </c>
      <c r="AF1936" s="87">
        <v>23.149471138749501</v>
      </c>
      <c r="AG1936" s="19">
        <v>1.36583257699385E-5</v>
      </c>
      <c r="AH1936" s="51">
        <v>-1.79745515924878</v>
      </c>
      <c r="AI1936" s="19">
        <v>3.59377839595254E-3</v>
      </c>
      <c r="AJ1936" s="51">
        <v>14.0862950465962</v>
      </c>
      <c r="AK1936" s="19">
        <v>0.33237871455436102</v>
      </c>
      <c r="AL1936" s="19">
        <v>3.0667789811559501E-2</v>
      </c>
      <c r="AM1936" s="51">
        <v>49.6468193696928</v>
      </c>
      <c r="AN1936" s="15"/>
      <c r="AO1936" s="22">
        <v>2.5328093579446399E-4</v>
      </c>
      <c r="AP1936" s="22">
        <v>1.3508051779354E-6</v>
      </c>
      <c r="AQ1936" s="22">
        <v>1.56036990847497E-3</v>
      </c>
      <c r="AR1936" s="22">
        <v>1.36583257699385E-5</v>
      </c>
      <c r="AS1936" s="20">
        <v>12</v>
      </c>
      <c r="AT1936" s="20">
        <v>0</v>
      </c>
      <c r="AU1936" s="20">
        <v>7</v>
      </c>
      <c r="AV1936" s="21">
        <v>5</v>
      </c>
      <c r="AW1936" s="15"/>
      <c r="AX1936" s="25">
        <v>6.0382937837346197E-4</v>
      </c>
      <c r="AY1936" s="26">
        <v>-30.438159955723702</v>
      </c>
      <c r="AZ1936" s="26">
        <v>0.57798888925390202</v>
      </c>
      <c r="BA1936" s="26">
        <v>-14.5547422927193</v>
      </c>
      <c r="BB1936" s="85">
        <v>6.2386649550205705E-5</v>
      </c>
      <c r="BC1936" s="88">
        <v>0</v>
      </c>
      <c r="BD1936" s="18">
        <v>44022</v>
      </c>
      <c r="BE1936" s="18"/>
      <c r="BF1936" s="20"/>
      <c r="BG1936" s="18"/>
      <c r="BH1936" s="15"/>
    </row>
    <row r="1937" spans="1:60" x14ac:dyDescent="0.25">
      <c r="A1937" s="15"/>
      <c r="B1937" s="14" t="s">
        <v>5984</v>
      </c>
      <c r="C1937" s="14" t="s">
        <v>5985</v>
      </c>
      <c r="D1937" s="14" t="s">
        <v>5976</v>
      </c>
      <c r="E1937" s="16" t="s">
        <v>59</v>
      </c>
      <c r="F1937" s="16" t="s">
        <v>114</v>
      </c>
      <c r="G1937" s="81" t="s">
        <v>703</v>
      </c>
      <c r="H1937" s="82" t="s">
        <v>704</v>
      </c>
      <c r="I1937" s="17" t="s">
        <v>31</v>
      </c>
      <c r="J1937" s="17" t="s">
        <v>5986</v>
      </c>
      <c r="K1937" s="15"/>
      <c r="L1937" s="18">
        <v>44022</v>
      </c>
      <c r="M1937" s="83">
        <v>1637.0537999998801</v>
      </c>
      <c r="N1937" s="84">
        <v>1637.0537999998801</v>
      </c>
      <c r="O1937" s="84">
        <v>1637.0537999998801</v>
      </c>
      <c r="P1937" s="85">
        <f t="shared" si="30"/>
        <v>1</v>
      </c>
      <c r="Q1937" s="18">
        <v>44022</v>
      </c>
      <c r="R1937" s="86">
        <v>10303910.013</v>
      </c>
      <c r="S1937" s="86">
        <v>17212782.840343799</v>
      </c>
      <c r="T1937" s="15"/>
      <c r="U1937" s="19">
        <v>2.07690573006403E-6</v>
      </c>
      <c r="V1937" s="51">
        <v>4.2120605939999202E-2</v>
      </c>
      <c r="W1937" s="19">
        <v>6.4265916080330499E-5</v>
      </c>
      <c r="X1937" s="51">
        <v>0.79534384267390101</v>
      </c>
      <c r="Y1937" s="19">
        <v>4.0608233557577504E-3</v>
      </c>
      <c r="Z1937" s="51">
        <v>19.737755793816198</v>
      </c>
      <c r="AA1937" s="19">
        <v>1.2855165914515999E-2</v>
      </c>
      <c r="AB1937" s="51">
        <v>21.862183494609798</v>
      </c>
      <c r="AC1937" s="19">
        <v>3.6842286270257298E-2</v>
      </c>
      <c r="AD1937" s="51">
        <v>27.970084125292502</v>
      </c>
      <c r="AE1937" s="19">
        <v>6.0495764504594297E-2</v>
      </c>
      <c r="AF1937" s="87">
        <v>23.8268084990559</v>
      </c>
      <c r="AG1937" s="19">
        <v>2.1624680812237801E-5</v>
      </c>
      <c r="AH1937" s="51">
        <v>-1.79665852374455</v>
      </c>
      <c r="AI1937" s="19">
        <v>4.4309472123131898E-3</v>
      </c>
      <c r="AJ1937" s="51">
        <v>14.1700119282323</v>
      </c>
      <c r="AK1937" s="19">
        <v>0.63705379999941203</v>
      </c>
      <c r="AL1937" s="19">
        <v>3.5264450774775503E-2</v>
      </c>
      <c r="AM1937" s="51">
        <v>-7.3325753801036599</v>
      </c>
      <c r="AN1937" s="15"/>
      <c r="AO1937" s="22">
        <v>2.5919181462086299E-4</v>
      </c>
      <c r="AP1937" s="22">
        <v>1.89376441994682E-6</v>
      </c>
      <c r="AQ1937" s="22">
        <v>1.7322269850410499E-3</v>
      </c>
      <c r="AR1937" s="22">
        <v>2.1624680812237801E-5</v>
      </c>
      <c r="AS1937" s="20">
        <v>12</v>
      </c>
      <c r="AT1937" s="20">
        <v>0</v>
      </c>
      <c r="AU1937" s="20">
        <v>7</v>
      </c>
      <c r="AV1937" s="21">
        <v>5</v>
      </c>
      <c r="AW1937" s="15"/>
      <c r="AX1937" s="25">
        <v>6.6635957783319096E-4</v>
      </c>
      <c r="AY1937" s="26">
        <v>-25.326255578984298</v>
      </c>
      <c r="AZ1937" s="26">
        <v>0.58418960990365998</v>
      </c>
      <c r="BA1937" s="26">
        <v>-14.058516784542</v>
      </c>
      <c r="BB1937" s="85">
        <v>6.8847676397538796E-5</v>
      </c>
      <c r="BC1937" s="88">
        <v>0</v>
      </c>
      <c r="BD1937" s="18">
        <v>44022</v>
      </c>
      <c r="BE1937" s="18"/>
      <c r="BF1937" s="20"/>
      <c r="BG1937" s="18"/>
      <c r="BH1937" s="15"/>
    </row>
    <row r="1938" spans="1:60" x14ac:dyDescent="0.25">
      <c r="A1938" s="15"/>
      <c r="B1938" s="14" t="s">
        <v>5987</v>
      </c>
      <c r="C1938" s="14" t="s">
        <v>5988</v>
      </c>
      <c r="D1938" s="14" t="s">
        <v>5976</v>
      </c>
      <c r="E1938" s="16" t="s">
        <v>128</v>
      </c>
      <c r="F1938" s="16" t="s">
        <v>114</v>
      </c>
      <c r="G1938" s="81" t="s">
        <v>703</v>
      </c>
      <c r="H1938" s="82" t="s">
        <v>704</v>
      </c>
      <c r="I1938" s="17" t="s">
        <v>31</v>
      </c>
      <c r="J1938" s="17" t="s">
        <v>5989</v>
      </c>
      <c r="K1938" s="15"/>
      <c r="L1938" s="18">
        <v>44022</v>
      </c>
      <c r="M1938" s="83">
        <v>1132.8278000000901</v>
      </c>
      <c r="N1938" s="84">
        <v>1132.8278000000901</v>
      </c>
      <c r="O1938" s="84">
        <v>1132.8278000000901</v>
      </c>
      <c r="P1938" s="85">
        <f t="shared" si="30"/>
        <v>1</v>
      </c>
      <c r="Q1938" s="18">
        <v>44022</v>
      </c>
      <c r="R1938" s="86">
        <v>123789.156</v>
      </c>
      <c r="S1938" s="86">
        <v>141460.87637402301</v>
      </c>
      <c r="T1938" s="15"/>
      <c r="U1938" s="19">
        <v>1.05047965917038E-5</v>
      </c>
      <c r="V1938" s="51">
        <v>4.2963395026163198E-2</v>
      </c>
      <c r="W1938" s="19">
        <v>3.30609629600076E-4</v>
      </c>
      <c r="X1938" s="51">
        <v>0.82197821402587601</v>
      </c>
      <c r="Y1938" s="19">
        <v>6.2637671671836896E-3</v>
      </c>
      <c r="Z1938" s="51">
        <v>19.9580501749588</v>
      </c>
      <c r="AA1938" s="19">
        <v>1.7436007423384602E-2</v>
      </c>
      <c r="AB1938" s="51">
        <v>22.3202676454966</v>
      </c>
      <c r="AC1938" s="19">
        <v>4.6421916977124097E-2</v>
      </c>
      <c r="AD1938" s="51">
        <v>28.9280471959792</v>
      </c>
      <c r="AE1938" s="19">
        <v>7.4740443458722397E-2</v>
      </c>
      <c r="AF1938" s="87">
        <v>25.2512763944687</v>
      </c>
      <c r="AG1938" s="19">
        <v>1.07706695416709E-4</v>
      </c>
      <c r="AH1938" s="51">
        <v>-1.78805032228411</v>
      </c>
      <c r="AI1938" s="19">
        <v>6.7661771827260998E-3</v>
      </c>
      <c r="AJ1938" s="51">
        <v>14.4035349252663</v>
      </c>
      <c r="AK1938" s="19">
        <v>0.13272030484411501</v>
      </c>
      <c r="AL1938" s="19">
        <v>2.3911783067887899E-2</v>
      </c>
      <c r="AM1938" s="51">
        <v>11.1565174407733</v>
      </c>
      <c r="AN1938" s="15"/>
      <c r="AO1938" s="22">
        <v>2.7286218391964201E-4</v>
      </c>
      <c r="AP1938" s="22">
        <v>1.04166301753139E-5</v>
      </c>
      <c r="AQ1938" s="22">
        <v>2.1166782571526701E-3</v>
      </c>
      <c r="AR1938" s="22">
        <v>1.07706695416709E-4</v>
      </c>
      <c r="AS1938" s="20">
        <v>12</v>
      </c>
      <c r="AT1938" s="20">
        <v>0</v>
      </c>
      <c r="AU1938" s="20">
        <v>7</v>
      </c>
      <c r="AV1938" s="21">
        <v>5</v>
      </c>
      <c r="AW1938" s="15"/>
      <c r="AX1938" s="25">
        <v>7.8591176276972903E-4</v>
      </c>
      <c r="AY1938" s="26">
        <v>-16.050414843135499</v>
      </c>
      <c r="AZ1938" s="26">
        <v>0.59944946950327005</v>
      </c>
      <c r="BA1938" s="26">
        <v>-12.396615483638</v>
      </c>
      <c r="BB1938" s="85">
        <v>8.1201447848400194E-5</v>
      </c>
      <c r="BC1938" s="88">
        <v>0</v>
      </c>
      <c r="BD1938" s="18">
        <v>44022</v>
      </c>
      <c r="BE1938" s="18"/>
      <c r="BF1938" s="20"/>
      <c r="BG1938" s="18"/>
      <c r="BH1938" s="15"/>
    </row>
    <row r="1939" spans="1:60" x14ac:dyDescent="0.25">
      <c r="A1939" s="15"/>
      <c r="B1939" s="14" t="s">
        <v>5990</v>
      </c>
      <c r="C1939" s="14" t="s">
        <v>5991</v>
      </c>
      <c r="D1939" s="14" t="s">
        <v>5976</v>
      </c>
      <c r="E1939" s="16" t="s">
        <v>135</v>
      </c>
      <c r="F1939" s="16" t="s">
        <v>114</v>
      </c>
      <c r="G1939" s="81" t="s">
        <v>703</v>
      </c>
      <c r="H1939" s="82" t="s">
        <v>704</v>
      </c>
      <c r="I1939" s="17" t="s">
        <v>31</v>
      </c>
      <c r="J1939" s="17" t="s">
        <v>5992</v>
      </c>
      <c r="K1939" s="15"/>
      <c r="L1939" s="18">
        <v>44022</v>
      </c>
      <c r="M1939" s="83">
        <v>1290.4276999998799</v>
      </c>
      <c r="N1939" s="84">
        <v>1290.4276999998799</v>
      </c>
      <c r="O1939" s="84">
        <v>1290.4276999998799</v>
      </c>
      <c r="P1939" s="85">
        <f t="shared" si="30"/>
        <v>1</v>
      </c>
      <c r="Q1939" s="18">
        <v>44022</v>
      </c>
      <c r="R1939" s="86">
        <v>5652892.5580000002</v>
      </c>
      <c r="S1939" s="86">
        <v>4232654.0108164102</v>
      </c>
      <c r="T1939" s="15"/>
      <c r="U1939" s="19">
        <v>7.2069633461069299E-6</v>
      </c>
      <c r="V1939" s="51">
        <v>4.2633611701603499E-2</v>
      </c>
      <c r="W1939" s="19">
        <v>2.17882216020371E-4</v>
      </c>
      <c r="X1939" s="51">
        <v>0.81070547266790505</v>
      </c>
      <c r="Y1939" s="19">
        <v>2.7565110158320701E-3</v>
      </c>
      <c r="Z1939" s="51">
        <v>19.607324559823599</v>
      </c>
      <c r="AA1939" s="19">
        <v>8.67509181080095E-3</v>
      </c>
      <c r="AB1939" s="51">
        <v>21.444176084245601</v>
      </c>
      <c r="AC1939" s="19">
        <v>2.6859878333198101E-2</v>
      </c>
      <c r="AD1939" s="51">
        <v>26.971843331586602</v>
      </c>
      <c r="AE1939" s="19">
        <v>4.4519671702801099E-2</v>
      </c>
      <c r="AF1939" s="87">
        <v>22.229199218883899</v>
      </c>
      <c r="AG1939" s="19">
        <v>7.1996819315245402E-5</v>
      </c>
      <c r="AH1939" s="51">
        <v>-1.7916213098942499</v>
      </c>
      <c r="AI1939" s="19">
        <v>2.9723220868618202E-3</v>
      </c>
      <c r="AJ1939" s="51">
        <v>14.024149415679901</v>
      </c>
      <c r="AK1939" s="19">
        <v>0.29042769999970902</v>
      </c>
      <c r="AL1939" s="19">
        <v>2.7202757359191299E-2</v>
      </c>
      <c r="AM1939" s="51">
        <v>45.451717914256697</v>
      </c>
      <c r="AN1939" s="15"/>
      <c r="AO1939" s="22">
        <v>2.43540020164801E-4</v>
      </c>
      <c r="AP1939" s="22">
        <v>7.1295216912403703E-6</v>
      </c>
      <c r="AQ1939" s="22">
        <v>1.2764271978085199E-3</v>
      </c>
      <c r="AR1939" s="22">
        <v>7.1996819315245402E-5</v>
      </c>
      <c r="AS1939" s="20">
        <v>12</v>
      </c>
      <c r="AT1939" s="20">
        <v>0</v>
      </c>
      <c r="AU1939" s="20">
        <v>7</v>
      </c>
      <c r="AV1939" s="21">
        <v>5</v>
      </c>
      <c r="AW1939" s="15"/>
      <c r="AX1939" s="25">
        <v>4.73045721077483E-4</v>
      </c>
      <c r="AY1939" s="26">
        <v>-39.5890008819988</v>
      </c>
      <c r="AZ1939" s="26">
        <v>0.57025421436992496</v>
      </c>
      <c r="BA1939" s="26">
        <v>-15.100286587592599</v>
      </c>
      <c r="BB1939" s="85">
        <v>4.8874119346820099E-5</v>
      </c>
      <c r="BC1939" s="88">
        <v>0</v>
      </c>
      <c r="BD1939" s="18">
        <v>44022</v>
      </c>
      <c r="BE1939" s="18"/>
      <c r="BF1939" s="20"/>
      <c r="BG1939" s="18"/>
      <c r="BH1939" s="15"/>
    </row>
    <row r="1940" spans="1:60" x14ac:dyDescent="0.25">
      <c r="A1940" s="15"/>
      <c r="B1940" s="14" t="s">
        <v>5993</v>
      </c>
      <c r="C1940" s="14" t="s">
        <v>5994</v>
      </c>
      <c r="D1940" s="14" t="s">
        <v>5995</v>
      </c>
      <c r="E1940" s="16" t="s">
        <v>36</v>
      </c>
      <c r="F1940" s="16" t="s">
        <v>691</v>
      </c>
      <c r="G1940" s="81" t="s">
        <v>115</v>
      </c>
      <c r="H1940" s="82" t="s">
        <v>2035</v>
      </c>
      <c r="I1940" s="17" t="s">
        <v>31</v>
      </c>
      <c r="J1940" s="17" t="s">
        <v>5996</v>
      </c>
      <c r="K1940" s="15"/>
      <c r="L1940" s="18">
        <v>44022</v>
      </c>
      <c r="M1940" s="83">
        <v>2104.2170999981499</v>
      </c>
      <c r="N1940" s="84">
        <v>2104.2170999981499</v>
      </c>
      <c r="O1940" s="84">
        <v>2201.2016999982302</v>
      </c>
      <c r="P1940" s="85">
        <f t="shared" si="30"/>
        <v>0.9559401575965718</v>
      </c>
      <c r="Q1940" s="18">
        <v>43881</v>
      </c>
      <c r="R1940" s="86">
        <v>4456917.767</v>
      </c>
      <c r="S1940" s="86">
        <v>4258861.14857422</v>
      </c>
      <c r="T1940" s="15"/>
      <c r="U1940" s="19">
        <v>1.44638263318484E-2</v>
      </c>
      <c r="V1940" s="51">
        <v>1.4882955485518301</v>
      </c>
      <c r="W1940" s="19">
        <v>3.1816587044886498E-2</v>
      </c>
      <c r="X1940" s="51">
        <v>3.9705759555545201</v>
      </c>
      <c r="Y1940" s="19">
        <v>-2.1305048358044601E-4</v>
      </c>
      <c r="Z1940" s="51">
        <v>19.3103684099042</v>
      </c>
      <c r="AA1940" s="19">
        <v>0.17328795972571201</v>
      </c>
      <c r="AB1940" s="51">
        <v>37.905462875729398</v>
      </c>
      <c r="AC1940" s="19">
        <v>0.24184985849016799</v>
      </c>
      <c r="AD1940" s="51">
        <v>48.470841347298098</v>
      </c>
      <c r="AE1940" s="19">
        <v>0.30823426118324299</v>
      </c>
      <c r="AF1940" s="87">
        <v>48.600658166920802</v>
      </c>
      <c r="AG1940" s="19">
        <v>-4.7494660893789798E-3</v>
      </c>
      <c r="AH1940" s="51">
        <v>-2.27376760076368</v>
      </c>
      <c r="AI1940" s="19">
        <v>4.2443534766789498E-2</v>
      </c>
      <c r="AJ1940" s="51">
        <v>17.971270683687202</v>
      </c>
      <c r="AK1940" s="19">
        <v>1.10421709999675</v>
      </c>
      <c r="AL1940" s="19">
        <v>8.8033161304338095E-2</v>
      </c>
      <c r="AM1940" s="51">
        <v>114.414912289241</v>
      </c>
      <c r="AN1940" s="15"/>
      <c r="AO1940" s="22">
        <v>5.94267169199156E-2</v>
      </c>
      <c r="AP1940" s="22">
        <v>-7.1137644562477398E-2</v>
      </c>
      <c r="AQ1940" s="22">
        <v>0.117586071834085</v>
      </c>
      <c r="AR1940" s="22">
        <v>-7.6486424193717498E-2</v>
      </c>
      <c r="AS1940" s="20">
        <v>7</v>
      </c>
      <c r="AT1940" s="20">
        <v>5</v>
      </c>
      <c r="AU1940" s="20">
        <v>7</v>
      </c>
      <c r="AV1940" s="21">
        <v>5</v>
      </c>
      <c r="AW1940" s="15"/>
      <c r="AX1940" s="25">
        <v>0.20530024659034099</v>
      </c>
      <c r="AY1940" s="26">
        <v>0.80508238464244597</v>
      </c>
      <c r="AZ1940" s="26">
        <v>1.4646124647788401</v>
      </c>
      <c r="BA1940" s="26">
        <v>1.13562886851105</v>
      </c>
      <c r="BB1940" s="85">
        <v>2.1109913058207901E-2</v>
      </c>
      <c r="BC1940" s="88">
        <v>-26.428132415079698</v>
      </c>
      <c r="BD1940" s="18">
        <v>43881</v>
      </c>
      <c r="BE1940" s="18">
        <v>43913</v>
      </c>
      <c r="BF1940" s="20"/>
      <c r="BG1940" s="18"/>
      <c r="BH1940" s="15"/>
    </row>
    <row r="1941" spans="1:60" x14ac:dyDescent="0.25">
      <c r="A1941" s="15"/>
      <c r="B1941" s="14" t="s">
        <v>5997</v>
      </c>
      <c r="C1941" s="14" t="s">
        <v>5998</v>
      </c>
      <c r="D1941" s="14" t="s">
        <v>5995</v>
      </c>
      <c r="E1941" s="16" t="s">
        <v>77</v>
      </c>
      <c r="F1941" s="16" t="s">
        <v>691</v>
      </c>
      <c r="G1941" s="81" t="s">
        <v>115</v>
      </c>
      <c r="H1941" s="82" t="s">
        <v>2035</v>
      </c>
      <c r="I1941" s="17" t="s">
        <v>31</v>
      </c>
      <c r="J1941" s="17" t="s">
        <v>64</v>
      </c>
      <c r="K1941" s="15"/>
      <c r="L1941" s="18">
        <v>44022</v>
      </c>
      <c r="M1941" s="83">
        <v>2826.33839999884</v>
      </c>
      <c r="N1941" s="84">
        <v>2826.33839999884</v>
      </c>
      <c r="O1941" s="84">
        <v>2911.3900000006001</v>
      </c>
      <c r="P1941" s="85">
        <f t="shared" si="30"/>
        <v>0.97078660021441898</v>
      </c>
      <c r="Q1941" s="18">
        <v>43881</v>
      </c>
      <c r="R1941" s="86">
        <v>298006.07</v>
      </c>
      <c r="S1941" s="86">
        <v>257757.74983593699</v>
      </c>
      <c r="T1941" s="15"/>
      <c r="U1941" s="19">
        <v>1.4574706276107499E-2</v>
      </c>
      <c r="V1941" s="51">
        <v>1.49938354297774</v>
      </c>
      <c r="W1941" s="19">
        <v>3.520551973088E-2</v>
      </c>
      <c r="X1941" s="51">
        <v>4.3094692241575103</v>
      </c>
      <c r="Y1941" s="19">
        <v>1.98744167446421E-2</v>
      </c>
      <c r="Z1941" s="51">
        <v>21.319115132704599</v>
      </c>
      <c r="AA1941" s="19">
        <v>0.221238818748971</v>
      </c>
      <c r="AB1941" s="51">
        <v>42.7005487780552</v>
      </c>
      <c r="AC1941" s="19">
        <v>0.34535938714921899</v>
      </c>
      <c r="AD1941" s="51">
        <v>58.821794213203198</v>
      </c>
      <c r="AE1941" s="19">
        <v>0.475122655123705</v>
      </c>
      <c r="AF1941" s="87">
        <v>65.289497560937903</v>
      </c>
      <c r="AG1941" s="19">
        <v>-3.6611245932363099E-3</v>
      </c>
      <c r="AH1941" s="51">
        <v>-2.1649334511494098</v>
      </c>
      <c r="AI1941" s="19">
        <v>6.4550997451078701E-2</v>
      </c>
      <c r="AJ1941" s="51">
        <v>20.1820169521088</v>
      </c>
      <c r="AK1941" s="19">
        <v>1.8263383999979099</v>
      </c>
      <c r="AL1941" s="19">
        <v>0.12505547388907901</v>
      </c>
      <c r="AM1941" s="51">
        <v>186.627042289358</v>
      </c>
      <c r="AN1941" s="15"/>
      <c r="AO1941" s="22">
        <v>5.9542473047258702E-2</v>
      </c>
      <c r="AP1941" s="22">
        <v>-7.1036106566680204E-2</v>
      </c>
      <c r="AQ1941" s="22">
        <v>0.121266568594438</v>
      </c>
      <c r="AR1941" s="22">
        <v>-7.33519532123319E-2</v>
      </c>
      <c r="AS1941" s="20">
        <v>7</v>
      </c>
      <c r="AT1941" s="20">
        <v>5</v>
      </c>
      <c r="AU1941" s="20">
        <v>7</v>
      </c>
      <c r="AV1941" s="21">
        <v>5</v>
      </c>
      <c r="AW1941" s="15"/>
      <c r="AX1941" s="25">
        <v>0.20528702872805299</v>
      </c>
      <c r="AY1941" s="26">
        <v>1.0247782335518401</v>
      </c>
      <c r="AZ1941" s="26">
        <v>1.65662463942135</v>
      </c>
      <c r="BA1941" s="26">
        <v>1.4559850279347299</v>
      </c>
      <c r="BB1941" s="85">
        <v>2.1112433021953599E-2</v>
      </c>
      <c r="BC1941" s="88">
        <v>-26.1703516189882</v>
      </c>
      <c r="BD1941" s="18">
        <v>43881</v>
      </c>
      <c r="BE1941" s="18">
        <v>43913</v>
      </c>
      <c r="BF1941" s="20"/>
      <c r="BG1941" s="18"/>
      <c r="BH1941" s="15"/>
    </row>
    <row r="1942" spans="1:60" x14ac:dyDescent="0.25">
      <c r="A1942" s="15"/>
      <c r="B1942" s="14" t="s">
        <v>5999</v>
      </c>
      <c r="C1942" s="14" t="s">
        <v>6000</v>
      </c>
      <c r="D1942" s="14" t="s">
        <v>5995</v>
      </c>
      <c r="E1942" s="16" t="s">
        <v>43</v>
      </c>
      <c r="F1942" s="16" t="s">
        <v>691</v>
      </c>
      <c r="G1942" s="81" t="s">
        <v>115</v>
      </c>
      <c r="H1942" s="82" t="s">
        <v>2035</v>
      </c>
      <c r="I1942" s="17" t="s">
        <v>31</v>
      </c>
      <c r="J1942" s="17" t="s">
        <v>6001</v>
      </c>
      <c r="K1942" s="15"/>
      <c r="L1942" s="18">
        <v>44022</v>
      </c>
      <c r="M1942" s="83">
        <v>1991.1028000004601</v>
      </c>
      <c r="N1942" s="84">
        <v>1991.1028000004601</v>
      </c>
      <c r="O1942" s="84">
        <v>2078.86510000005</v>
      </c>
      <c r="P1942" s="85">
        <f t="shared" si="30"/>
        <v>0.95778355218932298</v>
      </c>
      <c r="Q1942" s="18">
        <v>43881</v>
      </c>
      <c r="R1942" s="86">
        <v>850853.22199999995</v>
      </c>
      <c r="S1942" s="86">
        <v>854176.84752636706</v>
      </c>
      <c r="T1942" s="15"/>
      <c r="U1942" s="19">
        <v>1.4477698845439599E-2</v>
      </c>
      <c r="V1942" s="51">
        <v>1.4896827999109501</v>
      </c>
      <c r="W1942" s="19">
        <v>3.2239782469332602E-2</v>
      </c>
      <c r="X1942" s="51">
        <v>4.0128954980027602</v>
      </c>
      <c r="Y1942" s="19">
        <v>2.2759701678296599E-3</v>
      </c>
      <c r="Z1942" s="51">
        <v>19.559270475030601</v>
      </c>
      <c r="AA1942" s="19">
        <v>0.179177243278828</v>
      </c>
      <c r="AB1942" s="51">
        <v>38.4943912310409</v>
      </c>
      <c r="AC1942" s="19">
        <v>0.25433951661572801</v>
      </c>
      <c r="AD1942" s="51">
        <v>49.719807159854099</v>
      </c>
      <c r="AE1942" s="19">
        <v>0.32801602981460698</v>
      </c>
      <c r="AF1942" s="87">
        <v>50.578835030086303</v>
      </c>
      <c r="AG1942" s="19">
        <v>-4.6134857757351702E-3</v>
      </c>
      <c r="AH1942" s="51">
        <v>-2.2601695693993</v>
      </c>
      <c r="AI1942" s="19">
        <v>4.51815863307274E-2</v>
      </c>
      <c r="AJ1942" s="51">
        <v>18.245075840066399</v>
      </c>
      <c r="AK1942" s="19">
        <v>0.99110280000022599</v>
      </c>
      <c r="AL1942" s="19">
        <v>8.1236295078269904E-2</v>
      </c>
      <c r="AM1942" s="51">
        <v>103.103482289589</v>
      </c>
      <c r="AN1942" s="15"/>
      <c r="AO1942" s="22">
        <v>5.9441139857881402E-2</v>
      </c>
      <c r="AP1942" s="22">
        <v>-7.1124957801657701E-2</v>
      </c>
      <c r="AQ1942" s="22">
        <v>0.118045470912039</v>
      </c>
      <c r="AR1942" s="22">
        <v>-7.6095189664556501E-2</v>
      </c>
      <c r="AS1942" s="20">
        <v>7</v>
      </c>
      <c r="AT1942" s="20">
        <v>5</v>
      </c>
      <c r="AU1942" s="20">
        <v>7</v>
      </c>
      <c r="AV1942" s="21">
        <v>5</v>
      </c>
      <c r="AW1942" s="15"/>
      <c r="AX1942" s="25">
        <v>0.205298077509215</v>
      </c>
      <c r="AY1942" s="26">
        <v>0.83208272639876701</v>
      </c>
      <c r="AZ1942" s="26">
        <v>1.48821930790291</v>
      </c>
      <c r="BA1942" s="26">
        <v>1.1747724909801001</v>
      </c>
      <c r="BB1942" s="85">
        <v>2.1110174315726898E-2</v>
      </c>
      <c r="BC1942" s="88">
        <v>-26.395955177693398</v>
      </c>
      <c r="BD1942" s="18">
        <v>43881</v>
      </c>
      <c r="BE1942" s="18">
        <v>43913</v>
      </c>
      <c r="BF1942" s="20"/>
      <c r="BG1942" s="18"/>
      <c r="BH1942" s="15"/>
    </row>
    <row r="1943" spans="1:60" x14ac:dyDescent="0.25">
      <c r="A1943" s="15"/>
      <c r="B1943" s="14" t="s">
        <v>6002</v>
      </c>
      <c r="C1943" s="14" t="s">
        <v>6003</v>
      </c>
      <c r="D1943" s="14" t="s">
        <v>5995</v>
      </c>
      <c r="E1943" s="16" t="s">
        <v>257</v>
      </c>
      <c r="F1943" s="16" t="s">
        <v>691</v>
      </c>
      <c r="G1943" s="81" t="s">
        <v>115</v>
      </c>
      <c r="H1943" s="82" t="s">
        <v>2035</v>
      </c>
      <c r="I1943" s="17" t="s">
        <v>31</v>
      </c>
      <c r="J1943" s="17" t="s">
        <v>6004</v>
      </c>
      <c r="K1943" s="15"/>
      <c r="L1943" s="18">
        <v>44022</v>
      </c>
      <c r="M1943" s="83">
        <v>2171.4778000004599</v>
      </c>
      <c r="N1943" s="84">
        <v>2171.4778000004599</v>
      </c>
      <c r="O1943" s="84">
        <v>2262.8267999999198</v>
      </c>
      <c r="P1943" s="85">
        <f t="shared" si="30"/>
        <v>0.95963058242042065</v>
      </c>
      <c r="Q1943" s="18">
        <v>43881</v>
      </c>
      <c r="R1943" s="86">
        <v>3910484.8679999998</v>
      </c>
      <c r="S1943" s="86">
        <v>3453957.0410585902</v>
      </c>
      <c r="T1943" s="15"/>
      <c r="U1943" s="19">
        <v>1.44915633063647E-2</v>
      </c>
      <c r="V1943" s="51">
        <v>1.49106924600346</v>
      </c>
      <c r="W1943" s="19">
        <v>3.2662917497873402E-2</v>
      </c>
      <c r="X1943" s="51">
        <v>4.0552090008568502</v>
      </c>
      <c r="Y1943" s="19">
        <v>4.7716847602714604E-3</v>
      </c>
      <c r="Z1943" s="51">
        <v>19.8088419342821</v>
      </c>
      <c r="AA1943" s="19">
        <v>0.18509695463755599</v>
      </c>
      <c r="AB1943" s="51">
        <v>39.086362366913797</v>
      </c>
      <c r="AC1943" s="19">
        <v>0.26695620738435499</v>
      </c>
      <c r="AD1943" s="51">
        <v>50.981476236716802</v>
      </c>
      <c r="AE1943" s="19">
        <v>0.34809697234071801</v>
      </c>
      <c r="AF1943" s="87">
        <v>52.586929282697398</v>
      </c>
      <c r="AG1943" s="19">
        <v>-4.4774902107747004E-3</v>
      </c>
      <c r="AH1943" s="51">
        <v>-2.2465700129032502</v>
      </c>
      <c r="AI1943" s="19">
        <v>4.7927324301781503E-2</v>
      </c>
      <c r="AJ1943" s="51">
        <v>18.519649637164498</v>
      </c>
      <c r="AK1943" s="19">
        <v>1.1714777999988299</v>
      </c>
      <c r="AL1943" s="19">
        <v>9.1922665296879105E-2</v>
      </c>
      <c r="AM1943" s="51">
        <v>121.140982289449</v>
      </c>
      <c r="AN1943" s="15"/>
      <c r="AO1943" s="22">
        <v>5.9455649341543897E-2</v>
      </c>
      <c r="AP1943" s="22">
        <v>-7.1112245510448702E-2</v>
      </c>
      <c r="AQ1943" s="22">
        <v>0.11850502713059501</v>
      </c>
      <c r="AR1943" s="22">
        <v>-7.57037241847138E-2</v>
      </c>
      <c r="AS1943" s="20">
        <v>7</v>
      </c>
      <c r="AT1943" s="20">
        <v>5</v>
      </c>
      <c r="AU1943" s="20">
        <v>7</v>
      </c>
      <c r="AV1943" s="21">
        <v>5</v>
      </c>
      <c r="AW1943" s="15"/>
      <c r="AX1943" s="25">
        <v>0.20529608050855999</v>
      </c>
      <c r="AY1943" s="26">
        <v>0.85921823273383802</v>
      </c>
      <c r="AZ1943" s="26">
        <v>1.5119421442031999</v>
      </c>
      <c r="BA1943" s="26">
        <v>1.2141770872094599</v>
      </c>
      <c r="BB1943" s="85">
        <v>2.1110453552973901E-2</v>
      </c>
      <c r="BC1943" s="88">
        <v>-26.363763236295199</v>
      </c>
      <c r="BD1943" s="18">
        <v>43881</v>
      </c>
      <c r="BE1943" s="18">
        <v>43913</v>
      </c>
      <c r="BF1943" s="20"/>
      <c r="BG1943" s="18"/>
      <c r="BH1943" s="15"/>
    </row>
    <row r="1944" spans="1:60" x14ac:dyDescent="0.25">
      <c r="A1944" s="15"/>
      <c r="B1944" s="14" t="s">
        <v>6005</v>
      </c>
      <c r="C1944" s="14" t="s">
        <v>6006</v>
      </c>
      <c r="D1944" s="14" t="s">
        <v>5995</v>
      </c>
      <c r="E1944" s="16" t="s">
        <v>51</v>
      </c>
      <c r="F1944" s="16" t="s">
        <v>691</v>
      </c>
      <c r="G1944" s="81" t="s">
        <v>115</v>
      </c>
      <c r="H1944" s="82" t="s">
        <v>2035</v>
      </c>
      <c r="I1944" s="17" t="s">
        <v>31</v>
      </c>
      <c r="J1944" s="17" t="s">
        <v>6007</v>
      </c>
      <c r="K1944" s="15"/>
      <c r="L1944" s="18">
        <v>44022</v>
      </c>
      <c r="M1944" s="83">
        <v>2262.8456999994801</v>
      </c>
      <c r="N1944" s="84">
        <v>2262.8456999994801</v>
      </c>
      <c r="O1944" s="84">
        <v>2358.0377999991201</v>
      </c>
      <c r="P1944" s="85">
        <f t="shared" si="30"/>
        <v>0.95963079981174371</v>
      </c>
      <c r="Q1944" s="18">
        <v>43881</v>
      </c>
      <c r="R1944" s="86">
        <v>22520.944</v>
      </c>
      <c r="S1944" s="86">
        <v>17134.954087799098</v>
      </c>
      <c r="T1944" s="15"/>
      <c r="U1944" s="19">
        <v>1.44915860273613E-2</v>
      </c>
      <c r="V1944" s="51">
        <v>1.49107151810313</v>
      </c>
      <c r="W1944" s="19">
        <v>3.2662941979651798E-2</v>
      </c>
      <c r="X1944" s="51">
        <v>4.0552114490346902</v>
      </c>
      <c r="Y1944" s="19">
        <v>4.7718148798594501E-3</v>
      </c>
      <c r="Z1944" s="51">
        <v>19.808854946226301</v>
      </c>
      <c r="AA1944" s="19">
        <v>0.18509683367301499</v>
      </c>
      <c r="AB1944" s="51">
        <v>39.086350270488801</v>
      </c>
      <c r="AC1944" s="19">
        <v>0.266956539364473</v>
      </c>
      <c r="AD1944" s="51">
        <v>50.981509434699497</v>
      </c>
      <c r="AE1944" s="19">
        <v>0.34809806911449398</v>
      </c>
      <c r="AF1944" s="87">
        <v>52.587038960074999</v>
      </c>
      <c r="AG1944" s="19">
        <v>-4.4774731941288302E-3</v>
      </c>
      <c r="AH1944" s="51">
        <v>-2.2465683112386601</v>
      </c>
      <c r="AI1944" s="19">
        <v>4.7927497551427202E-2</v>
      </c>
      <c r="AJ1944" s="51">
        <v>18.519666962151</v>
      </c>
      <c r="AK1944" s="19">
        <v>1.2628456999990201</v>
      </c>
      <c r="AL1944" s="19">
        <v>9.7038558920758106E-2</v>
      </c>
      <c r="AM1944" s="51">
        <v>130.277772289468</v>
      </c>
      <c r="AN1944" s="15"/>
      <c r="AO1944" s="22">
        <v>5.9455567838085699E-2</v>
      </c>
      <c r="AP1944" s="22">
        <v>-7.1112230360086001E-2</v>
      </c>
      <c r="AQ1944" s="22">
        <v>0.11850490624783599</v>
      </c>
      <c r="AR1944" s="22">
        <v>-7.5703710206653299E-2</v>
      </c>
      <c r="AS1944" s="20">
        <v>7</v>
      </c>
      <c r="AT1944" s="20">
        <v>5</v>
      </c>
      <c r="AU1944" s="20">
        <v>7</v>
      </c>
      <c r="AV1944" s="21">
        <v>5</v>
      </c>
      <c r="AW1944" s="15"/>
      <c r="AX1944" s="25">
        <v>0.20529607342992701</v>
      </c>
      <c r="AY1944" s="26">
        <v>0.859217652420739</v>
      </c>
      <c r="AZ1944" s="26">
        <v>1.51194145111913</v>
      </c>
      <c r="BA1944" s="26">
        <v>1.21417638253843</v>
      </c>
      <c r="BB1944" s="85">
        <v>2.1110452813409199E-2</v>
      </c>
      <c r="BC1944" s="88">
        <v>-26.363750402961202</v>
      </c>
      <c r="BD1944" s="18">
        <v>43881</v>
      </c>
      <c r="BE1944" s="18">
        <v>43913</v>
      </c>
      <c r="BF1944" s="20"/>
      <c r="BG1944" s="18"/>
      <c r="BH1944" s="15"/>
    </row>
    <row r="1945" spans="1:60" x14ac:dyDescent="0.25">
      <c r="A1945" s="15"/>
      <c r="B1945" s="14" t="s">
        <v>6008</v>
      </c>
      <c r="C1945" s="14" t="s">
        <v>6009</v>
      </c>
      <c r="D1945" s="14" t="s">
        <v>5995</v>
      </c>
      <c r="E1945" s="16" t="s">
        <v>55</v>
      </c>
      <c r="F1945" s="16" t="s">
        <v>691</v>
      </c>
      <c r="G1945" s="81" t="s">
        <v>115</v>
      </c>
      <c r="H1945" s="82" t="s">
        <v>2035</v>
      </c>
      <c r="I1945" s="17" t="s">
        <v>31</v>
      </c>
      <c r="J1945" s="17" t="s">
        <v>64</v>
      </c>
      <c r="K1945" s="15"/>
      <c r="L1945" s="18">
        <v>44022</v>
      </c>
      <c r="M1945" s="83">
        <v>1442.62240000069</v>
      </c>
      <c r="N1945" s="84">
        <v>1442.62240000069</v>
      </c>
      <c r="O1945" s="84">
        <v>1503.3107999991601</v>
      </c>
      <c r="P1945" s="85">
        <f t="shared" si="30"/>
        <v>0.95963017095433367</v>
      </c>
      <c r="Q1945" s="18">
        <v>43881</v>
      </c>
      <c r="R1945" s="86">
        <v>4327452.9110000003</v>
      </c>
      <c r="S1945" s="86">
        <v>3785214.9796718801</v>
      </c>
      <c r="T1945" s="15"/>
      <c r="U1945" s="19">
        <v>1.44915469263651E-2</v>
      </c>
      <c r="V1945" s="51">
        <v>1.4910676080034999</v>
      </c>
      <c r="W1945" s="19">
        <v>3.2662730975061997E-2</v>
      </c>
      <c r="X1945" s="51">
        <v>4.0551903485757101</v>
      </c>
      <c r="Y1945" s="19">
        <v>4.7712310879433097E-3</v>
      </c>
      <c r="Z1945" s="51">
        <v>19.8087965670566</v>
      </c>
      <c r="AA1945" s="19">
        <v>0.185097219016752</v>
      </c>
      <c r="AB1945" s="51">
        <v>39.086388804833398</v>
      </c>
      <c r="AC1945" s="19">
        <v>0.266956922290847</v>
      </c>
      <c r="AD1945" s="51">
        <v>50.981547727365999</v>
      </c>
      <c r="AE1945" s="19">
        <v>0.348098706656019</v>
      </c>
      <c r="AF1945" s="87">
        <v>52.587102714227498</v>
      </c>
      <c r="AG1945" s="19">
        <v>-4.4775731103072801E-3</v>
      </c>
      <c r="AH1945" s="51">
        <v>-2.2465783028565101</v>
      </c>
      <c r="AI1945" s="19">
        <v>4.7926835415637498E-2</v>
      </c>
      <c r="AJ1945" s="51">
        <v>18.519600748550101</v>
      </c>
      <c r="AK1945" s="19">
        <v>0.442622400000109</v>
      </c>
      <c r="AL1945" s="19">
        <v>6.8541608447048902E-2</v>
      </c>
      <c r="AM1945" s="51">
        <v>40.146728840423698</v>
      </c>
      <c r="AN1945" s="15"/>
      <c r="AO1945" s="22">
        <v>5.9455645827256397E-2</v>
      </c>
      <c r="AP1945" s="22">
        <v>-7.1112261993257597E-2</v>
      </c>
      <c r="AQ1945" s="22">
        <v>0.118505346741586</v>
      </c>
      <c r="AR1945" s="22">
        <v>-7.5703736119103304E-2</v>
      </c>
      <c r="AS1945" s="20">
        <v>7</v>
      </c>
      <c r="AT1945" s="20">
        <v>5</v>
      </c>
      <c r="AU1945" s="20">
        <v>7</v>
      </c>
      <c r="AV1945" s="21">
        <v>5</v>
      </c>
      <c r="AW1945" s="15"/>
      <c r="AX1945" s="25">
        <v>0.20529608142678599</v>
      </c>
      <c r="AY1945" s="26">
        <v>0.85921972368669197</v>
      </c>
      <c r="AZ1945" s="26">
        <v>1.5119430627419199</v>
      </c>
      <c r="BA1945" s="26">
        <v>1.2141791737321901</v>
      </c>
      <c r="BB1945" s="85">
        <v>2.1110453616711301E-2</v>
      </c>
      <c r="BC1945" s="88">
        <v>-26.363763235101899</v>
      </c>
      <c r="BD1945" s="18">
        <v>43881</v>
      </c>
      <c r="BE1945" s="18">
        <v>43913</v>
      </c>
      <c r="BF1945" s="20"/>
      <c r="BG1945" s="18"/>
      <c r="BH1945" s="15"/>
    </row>
    <row r="1946" spans="1:60" x14ac:dyDescent="0.25">
      <c r="A1946" s="15"/>
      <c r="B1946" s="14" t="s">
        <v>6010</v>
      </c>
      <c r="C1946" s="14" t="s">
        <v>6011</v>
      </c>
      <c r="D1946" s="14" t="s">
        <v>6012</v>
      </c>
      <c r="E1946" s="16" t="s">
        <v>6013</v>
      </c>
      <c r="F1946" s="16" t="s">
        <v>245</v>
      </c>
      <c r="G1946" s="81" t="s">
        <v>115</v>
      </c>
      <c r="H1946" s="82" t="s">
        <v>182</v>
      </c>
      <c r="I1946" s="17" t="s">
        <v>31</v>
      </c>
      <c r="J1946" s="17" t="s">
        <v>64</v>
      </c>
      <c r="K1946" s="15"/>
      <c r="L1946" s="18">
        <v>44022</v>
      </c>
      <c r="M1946" s="83">
        <v>974.4375</v>
      </c>
      <c r="N1946" s="84">
        <v>974.4375</v>
      </c>
      <c r="O1946" s="84">
        <v>1022.8863000003601</v>
      </c>
      <c r="P1946" s="85">
        <f t="shared" si="30"/>
        <v>0.9526352049095359</v>
      </c>
      <c r="Q1946" s="18">
        <v>43874</v>
      </c>
      <c r="R1946" s="86">
        <v>269224.99099999998</v>
      </c>
      <c r="S1946" s="86">
        <v>192633.52395800801</v>
      </c>
      <c r="T1946" s="15"/>
      <c r="U1946" s="19">
        <v>5.1739088194153703E-3</v>
      </c>
      <c r="V1946" s="51">
        <v>0.55930379730852997</v>
      </c>
      <c r="W1946" s="19">
        <v>1.98297125753015E-2</v>
      </c>
      <c r="X1946" s="51">
        <v>2.7718885085960201</v>
      </c>
      <c r="Y1946" s="19">
        <v>-4.2988718426422601E-2</v>
      </c>
      <c r="Z1946" s="51">
        <v>15.0328016156127</v>
      </c>
      <c r="AA1946" s="19">
        <v>-2.6306401909096201E-2</v>
      </c>
      <c r="AB1946" s="51">
        <v>17.946026712248599</v>
      </c>
      <c r="AC1946" s="19"/>
      <c r="AD1946" s="51"/>
      <c r="AE1946" s="19"/>
      <c r="AF1946" s="87"/>
      <c r="AG1946" s="19">
        <v>-3.8908505111976402E-3</v>
      </c>
      <c r="AH1946" s="51">
        <v>-2.1879060429455399</v>
      </c>
      <c r="AI1946" s="19">
        <v>-2.8131246303019001E-2</v>
      </c>
      <c r="AJ1946" s="51">
        <v>10.9137925766991</v>
      </c>
      <c r="AK1946" s="19">
        <v>-2.55624999999782E-2</v>
      </c>
      <c r="AL1946" s="19">
        <v>-2.41438863931762E-2</v>
      </c>
      <c r="AM1946" s="51">
        <v>17.714993303990902</v>
      </c>
      <c r="AN1946" s="15"/>
      <c r="AO1946" s="22">
        <v>1.7133849485617199E-2</v>
      </c>
      <c r="AP1946" s="22">
        <v>-2.5760716809600102E-2</v>
      </c>
      <c r="AQ1946" s="22">
        <v>4.0857895137378399E-2</v>
      </c>
      <c r="AR1946" s="22">
        <v>-5.8404800802236402E-2</v>
      </c>
      <c r="AS1946" s="20">
        <v>7</v>
      </c>
      <c r="AT1946" s="20">
        <v>5</v>
      </c>
      <c r="AU1946" s="20">
        <v>7</v>
      </c>
      <c r="AV1946" s="21">
        <v>5</v>
      </c>
      <c r="AW1946" s="15"/>
      <c r="AX1946" s="25">
        <v>7.7385223469609604E-2</v>
      </c>
      <c r="AY1946" s="26">
        <v>-0.57022839332694297</v>
      </c>
      <c r="AZ1946" s="26">
        <v>0.54500205328804396</v>
      </c>
      <c r="BA1946" s="26">
        <v>-0.75357121587148901</v>
      </c>
      <c r="BB1946" s="85">
        <v>7.9716876971178893E-3</v>
      </c>
      <c r="BC1946" s="88">
        <v>-14.5367769614968</v>
      </c>
      <c r="BD1946" s="18">
        <v>43874</v>
      </c>
      <c r="BE1946" s="18">
        <v>43913</v>
      </c>
      <c r="BF1946" s="20"/>
      <c r="BG1946" s="18"/>
      <c r="BH1946" s="15"/>
    </row>
    <row r="1947" spans="1:60" x14ac:dyDescent="0.25">
      <c r="A1947" s="15"/>
      <c r="B1947" s="14" t="s">
        <v>6014</v>
      </c>
      <c r="C1947" s="14" t="s">
        <v>6015</v>
      </c>
      <c r="D1947" s="14" t="s">
        <v>6012</v>
      </c>
      <c r="E1947" s="16" t="s">
        <v>1402</v>
      </c>
      <c r="F1947" s="16" t="s">
        <v>245</v>
      </c>
      <c r="G1947" s="81" t="s">
        <v>115</v>
      </c>
      <c r="H1947" s="82" t="s">
        <v>182</v>
      </c>
      <c r="I1947" s="17" t="s">
        <v>31</v>
      </c>
      <c r="J1947" s="17" t="s">
        <v>64</v>
      </c>
      <c r="K1947" s="15"/>
      <c r="L1947" s="18">
        <v>44022</v>
      </c>
      <c r="M1947" s="83">
        <v>959.40000000037298</v>
      </c>
      <c r="N1947" s="84">
        <v>959.40000000037298</v>
      </c>
      <c r="O1947" s="84"/>
      <c r="P1947" s="85" t="str">
        <f t="shared" si="30"/>
        <v/>
      </c>
      <c r="Q1947" s="18"/>
      <c r="R1947" s="86">
        <v>195717.60200000001</v>
      </c>
      <c r="S1947" s="86"/>
      <c r="T1947" s="15"/>
      <c r="U1947" s="19">
        <v>5.1877073328796498E-3</v>
      </c>
      <c r="V1947" s="51">
        <v>0.56068364865495801</v>
      </c>
      <c r="W1947" s="19">
        <v>2.02488667091529E-2</v>
      </c>
      <c r="X1947" s="51">
        <v>2.8138039219811599</v>
      </c>
      <c r="Y1947" s="19">
        <v>-4.05999999993946E-2</v>
      </c>
      <c r="Z1947" s="51">
        <v>15.2716734583082</v>
      </c>
      <c r="AA1947" s="19"/>
      <c r="AB1947" s="51"/>
      <c r="AC1947" s="19"/>
      <c r="AD1947" s="51"/>
      <c r="AE1947" s="19"/>
      <c r="AF1947" s="87"/>
      <c r="AG1947" s="19">
        <v>-3.7544563128904E-3</v>
      </c>
      <c r="AH1947" s="51">
        <v>-2.17426662311482</v>
      </c>
      <c r="AI1947" s="19"/>
      <c r="AJ1947" s="51"/>
      <c r="AK1947" s="19">
        <v>-4.05999999993946E-2</v>
      </c>
      <c r="AL1947" s="19">
        <v>-7.7200951260238099E-2</v>
      </c>
      <c r="AM1947" s="51">
        <v>15.2716734583082</v>
      </c>
      <c r="AN1947" s="15"/>
      <c r="AO1947" s="22">
        <v>1.6639570107145101E-2</v>
      </c>
      <c r="AP1947" s="22">
        <v>-2.57292557234905E-2</v>
      </c>
      <c r="AQ1947" s="22">
        <v>4.1285736147983698E-2</v>
      </c>
      <c r="AR1947" s="22">
        <v>-5.8004904721237802E-2</v>
      </c>
      <c r="AS1947" s="20"/>
      <c r="AT1947" s="20"/>
      <c r="AU1947" s="20"/>
      <c r="AV1947" s="21"/>
      <c r="AW1947" s="15"/>
      <c r="AX1947" s="25"/>
      <c r="AY1947" s="26"/>
      <c r="AZ1947" s="26"/>
      <c r="BA1947" s="26"/>
      <c r="BB1947" s="85"/>
      <c r="BC1947" s="88">
        <v>-14.491120296399499</v>
      </c>
      <c r="BD1947" s="18">
        <v>43874</v>
      </c>
      <c r="BE1947" s="18">
        <v>43913</v>
      </c>
      <c r="BF1947" s="20"/>
      <c r="BG1947" s="18"/>
      <c r="BH1947" s="15"/>
    </row>
    <row r="1948" spans="1:60" x14ac:dyDescent="0.25">
      <c r="A1948" s="15"/>
      <c r="B1948" s="14" t="s">
        <v>6016</v>
      </c>
      <c r="C1948" s="14" t="s">
        <v>6017</v>
      </c>
      <c r="D1948" s="14" t="s">
        <v>6018</v>
      </c>
      <c r="E1948" s="16" t="s">
        <v>6013</v>
      </c>
      <c r="F1948" s="16" t="s">
        <v>245</v>
      </c>
      <c r="G1948" s="81" t="s">
        <v>115</v>
      </c>
      <c r="H1948" s="82" t="s">
        <v>173</v>
      </c>
      <c r="I1948" s="17" t="s">
        <v>31</v>
      </c>
      <c r="J1948" s="17" t="s">
        <v>64</v>
      </c>
      <c r="K1948" s="15"/>
      <c r="L1948" s="18">
        <v>44022</v>
      </c>
      <c r="M1948" s="83">
        <v>1011.09640000015</v>
      </c>
      <c r="N1948" s="84">
        <v>1011.09640000015</v>
      </c>
      <c r="O1948" s="84">
        <v>1021.85510000028</v>
      </c>
      <c r="P1948" s="85">
        <f t="shared" si="30"/>
        <v>0.98947140352861473</v>
      </c>
      <c r="Q1948" s="18">
        <v>43873</v>
      </c>
      <c r="R1948" s="86">
        <v>848606.35199999996</v>
      </c>
      <c r="S1948" s="86">
        <v>790543.32559570298</v>
      </c>
      <c r="T1948" s="15"/>
      <c r="U1948" s="19">
        <v>2.0414524151419798E-3</v>
      </c>
      <c r="V1948" s="51">
        <v>0.24605815688119001</v>
      </c>
      <c r="W1948" s="19">
        <v>1.30074385324406E-2</v>
      </c>
      <c r="X1948" s="51">
        <v>2.08966110430993</v>
      </c>
      <c r="Y1948" s="19">
        <v>-5.8234900234310797E-3</v>
      </c>
      <c r="Z1948" s="51">
        <v>18.749324455915499</v>
      </c>
      <c r="AA1948" s="19">
        <v>9.7717813769122603E-3</v>
      </c>
      <c r="AB1948" s="51">
        <v>21.553845040849399</v>
      </c>
      <c r="AC1948" s="19"/>
      <c r="AD1948" s="51"/>
      <c r="AE1948" s="19"/>
      <c r="AF1948" s="87"/>
      <c r="AG1948" s="19">
        <v>-2.9125785622454701E-3</v>
      </c>
      <c r="AH1948" s="51">
        <v>-2.0900788480503301</v>
      </c>
      <c r="AI1948" s="19">
        <v>4.5305871753953397E-3</v>
      </c>
      <c r="AJ1948" s="51">
        <v>14.179975924533201</v>
      </c>
      <c r="AK1948" s="19">
        <v>1.1096399999587401E-2</v>
      </c>
      <c r="AL1948" s="19">
        <v>1.04304857359239E-2</v>
      </c>
      <c r="AM1948" s="51">
        <v>20.656441018771101</v>
      </c>
      <c r="AN1948" s="15"/>
      <c r="AO1948" s="22">
        <v>1.54250886262162E-2</v>
      </c>
      <c r="AP1948" s="22">
        <v>-1.8568942032288802E-2</v>
      </c>
      <c r="AQ1948" s="22">
        <v>3.5011078383831801E-2</v>
      </c>
      <c r="AR1948" s="22">
        <v>-3.4006074417447997E-2</v>
      </c>
      <c r="AS1948" s="20">
        <v>8</v>
      </c>
      <c r="AT1948" s="20">
        <v>4</v>
      </c>
      <c r="AU1948" s="20">
        <v>7</v>
      </c>
      <c r="AV1948" s="21">
        <v>5</v>
      </c>
      <c r="AW1948" s="15"/>
      <c r="AX1948" s="25">
        <v>5.0452795161109003E-2</v>
      </c>
      <c r="AY1948" s="26">
        <v>-0.216858112927866</v>
      </c>
      <c r="AZ1948" s="26">
        <v>0.63947034661760005</v>
      </c>
      <c r="BA1948" s="26">
        <v>-0.28682234435882498</v>
      </c>
      <c r="BB1948" s="85">
        <v>5.2013539918334597E-3</v>
      </c>
      <c r="BC1948" s="88">
        <v>-8.6380055254703603</v>
      </c>
      <c r="BD1948" s="18">
        <v>43873</v>
      </c>
      <c r="BE1948" s="18">
        <v>43913</v>
      </c>
      <c r="BF1948" s="20"/>
      <c r="BG1948" s="18"/>
      <c r="BH1948" s="15"/>
    </row>
    <row r="1949" spans="1:60" x14ac:dyDescent="0.25">
      <c r="A1949" s="15"/>
      <c r="B1949" s="14" t="s">
        <v>6019</v>
      </c>
      <c r="C1949" s="14" t="s">
        <v>6020</v>
      </c>
      <c r="D1949" s="14" t="s">
        <v>6018</v>
      </c>
      <c r="E1949" s="16" t="s">
        <v>648</v>
      </c>
      <c r="F1949" s="16" t="s">
        <v>245</v>
      </c>
      <c r="G1949" s="81" t="s">
        <v>115</v>
      </c>
      <c r="H1949" s="82" t="s">
        <v>173</v>
      </c>
      <c r="I1949" s="17" t="s">
        <v>31</v>
      </c>
      <c r="J1949" s="17" t="s">
        <v>64</v>
      </c>
      <c r="K1949" s="15"/>
      <c r="L1949" s="18">
        <v>44022</v>
      </c>
      <c r="M1949" s="83">
        <v>1021.32100000046</v>
      </c>
      <c r="N1949" s="84">
        <v>1021.32100000046</v>
      </c>
      <c r="O1949" s="84">
        <v>1027.9710000008299</v>
      </c>
      <c r="P1949" s="85">
        <f t="shared" si="30"/>
        <v>0.99353094591154367</v>
      </c>
      <c r="Q1949" s="18">
        <v>43873</v>
      </c>
      <c r="R1949" s="86">
        <v>214.24700000000001</v>
      </c>
      <c r="S1949" s="86">
        <v>206.170709923744</v>
      </c>
      <c r="T1949" s="15"/>
      <c r="U1949" s="19">
        <v>2.0719985659525299E-3</v>
      </c>
      <c r="V1949" s="51">
        <v>0.24911277196224499</v>
      </c>
      <c r="W1949" s="19">
        <v>1.38558777871367E-2</v>
      </c>
      <c r="X1949" s="51">
        <v>2.1745050297795401</v>
      </c>
      <c r="Y1949" s="19">
        <v>-8.1103556203743199E-4</v>
      </c>
      <c r="Z1949" s="51">
        <v>19.250569902040301</v>
      </c>
      <c r="AA1949" s="19">
        <v>1.9770948159930399E-2</v>
      </c>
      <c r="AB1949" s="51">
        <v>22.5537617191439</v>
      </c>
      <c r="AC1949" s="19"/>
      <c r="AD1949" s="51"/>
      <c r="AE1949" s="19"/>
      <c r="AF1949" s="87"/>
      <c r="AG1949" s="19">
        <v>-2.63481413458067E-3</v>
      </c>
      <c r="AH1949" s="51">
        <v>-2.0623024052838401</v>
      </c>
      <c r="AI1949" s="19">
        <v>9.8740773337340198E-3</v>
      </c>
      <c r="AJ1949" s="51">
        <v>14.7143249403744</v>
      </c>
      <c r="AK1949" s="19">
        <v>2.1321000000170901E-2</v>
      </c>
      <c r="AL1949" s="19">
        <v>2.0035439962157401E-2</v>
      </c>
      <c r="AM1949" s="51">
        <v>21.6789010188368</v>
      </c>
      <c r="AN1949" s="15"/>
      <c r="AO1949" s="22">
        <v>1.5450104889168899E-2</v>
      </c>
      <c r="AP1949" s="22">
        <v>-1.8544957244557701E-2</v>
      </c>
      <c r="AQ1949" s="22">
        <v>3.5879332377589897E-2</v>
      </c>
      <c r="AR1949" s="22">
        <v>-3.3198496461409398E-2</v>
      </c>
      <c r="AS1949" s="20">
        <v>8</v>
      </c>
      <c r="AT1949" s="20">
        <v>4</v>
      </c>
      <c r="AU1949" s="20">
        <v>7</v>
      </c>
      <c r="AV1949" s="21">
        <v>5</v>
      </c>
      <c r="AW1949" s="15"/>
      <c r="AX1949" s="25">
        <v>5.04538570972363E-2</v>
      </c>
      <c r="AY1949" s="26">
        <v>-3.3736754209769501E-2</v>
      </c>
      <c r="AZ1949" s="26">
        <v>0.67590307901628</v>
      </c>
      <c r="BA1949" s="26">
        <v>-4.4864743485902601E-2</v>
      </c>
      <c r="BB1949" s="85">
        <v>5.2016491295944402E-3</v>
      </c>
      <c r="BC1949" s="88">
        <v>-8.5386844571330602</v>
      </c>
      <c r="BD1949" s="18">
        <v>43873</v>
      </c>
      <c r="BE1949" s="18">
        <v>43913</v>
      </c>
      <c r="BF1949" s="20"/>
      <c r="BG1949" s="18"/>
      <c r="BH1949" s="15"/>
    </row>
    <row r="1950" spans="1:60" x14ac:dyDescent="0.25">
      <c r="A1950" s="15"/>
      <c r="B1950" s="14" t="s">
        <v>6021</v>
      </c>
      <c r="C1950" s="14" t="s">
        <v>6022</v>
      </c>
      <c r="D1950" s="14" t="s">
        <v>6018</v>
      </c>
      <c r="E1950" s="16" t="s">
        <v>1402</v>
      </c>
      <c r="F1950" s="16" t="s">
        <v>245</v>
      </c>
      <c r="G1950" s="81" t="s">
        <v>115</v>
      </c>
      <c r="H1950" s="82" t="s">
        <v>173</v>
      </c>
      <c r="I1950" s="17" t="s">
        <v>31</v>
      </c>
      <c r="J1950" s="17" t="s">
        <v>64</v>
      </c>
      <c r="K1950" s="15"/>
      <c r="L1950" s="18">
        <v>44022</v>
      </c>
      <c r="M1950" s="83">
        <v>1001.77660000045</v>
      </c>
      <c r="N1950" s="84">
        <v>1001.77660000045</v>
      </c>
      <c r="O1950" s="84"/>
      <c r="P1950" s="85" t="str">
        <f t="shared" si="30"/>
        <v/>
      </c>
      <c r="Q1950" s="18"/>
      <c r="R1950" s="86">
        <v>231802.17300000001</v>
      </c>
      <c r="S1950" s="86"/>
      <c r="T1950" s="15"/>
      <c r="U1950" s="19">
        <v>2.0661971320805601E-3</v>
      </c>
      <c r="V1950" s="51">
        <v>0.24853262857504901</v>
      </c>
      <c r="W1950" s="19">
        <v>1.37570797942317E-2</v>
      </c>
      <c r="X1950" s="51">
        <v>2.1646252304890399</v>
      </c>
      <c r="Y1950" s="19">
        <v>-1.3516659064407601E-3</v>
      </c>
      <c r="Z1950" s="51">
        <v>19.196506867592699</v>
      </c>
      <c r="AA1950" s="19"/>
      <c r="AB1950" s="51"/>
      <c r="AC1950" s="19"/>
      <c r="AD1950" s="51"/>
      <c r="AE1950" s="19"/>
      <c r="AF1950" s="87"/>
      <c r="AG1950" s="19">
        <v>-2.6666199410101399E-3</v>
      </c>
      <c r="AH1950" s="51">
        <v>-2.0654829859267898</v>
      </c>
      <c r="AI1950" s="19">
        <v>9.2977861731924297E-3</v>
      </c>
      <c r="AJ1950" s="51">
        <v>14.656695824320201</v>
      </c>
      <c r="AK1950" s="19">
        <v>1.7766000000847301E-3</v>
      </c>
      <c r="AL1950" s="19">
        <v>2.2390327776520302E-3</v>
      </c>
      <c r="AM1950" s="51">
        <v>20.2005192291981</v>
      </c>
      <c r="AN1950" s="15"/>
      <c r="AO1950" s="22">
        <v>1.54502077457437E-2</v>
      </c>
      <c r="AP1950" s="22">
        <v>-1.8544760479926502E-2</v>
      </c>
      <c r="AQ1950" s="22">
        <v>3.5777054634308997E-2</v>
      </c>
      <c r="AR1950" s="22">
        <v>-3.3267405603510297E-2</v>
      </c>
      <c r="AS1950" s="20"/>
      <c r="AT1950" s="20"/>
      <c r="AU1950" s="20"/>
      <c r="AV1950" s="21"/>
      <c r="AW1950" s="15"/>
      <c r="AX1950" s="25"/>
      <c r="AY1950" s="26"/>
      <c r="AZ1950" s="26"/>
      <c r="BA1950" s="26"/>
      <c r="BB1950" s="85"/>
      <c r="BC1950" s="88">
        <v>-8.5478363686124794</v>
      </c>
      <c r="BD1950" s="18">
        <v>43873</v>
      </c>
      <c r="BE1950" s="18">
        <v>43913</v>
      </c>
      <c r="BF1950" s="20"/>
      <c r="BG1950" s="18"/>
      <c r="BH1950" s="15"/>
    </row>
    <row r="1951" spans="1:60" x14ac:dyDescent="0.25">
      <c r="A1951" s="15"/>
      <c r="B1951" s="14" t="s">
        <v>6023</v>
      </c>
      <c r="C1951" s="14" t="s">
        <v>6024</v>
      </c>
      <c r="D1951" s="14" t="s">
        <v>6025</v>
      </c>
      <c r="E1951" s="16" t="s">
        <v>36</v>
      </c>
      <c r="F1951" s="16" t="s">
        <v>28</v>
      </c>
      <c r="G1951" s="81" t="s">
        <v>38</v>
      </c>
      <c r="H1951" s="82" t="s">
        <v>98</v>
      </c>
      <c r="I1951" s="17" t="s">
        <v>31</v>
      </c>
      <c r="J1951" s="17" t="s">
        <v>6026</v>
      </c>
      <c r="K1951" s="15"/>
      <c r="L1951" s="18">
        <v>43886</v>
      </c>
      <c r="M1951" s="83"/>
      <c r="N1951" s="84"/>
      <c r="O1951" s="84">
        <v>1737.0557000003801</v>
      </c>
      <c r="P1951" s="85">
        <f t="shared" si="30"/>
        <v>0</v>
      </c>
      <c r="Q1951" s="18">
        <v>43657</v>
      </c>
      <c r="R1951" s="86"/>
      <c r="S1951" s="86">
        <v>5969563.2575781299</v>
      </c>
      <c r="T1951" s="15"/>
      <c r="U1951" s="19"/>
      <c r="V1951" s="51"/>
      <c r="W1951" s="19"/>
      <c r="X1951" s="51"/>
      <c r="Y1951" s="19"/>
      <c r="Z1951" s="51"/>
      <c r="AA1951" s="19"/>
      <c r="AB1951" s="51"/>
      <c r="AC1951" s="19"/>
      <c r="AD1951" s="51"/>
      <c r="AE1951" s="19"/>
      <c r="AF1951" s="87"/>
      <c r="AG1951" s="19"/>
      <c r="AH1951" s="51"/>
      <c r="AI1951" s="19"/>
      <c r="AJ1951" s="51"/>
      <c r="AK1951" s="19"/>
      <c r="AL1951" s="19"/>
      <c r="AM1951" s="51"/>
      <c r="AN1951" s="15"/>
      <c r="AO1951" s="22">
        <v>0.10543779555708201</v>
      </c>
      <c r="AP1951" s="22">
        <v>-5.0345976677854197E-2</v>
      </c>
      <c r="AQ1951" s="22">
        <v>4.2827863288039197E-2</v>
      </c>
      <c r="AR1951" s="22">
        <v>-0.109668506571325</v>
      </c>
      <c r="AS1951" s="20"/>
      <c r="AT1951" s="20"/>
      <c r="AU1951" s="20"/>
      <c r="AV1951" s="21"/>
      <c r="AW1951" s="15"/>
      <c r="AX1951" s="25"/>
      <c r="AY1951" s="26"/>
      <c r="AZ1951" s="26"/>
      <c r="BA1951" s="26"/>
      <c r="BB1951" s="85"/>
      <c r="BC1951" s="88">
        <v>-34.1675169080263</v>
      </c>
      <c r="BD1951" s="18">
        <v>43657</v>
      </c>
      <c r="BE1951" s="18">
        <v>43886</v>
      </c>
      <c r="BF1951" s="20"/>
      <c r="BG1951" s="18"/>
      <c r="BH1951" s="15"/>
    </row>
    <row r="1952" spans="1:60" x14ac:dyDescent="0.25">
      <c r="A1952" s="15"/>
      <c r="B1952" s="14" t="s">
        <v>6027</v>
      </c>
      <c r="C1952" s="14" t="s">
        <v>6028</v>
      </c>
      <c r="D1952" s="14" t="s">
        <v>6025</v>
      </c>
      <c r="E1952" s="16" t="s">
        <v>43</v>
      </c>
      <c r="F1952" s="16" t="s">
        <v>28</v>
      </c>
      <c r="G1952" s="81" t="s">
        <v>38</v>
      </c>
      <c r="H1952" s="82" t="s">
        <v>98</v>
      </c>
      <c r="I1952" s="17" t="s">
        <v>31</v>
      </c>
      <c r="J1952" s="17" t="s">
        <v>6029</v>
      </c>
      <c r="K1952" s="15"/>
      <c r="L1952" s="18">
        <v>44022</v>
      </c>
      <c r="M1952" s="83">
        <v>1006.07650000043</v>
      </c>
      <c r="N1952" s="84">
        <v>1006.07650000043</v>
      </c>
      <c r="O1952" s="84">
        <v>1517.31900000013</v>
      </c>
      <c r="P1952" s="85">
        <f t="shared" si="30"/>
        <v>0.66306195335347662</v>
      </c>
      <c r="Q1952" s="18">
        <v>43657</v>
      </c>
      <c r="R1952" s="86">
        <v>600594.79</v>
      </c>
      <c r="S1952" s="86">
        <v>801082.14473046898</v>
      </c>
      <c r="T1952" s="15"/>
      <c r="U1952" s="19">
        <v>-4.2781615684361901E-4</v>
      </c>
      <c r="V1952" s="51">
        <v>-8.6870031736907495E-4</v>
      </c>
      <c r="W1952" s="19">
        <v>7.2846371949708598E-3</v>
      </c>
      <c r="X1952" s="51">
        <v>1.51738097056295</v>
      </c>
      <c r="Y1952" s="19">
        <v>-0.130808399899252</v>
      </c>
      <c r="Z1952" s="51">
        <v>6.2508334683225302</v>
      </c>
      <c r="AA1952" s="19">
        <v>-0.33803178784903098</v>
      </c>
      <c r="AB1952" s="51">
        <v>-13.226511881744999</v>
      </c>
      <c r="AC1952" s="19">
        <v>-0.33993867144978102</v>
      </c>
      <c r="AD1952" s="51">
        <v>-9.7080116467259394</v>
      </c>
      <c r="AE1952" s="19">
        <v>-0.24943312636780299</v>
      </c>
      <c r="AF1952" s="87">
        <v>-7.1660805881838296</v>
      </c>
      <c r="AG1952" s="19">
        <v>2.28506367329828E-2</v>
      </c>
      <c r="AH1952" s="51">
        <v>0.48624268147250399</v>
      </c>
      <c r="AI1952" s="19">
        <v>-0.11571757534155</v>
      </c>
      <c r="AJ1952" s="51">
        <v>2.1551596728386402</v>
      </c>
      <c r="AK1952" s="19">
        <v>-0.17747087438154299</v>
      </c>
      <c r="AL1952" s="19">
        <v>-2.16916078770737E-2</v>
      </c>
      <c r="AM1952" s="51">
        <v>-15.1066247441195</v>
      </c>
      <c r="AN1952" s="15"/>
      <c r="AO1952" s="22">
        <v>0.10553282519686</v>
      </c>
      <c r="AP1952" s="22">
        <v>-7.7412571968161495E-2</v>
      </c>
      <c r="AQ1952" s="22">
        <v>0.164454038993572</v>
      </c>
      <c r="AR1952" s="22">
        <v>-0.18806792365096001</v>
      </c>
      <c r="AS1952" s="20">
        <v>5</v>
      </c>
      <c r="AT1952" s="20">
        <v>7</v>
      </c>
      <c r="AU1952" s="20">
        <v>3</v>
      </c>
      <c r="AV1952" s="21">
        <v>9</v>
      </c>
      <c r="AW1952" s="15"/>
      <c r="AX1952" s="25">
        <v>0.24655903908947899</v>
      </c>
      <c r="AY1952" s="26">
        <v>-1.3384143114053599</v>
      </c>
      <c r="AZ1952" s="26">
        <v>-1.0169332345558399</v>
      </c>
      <c r="BA1952" s="26">
        <v>-1.8122191966249399</v>
      </c>
      <c r="BB1952" s="85">
        <v>2.5445413066081501E-2</v>
      </c>
      <c r="BC1952" s="88">
        <v>-50.300391677708802</v>
      </c>
      <c r="BD1952" s="18">
        <v>43657</v>
      </c>
      <c r="BE1952" s="18">
        <v>43914</v>
      </c>
      <c r="BF1952" s="20"/>
      <c r="BG1952" s="18"/>
      <c r="BH1952" s="15"/>
    </row>
    <row r="1953" spans="1:60" x14ac:dyDescent="0.25">
      <c r="A1953" s="15"/>
      <c r="B1953" s="14" t="s">
        <v>6030</v>
      </c>
      <c r="C1953" s="14" t="s">
        <v>6031</v>
      </c>
      <c r="D1953" s="14" t="s">
        <v>6025</v>
      </c>
      <c r="E1953" s="16" t="s">
        <v>516</v>
      </c>
      <c r="F1953" s="16" t="s">
        <v>28</v>
      </c>
      <c r="G1953" s="81" t="s">
        <v>38</v>
      </c>
      <c r="H1953" s="82" t="s">
        <v>98</v>
      </c>
      <c r="I1953" s="17" t="s">
        <v>31</v>
      </c>
      <c r="J1953" s="17" t="s">
        <v>64</v>
      </c>
      <c r="K1953" s="15"/>
      <c r="L1953" s="18">
        <v>44022</v>
      </c>
      <c r="M1953" s="83">
        <v>640.45839999988698</v>
      </c>
      <c r="N1953" s="84">
        <v>640.45839999988698</v>
      </c>
      <c r="O1953" s="84">
        <v>957.52639999985695</v>
      </c>
      <c r="P1953" s="85">
        <f t="shared" si="30"/>
        <v>0.66886761555606478</v>
      </c>
      <c r="Q1953" s="18">
        <v>43657</v>
      </c>
      <c r="R1953" s="86">
        <v>6501.0320000000002</v>
      </c>
      <c r="S1953" s="86">
        <v>116348.658150024</v>
      </c>
      <c r="T1953" s="15"/>
      <c r="U1953" s="19">
        <v>-4.0314229318028099E-4</v>
      </c>
      <c r="V1953" s="51">
        <v>1.59868604896474E-3</v>
      </c>
      <c r="W1953" s="19">
        <v>8.0302973310608598E-3</v>
      </c>
      <c r="X1953" s="51">
        <v>1.59194698417195</v>
      </c>
      <c r="Y1953" s="19">
        <v>-0.12707671783486099</v>
      </c>
      <c r="Z1953" s="51">
        <v>6.62400167476153</v>
      </c>
      <c r="AA1953" s="19">
        <v>-0.33221928527928002</v>
      </c>
      <c r="AB1953" s="51">
        <v>-12.6452616247698</v>
      </c>
      <c r="AC1953" s="19"/>
      <c r="AD1953" s="51"/>
      <c r="AE1953" s="19"/>
      <c r="AF1953" s="87"/>
      <c r="AG1953" s="19">
        <v>2.3102859586288101E-2</v>
      </c>
      <c r="AH1953" s="51">
        <v>0.511464966803032</v>
      </c>
      <c r="AI1953" s="19">
        <v>-0.111701899694745</v>
      </c>
      <c r="AJ1953" s="51">
        <v>2.55672723751923</v>
      </c>
      <c r="AK1953" s="19">
        <v>-0.35954159999964802</v>
      </c>
      <c r="AL1953" s="19">
        <v>-0.273776315667492</v>
      </c>
      <c r="AM1953" s="51">
        <v>-12.618461705540501</v>
      </c>
      <c r="AN1953" s="15"/>
      <c r="AO1953" s="22">
        <v>0.10556008006824399</v>
      </c>
      <c r="AP1953" s="22">
        <v>-7.7389879718830407E-2</v>
      </c>
      <c r="AQ1953" s="22">
        <v>0.16410660411755101</v>
      </c>
      <c r="AR1953" s="22">
        <v>-0.18656376111641301</v>
      </c>
      <c r="AS1953" s="20">
        <v>5</v>
      </c>
      <c r="AT1953" s="20">
        <v>7</v>
      </c>
      <c r="AU1953" s="20">
        <v>3</v>
      </c>
      <c r="AV1953" s="21">
        <v>9</v>
      </c>
      <c r="AW1953" s="15"/>
      <c r="AX1953" s="25">
        <v>0.24450508478650601</v>
      </c>
      <c r="AY1953" s="26">
        <v>-1.3288759931274401</v>
      </c>
      <c r="AZ1953" s="26">
        <v>-0.96399551769354697</v>
      </c>
      <c r="BA1953" s="26">
        <v>-1.7976923785736301</v>
      </c>
      <c r="BB1953" s="85">
        <v>2.5232378565924599E-2</v>
      </c>
      <c r="BC1953" s="88">
        <v>-49.5037943601492</v>
      </c>
      <c r="BD1953" s="18">
        <v>43657</v>
      </c>
      <c r="BE1953" s="18">
        <v>43908</v>
      </c>
      <c r="BF1953" s="20"/>
      <c r="BG1953" s="18"/>
      <c r="BH1953" s="15"/>
    </row>
    <row r="1954" spans="1:60" x14ac:dyDescent="0.25">
      <c r="A1954" s="15"/>
      <c r="B1954" s="14" t="s">
        <v>6032</v>
      </c>
      <c r="C1954" s="14" t="s">
        <v>6033</v>
      </c>
      <c r="D1954" s="14" t="s">
        <v>6025</v>
      </c>
      <c r="E1954" s="16" t="s">
        <v>317</v>
      </c>
      <c r="F1954" s="16" t="s">
        <v>28</v>
      </c>
      <c r="G1954" s="81" t="s">
        <v>38</v>
      </c>
      <c r="H1954" s="82" t="s">
        <v>98</v>
      </c>
      <c r="I1954" s="17" t="s">
        <v>31</v>
      </c>
      <c r="J1954" s="17" t="s">
        <v>64</v>
      </c>
      <c r="K1954" s="15"/>
      <c r="L1954" s="18">
        <v>44022</v>
      </c>
      <c r="M1954" s="83">
        <v>1085.07469999976</v>
      </c>
      <c r="N1954" s="84">
        <v>1085.07469999976</v>
      </c>
      <c r="O1954" s="84"/>
      <c r="P1954" s="85" t="str">
        <f t="shared" si="30"/>
        <v/>
      </c>
      <c r="Q1954" s="18"/>
      <c r="R1954" s="86">
        <v>3609978.78</v>
      </c>
      <c r="S1954" s="86"/>
      <c r="T1954" s="15"/>
      <c r="U1954" s="19">
        <v>-5.0993512286368102E-4</v>
      </c>
      <c r="V1954" s="51">
        <v>-9.0805969193752407E-3</v>
      </c>
      <c r="W1954" s="19">
        <v>4.8038355125754597E-3</v>
      </c>
      <c r="X1954" s="51">
        <v>1.26930080232341</v>
      </c>
      <c r="Y1954" s="19"/>
      <c r="Z1954" s="51"/>
      <c r="AA1954" s="19"/>
      <c r="AB1954" s="51"/>
      <c r="AC1954" s="19"/>
      <c r="AD1954" s="51"/>
      <c r="AE1954" s="19"/>
      <c r="AF1954" s="87"/>
      <c r="AG1954" s="19">
        <v>2.2010326396412001E-2</v>
      </c>
      <c r="AH1954" s="51">
        <v>0.40221164781542001</v>
      </c>
      <c r="AI1954" s="19"/>
      <c r="AJ1954" s="51"/>
      <c r="AK1954" s="19">
        <v>-4.1368760491459398E-2</v>
      </c>
      <c r="AL1954" s="19">
        <v>-0.103950641348056</v>
      </c>
      <c r="AM1954" s="51">
        <v>2.0841414363530899</v>
      </c>
      <c r="AN1954" s="15"/>
      <c r="AO1954" s="22">
        <v>4.0550532612542198E-2</v>
      </c>
      <c r="AP1954" s="22">
        <v>-7.7488408499484698E-2</v>
      </c>
      <c r="AQ1954" s="22">
        <v>0.15160358516557601</v>
      </c>
      <c r="AR1954" s="22">
        <v>-0.19028704538417501</v>
      </c>
      <c r="AS1954" s="20"/>
      <c r="AT1954" s="20"/>
      <c r="AU1954" s="20"/>
      <c r="AV1954" s="21"/>
      <c r="AW1954" s="15"/>
      <c r="AX1954" s="25"/>
      <c r="AY1954" s="26"/>
      <c r="AZ1954" s="26"/>
      <c r="BA1954" s="26"/>
      <c r="BB1954" s="85"/>
      <c r="BC1954" s="88">
        <v>-25.797782489680699</v>
      </c>
      <c r="BD1954" s="18">
        <v>43887</v>
      </c>
      <c r="BE1954" s="18">
        <v>43914</v>
      </c>
      <c r="BF1954" s="20">
        <v>93</v>
      </c>
      <c r="BG1954" s="18">
        <v>44018</v>
      </c>
      <c r="BH1954" s="15"/>
    </row>
    <row r="1955" spans="1:60" x14ac:dyDescent="0.25">
      <c r="A1955" s="15"/>
      <c r="B1955" s="14" t="s">
        <v>6034</v>
      </c>
      <c r="C1955" s="14" t="s">
        <v>6035</v>
      </c>
      <c r="D1955" s="14" t="s">
        <v>6025</v>
      </c>
      <c r="E1955" s="16" t="s">
        <v>320</v>
      </c>
      <c r="F1955" s="16" t="s">
        <v>28</v>
      </c>
      <c r="G1955" s="81" t="s">
        <v>38</v>
      </c>
      <c r="H1955" s="82" t="s">
        <v>98</v>
      </c>
      <c r="I1955" s="17" t="s">
        <v>31</v>
      </c>
      <c r="J1955" s="17" t="s">
        <v>6036</v>
      </c>
      <c r="K1955" s="15"/>
      <c r="L1955" s="18">
        <v>44022</v>
      </c>
      <c r="M1955" s="83">
        <v>851.51119999960099</v>
      </c>
      <c r="N1955" s="84">
        <v>851.51119999960099</v>
      </c>
      <c r="O1955" s="84">
        <v>1341.3421000000101</v>
      </c>
      <c r="P1955" s="85">
        <f t="shared" si="30"/>
        <v>0.63482030423081082</v>
      </c>
      <c r="Q1955" s="18">
        <v>43657</v>
      </c>
      <c r="R1955" s="86">
        <v>1174152.575</v>
      </c>
      <c r="S1955" s="86">
        <v>1512476.68273437</v>
      </c>
      <c r="T1955" s="15"/>
      <c r="U1955" s="19">
        <v>-4.6824189576000203E-4</v>
      </c>
      <c r="V1955" s="51">
        <v>-4.9112742090073897E-3</v>
      </c>
      <c r="W1955" s="19">
        <v>6.0639515068032796E-3</v>
      </c>
      <c r="X1955" s="51">
        <v>1.3953124017462</v>
      </c>
      <c r="Y1955" s="19">
        <v>-0.15723718369103201</v>
      </c>
      <c r="Z1955" s="51">
        <v>3.60795508914453</v>
      </c>
      <c r="AA1955" s="19">
        <v>-0.36625249225471601</v>
      </c>
      <c r="AB1955" s="51">
        <v>-16.0485823223135</v>
      </c>
      <c r="AC1955" s="19">
        <v>-0.39092893024557301</v>
      </c>
      <c r="AD1955" s="51">
        <v>-14.8070375263051</v>
      </c>
      <c r="AE1955" s="19">
        <v>-0.33543768793810202</v>
      </c>
      <c r="AF1955" s="87">
        <v>-15.766536745213701</v>
      </c>
      <c r="AG1955" s="19">
        <v>2.2437126646764199E-2</v>
      </c>
      <c r="AH1955" s="51">
        <v>0.44489167285064501</v>
      </c>
      <c r="AI1955" s="19">
        <v>-0.14295175410283301</v>
      </c>
      <c r="AJ1955" s="51">
        <v>-0.56825820328958798</v>
      </c>
      <c r="AK1955" s="19">
        <v>-0.43048443300067402</v>
      </c>
      <c r="AL1955" s="19">
        <v>-6.1237701421341599E-2</v>
      </c>
      <c r="AM1955" s="51">
        <v>-40.4079806060181</v>
      </c>
      <c r="AN1955" s="15"/>
      <c r="AO1955" s="22">
        <v>0.105488193674391</v>
      </c>
      <c r="AP1955" s="22">
        <v>-7.7449881672728205E-2</v>
      </c>
      <c r="AQ1955" s="22">
        <v>0.15304798756187701</v>
      </c>
      <c r="AR1955" s="22">
        <v>-0.18923745171574399</v>
      </c>
      <c r="AS1955" s="20">
        <v>5</v>
      </c>
      <c r="AT1955" s="20">
        <v>7</v>
      </c>
      <c r="AU1955" s="20">
        <v>3</v>
      </c>
      <c r="AV1955" s="21">
        <v>9</v>
      </c>
      <c r="AW1955" s="15"/>
      <c r="AX1955" s="25">
        <v>0.246711681808229</v>
      </c>
      <c r="AY1955" s="26">
        <v>-1.44683378366426</v>
      </c>
      <c r="AZ1955" s="26">
        <v>-1.1693070516994299</v>
      </c>
      <c r="BA1955" s="26">
        <v>-1.94514208455621</v>
      </c>
      <c r="BB1955" s="85">
        <v>2.5457371847514901E-2</v>
      </c>
      <c r="BC1955" s="88">
        <v>-51.083411159634103</v>
      </c>
      <c r="BD1955" s="18">
        <v>43657</v>
      </c>
      <c r="BE1955" s="18">
        <v>43914</v>
      </c>
      <c r="BF1955" s="20"/>
      <c r="BG1955" s="18"/>
      <c r="BH1955" s="15"/>
    </row>
    <row r="1956" spans="1:60" x14ac:dyDescent="0.25">
      <c r="A1956" s="15"/>
      <c r="B1956" s="14" t="s">
        <v>6037</v>
      </c>
      <c r="C1956" s="14" t="s">
        <v>6038</v>
      </c>
      <c r="D1956" s="14" t="s">
        <v>6039</v>
      </c>
      <c r="E1956" s="16" t="s">
        <v>36</v>
      </c>
      <c r="F1956" s="16" t="s">
        <v>172</v>
      </c>
      <c r="G1956" s="81" t="s">
        <v>224</v>
      </c>
      <c r="H1956" s="82" t="s">
        <v>225</v>
      </c>
      <c r="I1956" s="17" t="s">
        <v>31</v>
      </c>
      <c r="J1956" s="17" t="s">
        <v>6040</v>
      </c>
      <c r="K1956" s="15"/>
      <c r="L1956" s="18">
        <v>44022</v>
      </c>
      <c r="M1956" s="83">
        <v>1255.6225000005199</v>
      </c>
      <c r="N1956" s="84">
        <v>1255.6225000005199</v>
      </c>
      <c r="O1956" s="84">
        <v>1256.2930999994301</v>
      </c>
      <c r="P1956" s="85">
        <f t="shared" si="30"/>
        <v>0.99946620736919556</v>
      </c>
      <c r="Q1956" s="18">
        <v>44004</v>
      </c>
      <c r="R1956" s="86">
        <v>55124414.192000002</v>
      </c>
      <c r="S1956" s="86">
        <v>15963362.659531301</v>
      </c>
      <c r="T1956" s="15"/>
      <c r="U1956" s="19">
        <v>6.4195388404186801E-5</v>
      </c>
      <c r="V1956" s="51">
        <v>4.8332454207411502E-2</v>
      </c>
      <c r="W1956" s="19">
        <v>1.93646637853817E-4</v>
      </c>
      <c r="X1956" s="51">
        <v>0.80828191485125001</v>
      </c>
      <c r="Y1956" s="19">
        <v>1.16090450865158E-2</v>
      </c>
      <c r="Z1956" s="51">
        <v>20.4925779669138</v>
      </c>
      <c r="AA1956" s="19">
        <v>1.39375149192347E-2</v>
      </c>
      <c r="AB1956" s="51">
        <v>21.9704183950962</v>
      </c>
      <c r="AC1956" s="19">
        <v>3.33166219279519E-2</v>
      </c>
      <c r="AD1956" s="51">
        <v>27.6175176910474</v>
      </c>
      <c r="AE1956" s="19">
        <v>4.4805509976868101E-2</v>
      </c>
      <c r="AF1956" s="87">
        <v>22.257783046283301</v>
      </c>
      <c r="AG1956" s="19">
        <v>4.0937546145869399E-5</v>
      </c>
      <c r="AH1956" s="51">
        <v>-1.79472723721119</v>
      </c>
      <c r="AI1956" s="19">
        <v>1.3359954404222701E-2</v>
      </c>
      <c r="AJ1956" s="51">
        <v>15.0629126474232</v>
      </c>
      <c r="AK1956" s="19">
        <v>0.25562250000075398</v>
      </c>
      <c r="AL1956" s="19">
        <v>2.5154443863357301E-2</v>
      </c>
      <c r="AM1956" s="51">
        <v>27.444687560637199</v>
      </c>
      <c r="AN1956" s="15"/>
      <c r="AO1956" s="22">
        <v>4.37183898247895E-3</v>
      </c>
      <c r="AP1956" s="22">
        <v>-7.2837014286051298E-3</v>
      </c>
      <c r="AQ1956" s="22">
        <v>7.6178383878868798E-3</v>
      </c>
      <c r="AR1956" s="22">
        <v>-7.1620550261286596E-3</v>
      </c>
      <c r="AS1956" s="20">
        <v>8</v>
      </c>
      <c r="AT1956" s="20">
        <v>4</v>
      </c>
      <c r="AU1956" s="20">
        <v>7</v>
      </c>
      <c r="AV1956" s="21">
        <v>5</v>
      </c>
      <c r="AW1956" s="15"/>
      <c r="AX1956" s="25">
        <v>1.1591596502566999E-2</v>
      </c>
      <c r="AY1956" s="26">
        <v>-1.2231141289521501</v>
      </c>
      <c r="AZ1956" s="26">
        <v>0.59269731456333796</v>
      </c>
      <c r="BA1956" s="26">
        <v>-1.54664723158385</v>
      </c>
      <c r="BB1956" s="85">
        <v>1.19628656624855E-3</v>
      </c>
      <c r="BC1956" s="88">
        <v>-1.4348384949662401</v>
      </c>
      <c r="BD1956" s="18">
        <v>43747</v>
      </c>
      <c r="BE1956" s="18">
        <v>43783</v>
      </c>
      <c r="BF1956" s="20">
        <v>125</v>
      </c>
      <c r="BG1956" s="18">
        <v>43922</v>
      </c>
      <c r="BH1956" s="15"/>
    </row>
    <row r="1957" spans="1:60" x14ac:dyDescent="0.25">
      <c r="A1957" s="15"/>
      <c r="B1957" s="14" t="s">
        <v>6041</v>
      </c>
      <c r="C1957" s="14" t="s">
        <v>6042</v>
      </c>
      <c r="D1957" s="14" t="s">
        <v>6039</v>
      </c>
      <c r="E1957" s="16" t="s">
        <v>5203</v>
      </c>
      <c r="F1957" s="16" t="s">
        <v>172</v>
      </c>
      <c r="G1957" s="81" t="s">
        <v>224</v>
      </c>
      <c r="H1957" s="82" t="s">
        <v>225</v>
      </c>
      <c r="I1957" s="17" t="s">
        <v>31</v>
      </c>
      <c r="J1957" s="17" t="s">
        <v>6043</v>
      </c>
      <c r="K1957" s="15"/>
      <c r="L1957" s="18">
        <v>44022</v>
      </c>
      <c r="M1957" s="83">
        <v>1172.0800999999001</v>
      </c>
      <c r="N1957" s="84">
        <v>1172.0800999999001</v>
      </c>
      <c r="O1957" s="84">
        <v>1172.45050000027</v>
      </c>
      <c r="P1957" s="85">
        <f t="shared" si="30"/>
        <v>0.99968408047898838</v>
      </c>
      <c r="Q1957" s="18">
        <v>44019</v>
      </c>
      <c r="R1957" s="86">
        <v>10557.481</v>
      </c>
      <c r="S1957" s="86">
        <v>10395.2391679382</v>
      </c>
      <c r="T1957" s="15"/>
      <c r="U1957" s="19">
        <v>7.4829837103607106E-5</v>
      </c>
      <c r="V1957" s="51">
        <v>4.9395899077353499E-2</v>
      </c>
      <c r="W1957" s="19">
        <v>1.2304383672017099E-3</v>
      </c>
      <c r="X1957" s="51">
        <v>0.91196108778604001</v>
      </c>
      <c r="Y1957" s="19">
        <v>1.9578572253522001E-2</v>
      </c>
      <c r="Z1957" s="51">
        <v>21.289530683599899</v>
      </c>
      <c r="AA1957" s="19">
        <v>3.04079688339698E-2</v>
      </c>
      <c r="AB1957" s="51">
        <v>23.6174637865624</v>
      </c>
      <c r="AC1957" s="19">
        <v>6.7467437182131093E-2</v>
      </c>
      <c r="AD1957" s="51">
        <v>31.032599216472601</v>
      </c>
      <c r="AE1957" s="19">
        <v>9.9578098575875601E-2</v>
      </c>
      <c r="AF1957" s="87">
        <v>27.735041906184101</v>
      </c>
      <c r="AG1957" s="19">
        <v>1.81078428795445E-4</v>
      </c>
      <c r="AH1957" s="51">
        <v>-1.78071314894623</v>
      </c>
      <c r="AI1957" s="19">
        <v>2.18009702621202E-2</v>
      </c>
      <c r="AJ1957" s="51">
        <v>15.9070142332057</v>
      </c>
      <c r="AK1957" s="19">
        <v>0.171871858370723</v>
      </c>
      <c r="AL1957" s="19">
        <v>3.2650140885380097E-2</v>
      </c>
      <c r="AM1957" s="51">
        <v>9.5875260463944905</v>
      </c>
      <c r="AN1957" s="15"/>
      <c r="AO1957" s="22">
        <v>4.4169816264911796E-3</v>
      </c>
      <c r="AP1957" s="22">
        <v>-7.2392143501929197E-3</v>
      </c>
      <c r="AQ1957" s="22">
        <v>8.9736010249907797E-3</v>
      </c>
      <c r="AR1957" s="22">
        <v>-5.8228061679983503E-3</v>
      </c>
      <c r="AS1957" s="20">
        <v>9</v>
      </c>
      <c r="AT1957" s="20">
        <v>3</v>
      </c>
      <c r="AU1957" s="20">
        <v>7</v>
      </c>
      <c r="AV1957" s="21">
        <v>5</v>
      </c>
      <c r="AW1957" s="15"/>
      <c r="AX1957" s="25">
        <v>1.16369202698297E-2</v>
      </c>
      <c r="AY1957" s="26">
        <v>7.6097900647937394E-2</v>
      </c>
      <c r="AZ1957" s="26">
        <v>0.64744497001174806</v>
      </c>
      <c r="BA1957" s="26">
        <v>9.9402706814089498E-2</v>
      </c>
      <c r="BB1957" s="85">
        <v>1.2010363357580899E-3</v>
      </c>
      <c r="BC1957" s="88">
        <v>-1.292837824667</v>
      </c>
      <c r="BD1957" s="18">
        <v>43753</v>
      </c>
      <c r="BE1957" s="18">
        <v>43783</v>
      </c>
      <c r="BF1957" s="20">
        <v>59</v>
      </c>
      <c r="BG1957" s="18">
        <v>43836</v>
      </c>
      <c r="BH1957" s="15"/>
    </row>
    <row r="1958" spans="1:60" x14ac:dyDescent="0.25">
      <c r="A1958" s="15"/>
      <c r="B1958" s="14" t="s">
        <v>6044</v>
      </c>
      <c r="C1958" s="14" t="s">
        <v>6045</v>
      </c>
      <c r="D1958" s="14" t="s">
        <v>6039</v>
      </c>
      <c r="E1958" s="16" t="s">
        <v>43</v>
      </c>
      <c r="F1958" s="16" t="s">
        <v>172</v>
      </c>
      <c r="G1958" s="81" t="s">
        <v>224</v>
      </c>
      <c r="H1958" s="82" t="s">
        <v>225</v>
      </c>
      <c r="I1958" s="17" t="s">
        <v>31</v>
      </c>
      <c r="J1958" s="17" t="s">
        <v>6046</v>
      </c>
      <c r="K1958" s="15"/>
      <c r="L1958" s="18">
        <v>44022</v>
      </c>
      <c r="M1958" s="83">
        <v>1365.70959999971</v>
      </c>
      <c r="N1958" s="84">
        <v>1365.70959999971</v>
      </c>
      <c r="O1958" s="84">
        <v>1366.16789999977</v>
      </c>
      <c r="P1958" s="85">
        <f t="shared" si="30"/>
        <v>0.99966453610858508</v>
      </c>
      <c r="Q1958" s="18">
        <v>44019</v>
      </c>
      <c r="R1958" s="86">
        <v>17648416.949999999</v>
      </c>
      <c r="S1958" s="86">
        <v>10278500.9357656</v>
      </c>
      <c r="T1958" s="15"/>
      <c r="U1958" s="19">
        <v>6.8247569288359996E-5</v>
      </c>
      <c r="V1958" s="51">
        <v>4.8737672295828802E-2</v>
      </c>
      <c r="W1958" s="19">
        <v>8.1049177970271601E-4</v>
      </c>
      <c r="X1958" s="51">
        <v>0.86996642903613997</v>
      </c>
      <c r="Y1958" s="19">
        <v>1.64882509234303E-2</v>
      </c>
      <c r="Z1958" s="51">
        <v>20.980498550605301</v>
      </c>
      <c r="AA1958" s="19">
        <v>2.4028010646361501E-2</v>
      </c>
      <c r="AB1958" s="51">
        <v>22.979467967787102</v>
      </c>
      <c r="AC1958" s="19">
        <v>5.4195796368731002E-2</v>
      </c>
      <c r="AD1958" s="51">
        <v>29.705435135139901</v>
      </c>
      <c r="AE1958" s="19">
        <v>7.9085669965934399E-2</v>
      </c>
      <c r="AF1958" s="87">
        <v>25.6857990451972</v>
      </c>
      <c r="AG1958" s="19">
        <v>1.05597284346004E-4</v>
      </c>
      <c r="AH1958" s="51">
        <v>-1.7882612633911801</v>
      </c>
      <c r="AI1958" s="19">
        <v>1.8528557640820498E-2</v>
      </c>
      <c r="AJ1958" s="51">
        <v>15.5797729710757</v>
      </c>
      <c r="AK1958" s="19">
        <v>0.36570959999866298</v>
      </c>
      <c r="AL1958" s="19">
        <v>3.4600685728946701E-2</v>
      </c>
      <c r="AM1958" s="51">
        <v>38.453397560457198</v>
      </c>
      <c r="AN1958" s="15"/>
      <c r="AO1958" s="22">
        <v>4.3996800050081202E-3</v>
      </c>
      <c r="AP1958" s="22">
        <v>-7.2562105360702801E-3</v>
      </c>
      <c r="AQ1958" s="22">
        <v>8.4525546972145094E-3</v>
      </c>
      <c r="AR1958" s="22">
        <v>-6.3374679511980503E-3</v>
      </c>
      <c r="AS1958" s="20">
        <v>9</v>
      </c>
      <c r="AT1958" s="20">
        <v>3</v>
      </c>
      <c r="AU1958" s="20">
        <v>7</v>
      </c>
      <c r="AV1958" s="21">
        <v>5</v>
      </c>
      <c r="AW1958" s="15"/>
      <c r="AX1958" s="25">
        <v>1.16162290931243E-2</v>
      </c>
      <c r="AY1958" s="26">
        <v>-0.42556184504564998</v>
      </c>
      <c r="AZ1958" s="26">
        <v>0.62623975380938601</v>
      </c>
      <c r="BA1958" s="26">
        <v>-0.54911532100413796</v>
      </c>
      <c r="BB1958" s="85">
        <v>1.1988724043669699E-3</v>
      </c>
      <c r="BC1958" s="88">
        <v>-1.34391513697301</v>
      </c>
      <c r="BD1958" s="18">
        <v>43753</v>
      </c>
      <c r="BE1958" s="18">
        <v>43783</v>
      </c>
      <c r="BF1958" s="20">
        <v>67</v>
      </c>
      <c r="BG1958" s="18">
        <v>43846</v>
      </c>
      <c r="BH1958" s="15"/>
    </row>
    <row r="1959" spans="1:60" x14ac:dyDescent="0.25">
      <c r="A1959" s="15"/>
      <c r="B1959" s="14" t="s">
        <v>6047</v>
      </c>
      <c r="C1959" s="14" t="s">
        <v>6048</v>
      </c>
      <c r="D1959" s="14" t="s">
        <v>6039</v>
      </c>
      <c r="E1959" s="16" t="s">
        <v>47</v>
      </c>
      <c r="F1959" s="16" t="s">
        <v>172</v>
      </c>
      <c r="G1959" s="81" t="s">
        <v>224</v>
      </c>
      <c r="H1959" s="82" t="s">
        <v>225</v>
      </c>
      <c r="I1959" s="17" t="s">
        <v>31</v>
      </c>
      <c r="J1959" s="17" t="s">
        <v>6049</v>
      </c>
      <c r="K1959" s="15"/>
      <c r="L1959" s="18">
        <v>44022</v>
      </c>
      <c r="M1959" s="83">
        <v>1202.4485999997701</v>
      </c>
      <c r="N1959" s="84">
        <v>1202.4485999997701</v>
      </c>
      <c r="O1959" s="84">
        <v>1202.81269999966</v>
      </c>
      <c r="P1959" s="85">
        <f t="shared" si="30"/>
        <v>0.9996972928537502</v>
      </c>
      <c r="Q1959" s="18">
        <v>44019</v>
      </c>
      <c r="R1959" s="86">
        <v>2435849.75</v>
      </c>
      <c r="S1959" s="86">
        <v>9584976.4946250003</v>
      </c>
      <c r="T1959" s="15"/>
      <c r="U1959" s="19">
        <v>7.9178053056239205E-5</v>
      </c>
      <c r="V1959" s="51">
        <v>4.98307206726167E-2</v>
      </c>
      <c r="W1959" s="19">
        <v>1.3624941439047699E-3</v>
      </c>
      <c r="X1959" s="51">
        <v>0.92516666545634496</v>
      </c>
      <c r="Y1959" s="19">
        <v>2.0391475391079401E-2</v>
      </c>
      <c r="Z1959" s="51">
        <v>21.370820997370199</v>
      </c>
      <c r="AA1959" s="19">
        <v>3.20610044946079E-2</v>
      </c>
      <c r="AB1959" s="51">
        <v>23.782767352619</v>
      </c>
      <c r="AC1959" s="19">
        <v>7.2441933816662599E-2</v>
      </c>
      <c r="AD1959" s="51">
        <v>31.530048879911199</v>
      </c>
      <c r="AE1959" s="19">
        <v>0.10813153572060399</v>
      </c>
      <c r="AF1959" s="87">
        <v>28.5903856206569</v>
      </c>
      <c r="AG1959" s="19">
        <v>2.2550746507476999E-4</v>
      </c>
      <c r="AH1959" s="51">
        <v>-1.7762702453182999</v>
      </c>
      <c r="AI1959" s="19">
        <v>2.2660227727101301E-2</v>
      </c>
      <c r="AJ1959" s="51">
        <v>15.9929399797111</v>
      </c>
      <c r="AK1959" s="19">
        <v>0.20244859999918799</v>
      </c>
      <c r="AL1959" s="19">
        <v>2.52786012279103E-2</v>
      </c>
      <c r="AM1959" s="51">
        <v>25.1198627022968</v>
      </c>
      <c r="AN1959" s="15"/>
      <c r="AO1959" s="22">
        <v>4.4214067911525498E-3</v>
      </c>
      <c r="AP1959" s="22">
        <v>-7.2347137738688599E-3</v>
      </c>
      <c r="AQ1959" s="22">
        <v>9.1060274353367294E-3</v>
      </c>
      <c r="AR1959" s="22">
        <v>-5.6921673258330001E-3</v>
      </c>
      <c r="AS1959" s="20">
        <v>9</v>
      </c>
      <c r="AT1959" s="20">
        <v>3</v>
      </c>
      <c r="AU1959" s="20">
        <v>7</v>
      </c>
      <c r="AV1959" s="21">
        <v>5</v>
      </c>
      <c r="AW1959" s="15"/>
      <c r="AX1959" s="25">
        <v>1.16425894536405E-2</v>
      </c>
      <c r="AY1959" s="26">
        <v>0.20520836765967901</v>
      </c>
      <c r="AZ1959" s="26">
        <v>0.65294366968100803</v>
      </c>
      <c r="BA1959" s="26">
        <v>0.26888663040972499</v>
      </c>
      <c r="BB1959" s="85">
        <v>1.2016288899201299E-3</v>
      </c>
      <c r="BC1959" s="88">
        <v>-1.2798143939562601</v>
      </c>
      <c r="BD1959" s="18">
        <v>43753</v>
      </c>
      <c r="BE1959" s="18">
        <v>43783</v>
      </c>
      <c r="BF1959" s="20">
        <v>58</v>
      </c>
      <c r="BG1959" s="18">
        <v>43833</v>
      </c>
      <c r="BH1959" s="15"/>
    </row>
    <row r="1960" spans="1:60" x14ac:dyDescent="0.25">
      <c r="A1960" s="15"/>
      <c r="B1960" s="14" t="s">
        <v>6050</v>
      </c>
      <c r="C1960" s="14" t="s">
        <v>6051</v>
      </c>
      <c r="D1960" s="14" t="s">
        <v>6039</v>
      </c>
      <c r="E1960" s="16" t="s">
        <v>83</v>
      </c>
      <c r="F1960" s="16" t="s">
        <v>172</v>
      </c>
      <c r="G1960" s="81" t="s">
        <v>224</v>
      </c>
      <c r="H1960" s="82" t="s">
        <v>225</v>
      </c>
      <c r="I1960" s="17" t="s">
        <v>31</v>
      </c>
      <c r="J1960" s="17" t="s">
        <v>6052</v>
      </c>
      <c r="K1960" s="15"/>
      <c r="L1960" s="18">
        <v>44022</v>
      </c>
      <c r="M1960" s="83">
        <v>1158.6964999996101</v>
      </c>
      <c r="N1960" s="84">
        <v>1158.6964999996101</v>
      </c>
      <c r="O1960" s="84">
        <v>1159.05619999953</v>
      </c>
      <c r="P1960" s="85">
        <f t="shared" si="30"/>
        <v>0.99968966129518133</v>
      </c>
      <c r="Q1960" s="18">
        <v>44019</v>
      </c>
      <c r="R1960" s="86">
        <v>1040.501</v>
      </c>
      <c r="S1960" s="86">
        <v>589162.41222949198</v>
      </c>
      <c r="T1960" s="15"/>
      <c r="U1960" s="19">
        <v>7.6902668297407204E-5</v>
      </c>
      <c r="V1960" s="51">
        <v>4.96031821967335E-2</v>
      </c>
      <c r="W1960" s="19">
        <v>1.2791040007868999E-3</v>
      </c>
      <c r="X1960" s="51">
        <v>0.916827651144558</v>
      </c>
      <c r="Y1960" s="19">
        <v>1.9890791169018499E-2</v>
      </c>
      <c r="Z1960" s="51">
        <v>21.320752575149498</v>
      </c>
      <c r="AA1960" s="19">
        <v>3.1033609198857399E-2</v>
      </c>
      <c r="AB1960" s="51">
        <v>23.680027823051201</v>
      </c>
      <c r="AC1960" s="19">
        <v>5.2779416013436303E-2</v>
      </c>
      <c r="AD1960" s="51">
        <v>29.5637970996031</v>
      </c>
      <c r="AE1960" s="19">
        <v>8.5096976326894905E-2</v>
      </c>
      <c r="AF1960" s="87">
        <v>26.286929681286001</v>
      </c>
      <c r="AG1960" s="19">
        <v>1.9784762116614699E-4</v>
      </c>
      <c r="AH1960" s="51">
        <v>-1.77903622970916</v>
      </c>
      <c r="AI1960" s="19">
        <v>2.2129925129775099E-2</v>
      </c>
      <c r="AJ1960" s="51">
        <v>15.9399097199785</v>
      </c>
      <c r="AK1960" s="19">
        <v>0.158696499998769</v>
      </c>
      <c r="AL1960" s="19">
        <v>3.04616213143163E-2</v>
      </c>
      <c r="AM1960" s="51">
        <v>9.62899190290773</v>
      </c>
      <c r="AN1960" s="15"/>
      <c r="AO1960" s="22">
        <v>4.4178226271469603E-3</v>
      </c>
      <c r="AP1960" s="22">
        <v>-7.2382797161481003E-3</v>
      </c>
      <c r="AQ1960" s="22">
        <v>9.0280451695434697E-3</v>
      </c>
      <c r="AR1960" s="22">
        <v>-5.7744110881685603E-3</v>
      </c>
      <c r="AS1960" s="20">
        <v>9</v>
      </c>
      <c r="AT1960" s="20">
        <v>3</v>
      </c>
      <c r="AU1960" s="20">
        <v>7</v>
      </c>
      <c r="AV1960" s="21">
        <v>5</v>
      </c>
      <c r="AW1960" s="15"/>
      <c r="AX1960" s="25">
        <v>1.1638308925194E-2</v>
      </c>
      <c r="AY1960" s="26">
        <v>0.124815541793396</v>
      </c>
      <c r="AZ1960" s="26">
        <v>0.64955751915840698</v>
      </c>
      <c r="BA1960" s="26">
        <v>0.163217415172767</v>
      </c>
      <c r="BB1960" s="85">
        <v>1.2011816158076301E-3</v>
      </c>
      <c r="BC1960" s="88">
        <v>-1.28795583517785</v>
      </c>
      <c r="BD1960" s="18">
        <v>43753</v>
      </c>
      <c r="BE1960" s="18">
        <v>43783</v>
      </c>
      <c r="BF1960" s="20">
        <v>58</v>
      </c>
      <c r="BG1960" s="18">
        <v>43833</v>
      </c>
      <c r="BH1960" s="15"/>
    </row>
    <row r="1961" spans="1:60" x14ac:dyDescent="0.25">
      <c r="A1961" s="15"/>
      <c r="B1961" s="14" t="s">
        <v>6053</v>
      </c>
      <c r="C1961" s="14" t="s">
        <v>6054</v>
      </c>
      <c r="D1961" s="14" t="s">
        <v>6039</v>
      </c>
      <c r="E1961" s="16" t="s">
        <v>458</v>
      </c>
      <c r="F1961" s="16" t="s">
        <v>172</v>
      </c>
      <c r="G1961" s="81" t="s">
        <v>224</v>
      </c>
      <c r="H1961" s="82" t="s">
        <v>225</v>
      </c>
      <c r="I1961" s="17" t="s">
        <v>31</v>
      </c>
      <c r="J1961" s="17" t="s">
        <v>6055</v>
      </c>
      <c r="K1961" s="15"/>
      <c r="L1961" s="18">
        <v>44022</v>
      </c>
      <c r="M1961" s="83">
        <v>1120.45749999955</v>
      </c>
      <c r="N1961" s="84">
        <v>1120.45749999955</v>
      </c>
      <c r="O1961" s="84">
        <v>1120.8151999991401</v>
      </c>
      <c r="P1961" s="85">
        <f t="shared" si="30"/>
        <v>0.99968085729066636</v>
      </c>
      <c r="Q1961" s="18">
        <v>44019</v>
      </c>
      <c r="R1961" s="86">
        <v>43722846.798</v>
      </c>
      <c r="S1961" s="86">
        <v>11956567.192046899</v>
      </c>
      <c r="T1961" s="15"/>
      <c r="U1961" s="19">
        <v>7.3725321271922399E-5</v>
      </c>
      <c r="V1961" s="51">
        <v>4.9285447494185099E-2</v>
      </c>
      <c r="W1961" s="19">
        <v>6.2406302276940605E-4</v>
      </c>
      <c r="X1961" s="51">
        <v>0.85132355334280896</v>
      </c>
      <c r="Y1961" s="19">
        <v>1.45700685661723E-2</v>
      </c>
      <c r="Z1961" s="51">
        <v>20.788680314872199</v>
      </c>
      <c r="AA1961" s="19">
        <v>1.9985649563750499E-2</v>
      </c>
      <c r="AB1961" s="51">
        <v>22.575231859547799</v>
      </c>
      <c r="AC1961" s="19">
        <v>4.5737173741144901E-2</v>
      </c>
      <c r="AD1961" s="51">
        <v>28.859572872373999</v>
      </c>
      <c r="AE1961" s="19">
        <v>6.6047298711055205E-2</v>
      </c>
      <c r="AF1961" s="87">
        <v>24.381961919716598</v>
      </c>
      <c r="AG1961" s="19">
        <v>1.43533403388574E-4</v>
      </c>
      <c r="AH1961" s="51">
        <v>-1.78446765148692</v>
      </c>
      <c r="AI1961" s="19">
        <v>1.6492663373355799E-2</v>
      </c>
      <c r="AJ1961" s="51">
        <v>15.376183544329299</v>
      </c>
      <c r="AK1961" s="19">
        <v>0.12045749999932</v>
      </c>
      <c r="AL1961" s="19">
        <v>2.2916136977073599E-2</v>
      </c>
      <c r="AM1961" s="51">
        <v>5.2573438579274798</v>
      </c>
      <c r="AN1961" s="15"/>
      <c r="AO1961" s="22">
        <v>4.3883550279133496E-3</v>
      </c>
      <c r="AP1961" s="22">
        <v>-7.2673554777793496E-3</v>
      </c>
      <c r="AQ1961" s="22">
        <v>8.1136495718965307E-3</v>
      </c>
      <c r="AR1961" s="22">
        <v>-6.6720900395012004E-3</v>
      </c>
      <c r="AS1961" s="20">
        <v>9</v>
      </c>
      <c r="AT1961" s="20">
        <v>3</v>
      </c>
      <c r="AU1961" s="20">
        <v>7</v>
      </c>
      <c r="AV1961" s="21">
        <v>5</v>
      </c>
      <c r="AW1961" s="15"/>
      <c r="AX1961" s="25">
        <v>1.16046303903204E-2</v>
      </c>
      <c r="AY1961" s="26">
        <v>-0.746266206347173</v>
      </c>
      <c r="AZ1961" s="26">
        <v>0.61281735755073896</v>
      </c>
      <c r="BA1961" s="26">
        <v>-0.955190289784696</v>
      </c>
      <c r="BB1961" s="85">
        <v>1.1976571227592101E-3</v>
      </c>
      <c r="BC1961" s="88">
        <v>-1.3776651303087399</v>
      </c>
      <c r="BD1961" s="18">
        <v>43748</v>
      </c>
      <c r="BE1961" s="18">
        <v>43783</v>
      </c>
      <c r="BF1961" s="20">
        <v>86</v>
      </c>
      <c r="BG1961" s="18">
        <v>43868</v>
      </c>
      <c r="BH1961" s="15"/>
    </row>
    <row r="1962" spans="1:60" x14ac:dyDescent="0.25">
      <c r="A1962" s="15"/>
      <c r="B1962" s="14" t="s">
        <v>6056</v>
      </c>
      <c r="C1962" s="14" t="s">
        <v>6057</v>
      </c>
      <c r="D1962" s="14" t="s">
        <v>6039</v>
      </c>
      <c r="E1962" s="16" t="s">
        <v>2332</v>
      </c>
      <c r="F1962" s="16" t="s">
        <v>172</v>
      </c>
      <c r="G1962" s="81" t="s">
        <v>224</v>
      </c>
      <c r="H1962" s="82" t="s">
        <v>225</v>
      </c>
      <c r="I1962" s="17" t="s">
        <v>31</v>
      </c>
      <c r="J1962" s="17" t="s">
        <v>64</v>
      </c>
      <c r="K1962" s="15"/>
      <c r="L1962" s="18">
        <v>44022</v>
      </c>
      <c r="M1962" s="83">
        <v>1424.35920000076</v>
      </c>
      <c r="N1962" s="84">
        <v>1424.35920000076</v>
      </c>
      <c r="O1962" s="84">
        <v>1424.82550000027</v>
      </c>
      <c r="P1962" s="85">
        <f t="shared" si="30"/>
        <v>0.99967273185417449</v>
      </c>
      <c r="Q1962" s="18">
        <v>44019</v>
      </c>
      <c r="R1962" s="86">
        <v>4552776.602</v>
      </c>
      <c r="S1962" s="86">
        <v>2390214.8860039101</v>
      </c>
      <c r="T1962" s="15"/>
      <c r="U1962" s="19">
        <v>7.0984326157486093E-5</v>
      </c>
      <c r="V1962" s="51">
        <v>4.9011347982741399E-2</v>
      </c>
      <c r="W1962" s="19">
        <v>1.11662422023073E-3</v>
      </c>
      <c r="X1962" s="51">
        <v>0.90057967308894105</v>
      </c>
      <c r="Y1962" s="19">
        <v>1.8870532068831401E-2</v>
      </c>
      <c r="Z1962" s="51">
        <v>21.218726665130799</v>
      </c>
      <c r="AA1962" s="19">
        <v>2.8966035781195401E-2</v>
      </c>
      <c r="AB1962" s="51">
        <v>23.473270481277702</v>
      </c>
      <c r="AC1962" s="19">
        <v>6.4482238318305504E-2</v>
      </c>
      <c r="AD1962" s="51">
        <v>30.7340793300827</v>
      </c>
      <c r="AE1962" s="19">
        <v>9.4967808456276503E-2</v>
      </c>
      <c r="AF1962" s="87">
        <v>27.2740128942241</v>
      </c>
      <c r="AG1962" s="19">
        <v>1.4359395208885E-4</v>
      </c>
      <c r="AH1962" s="51">
        <v>-1.78446159661689</v>
      </c>
      <c r="AI1962" s="19">
        <v>2.10522429715638E-2</v>
      </c>
      <c r="AJ1962" s="51">
        <v>15.832141504157301</v>
      </c>
      <c r="AK1962" s="19">
        <v>0.42435920000018101</v>
      </c>
      <c r="AL1962" s="19">
        <v>3.9359408046948402E-2</v>
      </c>
      <c r="AM1962" s="51">
        <v>44.318357560609002</v>
      </c>
      <c r="AN1962" s="15"/>
      <c r="AO1962" s="22">
        <v>4.4131738559371999E-3</v>
      </c>
      <c r="AP1962" s="22">
        <v>-7.2429030078637897E-3</v>
      </c>
      <c r="AQ1962" s="22">
        <v>8.8577754886500805E-3</v>
      </c>
      <c r="AR1962" s="22">
        <v>-5.93712514091749E-3</v>
      </c>
      <c r="AS1962" s="20">
        <v>9</v>
      </c>
      <c r="AT1962" s="20">
        <v>3</v>
      </c>
      <c r="AU1962" s="20">
        <v>7</v>
      </c>
      <c r="AV1962" s="21">
        <v>5</v>
      </c>
      <c r="AW1962" s="15"/>
      <c r="AX1962" s="25">
        <v>1.1632044586021901E-2</v>
      </c>
      <c r="AY1962" s="26">
        <v>-3.6633202079428898E-2</v>
      </c>
      <c r="AZ1962" s="26">
        <v>0.64264895518772402</v>
      </c>
      <c r="BA1962" s="26">
        <v>-4.7722511590905001E-2</v>
      </c>
      <c r="BB1962" s="85">
        <v>1.2005268380016799E-3</v>
      </c>
      <c r="BC1962" s="88">
        <v>-1.3041589150525399</v>
      </c>
      <c r="BD1962" s="18">
        <v>43753</v>
      </c>
      <c r="BE1962" s="18">
        <v>43783</v>
      </c>
      <c r="BF1962" s="20">
        <v>59</v>
      </c>
      <c r="BG1962" s="18">
        <v>43836</v>
      </c>
      <c r="BH1962" s="15"/>
    </row>
    <row r="1963" spans="1:60" x14ac:dyDescent="0.25">
      <c r="A1963" s="15"/>
      <c r="B1963" s="14" t="s">
        <v>6058</v>
      </c>
      <c r="C1963" s="14" t="s">
        <v>6059</v>
      </c>
      <c r="D1963" s="14" t="s">
        <v>6039</v>
      </c>
      <c r="E1963" s="16" t="s">
        <v>177</v>
      </c>
      <c r="F1963" s="16" t="s">
        <v>172</v>
      </c>
      <c r="G1963" s="81" t="s">
        <v>224</v>
      </c>
      <c r="H1963" s="82" t="s">
        <v>225</v>
      </c>
      <c r="I1963" s="17" t="s">
        <v>31</v>
      </c>
      <c r="J1963" s="17" t="s">
        <v>6060</v>
      </c>
      <c r="K1963" s="15"/>
      <c r="L1963" s="18">
        <v>44022</v>
      </c>
      <c r="M1963" s="83">
        <v>1102.2257000003001</v>
      </c>
      <c r="N1963" s="84">
        <v>1102.2257000003001</v>
      </c>
      <c r="O1963" s="84">
        <v>1102.54319999926</v>
      </c>
      <c r="P1963" s="85">
        <f t="shared" si="30"/>
        <v>0.99971202942527781</v>
      </c>
      <c r="Q1963" s="18">
        <v>44019</v>
      </c>
      <c r="R1963" s="86">
        <v>6026902.4859999996</v>
      </c>
      <c r="S1963" s="86">
        <v>6025891.8061953103</v>
      </c>
      <c r="T1963" s="15"/>
      <c r="U1963" s="19">
        <v>8.4109631643514095E-5</v>
      </c>
      <c r="V1963" s="51">
        <v>5.03238785313442E-2</v>
      </c>
      <c r="W1963" s="19">
        <v>1.51049921441881E-3</v>
      </c>
      <c r="X1963" s="51">
        <v>0.93996717250774997</v>
      </c>
      <c r="Y1963" s="19">
        <v>2.1305613621734699E-2</v>
      </c>
      <c r="Z1963" s="51">
        <v>21.462234820413901</v>
      </c>
      <c r="AA1963" s="19">
        <v>3.3923280590897803E-2</v>
      </c>
      <c r="AB1963" s="51">
        <v>23.968994962255199</v>
      </c>
      <c r="AC1963" s="19">
        <v>7.4757373475222294E-2</v>
      </c>
      <c r="AD1963" s="51">
        <v>31.761592845781699</v>
      </c>
      <c r="AE1963" s="19"/>
      <c r="AF1963" s="87"/>
      <c r="AG1963" s="19">
        <v>2.7461081481305899E-4</v>
      </c>
      <c r="AH1963" s="51">
        <v>-1.7713599103444699</v>
      </c>
      <c r="AI1963" s="19">
        <v>2.36268215921882E-2</v>
      </c>
      <c r="AJ1963" s="51">
        <v>16.0895993662125</v>
      </c>
      <c r="AK1963" s="19">
        <v>0.102225700000417</v>
      </c>
      <c r="AL1963" s="19">
        <v>3.4652917142011602E-2</v>
      </c>
      <c r="AM1963" s="51">
        <v>36.749200341291697</v>
      </c>
      <c r="AN1963" s="15"/>
      <c r="AO1963" s="22">
        <v>4.4263429463171598E-3</v>
      </c>
      <c r="AP1963" s="22">
        <v>-7.2298485920327896E-3</v>
      </c>
      <c r="AQ1963" s="22">
        <v>9.2552007699850895E-3</v>
      </c>
      <c r="AR1963" s="22">
        <v>-5.5451560428991797E-3</v>
      </c>
      <c r="AS1963" s="20">
        <v>9</v>
      </c>
      <c r="AT1963" s="20">
        <v>3</v>
      </c>
      <c r="AU1963" s="20">
        <v>7</v>
      </c>
      <c r="AV1963" s="21">
        <v>5</v>
      </c>
      <c r="AW1963" s="15"/>
      <c r="AX1963" s="25">
        <v>1.1649355567642501E-2</v>
      </c>
      <c r="AY1963" s="26">
        <v>0.350488646575286</v>
      </c>
      <c r="AZ1963" s="26">
        <v>0.65913686958356299</v>
      </c>
      <c r="BA1963" s="26">
        <v>0.46084745288544599</v>
      </c>
      <c r="BB1963" s="85">
        <v>1.2023355455903599E-3</v>
      </c>
      <c r="BC1963" s="88">
        <v>-1.2652263359886999</v>
      </c>
      <c r="BD1963" s="18">
        <v>43753</v>
      </c>
      <c r="BE1963" s="18">
        <v>43783</v>
      </c>
      <c r="BF1963" s="20">
        <v>57</v>
      </c>
      <c r="BG1963" s="18">
        <v>43832</v>
      </c>
      <c r="BH1963" s="15"/>
    </row>
    <row r="1964" spans="1:60" x14ac:dyDescent="0.25">
      <c r="A1964" s="15"/>
      <c r="B1964" s="14" t="s">
        <v>6061</v>
      </c>
      <c r="C1964" s="14" t="s">
        <v>6062</v>
      </c>
      <c r="D1964" s="14" t="s">
        <v>6039</v>
      </c>
      <c r="E1964" s="16" t="s">
        <v>2879</v>
      </c>
      <c r="F1964" s="16" t="s">
        <v>172</v>
      </c>
      <c r="G1964" s="81" t="s">
        <v>224</v>
      </c>
      <c r="H1964" s="82" t="s">
        <v>225</v>
      </c>
      <c r="I1964" s="17" t="s">
        <v>31</v>
      </c>
      <c r="J1964" s="17" t="s">
        <v>6063</v>
      </c>
      <c r="K1964" s="15"/>
      <c r="L1964" s="18">
        <v>44022</v>
      </c>
      <c r="M1964" s="83">
        <v>1079.1919999998099</v>
      </c>
      <c r="N1964" s="84">
        <v>1079.1919999998099</v>
      </c>
      <c r="O1964" s="84">
        <v>1079.4833000004301</v>
      </c>
      <c r="P1964" s="85">
        <f t="shared" si="30"/>
        <v>0.99973014867333287</v>
      </c>
      <c r="Q1964" s="18">
        <v>44019</v>
      </c>
      <c r="R1964" s="86">
        <v>54772733.185000002</v>
      </c>
      <c r="S1964" s="86">
        <v>39492683.051624998</v>
      </c>
      <c r="T1964" s="15"/>
      <c r="U1964" s="19">
        <v>9.0168176029692404E-5</v>
      </c>
      <c r="V1964" s="51">
        <v>5.0929732969962102E-2</v>
      </c>
      <c r="W1964" s="19">
        <v>1.6910623362491599E-3</v>
      </c>
      <c r="X1964" s="51">
        <v>0.95802348469078402</v>
      </c>
      <c r="Y1964" s="19">
        <v>2.2423276710469502E-2</v>
      </c>
      <c r="Z1964" s="51">
        <v>21.574001129309199</v>
      </c>
      <c r="AA1964" s="19">
        <v>3.6203342779117499E-2</v>
      </c>
      <c r="AB1964" s="51">
        <v>24.197001181077201</v>
      </c>
      <c r="AC1964" s="19"/>
      <c r="AD1964" s="51"/>
      <c r="AE1964" s="19"/>
      <c r="AF1964" s="87"/>
      <c r="AG1964" s="19">
        <v>3.3489962697785803E-4</v>
      </c>
      <c r="AH1964" s="51">
        <v>-1.76533102912799</v>
      </c>
      <c r="AI1964" s="19">
        <v>2.4808585285427402E-2</v>
      </c>
      <c r="AJ1964" s="51">
        <v>16.207775735529101</v>
      </c>
      <c r="AK1964" s="19">
        <v>7.9191999999238802E-2</v>
      </c>
      <c r="AL1964" s="19">
        <v>3.7624332766427002E-2</v>
      </c>
      <c r="AM1964" s="51">
        <v>31.9496399219206</v>
      </c>
      <c r="AN1964" s="15"/>
      <c r="AO1964" s="22">
        <v>4.4324066402623404E-3</v>
      </c>
      <c r="AP1964" s="22">
        <v>-7.2238416178152E-3</v>
      </c>
      <c r="AQ1964" s="22">
        <v>9.4369286380242608E-3</v>
      </c>
      <c r="AR1964" s="22">
        <v>-5.3648953544325204E-3</v>
      </c>
      <c r="AS1964" s="20">
        <v>9</v>
      </c>
      <c r="AT1964" s="20">
        <v>3</v>
      </c>
      <c r="AU1964" s="20">
        <v>7</v>
      </c>
      <c r="AV1964" s="21">
        <v>5</v>
      </c>
      <c r="AW1964" s="15"/>
      <c r="AX1964" s="25">
        <v>1.1657999175568E-2</v>
      </c>
      <c r="AY1964" s="26">
        <v>0.52808962542439997</v>
      </c>
      <c r="AZ1964" s="26">
        <v>0.66671794511057703</v>
      </c>
      <c r="BA1964" s="26">
        <v>0.69731599540591604</v>
      </c>
      <c r="BB1964" s="85">
        <v>1.20323798415257E-3</v>
      </c>
      <c r="BC1964" s="88">
        <v>-1.2473549307887899</v>
      </c>
      <c r="BD1964" s="18">
        <v>43753</v>
      </c>
      <c r="BE1964" s="18">
        <v>43783</v>
      </c>
      <c r="BF1964" s="20">
        <v>55</v>
      </c>
      <c r="BG1964" s="18">
        <v>43830</v>
      </c>
      <c r="BH1964" s="15"/>
    </row>
    <row r="1965" spans="1:60" x14ac:dyDescent="0.25">
      <c r="A1965" s="15"/>
      <c r="B1965" s="14" t="s">
        <v>6064</v>
      </c>
      <c r="C1965" s="14" t="s">
        <v>6065</v>
      </c>
      <c r="D1965" s="14" t="s">
        <v>6039</v>
      </c>
      <c r="E1965" s="16" t="s">
        <v>505</v>
      </c>
      <c r="F1965" s="16" t="s">
        <v>172</v>
      </c>
      <c r="G1965" s="81" t="s">
        <v>224</v>
      </c>
      <c r="H1965" s="82" t="s">
        <v>225</v>
      </c>
      <c r="I1965" s="17" t="s">
        <v>31</v>
      </c>
      <c r="J1965" s="17" t="s">
        <v>6066</v>
      </c>
      <c r="K1965" s="15"/>
      <c r="L1965" s="18">
        <v>44022</v>
      </c>
      <c r="M1965" s="83">
        <v>1125.23670000024</v>
      </c>
      <c r="N1965" s="84">
        <v>1125.23670000024</v>
      </c>
      <c r="O1965" s="84">
        <v>1125.6111999992299</v>
      </c>
      <c r="P1965" s="85">
        <f t="shared" si="30"/>
        <v>0.99966729186863978</v>
      </c>
      <c r="Q1965" s="18">
        <v>44019</v>
      </c>
      <c r="R1965" s="86">
        <v>17372897.927999999</v>
      </c>
      <c r="S1965" s="86">
        <v>3941436.1492499998</v>
      </c>
      <c r="T1965" s="15"/>
      <c r="U1965" s="19">
        <v>7.3767700087046305E-5</v>
      </c>
      <c r="V1965" s="51">
        <v>4.9289685375697397E-2</v>
      </c>
      <c r="W1965" s="19">
        <v>8.1569333269726496E-4</v>
      </c>
      <c r="X1965" s="51">
        <v>0.870486584335595</v>
      </c>
      <c r="Y1965" s="19">
        <v>5.9042652101197702E-3</v>
      </c>
      <c r="Z1965" s="51">
        <v>19.922099979274201</v>
      </c>
      <c r="AA1965" s="19">
        <v>9.5423401817242796E-3</v>
      </c>
      <c r="AB1965" s="51">
        <v>21.530900921323301</v>
      </c>
      <c r="AC1965" s="19">
        <v>4.0219940363385803E-2</v>
      </c>
      <c r="AD1965" s="51">
        <v>28.3078495345835</v>
      </c>
      <c r="AE1965" s="19">
        <v>6.5739147728891098E-2</v>
      </c>
      <c r="AF1965" s="87">
        <v>24.3511468214856</v>
      </c>
      <c r="AG1965" s="19">
        <v>6.1679715145146501E-5</v>
      </c>
      <c r="AH1965" s="51">
        <v>-1.7926530203112601</v>
      </c>
      <c r="AI1965" s="19">
        <v>5.9042652101197702E-3</v>
      </c>
      <c r="AJ1965" s="51">
        <v>14.317343728005699</v>
      </c>
      <c r="AK1965" s="19">
        <v>0.12507018961157901</v>
      </c>
      <c r="AL1965" s="19">
        <v>2.41594467897812E-2</v>
      </c>
      <c r="AM1965" s="51">
        <v>4.9073591704727697</v>
      </c>
      <c r="AN1965" s="15"/>
      <c r="AO1965" s="22">
        <v>4.4021571975463303E-3</v>
      </c>
      <c r="AP1965" s="22">
        <v>-7.2538297781647998E-3</v>
      </c>
      <c r="AQ1965" s="22">
        <v>3.9312485623668198E-3</v>
      </c>
      <c r="AR1965" s="22">
        <v>-6.2639394864163504E-3</v>
      </c>
      <c r="AS1965" s="20">
        <v>7</v>
      </c>
      <c r="AT1965" s="20">
        <v>2</v>
      </c>
      <c r="AU1965" s="20">
        <v>7</v>
      </c>
      <c r="AV1965" s="21">
        <v>5</v>
      </c>
      <c r="AW1965" s="15"/>
      <c r="AX1965" s="25">
        <v>1.0761745069685301E-2</v>
      </c>
      <c r="AY1965" s="26">
        <v>-1.73316760272974</v>
      </c>
      <c r="AZ1965" s="26">
        <v>0.57516596240111495</v>
      </c>
      <c r="BA1965" s="26">
        <v>-2.2021047638554601</v>
      </c>
      <c r="BB1965" s="85">
        <v>1.1105827306391799E-3</v>
      </c>
      <c r="BC1965" s="88">
        <v>-1.3365904883412401</v>
      </c>
      <c r="BD1965" s="18">
        <v>43753</v>
      </c>
      <c r="BE1965" s="18">
        <v>43783</v>
      </c>
      <c r="BF1965" s="20">
        <v>158</v>
      </c>
      <c r="BG1965" s="18">
        <v>43973</v>
      </c>
      <c r="BH1965" s="15"/>
    </row>
    <row r="1966" spans="1:60" x14ac:dyDescent="0.25">
      <c r="A1966" s="15"/>
      <c r="B1966" s="14" t="s">
        <v>6067</v>
      </c>
      <c r="C1966" s="14" t="s">
        <v>6068</v>
      </c>
      <c r="D1966" s="14" t="s">
        <v>6069</v>
      </c>
      <c r="E1966" s="16" t="s">
        <v>36</v>
      </c>
      <c r="F1966" s="16" t="s">
        <v>172</v>
      </c>
      <c r="G1966" s="81" t="s">
        <v>115</v>
      </c>
      <c r="H1966" s="82" t="s">
        <v>3059</v>
      </c>
      <c r="I1966" s="17" t="s">
        <v>411</v>
      </c>
      <c r="J1966" s="17" t="s">
        <v>6070</v>
      </c>
      <c r="K1966" s="15"/>
      <c r="L1966" s="18">
        <v>44022</v>
      </c>
      <c r="M1966" s="83">
        <v>806967.92241001094</v>
      </c>
      <c r="N1966" s="84">
        <v>806967.92241001094</v>
      </c>
      <c r="O1966" s="84">
        <v>885224.35060501099</v>
      </c>
      <c r="P1966" s="85">
        <f t="shared" si="30"/>
        <v>0.91159706786023753</v>
      </c>
      <c r="Q1966" s="18">
        <v>43910</v>
      </c>
      <c r="R1966" s="86">
        <v>9756374.8471249994</v>
      </c>
      <c r="S1966" s="86">
        <v>8321316.2767578103</v>
      </c>
      <c r="T1966" s="15"/>
      <c r="U1966" s="19">
        <v>-5.5565246202604604E-3</v>
      </c>
      <c r="V1966" s="51">
        <v>-0.51373954665905297</v>
      </c>
      <c r="W1966" s="19">
        <v>1.34651769185439E-2</v>
      </c>
      <c r="X1966" s="51">
        <v>2.1354349429202601</v>
      </c>
      <c r="Y1966" s="19">
        <v>3.54604582553293E-2</v>
      </c>
      <c r="Z1966" s="51">
        <v>22.877719283773299</v>
      </c>
      <c r="AA1966" s="19">
        <v>0.151490511432785</v>
      </c>
      <c r="AB1966" s="51">
        <v>35.725718046422102</v>
      </c>
      <c r="AC1966" s="19"/>
      <c r="AD1966" s="51"/>
      <c r="AE1966" s="19"/>
      <c r="AF1966" s="87"/>
      <c r="AG1966" s="19">
        <v>-4.2324265014976797E-2</v>
      </c>
      <c r="AH1966" s="51">
        <v>-6.0312474933234599</v>
      </c>
      <c r="AI1966" s="19">
        <v>6.4420269571201103E-2</v>
      </c>
      <c r="AJ1966" s="51">
        <v>20.1689441641211</v>
      </c>
      <c r="AK1966" s="19">
        <v>0.200112910888565</v>
      </c>
      <c r="AL1966" s="19">
        <v>0.128233197871014</v>
      </c>
      <c r="AM1966" s="51">
        <v>45.577465590496999</v>
      </c>
      <c r="AN1966" s="15"/>
      <c r="AO1966" s="22">
        <v>3.4942182717713897E-2</v>
      </c>
      <c r="AP1966" s="22">
        <v>-2.2279385154433801E-2</v>
      </c>
      <c r="AQ1966" s="22">
        <v>0.13200375433734701</v>
      </c>
      <c r="AR1966" s="22">
        <v>-9.4576512137864499E-2</v>
      </c>
      <c r="AS1966" s="20">
        <v>7</v>
      </c>
      <c r="AT1966" s="20">
        <v>5</v>
      </c>
      <c r="AU1966" s="20">
        <v>7</v>
      </c>
      <c r="AV1966" s="21">
        <v>5</v>
      </c>
      <c r="AW1966" s="15"/>
      <c r="AX1966" s="25">
        <v>0.134256097219913</v>
      </c>
      <c r="AY1966" s="26">
        <v>1.1765903761588601</v>
      </c>
      <c r="AZ1966" s="26">
        <v>1.0358659212124599</v>
      </c>
      <c r="BA1966" s="26">
        <v>1.8576223985000999</v>
      </c>
      <c r="BB1966" s="85">
        <v>1.38941435476772E-2</v>
      </c>
      <c r="BC1966" s="88">
        <v>-10.8904806829087</v>
      </c>
      <c r="BD1966" s="18">
        <v>43910</v>
      </c>
      <c r="BE1966" s="18">
        <v>43990</v>
      </c>
      <c r="BF1966" s="20"/>
      <c r="BG1966" s="18"/>
      <c r="BH1966" s="15"/>
    </row>
    <row r="1967" spans="1:60" x14ac:dyDescent="0.25">
      <c r="A1967" s="15"/>
      <c r="B1967" s="14" t="s">
        <v>6071</v>
      </c>
      <c r="C1967" s="14" t="s">
        <v>6072</v>
      </c>
      <c r="D1967" s="14" t="s">
        <v>6069</v>
      </c>
      <c r="E1967" s="16" t="s">
        <v>43</v>
      </c>
      <c r="F1967" s="16" t="s">
        <v>172</v>
      </c>
      <c r="G1967" s="81" t="s">
        <v>115</v>
      </c>
      <c r="H1967" s="82" t="s">
        <v>3059</v>
      </c>
      <c r="I1967" s="17" t="s">
        <v>411</v>
      </c>
      <c r="J1967" s="17" t="s">
        <v>6073</v>
      </c>
      <c r="K1967" s="15"/>
      <c r="L1967" s="18">
        <v>44022</v>
      </c>
      <c r="M1967" s="83">
        <v>812960.428553581</v>
      </c>
      <c r="N1967" s="84">
        <v>812960.428553581</v>
      </c>
      <c r="O1967" s="84">
        <v>890380.90968227398</v>
      </c>
      <c r="P1967" s="85">
        <f t="shared" si="30"/>
        <v>0.91304790984757311</v>
      </c>
      <c r="Q1967" s="18">
        <v>43910</v>
      </c>
      <c r="R1967" s="86">
        <v>434293.28832763701</v>
      </c>
      <c r="S1967" s="86">
        <v>393364.38835693401</v>
      </c>
      <c r="T1967" s="15"/>
      <c r="U1967" s="19">
        <v>-5.5537528996865097E-3</v>
      </c>
      <c r="V1967" s="51">
        <v>-0.513462374601659</v>
      </c>
      <c r="W1967" s="19">
        <v>1.37143113661296E-2</v>
      </c>
      <c r="X1967" s="51">
        <v>2.1603483876788201</v>
      </c>
      <c r="Y1967" s="19">
        <v>3.8299375550195698E-2</v>
      </c>
      <c r="Z1967" s="51">
        <v>23.16161101326</v>
      </c>
      <c r="AA1967" s="19">
        <v>0.15814546551162501</v>
      </c>
      <c r="AB1967" s="51">
        <v>36.391213454306097</v>
      </c>
      <c r="AC1967" s="19"/>
      <c r="AD1967" s="51"/>
      <c r="AE1967" s="19"/>
      <c r="AF1967" s="87"/>
      <c r="AG1967" s="19">
        <v>-4.2297987258279997E-2</v>
      </c>
      <c r="AH1967" s="51">
        <v>-6.0286197176537799</v>
      </c>
      <c r="AI1967" s="19">
        <v>6.7513496493120301E-2</v>
      </c>
      <c r="AJ1967" s="51">
        <v>20.478266856312999</v>
      </c>
      <c r="AK1967" s="19">
        <v>0.209510561124189</v>
      </c>
      <c r="AL1967" s="19">
        <v>0.134444493513001</v>
      </c>
      <c r="AM1967" s="51">
        <v>46.884768247487997</v>
      </c>
      <c r="AN1967" s="15"/>
      <c r="AO1967" s="22">
        <v>3.4959121749125202E-2</v>
      </c>
      <c r="AP1967" s="22">
        <v>-2.2263359877797501E-2</v>
      </c>
      <c r="AQ1967" s="22">
        <v>0.13256239850670701</v>
      </c>
      <c r="AR1967" s="22">
        <v>-9.4115063736389906E-2</v>
      </c>
      <c r="AS1967" s="20">
        <v>7</v>
      </c>
      <c r="AT1967" s="20">
        <v>5</v>
      </c>
      <c r="AU1967" s="20">
        <v>7</v>
      </c>
      <c r="AV1967" s="21">
        <v>5</v>
      </c>
      <c r="AW1967" s="15"/>
      <c r="AX1967" s="25">
        <v>0.13423902195660001</v>
      </c>
      <c r="AY1967" s="26">
        <v>1.2244074113168599</v>
      </c>
      <c r="AZ1967" s="26">
        <v>1.05687278856749</v>
      </c>
      <c r="BA1967" s="26">
        <v>1.93720548695273</v>
      </c>
      <c r="BB1967" s="85">
        <v>1.38926874328172E-2</v>
      </c>
      <c r="BC1967" s="88">
        <v>-10.7735205775825</v>
      </c>
      <c r="BD1967" s="18">
        <v>43910</v>
      </c>
      <c r="BE1967" s="18">
        <v>43990</v>
      </c>
      <c r="BF1967" s="20"/>
      <c r="BG1967" s="18"/>
      <c r="BH1967" s="15"/>
    </row>
    <row r="1968" spans="1:60" x14ac:dyDescent="0.25">
      <c r="A1968" s="15"/>
      <c r="B1968" s="14" t="s">
        <v>6074</v>
      </c>
      <c r="C1968" s="14" t="s">
        <v>6075</v>
      </c>
      <c r="D1968" s="14" t="s">
        <v>6069</v>
      </c>
      <c r="E1968" s="16" t="s">
        <v>3039</v>
      </c>
      <c r="F1968" s="16" t="s">
        <v>172</v>
      </c>
      <c r="G1968" s="81" t="s">
        <v>115</v>
      </c>
      <c r="H1968" s="82" t="s">
        <v>3059</v>
      </c>
      <c r="I1968" s="17" t="s">
        <v>411</v>
      </c>
      <c r="J1968" s="17" t="s">
        <v>6076</v>
      </c>
      <c r="K1968" s="15"/>
      <c r="L1968" s="18">
        <v>44022</v>
      </c>
      <c r="M1968" s="83">
        <v>777431.36181640602</v>
      </c>
      <c r="N1968" s="84">
        <v>777431.36181640602</v>
      </c>
      <c r="O1968" s="84"/>
      <c r="P1968" s="85" t="str">
        <f t="shared" si="30"/>
        <v/>
      </c>
      <c r="Q1968" s="18"/>
      <c r="R1968" s="86">
        <v>0</v>
      </c>
      <c r="S1968" s="86"/>
      <c r="T1968" s="15"/>
      <c r="U1968" s="19">
        <v>-5.6475616265743199E-3</v>
      </c>
      <c r="V1968" s="51">
        <v>-0.52284324729043896</v>
      </c>
      <c r="W1968" s="19">
        <v>1.2669050211116001E-2</v>
      </c>
      <c r="X1968" s="51">
        <v>2.0558222721774699</v>
      </c>
      <c r="Y1968" s="19">
        <v>2.2296616931271301E-2</v>
      </c>
      <c r="Z1968" s="51">
        <v>21.561335151374799</v>
      </c>
      <c r="AA1968" s="19"/>
      <c r="AB1968" s="51"/>
      <c r="AC1968" s="19"/>
      <c r="AD1968" s="51"/>
      <c r="AE1968" s="19"/>
      <c r="AF1968" s="87"/>
      <c r="AG1968" s="19">
        <v>-4.2407761281574502E-2</v>
      </c>
      <c r="AH1968" s="51">
        <v>-6.0395971199832301</v>
      </c>
      <c r="AI1968" s="19">
        <v>4.9850930676257101E-2</v>
      </c>
      <c r="AJ1968" s="51">
        <v>18.712010274612101</v>
      </c>
      <c r="AK1968" s="19">
        <v>9.5685510050389E-2</v>
      </c>
      <c r="AL1968" s="19">
        <v>0.11417229242040799</v>
      </c>
      <c r="AM1968" s="51">
        <v>29.4527845892007</v>
      </c>
      <c r="AN1968" s="15"/>
      <c r="AO1968" s="22">
        <v>3.4964810041856302E-2</v>
      </c>
      <c r="AP1968" s="22">
        <v>-2.3708267337497101E-2</v>
      </c>
      <c r="AQ1968" s="22">
        <v>0.13500953388211201</v>
      </c>
      <c r="AR1968" s="22">
        <v>-0.10097192876492</v>
      </c>
      <c r="AS1968" s="20"/>
      <c r="AT1968" s="20"/>
      <c r="AU1968" s="20"/>
      <c r="AV1968" s="21"/>
      <c r="AW1968" s="15"/>
      <c r="AX1968" s="25"/>
      <c r="AY1968" s="26"/>
      <c r="AZ1968" s="26"/>
      <c r="BA1968" s="26"/>
      <c r="BB1968" s="85"/>
      <c r="BC1968" s="88">
        <v>-11.8525517669623</v>
      </c>
      <c r="BD1968" s="18">
        <v>43910</v>
      </c>
      <c r="BE1968" s="18">
        <v>43990</v>
      </c>
      <c r="BF1968" s="20"/>
      <c r="BG1968" s="18"/>
      <c r="BH1968" s="15"/>
    </row>
    <row r="1969" spans="1:60" x14ac:dyDescent="0.25">
      <c r="A1969" s="15"/>
      <c r="B1969" s="14" t="s">
        <v>6077</v>
      </c>
      <c r="C1969" s="14" t="s">
        <v>6078</v>
      </c>
      <c r="D1969" s="14" t="s">
        <v>6069</v>
      </c>
      <c r="E1969" s="16" t="s">
        <v>3043</v>
      </c>
      <c r="F1969" s="16" t="s">
        <v>172</v>
      </c>
      <c r="G1969" s="81" t="s">
        <v>115</v>
      </c>
      <c r="H1969" s="82" t="s">
        <v>3059</v>
      </c>
      <c r="I1969" s="17" t="s">
        <v>411</v>
      </c>
      <c r="J1969" s="17" t="s">
        <v>6079</v>
      </c>
      <c r="K1969" s="15"/>
      <c r="L1969" s="18">
        <v>44022</v>
      </c>
      <c r="M1969" s="83">
        <v>815142.89028644597</v>
      </c>
      <c r="N1969" s="84">
        <v>815142.89028644597</v>
      </c>
      <c r="O1969" s="84">
        <v>892039.76672744798</v>
      </c>
      <c r="P1969" s="85">
        <f t="shared" si="30"/>
        <v>0.91379658249642037</v>
      </c>
      <c r="Q1969" s="18">
        <v>43910</v>
      </c>
      <c r="R1969" s="86">
        <v>6753221.3561406201</v>
      </c>
      <c r="S1969" s="86">
        <v>1928609.1354277299</v>
      </c>
      <c r="T1969" s="15"/>
      <c r="U1969" s="19">
        <v>-5.5510473421236401E-3</v>
      </c>
      <c r="V1969" s="51">
        <v>-0.51319181884537102</v>
      </c>
      <c r="W1969" s="19">
        <v>1.38637369345815E-2</v>
      </c>
      <c r="X1969" s="51">
        <v>2.1752909445240198</v>
      </c>
      <c r="Y1969" s="19">
        <v>3.9747274649926098E-2</v>
      </c>
      <c r="Z1969" s="51">
        <v>23.306400923232999</v>
      </c>
      <c r="AA1969" s="19">
        <v>0.16151529837603401</v>
      </c>
      <c r="AB1969" s="51">
        <v>36.7281967407907</v>
      </c>
      <c r="AC1969" s="19"/>
      <c r="AD1969" s="51"/>
      <c r="AE1969" s="19"/>
      <c r="AF1969" s="87"/>
      <c r="AG1969" s="19">
        <v>-4.2271917743200903E-2</v>
      </c>
      <c r="AH1969" s="51">
        <v>-6.02601276614587</v>
      </c>
      <c r="AI1969" s="19">
        <v>6.9089810260265894E-2</v>
      </c>
      <c r="AJ1969" s="51">
        <v>20.635898233012998</v>
      </c>
      <c r="AK1969" s="19">
        <v>0.21227062400430399</v>
      </c>
      <c r="AL1969" s="19">
        <v>0.13577998535227401</v>
      </c>
      <c r="AM1969" s="51">
        <v>46.793236902099999</v>
      </c>
      <c r="AN1969" s="15"/>
      <c r="AO1969" s="22">
        <v>3.4967621972100502E-2</v>
      </c>
      <c r="AP1969" s="22">
        <v>-2.2255388395024101E-2</v>
      </c>
      <c r="AQ1969" s="22">
        <v>0.132841481867217</v>
      </c>
      <c r="AR1969" s="22">
        <v>-9.3883979122474606E-2</v>
      </c>
      <c r="AS1969" s="20">
        <v>8</v>
      </c>
      <c r="AT1969" s="20">
        <v>4</v>
      </c>
      <c r="AU1969" s="20">
        <v>7</v>
      </c>
      <c r="AV1969" s="21">
        <v>5</v>
      </c>
      <c r="AW1969" s="15"/>
      <c r="AX1969" s="25">
        <v>0.13422999969232499</v>
      </c>
      <c r="AY1969" s="26">
        <v>1.2485625400295199</v>
      </c>
      <c r="AZ1969" s="26">
        <v>1.0674970017280401</v>
      </c>
      <c r="BA1969" s="26">
        <v>1.9775219957755299</v>
      </c>
      <c r="BB1969" s="85">
        <v>1.3891909634494401E-2</v>
      </c>
      <c r="BC1969" s="88">
        <v>-10.7149840353086</v>
      </c>
      <c r="BD1969" s="18">
        <v>43910</v>
      </c>
      <c r="BE1969" s="18">
        <v>43990</v>
      </c>
      <c r="BF1969" s="20"/>
      <c r="BG1969" s="18"/>
      <c r="BH1969" s="15"/>
    </row>
    <row r="1970" spans="1:60" x14ac:dyDescent="0.25">
      <c r="A1970" s="15"/>
      <c r="B1970" s="14" t="s">
        <v>6080</v>
      </c>
      <c r="C1970" s="14" t="s">
        <v>6081</v>
      </c>
      <c r="D1970" s="14" t="s">
        <v>6069</v>
      </c>
      <c r="E1970" s="16" t="s">
        <v>2879</v>
      </c>
      <c r="F1970" s="16" t="s">
        <v>172</v>
      </c>
      <c r="G1970" s="81" t="s">
        <v>115</v>
      </c>
      <c r="H1970" s="82" t="s">
        <v>3059</v>
      </c>
      <c r="I1970" s="17" t="s">
        <v>411</v>
      </c>
      <c r="J1970" s="17" t="s">
        <v>6082</v>
      </c>
      <c r="K1970" s="15"/>
      <c r="L1970" s="18">
        <v>44022</v>
      </c>
      <c r="M1970" s="83">
        <v>799849.08527374303</v>
      </c>
      <c r="N1970" s="84">
        <v>799849.08527374303</v>
      </c>
      <c r="O1970" s="84">
        <v>887933.36873340595</v>
      </c>
      <c r="P1970" s="85">
        <f t="shared" si="30"/>
        <v>0.90079854349284016</v>
      </c>
      <c r="Q1970" s="18">
        <v>43910</v>
      </c>
      <c r="R1970" s="86">
        <v>0</v>
      </c>
      <c r="S1970" s="86">
        <v>456470.96192236303</v>
      </c>
      <c r="T1970" s="15"/>
      <c r="U1970" s="19">
        <v>-5.6475616274838103E-3</v>
      </c>
      <c r="V1970" s="51">
        <v>-0.52284324738138799</v>
      </c>
      <c r="W1970" s="19">
        <v>1.2669050209296999E-2</v>
      </c>
      <c r="X1970" s="51">
        <v>2.0558222719955701</v>
      </c>
      <c r="Y1970" s="19">
        <v>2.2844345166959101E-2</v>
      </c>
      <c r="Z1970" s="51">
        <v>21.616107974958101</v>
      </c>
      <c r="AA1970" s="19">
        <v>0.136909846683993</v>
      </c>
      <c r="AB1970" s="51">
        <v>34.267651571542999</v>
      </c>
      <c r="AC1970" s="19"/>
      <c r="AD1970" s="51"/>
      <c r="AE1970" s="19"/>
      <c r="AF1970" s="87"/>
      <c r="AG1970" s="19">
        <v>-4.2407761282447602E-2</v>
      </c>
      <c r="AH1970" s="51">
        <v>-6.0395971200705398</v>
      </c>
      <c r="AI1970" s="19">
        <v>5.0413422020938001E-2</v>
      </c>
      <c r="AJ1970" s="51">
        <v>18.768259409087499</v>
      </c>
      <c r="AK1970" s="19">
        <v>0.190003697553184</v>
      </c>
      <c r="AL1970" s="19">
        <v>0.122278023838589</v>
      </c>
      <c r="AM1970" s="51">
        <v>44.934081890387503</v>
      </c>
      <c r="AN1970" s="15"/>
      <c r="AO1970" s="22">
        <v>3.6556978096996297E-2</v>
      </c>
      <c r="AP1970" s="22">
        <v>-2.3708267339316101E-2</v>
      </c>
      <c r="AQ1970" s="22">
        <v>0.137017503267998</v>
      </c>
      <c r="AR1970" s="22">
        <v>-0.10097192876492</v>
      </c>
      <c r="AS1970" s="20">
        <v>8</v>
      </c>
      <c r="AT1970" s="20">
        <v>4</v>
      </c>
      <c r="AU1970" s="20">
        <v>7</v>
      </c>
      <c r="AV1970" s="21">
        <v>5</v>
      </c>
      <c r="AW1970" s="15"/>
      <c r="AX1970" s="25">
        <v>0.13566880976752099</v>
      </c>
      <c r="AY1970" s="26">
        <v>1.0556733221019401</v>
      </c>
      <c r="AZ1970" s="26">
        <v>0.98519029055569296</v>
      </c>
      <c r="BA1970" s="26">
        <v>1.6538179532763</v>
      </c>
      <c r="BB1970" s="85">
        <v>1.40397083978496E-2</v>
      </c>
      <c r="BC1970" s="88">
        <v>-11.852551767049601</v>
      </c>
      <c r="BD1970" s="18">
        <v>43910</v>
      </c>
      <c r="BE1970" s="18">
        <v>43990</v>
      </c>
      <c r="BF1970" s="20"/>
      <c r="BG1970" s="18"/>
      <c r="BH1970" s="15"/>
    </row>
    <row r="1971" spans="1:60" x14ac:dyDescent="0.25">
      <c r="A1971" s="15"/>
      <c r="B1971" s="14" t="s">
        <v>6083</v>
      </c>
      <c r="C1971" s="14" t="s">
        <v>6084</v>
      </c>
      <c r="D1971" s="14" t="s">
        <v>6085</v>
      </c>
      <c r="E1971" s="16" t="s">
        <v>36</v>
      </c>
      <c r="F1971" s="16" t="s">
        <v>172</v>
      </c>
      <c r="G1971" s="81" t="s">
        <v>224</v>
      </c>
      <c r="H1971" s="82" t="s">
        <v>246</v>
      </c>
      <c r="I1971" s="17" t="s">
        <v>31</v>
      </c>
      <c r="J1971" s="17" t="s">
        <v>6086</v>
      </c>
      <c r="K1971" s="15"/>
      <c r="L1971" s="18">
        <v>44022</v>
      </c>
      <c r="M1971" s="83">
        <v>1261.90469999984</v>
      </c>
      <c r="N1971" s="84">
        <v>1261.90469999984</v>
      </c>
      <c r="O1971" s="84">
        <v>1265.37399999984</v>
      </c>
      <c r="P1971" s="85">
        <f t="shared" si="30"/>
        <v>0.99725828095092806</v>
      </c>
      <c r="Q1971" s="18">
        <v>43984</v>
      </c>
      <c r="R1971" s="86">
        <v>11330073.073000001</v>
      </c>
      <c r="S1971" s="86">
        <v>8924375.0970937498</v>
      </c>
      <c r="T1971" s="15"/>
      <c r="U1971" s="19">
        <v>-4.3662245843734099E-5</v>
      </c>
      <c r="V1971" s="51">
        <v>3.75466907826194E-2</v>
      </c>
      <c r="W1971" s="19">
        <v>-6.9414052632055205E-5</v>
      </c>
      <c r="X1971" s="51">
        <v>0.78197584580266299</v>
      </c>
      <c r="Y1971" s="19">
        <v>1.22800771769107E-2</v>
      </c>
      <c r="Z1971" s="51">
        <v>20.559681175946</v>
      </c>
      <c r="AA1971" s="19">
        <v>2.3799954176865899E-2</v>
      </c>
      <c r="AB1971" s="51">
        <v>22.956662320852001</v>
      </c>
      <c r="AC1971" s="19">
        <v>4.8197466741839903E-2</v>
      </c>
      <c r="AD1971" s="51">
        <v>29.1056021724362</v>
      </c>
      <c r="AE1971" s="19">
        <v>6.3246366637031301E-2</v>
      </c>
      <c r="AF1971" s="87">
        <v>24.1018687123142</v>
      </c>
      <c r="AG1971" s="19">
        <v>4.1169019459630401E-4</v>
      </c>
      <c r="AH1971" s="51">
        <v>-1.7576519723661499</v>
      </c>
      <c r="AI1971" s="19">
        <v>1.4870503762722399E-2</v>
      </c>
      <c r="AJ1971" s="51">
        <v>15.213967583273201</v>
      </c>
      <c r="AK1971" s="19">
        <v>0.261904700000887</v>
      </c>
      <c r="AL1971" s="19">
        <v>3.1519253532678697E-2</v>
      </c>
      <c r="AM1971" s="51">
        <v>30.924871123366799</v>
      </c>
      <c r="AN1971" s="15"/>
      <c r="AO1971" s="22">
        <v>6.14562857663259E-3</v>
      </c>
      <c r="AP1971" s="22">
        <v>-9.11996873855969E-3</v>
      </c>
      <c r="AQ1971" s="22">
        <v>6.7832791064574797E-3</v>
      </c>
      <c r="AR1971" s="22">
        <v>-6.6987844465984398E-3</v>
      </c>
      <c r="AS1971" s="20">
        <v>8</v>
      </c>
      <c r="AT1971" s="20">
        <v>4</v>
      </c>
      <c r="AU1971" s="20">
        <v>7</v>
      </c>
      <c r="AV1971" s="21">
        <v>5</v>
      </c>
      <c r="AW1971" s="15"/>
      <c r="AX1971" s="25">
        <v>1.4138667757088099E-2</v>
      </c>
      <c r="AY1971" s="26">
        <v>-0.37520947217217299</v>
      </c>
      <c r="AZ1971" s="26">
        <v>0.62643999686679297</v>
      </c>
      <c r="BA1971" s="26">
        <v>-0.48485175121913898</v>
      </c>
      <c r="BB1971" s="85">
        <v>1.45882517243535E-3</v>
      </c>
      <c r="BC1971" s="88">
        <v>-2.0166740456043</v>
      </c>
      <c r="BD1971" s="18">
        <v>43745</v>
      </c>
      <c r="BE1971" s="18">
        <v>43783</v>
      </c>
      <c r="BF1971" s="20">
        <v>66</v>
      </c>
      <c r="BG1971" s="18">
        <v>43837</v>
      </c>
      <c r="BH1971" s="15"/>
    </row>
    <row r="1972" spans="1:60" x14ac:dyDescent="0.25">
      <c r="A1972" s="15"/>
      <c r="B1972" s="14" t="s">
        <v>6087</v>
      </c>
      <c r="C1972" s="14" t="s">
        <v>6088</v>
      </c>
      <c r="D1972" s="14" t="s">
        <v>6085</v>
      </c>
      <c r="E1972" s="16" t="s">
        <v>43</v>
      </c>
      <c r="F1972" s="16" t="s">
        <v>172</v>
      </c>
      <c r="G1972" s="81" t="s">
        <v>224</v>
      </c>
      <c r="H1972" s="82" t="s">
        <v>246</v>
      </c>
      <c r="I1972" s="17" t="s">
        <v>31</v>
      </c>
      <c r="J1972" s="17" t="s">
        <v>6089</v>
      </c>
      <c r="K1972" s="15"/>
      <c r="L1972" s="18">
        <v>44022</v>
      </c>
      <c r="M1972" s="83">
        <v>1313.13800000027</v>
      </c>
      <c r="N1972" s="84">
        <v>1313.13800000027</v>
      </c>
      <c r="O1972" s="84">
        <v>1316.32430000044</v>
      </c>
      <c r="P1972" s="85">
        <f t="shared" si="30"/>
        <v>0.99757939589797984</v>
      </c>
      <c r="Q1972" s="18">
        <v>43984</v>
      </c>
      <c r="R1972" s="86">
        <v>5649660.3799999999</v>
      </c>
      <c r="S1972" s="86">
        <v>6964245.7935546897</v>
      </c>
      <c r="T1972" s="15"/>
      <c r="U1972" s="19">
        <v>-3.5181659768568399E-5</v>
      </c>
      <c r="V1972" s="51">
        <v>3.8394749390135999E-2</v>
      </c>
      <c r="W1972" s="19">
        <v>1.8485860891814801E-4</v>
      </c>
      <c r="X1972" s="51">
        <v>0.807403111957683</v>
      </c>
      <c r="Y1972" s="19">
        <v>1.38418491096672E-2</v>
      </c>
      <c r="Z1972" s="51">
        <v>20.715858369221699</v>
      </c>
      <c r="AA1972" s="19">
        <v>2.6983682686477599E-2</v>
      </c>
      <c r="AB1972" s="51">
        <v>23.275035171798699</v>
      </c>
      <c r="AC1972" s="19">
        <v>5.4721862206861302E-2</v>
      </c>
      <c r="AD1972" s="51">
        <v>29.758041718945599</v>
      </c>
      <c r="AE1972" s="19">
        <v>8.00211573077831E-2</v>
      </c>
      <c r="AF1972" s="87">
        <v>25.779347779374799</v>
      </c>
      <c r="AG1972" s="19">
        <v>4.9623360064288103E-4</v>
      </c>
      <c r="AH1972" s="51">
        <v>-1.7491976317614899</v>
      </c>
      <c r="AI1972" s="19">
        <v>1.65223648182291E-2</v>
      </c>
      <c r="AJ1972" s="51">
        <v>15.379153688816601</v>
      </c>
      <c r="AK1972" s="19">
        <v>0.31313799999945302</v>
      </c>
      <c r="AL1972" s="19">
        <v>3.7010292202467099E-2</v>
      </c>
      <c r="AM1972" s="51">
        <v>36.048201123252497</v>
      </c>
      <c r="AN1972" s="15"/>
      <c r="AO1972" s="22">
        <v>6.1542224557342698E-3</v>
      </c>
      <c r="AP1972" s="22">
        <v>-9.1115544864805997E-3</v>
      </c>
      <c r="AQ1972" s="22">
        <v>7.04866908017721E-3</v>
      </c>
      <c r="AR1972" s="22">
        <v>-6.4370783629783502E-3</v>
      </c>
      <c r="AS1972" s="20">
        <v>8</v>
      </c>
      <c r="AT1972" s="20">
        <v>4</v>
      </c>
      <c r="AU1972" s="20">
        <v>7</v>
      </c>
      <c r="AV1972" s="21">
        <v>5</v>
      </c>
      <c r="AW1972" s="15"/>
      <c r="AX1972" s="25">
        <v>1.41477693705201E-2</v>
      </c>
      <c r="AY1972" s="26">
        <v>-0.17014906814529199</v>
      </c>
      <c r="AZ1972" s="26">
        <v>0.63703326720769804</v>
      </c>
      <c r="BA1972" s="26">
        <v>-0.221019952068673</v>
      </c>
      <c r="BB1972" s="85">
        <v>1.45978001946332E-3</v>
      </c>
      <c r="BC1972" s="88">
        <v>-1.9850327278400099</v>
      </c>
      <c r="BD1972" s="18">
        <v>43745</v>
      </c>
      <c r="BE1972" s="18">
        <v>43783</v>
      </c>
      <c r="BF1972" s="20">
        <v>65</v>
      </c>
      <c r="BG1972" s="18">
        <v>43836</v>
      </c>
      <c r="BH1972" s="15"/>
    </row>
    <row r="1973" spans="1:60" x14ac:dyDescent="0.25">
      <c r="A1973" s="15"/>
      <c r="B1973" s="14" t="s">
        <v>6090</v>
      </c>
      <c r="C1973" s="14" t="s">
        <v>6091</v>
      </c>
      <c r="D1973" s="14" t="s">
        <v>6085</v>
      </c>
      <c r="E1973" s="16" t="s">
        <v>47</v>
      </c>
      <c r="F1973" s="16" t="s">
        <v>172</v>
      </c>
      <c r="G1973" s="81" t="s">
        <v>224</v>
      </c>
      <c r="H1973" s="82" t="s">
        <v>246</v>
      </c>
      <c r="I1973" s="17" t="s">
        <v>31</v>
      </c>
      <c r="J1973" s="17" t="s">
        <v>6092</v>
      </c>
      <c r="K1973" s="15"/>
      <c r="L1973" s="18">
        <v>44022</v>
      </c>
      <c r="M1973" s="83">
        <v>1178.9502000007799</v>
      </c>
      <c r="N1973" s="84">
        <v>1178.9502000007799</v>
      </c>
      <c r="O1973" s="84">
        <v>1178.9502000007799</v>
      </c>
      <c r="P1973" s="85">
        <f t="shared" si="30"/>
        <v>1</v>
      </c>
      <c r="Q1973" s="18">
        <v>44022</v>
      </c>
      <c r="R1973" s="86">
        <v>0</v>
      </c>
      <c r="S1973" s="86">
        <v>0</v>
      </c>
      <c r="T1973" s="15"/>
      <c r="U1973" s="19">
        <v>0</v>
      </c>
      <c r="V1973" s="51">
        <v>4.1912915366992799E-2</v>
      </c>
      <c r="W1973" s="19">
        <v>0</v>
      </c>
      <c r="X1973" s="51">
        <v>0.78891725106586796</v>
      </c>
      <c r="Y1973" s="19">
        <v>0</v>
      </c>
      <c r="Z1973" s="51">
        <v>19.3316734582477</v>
      </c>
      <c r="AA1973" s="19">
        <v>0</v>
      </c>
      <c r="AB1973" s="51">
        <v>20.576666903158198</v>
      </c>
      <c r="AC1973" s="19">
        <v>5.7192783297068698E-3</v>
      </c>
      <c r="AD1973" s="51">
        <v>24.8577833312156</v>
      </c>
      <c r="AE1973" s="19">
        <v>3.2317454440999399E-2</v>
      </c>
      <c r="AF1973" s="87">
        <v>21.008977492689201</v>
      </c>
      <c r="AG1973" s="19">
        <v>0</v>
      </c>
      <c r="AH1973" s="51">
        <v>-1.79882099182578</v>
      </c>
      <c r="AI1973" s="19">
        <v>0</v>
      </c>
      <c r="AJ1973" s="51">
        <v>13.726917206993701</v>
      </c>
      <c r="AK1973" s="19">
        <v>0.17895020000112699</v>
      </c>
      <c r="AL1973" s="19">
        <v>2.2542285949384702E-2</v>
      </c>
      <c r="AM1973" s="51">
        <v>22.770022702490699</v>
      </c>
      <c r="AN1973" s="15"/>
      <c r="AO1973" s="22">
        <v>0</v>
      </c>
      <c r="AP1973" s="22">
        <v>0</v>
      </c>
      <c r="AQ1973" s="22">
        <v>0</v>
      </c>
      <c r="AR1973" s="22">
        <v>0</v>
      </c>
      <c r="AS1973" s="20">
        <v>0</v>
      </c>
      <c r="AT1973" s="20">
        <v>0</v>
      </c>
      <c r="AU1973" s="20">
        <v>7</v>
      </c>
      <c r="AV1973" s="21">
        <v>5</v>
      </c>
      <c r="AW1973" s="15"/>
      <c r="AX1973" s="25">
        <v>0</v>
      </c>
      <c r="AY1973" s="26">
        <v>-115.173126170179</v>
      </c>
      <c r="AZ1973" s="26">
        <v>0.54146558877982898</v>
      </c>
      <c r="BA1973" s="26">
        <v>-15.964106449086101</v>
      </c>
      <c r="BB1973" s="85">
        <v>0</v>
      </c>
      <c r="BC1973" s="88">
        <v>0</v>
      </c>
      <c r="BD1973" s="18">
        <v>43657</v>
      </c>
      <c r="BE1973" s="18"/>
      <c r="BF1973" s="20"/>
      <c r="BG1973" s="18"/>
      <c r="BH1973" s="15"/>
    </row>
    <row r="1974" spans="1:60" x14ac:dyDescent="0.25">
      <c r="A1974" s="15"/>
      <c r="B1974" s="14" t="s">
        <v>6093</v>
      </c>
      <c r="C1974" s="14" t="s">
        <v>6094</v>
      </c>
      <c r="D1974" s="14" t="s">
        <v>6085</v>
      </c>
      <c r="E1974" s="16" t="s">
        <v>83</v>
      </c>
      <c r="F1974" s="16" t="s">
        <v>172</v>
      </c>
      <c r="G1974" s="81" t="s">
        <v>224</v>
      </c>
      <c r="H1974" s="82" t="s">
        <v>246</v>
      </c>
      <c r="I1974" s="17" t="s">
        <v>31</v>
      </c>
      <c r="J1974" s="17" t="s">
        <v>6095</v>
      </c>
      <c r="K1974" s="15"/>
      <c r="L1974" s="18">
        <v>44022</v>
      </c>
      <c r="M1974" s="83">
        <v>1019.75739999954</v>
      </c>
      <c r="N1974" s="84">
        <v>1019.75739999954</v>
      </c>
      <c r="O1974" s="84">
        <v>1028.00500000082</v>
      </c>
      <c r="P1974" s="85">
        <f t="shared" si="30"/>
        <v>0.99197708182229327</v>
      </c>
      <c r="Q1974" s="18">
        <v>43745</v>
      </c>
      <c r="R1974" s="86">
        <v>0</v>
      </c>
      <c r="S1974" s="86">
        <v>2572469.36248047</v>
      </c>
      <c r="T1974" s="15"/>
      <c r="U1974" s="19">
        <v>0</v>
      </c>
      <c r="V1974" s="51">
        <v>4.1912915366992799E-2</v>
      </c>
      <c r="W1974" s="19">
        <v>0</v>
      </c>
      <c r="X1974" s="51">
        <v>0.78891725106586796</v>
      </c>
      <c r="Y1974" s="19">
        <v>0</v>
      </c>
      <c r="Z1974" s="51">
        <v>19.3316734582477</v>
      </c>
      <c r="AA1974" s="19">
        <v>-1.18984630535124E-3</v>
      </c>
      <c r="AB1974" s="51">
        <v>20.457682272623099</v>
      </c>
      <c r="AC1974" s="19">
        <v>1.18702759464213E-2</v>
      </c>
      <c r="AD1974" s="51">
        <v>25.472883092908901</v>
      </c>
      <c r="AE1974" s="19">
        <v>2.06416839537269E-2</v>
      </c>
      <c r="AF1974" s="87">
        <v>19.841400443983702</v>
      </c>
      <c r="AG1974" s="19">
        <v>0</v>
      </c>
      <c r="AH1974" s="51">
        <v>-1.79882099182578</v>
      </c>
      <c r="AI1974" s="19">
        <v>0</v>
      </c>
      <c r="AJ1974" s="51">
        <v>13.726917206993701</v>
      </c>
      <c r="AK1974" s="19">
        <v>1.97573999994347E-2</v>
      </c>
      <c r="AL1974" s="19">
        <v>6.0827777851954999E-3</v>
      </c>
      <c r="AM1974" s="51">
        <v>19.740113039908501</v>
      </c>
      <c r="AN1974" s="15"/>
      <c r="AO1974" s="22">
        <v>6.1608337582583798E-3</v>
      </c>
      <c r="AP1974" s="22">
        <v>-9.1050981136504595E-3</v>
      </c>
      <c r="AQ1974" s="22">
        <v>3.0874239728291299E-3</v>
      </c>
      <c r="AR1974" s="22">
        <v>-6.2346683689611399E-3</v>
      </c>
      <c r="AS1974" s="20">
        <v>3</v>
      </c>
      <c r="AT1974" s="20">
        <v>2</v>
      </c>
      <c r="AU1974" s="20">
        <v>7</v>
      </c>
      <c r="AV1974" s="21">
        <v>5</v>
      </c>
      <c r="AW1974" s="15"/>
      <c r="AX1974" s="25">
        <v>1.21215094032596E-2</v>
      </c>
      <c r="AY1974" s="26">
        <v>-2.41615479205575</v>
      </c>
      <c r="AZ1974" s="26">
        <v>0.53860757839629503</v>
      </c>
      <c r="BA1974" s="26">
        <v>-2.9698438524828799</v>
      </c>
      <c r="BB1974" s="85">
        <v>1.2501621819296801E-3</v>
      </c>
      <c r="BC1974" s="88">
        <v>-1.9605352115268</v>
      </c>
      <c r="BD1974" s="18">
        <v>43745</v>
      </c>
      <c r="BE1974" s="18">
        <v>43783</v>
      </c>
      <c r="BF1974" s="20"/>
      <c r="BG1974" s="18"/>
      <c r="BH1974" s="15"/>
    </row>
    <row r="1975" spans="1:60" x14ac:dyDescent="0.25">
      <c r="A1975" s="15"/>
      <c r="B1975" s="14" t="s">
        <v>6096</v>
      </c>
      <c r="C1975" s="14" t="s">
        <v>6097</v>
      </c>
      <c r="D1975" s="14" t="s">
        <v>6085</v>
      </c>
      <c r="E1975" s="16" t="s">
        <v>458</v>
      </c>
      <c r="F1975" s="16" t="s">
        <v>172</v>
      </c>
      <c r="G1975" s="81" t="s">
        <v>224</v>
      </c>
      <c r="H1975" s="82" t="s">
        <v>246</v>
      </c>
      <c r="I1975" s="17" t="s">
        <v>31</v>
      </c>
      <c r="J1975" s="17" t="s">
        <v>6098</v>
      </c>
      <c r="K1975" s="15"/>
      <c r="L1975" s="18">
        <v>44022</v>
      </c>
      <c r="M1975" s="83">
        <v>1104.11449999921</v>
      </c>
      <c r="N1975" s="84">
        <v>1104.11449999921</v>
      </c>
      <c r="O1975" s="84">
        <v>1107.3797999993001</v>
      </c>
      <c r="P1975" s="85">
        <f t="shared" si="30"/>
        <v>0.99705132782800254</v>
      </c>
      <c r="Q1975" s="18">
        <v>43984</v>
      </c>
      <c r="R1975" s="86">
        <v>2037811.885</v>
      </c>
      <c r="S1975" s="86">
        <v>1025572.71469824</v>
      </c>
      <c r="T1975" s="15"/>
      <c r="U1975" s="19">
        <v>-4.9177264372701797E-5</v>
      </c>
      <c r="V1975" s="51">
        <v>3.6995188929722603E-2</v>
      </c>
      <c r="W1975" s="19">
        <v>-2.3307365972868901E-4</v>
      </c>
      <c r="X1975" s="51">
        <v>0.76560988509299899</v>
      </c>
      <c r="Y1975" s="19">
        <v>1.1273893445832101E-2</v>
      </c>
      <c r="Z1975" s="51">
        <v>20.459062802838201</v>
      </c>
      <c r="AA1975" s="19">
        <v>2.1751613325250201E-2</v>
      </c>
      <c r="AB1975" s="51">
        <v>22.7518282356905</v>
      </c>
      <c r="AC1975" s="19">
        <v>4.5682197098358301E-2</v>
      </c>
      <c r="AD1975" s="51">
        <v>28.8540752081026</v>
      </c>
      <c r="AE1975" s="19">
        <v>6.1460046470529099E-2</v>
      </c>
      <c r="AF1975" s="87">
        <v>23.9232366956421</v>
      </c>
      <c r="AG1975" s="19">
        <v>3.5697443308890803E-4</v>
      </c>
      <c r="AH1975" s="51">
        <v>-1.7631235485168899</v>
      </c>
      <c r="AI1975" s="19">
        <v>1.38062604110019E-2</v>
      </c>
      <c r="AJ1975" s="51">
        <v>15.1075432481011</v>
      </c>
      <c r="AK1975" s="19">
        <v>0.104264790437883</v>
      </c>
      <c r="AL1975" s="19">
        <v>2.0393614928252601E-2</v>
      </c>
      <c r="AM1975" s="51">
        <v>4.9258414168507398</v>
      </c>
      <c r="AN1975" s="15"/>
      <c r="AO1975" s="22">
        <v>6.1401713246596002E-3</v>
      </c>
      <c r="AP1975" s="22">
        <v>-9.1254681728969392E-3</v>
      </c>
      <c r="AQ1975" s="22">
        <v>6.61229195065971E-3</v>
      </c>
      <c r="AR1975" s="22">
        <v>-6.86752951787639E-3</v>
      </c>
      <c r="AS1975" s="20">
        <v>8</v>
      </c>
      <c r="AT1975" s="20">
        <v>4</v>
      </c>
      <c r="AU1975" s="20">
        <v>7</v>
      </c>
      <c r="AV1975" s="21">
        <v>5</v>
      </c>
      <c r="AW1975" s="15"/>
      <c r="AX1975" s="25">
        <v>1.4133376170375401E-2</v>
      </c>
      <c r="AY1975" s="26">
        <v>-0.50724706025084698</v>
      </c>
      <c r="AZ1975" s="26">
        <v>0.61962396648595996</v>
      </c>
      <c r="BA1975" s="26">
        <v>-0.65325387509528798</v>
      </c>
      <c r="BB1975" s="85">
        <v>1.45826919561159E-3</v>
      </c>
      <c r="BC1975" s="88">
        <v>-2.0370682529755899</v>
      </c>
      <c r="BD1975" s="18">
        <v>43745</v>
      </c>
      <c r="BE1975" s="18">
        <v>43783</v>
      </c>
      <c r="BF1975" s="20">
        <v>70</v>
      </c>
      <c r="BG1975" s="18">
        <v>43843</v>
      </c>
      <c r="BH1975" s="15"/>
    </row>
    <row r="1976" spans="1:60" x14ac:dyDescent="0.25">
      <c r="A1976" s="15"/>
      <c r="B1976" s="14" t="s">
        <v>6099</v>
      </c>
      <c r="C1976" s="14" t="s">
        <v>6100</v>
      </c>
      <c r="D1976" s="14" t="s">
        <v>6085</v>
      </c>
      <c r="E1976" s="16" t="s">
        <v>2332</v>
      </c>
      <c r="F1976" s="16" t="s">
        <v>172</v>
      </c>
      <c r="G1976" s="81" t="s">
        <v>224</v>
      </c>
      <c r="H1976" s="82" t="s">
        <v>246</v>
      </c>
      <c r="I1976" s="17" t="s">
        <v>31</v>
      </c>
      <c r="J1976" s="17" t="s">
        <v>6101</v>
      </c>
      <c r="K1976" s="15"/>
      <c r="L1976" s="18">
        <v>44022</v>
      </c>
      <c r="M1976" s="83">
        <v>1284.3367999996999</v>
      </c>
      <c r="N1976" s="84">
        <v>1284.3367999996999</v>
      </c>
      <c r="O1976" s="84">
        <v>1287.6005000006401</v>
      </c>
      <c r="P1976" s="85">
        <f t="shared" si="30"/>
        <v>0.9974652852333169</v>
      </c>
      <c r="Q1976" s="18">
        <v>43984</v>
      </c>
      <c r="R1976" s="86">
        <v>1046556.4669999999</v>
      </c>
      <c r="S1976" s="86">
        <v>1161117.1434160201</v>
      </c>
      <c r="T1976" s="15"/>
      <c r="U1976" s="19">
        <v>-3.8228386074479197E-5</v>
      </c>
      <c r="V1976" s="51">
        <v>3.80900767595449E-2</v>
      </c>
      <c r="W1976" s="19">
        <v>9.44545517995721E-5</v>
      </c>
      <c r="X1976" s="51">
        <v>0.79836270624582495</v>
      </c>
      <c r="Y1976" s="19">
        <v>1.3287228755871201E-2</v>
      </c>
      <c r="Z1976" s="51">
        <v>20.660396333842101</v>
      </c>
      <c r="AA1976" s="19">
        <v>2.58522045169229E-2</v>
      </c>
      <c r="AB1976" s="51">
        <v>23.1618873548578</v>
      </c>
      <c r="AC1976" s="19">
        <v>5.24014189595619E-2</v>
      </c>
      <c r="AD1976" s="51">
        <v>29.525997394201099</v>
      </c>
      <c r="AE1976" s="19">
        <v>7.5045447263619294E-2</v>
      </c>
      <c r="AF1976" s="87">
        <v>25.281776774965699</v>
      </c>
      <c r="AG1976" s="19">
        <v>4.66216517452267E-4</v>
      </c>
      <c r="AH1976" s="51">
        <v>-1.75219934008055</v>
      </c>
      <c r="AI1976" s="19">
        <v>1.59357249031018E-2</v>
      </c>
      <c r="AJ1976" s="51">
        <v>15.3204896973039</v>
      </c>
      <c r="AK1976" s="19">
        <v>0.284336799999583</v>
      </c>
      <c r="AL1976" s="19">
        <v>3.3946802624996102E-2</v>
      </c>
      <c r="AM1976" s="51">
        <v>33.168081123265402</v>
      </c>
      <c r="AN1976" s="15"/>
      <c r="AO1976" s="22">
        <v>6.1511566564149698E-3</v>
      </c>
      <c r="AP1976" s="22">
        <v>-9.1145385349591396E-3</v>
      </c>
      <c r="AQ1976" s="22">
        <v>6.9544230791507297E-3</v>
      </c>
      <c r="AR1976" s="22">
        <v>-6.5298633608108503E-3</v>
      </c>
      <c r="AS1976" s="20">
        <v>8</v>
      </c>
      <c r="AT1976" s="20">
        <v>4</v>
      </c>
      <c r="AU1976" s="20">
        <v>7</v>
      </c>
      <c r="AV1976" s="21">
        <v>5</v>
      </c>
      <c r="AW1976" s="15"/>
      <c r="AX1976" s="25">
        <v>1.41443967968371E-2</v>
      </c>
      <c r="AY1976" s="26">
        <v>-0.242989879447123</v>
      </c>
      <c r="AZ1976" s="26">
        <v>0.63326865063117999</v>
      </c>
      <c r="BA1976" s="26">
        <v>-0.31505600367381698</v>
      </c>
      <c r="BB1976" s="85">
        <v>1.45942640586782E-3</v>
      </c>
      <c r="BC1976" s="88">
        <v>-1.9962279488900101</v>
      </c>
      <c r="BD1976" s="18">
        <v>43745</v>
      </c>
      <c r="BE1976" s="18">
        <v>43783</v>
      </c>
      <c r="BF1976" s="20">
        <v>66</v>
      </c>
      <c r="BG1976" s="18">
        <v>43837</v>
      </c>
      <c r="BH1976" s="15"/>
    </row>
    <row r="1977" spans="1:60" x14ac:dyDescent="0.25">
      <c r="A1977" s="15"/>
      <c r="B1977" s="14" t="s">
        <v>6102</v>
      </c>
      <c r="C1977" s="14" t="s">
        <v>6103</v>
      </c>
      <c r="D1977" s="14" t="s">
        <v>6085</v>
      </c>
      <c r="E1977" s="16" t="s">
        <v>2879</v>
      </c>
      <c r="F1977" s="16" t="s">
        <v>172</v>
      </c>
      <c r="G1977" s="81" t="s">
        <v>224</v>
      </c>
      <c r="H1977" s="82" t="s">
        <v>246</v>
      </c>
      <c r="I1977" s="17" t="s">
        <v>31</v>
      </c>
      <c r="J1977" s="17" t="s">
        <v>6104</v>
      </c>
      <c r="K1977" s="15"/>
      <c r="L1977" s="18">
        <v>44022</v>
      </c>
      <c r="M1977" s="83">
        <v>1071.1945999991101</v>
      </c>
      <c r="N1977" s="84">
        <v>1071.1945999991101</v>
      </c>
      <c r="O1977" s="84">
        <v>1072.46800000034</v>
      </c>
      <c r="P1977" s="85">
        <f t="shared" si="30"/>
        <v>0.99881264522463187</v>
      </c>
      <c r="Q1977" s="18">
        <v>43984</v>
      </c>
      <c r="R1977" s="86">
        <v>5083365.95</v>
      </c>
      <c r="S1977" s="86">
        <v>9740370.2666093707</v>
      </c>
      <c r="T1977" s="15"/>
      <c r="U1977" s="19">
        <v>-2.7072510420111901E-6</v>
      </c>
      <c r="V1977" s="51">
        <v>4.1642190262791701E-2</v>
      </c>
      <c r="W1977" s="19">
        <v>1.1609862249315501E-3</v>
      </c>
      <c r="X1977" s="51">
        <v>0.90501587355902302</v>
      </c>
      <c r="Y1977" s="19">
        <v>1.1661172640742699E-2</v>
      </c>
      <c r="Z1977" s="51">
        <v>20.497790722322001</v>
      </c>
      <c r="AA1977" s="19">
        <v>3.0939009044232101E-2</v>
      </c>
      <c r="AB1977" s="51">
        <v>23.670567807595901</v>
      </c>
      <c r="AC1977" s="19"/>
      <c r="AD1977" s="51"/>
      <c r="AE1977" s="19"/>
      <c r="AF1977" s="87"/>
      <c r="AG1977" s="19">
        <v>8.2172063230245796E-4</v>
      </c>
      <c r="AH1977" s="51">
        <v>-1.71664892859553</v>
      </c>
      <c r="AI1977" s="19">
        <v>1.46658410612872E-2</v>
      </c>
      <c r="AJ1977" s="51">
        <v>15.193501313129699</v>
      </c>
      <c r="AK1977" s="19">
        <v>7.1194599999216707E-2</v>
      </c>
      <c r="AL1977" s="19">
        <v>3.3890807333591497E-2</v>
      </c>
      <c r="AM1977" s="51">
        <v>31.149899921932999</v>
      </c>
      <c r="AN1977" s="15"/>
      <c r="AO1977" s="22">
        <v>6.1870330227975501E-3</v>
      </c>
      <c r="AP1977" s="22">
        <v>-9.0792296805375407E-3</v>
      </c>
      <c r="AQ1977" s="22">
        <v>8.0667362017266004E-3</v>
      </c>
      <c r="AR1977" s="22">
        <v>-5.43228305195953E-3</v>
      </c>
      <c r="AS1977" s="20">
        <v>9</v>
      </c>
      <c r="AT1977" s="20">
        <v>3</v>
      </c>
      <c r="AU1977" s="20">
        <v>7</v>
      </c>
      <c r="AV1977" s="21">
        <v>5</v>
      </c>
      <c r="AW1977" s="15"/>
      <c r="AX1977" s="25">
        <v>1.36029916233565E-2</v>
      </c>
      <c r="AY1977" s="26">
        <v>9.2770298287973701E-2</v>
      </c>
      <c r="AZ1977" s="26">
        <v>0.64968646373654304</v>
      </c>
      <c r="BA1977" s="26">
        <v>0.12085209500150999</v>
      </c>
      <c r="BB1977" s="85">
        <v>1.4034577938741701E-3</v>
      </c>
      <c r="BC1977" s="88">
        <v>-1.86351218697382</v>
      </c>
      <c r="BD1977" s="18">
        <v>43745</v>
      </c>
      <c r="BE1977" s="18">
        <v>43783</v>
      </c>
      <c r="BF1977" s="20">
        <v>51</v>
      </c>
      <c r="BG1977" s="18">
        <v>43816</v>
      </c>
      <c r="BH1977" s="15"/>
    </row>
    <row r="1978" spans="1:60" x14ac:dyDescent="0.25">
      <c r="A1978" s="15"/>
      <c r="B1978" s="14" t="s">
        <v>6105</v>
      </c>
      <c r="C1978" s="14" t="s">
        <v>6106</v>
      </c>
      <c r="D1978" s="14" t="s">
        <v>6085</v>
      </c>
      <c r="E1978" s="16" t="s">
        <v>505</v>
      </c>
      <c r="F1978" s="16" t="s">
        <v>172</v>
      </c>
      <c r="G1978" s="81" t="s">
        <v>224</v>
      </c>
      <c r="H1978" s="82" t="s">
        <v>246</v>
      </c>
      <c r="I1978" s="17" t="s">
        <v>31</v>
      </c>
      <c r="J1978" s="17" t="s">
        <v>6107</v>
      </c>
      <c r="K1978" s="15"/>
      <c r="L1978" s="18">
        <v>44022</v>
      </c>
      <c r="M1978" s="83">
        <v>1121.7141999993501</v>
      </c>
      <c r="N1978" s="84">
        <v>1121.7141999993501</v>
      </c>
      <c r="O1978" s="84">
        <v>1125.15630000085</v>
      </c>
      <c r="P1978" s="85">
        <f t="shared" si="30"/>
        <v>0.99694078058177571</v>
      </c>
      <c r="Q1978" s="18">
        <v>43984</v>
      </c>
      <c r="R1978" s="86">
        <v>0</v>
      </c>
      <c r="S1978" s="86">
        <v>2444748.0139882802</v>
      </c>
      <c r="T1978" s="15"/>
      <c r="U1978" s="19">
        <v>0</v>
      </c>
      <c r="V1978" s="51">
        <v>4.1912915366992799E-2</v>
      </c>
      <c r="W1978" s="19">
        <v>-3.6591295429388998E-4</v>
      </c>
      <c r="X1978" s="51">
        <v>0.75232595563647897</v>
      </c>
      <c r="Y1978" s="19">
        <v>1.15601546476682E-2</v>
      </c>
      <c r="Z1978" s="51">
        <v>20.4876889230218</v>
      </c>
      <c r="AA1978" s="19">
        <v>2.2556208656169498E-2</v>
      </c>
      <c r="AB1978" s="51">
        <v>22.8322877687751</v>
      </c>
      <c r="AC1978" s="19">
        <v>4.5877321645093602E-2</v>
      </c>
      <c r="AD1978" s="51">
        <v>28.873587662761601</v>
      </c>
      <c r="AE1978" s="19">
        <v>6.6582446674146895E-2</v>
      </c>
      <c r="AF1978" s="87">
        <v>24.4354767160257</v>
      </c>
      <c r="AG1978" s="19">
        <v>1.6941230387601501E-4</v>
      </c>
      <c r="AH1978" s="51">
        <v>-1.7818797614381801</v>
      </c>
      <c r="AI1978" s="19">
        <v>1.41209377015912E-2</v>
      </c>
      <c r="AJ1978" s="51">
        <v>15.139010977160099</v>
      </c>
      <c r="AK1978" s="19">
        <v>0.12272465218673501</v>
      </c>
      <c r="AL1978" s="19">
        <v>2.40989656904276E-2</v>
      </c>
      <c r="AM1978" s="51">
        <v>6.9826999728393302</v>
      </c>
      <c r="AN1978" s="15"/>
      <c r="AO1978" s="22">
        <v>6.1428537228494003E-3</v>
      </c>
      <c r="AP1978" s="22">
        <v>-9.1226974482197E-3</v>
      </c>
      <c r="AQ1978" s="22">
        <v>6.6978789000131699E-3</v>
      </c>
      <c r="AR1978" s="22">
        <v>-6.7829113431798803E-3</v>
      </c>
      <c r="AS1978" s="20">
        <v>8</v>
      </c>
      <c r="AT1978" s="20">
        <v>4</v>
      </c>
      <c r="AU1978" s="20">
        <v>7</v>
      </c>
      <c r="AV1978" s="21">
        <v>5</v>
      </c>
      <c r="AW1978" s="15"/>
      <c r="AX1978" s="25">
        <v>1.4131888799329299E-2</v>
      </c>
      <c r="AY1978" s="26">
        <v>-0.46675192753855299</v>
      </c>
      <c r="AZ1978" s="26">
        <v>0.62223325062586798</v>
      </c>
      <c r="BA1978" s="26">
        <v>-0.60201185509958999</v>
      </c>
      <c r="BB1978" s="85">
        <v>1.4581202506769801E-3</v>
      </c>
      <c r="BC1978" s="88">
        <v>-2.02685581702826</v>
      </c>
      <c r="BD1978" s="18">
        <v>43745</v>
      </c>
      <c r="BE1978" s="18">
        <v>43783</v>
      </c>
      <c r="BF1978" s="20">
        <v>70</v>
      </c>
      <c r="BG1978" s="18">
        <v>43843</v>
      </c>
      <c r="BH1978" s="15"/>
    </row>
    <row r="1979" spans="1:60" x14ac:dyDescent="0.25">
      <c r="A1979" s="15"/>
      <c r="B1979" s="14" t="s">
        <v>6108</v>
      </c>
      <c r="C1979" s="14" t="s">
        <v>6109</v>
      </c>
      <c r="D1979" s="14" t="s">
        <v>6110</v>
      </c>
      <c r="E1979" s="16" t="s">
        <v>36</v>
      </c>
      <c r="F1979" s="16" t="s">
        <v>28</v>
      </c>
      <c r="G1979" s="81" t="s">
        <v>145</v>
      </c>
      <c r="H1979" s="82" t="s">
        <v>182</v>
      </c>
      <c r="I1979" s="17" t="s">
        <v>31</v>
      </c>
      <c r="J1979" s="17" t="s">
        <v>6111</v>
      </c>
      <c r="K1979" s="15"/>
      <c r="L1979" s="18">
        <v>43874</v>
      </c>
      <c r="M1979" s="83"/>
      <c r="N1979" s="84"/>
      <c r="O1979" s="84">
        <v>1337.1203000005301</v>
      </c>
      <c r="P1979" s="85">
        <f t="shared" si="30"/>
        <v>0</v>
      </c>
      <c r="Q1979" s="18">
        <v>43874</v>
      </c>
      <c r="R1979" s="86"/>
      <c r="S1979" s="86">
        <v>433047180.93699998</v>
      </c>
      <c r="T1979" s="15"/>
      <c r="U1979" s="19"/>
      <c r="V1979" s="51"/>
      <c r="W1979" s="19"/>
      <c r="X1979" s="51"/>
      <c r="Y1979" s="19"/>
      <c r="Z1979" s="51"/>
      <c r="AA1979" s="19"/>
      <c r="AB1979" s="51"/>
      <c r="AC1979" s="19"/>
      <c r="AD1979" s="51"/>
      <c r="AE1979" s="19"/>
      <c r="AF1979" s="87"/>
      <c r="AG1979" s="19"/>
      <c r="AH1979" s="51"/>
      <c r="AI1979" s="19"/>
      <c r="AJ1979" s="51"/>
      <c r="AK1979" s="19"/>
      <c r="AL1979" s="19"/>
      <c r="AM1979" s="51"/>
      <c r="AN1979" s="15"/>
      <c r="AO1979" s="22">
        <v>8.3817541399184795E-3</v>
      </c>
      <c r="AP1979" s="22">
        <v>-1.18191694446068E-2</v>
      </c>
      <c r="AQ1979" s="22">
        <v>2.6698668558310601E-2</v>
      </c>
      <c r="AR1979" s="22">
        <v>-7.81031149654154E-3</v>
      </c>
      <c r="AS1979" s="20"/>
      <c r="AT1979" s="20"/>
      <c r="AU1979" s="20"/>
      <c r="AV1979" s="21"/>
      <c r="AW1979" s="15"/>
      <c r="AX1979" s="25"/>
      <c r="AY1979" s="26"/>
      <c r="AZ1979" s="26"/>
      <c r="BA1979" s="26"/>
      <c r="BB1979" s="85"/>
      <c r="BC1979" s="88">
        <v>-2.6888275326309699</v>
      </c>
      <c r="BD1979" s="18">
        <v>43797</v>
      </c>
      <c r="BE1979" s="18">
        <v>43808</v>
      </c>
      <c r="BF1979" s="20">
        <v>27</v>
      </c>
      <c r="BG1979" s="18">
        <v>43836</v>
      </c>
      <c r="BH1979" s="15"/>
    </row>
    <row r="1980" spans="1:60" x14ac:dyDescent="0.25">
      <c r="A1980" s="15"/>
      <c r="B1980" s="14" t="s">
        <v>6112</v>
      </c>
      <c r="C1980" s="14" t="s">
        <v>6113</v>
      </c>
      <c r="D1980" s="14" t="s">
        <v>6110</v>
      </c>
      <c r="E1980" s="16" t="s">
        <v>43</v>
      </c>
      <c r="F1980" s="16" t="s">
        <v>28</v>
      </c>
      <c r="G1980" s="81" t="s">
        <v>145</v>
      </c>
      <c r="H1980" s="82" t="s">
        <v>182</v>
      </c>
      <c r="I1980" s="17" t="s">
        <v>31</v>
      </c>
      <c r="J1980" s="17" t="s">
        <v>6114</v>
      </c>
      <c r="K1980" s="15"/>
      <c r="L1980" s="18">
        <v>44022</v>
      </c>
      <c r="M1980" s="83">
        <v>2680.77670000121</v>
      </c>
      <c r="N1980" s="84">
        <v>2680.77670000121</v>
      </c>
      <c r="O1980" s="84">
        <v>2723.5832999981899</v>
      </c>
      <c r="P1980" s="85">
        <f t="shared" si="30"/>
        <v>0.98428298484683452</v>
      </c>
      <c r="Q1980" s="18">
        <v>43874</v>
      </c>
      <c r="R1980" s="86">
        <v>23927001.982000001</v>
      </c>
      <c r="S1980" s="86">
        <v>22029641.713906299</v>
      </c>
      <c r="T1980" s="15"/>
      <c r="U1980" s="19">
        <v>4.4130790356575701E-3</v>
      </c>
      <c r="V1980" s="51">
        <v>0.48322081893274998</v>
      </c>
      <c r="W1980" s="19">
        <v>3.11226903595525E-2</v>
      </c>
      <c r="X1980" s="51">
        <v>3.9011862870211198</v>
      </c>
      <c r="Y1980" s="19">
        <v>2.2402927133953199E-3</v>
      </c>
      <c r="Z1980" s="51">
        <v>19.5557027295872</v>
      </c>
      <c r="AA1980" s="19">
        <v>6.0919082570762798E-2</v>
      </c>
      <c r="AB1980" s="51">
        <v>26.6685751602345</v>
      </c>
      <c r="AC1980" s="19">
        <v>0.110864521833719</v>
      </c>
      <c r="AD1980" s="51">
        <v>35.372307681653197</v>
      </c>
      <c r="AE1980" s="19">
        <v>0.155604278998071</v>
      </c>
      <c r="AF1980" s="87">
        <v>33.337659948389003</v>
      </c>
      <c r="AG1980" s="19">
        <v>1.5082154441188301E-3</v>
      </c>
      <c r="AH1980" s="51">
        <v>-1.6479994474138899</v>
      </c>
      <c r="AI1980" s="19">
        <v>2.26547383372235E-2</v>
      </c>
      <c r="AJ1980" s="51">
        <v>15.9923910407233</v>
      </c>
      <c r="AK1980" s="19">
        <v>0.34038835000130302</v>
      </c>
      <c r="AL1980" s="19">
        <v>4.7041659505339298E-2</v>
      </c>
      <c r="AM1980" s="51">
        <v>31.928995327325499</v>
      </c>
      <c r="AN1980" s="15"/>
      <c r="AO1980" s="22">
        <v>1.6782267608505201E-2</v>
      </c>
      <c r="AP1980" s="22">
        <v>-2.16071798595294E-2</v>
      </c>
      <c r="AQ1980" s="22">
        <v>4.6685871173394802E-2</v>
      </c>
      <c r="AR1980" s="22">
        <v>-6.30526045652368E-2</v>
      </c>
      <c r="AS1980" s="20">
        <v>8</v>
      </c>
      <c r="AT1980" s="20">
        <v>4</v>
      </c>
      <c r="AU1980" s="20">
        <v>7</v>
      </c>
      <c r="AV1980" s="21">
        <v>5</v>
      </c>
      <c r="AW1980" s="15"/>
      <c r="AX1980" s="25">
        <v>7.3157514305712504E-2</v>
      </c>
      <c r="AY1980" s="26">
        <v>0.51473316477858999</v>
      </c>
      <c r="AZ1980" s="26">
        <v>0.86880422061039997</v>
      </c>
      <c r="BA1980" s="26">
        <v>0.72382274334631802</v>
      </c>
      <c r="BB1980" s="85">
        <v>7.5481981791836001E-3</v>
      </c>
      <c r="BC1980" s="88">
        <v>-13.446091404562999</v>
      </c>
      <c r="BD1980" s="18">
        <v>43874</v>
      </c>
      <c r="BE1980" s="18">
        <v>43913</v>
      </c>
      <c r="BF1980" s="20"/>
      <c r="BG1980" s="18"/>
      <c r="BH1980" s="15"/>
    </row>
    <row r="1981" spans="1:60" x14ac:dyDescent="0.25">
      <c r="A1981" s="15"/>
      <c r="B1981" s="14" t="s">
        <v>6115</v>
      </c>
      <c r="C1981" s="14" t="s">
        <v>6116</v>
      </c>
      <c r="D1981" s="14" t="s">
        <v>6110</v>
      </c>
      <c r="E1981" s="16" t="s">
        <v>516</v>
      </c>
      <c r="F1981" s="16" t="s">
        <v>28</v>
      </c>
      <c r="G1981" s="81" t="s">
        <v>145</v>
      </c>
      <c r="H1981" s="82" t="s">
        <v>182</v>
      </c>
      <c r="I1981" s="17" t="s">
        <v>31</v>
      </c>
      <c r="J1981" s="17" t="s">
        <v>6117</v>
      </c>
      <c r="K1981" s="15"/>
      <c r="L1981" s="18">
        <v>44022</v>
      </c>
      <c r="M1981" s="83">
        <v>1162.4168999996</v>
      </c>
      <c r="N1981" s="84">
        <v>1162.4168999996</v>
      </c>
      <c r="O1981" s="84">
        <v>1177.87010000087</v>
      </c>
      <c r="P1981" s="85">
        <f t="shared" si="30"/>
        <v>0.98688038689388702</v>
      </c>
      <c r="Q1981" s="18">
        <v>43874</v>
      </c>
      <c r="R1981" s="86">
        <v>15236430.370999999</v>
      </c>
      <c r="S1981" s="86">
        <v>12909567.9433906</v>
      </c>
      <c r="T1981" s="15"/>
      <c r="U1981" s="19">
        <v>4.4309589029580803E-3</v>
      </c>
      <c r="V1981" s="51">
        <v>0.48500880566280102</v>
      </c>
      <c r="W1981" s="19">
        <v>3.1673623823735397E-2</v>
      </c>
      <c r="X1981" s="51">
        <v>3.9562796334394101</v>
      </c>
      <c r="Y1981" s="19">
        <v>5.4936314609221899E-3</v>
      </c>
      <c r="Z1981" s="51">
        <v>19.881036604347202</v>
      </c>
      <c r="AA1981" s="19">
        <v>6.7856007994123502E-2</v>
      </c>
      <c r="AB1981" s="51">
        <v>27.3622677025851</v>
      </c>
      <c r="AC1981" s="19">
        <v>0.12541897623858</v>
      </c>
      <c r="AD1981" s="51">
        <v>36.827753122139299</v>
      </c>
      <c r="AE1981" s="19"/>
      <c r="AF1981" s="87"/>
      <c r="AG1981" s="19">
        <v>1.6866593196027701E-3</v>
      </c>
      <c r="AH1981" s="51">
        <v>-1.6301550598654999</v>
      </c>
      <c r="AI1981" s="19">
        <v>2.6157181971939301E-2</v>
      </c>
      <c r="AJ1981" s="51">
        <v>16.342635404202198</v>
      </c>
      <c r="AK1981" s="19">
        <v>0.162416899998789</v>
      </c>
      <c r="AL1981" s="19">
        <v>5.4010509677027599E-2</v>
      </c>
      <c r="AM1981" s="51">
        <v>42.140163289441297</v>
      </c>
      <c r="AN1981" s="15"/>
      <c r="AO1981" s="22">
        <v>1.68003564504033E-2</v>
      </c>
      <c r="AP1981" s="22">
        <v>-2.15897843336279E-2</v>
      </c>
      <c r="AQ1981" s="22">
        <v>4.7245489162378397E-2</v>
      </c>
      <c r="AR1981" s="22">
        <v>-6.2535243259844706E-2</v>
      </c>
      <c r="AS1981" s="20">
        <v>8</v>
      </c>
      <c r="AT1981" s="20">
        <v>4</v>
      </c>
      <c r="AU1981" s="20">
        <v>7</v>
      </c>
      <c r="AV1981" s="21">
        <v>5</v>
      </c>
      <c r="AW1981" s="15"/>
      <c r="AX1981" s="25">
        <v>7.3169604083741402E-2</v>
      </c>
      <c r="AY1981" s="26">
        <v>0.60206626984654599</v>
      </c>
      <c r="AZ1981" s="26">
        <v>0.89404410442239202</v>
      </c>
      <c r="BA1981" s="26">
        <v>0.84934858533142699</v>
      </c>
      <c r="BB1981" s="85">
        <v>7.5496302063402304E-3</v>
      </c>
      <c r="BC1981" s="88">
        <v>-13.385983734595399</v>
      </c>
      <c r="BD1981" s="18">
        <v>43874</v>
      </c>
      <c r="BE1981" s="18">
        <v>43913</v>
      </c>
      <c r="BF1981" s="20"/>
      <c r="BG1981" s="18"/>
      <c r="BH1981" s="15"/>
    </row>
    <row r="1982" spans="1:60" x14ac:dyDescent="0.25">
      <c r="A1982" s="15"/>
      <c r="B1982" s="14" t="s">
        <v>6118</v>
      </c>
      <c r="C1982" s="14" t="s">
        <v>6119</v>
      </c>
      <c r="D1982" s="14" t="s">
        <v>6110</v>
      </c>
      <c r="E1982" s="16" t="s">
        <v>317</v>
      </c>
      <c r="F1982" s="16" t="s">
        <v>28</v>
      </c>
      <c r="G1982" s="81" t="s">
        <v>145</v>
      </c>
      <c r="H1982" s="82" t="s">
        <v>182</v>
      </c>
      <c r="I1982" s="17" t="s">
        <v>31</v>
      </c>
      <c r="J1982" s="17" t="s">
        <v>64</v>
      </c>
      <c r="K1982" s="15"/>
      <c r="L1982" s="18">
        <v>44022</v>
      </c>
      <c r="M1982" s="83">
        <v>1311.04439999908</v>
      </c>
      <c r="N1982" s="84">
        <v>1311.04439999908</v>
      </c>
      <c r="O1982" s="84"/>
      <c r="P1982" s="85" t="str">
        <f t="shared" si="30"/>
        <v/>
      </c>
      <c r="Q1982" s="18"/>
      <c r="R1982" s="86">
        <v>489027606.48799998</v>
      </c>
      <c r="S1982" s="86"/>
      <c r="T1982" s="15"/>
      <c r="U1982" s="19">
        <v>4.3869769651792003E-3</v>
      </c>
      <c r="V1982" s="51">
        <v>0.480610611884913</v>
      </c>
      <c r="W1982" s="19">
        <v>3.0317823815494201E-2</v>
      </c>
      <c r="X1982" s="51">
        <v>3.8206996326152902</v>
      </c>
      <c r="Y1982" s="19"/>
      <c r="Z1982" s="51"/>
      <c r="AA1982" s="19"/>
      <c r="AB1982" s="51"/>
      <c r="AC1982" s="19"/>
      <c r="AD1982" s="51"/>
      <c r="AE1982" s="19"/>
      <c r="AF1982" s="87"/>
      <c r="AG1982" s="19">
        <v>1.24773695824842E-3</v>
      </c>
      <c r="AH1982" s="51">
        <v>-1.67404729600094</v>
      </c>
      <c r="AI1982" s="19"/>
      <c r="AJ1982" s="51"/>
      <c r="AK1982" s="19">
        <v>-1.7797859008169301E-2</v>
      </c>
      <c r="AL1982" s="19">
        <v>-4.2183964699724998E-2</v>
      </c>
      <c r="AM1982" s="51">
        <v>11.648228292688099</v>
      </c>
      <c r="AN1982" s="15"/>
      <c r="AO1982" s="22">
        <v>1.6755778307924601E-2</v>
      </c>
      <c r="AP1982" s="22">
        <v>-2.1632693133142301E-2</v>
      </c>
      <c r="AQ1982" s="22">
        <v>4.5868998358855599E-2</v>
      </c>
      <c r="AR1982" s="22">
        <v>-6.3808427104959306E-2</v>
      </c>
      <c r="AS1982" s="20"/>
      <c r="AT1982" s="20"/>
      <c r="AU1982" s="20"/>
      <c r="AV1982" s="21"/>
      <c r="AW1982" s="15"/>
      <c r="AX1982" s="25"/>
      <c r="AY1982" s="26"/>
      <c r="AZ1982" s="26"/>
      <c r="BA1982" s="26"/>
      <c r="BB1982" s="85"/>
      <c r="BC1982" s="88">
        <v>-13.3836729220784</v>
      </c>
      <c r="BD1982" s="18">
        <v>43875</v>
      </c>
      <c r="BE1982" s="18">
        <v>43913</v>
      </c>
      <c r="BF1982" s="20"/>
      <c r="BG1982" s="18"/>
      <c r="BH1982" s="15"/>
    </row>
    <row r="1983" spans="1:60" x14ac:dyDescent="0.25">
      <c r="A1983" s="15"/>
      <c r="B1983" s="14" t="s">
        <v>6120</v>
      </c>
      <c r="C1983" s="14" t="s">
        <v>6121</v>
      </c>
      <c r="D1983" s="14" t="s">
        <v>6122</v>
      </c>
      <c r="E1983" s="16" t="s">
        <v>36</v>
      </c>
      <c r="F1983" s="16" t="s">
        <v>28</v>
      </c>
      <c r="G1983" s="81" t="s">
        <v>145</v>
      </c>
      <c r="H1983" s="82" t="s">
        <v>182</v>
      </c>
      <c r="I1983" s="17" t="s">
        <v>31</v>
      </c>
      <c r="J1983" s="17" t="s">
        <v>6123</v>
      </c>
      <c r="K1983" s="15"/>
      <c r="L1983" s="18">
        <v>43874</v>
      </c>
      <c r="M1983" s="83"/>
      <c r="N1983" s="84"/>
      <c r="O1983" s="84">
        <v>1757.37790000066</v>
      </c>
      <c r="P1983" s="85">
        <f t="shared" si="30"/>
        <v>0</v>
      </c>
      <c r="Q1983" s="18">
        <v>43874</v>
      </c>
      <c r="R1983" s="86"/>
      <c r="S1983" s="86">
        <v>119876207.37612499</v>
      </c>
      <c r="T1983" s="15"/>
      <c r="U1983" s="19"/>
      <c r="V1983" s="51"/>
      <c r="W1983" s="19"/>
      <c r="X1983" s="51"/>
      <c r="Y1983" s="19"/>
      <c r="Z1983" s="51"/>
      <c r="AA1983" s="19"/>
      <c r="AB1983" s="51"/>
      <c r="AC1983" s="19"/>
      <c r="AD1983" s="51"/>
      <c r="AE1983" s="19"/>
      <c r="AF1983" s="87"/>
      <c r="AG1983" s="19"/>
      <c r="AH1983" s="51"/>
      <c r="AI1983" s="19"/>
      <c r="AJ1983" s="51"/>
      <c r="AK1983" s="19"/>
      <c r="AL1983" s="19"/>
      <c r="AM1983" s="51"/>
      <c r="AN1983" s="15"/>
      <c r="AO1983" s="22">
        <v>9.71717275388073E-3</v>
      </c>
      <c r="AP1983" s="22">
        <v>-9.3562517440659593E-3</v>
      </c>
      <c r="AQ1983" s="22">
        <v>2.59927144979883E-2</v>
      </c>
      <c r="AR1983" s="22">
        <v>-7.1924088797459297E-3</v>
      </c>
      <c r="AS1983" s="20"/>
      <c r="AT1983" s="20"/>
      <c r="AU1983" s="20"/>
      <c r="AV1983" s="21"/>
      <c r="AW1983" s="15"/>
      <c r="AX1983" s="25"/>
      <c r="AY1983" s="26"/>
      <c r="AZ1983" s="26"/>
      <c r="BA1983" s="26"/>
      <c r="BB1983" s="85"/>
      <c r="BC1983" s="88">
        <v>-2.8475202085537599</v>
      </c>
      <c r="BD1983" s="18">
        <v>43797</v>
      </c>
      <c r="BE1983" s="18">
        <v>43808</v>
      </c>
      <c r="BF1983" s="20">
        <v>27</v>
      </c>
      <c r="BG1983" s="18">
        <v>43836</v>
      </c>
      <c r="BH1983" s="15"/>
    </row>
    <row r="1984" spans="1:60" x14ac:dyDescent="0.25">
      <c r="A1984" s="15"/>
      <c r="B1984" s="14" t="s">
        <v>6124</v>
      </c>
      <c r="C1984" s="14" t="s">
        <v>6125</v>
      </c>
      <c r="D1984" s="14" t="s">
        <v>6122</v>
      </c>
      <c r="E1984" s="16" t="s">
        <v>43</v>
      </c>
      <c r="F1984" s="16" t="s">
        <v>28</v>
      </c>
      <c r="G1984" s="81" t="s">
        <v>145</v>
      </c>
      <c r="H1984" s="82" t="s">
        <v>182</v>
      </c>
      <c r="I1984" s="17" t="s">
        <v>31</v>
      </c>
      <c r="J1984" s="17" t="s">
        <v>6126</v>
      </c>
      <c r="K1984" s="15"/>
      <c r="L1984" s="18">
        <v>44022</v>
      </c>
      <c r="M1984" s="83">
        <v>4223.6371999979001</v>
      </c>
      <c r="N1984" s="84">
        <v>4223.6371999979001</v>
      </c>
      <c r="O1984" s="84">
        <v>4333.2268999963999</v>
      </c>
      <c r="P1984" s="85">
        <f t="shared" si="30"/>
        <v>0.97470944805623017</v>
      </c>
      <c r="Q1984" s="18">
        <v>43874</v>
      </c>
      <c r="R1984" s="86">
        <v>25569674.682999998</v>
      </c>
      <c r="S1984" s="86">
        <v>23851976.715468701</v>
      </c>
      <c r="T1984" s="15"/>
      <c r="U1984" s="19">
        <v>4.7768826643732601E-3</v>
      </c>
      <c r="V1984" s="51">
        <v>0.51960118180431902</v>
      </c>
      <c r="W1984" s="19">
        <v>3.4433452943631003E-2</v>
      </c>
      <c r="X1984" s="51">
        <v>4.2322625454325999</v>
      </c>
      <c r="Y1984" s="19">
        <v>-7.7210817707964504E-3</v>
      </c>
      <c r="Z1984" s="51">
        <v>18.559565281175299</v>
      </c>
      <c r="AA1984" s="19">
        <v>6.21440056511346E-2</v>
      </c>
      <c r="AB1984" s="51">
        <v>26.791067468264401</v>
      </c>
      <c r="AC1984" s="19">
        <v>0.102230969843804</v>
      </c>
      <c r="AD1984" s="51">
        <v>34.508952482661698</v>
      </c>
      <c r="AE1984" s="19">
        <v>0.149481145936152</v>
      </c>
      <c r="AF1984" s="87">
        <v>32.725346642197103</v>
      </c>
      <c r="AG1984" s="19">
        <v>3.9346255962300304E-3</v>
      </c>
      <c r="AH1984" s="51">
        <v>-1.4053584322027699</v>
      </c>
      <c r="AI1984" s="19">
        <v>1.5469936093722899E-2</v>
      </c>
      <c r="AJ1984" s="51">
        <v>15.273910816366</v>
      </c>
      <c r="AK1984" s="19">
        <v>0.47022462812659799</v>
      </c>
      <c r="AL1984" s="19">
        <v>5.84420143040916E-2</v>
      </c>
      <c r="AM1984" s="51">
        <v>38.2600316071766</v>
      </c>
      <c r="AN1984" s="15"/>
      <c r="AO1984" s="22">
        <v>2.0876118791420602E-2</v>
      </c>
      <c r="AP1984" s="22">
        <v>-2.6858366565647902E-2</v>
      </c>
      <c r="AQ1984" s="22">
        <v>5.0940379060193698E-2</v>
      </c>
      <c r="AR1984" s="22">
        <v>-7.5006987453889507E-2</v>
      </c>
      <c r="AS1984" s="20">
        <v>8</v>
      </c>
      <c r="AT1984" s="20">
        <v>4</v>
      </c>
      <c r="AU1984" s="20">
        <v>7</v>
      </c>
      <c r="AV1984" s="21">
        <v>5</v>
      </c>
      <c r="AW1984" s="15"/>
      <c r="AX1984" s="25">
        <v>8.4446151158335897E-2</v>
      </c>
      <c r="AY1984" s="26">
        <v>0.46291906918713699</v>
      </c>
      <c r="AZ1984" s="26">
        <v>0.89559990880206897</v>
      </c>
      <c r="BA1984" s="26">
        <v>0.65092148470557698</v>
      </c>
      <c r="BB1984" s="85">
        <v>8.7106021173258292E-3</v>
      </c>
      <c r="BC1984" s="88">
        <v>-15.837195139625701</v>
      </c>
      <c r="BD1984" s="18">
        <v>43874</v>
      </c>
      <c r="BE1984" s="18">
        <v>43913</v>
      </c>
      <c r="BF1984" s="20"/>
      <c r="BG1984" s="18"/>
      <c r="BH1984" s="15"/>
    </row>
    <row r="1985" spans="1:60" x14ac:dyDescent="0.25">
      <c r="A1985" s="15"/>
      <c r="B1985" s="14" t="s">
        <v>6127</v>
      </c>
      <c r="C1985" s="14" t="s">
        <v>6128</v>
      </c>
      <c r="D1985" s="14" t="s">
        <v>6122</v>
      </c>
      <c r="E1985" s="16" t="s">
        <v>516</v>
      </c>
      <c r="F1985" s="16" t="s">
        <v>28</v>
      </c>
      <c r="G1985" s="81" t="s">
        <v>145</v>
      </c>
      <c r="H1985" s="82" t="s">
        <v>182</v>
      </c>
      <c r="I1985" s="17" t="s">
        <v>31</v>
      </c>
      <c r="J1985" s="17" t="s">
        <v>6129</v>
      </c>
      <c r="K1985" s="15"/>
      <c r="L1985" s="18">
        <v>44022</v>
      </c>
      <c r="M1985" s="83">
        <v>1140.8050999995301</v>
      </c>
      <c r="N1985" s="84">
        <v>1140.8050999995301</v>
      </c>
      <c r="O1985" s="84">
        <v>1167.32530000061</v>
      </c>
      <c r="P1985" s="85">
        <f t="shared" si="30"/>
        <v>0.97728122572082854</v>
      </c>
      <c r="Q1985" s="18">
        <v>43874</v>
      </c>
      <c r="R1985" s="86">
        <v>10432873.601</v>
      </c>
      <c r="S1985" s="86">
        <v>10927036.876671899</v>
      </c>
      <c r="T1985" s="15"/>
      <c r="U1985" s="19">
        <v>4.7947732564352901E-3</v>
      </c>
      <c r="V1985" s="51">
        <v>0.521390241010522</v>
      </c>
      <c r="W1985" s="19">
        <v>3.4986055692570503E-2</v>
      </c>
      <c r="X1985" s="51">
        <v>4.2875228203265596</v>
      </c>
      <c r="Y1985" s="19">
        <v>-4.5004094381511104E-3</v>
      </c>
      <c r="Z1985" s="51">
        <v>18.881632514443499</v>
      </c>
      <c r="AA1985" s="19">
        <v>6.9089206230273703E-2</v>
      </c>
      <c r="AB1985" s="51">
        <v>27.485587526200099</v>
      </c>
      <c r="AC1985" s="19">
        <v>0.116673123789951</v>
      </c>
      <c r="AD1985" s="51">
        <v>35.9531678772764</v>
      </c>
      <c r="AE1985" s="19"/>
      <c r="AF1985" s="87"/>
      <c r="AG1985" s="19">
        <v>4.1133431877824504E-3</v>
      </c>
      <c r="AH1985" s="51">
        <v>-1.3874866730475299</v>
      </c>
      <c r="AI1985" s="19">
        <v>1.89474430717382E-2</v>
      </c>
      <c r="AJ1985" s="51">
        <v>15.6216615141748</v>
      </c>
      <c r="AK1985" s="19">
        <v>0.140805099999852</v>
      </c>
      <c r="AL1985" s="19">
        <v>4.8637993188094697E-2</v>
      </c>
      <c r="AM1985" s="51">
        <v>41.164424700487899</v>
      </c>
      <c r="AN1985" s="15"/>
      <c r="AO1985" s="22">
        <v>2.0894267849143899E-2</v>
      </c>
      <c r="AP1985" s="22">
        <v>-2.6841008509109102E-2</v>
      </c>
      <c r="AQ1985" s="22">
        <v>5.1501811760317699E-2</v>
      </c>
      <c r="AR1985" s="22">
        <v>-7.4496275136916701E-2</v>
      </c>
      <c r="AS1985" s="20">
        <v>8</v>
      </c>
      <c r="AT1985" s="20">
        <v>4</v>
      </c>
      <c r="AU1985" s="20">
        <v>7</v>
      </c>
      <c r="AV1985" s="21">
        <v>5</v>
      </c>
      <c r="AW1985" s="15"/>
      <c r="AX1985" s="25">
        <v>8.4453681747254497E-2</v>
      </c>
      <c r="AY1985" s="26">
        <v>0.53868084408441097</v>
      </c>
      <c r="AZ1985" s="26">
        <v>0.92144514302435698</v>
      </c>
      <c r="BA1985" s="26">
        <v>0.759574932779287</v>
      </c>
      <c r="BB1985" s="85">
        <v>8.7116052682540603E-3</v>
      </c>
      <c r="BC1985" s="88">
        <v>-15.7787122407317</v>
      </c>
      <c r="BD1985" s="18">
        <v>43874</v>
      </c>
      <c r="BE1985" s="18">
        <v>43913</v>
      </c>
      <c r="BF1985" s="20"/>
      <c r="BG1985" s="18"/>
      <c r="BH1985" s="15"/>
    </row>
    <row r="1986" spans="1:60" x14ac:dyDescent="0.25">
      <c r="A1986" s="15"/>
      <c r="B1986" s="14" t="s">
        <v>6130</v>
      </c>
      <c r="C1986" s="14" t="s">
        <v>6131</v>
      </c>
      <c r="D1986" s="14" t="s">
        <v>6122</v>
      </c>
      <c r="E1986" s="16" t="s">
        <v>317</v>
      </c>
      <c r="F1986" s="16" t="s">
        <v>28</v>
      </c>
      <c r="G1986" s="81" t="s">
        <v>145</v>
      </c>
      <c r="H1986" s="82" t="s">
        <v>182</v>
      </c>
      <c r="I1986" s="17" t="s">
        <v>31</v>
      </c>
      <c r="J1986" s="17" t="s">
        <v>64</v>
      </c>
      <c r="K1986" s="15"/>
      <c r="L1986" s="18">
        <v>44022</v>
      </c>
      <c r="M1986" s="83">
        <v>1702.89059999958</v>
      </c>
      <c r="N1986" s="84">
        <v>1702.89059999958</v>
      </c>
      <c r="O1986" s="84"/>
      <c r="P1986" s="85" t="str">
        <f t="shared" si="30"/>
        <v/>
      </c>
      <c r="Q1986" s="18"/>
      <c r="R1986" s="86">
        <v>152888975.50099999</v>
      </c>
      <c r="S1986" s="86"/>
      <c r="T1986" s="15"/>
      <c r="U1986" s="19">
        <v>4.7369635558425199E-3</v>
      </c>
      <c r="V1986" s="51">
        <v>0.51560927095124498</v>
      </c>
      <c r="W1986" s="19">
        <v>3.3201198857568698E-2</v>
      </c>
      <c r="X1986" s="51">
        <v>4.1090371368263696</v>
      </c>
      <c r="Y1986" s="19"/>
      <c r="Z1986" s="51"/>
      <c r="AA1986" s="19"/>
      <c r="AB1986" s="51"/>
      <c r="AC1986" s="19"/>
      <c r="AD1986" s="51"/>
      <c r="AE1986" s="19"/>
      <c r="AF1986" s="87"/>
      <c r="AG1986" s="19">
        <v>3.5358199565962401E-3</v>
      </c>
      <c r="AH1986" s="51">
        <v>-1.44523899616615</v>
      </c>
      <c r="AI1986" s="19"/>
      <c r="AJ1986" s="51"/>
      <c r="AK1986" s="19">
        <v>-2.9152440100006099E-2</v>
      </c>
      <c r="AL1986" s="19">
        <v>-6.8543657675982098E-2</v>
      </c>
      <c r="AM1986" s="51">
        <v>10.5127701835008</v>
      </c>
      <c r="AN1986" s="15"/>
      <c r="AO1986" s="22">
        <v>2.0835541816268201E-2</v>
      </c>
      <c r="AP1986" s="22">
        <v>-2.6897030976215298E-2</v>
      </c>
      <c r="AQ1986" s="22">
        <v>4.96886922246631E-2</v>
      </c>
      <c r="AR1986" s="22">
        <v>-7.6145507156106795E-2</v>
      </c>
      <c r="AS1986" s="20"/>
      <c r="AT1986" s="20"/>
      <c r="AU1986" s="20"/>
      <c r="AV1986" s="21"/>
      <c r="AW1986" s="15"/>
      <c r="AX1986" s="25"/>
      <c r="AY1986" s="26"/>
      <c r="AZ1986" s="26"/>
      <c r="BA1986" s="26"/>
      <c r="BB1986" s="85"/>
      <c r="BC1986" s="88">
        <v>-15.840160162420901</v>
      </c>
      <c r="BD1986" s="18">
        <v>43881</v>
      </c>
      <c r="BE1986" s="18">
        <v>43913</v>
      </c>
      <c r="BF1986" s="20"/>
      <c r="BG1986" s="18"/>
      <c r="BH1986" s="15"/>
    </row>
    <row r="1987" spans="1:60" x14ac:dyDescent="0.25">
      <c r="A1987" s="15"/>
      <c r="B1987" s="14" t="s">
        <v>6132</v>
      </c>
      <c r="C1987" s="14" t="s">
        <v>6133</v>
      </c>
      <c r="D1987" s="14" t="s">
        <v>6134</v>
      </c>
      <c r="E1987" s="16" t="s">
        <v>36</v>
      </c>
      <c r="F1987" s="16" t="s">
        <v>144</v>
      </c>
      <c r="G1987" s="81" t="s">
        <v>703</v>
      </c>
      <c r="H1987" s="82" t="s">
        <v>704</v>
      </c>
      <c r="I1987" s="17" t="s">
        <v>31</v>
      </c>
      <c r="J1987" s="17" t="s">
        <v>6135</v>
      </c>
      <c r="K1987" s="15"/>
      <c r="L1987" s="18">
        <v>44022</v>
      </c>
      <c r="M1987" s="83">
        <v>1211.36979999952</v>
      </c>
      <c r="N1987" s="84">
        <v>1211.36979999952</v>
      </c>
      <c r="O1987" s="84">
        <v>1211.36979999952</v>
      </c>
      <c r="P1987" s="85">
        <f t="shared" si="30"/>
        <v>1</v>
      </c>
      <c r="Q1987" s="18">
        <v>44022</v>
      </c>
      <c r="R1987" s="86">
        <v>9826479.2369999997</v>
      </c>
      <c r="S1987" s="86">
        <v>9377296.6666406207</v>
      </c>
      <c r="T1987" s="15"/>
      <c r="U1987" s="19">
        <v>1.2382828572299299E-5</v>
      </c>
      <c r="V1987" s="51">
        <v>4.3151198224222802E-2</v>
      </c>
      <c r="W1987" s="19">
        <v>1.9452840206213301E-4</v>
      </c>
      <c r="X1987" s="51">
        <v>0.80837009127208104</v>
      </c>
      <c r="Y1987" s="19">
        <v>3.7423769736051301E-3</v>
      </c>
      <c r="Z1987" s="51">
        <v>19.7059111556155</v>
      </c>
      <c r="AA1987" s="19">
        <v>1.1249491921262201E-2</v>
      </c>
      <c r="AB1987" s="51">
        <v>21.701616095291701</v>
      </c>
      <c r="AC1987" s="19">
        <v>2.7807841806861699E-2</v>
      </c>
      <c r="AD1987" s="51">
        <v>27.0666396789311</v>
      </c>
      <c r="AE1987" s="19">
        <v>4.33087267447263E-2</v>
      </c>
      <c r="AF1987" s="87">
        <v>22.108104723069101</v>
      </c>
      <c r="AG1987" s="19">
        <v>1.15007011117996E-4</v>
      </c>
      <c r="AH1987" s="51">
        <v>-1.78732029071398</v>
      </c>
      <c r="AI1987" s="19">
        <v>4.0893998357205402E-3</v>
      </c>
      <c r="AJ1987" s="51">
        <v>14.135857190573001</v>
      </c>
      <c r="AK1987" s="19">
        <v>0.207445601794461</v>
      </c>
      <c r="AL1987" s="19">
        <v>2.32594955377863E-2</v>
      </c>
      <c r="AM1987" s="51">
        <v>23.927908910642099</v>
      </c>
      <c r="AN1987" s="15"/>
      <c r="AO1987" s="22">
        <v>5.8204700508213104E-4</v>
      </c>
      <c r="AP1987" s="22">
        <v>3.5503908293321699E-6</v>
      </c>
      <c r="AQ1987" s="22">
        <v>1.4605343058065E-3</v>
      </c>
      <c r="AR1987" s="22">
        <v>1.15007011117996E-4</v>
      </c>
      <c r="AS1987" s="20">
        <v>12</v>
      </c>
      <c r="AT1987" s="20">
        <v>0</v>
      </c>
      <c r="AU1987" s="20">
        <v>7</v>
      </c>
      <c r="AV1987" s="21">
        <v>5</v>
      </c>
      <c r="AW1987" s="15"/>
      <c r="AX1987" s="25">
        <v>9.2664557217403897E-4</v>
      </c>
      <c r="AY1987" s="26">
        <v>-19.398816437402299</v>
      </c>
      <c r="AZ1987" s="26">
        <v>0.57925856594647496</v>
      </c>
      <c r="BA1987" s="26">
        <v>-13.8706234835554</v>
      </c>
      <c r="BB1987" s="85">
        <v>9.5751128606593703E-5</v>
      </c>
      <c r="BC1987" s="88">
        <v>0</v>
      </c>
      <c r="BD1987" s="18">
        <v>44022</v>
      </c>
      <c r="BE1987" s="18"/>
      <c r="BF1987" s="20"/>
      <c r="BG1987" s="18"/>
      <c r="BH1987" s="15"/>
    </row>
    <row r="1988" spans="1:60" x14ac:dyDescent="0.25">
      <c r="A1988" s="15"/>
      <c r="B1988" s="14" t="s">
        <v>6136</v>
      </c>
      <c r="C1988" s="14" t="s">
        <v>6137</v>
      </c>
      <c r="D1988" s="14" t="s">
        <v>6134</v>
      </c>
      <c r="E1988" s="16" t="s">
        <v>43</v>
      </c>
      <c r="F1988" s="16" t="s">
        <v>144</v>
      </c>
      <c r="G1988" s="81" t="s">
        <v>703</v>
      </c>
      <c r="H1988" s="82" t="s">
        <v>704</v>
      </c>
      <c r="I1988" s="17" t="s">
        <v>31</v>
      </c>
      <c r="J1988" s="17" t="s">
        <v>6138</v>
      </c>
      <c r="K1988" s="15"/>
      <c r="L1988" s="18">
        <v>44022</v>
      </c>
      <c r="M1988" s="83">
        <v>1125.11659999937</v>
      </c>
      <c r="N1988" s="84">
        <v>1125.11659999937</v>
      </c>
      <c r="O1988" s="84">
        <v>1125.11659999937</v>
      </c>
      <c r="P1988" s="85">
        <f t="shared" si="30"/>
        <v>1</v>
      </c>
      <c r="Q1988" s="18">
        <v>44022</v>
      </c>
      <c r="R1988" s="86">
        <v>3463032.139</v>
      </c>
      <c r="S1988" s="86">
        <v>3554397.6340546901</v>
      </c>
      <c r="T1988" s="15"/>
      <c r="U1988" s="19">
        <v>3.64407969755121E-6</v>
      </c>
      <c r="V1988" s="51">
        <v>4.2277323336747899E-2</v>
      </c>
      <c r="W1988" s="19">
        <v>1.21602182844072E-4</v>
      </c>
      <c r="X1988" s="51">
        <v>0.80107746935027502</v>
      </c>
      <c r="Y1988" s="19">
        <v>4.6102815176709598E-3</v>
      </c>
      <c r="Z1988" s="51">
        <v>19.792701610014799</v>
      </c>
      <c r="AA1988" s="19">
        <v>1.3165007483621601E-2</v>
      </c>
      <c r="AB1988" s="51">
        <v>21.893167651520301</v>
      </c>
      <c r="AC1988" s="19">
        <v>3.4971893535839599E-2</v>
      </c>
      <c r="AD1988" s="51">
        <v>27.7830448518507</v>
      </c>
      <c r="AE1988" s="19">
        <v>5.5218999024873497E-2</v>
      </c>
      <c r="AF1988" s="87">
        <v>23.299131951091098</v>
      </c>
      <c r="AG1988" s="19">
        <v>4.2308514821343097E-5</v>
      </c>
      <c r="AH1988" s="51">
        <v>-1.79459014034364</v>
      </c>
      <c r="AI1988" s="19">
        <v>4.95736519405909E-3</v>
      </c>
      <c r="AJ1988" s="51">
        <v>14.2226537264069</v>
      </c>
      <c r="AK1988" s="19">
        <v>0.12511660000018299</v>
      </c>
      <c r="AL1988" s="19">
        <v>1.49120051646605E-2</v>
      </c>
      <c r="AM1988" s="51">
        <v>18.040176020906099</v>
      </c>
      <c r="AN1988" s="15"/>
      <c r="AO1988" s="22">
        <v>6.01487317908322E-4</v>
      </c>
      <c r="AP1988" s="22">
        <v>3.5556186048779599E-6</v>
      </c>
      <c r="AQ1988" s="22">
        <v>1.68543910331209E-3</v>
      </c>
      <c r="AR1988" s="22">
        <v>4.2308514821343097E-5</v>
      </c>
      <c r="AS1988" s="20">
        <v>12</v>
      </c>
      <c r="AT1988" s="20">
        <v>0</v>
      </c>
      <c r="AU1988" s="20">
        <v>7</v>
      </c>
      <c r="AV1988" s="21">
        <v>5</v>
      </c>
      <c r="AW1988" s="15"/>
      <c r="AX1988" s="25">
        <v>1.00886092207816E-3</v>
      </c>
      <c r="AY1988" s="26">
        <v>-16.193356535484799</v>
      </c>
      <c r="AZ1988" s="26">
        <v>0.58571151062369597</v>
      </c>
      <c r="BA1988" s="26">
        <v>-13.1895670262893</v>
      </c>
      <c r="BB1988" s="85">
        <v>1.04246271609725E-4</v>
      </c>
      <c r="BC1988" s="88">
        <v>0</v>
      </c>
      <c r="BD1988" s="18">
        <v>44022</v>
      </c>
      <c r="BE1988" s="18"/>
      <c r="BF1988" s="20"/>
      <c r="BG1988" s="18"/>
      <c r="BH1988" s="15"/>
    </row>
    <row r="1989" spans="1:60" x14ac:dyDescent="0.25">
      <c r="A1989" s="15"/>
      <c r="B1989" s="14" t="s">
        <v>6139</v>
      </c>
      <c r="C1989" s="14" t="s">
        <v>6140</v>
      </c>
      <c r="D1989" s="14" t="s">
        <v>6134</v>
      </c>
      <c r="E1989" s="16" t="s">
        <v>257</v>
      </c>
      <c r="F1989" s="16" t="s">
        <v>144</v>
      </c>
      <c r="G1989" s="81" t="s">
        <v>703</v>
      </c>
      <c r="H1989" s="82" t="s">
        <v>704</v>
      </c>
      <c r="I1989" s="17" t="s">
        <v>31</v>
      </c>
      <c r="J1989" s="17" t="s">
        <v>6141</v>
      </c>
      <c r="K1989" s="15"/>
      <c r="L1989" s="18">
        <v>44022</v>
      </c>
      <c r="M1989" s="83">
        <v>1198.3542999997701</v>
      </c>
      <c r="N1989" s="84">
        <v>1198.3542999997701</v>
      </c>
      <c r="O1989" s="84">
        <v>1198.3542999997701</v>
      </c>
      <c r="P1989" s="85">
        <f t="shared" si="30"/>
        <v>1</v>
      </c>
      <c r="Q1989" s="18">
        <v>44022</v>
      </c>
      <c r="R1989" s="86">
        <v>1468052.0419999999</v>
      </c>
      <c r="S1989" s="86">
        <v>1689126.3312558599</v>
      </c>
      <c r="T1989" s="15"/>
      <c r="U1989" s="19">
        <v>3.6717156035592801E-6</v>
      </c>
      <c r="V1989" s="51">
        <v>4.2280086927348699E-2</v>
      </c>
      <c r="W1989" s="19">
        <v>1.2168165994808099E-4</v>
      </c>
      <c r="X1989" s="51">
        <v>0.80108541706067604</v>
      </c>
      <c r="Y1989" s="19">
        <v>4.3009588407585397E-3</v>
      </c>
      <c r="Z1989" s="51">
        <v>19.7617693423235</v>
      </c>
      <c r="AA1989" s="19">
        <v>1.2326114912866599E-2</v>
      </c>
      <c r="AB1989" s="51">
        <v>21.809278394444799</v>
      </c>
      <c r="AC1989" s="19">
        <v>3.2534165871766198E-2</v>
      </c>
      <c r="AD1989" s="51">
        <v>27.5392720854434</v>
      </c>
      <c r="AE1989" s="19">
        <v>5.16631681566651E-2</v>
      </c>
      <c r="AF1989" s="87">
        <v>22.943548864277499</v>
      </c>
      <c r="AG1989" s="19">
        <v>4.23098117607879E-5</v>
      </c>
      <c r="AH1989" s="51">
        <v>-1.7945900106496999</v>
      </c>
      <c r="AI1989" s="19">
        <v>4.6480998644255998E-3</v>
      </c>
      <c r="AJ1989" s="51">
        <v>14.191727193436201</v>
      </c>
      <c r="AK1989" s="19">
        <v>0.19465088226570501</v>
      </c>
      <c r="AL1989" s="19">
        <v>2.2114680828963201E-2</v>
      </c>
      <c r="AM1989" s="51">
        <v>22.022730121796499</v>
      </c>
      <c r="AN1989" s="15"/>
      <c r="AO1989" s="22">
        <v>5.97394084252301E-4</v>
      </c>
      <c r="AP1989" s="22">
        <v>3.5886914702132302E-6</v>
      </c>
      <c r="AQ1989" s="22">
        <v>1.56975608842913E-3</v>
      </c>
      <c r="AR1989" s="22">
        <v>4.23098117607879E-5</v>
      </c>
      <c r="AS1989" s="20">
        <v>12</v>
      </c>
      <c r="AT1989" s="20">
        <v>0</v>
      </c>
      <c r="AU1989" s="20">
        <v>7</v>
      </c>
      <c r="AV1989" s="21">
        <v>5</v>
      </c>
      <c r="AW1989" s="15"/>
      <c r="AX1989" s="25">
        <v>9.7899407590375589E-4</v>
      </c>
      <c r="AY1989" s="26">
        <v>-17.4645436841529</v>
      </c>
      <c r="AZ1989" s="26">
        <v>0.582912609134837</v>
      </c>
      <c r="BA1989" s="26">
        <v>-13.5095106570952</v>
      </c>
      <c r="BB1989" s="85">
        <v>1.01160400339353E-4</v>
      </c>
      <c r="BC1989" s="88">
        <v>0</v>
      </c>
      <c r="BD1989" s="18">
        <v>44022</v>
      </c>
      <c r="BE1989" s="18"/>
      <c r="BF1989" s="20"/>
      <c r="BG1989" s="18"/>
      <c r="BH1989" s="15"/>
    </row>
    <row r="1990" spans="1:60" x14ac:dyDescent="0.25">
      <c r="A1990" s="15"/>
      <c r="B1990" s="14" t="s">
        <v>6142</v>
      </c>
      <c r="C1990" s="14" t="s">
        <v>6143</v>
      </c>
      <c r="D1990" s="14" t="s">
        <v>6134</v>
      </c>
      <c r="E1990" s="16" t="s">
        <v>505</v>
      </c>
      <c r="F1990" s="16" t="s">
        <v>144</v>
      </c>
      <c r="G1990" s="81" t="s">
        <v>703</v>
      </c>
      <c r="H1990" s="82" t="s">
        <v>704</v>
      </c>
      <c r="I1990" s="17" t="s">
        <v>31</v>
      </c>
      <c r="J1990" s="17" t="s">
        <v>6144</v>
      </c>
      <c r="K1990" s="15"/>
      <c r="L1990" s="18">
        <v>44022</v>
      </c>
      <c r="M1990" s="83">
        <v>1268.8070999998599</v>
      </c>
      <c r="N1990" s="84">
        <v>1268.8070999998599</v>
      </c>
      <c r="O1990" s="84">
        <v>1268.8070999998599</v>
      </c>
      <c r="P1990" s="85">
        <f t="shared" si="30"/>
        <v>1</v>
      </c>
      <c r="Q1990" s="18">
        <v>44022</v>
      </c>
      <c r="R1990" s="86">
        <v>21202394.995000001</v>
      </c>
      <c r="S1990" s="86">
        <v>8731440.7746875007</v>
      </c>
      <c r="T1990" s="15"/>
      <c r="U1990" s="19">
        <v>1.26892464322736E-5</v>
      </c>
      <c r="V1990" s="51">
        <v>4.3181840010220199E-2</v>
      </c>
      <c r="W1990" s="19">
        <v>4.4352643089951E-4</v>
      </c>
      <c r="X1990" s="51">
        <v>0.83326989415581898</v>
      </c>
      <c r="Y1990" s="19">
        <v>7.2543660280643997E-3</v>
      </c>
      <c r="Z1990" s="51">
        <v>20.0571100610541</v>
      </c>
      <c r="AA1990" s="19">
        <v>1.92914774925157E-2</v>
      </c>
      <c r="AB1990" s="51">
        <v>22.505814652424299</v>
      </c>
      <c r="AC1990" s="19">
        <v>4.8154014333704302E-2</v>
      </c>
      <c r="AD1990" s="51">
        <v>29.101256931637199</v>
      </c>
      <c r="AE1990" s="19">
        <v>7.6565361652683406E-2</v>
      </c>
      <c r="AF1990" s="87">
        <v>25.433768213872099</v>
      </c>
      <c r="AG1990" s="19">
        <v>1.37392002216075E-4</v>
      </c>
      <c r="AH1990" s="51">
        <v>-1.7850817916041699</v>
      </c>
      <c r="AI1990" s="19">
        <v>7.7799093432986402E-3</v>
      </c>
      <c r="AJ1990" s="51">
        <v>14.5049081413308</v>
      </c>
      <c r="AK1990" s="19">
        <v>0.26880709999939401</v>
      </c>
      <c r="AL1990" s="19">
        <v>3.0344381460963601E-2</v>
      </c>
      <c r="AM1990" s="51">
        <v>32.409226020798101</v>
      </c>
      <c r="AN1990" s="15"/>
      <c r="AO1990" s="22">
        <v>6.0990416022832505E-4</v>
      </c>
      <c r="AP1990" s="22">
        <v>1.26105878734961E-5</v>
      </c>
      <c r="AQ1990" s="22">
        <v>2.2904056386323598E-3</v>
      </c>
      <c r="AR1990" s="22">
        <v>1.37392002216075E-4</v>
      </c>
      <c r="AS1990" s="20">
        <v>12</v>
      </c>
      <c r="AT1990" s="20">
        <v>0</v>
      </c>
      <c r="AU1990" s="20">
        <v>7</v>
      </c>
      <c r="AV1990" s="21">
        <v>5</v>
      </c>
      <c r="AW1990" s="15"/>
      <c r="AX1990" s="25">
        <v>1.1083517915778901E-3</v>
      </c>
      <c r="AY1990" s="26">
        <v>-9.6215766894165409</v>
      </c>
      <c r="AZ1990" s="26">
        <v>0.605988258090292</v>
      </c>
      <c r="BA1990" s="26">
        <v>-10.6784769367659</v>
      </c>
      <c r="BB1990" s="85">
        <v>1.1452632251902601E-4</v>
      </c>
      <c r="BC1990" s="88">
        <v>0</v>
      </c>
      <c r="BD1990" s="18">
        <v>44022</v>
      </c>
      <c r="BE1990" s="18"/>
      <c r="BF1990" s="20"/>
      <c r="BG1990" s="18"/>
      <c r="BH1990" s="15"/>
    </row>
    <row r="1991" spans="1:60" x14ac:dyDescent="0.25">
      <c r="A1991" s="15"/>
      <c r="B1991" s="14" t="s">
        <v>6145</v>
      </c>
      <c r="C1991" s="14" t="s">
        <v>6146</v>
      </c>
      <c r="D1991" s="14" t="s">
        <v>6147</v>
      </c>
      <c r="E1991" s="16" t="s">
        <v>36</v>
      </c>
      <c r="F1991" s="16" t="s">
        <v>144</v>
      </c>
      <c r="G1991" s="81" t="s">
        <v>703</v>
      </c>
      <c r="H1991" s="82" t="s">
        <v>173</v>
      </c>
      <c r="I1991" s="17" t="s">
        <v>31</v>
      </c>
      <c r="J1991" s="17" t="s">
        <v>6148</v>
      </c>
      <c r="K1991" s="15"/>
      <c r="L1991" s="18">
        <v>44022</v>
      </c>
      <c r="M1991" s="83">
        <v>1271.5338000003201</v>
      </c>
      <c r="N1991" s="84">
        <v>1271.5338000003201</v>
      </c>
      <c r="O1991" s="84">
        <v>1283.6154999993701</v>
      </c>
      <c r="P1991" s="85">
        <f t="shared" ref="P1991:P2054" si="31">IFERROR(N1991/O1991,"")</f>
        <v>0.99058775778334252</v>
      </c>
      <c r="Q1991" s="18">
        <v>44018</v>
      </c>
      <c r="R1991" s="86">
        <v>491632.83199999999</v>
      </c>
      <c r="S1991" s="86">
        <v>553352.84927050804</v>
      </c>
      <c r="T1991" s="15"/>
      <c r="U1991" s="19">
        <v>-3.3020067257893997E-4</v>
      </c>
      <c r="V1991" s="51">
        <v>8.8928481090988498E-3</v>
      </c>
      <c r="W1991" s="19">
        <v>-8.7884567583387304E-3</v>
      </c>
      <c r="X1991" s="51">
        <v>-8.9928424768004306E-2</v>
      </c>
      <c r="Y1991" s="19">
        <v>-3.2562826099820099E-3</v>
      </c>
      <c r="Z1991" s="51">
        <v>19.006045197253101</v>
      </c>
      <c r="AA1991" s="19">
        <v>2.5012625901581501E-2</v>
      </c>
      <c r="AB1991" s="51">
        <v>23.077929493330899</v>
      </c>
      <c r="AC1991" s="19">
        <v>6.5665456653732704E-2</v>
      </c>
      <c r="AD1991" s="51">
        <v>30.852401163632699</v>
      </c>
      <c r="AE1991" s="19">
        <v>0.108558902145887</v>
      </c>
      <c r="AF1991" s="87">
        <v>28.6331222631852</v>
      </c>
      <c r="AG1991" s="19">
        <v>-5.7016683331312401E-4</v>
      </c>
      <c r="AH1991" s="51">
        <v>-1.85583767515709</v>
      </c>
      <c r="AI1991" s="19">
        <v>7.8226586992968805E-4</v>
      </c>
      <c r="AJ1991" s="51">
        <v>13.8051437939866</v>
      </c>
      <c r="AK1991" s="19">
        <v>0.265497377509892</v>
      </c>
      <c r="AL1991" s="19">
        <v>3.03596147823555E-2</v>
      </c>
      <c r="AM1991" s="51">
        <v>29.632041181961501</v>
      </c>
      <c r="AN1991" s="15"/>
      <c r="AO1991" s="22">
        <v>1.6405360323915399E-2</v>
      </c>
      <c r="AP1991" s="22">
        <v>-2.0437751462850401E-2</v>
      </c>
      <c r="AQ1991" s="22">
        <v>3.6075681482543601E-2</v>
      </c>
      <c r="AR1991" s="22">
        <v>-1.7549461179441998E-2</v>
      </c>
      <c r="AS1991" s="20">
        <v>6</v>
      </c>
      <c r="AT1991" s="20">
        <v>6</v>
      </c>
      <c r="AU1991" s="20">
        <v>7</v>
      </c>
      <c r="AV1991" s="21">
        <v>5</v>
      </c>
      <c r="AW1991" s="15"/>
      <c r="AX1991" s="25">
        <v>5.1443040535887101E-2</v>
      </c>
      <c r="AY1991" s="26">
        <v>0.148942736520667</v>
      </c>
      <c r="AZ1991" s="26">
        <v>0.71828444817856496</v>
      </c>
      <c r="BA1991" s="26">
        <v>0.21423445803566199</v>
      </c>
      <c r="BB1991" s="85">
        <v>5.3115075581627001E-3</v>
      </c>
      <c r="BC1991" s="88">
        <v>-5.9152325513496198</v>
      </c>
      <c r="BD1991" s="18">
        <v>43840</v>
      </c>
      <c r="BE1991" s="18">
        <v>43913</v>
      </c>
      <c r="BF1991" s="20">
        <v>106</v>
      </c>
      <c r="BG1991" s="18">
        <v>43990</v>
      </c>
      <c r="BH1991" s="15"/>
    </row>
    <row r="1992" spans="1:60" x14ac:dyDescent="0.25">
      <c r="A1992" s="15"/>
      <c r="B1992" s="14" t="s">
        <v>6149</v>
      </c>
      <c r="C1992" s="14" t="s">
        <v>6150</v>
      </c>
      <c r="D1992" s="14" t="s">
        <v>6147</v>
      </c>
      <c r="E1992" s="16" t="s">
        <v>263</v>
      </c>
      <c r="F1992" s="16" t="s">
        <v>144</v>
      </c>
      <c r="G1992" s="81" t="s">
        <v>703</v>
      </c>
      <c r="H1992" s="82" t="s">
        <v>173</v>
      </c>
      <c r="I1992" s="17" t="s">
        <v>31</v>
      </c>
      <c r="J1992" s="17" t="s">
        <v>64</v>
      </c>
      <c r="K1992" s="15"/>
      <c r="L1992" s="18">
        <v>44022</v>
      </c>
      <c r="M1992" s="83">
        <v>6535.87210000306</v>
      </c>
      <c r="N1992" s="84">
        <v>6535.87210000306</v>
      </c>
      <c r="O1992" s="84">
        <v>6596.8202000036799</v>
      </c>
      <c r="P1992" s="85">
        <f t="shared" si="31"/>
        <v>0.9907609881499293</v>
      </c>
      <c r="Q1992" s="18">
        <v>44018</v>
      </c>
      <c r="R1992" s="86">
        <v>69058.02</v>
      </c>
      <c r="S1992" s="86">
        <v>67885.504328247102</v>
      </c>
      <c r="T1992" s="15"/>
      <c r="U1992" s="19">
        <v>-2.8650550575548599E-4</v>
      </c>
      <c r="V1992" s="51">
        <v>1.3262364791444299E-2</v>
      </c>
      <c r="W1992" s="19">
        <v>-7.4877976767311304E-3</v>
      </c>
      <c r="X1992" s="51">
        <v>4.0137483392754802E-2</v>
      </c>
      <c r="Y1992" s="19">
        <v>4.4926412938366403E-3</v>
      </c>
      <c r="Z1992" s="51">
        <v>19.780937587638601</v>
      </c>
      <c r="AA1992" s="19">
        <v>3.7922616940704798E-2</v>
      </c>
      <c r="AB1992" s="51">
        <v>24.368928597221402</v>
      </c>
      <c r="AC1992" s="19">
        <v>8.9409555135789603E-2</v>
      </c>
      <c r="AD1992" s="51">
        <v>33.226811011845697</v>
      </c>
      <c r="AE1992" s="19">
        <v>0.14409868877555701</v>
      </c>
      <c r="AF1992" s="87">
        <v>32.187100926181301</v>
      </c>
      <c r="AG1992" s="19">
        <v>-1.3320089510671101E-4</v>
      </c>
      <c r="AH1992" s="51">
        <v>-1.81214108133645</v>
      </c>
      <c r="AI1992" s="19">
        <v>8.8250457392860006E-3</v>
      </c>
      <c r="AJ1992" s="51">
        <v>14.609421780929599</v>
      </c>
      <c r="AK1992" s="19"/>
      <c r="AL1992" s="19"/>
      <c r="AM1992" s="51"/>
      <c r="AN1992" s="15"/>
      <c r="AO1992" s="22">
        <v>1.6431864676633299E-2</v>
      </c>
      <c r="AP1992" s="22">
        <v>-2.0394938782374101E-2</v>
      </c>
      <c r="AQ1992" s="22">
        <v>3.7435379921589601E-2</v>
      </c>
      <c r="AR1992" s="22">
        <v>-1.63029210179957E-2</v>
      </c>
      <c r="AS1992" s="20">
        <v>6</v>
      </c>
      <c r="AT1992" s="20">
        <v>6</v>
      </c>
      <c r="AU1992" s="20">
        <v>7</v>
      </c>
      <c r="AV1992" s="21">
        <v>5</v>
      </c>
      <c r="AW1992" s="15"/>
      <c r="AX1992" s="25">
        <v>5.1395418542961098E-2</v>
      </c>
      <c r="AY1992" s="26">
        <v>0.38180312726035498</v>
      </c>
      <c r="AZ1992" s="26">
        <v>0.76697958292061197</v>
      </c>
      <c r="BA1992" s="26">
        <v>0.55426956459177701</v>
      </c>
      <c r="BB1992" s="85">
        <v>5.3069045575921299E-3</v>
      </c>
      <c r="BC1992" s="88">
        <v>-5.6345255672858903</v>
      </c>
      <c r="BD1992" s="18">
        <v>43840</v>
      </c>
      <c r="BE1992" s="18">
        <v>43913</v>
      </c>
      <c r="BF1992" s="20">
        <v>67</v>
      </c>
      <c r="BG1992" s="18">
        <v>43935</v>
      </c>
      <c r="BH1992" s="15"/>
    </row>
    <row r="1993" spans="1:60" x14ac:dyDescent="0.25">
      <c r="A1993" s="15"/>
      <c r="B1993" s="14" t="s">
        <v>6151</v>
      </c>
      <c r="C1993" s="14" t="s">
        <v>6152</v>
      </c>
      <c r="D1993" s="14" t="s">
        <v>6153</v>
      </c>
      <c r="E1993" s="16" t="s">
        <v>43</v>
      </c>
      <c r="F1993" s="16" t="s">
        <v>37</v>
      </c>
      <c r="G1993" s="81" t="s">
        <v>703</v>
      </c>
      <c r="H1993" s="82" t="s">
        <v>728</v>
      </c>
      <c r="I1993" s="17" t="s">
        <v>411</v>
      </c>
      <c r="J1993" s="17" t="s">
        <v>6154</v>
      </c>
      <c r="K1993" s="15"/>
      <c r="L1993" s="18">
        <v>44022</v>
      </c>
      <c r="M1993" s="83">
        <v>828188.88010215794</v>
      </c>
      <c r="N1993" s="84">
        <v>828188.88010215794</v>
      </c>
      <c r="O1993" s="84">
        <v>916374.93488883995</v>
      </c>
      <c r="P1993" s="85">
        <f t="shared" si="31"/>
        <v>0.90376640452591672</v>
      </c>
      <c r="Q1993" s="18">
        <v>43910</v>
      </c>
      <c r="R1993" s="86">
        <v>21250938.554531299</v>
      </c>
      <c r="S1993" s="86">
        <v>13320387.447249999</v>
      </c>
      <c r="T1993" s="15"/>
      <c r="U1993" s="19">
        <v>-5.64418271187606E-3</v>
      </c>
      <c r="V1993" s="51">
        <v>-0.52250535582061297</v>
      </c>
      <c r="W1993" s="19">
        <v>1.2818762148526701E-2</v>
      </c>
      <c r="X1993" s="51">
        <v>2.0707934659185399</v>
      </c>
      <c r="Y1993" s="19">
        <v>2.9004364805587102E-2</v>
      </c>
      <c r="Z1993" s="51">
        <v>22.232109938806399</v>
      </c>
      <c r="AA1993" s="19">
        <v>0.15334392437580399</v>
      </c>
      <c r="AB1993" s="51">
        <v>35.911059340753098</v>
      </c>
      <c r="AC1993" s="19">
        <v>0.24262369965435901</v>
      </c>
      <c r="AD1993" s="51">
        <v>48.548225463717202</v>
      </c>
      <c r="AE1993" s="19">
        <v>0.22899253587267601</v>
      </c>
      <c r="AF1993" s="87">
        <v>40.676485635864097</v>
      </c>
      <c r="AG1993" s="19">
        <v>-4.2374587524173002E-2</v>
      </c>
      <c r="AH1993" s="51">
        <v>-6.0362797442430702</v>
      </c>
      <c r="AI1993" s="19">
        <v>5.7320819203596302E-2</v>
      </c>
      <c r="AJ1993" s="51">
        <v>19.458999127353302</v>
      </c>
      <c r="AK1993" s="19">
        <v>0.69731621254002696</v>
      </c>
      <c r="AL1993" s="19">
        <v>6.6227872834133394E-2</v>
      </c>
      <c r="AM1993" s="51">
        <v>76.8173274329165</v>
      </c>
      <c r="AN1993" s="15"/>
      <c r="AO1993" s="22">
        <v>5.1108063429637703E-2</v>
      </c>
      <c r="AP1993" s="22">
        <v>-3.47193115867412E-2</v>
      </c>
      <c r="AQ1993" s="22">
        <v>0.142256047518458</v>
      </c>
      <c r="AR1993" s="22">
        <v>-9.9331356748734806E-2</v>
      </c>
      <c r="AS1993" s="20">
        <v>8</v>
      </c>
      <c r="AT1993" s="20">
        <v>4</v>
      </c>
      <c r="AU1993" s="20">
        <v>7</v>
      </c>
      <c r="AV1993" s="21">
        <v>5</v>
      </c>
      <c r="AW1993" s="15"/>
      <c r="AX1993" s="25">
        <v>0.14739464921513001</v>
      </c>
      <c r="AY1993" s="26">
        <v>1.1707965224086401</v>
      </c>
      <c r="AZ1993" s="26">
        <v>0.99836805228733305</v>
      </c>
      <c r="BA1993" s="26">
        <v>1.87760836207235</v>
      </c>
      <c r="BB1993" s="85">
        <v>1.5276091196828901E-2</v>
      </c>
      <c r="BC1993" s="88">
        <v>-11.5770748957148</v>
      </c>
      <c r="BD1993" s="18">
        <v>43910</v>
      </c>
      <c r="BE1993" s="18">
        <v>43990</v>
      </c>
      <c r="BF1993" s="20"/>
      <c r="BG1993" s="18"/>
      <c r="BH1993" s="15"/>
    </row>
    <row r="1994" spans="1:60" x14ac:dyDescent="0.25">
      <c r="A1994" s="15"/>
      <c r="B1994" s="14" t="s">
        <v>6155</v>
      </c>
      <c r="C1994" s="14" t="s">
        <v>6156</v>
      </c>
      <c r="D1994" s="14" t="s">
        <v>6153</v>
      </c>
      <c r="E1994" s="16" t="s">
        <v>55</v>
      </c>
      <c r="F1994" s="16" t="s">
        <v>37</v>
      </c>
      <c r="G1994" s="81" t="s">
        <v>703</v>
      </c>
      <c r="H1994" s="82" t="s">
        <v>728</v>
      </c>
      <c r="I1994" s="17" t="s">
        <v>411</v>
      </c>
      <c r="J1994" s="17" t="s">
        <v>6157</v>
      </c>
      <c r="K1994" s="15"/>
      <c r="L1994" s="18">
        <v>44022</v>
      </c>
      <c r="M1994" s="83">
        <v>838126.90620040905</v>
      </c>
      <c r="N1994" s="84">
        <v>838126.90620040905</v>
      </c>
      <c r="O1994" s="84">
        <v>926517.87158012402</v>
      </c>
      <c r="P1994" s="85">
        <f t="shared" si="31"/>
        <v>0.90459874753525349</v>
      </c>
      <c r="Q1994" s="18">
        <v>43910</v>
      </c>
      <c r="R1994" s="86">
        <v>14428413.930484399</v>
      </c>
      <c r="S1994" s="86">
        <v>11966266.442234401</v>
      </c>
      <c r="T1994" s="15"/>
      <c r="U1994" s="19">
        <v>-5.63596830306778E-3</v>
      </c>
      <c r="V1994" s="51">
        <v>-0.52168391493978605</v>
      </c>
      <c r="W1994" s="19">
        <v>1.30685590265784E-2</v>
      </c>
      <c r="X1994" s="51">
        <v>2.0957731537237101</v>
      </c>
      <c r="Y1994" s="19">
        <v>3.05448784820328E-2</v>
      </c>
      <c r="Z1994" s="51">
        <v>22.3861613064655</v>
      </c>
      <c r="AA1994" s="19">
        <v>0.15681845072147599</v>
      </c>
      <c r="AB1994" s="51">
        <v>36.258511975291199</v>
      </c>
      <c r="AC1994" s="19">
        <v>0.25010246455902202</v>
      </c>
      <c r="AD1994" s="51">
        <v>49.296101954183499</v>
      </c>
      <c r="AE1994" s="19">
        <v>0.24003739704319699</v>
      </c>
      <c r="AF1994" s="87">
        <v>41.780971752945298</v>
      </c>
      <c r="AG1994" s="19">
        <v>-4.2295834246979198E-2</v>
      </c>
      <c r="AH1994" s="51">
        <v>-6.0284044165237001</v>
      </c>
      <c r="AI1994" s="19">
        <v>5.8990729976358097E-2</v>
      </c>
      <c r="AJ1994" s="51">
        <v>19.625990204629499</v>
      </c>
      <c r="AK1994" s="19">
        <v>0.71764915708685295</v>
      </c>
      <c r="AL1994" s="19">
        <v>6.7768007362246904E-2</v>
      </c>
      <c r="AM1994" s="51">
        <v>78.850621887599104</v>
      </c>
      <c r="AN1994" s="15"/>
      <c r="AO1994" s="22">
        <v>5.1133944751199999E-2</v>
      </c>
      <c r="AP1994" s="22">
        <v>-3.4711321226495798E-2</v>
      </c>
      <c r="AQ1994" s="22">
        <v>0.14253768804890601</v>
      </c>
      <c r="AR1994" s="22">
        <v>-9.9101776137103997E-2</v>
      </c>
      <c r="AS1994" s="20">
        <v>8</v>
      </c>
      <c r="AT1994" s="20">
        <v>4</v>
      </c>
      <c r="AU1994" s="20">
        <v>7</v>
      </c>
      <c r="AV1994" s="21">
        <v>5</v>
      </c>
      <c r="AW1994" s="15"/>
      <c r="AX1994" s="25">
        <v>0.147389953500387</v>
      </c>
      <c r="AY1994" s="26">
        <v>1.1934823498704601</v>
      </c>
      <c r="AZ1994" s="26">
        <v>1.0088330374146599</v>
      </c>
      <c r="BA1994" s="26">
        <v>1.9158902286017101</v>
      </c>
      <c r="BB1994" s="85">
        <v>1.5275809545764799E-2</v>
      </c>
      <c r="BC1994" s="88">
        <v>-11.518918993460799</v>
      </c>
      <c r="BD1994" s="18">
        <v>43910</v>
      </c>
      <c r="BE1994" s="18">
        <v>43990</v>
      </c>
      <c r="BF1994" s="20"/>
      <c r="BG1994" s="18"/>
      <c r="BH1994" s="15"/>
    </row>
    <row r="1995" spans="1:60" x14ac:dyDescent="0.25">
      <c r="A1995" s="15"/>
      <c r="B1995" s="14" t="s">
        <v>6158</v>
      </c>
      <c r="C1995" s="14" t="s">
        <v>6159</v>
      </c>
      <c r="D1995" s="14" t="s">
        <v>6153</v>
      </c>
      <c r="E1995" s="16" t="s">
        <v>59</v>
      </c>
      <c r="F1995" s="16" t="s">
        <v>37</v>
      </c>
      <c r="G1995" s="81" t="s">
        <v>703</v>
      </c>
      <c r="H1995" s="82" t="s">
        <v>728</v>
      </c>
      <c r="I1995" s="17" t="s">
        <v>411</v>
      </c>
      <c r="J1995" s="17" t="s">
        <v>6160</v>
      </c>
      <c r="K1995" s="15"/>
      <c r="L1995" s="18">
        <v>44022</v>
      </c>
      <c r="M1995" s="83">
        <v>843991.988723755</v>
      </c>
      <c r="N1995" s="84">
        <v>843991.988723755</v>
      </c>
      <c r="O1995" s="84">
        <v>932572.20079231297</v>
      </c>
      <c r="P1995" s="85">
        <f t="shared" si="31"/>
        <v>0.90501516987821395</v>
      </c>
      <c r="Q1995" s="18">
        <v>43910</v>
      </c>
      <c r="R1995" s="86">
        <v>37525030.376374997</v>
      </c>
      <c r="S1995" s="86">
        <v>27081960.482749999</v>
      </c>
      <c r="T1995" s="15"/>
      <c r="U1995" s="19">
        <v>-5.6319963141504602E-3</v>
      </c>
      <c r="V1995" s="51">
        <v>-0.52128671604805299</v>
      </c>
      <c r="W1995" s="19">
        <v>1.3193462409617499E-2</v>
      </c>
      <c r="X1995" s="51">
        <v>2.10826349202762</v>
      </c>
      <c r="Y1995" s="19">
        <v>3.1315868634919801E-2</v>
      </c>
      <c r="Z1995" s="51">
        <v>22.463260321732399</v>
      </c>
      <c r="AA1995" s="19">
        <v>0.158560301337275</v>
      </c>
      <c r="AB1995" s="51">
        <v>36.432697036885699</v>
      </c>
      <c r="AC1995" s="19">
        <v>0.25385956168058299</v>
      </c>
      <c r="AD1995" s="51">
        <v>49.6718116663396</v>
      </c>
      <c r="AE1995" s="19">
        <v>0.24559803986630899</v>
      </c>
      <c r="AF1995" s="87">
        <v>42.337036035256503</v>
      </c>
      <c r="AG1995" s="19">
        <v>-4.22565105100512E-2</v>
      </c>
      <c r="AH1995" s="51">
        <v>-6.0244720428308902</v>
      </c>
      <c r="AI1995" s="19">
        <v>5.9826605687703698E-2</v>
      </c>
      <c r="AJ1995" s="51">
        <v>19.709577775764</v>
      </c>
      <c r="AK1995" s="19">
        <v>0.72966900035738902</v>
      </c>
      <c r="AL1995" s="19">
        <v>6.8670940745505504E-2</v>
      </c>
      <c r="AM1995" s="51">
        <v>80.052606214652798</v>
      </c>
      <c r="AN1995" s="15"/>
      <c r="AO1995" s="22">
        <v>5.1146906309441E-2</v>
      </c>
      <c r="AP1995" s="22">
        <v>-3.47074023220557E-2</v>
      </c>
      <c r="AQ1995" s="22">
        <v>0.14267846846822099</v>
      </c>
      <c r="AR1995" s="22">
        <v>-9.8987033859884804E-2</v>
      </c>
      <c r="AS1995" s="20">
        <v>8</v>
      </c>
      <c r="AT1995" s="20">
        <v>4</v>
      </c>
      <c r="AU1995" s="20">
        <v>7</v>
      </c>
      <c r="AV1995" s="21">
        <v>5</v>
      </c>
      <c r="AW1995" s="15"/>
      <c r="AX1995" s="25">
        <v>0.147387506662635</v>
      </c>
      <c r="AY1995" s="26">
        <v>1.20485370925053</v>
      </c>
      <c r="AZ1995" s="26">
        <v>1.01407795490013</v>
      </c>
      <c r="BA1995" s="26">
        <v>1.93510679528481</v>
      </c>
      <c r="BB1995" s="85">
        <v>1.5275658809514399E-2</v>
      </c>
      <c r="BC1995" s="88">
        <v>-11.4898241051123</v>
      </c>
      <c r="BD1995" s="18">
        <v>43910</v>
      </c>
      <c r="BE1995" s="18">
        <v>43990</v>
      </c>
      <c r="BF1995" s="20"/>
      <c r="BG1995" s="18"/>
      <c r="BH1995" s="15"/>
    </row>
    <row r="1996" spans="1:60" x14ac:dyDescent="0.25">
      <c r="A1996" s="15"/>
      <c r="B1996" s="14" t="s">
        <v>6161</v>
      </c>
      <c r="C1996" s="14" t="s">
        <v>6162</v>
      </c>
      <c r="D1996" s="14" t="s">
        <v>6153</v>
      </c>
      <c r="E1996" s="16" t="s">
        <v>63</v>
      </c>
      <c r="F1996" s="16" t="s">
        <v>37</v>
      </c>
      <c r="G1996" s="81" t="s">
        <v>703</v>
      </c>
      <c r="H1996" s="82" t="s">
        <v>728</v>
      </c>
      <c r="I1996" s="17" t="s">
        <v>411</v>
      </c>
      <c r="J1996" s="17" t="s">
        <v>64</v>
      </c>
      <c r="K1996" s="15"/>
      <c r="L1996" s="18">
        <v>44022</v>
      </c>
      <c r="M1996" s="83">
        <v>797492.53004360199</v>
      </c>
      <c r="N1996" s="84">
        <v>797492.53004360199</v>
      </c>
      <c r="O1996" s="84"/>
      <c r="P1996" s="85" t="str">
        <f t="shared" si="31"/>
        <v/>
      </c>
      <c r="Q1996" s="18"/>
      <c r="R1996" s="86">
        <v>106240.600150146</v>
      </c>
      <c r="S1996" s="86"/>
      <c r="T1996" s="15"/>
      <c r="U1996" s="19">
        <v>-5.6237781000163497E-3</v>
      </c>
      <c r="V1996" s="51">
        <v>-0.52046489463464196</v>
      </c>
      <c r="W1996" s="19">
        <v>1.3443723493765001E-2</v>
      </c>
      <c r="X1996" s="51">
        <v>2.13328960044237</v>
      </c>
      <c r="Y1996" s="19">
        <v>3.07499436512444E-2</v>
      </c>
      <c r="Z1996" s="51">
        <v>22.406667823379401</v>
      </c>
      <c r="AA1996" s="19"/>
      <c r="AB1996" s="51"/>
      <c r="AC1996" s="19"/>
      <c r="AD1996" s="51"/>
      <c r="AE1996" s="19"/>
      <c r="AF1996" s="87"/>
      <c r="AG1996" s="19">
        <v>-4.2177730092589599E-2</v>
      </c>
      <c r="AH1996" s="51">
        <v>-6.0165940010847399</v>
      </c>
      <c r="AI1996" s="19">
        <v>5.9332006263502997E-2</v>
      </c>
      <c r="AJ1996" s="51">
        <v>19.6601178333513</v>
      </c>
      <c r="AK1996" s="19">
        <v>0.121382069586689</v>
      </c>
      <c r="AL1996" s="19">
        <v>0.12560204501467501</v>
      </c>
      <c r="AM1996" s="51">
        <v>27.849929371703201</v>
      </c>
      <c r="AN1996" s="15"/>
      <c r="AO1996" s="22">
        <v>5.1172928375308402E-2</v>
      </c>
      <c r="AP1996" s="22">
        <v>-3.4699495092354503E-2</v>
      </c>
      <c r="AQ1996" s="22">
        <v>0.142960349945497</v>
      </c>
      <c r="AR1996" s="22">
        <v>-9.8757465885719306E-2</v>
      </c>
      <c r="AS1996" s="20"/>
      <c r="AT1996" s="20"/>
      <c r="AU1996" s="20"/>
      <c r="AV1996" s="21"/>
      <c r="AW1996" s="15"/>
      <c r="AX1996" s="25">
        <v>0.15189023736500501</v>
      </c>
      <c r="AY1996" s="26">
        <v>1.0080106557470601</v>
      </c>
      <c r="AZ1996" s="26">
        <v>0.72835469929214003</v>
      </c>
      <c r="BA1996" s="26">
        <v>1.61530607112581</v>
      </c>
      <c r="BB1996" s="85">
        <v>1.5743410054037701E-2</v>
      </c>
      <c r="BC1996" s="88">
        <v>-11.431609458479199</v>
      </c>
      <c r="BD1996" s="18">
        <v>43910</v>
      </c>
      <c r="BE1996" s="18">
        <v>43990</v>
      </c>
      <c r="BF1996" s="20"/>
      <c r="BG1996" s="18"/>
      <c r="BH1996" s="15"/>
    </row>
    <row r="1997" spans="1:60" x14ac:dyDescent="0.25">
      <c r="A1997" s="15"/>
      <c r="B1997" s="14" t="s">
        <v>6163</v>
      </c>
      <c r="C1997" s="14" t="s">
        <v>6164</v>
      </c>
      <c r="D1997" s="14" t="s">
        <v>6165</v>
      </c>
      <c r="E1997" s="16" t="s">
        <v>36</v>
      </c>
      <c r="F1997" s="16" t="s">
        <v>6166</v>
      </c>
      <c r="G1997" s="81" t="s">
        <v>703</v>
      </c>
      <c r="H1997" s="82" t="s">
        <v>728</v>
      </c>
      <c r="I1997" s="17" t="s">
        <v>411</v>
      </c>
      <c r="J1997" s="17" t="s">
        <v>6167</v>
      </c>
      <c r="K1997" s="15"/>
      <c r="L1997" s="18">
        <v>44022</v>
      </c>
      <c r="M1997" s="83">
        <v>1759350.11648369</v>
      </c>
      <c r="N1997" s="84">
        <v>1759350.11648369</v>
      </c>
      <c r="O1997" s="84">
        <v>1951714.3493194601</v>
      </c>
      <c r="P1997" s="85">
        <f t="shared" si="31"/>
        <v>0.90143832630894716</v>
      </c>
      <c r="Q1997" s="18">
        <v>43910</v>
      </c>
      <c r="R1997" s="86">
        <v>35283771.109999999</v>
      </c>
      <c r="S1997" s="86">
        <v>30886158.7655937</v>
      </c>
      <c r="T1997" s="15"/>
      <c r="U1997" s="19">
        <v>-5.64645706253941E-3</v>
      </c>
      <c r="V1997" s="51">
        <v>-0.52273279088694802</v>
      </c>
      <c r="W1997" s="19">
        <v>1.27158036102628E-2</v>
      </c>
      <c r="X1997" s="51">
        <v>2.0604976120921501</v>
      </c>
      <c r="Y1997" s="19">
        <v>2.3486113908802501E-2</v>
      </c>
      <c r="Z1997" s="51">
        <v>21.680284849135202</v>
      </c>
      <c r="AA1997" s="19">
        <v>0.13774895273862101</v>
      </c>
      <c r="AB1997" s="51">
        <v>34.351562177005697</v>
      </c>
      <c r="AC1997" s="19">
        <v>0.209191612244467</v>
      </c>
      <c r="AD1997" s="51">
        <v>45.205016722727997</v>
      </c>
      <c r="AE1997" s="19">
        <v>0.18548701793595701</v>
      </c>
      <c r="AF1997" s="87">
        <v>36.325933842221303</v>
      </c>
      <c r="AG1997" s="19">
        <v>-4.2394443219600397E-2</v>
      </c>
      <c r="AH1997" s="51">
        <v>-6.0382653137858098</v>
      </c>
      <c r="AI1997" s="19">
        <v>5.1209925724833703E-2</v>
      </c>
      <c r="AJ1997" s="51">
        <v>18.847909779491602</v>
      </c>
      <c r="AK1997" s="19">
        <v>1855.6967258167299</v>
      </c>
      <c r="AL1997" s="19">
        <v>0.80191827531787596</v>
      </c>
      <c r="AM1997" s="51">
        <v>185523.40921998001</v>
      </c>
      <c r="AN1997" s="15"/>
      <c r="AO1997" s="22">
        <v>3.6562467706971802E-2</v>
      </c>
      <c r="AP1997" s="22">
        <v>-2.3697969111708499E-2</v>
      </c>
      <c r="AQ1997" s="22">
        <v>0.14043535934979401</v>
      </c>
      <c r="AR1997" s="22">
        <v>-0.10072330853567101</v>
      </c>
      <c r="AS1997" s="20">
        <v>8</v>
      </c>
      <c r="AT1997" s="20">
        <v>4</v>
      </c>
      <c r="AU1997" s="20">
        <v>7</v>
      </c>
      <c r="AV1997" s="21">
        <v>5</v>
      </c>
      <c r="AW1997" s="15"/>
      <c r="AX1997" s="25">
        <v>0.13582931894809</v>
      </c>
      <c r="AY1997" s="26">
        <v>1.06195300392028</v>
      </c>
      <c r="AZ1997" s="26">
        <v>0.986963078539702</v>
      </c>
      <c r="BA1997" s="26">
        <v>1.6671856040938999</v>
      </c>
      <c r="BB1997" s="85">
        <v>1.4056896669098901E-2</v>
      </c>
      <c r="BC1997" s="88">
        <v>-11.794363207751299</v>
      </c>
      <c r="BD1997" s="18">
        <v>43910</v>
      </c>
      <c r="BE1997" s="18">
        <v>43990</v>
      </c>
      <c r="BF1997" s="20"/>
      <c r="BG1997" s="18"/>
      <c r="BH1997" s="15"/>
    </row>
    <row r="1998" spans="1:60" x14ac:dyDescent="0.25">
      <c r="A1998" s="15"/>
      <c r="B1998" s="14" t="s">
        <v>6168</v>
      </c>
      <c r="C1998" s="14" t="s">
        <v>6169</v>
      </c>
      <c r="D1998" s="14" t="s">
        <v>6165</v>
      </c>
      <c r="E1998" s="16" t="s">
        <v>77</v>
      </c>
      <c r="F1998" s="16" t="s">
        <v>6166</v>
      </c>
      <c r="G1998" s="81" t="s">
        <v>703</v>
      </c>
      <c r="H1998" s="82" t="s">
        <v>728</v>
      </c>
      <c r="I1998" s="17" t="s">
        <v>411</v>
      </c>
      <c r="J1998" s="17" t="s">
        <v>6170</v>
      </c>
      <c r="K1998" s="15"/>
      <c r="L1998" s="18">
        <v>44022</v>
      </c>
      <c r="M1998" s="83">
        <v>1897141.25053787</v>
      </c>
      <c r="N1998" s="84">
        <v>1897141.25053787</v>
      </c>
      <c r="O1998" s="84">
        <v>2103360.5256118798</v>
      </c>
      <c r="P1998" s="85">
        <f t="shared" si="31"/>
        <v>0.90195723816105211</v>
      </c>
      <c r="Q1998" s="18">
        <v>43910</v>
      </c>
      <c r="R1998" s="86">
        <v>859045.28360742202</v>
      </c>
      <c r="S1998" s="86">
        <v>901623.61923632806</v>
      </c>
      <c r="T1998" s="15"/>
      <c r="U1998" s="19">
        <v>-5.6458817107341002E-3</v>
      </c>
      <c r="V1998" s="51">
        <v>-0.52267525570641704</v>
      </c>
      <c r="W1998" s="19">
        <v>1.27326480615011E-2</v>
      </c>
      <c r="X1998" s="51">
        <v>2.0621820572159799</v>
      </c>
      <c r="Y1998" s="19">
        <v>2.5112782972428201E-2</v>
      </c>
      <c r="Z1998" s="51">
        <v>21.842951755505101</v>
      </c>
      <c r="AA1998" s="19">
        <v>0.14185250853741299</v>
      </c>
      <c r="AB1998" s="51">
        <v>34.761917756928597</v>
      </c>
      <c r="AC1998" s="19">
        <v>0.21732096797495601</v>
      </c>
      <c r="AD1998" s="51">
        <v>46.017952295776901</v>
      </c>
      <c r="AE1998" s="19">
        <v>0.193929963952687</v>
      </c>
      <c r="AF1998" s="87">
        <v>37.170228443865199</v>
      </c>
      <c r="AG1998" s="19">
        <v>-4.2389136390775101E-2</v>
      </c>
      <c r="AH1998" s="51">
        <v>-6.03773463090329</v>
      </c>
      <c r="AI1998" s="19">
        <v>5.3049454792926602E-2</v>
      </c>
      <c r="AJ1998" s="51">
        <v>19.031862686300901</v>
      </c>
      <c r="AK1998" s="19">
        <v>0.73250105187646097</v>
      </c>
      <c r="AL1998" s="19">
        <v>5.9555053197982502E-2</v>
      </c>
      <c r="AM1998" s="51">
        <v>89.659053101902799</v>
      </c>
      <c r="AN1998" s="15"/>
      <c r="AO1998" s="22">
        <v>3.6573229575878899E-2</v>
      </c>
      <c r="AP1998" s="22">
        <v>-2.3671432782975899E-2</v>
      </c>
      <c r="AQ1998" s="22">
        <v>0.140766968561366</v>
      </c>
      <c r="AR1998" s="22">
        <v>-0.10036669425156999</v>
      </c>
      <c r="AS1998" s="20">
        <v>8</v>
      </c>
      <c r="AT1998" s="20">
        <v>4</v>
      </c>
      <c r="AU1998" s="20">
        <v>7</v>
      </c>
      <c r="AV1998" s="21">
        <v>5</v>
      </c>
      <c r="AW1998" s="15"/>
      <c r="AX1998" s="25">
        <v>0.13582584917909099</v>
      </c>
      <c r="AY1998" s="26">
        <v>1.0910306194364201</v>
      </c>
      <c r="AZ1998" s="26">
        <v>0.99982006143818603</v>
      </c>
      <c r="BA1998" s="26">
        <v>1.7149883426554899</v>
      </c>
      <c r="BB1998" s="85">
        <v>1.40567156370525E-2</v>
      </c>
      <c r="BC1998" s="88">
        <v>-11.7451542769704</v>
      </c>
      <c r="BD1998" s="18">
        <v>43910</v>
      </c>
      <c r="BE1998" s="18">
        <v>43990</v>
      </c>
      <c r="BF1998" s="20"/>
      <c r="BG1998" s="18"/>
      <c r="BH1998" s="15"/>
    </row>
    <row r="1999" spans="1:60" x14ac:dyDescent="0.25">
      <c r="A1999" s="15"/>
      <c r="B1999" s="14" t="s">
        <v>6171</v>
      </c>
      <c r="C1999" s="14" t="s">
        <v>6172</v>
      </c>
      <c r="D1999" s="14" t="s">
        <v>6165</v>
      </c>
      <c r="E1999" s="16" t="s">
        <v>55</v>
      </c>
      <c r="F1999" s="16" t="s">
        <v>6166</v>
      </c>
      <c r="G1999" s="81" t="s">
        <v>703</v>
      </c>
      <c r="H1999" s="82" t="s">
        <v>728</v>
      </c>
      <c r="I1999" s="17" t="s">
        <v>411</v>
      </c>
      <c r="J1999" s="17" t="s">
        <v>6173</v>
      </c>
      <c r="K1999" s="15"/>
      <c r="L1999" s="18">
        <v>44022</v>
      </c>
      <c r="M1999" s="83">
        <v>816927.99357605004</v>
      </c>
      <c r="N1999" s="84">
        <v>816927.99357605004</v>
      </c>
      <c r="O1999" s="84">
        <v>905794.61187839496</v>
      </c>
      <c r="P1999" s="85">
        <f t="shared" si="31"/>
        <v>0.90189098374292886</v>
      </c>
      <c r="Q1999" s="18">
        <v>43910</v>
      </c>
      <c r="R1999" s="86">
        <v>32082111.2641875</v>
      </c>
      <c r="S1999" s="86">
        <v>29043084.5859688</v>
      </c>
      <c r="T1999" s="15"/>
      <c r="U1999" s="19">
        <v>-5.6456585789419504E-3</v>
      </c>
      <c r="V1999" s="51">
        <v>-0.52265294252720196</v>
      </c>
      <c r="W1999" s="19">
        <v>1.2741152648231901E-2</v>
      </c>
      <c r="X1999" s="51">
        <v>2.0630325158890601</v>
      </c>
      <c r="Y1999" s="19">
        <v>2.46525053153164E-2</v>
      </c>
      <c r="Z1999" s="51">
        <v>21.796923989779302</v>
      </c>
      <c r="AA1999" s="19">
        <v>0.143874309616949</v>
      </c>
      <c r="AB1999" s="51">
        <v>34.964097864867703</v>
      </c>
      <c r="AC1999" s="19">
        <v>0.22646785182238099</v>
      </c>
      <c r="AD1999" s="51">
        <v>46.932640680519398</v>
      </c>
      <c r="AE1999" s="19">
        <v>0.204665325660317</v>
      </c>
      <c r="AF1999" s="87">
        <v>38.243764614628198</v>
      </c>
      <c r="AG1999" s="19">
        <v>-4.2386501598230097E-2</v>
      </c>
      <c r="AH1999" s="51">
        <v>-6.0374711516487896</v>
      </c>
      <c r="AI1999" s="19">
        <v>5.2495735466436599E-2</v>
      </c>
      <c r="AJ1999" s="51">
        <v>18.976490753644601</v>
      </c>
      <c r="AK1999" s="19">
        <v>1747.67391651154</v>
      </c>
      <c r="AL1999" s="19">
        <v>1.19451104905573</v>
      </c>
      <c r="AM1999" s="51">
        <v>174783.800599098</v>
      </c>
      <c r="AN1999" s="15"/>
      <c r="AO1999" s="22">
        <v>3.6589534614904599E-2</v>
      </c>
      <c r="AP1999" s="22">
        <v>-2.3625278454346699E-2</v>
      </c>
      <c r="AQ1999" s="22">
        <v>0.14130569006374599</v>
      </c>
      <c r="AR1999" s="22">
        <v>-0.10031269034239799</v>
      </c>
      <c r="AS1999" s="20">
        <v>8</v>
      </c>
      <c r="AT1999" s="20">
        <v>4</v>
      </c>
      <c r="AU1999" s="20">
        <v>7</v>
      </c>
      <c r="AV1999" s="21">
        <v>5</v>
      </c>
      <c r="AW1999" s="15"/>
      <c r="AX1999" s="25">
        <v>0.135821255349729</v>
      </c>
      <c r="AY1999" s="26">
        <v>1.1056377630266101</v>
      </c>
      <c r="AZ1999" s="26">
        <v>1.0061785823345399</v>
      </c>
      <c r="BA1999" s="26">
        <v>1.73896554686144</v>
      </c>
      <c r="BB1999" s="85">
        <v>1.4056332169930101E-2</v>
      </c>
      <c r="BC1999" s="88">
        <v>-11.752424384976599</v>
      </c>
      <c r="BD1999" s="18">
        <v>43910</v>
      </c>
      <c r="BE1999" s="18">
        <v>43990</v>
      </c>
      <c r="BF1999" s="20"/>
      <c r="BG1999" s="18"/>
      <c r="BH1999" s="15"/>
    </row>
    <row r="2000" spans="1:60" x14ac:dyDescent="0.25">
      <c r="A2000" s="15"/>
      <c r="B2000" s="14" t="s">
        <v>6174</v>
      </c>
      <c r="C2000" s="14" t="s">
        <v>6175</v>
      </c>
      <c r="D2000" s="14" t="s">
        <v>6165</v>
      </c>
      <c r="E2000" s="16" t="s">
        <v>59</v>
      </c>
      <c r="F2000" s="16" t="s">
        <v>6166</v>
      </c>
      <c r="G2000" s="81" t="s">
        <v>703</v>
      </c>
      <c r="H2000" s="82" t="s">
        <v>728</v>
      </c>
      <c r="I2000" s="17" t="s">
        <v>411</v>
      </c>
      <c r="J2000" s="17" t="s">
        <v>6176</v>
      </c>
      <c r="K2000" s="15"/>
      <c r="L2000" s="18">
        <v>44022</v>
      </c>
      <c r="M2000" s="83">
        <v>1919629.5651187899</v>
      </c>
      <c r="N2000" s="84">
        <v>1919629.5651187899</v>
      </c>
      <c r="O2000" s="84">
        <v>2125166.9239387498</v>
      </c>
      <c r="P2000" s="85">
        <f t="shared" si="31"/>
        <v>0.90328413429330989</v>
      </c>
      <c r="Q2000" s="18">
        <v>43910</v>
      </c>
      <c r="R2000" s="86">
        <v>156546943.63675001</v>
      </c>
      <c r="S2000" s="86">
        <v>94170223.810749993</v>
      </c>
      <c r="T2000" s="15"/>
      <c r="U2000" s="19">
        <v>-5.6412041076327997E-3</v>
      </c>
      <c r="V2000" s="51">
        <v>-0.52220749539628697</v>
      </c>
      <c r="W2000" s="19">
        <v>1.2884035644674399E-2</v>
      </c>
      <c r="X2000" s="51">
        <v>2.07732081553331</v>
      </c>
      <c r="Y2000" s="19">
        <v>2.74180050164432E-2</v>
      </c>
      <c r="Z2000" s="51">
        <v>22.0734739598993</v>
      </c>
      <c r="AA2000" s="19">
        <v>0.15116972753094199</v>
      </c>
      <c r="AB2000" s="51">
        <v>35.693639656237799</v>
      </c>
      <c r="AC2000" s="19">
        <v>0.24335034988500401</v>
      </c>
      <c r="AD2000" s="51">
        <v>48.6208904867526</v>
      </c>
      <c r="AE2000" s="19">
        <v>0.230200864469225</v>
      </c>
      <c r="AF2000" s="87">
        <v>40.797318495519001</v>
      </c>
      <c r="AG2000" s="19">
        <v>-4.2343880769331002E-2</v>
      </c>
      <c r="AH2000" s="51">
        <v>-6.0332090687588797</v>
      </c>
      <c r="AI2000" s="19">
        <v>5.5543963424497599E-2</v>
      </c>
      <c r="AJ2000" s="51">
        <v>19.281313549436199</v>
      </c>
      <c r="AK2000" s="19">
        <v>1996.05540309668</v>
      </c>
      <c r="AL2000" s="19">
        <v>0.81222121558734195</v>
      </c>
      <c r="AM2000" s="51">
        <v>199559.27694797501</v>
      </c>
      <c r="AN2000" s="15"/>
      <c r="AO2000" s="22">
        <v>3.6610188113627401E-2</v>
      </c>
      <c r="AP2000" s="22">
        <v>-2.3566579849102699E-2</v>
      </c>
      <c r="AQ2000" s="22">
        <v>0.14199147209918001</v>
      </c>
      <c r="AR2000" s="22">
        <v>-9.9759390966937603E-2</v>
      </c>
      <c r="AS2000" s="20">
        <v>8</v>
      </c>
      <c r="AT2000" s="20">
        <v>4</v>
      </c>
      <c r="AU2000" s="20">
        <v>7</v>
      </c>
      <c r="AV2000" s="21">
        <v>5</v>
      </c>
      <c r="AW2000" s="15"/>
      <c r="AX2000" s="25">
        <v>0.135797503370122</v>
      </c>
      <c r="AY2000" s="26">
        <v>1.1573229660261899</v>
      </c>
      <c r="AZ2000" s="26">
        <v>1.0290213099287899</v>
      </c>
      <c r="BA2000" s="26">
        <v>1.8242650236843501</v>
      </c>
      <c r="BB2000" s="85">
        <v>1.4054188616464699E-2</v>
      </c>
      <c r="BC2000" s="88">
        <v>-11.6297092118475</v>
      </c>
      <c r="BD2000" s="18">
        <v>43910</v>
      </c>
      <c r="BE2000" s="18">
        <v>43990</v>
      </c>
      <c r="BF2000" s="20"/>
      <c r="BG2000" s="18"/>
      <c r="BH2000" s="15"/>
    </row>
    <row r="2001" spans="1:60" x14ac:dyDescent="0.25">
      <c r="A2001" s="15"/>
      <c r="B2001" s="14" t="s">
        <v>6177</v>
      </c>
      <c r="C2001" s="14" t="s">
        <v>6178</v>
      </c>
      <c r="D2001" s="14" t="s">
        <v>6165</v>
      </c>
      <c r="E2001" s="16" t="s">
        <v>128</v>
      </c>
      <c r="F2001" s="16" t="s">
        <v>6166</v>
      </c>
      <c r="G2001" s="81" t="s">
        <v>703</v>
      </c>
      <c r="H2001" s="82" t="s">
        <v>728</v>
      </c>
      <c r="I2001" s="17" t="s">
        <v>411</v>
      </c>
      <c r="J2001" s="17" t="s">
        <v>6179</v>
      </c>
      <c r="K2001" s="15"/>
      <c r="L2001" s="18">
        <v>44022</v>
      </c>
      <c r="M2001" s="83">
        <v>793.38792600016995</v>
      </c>
      <c r="N2001" s="84">
        <v>793.38792600016995</v>
      </c>
      <c r="O2001" s="84">
        <v>876.68186600040599</v>
      </c>
      <c r="P2001" s="85">
        <f t="shared" si="31"/>
        <v>0.90498954839771095</v>
      </c>
      <c r="Q2001" s="18">
        <v>43910</v>
      </c>
      <c r="R2001" s="86">
        <v>350747.83552685502</v>
      </c>
      <c r="S2001" s="86">
        <v>345349.65923681599</v>
      </c>
      <c r="T2001" s="15"/>
      <c r="U2001" s="19">
        <v>-5.6475616265743199E-3</v>
      </c>
      <c r="V2001" s="51">
        <v>-0.52284324729043896</v>
      </c>
      <c r="W2001" s="19">
        <v>1.3467921367919199E-2</v>
      </c>
      <c r="X2001" s="51">
        <v>2.1357093878577902</v>
      </c>
      <c r="Y2001" s="19">
        <v>2.8172467071271998E-2</v>
      </c>
      <c r="Z2001" s="51">
        <v>22.1489201653749</v>
      </c>
      <c r="AA2001" s="19">
        <v>0.14245314093932401</v>
      </c>
      <c r="AB2001" s="51">
        <v>34.821980997105101</v>
      </c>
      <c r="AC2001" s="19">
        <v>0.21587903396895899</v>
      </c>
      <c r="AD2001" s="51">
        <v>45.8737588951481</v>
      </c>
      <c r="AE2001" s="19">
        <v>0.190183054559457</v>
      </c>
      <c r="AF2001" s="87">
        <v>36.795537504542203</v>
      </c>
      <c r="AG2001" s="19">
        <v>-4.2313398625119597E-2</v>
      </c>
      <c r="AH2001" s="51">
        <v>-6.0301608543377396</v>
      </c>
      <c r="AI2001" s="19">
        <v>5.5885154637508101E-2</v>
      </c>
      <c r="AJ2001" s="51">
        <v>19.315432670759002</v>
      </c>
      <c r="AK2001" s="19">
        <v>0.229639388117066</v>
      </c>
      <c r="AL2001" s="19">
        <v>5.23989092253032E-2</v>
      </c>
      <c r="AM2001" s="51">
        <v>26.084025911608499</v>
      </c>
      <c r="AN2001" s="15"/>
      <c r="AO2001" s="22">
        <v>3.6556978096996297E-2</v>
      </c>
      <c r="AP2001" s="22">
        <v>-2.3708267339316101E-2</v>
      </c>
      <c r="AQ2001" s="22">
        <v>0.14075838113058101</v>
      </c>
      <c r="AR2001" s="22">
        <v>-0.100971928765794</v>
      </c>
      <c r="AS2001" s="20">
        <v>8</v>
      </c>
      <c r="AT2001" s="20">
        <v>4</v>
      </c>
      <c r="AU2001" s="20">
        <v>7</v>
      </c>
      <c r="AV2001" s="21">
        <v>5</v>
      </c>
      <c r="AW2001" s="15"/>
      <c r="AX2001" s="25">
        <v>0.13584888237630399</v>
      </c>
      <c r="AY2001" s="26">
        <v>1.0969405806208701</v>
      </c>
      <c r="AZ2001" s="26">
        <v>1.0023571102556199</v>
      </c>
      <c r="BA2001" s="26">
        <v>1.7260019288751201</v>
      </c>
      <c r="BB2001" s="85">
        <v>1.40594539027188E-2</v>
      </c>
      <c r="BC2001" s="88">
        <v>-11.512247819264299</v>
      </c>
      <c r="BD2001" s="18">
        <v>43910</v>
      </c>
      <c r="BE2001" s="18">
        <v>43990</v>
      </c>
      <c r="BF2001" s="20"/>
      <c r="BG2001" s="18"/>
      <c r="BH2001" s="15"/>
    </row>
    <row r="2002" spans="1:60" x14ac:dyDescent="0.25">
      <c r="A2002" s="15"/>
      <c r="B2002" s="14" t="s">
        <v>6180</v>
      </c>
      <c r="C2002" s="14" t="s">
        <v>6181</v>
      </c>
      <c r="D2002" s="14" t="s">
        <v>6165</v>
      </c>
      <c r="E2002" s="16" t="s">
        <v>135</v>
      </c>
      <c r="F2002" s="16" t="s">
        <v>6166</v>
      </c>
      <c r="G2002" s="81" t="s">
        <v>703</v>
      </c>
      <c r="H2002" s="82" t="s">
        <v>728</v>
      </c>
      <c r="I2002" s="17" t="s">
        <v>411</v>
      </c>
      <c r="J2002" s="17" t="s">
        <v>6182</v>
      </c>
      <c r="K2002" s="15"/>
      <c r="L2002" s="18">
        <v>44022</v>
      </c>
      <c r="M2002" s="83">
        <v>781.74000000022397</v>
      </c>
      <c r="N2002" s="84">
        <v>781.74000000022397</v>
      </c>
      <c r="O2002" s="84">
        <v>867.83000000007496</v>
      </c>
      <c r="P2002" s="85">
        <f t="shared" si="31"/>
        <v>0.90079854349372168</v>
      </c>
      <c r="Q2002" s="18">
        <v>43910</v>
      </c>
      <c r="R2002" s="86">
        <v>0</v>
      </c>
      <c r="S2002" s="86">
        <v>0</v>
      </c>
      <c r="T2002" s="15"/>
      <c r="U2002" s="19">
        <v>-5.6475616265743199E-3</v>
      </c>
      <c r="V2002" s="51">
        <v>-0.52284324729043896</v>
      </c>
      <c r="W2002" s="19">
        <v>1.2669050209296999E-2</v>
      </c>
      <c r="X2002" s="51">
        <v>2.0558222719955701</v>
      </c>
      <c r="Y2002" s="19">
        <v>2.2296616929452302E-2</v>
      </c>
      <c r="Z2002" s="51">
        <v>21.5613351512002</v>
      </c>
      <c r="AA2002" s="19">
        <v>0.134798513528949</v>
      </c>
      <c r="AB2002" s="51">
        <v>34.0565182560822</v>
      </c>
      <c r="AC2002" s="19">
        <v>0.199466044741857</v>
      </c>
      <c r="AD2002" s="51">
        <v>44.232459972437901</v>
      </c>
      <c r="AE2002" s="19">
        <v>-0.99882729031960504</v>
      </c>
      <c r="AF2002" s="87">
        <v>-82.105496983393095</v>
      </c>
      <c r="AG2002" s="19">
        <v>-4.2407761281574502E-2</v>
      </c>
      <c r="AH2002" s="51">
        <v>-6.0395971199832301</v>
      </c>
      <c r="AI2002" s="19">
        <v>4.9850930676257101E-2</v>
      </c>
      <c r="AJ2002" s="51">
        <v>18.712010274612101</v>
      </c>
      <c r="AK2002" s="19">
        <v>0.67335231286473596</v>
      </c>
      <c r="AL2002" s="19">
        <v>5.5687828869849902E-2</v>
      </c>
      <c r="AM2002" s="51">
        <v>83.744179200730301</v>
      </c>
      <c r="AN2002" s="15"/>
      <c r="AO2002" s="22">
        <v>3.6556978096996297E-2</v>
      </c>
      <c r="AP2002" s="22">
        <v>-2.37082673384066E-2</v>
      </c>
      <c r="AQ2002" s="22">
        <v>0.140306192692224</v>
      </c>
      <c r="AR2002" s="22">
        <v>-0.10097192876492</v>
      </c>
      <c r="AS2002" s="20">
        <v>8</v>
      </c>
      <c r="AT2002" s="20">
        <v>4</v>
      </c>
      <c r="AU2002" s="20">
        <v>7</v>
      </c>
      <c r="AV2002" s="21">
        <v>5</v>
      </c>
      <c r="AW2002" s="15"/>
      <c r="AX2002" s="25">
        <v>0.13584567926445701</v>
      </c>
      <c r="AY2002" s="26">
        <v>1.04086030863073</v>
      </c>
      <c r="AZ2002" s="26">
        <v>0.97768953527247504</v>
      </c>
      <c r="BA2002" s="26">
        <v>1.6328569049728701</v>
      </c>
      <c r="BB2002" s="85">
        <v>1.4058507825102399E-2</v>
      </c>
      <c r="BC2002" s="88">
        <v>-11.8525517670932</v>
      </c>
      <c r="BD2002" s="18">
        <v>43910</v>
      </c>
      <c r="BE2002" s="18">
        <v>43990</v>
      </c>
      <c r="BF2002" s="20"/>
      <c r="BG2002" s="18"/>
      <c r="BH2002" s="15"/>
    </row>
    <row r="2003" spans="1:60" x14ac:dyDescent="0.25">
      <c r="A2003" s="15"/>
      <c r="B2003" s="14" t="s">
        <v>6183</v>
      </c>
      <c r="C2003" s="14" t="s">
        <v>6184</v>
      </c>
      <c r="D2003" s="14" t="s">
        <v>6185</v>
      </c>
      <c r="E2003" s="16" t="s">
        <v>36</v>
      </c>
      <c r="F2003" s="16" t="s">
        <v>431</v>
      </c>
      <c r="G2003" s="81" t="s">
        <v>115</v>
      </c>
      <c r="H2003" s="82" t="s">
        <v>288</v>
      </c>
      <c r="I2003" s="17" t="s">
        <v>31</v>
      </c>
      <c r="J2003" s="17" t="s">
        <v>6186</v>
      </c>
      <c r="K2003" s="15"/>
      <c r="L2003" s="18">
        <v>44022</v>
      </c>
      <c r="M2003" s="83">
        <v>977.27709999959905</v>
      </c>
      <c r="N2003" s="84">
        <v>977.27709999959905</v>
      </c>
      <c r="O2003" s="84">
        <v>1106.2894999999601</v>
      </c>
      <c r="P2003" s="85">
        <f t="shared" si="31"/>
        <v>0.88338278542789594</v>
      </c>
      <c r="Q2003" s="18">
        <v>43748</v>
      </c>
      <c r="R2003" s="86">
        <v>7554063.8609999996</v>
      </c>
      <c r="S2003" s="86">
        <v>26615572.9082813</v>
      </c>
      <c r="T2003" s="15"/>
      <c r="U2003" s="19">
        <v>-2.0077749841220802E-3</v>
      </c>
      <c r="V2003" s="51">
        <v>-0.158864583045215</v>
      </c>
      <c r="W2003" s="19">
        <v>6.7867236193705997E-3</v>
      </c>
      <c r="X2003" s="51">
        <v>1.46758961300293</v>
      </c>
      <c r="Y2003" s="19">
        <v>-8.4404036399937502E-2</v>
      </c>
      <c r="Z2003" s="51">
        <v>10.8912698182539</v>
      </c>
      <c r="AA2003" s="19">
        <v>-9.6865793035249198E-2</v>
      </c>
      <c r="AB2003" s="51">
        <v>10.890087599633301</v>
      </c>
      <c r="AC2003" s="19">
        <v>-4.9242289736867E-2</v>
      </c>
      <c r="AD2003" s="51">
        <v>19.361626524565501</v>
      </c>
      <c r="AE2003" s="19"/>
      <c r="AF2003" s="87"/>
      <c r="AG2003" s="19">
        <v>-5.9801262568726097E-3</v>
      </c>
      <c r="AH2003" s="51">
        <v>-2.3968336175130398</v>
      </c>
      <c r="AI2003" s="19">
        <v>-8.2900837701308794E-2</v>
      </c>
      <c r="AJ2003" s="51">
        <v>5.4368334368628002</v>
      </c>
      <c r="AK2003" s="19">
        <v>-2.27229000001898E-2</v>
      </c>
      <c r="AL2003" s="19">
        <v>-8.7641516829535197E-3</v>
      </c>
      <c r="AM2003" s="51">
        <v>25.997056532098199</v>
      </c>
      <c r="AN2003" s="15"/>
      <c r="AO2003" s="22">
        <v>1.44015961959667E-2</v>
      </c>
      <c r="AP2003" s="22">
        <v>-2.4580798755778201E-2</v>
      </c>
      <c r="AQ2003" s="22">
        <v>5.0683823743384003E-2</v>
      </c>
      <c r="AR2003" s="22">
        <v>-9.5808375213964597E-2</v>
      </c>
      <c r="AS2003" s="20">
        <v>6</v>
      </c>
      <c r="AT2003" s="20">
        <v>6</v>
      </c>
      <c r="AU2003" s="20">
        <v>7</v>
      </c>
      <c r="AV2003" s="21">
        <v>5</v>
      </c>
      <c r="AW2003" s="15"/>
      <c r="AX2003" s="25">
        <v>6.3693356204021306E-2</v>
      </c>
      <c r="AY2003" s="26">
        <v>-1.8280869952413901</v>
      </c>
      <c r="AZ2003" s="26">
        <v>0.210924817782143</v>
      </c>
      <c r="BA2003" s="26">
        <v>-2.2140481694914298</v>
      </c>
      <c r="BB2003" s="85">
        <v>6.5535166633526399E-3</v>
      </c>
      <c r="BC2003" s="88">
        <v>-14.555981955898501</v>
      </c>
      <c r="BD2003" s="18">
        <v>43748</v>
      </c>
      <c r="BE2003" s="18">
        <v>43921</v>
      </c>
      <c r="BF2003" s="20"/>
      <c r="BG2003" s="18"/>
      <c r="BH2003" s="15"/>
    </row>
    <row r="2004" spans="1:60" x14ac:dyDescent="0.25">
      <c r="A2004" s="15"/>
      <c r="B2004" s="14" t="s">
        <v>6187</v>
      </c>
      <c r="C2004" s="14" t="s">
        <v>6188</v>
      </c>
      <c r="D2004" s="14" t="s">
        <v>6185</v>
      </c>
      <c r="E2004" s="16" t="s">
        <v>435</v>
      </c>
      <c r="F2004" s="16" t="s">
        <v>431</v>
      </c>
      <c r="G2004" s="81" t="s">
        <v>115</v>
      </c>
      <c r="H2004" s="82" t="s">
        <v>288</v>
      </c>
      <c r="I2004" s="17" t="s">
        <v>31</v>
      </c>
      <c r="J2004" s="17" t="s">
        <v>6189</v>
      </c>
      <c r="K2004" s="15"/>
      <c r="L2004" s="18">
        <v>44022</v>
      </c>
      <c r="M2004" s="83">
        <v>990.94909999985202</v>
      </c>
      <c r="N2004" s="84">
        <v>990.94909999985202</v>
      </c>
      <c r="O2004" s="84">
        <v>1115.2937000002701</v>
      </c>
      <c r="P2004" s="85">
        <f t="shared" si="31"/>
        <v>0.88850954685713013</v>
      </c>
      <c r="Q2004" s="18">
        <v>43748</v>
      </c>
      <c r="R2004" s="86">
        <v>182207.63500000001</v>
      </c>
      <c r="S2004" s="86">
        <v>934339.96358398395</v>
      </c>
      <c r="T2004" s="15"/>
      <c r="U2004" s="19">
        <v>-1.9866621905748599E-3</v>
      </c>
      <c r="V2004" s="51">
        <v>-0.15675330369049301</v>
      </c>
      <c r="W2004" s="19">
        <v>7.4243157741875603E-3</v>
      </c>
      <c r="X2004" s="51">
        <v>1.53134882848462</v>
      </c>
      <c r="Y2004" s="19">
        <v>-8.0880800720478901E-2</v>
      </c>
      <c r="Z2004" s="51">
        <v>11.2435933861998</v>
      </c>
      <c r="AA2004" s="19">
        <v>-8.98543581961712E-2</v>
      </c>
      <c r="AB2004" s="51">
        <v>11.5912310835411</v>
      </c>
      <c r="AC2004" s="19">
        <v>-3.4432295465194301E-2</v>
      </c>
      <c r="AD2004" s="51">
        <v>20.842625951743699</v>
      </c>
      <c r="AE2004" s="19"/>
      <c r="AF2004" s="87"/>
      <c r="AG2004" s="19">
        <v>-5.7703398142621197E-3</v>
      </c>
      <c r="AH2004" s="51">
        <v>-2.37585497325199</v>
      </c>
      <c r="AI2004" s="19">
        <v>-7.9177517396601602E-2</v>
      </c>
      <c r="AJ2004" s="51">
        <v>5.8091654673335098</v>
      </c>
      <c r="AK2004" s="19">
        <v>-1.1391726669899099E-2</v>
      </c>
      <c r="AL2004" s="19">
        <v>-4.6015075849936702E-3</v>
      </c>
      <c r="AM2004" s="51">
        <v>27.2723021362326</v>
      </c>
      <c r="AN2004" s="15"/>
      <c r="AO2004" s="22">
        <v>1.44229613742937E-2</v>
      </c>
      <c r="AP2004" s="22">
        <v>-2.45602217482883E-2</v>
      </c>
      <c r="AQ2004" s="22">
        <v>5.1349188492167699E-2</v>
      </c>
      <c r="AR2004" s="22">
        <v>-9.5216643808234996E-2</v>
      </c>
      <c r="AS2004" s="20">
        <v>6</v>
      </c>
      <c r="AT2004" s="20">
        <v>6</v>
      </c>
      <c r="AU2004" s="20">
        <v>7</v>
      </c>
      <c r="AV2004" s="21">
        <v>5</v>
      </c>
      <c r="AW2004" s="15"/>
      <c r="AX2004" s="25">
        <v>6.3687264468680893E-2</v>
      </c>
      <c r="AY2004" s="26">
        <v>-1.7272809523747099</v>
      </c>
      <c r="AZ2004" s="26">
        <v>0.234256013203094</v>
      </c>
      <c r="BA2004" s="26">
        <v>-2.09886497158368</v>
      </c>
      <c r="BB2004" s="85">
        <v>6.55304865733342E-3</v>
      </c>
      <c r="BC2004" s="88">
        <v>-14.2430733716756</v>
      </c>
      <c r="BD2004" s="18">
        <v>43748</v>
      </c>
      <c r="BE2004" s="18">
        <v>43921</v>
      </c>
      <c r="BF2004" s="20"/>
      <c r="BG2004" s="18"/>
      <c r="BH2004" s="15"/>
    </row>
    <row r="2005" spans="1:60" x14ac:dyDescent="0.25">
      <c r="A2005" s="15"/>
      <c r="B2005" s="14" t="s">
        <v>6190</v>
      </c>
      <c r="C2005" s="14" t="s">
        <v>6191</v>
      </c>
      <c r="D2005" s="14" t="s">
        <v>6185</v>
      </c>
      <c r="E2005" s="16" t="s">
        <v>439</v>
      </c>
      <c r="F2005" s="16" t="s">
        <v>431</v>
      </c>
      <c r="G2005" s="81" t="s">
        <v>115</v>
      </c>
      <c r="H2005" s="82" t="s">
        <v>288</v>
      </c>
      <c r="I2005" s="17" t="s">
        <v>31</v>
      </c>
      <c r="J2005" s="17" t="s">
        <v>6192</v>
      </c>
      <c r="K2005" s="15"/>
      <c r="L2005" s="18">
        <v>44022</v>
      </c>
      <c r="M2005" s="83">
        <v>997.927699999884</v>
      </c>
      <c r="N2005" s="84">
        <v>997.927699999884</v>
      </c>
      <c r="O2005" s="84">
        <v>1120.63279999979</v>
      </c>
      <c r="P2005" s="85">
        <f t="shared" si="31"/>
        <v>0.89050374038674485</v>
      </c>
      <c r="Q2005" s="18">
        <v>43748</v>
      </c>
      <c r="R2005" s="86">
        <v>31182.047999999999</v>
      </c>
      <c r="S2005" s="86">
        <v>3502318.5847851601</v>
      </c>
      <c r="T2005" s="15"/>
      <c r="U2005" s="19">
        <v>-1.9785857894021302E-3</v>
      </c>
      <c r="V2005" s="51">
        <v>-0.15594566357322001</v>
      </c>
      <c r="W2005" s="19">
        <v>7.6714801434718503E-3</v>
      </c>
      <c r="X2005" s="51">
        <v>1.55606526541305</v>
      </c>
      <c r="Y2005" s="19">
        <v>-7.9512881296977894E-2</v>
      </c>
      <c r="Z2005" s="51">
        <v>11.380385328549901</v>
      </c>
      <c r="AA2005" s="19">
        <v>-8.71227041716338E-2</v>
      </c>
      <c r="AB2005" s="51">
        <v>11.864396485994799</v>
      </c>
      <c r="AC2005" s="19">
        <v>-2.8629283965528898E-2</v>
      </c>
      <c r="AD2005" s="51">
        <v>21.422927101695699</v>
      </c>
      <c r="AE2005" s="19"/>
      <c r="AF2005" s="87"/>
      <c r="AG2005" s="19">
        <v>-5.6892049478847202E-3</v>
      </c>
      <c r="AH2005" s="51">
        <v>-2.3677414866142499</v>
      </c>
      <c r="AI2005" s="19">
        <v>-7.7731602486019305E-2</v>
      </c>
      <c r="AJ2005" s="51">
        <v>5.9537569583917502</v>
      </c>
      <c r="AK2005" s="19">
        <v>-4.4296115656834402E-3</v>
      </c>
      <c r="AL2005" s="19">
        <v>-1.78553142450255E-3</v>
      </c>
      <c r="AM2005" s="51">
        <v>27.968513646657801</v>
      </c>
      <c r="AN2005" s="15"/>
      <c r="AO2005" s="22">
        <v>1.44313102664455E-2</v>
      </c>
      <c r="AP2005" s="22">
        <v>-2.4552219118049799E-2</v>
      </c>
      <c r="AQ2005" s="22">
        <v>5.1607485886051997E-2</v>
      </c>
      <c r="AR2005" s="22">
        <v>-9.4988771780626896E-2</v>
      </c>
      <c r="AS2005" s="20">
        <v>6</v>
      </c>
      <c r="AT2005" s="20">
        <v>6</v>
      </c>
      <c r="AU2005" s="20">
        <v>7</v>
      </c>
      <c r="AV2005" s="21">
        <v>5</v>
      </c>
      <c r="AW2005" s="15"/>
      <c r="AX2005" s="25">
        <v>6.3685686578974096E-2</v>
      </c>
      <c r="AY2005" s="26">
        <v>-1.68798729747323</v>
      </c>
      <c r="AZ2005" s="26">
        <v>0.243343401006996</v>
      </c>
      <c r="BA2005" s="26">
        <v>-2.0537333863248901</v>
      </c>
      <c r="BB2005" s="85">
        <v>6.5529477318250397E-3</v>
      </c>
      <c r="BC2005" s="88">
        <v>-14.1215838051576</v>
      </c>
      <c r="BD2005" s="18">
        <v>43748</v>
      </c>
      <c r="BE2005" s="18">
        <v>43921</v>
      </c>
      <c r="BF2005" s="20"/>
      <c r="BG2005" s="18"/>
      <c r="BH2005" s="15"/>
    </row>
    <row r="2006" spans="1:60" x14ac:dyDescent="0.25">
      <c r="A2006" s="15"/>
      <c r="B2006" s="14" t="s">
        <v>6193</v>
      </c>
      <c r="C2006" s="14" t="s">
        <v>6194</v>
      </c>
      <c r="D2006" s="14" t="s">
        <v>6185</v>
      </c>
      <c r="E2006" s="16" t="s">
        <v>43</v>
      </c>
      <c r="F2006" s="16" t="s">
        <v>431</v>
      </c>
      <c r="G2006" s="81" t="s">
        <v>115</v>
      </c>
      <c r="H2006" s="82" t="s">
        <v>288</v>
      </c>
      <c r="I2006" s="17" t="s">
        <v>31</v>
      </c>
      <c r="J2006" s="17" t="s">
        <v>6195</v>
      </c>
      <c r="K2006" s="15"/>
      <c r="L2006" s="18">
        <v>44022</v>
      </c>
      <c r="M2006" s="83">
        <v>985.96399999968696</v>
      </c>
      <c r="N2006" s="84">
        <v>985.96399999968696</v>
      </c>
      <c r="O2006" s="84">
        <v>1113.9757000003001</v>
      </c>
      <c r="P2006" s="85">
        <f t="shared" si="31"/>
        <v>0.88508573391629763</v>
      </c>
      <c r="Q2006" s="18">
        <v>43748</v>
      </c>
      <c r="R2006" s="86">
        <v>9806714.0789999999</v>
      </c>
      <c r="S2006" s="86">
        <v>27301285.378937501</v>
      </c>
      <c r="T2006" s="15"/>
      <c r="U2006" s="19">
        <v>-2.0008285928270202E-3</v>
      </c>
      <c r="V2006" s="51">
        <v>-0.15816994391570899</v>
      </c>
      <c r="W2006" s="19">
        <v>6.9988978775654704E-3</v>
      </c>
      <c r="X2006" s="51">
        <v>1.4888070388224199</v>
      </c>
      <c r="Y2006" s="19">
        <v>-8.3232936235581298E-2</v>
      </c>
      <c r="Z2006" s="51">
        <v>11.008379834689499</v>
      </c>
      <c r="AA2006" s="19">
        <v>-9.4538333146338097E-2</v>
      </c>
      <c r="AB2006" s="51">
        <v>11.122833588524401</v>
      </c>
      <c r="AC2006" s="19">
        <v>-4.4338682453599197E-2</v>
      </c>
      <c r="AD2006" s="51">
        <v>19.851987252884999</v>
      </c>
      <c r="AE2006" s="19"/>
      <c r="AF2006" s="87"/>
      <c r="AG2006" s="19">
        <v>-5.9103108815179396E-3</v>
      </c>
      <c r="AH2006" s="51">
        <v>-2.3898520799775702</v>
      </c>
      <c r="AI2006" s="19">
        <v>-8.1663323060638504E-2</v>
      </c>
      <c r="AJ2006" s="51">
        <v>5.5605849009298298</v>
      </c>
      <c r="AK2006" s="19">
        <v>-1.4036000000487501E-2</v>
      </c>
      <c r="AL2006" s="19">
        <v>-5.4484922820847697E-3</v>
      </c>
      <c r="AM2006" s="51">
        <v>27.613423283415599</v>
      </c>
      <c r="AN2006" s="15"/>
      <c r="AO2006" s="22">
        <v>1.44087762546405E-2</v>
      </c>
      <c r="AP2006" s="22">
        <v>-2.4574001353357699E-2</v>
      </c>
      <c r="AQ2006" s="22">
        <v>5.0905140829854603E-2</v>
      </c>
      <c r="AR2006" s="22">
        <v>-9.5611393852741505E-2</v>
      </c>
      <c r="AS2006" s="20">
        <v>6</v>
      </c>
      <c r="AT2006" s="20">
        <v>6</v>
      </c>
      <c r="AU2006" s="20">
        <v>7</v>
      </c>
      <c r="AV2006" s="21">
        <v>5</v>
      </c>
      <c r="AW2006" s="15"/>
      <c r="AX2006" s="25">
        <v>6.3691224429421697E-2</v>
      </c>
      <c r="AY2006" s="26">
        <v>-1.7946234354403701</v>
      </c>
      <c r="AZ2006" s="26">
        <v>0.218671129654922</v>
      </c>
      <c r="BA2006" s="26">
        <v>-2.1759068380888502</v>
      </c>
      <c r="BB2006" s="85">
        <v>6.5533499808680101E-3</v>
      </c>
      <c r="BC2006" s="88">
        <v>-14.451966950495301</v>
      </c>
      <c r="BD2006" s="18">
        <v>43748</v>
      </c>
      <c r="BE2006" s="18">
        <v>43921</v>
      </c>
      <c r="BF2006" s="20"/>
      <c r="BG2006" s="18"/>
      <c r="BH2006" s="15"/>
    </row>
    <row r="2007" spans="1:60" x14ac:dyDescent="0.25">
      <c r="A2007" s="15"/>
      <c r="B2007" s="14" t="s">
        <v>6196</v>
      </c>
      <c r="C2007" s="14" t="s">
        <v>6197</v>
      </c>
      <c r="D2007" s="14" t="s">
        <v>6185</v>
      </c>
      <c r="E2007" s="16" t="s">
        <v>257</v>
      </c>
      <c r="F2007" s="16" t="s">
        <v>431</v>
      </c>
      <c r="G2007" s="81" t="s">
        <v>115</v>
      </c>
      <c r="H2007" s="82" t="s">
        <v>288</v>
      </c>
      <c r="I2007" s="17" t="s">
        <v>31</v>
      </c>
      <c r="J2007" s="17" t="s">
        <v>6198</v>
      </c>
      <c r="K2007" s="15"/>
      <c r="L2007" s="18">
        <v>44022</v>
      </c>
      <c r="M2007" s="83">
        <v>992.206899999641</v>
      </c>
      <c r="N2007" s="84">
        <v>992.206899999641</v>
      </c>
      <c r="O2007" s="84">
        <v>1117.7599999997799</v>
      </c>
      <c r="P2007" s="85">
        <f t="shared" si="31"/>
        <v>0.88767436659017707</v>
      </c>
      <c r="Q2007" s="18">
        <v>43748</v>
      </c>
      <c r="R2007" s="86">
        <v>17725678.340999998</v>
      </c>
      <c r="S2007" s="86">
        <v>29970857.880937502</v>
      </c>
      <c r="T2007" s="15"/>
      <c r="U2007" s="19">
        <v>-1.9901718542314501E-3</v>
      </c>
      <c r="V2007" s="51">
        <v>-0.15710427005615199</v>
      </c>
      <c r="W2007" s="19">
        <v>7.3206381221098101E-3</v>
      </c>
      <c r="X2007" s="51">
        <v>1.5209810632768499</v>
      </c>
      <c r="Y2007" s="19">
        <v>-8.1454310075932901E-2</v>
      </c>
      <c r="Z2007" s="51">
        <v>11.186242450654399</v>
      </c>
      <c r="AA2007" s="19">
        <v>-9.0997465310501902E-2</v>
      </c>
      <c r="AB2007" s="51">
        <v>11.476920372107999</v>
      </c>
      <c r="AC2007" s="19">
        <v>-3.6854568672424599E-2</v>
      </c>
      <c r="AD2007" s="51">
        <v>20.6003986310097</v>
      </c>
      <c r="AE2007" s="19"/>
      <c r="AF2007" s="87"/>
      <c r="AG2007" s="19">
        <v>-5.8045101823154298E-3</v>
      </c>
      <c r="AH2007" s="51">
        <v>-2.3792720100573201</v>
      </c>
      <c r="AI2007" s="19">
        <v>-7.97836495712545E-2</v>
      </c>
      <c r="AJ2007" s="51">
        <v>5.7485522498682302</v>
      </c>
      <c r="AK2007" s="19">
        <v>-7.7931000005264702E-3</v>
      </c>
      <c r="AL2007" s="19">
        <v>-3.0054797798584301E-3</v>
      </c>
      <c r="AM2007" s="51">
        <v>28.4538178815856</v>
      </c>
      <c r="AN2007" s="15"/>
      <c r="AO2007" s="22">
        <v>1.4419622870264E-2</v>
      </c>
      <c r="AP2007" s="22">
        <v>-2.4563532260799499E-2</v>
      </c>
      <c r="AQ2007" s="22">
        <v>5.1240966216937502E-2</v>
      </c>
      <c r="AR2007" s="22">
        <v>-9.5312789801100695E-2</v>
      </c>
      <c r="AS2007" s="20">
        <v>6</v>
      </c>
      <c r="AT2007" s="20">
        <v>6</v>
      </c>
      <c r="AU2007" s="20">
        <v>7</v>
      </c>
      <c r="AV2007" s="21">
        <v>5</v>
      </c>
      <c r="AW2007" s="15"/>
      <c r="AX2007" s="25">
        <v>6.3688210565305797E-2</v>
      </c>
      <c r="AY2007" s="26">
        <v>-1.74371482872266</v>
      </c>
      <c r="AZ2007" s="26">
        <v>0.23045310734278199</v>
      </c>
      <c r="BA2007" s="26">
        <v>-2.1177014561362699</v>
      </c>
      <c r="BB2007" s="85">
        <v>6.55312018762743E-3</v>
      </c>
      <c r="BC2007" s="88">
        <v>-14.2939987116988</v>
      </c>
      <c r="BD2007" s="18">
        <v>43748</v>
      </c>
      <c r="BE2007" s="18">
        <v>43921</v>
      </c>
      <c r="BF2007" s="20"/>
      <c r="BG2007" s="18"/>
      <c r="BH2007" s="15"/>
    </row>
    <row r="2008" spans="1:60" x14ac:dyDescent="0.25">
      <c r="A2008" s="15"/>
      <c r="B2008" s="14" t="s">
        <v>6199</v>
      </c>
      <c r="C2008" s="14" t="s">
        <v>6200</v>
      </c>
      <c r="D2008" s="14" t="s">
        <v>6185</v>
      </c>
      <c r="E2008" s="16" t="s">
        <v>47</v>
      </c>
      <c r="F2008" s="16" t="s">
        <v>431</v>
      </c>
      <c r="G2008" s="81" t="s">
        <v>115</v>
      </c>
      <c r="H2008" s="82" t="s">
        <v>288</v>
      </c>
      <c r="I2008" s="17" t="s">
        <v>31</v>
      </c>
      <c r="J2008" s="17" t="s">
        <v>6201</v>
      </c>
      <c r="K2008" s="15"/>
      <c r="L2008" s="18">
        <v>44022</v>
      </c>
      <c r="M2008" s="83">
        <v>1004.90869999956</v>
      </c>
      <c r="N2008" s="84">
        <v>1004.90869999956</v>
      </c>
      <c r="O2008" s="84">
        <v>1128.3851999994399</v>
      </c>
      <c r="P2008" s="85">
        <f t="shared" si="31"/>
        <v>0.89057238609657308</v>
      </c>
      <c r="Q2008" s="18">
        <v>43748</v>
      </c>
      <c r="R2008" s="86">
        <v>21857254.352000002</v>
      </c>
      <c r="S2008" s="86">
        <v>59165445.799687497</v>
      </c>
      <c r="T2008" s="15"/>
      <c r="U2008" s="19">
        <v>-1.9782488961936902E-3</v>
      </c>
      <c r="V2008" s="51">
        <v>-0.15591197425237599</v>
      </c>
      <c r="W2008" s="19">
        <v>7.67992054898059E-3</v>
      </c>
      <c r="X2008" s="51">
        <v>1.5569093059639301</v>
      </c>
      <c r="Y2008" s="19">
        <v>-7.9465132560508203E-2</v>
      </c>
      <c r="Z2008" s="51">
        <v>11.3851602022041</v>
      </c>
      <c r="AA2008" s="19">
        <v>-8.7029277678957406E-2</v>
      </c>
      <c r="AB2008" s="51">
        <v>11.873739135262401</v>
      </c>
      <c r="AC2008" s="19">
        <v>-2.8432860979592099E-2</v>
      </c>
      <c r="AD2008" s="51">
        <v>21.4425694003003</v>
      </c>
      <c r="AE2008" s="19"/>
      <c r="AF2008" s="87"/>
      <c r="AG2008" s="19">
        <v>-5.6862105839172701E-3</v>
      </c>
      <c r="AH2008" s="51">
        <v>-2.3674420502175102</v>
      </c>
      <c r="AI2008" s="19">
        <v>-7.7681254394556198E-2</v>
      </c>
      <c r="AJ2008" s="51">
        <v>5.9587917675380604</v>
      </c>
      <c r="AK2008" s="19">
        <v>4.9086999988503504E-3</v>
      </c>
      <c r="AL2008" s="19">
        <v>1.89147461969696E-3</v>
      </c>
      <c r="AM2008" s="51">
        <v>29.902049128402702</v>
      </c>
      <c r="AN2008" s="15"/>
      <c r="AO2008" s="22">
        <v>1.44315768666274E-2</v>
      </c>
      <c r="AP2008" s="22">
        <v>-2.45520151192977E-2</v>
      </c>
      <c r="AQ2008" s="22">
        <v>5.1615902390039999E-2</v>
      </c>
      <c r="AR2008" s="22">
        <v>-9.4979407726059395E-2</v>
      </c>
      <c r="AS2008" s="20">
        <v>6</v>
      </c>
      <c r="AT2008" s="20">
        <v>6</v>
      </c>
      <c r="AU2008" s="20">
        <v>7</v>
      </c>
      <c r="AV2008" s="21">
        <v>5</v>
      </c>
      <c r="AW2008" s="15"/>
      <c r="AX2008" s="25">
        <v>6.36852457533678E-2</v>
      </c>
      <c r="AY2008" s="26">
        <v>-1.6866575119584</v>
      </c>
      <c r="AZ2008" s="26">
        <v>0.24365347225352699</v>
      </c>
      <c r="BA2008" s="26">
        <v>-2.0522072369167299</v>
      </c>
      <c r="BB2008" s="85">
        <v>6.5529048212647498E-3</v>
      </c>
      <c r="BC2008" s="88">
        <v>-14.117359922762301</v>
      </c>
      <c r="BD2008" s="18">
        <v>43748</v>
      </c>
      <c r="BE2008" s="18">
        <v>43921</v>
      </c>
      <c r="BF2008" s="20"/>
      <c r="BG2008" s="18"/>
      <c r="BH2008" s="15"/>
    </row>
    <row r="2009" spans="1:60" x14ac:dyDescent="0.25">
      <c r="A2009" s="15"/>
      <c r="B2009" s="14" t="s">
        <v>6202</v>
      </c>
      <c r="C2009" s="14" t="s">
        <v>6203</v>
      </c>
      <c r="D2009" s="14" t="s">
        <v>6185</v>
      </c>
      <c r="E2009" s="16" t="s">
        <v>51</v>
      </c>
      <c r="F2009" s="16" t="s">
        <v>431</v>
      </c>
      <c r="G2009" s="81" t="s">
        <v>115</v>
      </c>
      <c r="H2009" s="82" t="s">
        <v>288</v>
      </c>
      <c r="I2009" s="17" t="s">
        <v>31</v>
      </c>
      <c r="J2009" s="17" t="s">
        <v>6204</v>
      </c>
      <c r="K2009" s="15"/>
      <c r="L2009" s="18">
        <v>44022</v>
      </c>
      <c r="M2009" s="83">
        <v>993.52819999959297</v>
      </c>
      <c r="N2009" s="84">
        <v>993.52819999959297</v>
      </c>
      <c r="O2009" s="84">
        <v>1119.7828999999899</v>
      </c>
      <c r="P2009" s="85">
        <f t="shared" si="31"/>
        <v>0.88725073404818189</v>
      </c>
      <c r="Q2009" s="18">
        <v>43748</v>
      </c>
      <c r="R2009" s="86">
        <v>10437564.399</v>
      </c>
      <c r="S2009" s="86">
        <v>41790955.914375</v>
      </c>
      <c r="T2009" s="15"/>
      <c r="U2009" s="19">
        <v>-1.9919414262403699E-3</v>
      </c>
      <c r="V2009" s="51">
        <v>-0.15728122725704499</v>
      </c>
      <c r="W2009" s="19">
        <v>7.2680411685723803E-3</v>
      </c>
      <c r="X2009" s="51">
        <v>1.5157213679231101</v>
      </c>
      <c r="Y2009" s="19">
        <v>-8.1745272185798995E-2</v>
      </c>
      <c r="Z2009" s="51">
        <v>11.157146239667799</v>
      </c>
      <c r="AA2009" s="19">
        <v>-9.1577124558243697E-2</v>
      </c>
      <c r="AB2009" s="51">
        <v>11.4189544473338</v>
      </c>
      <c r="AC2009" s="19">
        <v>-3.80818725461722E-2</v>
      </c>
      <c r="AD2009" s="51">
        <v>20.477668243635001</v>
      </c>
      <c r="AE2009" s="19"/>
      <c r="AF2009" s="87"/>
      <c r="AG2009" s="19">
        <v>-5.8218062968080596E-3</v>
      </c>
      <c r="AH2009" s="51">
        <v>-2.3810016215065799</v>
      </c>
      <c r="AI2009" s="19">
        <v>-8.0091182736359803E-2</v>
      </c>
      <c r="AJ2009" s="51">
        <v>5.7177989333576997</v>
      </c>
      <c r="AK2009" s="19">
        <v>-6.4718000003267696E-3</v>
      </c>
      <c r="AL2009" s="19">
        <v>-2.50635366774077E-3</v>
      </c>
      <c r="AM2009" s="51">
        <v>28.369843283435301</v>
      </c>
      <c r="AN2009" s="15"/>
      <c r="AO2009" s="22">
        <v>1.4417851891266801E-2</v>
      </c>
      <c r="AP2009" s="22">
        <v>-2.4565310776779401E-2</v>
      </c>
      <c r="AQ2009" s="22">
        <v>5.11861291233799E-2</v>
      </c>
      <c r="AR2009" s="22">
        <v>-9.5361604812787895E-2</v>
      </c>
      <c r="AS2009" s="20">
        <v>6</v>
      </c>
      <c r="AT2009" s="20">
        <v>6</v>
      </c>
      <c r="AU2009" s="20">
        <v>7</v>
      </c>
      <c r="AV2009" s="21">
        <v>5</v>
      </c>
      <c r="AW2009" s="15"/>
      <c r="AX2009" s="25">
        <v>6.3688664351357102E-2</v>
      </c>
      <c r="AY2009" s="26">
        <v>-1.75205266215926</v>
      </c>
      <c r="AZ2009" s="26">
        <v>0.22852388313481201</v>
      </c>
      <c r="BA2009" s="26">
        <v>-2.1272495723096698</v>
      </c>
      <c r="BB2009" s="85">
        <v>6.5531537616334403E-3</v>
      </c>
      <c r="BC2009" s="88">
        <v>-14.3198382471892</v>
      </c>
      <c r="BD2009" s="18">
        <v>43748</v>
      </c>
      <c r="BE2009" s="18">
        <v>43921</v>
      </c>
      <c r="BF2009" s="20"/>
      <c r="BG2009" s="18"/>
      <c r="BH2009" s="15"/>
    </row>
    <row r="2010" spans="1:60" x14ac:dyDescent="0.25">
      <c r="A2010" s="15"/>
      <c r="B2010" s="14" t="s">
        <v>6205</v>
      </c>
      <c r="C2010" s="14" t="s">
        <v>6206</v>
      </c>
      <c r="D2010" s="14" t="s">
        <v>6185</v>
      </c>
      <c r="E2010" s="16" t="s">
        <v>55</v>
      </c>
      <c r="F2010" s="16" t="s">
        <v>431</v>
      </c>
      <c r="G2010" s="81" t="s">
        <v>115</v>
      </c>
      <c r="H2010" s="82" t="s">
        <v>288</v>
      </c>
      <c r="I2010" s="17" t="s">
        <v>31</v>
      </c>
      <c r="J2010" s="17" t="s">
        <v>6207</v>
      </c>
      <c r="K2010" s="15"/>
      <c r="L2010" s="18">
        <v>44022</v>
      </c>
      <c r="M2010" s="83">
        <v>996.99729999992996</v>
      </c>
      <c r="N2010" s="84">
        <v>996.99729999992996</v>
      </c>
      <c r="O2010" s="84">
        <v>1122.3410000000099</v>
      </c>
      <c r="P2010" s="85">
        <f t="shared" si="31"/>
        <v>0.88831941450942375</v>
      </c>
      <c r="Q2010" s="18">
        <v>43748</v>
      </c>
      <c r="R2010" s="86">
        <v>27004532.750999998</v>
      </c>
      <c r="S2010" s="86">
        <v>104062256.437125</v>
      </c>
      <c r="T2010" s="15"/>
      <c r="U2010" s="19">
        <v>-1.98752170763328E-3</v>
      </c>
      <c r="V2010" s="51">
        <v>-0.156839255396335</v>
      </c>
      <c r="W2010" s="19">
        <v>7.4007273105962702E-3</v>
      </c>
      <c r="X2010" s="51">
        <v>1.52898998212549</v>
      </c>
      <c r="Y2010" s="19">
        <v>-8.101132903088E-2</v>
      </c>
      <c r="Z2010" s="51">
        <v>11.230540555159701</v>
      </c>
      <c r="AA2010" s="19">
        <v>-9.0114583814283805E-2</v>
      </c>
      <c r="AB2010" s="51">
        <v>11.565208521729801</v>
      </c>
      <c r="AC2010" s="19">
        <v>-3.4984098972017798E-2</v>
      </c>
      <c r="AD2010" s="51">
        <v>20.787445601046802</v>
      </c>
      <c r="AE2010" s="19"/>
      <c r="AF2010" s="87"/>
      <c r="AG2010" s="19">
        <v>-5.7780705164987003E-3</v>
      </c>
      <c r="AH2010" s="51">
        <v>-2.3766280434756499</v>
      </c>
      <c r="AI2010" s="19">
        <v>-7.93155629980902E-2</v>
      </c>
      <c r="AJ2010" s="51">
        <v>5.7953609071846603</v>
      </c>
      <c r="AK2010" s="19">
        <v>-3.0027000002519301E-3</v>
      </c>
      <c r="AL2010" s="19">
        <v>-1.16340677413973E-3</v>
      </c>
      <c r="AM2010" s="51">
        <v>29.207864159689102</v>
      </c>
      <c r="AN2010" s="15"/>
      <c r="AO2010" s="22">
        <v>1.44222033577535E-2</v>
      </c>
      <c r="AP2010" s="22">
        <v>-2.4560938203649098E-2</v>
      </c>
      <c r="AQ2010" s="22">
        <v>5.1324615136763903E-2</v>
      </c>
      <c r="AR2010" s="22">
        <v>-9.5238583221507703E-2</v>
      </c>
      <c r="AS2010" s="20">
        <v>6</v>
      </c>
      <c r="AT2010" s="20">
        <v>6</v>
      </c>
      <c r="AU2010" s="20">
        <v>7</v>
      </c>
      <c r="AV2010" s="21">
        <v>5</v>
      </c>
      <c r="AW2010" s="15"/>
      <c r="AX2010" s="25">
        <v>6.3687508035945903E-2</v>
      </c>
      <c r="AY2010" s="26">
        <v>-1.7310229692975601</v>
      </c>
      <c r="AZ2010" s="26">
        <v>0.23338970249937999</v>
      </c>
      <c r="BA2010" s="26">
        <v>-2.1031564580553099</v>
      </c>
      <c r="BB2010" s="85">
        <v>6.5530678777213297E-3</v>
      </c>
      <c r="BC2010" s="88">
        <v>-14.2546694809862</v>
      </c>
      <c r="BD2010" s="18">
        <v>43748</v>
      </c>
      <c r="BE2010" s="18">
        <v>43921</v>
      </c>
      <c r="BF2010" s="20"/>
      <c r="BG2010" s="18"/>
      <c r="BH2010" s="15"/>
    </row>
    <row r="2011" spans="1:60" x14ac:dyDescent="0.25">
      <c r="A2011" s="15"/>
      <c r="B2011" s="14" t="s">
        <v>6208</v>
      </c>
      <c r="C2011" s="14" t="s">
        <v>6209</v>
      </c>
      <c r="D2011" s="14" t="s">
        <v>6185</v>
      </c>
      <c r="E2011" s="16" t="s">
        <v>458</v>
      </c>
      <c r="F2011" s="16" t="s">
        <v>431</v>
      </c>
      <c r="G2011" s="81" t="s">
        <v>115</v>
      </c>
      <c r="H2011" s="82" t="s">
        <v>288</v>
      </c>
      <c r="I2011" s="17" t="s">
        <v>31</v>
      </c>
      <c r="J2011" s="17" t="s">
        <v>6210</v>
      </c>
      <c r="K2011" s="15"/>
      <c r="L2011" s="18">
        <v>44022</v>
      </c>
      <c r="M2011" s="83">
        <v>1008.34960000031</v>
      </c>
      <c r="N2011" s="84">
        <v>1008.34960000031</v>
      </c>
      <c r="O2011" s="84">
        <v>1131.0194000005699</v>
      </c>
      <c r="P2011" s="85">
        <f t="shared" si="31"/>
        <v>0.89154049877464692</v>
      </c>
      <c r="Q2011" s="18">
        <v>43748</v>
      </c>
      <c r="R2011" s="86">
        <v>5939453.9170000004</v>
      </c>
      <c r="S2011" s="86">
        <v>21140877.034031201</v>
      </c>
      <c r="T2011" s="15"/>
      <c r="U2011" s="19">
        <v>-1.9742774811675199E-3</v>
      </c>
      <c r="V2011" s="51">
        <v>-0.155514832749759</v>
      </c>
      <c r="W2011" s="19">
        <v>7.7997444604989098E-3</v>
      </c>
      <c r="X2011" s="51">
        <v>1.56889169711576</v>
      </c>
      <c r="Y2011" s="19">
        <v>-7.8801069644250696E-2</v>
      </c>
      <c r="Z2011" s="51">
        <v>11.4515664938226</v>
      </c>
      <c r="AA2011" s="19">
        <v>-8.5702783241722494E-2</v>
      </c>
      <c r="AB2011" s="51">
        <v>12.0063885789859</v>
      </c>
      <c r="AC2011" s="19">
        <v>-2.56092807130699E-2</v>
      </c>
      <c r="AD2011" s="51">
        <v>21.7249274269561</v>
      </c>
      <c r="AE2011" s="19"/>
      <c r="AF2011" s="87"/>
      <c r="AG2011" s="19">
        <v>-5.6468159818905397E-3</v>
      </c>
      <c r="AH2011" s="51">
        <v>-2.3635025900148299</v>
      </c>
      <c r="AI2011" s="19">
        <v>-7.6979407848775702E-2</v>
      </c>
      <c r="AJ2011" s="51">
        <v>6.0289764221161004</v>
      </c>
      <c r="AK2011" s="19">
        <v>8.3496000006562099E-3</v>
      </c>
      <c r="AL2011" s="19">
        <v>3.2238700114248799E-3</v>
      </c>
      <c r="AM2011" s="51">
        <v>30.343094159790802</v>
      </c>
      <c r="AN2011" s="15"/>
      <c r="AO2011" s="22">
        <v>1.44355883821845E-2</v>
      </c>
      <c r="AP2011" s="22">
        <v>-2.4548116923142502E-2</v>
      </c>
      <c r="AQ2011" s="22">
        <v>5.1740907198109198E-2</v>
      </c>
      <c r="AR2011" s="22">
        <v>-9.4868239874776897E-2</v>
      </c>
      <c r="AS2011" s="20">
        <v>6</v>
      </c>
      <c r="AT2011" s="20">
        <v>6</v>
      </c>
      <c r="AU2011" s="20">
        <v>7</v>
      </c>
      <c r="AV2011" s="21">
        <v>5</v>
      </c>
      <c r="AW2011" s="15"/>
      <c r="AX2011" s="25">
        <v>6.3684275787963998E-2</v>
      </c>
      <c r="AY2011" s="26">
        <v>-1.6675800187349501</v>
      </c>
      <c r="AZ2011" s="26">
        <v>0.248066375090957</v>
      </c>
      <c r="BA2011" s="26">
        <v>-2.0302487497974702</v>
      </c>
      <c r="BB2011" s="85">
        <v>6.5528350931253997E-3</v>
      </c>
      <c r="BC2011" s="88">
        <v>-14.058397229979199</v>
      </c>
      <c r="BD2011" s="18">
        <v>43748</v>
      </c>
      <c r="BE2011" s="18">
        <v>43921</v>
      </c>
      <c r="BF2011" s="20"/>
      <c r="BG2011" s="18"/>
      <c r="BH2011" s="15"/>
    </row>
    <row r="2012" spans="1:60" x14ac:dyDescent="0.25">
      <c r="A2012" s="15"/>
      <c r="B2012" s="14" t="s">
        <v>6211</v>
      </c>
      <c r="C2012" s="14" t="s">
        <v>6212</v>
      </c>
      <c r="D2012" s="14" t="s">
        <v>6185</v>
      </c>
      <c r="E2012" s="16" t="s">
        <v>59</v>
      </c>
      <c r="F2012" s="16" t="s">
        <v>431</v>
      </c>
      <c r="G2012" s="81" t="s">
        <v>115</v>
      </c>
      <c r="H2012" s="82" t="s">
        <v>288</v>
      </c>
      <c r="I2012" s="17" t="s">
        <v>31</v>
      </c>
      <c r="J2012" s="17" t="s">
        <v>6213</v>
      </c>
      <c r="K2012" s="15"/>
      <c r="L2012" s="18">
        <v>44022</v>
      </c>
      <c r="M2012" s="83">
        <v>1004.92690000031</v>
      </c>
      <c r="N2012" s="84">
        <v>1004.92690000031</v>
      </c>
      <c r="O2012" s="84">
        <v>1128.5072000008099</v>
      </c>
      <c r="P2012" s="85">
        <f t="shared" si="31"/>
        <v>0.89049223611474404</v>
      </c>
      <c r="Q2012" s="18">
        <v>43748</v>
      </c>
      <c r="R2012" s="86">
        <v>1691105.504</v>
      </c>
      <c r="S2012" s="86">
        <v>13324689.695984401</v>
      </c>
      <c r="T2012" s="15"/>
      <c r="U2012" s="19">
        <v>-1.9786096045209E-3</v>
      </c>
      <c r="V2012" s="51">
        <v>-0.15594804508509699</v>
      </c>
      <c r="W2012" s="19">
        <v>7.6699792170984403E-3</v>
      </c>
      <c r="X2012" s="51">
        <v>1.5559151727757099</v>
      </c>
      <c r="Y2012" s="19">
        <v>-7.9520132221659906E-2</v>
      </c>
      <c r="Z2012" s="51">
        <v>11.379660236081699</v>
      </c>
      <c r="AA2012" s="19">
        <v>-8.7139134838216697E-2</v>
      </c>
      <c r="AB2012" s="51">
        <v>11.862753419336499</v>
      </c>
      <c r="AC2012" s="19">
        <v>-2.8666194012657801E-2</v>
      </c>
      <c r="AD2012" s="51">
        <v>21.419236096990101</v>
      </c>
      <c r="AE2012" s="19"/>
      <c r="AF2012" s="87"/>
      <c r="AG2012" s="19">
        <v>-5.6895515199357804E-3</v>
      </c>
      <c r="AH2012" s="51">
        <v>-2.3677761438193601</v>
      </c>
      <c r="AI2012" s="19">
        <v>-7.7739377538819099E-2</v>
      </c>
      <c r="AJ2012" s="51">
        <v>5.9529794531117703</v>
      </c>
      <c r="AK2012" s="19">
        <v>4.9269000010099297E-3</v>
      </c>
      <c r="AL2012" s="19">
        <v>1.9013916171388701E-3</v>
      </c>
      <c r="AM2012" s="51">
        <v>29.5097132835654</v>
      </c>
      <c r="AN2012" s="15"/>
      <c r="AO2012" s="22">
        <v>1.44312757856824E-2</v>
      </c>
      <c r="AP2012" s="22">
        <v>-2.4552255843445898E-2</v>
      </c>
      <c r="AQ2012" s="22">
        <v>5.1605619722977301E-2</v>
      </c>
      <c r="AR2012" s="22">
        <v>-9.4988690822938204E-2</v>
      </c>
      <c r="AS2012" s="20">
        <v>6</v>
      </c>
      <c r="AT2012" s="20">
        <v>6</v>
      </c>
      <c r="AU2012" s="20">
        <v>7</v>
      </c>
      <c r="AV2012" s="21">
        <v>5</v>
      </c>
      <c r="AW2012" s="15"/>
      <c r="AX2012" s="25">
        <v>6.3685254434240099E-2</v>
      </c>
      <c r="AY2012" s="26">
        <v>-1.6882382723288201</v>
      </c>
      <c r="AZ2012" s="26">
        <v>0.243288123940374</v>
      </c>
      <c r="BA2012" s="26">
        <v>-2.05402596719432</v>
      </c>
      <c r="BB2012" s="85">
        <v>6.5529033218808801E-3</v>
      </c>
      <c r="BC2012" s="88">
        <v>-14.1222404253203</v>
      </c>
      <c r="BD2012" s="18">
        <v>43748</v>
      </c>
      <c r="BE2012" s="18">
        <v>43921</v>
      </c>
      <c r="BF2012" s="20"/>
      <c r="BG2012" s="18"/>
      <c r="BH2012" s="15"/>
    </row>
    <row r="2013" spans="1:60" x14ac:dyDescent="0.25">
      <c r="A2013" s="15"/>
      <c r="B2013" s="14" t="s">
        <v>6214</v>
      </c>
      <c r="C2013" s="14" t="s">
        <v>6215</v>
      </c>
      <c r="D2013" s="14" t="s">
        <v>6185</v>
      </c>
      <c r="E2013" s="16" t="s">
        <v>177</v>
      </c>
      <c r="F2013" s="16" t="s">
        <v>431</v>
      </c>
      <c r="G2013" s="81" t="s">
        <v>115</v>
      </c>
      <c r="H2013" s="82" t="s">
        <v>288</v>
      </c>
      <c r="I2013" s="17" t="s">
        <v>31</v>
      </c>
      <c r="J2013" s="17" t="s">
        <v>6216</v>
      </c>
      <c r="K2013" s="15"/>
      <c r="L2013" s="18">
        <v>44022</v>
      </c>
      <c r="M2013" s="83">
        <v>967.34960000030696</v>
      </c>
      <c r="N2013" s="84">
        <v>967.34960000030696</v>
      </c>
      <c r="O2013" s="84">
        <v>1084.6658999994399</v>
      </c>
      <c r="P2013" s="85">
        <f t="shared" si="31"/>
        <v>0.89184107290623449</v>
      </c>
      <c r="Q2013" s="18">
        <v>43748</v>
      </c>
      <c r="R2013" s="86">
        <v>316591.41899999999</v>
      </c>
      <c r="S2013" s="86">
        <v>1171627.61729297</v>
      </c>
      <c r="T2013" s="15"/>
      <c r="U2013" s="19">
        <v>-1.9731505026356899E-3</v>
      </c>
      <c r="V2013" s="51">
        <v>-0.15540213489657601</v>
      </c>
      <c r="W2013" s="19">
        <v>7.83682403016428E-3</v>
      </c>
      <c r="X2013" s="51">
        <v>1.5725996540823</v>
      </c>
      <c r="Y2013" s="19">
        <v>-7.8595059530052802E-2</v>
      </c>
      <c r="Z2013" s="51">
        <v>11.4721675052424</v>
      </c>
      <c r="AA2013" s="19">
        <v>-8.5290815894986702E-2</v>
      </c>
      <c r="AB2013" s="51">
        <v>12.0475853136595</v>
      </c>
      <c r="AC2013" s="19"/>
      <c r="AD2013" s="51"/>
      <c r="AE2013" s="19"/>
      <c r="AF2013" s="87"/>
      <c r="AG2013" s="19">
        <v>-5.63468770269537E-3</v>
      </c>
      <c r="AH2013" s="51">
        <v>-2.3622897620953198</v>
      </c>
      <c r="AI2013" s="19">
        <v>-7.6761533709068297E-2</v>
      </c>
      <c r="AJ2013" s="51">
        <v>6.0507638360868397</v>
      </c>
      <c r="AK2013" s="19">
        <v>-3.2650399999511102E-2</v>
      </c>
      <c r="AL2013" s="19">
        <v>-1.96276169072007E-2</v>
      </c>
      <c r="AM2013" s="51">
        <v>17.924754609441202</v>
      </c>
      <c r="AN2013" s="15"/>
      <c r="AO2013" s="22">
        <v>1.4436969564485499E-2</v>
      </c>
      <c r="AP2013" s="22">
        <v>-2.4546919991735201E-2</v>
      </c>
      <c r="AQ2013" s="22">
        <v>5.1779654128040399E-2</v>
      </c>
      <c r="AR2013" s="22">
        <v>-9.4833760087640301E-2</v>
      </c>
      <c r="AS2013" s="20">
        <v>6</v>
      </c>
      <c r="AT2013" s="20">
        <v>6</v>
      </c>
      <c r="AU2013" s="20">
        <v>7</v>
      </c>
      <c r="AV2013" s="21">
        <v>5</v>
      </c>
      <c r="AW2013" s="15"/>
      <c r="AX2013" s="25">
        <v>6.3683980398491297E-2</v>
      </c>
      <c r="AY2013" s="26">
        <v>-1.6616602388767201</v>
      </c>
      <c r="AZ2013" s="26">
        <v>0.24943538713591801</v>
      </c>
      <c r="BA2013" s="26">
        <v>-2.0234283970348801</v>
      </c>
      <c r="BB2013" s="85">
        <v>6.5528139372327101E-3</v>
      </c>
      <c r="BC2013" s="88">
        <v>-14.040092898620101</v>
      </c>
      <c r="BD2013" s="18">
        <v>43748</v>
      </c>
      <c r="BE2013" s="18">
        <v>43921</v>
      </c>
      <c r="BF2013" s="20"/>
      <c r="BG2013" s="18"/>
      <c r="BH2013" s="15"/>
    </row>
    <row r="2014" spans="1:60" x14ac:dyDescent="0.25">
      <c r="A2014" s="15"/>
      <c r="B2014" s="14" t="s">
        <v>6217</v>
      </c>
      <c r="C2014" s="14" t="s">
        <v>6218</v>
      </c>
      <c r="D2014" s="14" t="s">
        <v>6185</v>
      </c>
      <c r="E2014" s="16" t="s">
        <v>320</v>
      </c>
      <c r="F2014" s="16" t="s">
        <v>431</v>
      </c>
      <c r="G2014" s="81" t="s">
        <v>115</v>
      </c>
      <c r="H2014" s="82" t="s">
        <v>288</v>
      </c>
      <c r="I2014" s="17" t="s">
        <v>31</v>
      </c>
      <c r="J2014" s="17" t="s">
        <v>6219</v>
      </c>
      <c r="K2014" s="15"/>
      <c r="L2014" s="18">
        <v>44022</v>
      </c>
      <c r="M2014" s="83">
        <v>916.51630000025</v>
      </c>
      <c r="N2014" s="84">
        <v>916.51630000025</v>
      </c>
      <c r="O2014" s="84">
        <v>1044.0883000008801</v>
      </c>
      <c r="P2014" s="85">
        <f t="shared" si="31"/>
        <v>0.87781493193581184</v>
      </c>
      <c r="Q2014" s="18">
        <v>43748</v>
      </c>
      <c r="R2014" s="86">
        <v>0</v>
      </c>
      <c r="S2014" s="86">
        <v>2661727.0385390599</v>
      </c>
      <c r="T2014" s="15"/>
      <c r="U2014" s="19">
        <v>0</v>
      </c>
      <c r="V2014" s="51">
        <v>4.1912915366992799E-2</v>
      </c>
      <c r="W2014" s="19">
        <v>0</v>
      </c>
      <c r="X2014" s="51">
        <v>0.78891725106586796</v>
      </c>
      <c r="Y2014" s="19">
        <v>-9.4798447840730701E-2</v>
      </c>
      <c r="Z2014" s="51">
        <v>9.8518286741746106</v>
      </c>
      <c r="AA2014" s="19">
        <v>-0.119975668935658</v>
      </c>
      <c r="AB2014" s="51">
        <v>8.57910000959237</v>
      </c>
      <c r="AC2014" s="19">
        <v>-9.8640953721769606E-2</v>
      </c>
      <c r="AD2014" s="51">
        <v>14.421760126075201</v>
      </c>
      <c r="AE2014" s="19"/>
      <c r="AF2014" s="87"/>
      <c r="AG2014" s="19">
        <v>0</v>
      </c>
      <c r="AH2014" s="51">
        <v>-1.79882099182578</v>
      </c>
      <c r="AI2014" s="19">
        <v>-9.2811323254864006E-2</v>
      </c>
      <c r="AJ2014" s="51">
        <v>4.4457848815072802</v>
      </c>
      <c r="AK2014" s="19">
        <v>-8.3483699999342201E-2</v>
      </c>
      <c r="AL2014" s="19">
        <v>-3.7357478993726503E-2</v>
      </c>
      <c r="AM2014" s="51">
        <v>20.5067380530527</v>
      </c>
      <c r="AN2014" s="15"/>
      <c r="AO2014" s="22">
        <v>9.82496108190389E-3</v>
      </c>
      <c r="AP2014" s="22">
        <v>-2.4542685882806801E-2</v>
      </c>
      <c r="AQ2014" s="22">
        <v>9.7507710943318705E-3</v>
      </c>
      <c r="AR2014" s="22">
        <v>-7.8267431045824204E-2</v>
      </c>
      <c r="AS2014" s="20">
        <v>2</v>
      </c>
      <c r="AT2014" s="20">
        <v>4</v>
      </c>
      <c r="AU2014" s="20">
        <v>7</v>
      </c>
      <c r="AV2014" s="21">
        <v>5</v>
      </c>
      <c r="AW2014" s="15"/>
      <c r="AX2014" s="25">
        <v>4.7352457991364602E-2</v>
      </c>
      <c r="AY2014" s="26">
        <v>-3.04830503068297</v>
      </c>
      <c r="AZ2014" s="26">
        <v>0.12983087446013999</v>
      </c>
      <c r="BA2014" s="26">
        <v>-3.2676048035937102</v>
      </c>
      <c r="BB2014" s="85">
        <v>4.8567995544590301E-3</v>
      </c>
      <c r="BC2014" s="88">
        <v>-12.2185068064136</v>
      </c>
      <c r="BD2014" s="18">
        <v>43748</v>
      </c>
      <c r="BE2014" s="18">
        <v>43914</v>
      </c>
      <c r="BF2014" s="20"/>
      <c r="BG2014" s="18"/>
      <c r="BH2014" s="15"/>
    </row>
    <row r="2015" spans="1:60" x14ac:dyDescent="0.25">
      <c r="A2015" s="15"/>
      <c r="B2015" s="14" t="s">
        <v>6220</v>
      </c>
      <c r="C2015" s="14" t="s">
        <v>6221</v>
      </c>
      <c r="D2015" s="14" t="s">
        <v>6222</v>
      </c>
      <c r="E2015" s="16" t="s">
        <v>36</v>
      </c>
      <c r="F2015" s="16" t="s">
        <v>431</v>
      </c>
      <c r="G2015" s="81" t="s">
        <v>115</v>
      </c>
      <c r="H2015" s="82" t="s">
        <v>190</v>
      </c>
      <c r="I2015" s="17" t="s">
        <v>31</v>
      </c>
      <c r="J2015" s="17" t="s">
        <v>6223</v>
      </c>
      <c r="K2015" s="15"/>
      <c r="L2015" s="18">
        <v>44022</v>
      </c>
      <c r="M2015" s="83">
        <v>1148.8429000005101</v>
      </c>
      <c r="N2015" s="84">
        <v>1148.8429000005101</v>
      </c>
      <c r="O2015" s="84">
        <v>1234.40069999918</v>
      </c>
      <c r="P2015" s="85">
        <f t="shared" si="31"/>
        <v>0.9306887949766014</v>
      </c>
      <c r="Q2015" s="18">
        <v>43881</v>
      </c>
      <c r="R2015" s="86">
        <v>6263542.7470000004</v>
      </c>
      <c r="S2015" s="86">
        <v>7786678.1518281298</v>
      </c>
      <c r="T2015" s="15"/>
      <c r="U2015" s="19">
        <v>1.07320284168964E-2</v>
      </c>
      <c r="V2015" s="51">
        <v>1.1151157570566299</v>
      </c>
      <c r="W2015" s="19">
        <v>6.9774378036527196E-2</v>
      </c>
      <c r="X2015" s="51">
        <v>7.7663550547222302</v>
      </c>
      <c r="Y2015" s="19">
        <v>-4.7397185465379202E-2</v>
      </c>
      <c r="Z2015" s="51">
        <v>14.5919549117098</v>
      </c>
      <c r="AA2015" s="19">
        <v>4.34622871234751E-2</v>
      </c>
      <c r="AB2015" s="51">
        <v>24.922895615512999</v>
      </c>
      <c r="AC2015" s="19">
        <v>8.7147085470933194E-2</v>
      </c>
      <c r="AD2015" s="51">
        <v>33.000564045330997</v>
      </c>
      <c r="AE2015" s="19"/>
      <c r="AF2015" s="87"/>
      <c r="AG2015" s="19">
        <v>1.5329865598687299E-2</v>
      </c>
      <c r="AH2015" s="51">
        <v>-0.26583443195704598</v>
      </c>
      <c r="AI2015" s="19">
        <v>-2.0088209239475002E-2</v>
      </c>
      <c r="AJ2015" s="51">
        <v>11.718096283046201</v>
      </c>
      <c r="AK2015" s="19">
        <v>0.14884290000016301</v>
      </c>
      <c r="AL2015" s="19">
        <v>4.5908796764706501E-2</v>
      </c>
      <c r="AM2015" s="51">
        <v>35.023465094447602</v>
      </c>
      <c r="AN2015" s="15"/>
      <c r="AO2015" s="22">
        <v>2.7160037045177901E-2</v>
      </c>
      <c r="AP2015" s="22">
        <v>-4.3872648700926199E-2</v>
      </c>
      <c r="AQ2015" s="22">
        <v>6.4681684185416102E-2</v>
      </c>
      <c r="AR2015" s="22">
        <v>-9.0708473045233398E-2</v>
      </c>
      <c r="AS2015" s="20">
        <v>7</v>
      </c>
      <c r="AT2015" s="20">
        <v>5</v>
      </c>
      <c r="AU2015" s="20">
        <v>7</v>
      </c>
      <c r="AV2015" s="21">
        <v>5</v>
      </c>
      <c r="AW2015" s="15"/>
      <c r="AX2015" s="25">
        <v>0.161869887598732</v>
      </c>
      <c r="AY2015" s="26">
        <v>0.142392899456809</v>
      </c>
      <c r="AZ2015" s="26">
        <v>0.83960885245323902</v>
      </c>
      <c r="BA2015" s="26">
        <v>0.194492691345658</v>
      </c>
      <c r="BB2015" s="85">
        <v>1.6655526057038499E-2</v>
      </c>
      <c r="BC2015" s="88">
        <v>-21.892647986911498</v>
      </c>
      <c r="BD2015" s="18">
        <v>43881</v>
      </c>
      <c r="BE2015" s="18">
        <v>43910</v>
      </c>
      <c r="BF2015" s="20"/>
      <c r="BG2015" s="18"/>
      <c r="BH2015" s="15"/>
    </row>
    <row r="2016" spans="1:60" x14ac:dyDescent="0.25">
      <c r="A2016" s="15"/>
      <c r="B2016" s="14" t="s">
        <v>6224</v>
      </c>
      <c r="C2016" s="14" t="s">
        <v>6225</v>
      </c>
      <c r="D2016" s="14" t="s">
        <v>6222</v>
      </c>
      <c r="E2016" s="16" t="s">
        <v>435</v>
      </c>
      <c r="F2016" s="16" t="s">
        <v>431</v>
      </c>
      <c r="G2016" s="81" t="s">
        <v>115</v>
      </c>
      <c r="H2016" s="82" t="s">
        <v>190</v>
      </c>
      <c r="I2016" s="17" t="s">
        <v>31</v>
      </c>
      <c r="J2016" s="17" t="s">
        <v>6226</v>
      </c>
      <c r="K2016" s="15"/>
      <c r="L2016" s="18">
        <v>44022</v>
      </c>
      <c r="M2016" s="83">
        <v>1197.67149999924</v>
      </c>
      <c r="N2016" s="84">
        <v>1197.67149999924</v>
      </c>
      <c r="O2016" s="84">
        <v>1278.1379000004399</v>
      </c>
      <c r="P2016" s="85">
        <f t="shared" si="31"/>
        <v>0.93704403883088661</v>
      </c>
      <c r="Q2016" s="18">
        <v>43881</v>
      </c>
      <c r="R2016" s="86">
        <v>117085.80899999999</v>
      </c>
      <c r="S2016" s="86">
        <v>146736.62867553701</v>
      </c>
      <c r="T2016" s="15"/>
      <c r="U2016" s="19">
        <v>1.07809352575714E-2</v>
      </c>
      <c r="V2016" s="51">
        <v>1.1200064411241299</v>
      </c>
      <c r="W2016" s="19">
        <v>7.1330366896290798E-2</v>
      </c>
      <c r="X2016" s="51">
        <v>7.9219539406985904</v>
      </c>
      <c r="Y2016" s="19">
        <v>-3.8996703769953497E-2</v>
      </c>
      <c r="Z2016" s="51">
        <v>15.432003081252301</v>
      </c>
      <c r="AA2016" s="19">
        <v>6.2057580018517897E-2</v>
      </c>
      <c r="AB2016" s="51">
        <v>26.782424905017301</v>
      </c>
      <c r="AC2016" s="19">
        <v>0.126196535891795</v>
      </c>
      <c r="AD2016" s="51">
        <v>36.905509087431703</v>
      </c>
      <c r="AE2016" s="19"/>
      <c r="AF2016" s="87"/>
      <c r="AG2016" s="19">
        <v>1.5821820425117001E-2</v>
      </c>
      <c r="AH2016" s="51">
        <v>-0.21663894931407399</v>
      </c>
      <c r="AI2016" s="19">
        <v>-1.09706665762133E-2</v>
      </c>
      <c r="AJ2016" s="51">
        <v>12.629850549376</v>
      </c>
      <c r="AK2016" s="19">
        <v>0.197671499999997</v>
      </c>
      <c r="AL2016" s="19">
        <v>6.2310485940543003E-2</v>
      </c>
      <c r="AM2016" s="51">
        <v>41.168507277907302</v>
      </c>
      <c r="AN2016" s="15"/>
      <c r="AO2016" s="22">
        <v>2.7209903255425199E-2</v>
      </c>
      <c r="AP2016" s="22">
        <v>-4.3734548406064298E-2</v>
      </c>
      <c r="AQ2016" s="22">
        <v>6.6225208391188103E-2</v>
      </c>
      <c r="AR2016" s="22">
        <v>-8.9350042587320794E-2</v>
      </c>
      <c r="AS2016" s="20">
        <v>7</v>
      </c>
      <c r="AT2016" s="20">
        <v>5</v>
      </c>
      <c r="AU2016" s="20">
        <v>7</v>
      </c>
      <c r="AV2016" s="21">
        <v>5</v>
      </c>
      <c r="AW2016" s="15"/>
      <c r="AX2016" s="25">
        <v>0.16185497035301499</v>
      </c>
      <c r="AY2016" s="26">
        <v>0.248609809947993</v>
      </c>
      <c r="AZ2016" s="26">
        <v>0.90978066563093296</v>
      </c>
      <c r="BA2016" s="26">
        <v>0.34101296550079502</v>
      </c>
      <c r="BB2016" s="85">
        <v>1.66553835396735E-2</v>
      </c>
      <c r="BC2016" s="88">
        <v>-21.783486742729998</v>
      </c>
      <c r="BD2016" s="18">
        <v>43881</v>
      </c>
      <c r="BE2016" s="18">
        <v>43910</v>
      </c>
      <c r="BF2016" s="20"/>
      <c r="BG2016" s="18"/>
      <c r="BH2016" s="15"/>
    </row>
    <row r="2017" spans="1:60" x14ac:dyDescent="0.25">
      <c r="A2017" s="15"/>
      <c r="B2017" s="14" t="s">
        <v>6227</v>
      </c>
      <c r="C2017" s="14" t="s">
        <v>6228</v>
      </c>
      <c r="D2017" s="14" t="s">
        <v>6222</v>
      </c>
      <c r="E2017" s="16" t="s">
        <v>439</v>
      </c>
      <c r="F2017" s="16" t="s">
        <v>431</v>
      </c>
      <c r="G2017" s="81" t="s">
        <v>115</v>
      </c>
      <c r="H2017" s="82" t="s">
        <v>190</v>
      </c>
      <c r="I2017" s="17" t="s">
        <v>31</v>
      </c>
      <c r="J2017" s="17" t="s">
        <v>6229</v>
      </c>
      <c r="K2017" s="15"/>
      <c r="L2017" s="18">
        <v>44022</v>
      </c>
      <c r="M2017" s="83">
        <v>1250.59090000018</v>
      </c>
      <c r="N2017" s="84">
        <v>1250.59090000018</v>
      </c>
      <c r="O2017" s="84">
        <v>1329.24389999919</v>
      </c>
      <c r="P2017" s="85">
        <f t="shared" si="31"/>
        <v>0.9408287673924568</v>
      </c>
      <c r="Q2017" s="18">
        <v>43881</v>
      </c>
      <c r="R2017" s="86">
        <v>203981.492</v>
      </c>
      <c r="S2017" s="86">
        <v>265022.03978637699</v>
      </c>
      <c r="T2017" s="15"/>
      <c r="U2017" s="19">
        <v>1.0809663946929501E-2</v>
      </c>
      <c r="V2017" s="51">
        <v>1.1228793100599399</v>
      </c>
      <c r="W2017" s="19">
        <v>7.2243648864969104E-2</v>
      </c>
      <c r="X2017" s="51">
        <v>8.0132821375591394</v>
      </c>
      <c r="Y2017" s="19">
        <v>-3.3979362726313397E-2</v>
      </c>
      <c r="Z2017" s="51">
        <v>15.933737185623601</v>
      </c>
      <c r="AA2017" s="19">
        <v>7.3269038563012104E-2</v>
      </c>
      <c r="AB2017" s="51">
        <v>27.903570759459399</v>
      </c>
      <c r="AC2017" s="19">
        <v>0.15010105071458399</v>
      </c>
      <c r="AD2017" s="51">
        <v>39.295960569696</v>
      </c>
      <c r="AE2017" s="19"/>
      <c r="AF2017" s="87"/>
      <c r="AG2017" s="19">
        <v>1.61104154267377E-2</v>
      </c>
      <c r="AH2017" s="51">
        <v>-0.18777944915200401</v>
      </c>
      <c r="AI2017" s="19">
        <v>-5.5216770979313896E-3</v>
      </c>
      <c r="AJ2017" s="51">
        <v>13.174749497207801</v>
      </c>
      <c r="AK2017" s="19">
        <v>0.24376289048465</v>
      </c>
      <c r="AL2017" s="19">
        <v>7.5838725026187603E-2</v>
      </c>
      <c r="AM2017" s="51">
        <v>45.777646326343501</v>
      </c>
      <c r="AN2017" s="15"/>
      <c r="AO2017" s="22">
        <v>2.7239039147389101E-2</v>
      </c>
      <c r="AP2017" s="22">
        <v>-4.3652164853483597E-2</v>
      </c>
      <c r="AQ2017" s="22">
        <v>6.7145919947506599E-2</v>
      </c>
      <c r="AR2017" s="22">
        <v>-8.8539484736393198E-2</v>
      </c>
      <c r="AS2017" s="20">
        <v>7</v>
      </c>
      <c r="AT2017" s="20">
        <v>5</v>
      </c>
      <c r="AU2017" s="20">
        <v>7</v>
      </c>
      <c r="AV2017" s="21">
        <v>5</v>
      </c>
      <c r="AW2017" s="15"/>
      <c r="AX2017" s="25">
        <v>0.161847056874249</v>
      </c>
      <c r="AY2017" s="26">
        <v>0.31263498622820401</v>
      </c>
      <c r="AZ2017" s="26">
        <v>0.95205949071714702</v>
      </c>
      <c r="BA2017" s="26">
        <v>0.42991700235143099</v>
      </c>
      <c r="BB2017" s="85">
        <v>1.66553984014172E-2</v>
      </c>
      <c r="BC2017" s="88">
        <v>-21.7183768907562</v>
      </c>
      <c r="BD2017" s="18">
        <v>43881</v>
      </c>
      <c r="BE2017" s="18">
        <v>43910</v>
      </c>
      <c r="BF2017" s="20"/>
      <c r="BG2017" s="18"/>
      <c r="BH2017" s="15"/>
    </row>
    <row r="2018" spans="1:60" x14ac:dyDescent="0.25">
      <c r="A2018" s="15"/>
      <c r="B2018" s="14" t="s">
        <v>6230</v>
      </c>
      <c r="C2018" s="14" t="s">
        <v>6231</v>
      </c>
      <c r="D2018" s="14" t="s">
        <v>6222</v>
      </c>
      <c r="E2018" s="16" t="s">
        <v>43</v>
      </c>
      <c r="F2018" s="16" t="s">
        <v>431</v>
      </c>
      <c r="G2018" s="81" t="s">
        <v>115</v>
      </c>
      <c r="H2018" s="82" t="s">
        <v>190</v>
      </c>
      <c r="I2018" s="17" t="s">
        <v>31</v>
      </c>
      <c r="J2018" s="17" t="s">
        <v>6232</v>
      </c>
      <c r="K2018" s="15"/>
      <c r="L2018" s="18">
        <v>44022</v>
      </c>
      <c r="M2018" s="83">
        <v>1172.7731999997</v>
      </c>
      <c r="N2018" s="84">
        <v>1172.7731999997</v>
      </c>
      <c r="O2018" s="84">
        <v>1256.75520000048</v>
      </c>
      <c r="P2018" s="85">
        <f t="shared" si="31"/>
        <v>0.93317553012651311</v>
      </c>
      <c r="Q2018" s="18">
        <v>43881</v>
      </c>
      <c r="R2018" s="86">
        <v>11325247.388</v>
      </c>
      <c r="S2018" s="86">
        <v>14043237.3556094</v>
      </c>
      <c r="T2018" s="15"/>
      <c r="U2018" s="19">
        <v>1.07511108999461E-2</v>
      </c>
      <c r="V2018" s="51">
        <v>1.1170240053616001</v>
      </c>
      <c r="W2018" s="19">
        <v>7.0381862526119193E-2</v>
      </c>
      <c r="X2018" s="51">
        <v>7.82710350368143</v>
      </c>
      <c r="Y2018" s="19">
        <v>-4.4110484052944203E-2</v>
      </c>
      <c r="Z2018" s="51">
        <v>14.9206250529533</v>
      </c>
      <c r="AA2018" s="19">
        <v>5.0724414346404997E-2</v>
      </c>
      <c r="AB2018" s="51">
        <v>25.6491083377914</v>
      </c>
      <c r="AC2018" s="19">
        <v>0.10232203502717301</v>
      </c>
      <c r="AD2018" s="51">
        <v>34.518059000954999</v>
      </c>
      <c r="AE2018" s="19"/>
      <c r="AF2018" s="87"/>
      <c r="AG2018" s="19">
        <v>1.55219601674617E-2</v>
      </c>
      <c r="AH2018" s="51">
        <v>-0.24662497507961201</v>
      </c>
      <c r="AI2018" s="19">
        <v>-1.6521112154805499E-2</v>
      </c>
      <c r="AJ2018" s="51">
        <v>12.0748059915204</v>
      </c>
      <c r="AK2018" s="19">
        <v>0.17277319999993801</v>
      </c>
      <c r="AL2018" s="19">
        <v>5.2907361599864103E-2</v>
      </c>
      <c r="AM2018" s="51">
        <v>37.416495094425002</v>
      </c>
      <c r="AN2018" s="15"/>
      <c r="AO2018" s="22">
        <v>2.71795424887387E-2</v>
      </c>
      <c r="AP2018" s="22">
        <v>-4.3818413830231301E-2</v>
      </c>
      <c r="AQ2018" s="22">
        <v>6.5287959070701604E-2</v>
      </c>
      <c r="AR2018" s="22">
        <v>-9.0174847927264601E-2</v>
      </c>
      <c r="AS2018" s="20">
        <v>7</v>
      </c>
      <c r="AT2018" s="20">
        <v>5</v>
      </c>
      <c r="AU2018" s="20">
        <v>7</v>
      </c>
      <c r="AV2018" s="21">
        <v>5</v>
      </c>
      <c r="AW2018" s="15"/>
      <c r="AX2018" s="25">
        <v>0.161863666319114</v>
      </c>
      <c r="AY2018" s="26">
        <v>0.183883097993885</v>
      </c>
      <c r="AZ2018" s="26">
        <v>0.86702151545523498</v>
      </c>
      <c r="BA2018" s="26">
        <v>0.251581078650361</v>
      </c>
      <c r="BB2018" s="85">
        <v>1.6655432701318199E-2</v>
      </c>
      <c r="BC2018" s="88">
        <v>-21.849768355837998</v>
      </c>
      <c r="BD2018" s="18">
        <v>43881</v>
      </c>
      <c r="BE2018" s="18">
        <v>43910</v>
      </c>
      <c r="BF2018" s="20"/>
      <c r="BG2018" s="18"/>
      <c r="BH2018" s="15"/>
    </row>
    <row r="2019" spans="1:60" x14ac:dyDescent="0.25">
      <c r="A2019" s="15"/>
      <c r="B2019" s="14" t="s">
        <v>6233</v>
      </c>
      <c r="C2019" s="14" t="s">
        <v>6234</v>
      </c>
      <c r="D2019" s="14" t="s">
        <v>6222</v>
      </c>
      <c r="E2019" s="16" t="s">
        <v>257</v>
      </c>
      <c r="F2019" s="16" t="s">
        <v>431</v>
      </c>
      <c r="G2019" s="81" t="s">
        <v>115</v>
      </c>
      <c r="H2019" s="82" t="s">
        <v>190</v>
      </c>
      <c r="I2019" s="17" t="s">
        <v>31</v>
      </c>
      <c r="J2019" s="17" t="s">
        <v>6235</v>
      </c>
      <c r="K2019" s="15"/>
      <c r="L2019" s="18">
        <v>44022</v>
      </c>
      <c r="M2019" s="83">
        <v>1215.5940000005101</v>
      </c>
      <c r="N2019" s="84">
        <v>1215.5940000005101</v>
      </c>
      <c r="O2019" s="84">
        <v>1296.63360000029</v>
      </c>
      <c r="P2019" s="85">
        <f t="shared" si="31"/>
        <v>0.93750000000018363</v>
      </c>
      <c r="Q2019" s="18">
        <v>43881</v>
      </c>
      <c r="R2019" s="86">
        <v>20786657.050000001</v>
      </c>
      <c r="S2019" s="86">
        <v>23362713.405000001</v>
      </c>
      <c r="T2019" s="15"/>
      <c r="U2019" s="19">
        <v>1.07843304376729E-2</v>
      </c>
      <c r="V2019" s="51">
        <v>1.1203459591342799</v>
      </c>
      <c r="W2019" s="19">
        <v>7.1435370869949097E-2</v>
      </c>
      <c r="X2019" s="51">
        <v>7.9324543380644199</v>
      </c>
      <c r="Y2019" s="19">
        <v>-3.8388851962736198E-2</v>
      </c>
      <c r="Z2019" s="51">
        <v>15.4927882619813</v>
      </c>
      <c r="AA2019" s="19">
        <v>6.3426960159631604E-2</v>
      </c>
      <c r="AB2019" s="51">
        <v>26.9193629191141</v>
      </c>
      <c r="AC2019" s="19">
        <v>0.129118117802136</v>
      </c>
      <c r="AD2019" s="51">
        <v>37.197667278465801</v>
      </c>
      <c r="AE2019" s="19"/>
      <c r="AF2019" s="87"/>
      <c r="AG2019" s="19">
        <v>1.5855055253268802E-2</v>
      </c>
      <c r="AH2019" s="51">
        <v>-0.21331546649889799</v>
      </c>
      <c r="AI2019" s="19">
        <v>-1.03098927493193E-2</v>
      </c>
      <c r="AJ2019" s="51">
        <v>12.695927932058099</v>
      </c>
      <c r="AK2019" s="19">
        <v>0.21559400000114701</v>
      </c>
      <c r="AL2019" s="19">
        <v>6.5193205924515496E-2</v>
      </c>
      <c r="AM2019" s="51">
        <v>41.698575094516897</v>
      </c>
      <c r="AN2019" s="15"/>
      <c r="AO2019" s="22">
        <v>2.7213180957915001E-2</v>
      </c>
      <c r="AP2019" s="22">
        <v>-4.3724365496018401E-2</v>
      </c>
      <c r="AQ2019" s="22">
        <v>6.6339267106741304E-2</v>
      </c>
      <c r="AR2019" s="22">
        <v>-8.9249531709356206E-2</v>
      </c>
      <c r="AS2019" s="20">
        <v>7</v>
      </c>
      <c r="AT2019" s="20">
        <v>5</v>
      </c>
      <c r="AU2019" s="20">
        <v>7</v>
      </c>
      <c r="AV2019" s="21">
        <v>5</v>
      </c>
      <c r="AW2019" s="15"/>
      <c r="AX2019" s="25">
        <v>0.16185382631898401</v>
      </c>
      <c r="AY2019" s="26">
        <v>0.25643869606346897</v>
      </c>
      <c r="AZ2019" s="26">
        <v>0.91494846095429205</v>
      </c>
      <c r="BA2019" s="26">
        <v>0.35186057261853398</v>
      </c>
      <c r="BB2019" s="85">
        <v>1.6655367926850899E-2</v>
      </c>
      <c r="BC2019" s="88">
        <v>-21.775419054407401</v>
      </c>
      <c r="BD2019" s="18">
        <v>43881</v>
      </c>
      <c r="BE2019" s="18">
        <v>43910</v>
      </c>
      <c r="BF2019" s="20"/>
      <c r="BG2019" s="18"/>
      <c r="BH2019" s="15"/>
    </row>
    <row r="2020" spans="1:60" x14ac:dyDescent="0.25">
      <c r="A2020" s="15"/>
      <c r="B2020" s="14" t="s">
        <v>6236</v>
      </c>
      <c r="C2020" s="14" t="s">
        <v>6237</v>
      </c>
      <c r="D2020" s="14" t="s">
        <v>6222</v>
      </c>
      <c r="E2020" s="16" t="s">
        <v>47</v>
      </c>
      <c r="F2020" s="16" t="s">
        <v>431</v>
      </c>
      <c r="G2020" s="81" t="s">
        <v>115</v>
      </c>
      <c r="H2020" s="82" t="s">
        <v>190</v>
      </c>
      <c r="I2020" s="17" t="s">
        <v>31</v>
      </c>
      <c r="J2020" s="17" t="s">
        <v>6238</v>
      </c>
      <c r="K2020" s="15"/>
      <c r="L2020" s="18">
        <v>44022</v>
      </c>
      <c r="M2020" s="83">
        <v>1245.68700000085</v>
      </c>
      <c r="N2020" s="84">
        <v>1245.68700000085</v>
      </c>
      <c r="O2020" s="84">
        <v>1324.5417999997701</v>
      </c>
      <c r="P2020" s="85">
        <f t="shared" si="31"/>
        <v>0.94046635598896633</v>
      </c>
      <c r="Q2020" s="18">
        <v>43881</v>
      </c>
      <c r="R2020" s="86">
        <v>45573849.066</v>
      </c>
      <c r="S2020" s="86">
        <v>52250516.914937504</v>
      </c>
      <c r="T2020" s="15"/>
      <c r="U2020" s="19">
        <v>1.0806910171595499E-2</v>
      </c>
      <c r="V2020" s="51">
        <v>1.12260393252654</v>
      </c>
      <c r="W2020" s="19">
        <v>7.2155796699007596E-2</v>
      </c>
      <c r="X2020" s="51">
        <v>8.0044969209702703</v>
      </c>
      <c r="Y2020" s="19">
        <v>-3.4459617674656301E-2</v>
      </c>
      <c r="Z2020" s="51">
        <v>15.8857116907893</v>
      </c>
      <c r="AA2020" s="19">
        <v>7.2194832495370106E-2</v>
      </c>
      <c r="AB2020" s="51">
        <v>27.7961501526879</v>
      </c>
      <c r="AC2020" s="19">
        <v>0.14780156435153899</v>
      </c>
      <c r="AD2020" s="51">
        <v>39.066011933435199</v>
      </c>
      <c r="AE2020" s="19"/>
      <c r="AF2020" s="87"/>
      <c r="AG2020" s="19">
        <v>1.6082692392956201E-2</v>
      </c>
      <c r="AH2020" s="51">
        <v>-0.19055175253015499</v>
      </c>
      <c r="AI2020" s="19">
        <v>-6.0432752698034199E-3</v>
      </c>
      <c r="AJ2020" s="51">
        <v>13.122589680017001</v>
      </c>
      <c r="AK2020" s="19">
        <v>0.245687000000617</v>
      </c>
      <c r="AL2020" s="19">
        <v>7.3653127359648393E-2</v>
      </c>
      <c r="AM2020" s="51">
        <v>44.707875094492898</v>
      </c>
      <c r="AN2020" s="15"/>
      <c r="AO2020" s="22">
        <v>2.72361796160112E-2</v>
      </c>
      <c r="AP2020" s="22">
        <v>-4.3660137246697601E-2</v>
      </c>
      <c r="AQ2020" s="22">
        <v>6.7058308615742093E-2</v>
      </c>
      <c r="AR2020" s="22">
        <v>-8.8616729135537795E-2</v>
      </c>
      <c r="AS2020" s="20">
        <v>7</v>
      </c>
      <c r="AT2020" s="20">
        <v>5</v>
      </c>
      <c r="AU2020" s="20">
        <v>7</v>
      </c>
      <c r="AV2020" s="21">
        <v>5</v>
      </c>
      <c r="AW2020" s="15"/>
      <c r="AX2020" s="25">
        <v>0.16184777121059599</v>
      </c>
      <c r="AY2020" s="26">
        <v>0.30650330004027598</v>
      </c>
      <c r="AZ2020" s="26">
        <v>0.94801025013566698</v>
      </c>
      <c r="BA2020" s="26">
        <v>0.42138365117216398</v>
      </c>
      <c r="BB2020" s="85">
        <v>1.6655392558677699E-2</v>
      </c>
      <c r="BC2020" s="88">
        <v>-21.7245767555141</v>
      </c>
      <c r="BD2020" s="18">
        <v>43881</v>
      </c>
      <c r="BE2020" s="18">
        <v>43910</v>
      </c>
      <c r="BF2020" s="20"/>
      <c r="BG2020" s="18"/>
      <c r="BH2020" s="15"/>
    </row>
    <row r="2021" spans="1:60" x14ac:dyDescent="0.25">
      <c r="A2021" s="15"/>
      <c r="B2021" s="14" t="s">
        <v>6239</v>
      </c>
      <c r="C2021" s="14" t="s">
        <v>6240</v>
      </c>
      <c r="D2021" s="14" t="s">
        <v>6222</v>
      </c>
      <c r="E2021" s="16" t="s">
        <v>51</v>
      </c>
      <c r="F2021" s="16" t="s">
        <v>431</v>
      </c>
      <c r="G2021" s="81" t="s">
        <v>115</v>
      </c>
      <c r="H2021" s="82" t="s">
        <v>190</v>
      </c>
      <c r="I2021" s="17" t="s">
        <v>31</v>
      </c>
      <c r="J2021" s="17" t="s">
        <v>6241</v>
      </c>
      <c r="K2021" s="15"/>
      <c r="L2021" s="18">
        <v>44022</v>
      </c>
      <c r="M2021" s="83">
        <v>1205.2603999990999</v>
      </c>
      <c r="N2021" s="84">
        <v>1205.2603999990999</v>
      </c>
      <c r="O2021" s="84">
        <v>1287.0289999991701</v>
      </c>
      <c r="P2021" s="85">
        <f t="shared" si="31"/>
        <v>0.93646716585242229</v>
      </c>
      <c r="Q2021" s="18">
        <v>43881</v>
      </c>
      <c r="R2021" s="86">
        <v>11530091.834000001</v>
      </c>
      <c r="S2021" s="86">
        <v>13996678.9375156</v>
      </c>
      <c r="T2021" s="15"/>
      <c r="U2021" s="19">
        <v>1.0776406279546799E-2</v>
      </c>
      <c r="V2021" s="51">
        <v>1.1195535433216699</v>
      </c>
      <c r="W2021" s="19">
        <v>7.1184137739692205E-2</v>
      </c>
      <c r="X2021" s="51">
        <v>7.9073310250387303</v>
      </c>
      <c r="Y2021" s="19">
        <v>-3.9756028033480099E-2</v>
      </c>
      <c r="Z2021" s="51">
        <v>15.3560706549033</v>
      </c>
      <c r="AA2021" s="19">
        <v>6.0384703632735202E-2</v>
      </c>
      <c r="AB2021" s="51">
        <v>26.615137266431699</v>
      </c>
      <c r="AC2021" s="19">
        <v>0.12267110049288001</v>
      </c>
      <c r="AD2021" s="51">
        <v>36.552965547540197</v>
      </c>
      <c r="AE2021" s="19"/>
      <c r="AF2021" s="87"/>
      <c r="AG2021" s="19">
        <v>1.57756755143055E-2</v>
      </c>
      <c r="AH2021" s="51">
        <v>-0.22125344039523001</v>
      </c>
      <c r="AI2021" s="19">
        <v>-1.1794249671766E-2</v>
      </c>
      <c r="AJ2021" s="51">
        <v>12.547492239813399</v>
      </c>
      <c r="AK2021" s="19">
        <v>0.20526039999822401</v>
      </c>
      <c r="AL2021" s="19">
        <v>6.22555054033E-2</v>
      </c>
      <c r="AM2021" s="51">
        <v>40.6652150942245</v>
      </c>
      <c r="AN2021" s="15"/>
      <c r="AO2021" s="22">
        <v>2.7205216778384101E-2</v>
      </c>
      <c r="AP2021" s="22">
        <v>-4.3746800100052503E-2</v>
      </c>
      <c r="AQ2021" s="22">
        <v>6.6088571084037498E-2</v>
      </c>
      <c r="AR2021" s="22">
        <v>-8.9470242673996794E-2</v>
      </c>
      <c r="AS2021" s="20">
        <v>7</v>
      </c>
      <c r="AT2021" s="20">
        <v>5</v>
      </c>
      <c r="AU2021" s="20">
        <v>7</v>
      </c>
      <c r="AV2021" s="21">
        <v>5</v>
      </c>
      <c r="AW2021" s="15"/>
      <c r="AX2021" s="25">
        <v>0.16185613012581601</v>
      </c>
      <c r="AY2021" s="26">
        <v>0.23906305424225099</v>
      </c>
      <c r="AZ2021" s="26">
        <v>0.90347241486324503</v>
      </c>
      <c r="BA2021" s="26">
        <v>0.32779396096520902</v>
      </c>
      <c r="BB2021" s="85">
        <v>1.6655378782106701E-2</v>
      </c>
      <c r="BC2021" s="88">
        <v>-21.793153067963399</v>
      </c>
      <c r="BD2021" s="18">
        <v>43881</v>
      </c>
      <c r="BE2021" s="18">
        <v>43910</v>
      </c>
      <c r="BF2021" s="20"/>
      <c r="BG2021" s="18"/>
      <c r="BH2021" s="15"/>
    </row>
    <row r="2022" spans="1:60" x14ac:dyDescent="0.25">
      <c r="A2022" s="15"/>
      <c r="B2022" s="14" t="s">
        <v>6242</v>
      </c>
      <c r="C2022" s="14" t="s">
        <v>6243</v>
      </c>
      <c r="D2022" s="14" t="s">
        <v>6222</v>
      </c>
      <c r="E2022" s="16" t="s">
        <v>55</v>
      </c>
      <c r="F2022" s="16" t="s">
        <v>431</v>
      </c>
      <c r="G2022" s="81" t="s">
        <v>115</v>
      </c>
      <c r="H2022" s="82" t="s">
        <v>190</v>
      </c>
      <c r="I2022" s="17" t="s">
        <v>31</v>
      </c>
      <c r="J2022" s="17" t="s">
        <v>6244</v>
      </c>
      <c r="K2022" s="15"/>
      <c r="L2022" s="18">
        <v>44022</v>
      </c>
      <c r="M2022" s="83">
        <v>1216.7838000003201</v>
      </c>
      <c r="N2022" s="84">
        <v>1216.7838000003201</v>
      </c>
      <c r="O2022" s="84">
        <v>1297.75060000084</v>
      </c>
      <c r="P2022" s="85">
        <f t="shared" si="31"/>
        <v>0.93760989206981105</v>
      </c>
      <c r="Q2022" s="18">
        <v>43881</v>
      </c>
      <c r="R2022" s="86">
        <v>39395569.498999998</v>
      </c>
      <c r="S2022" s="86">
        <v>47958109.739</v>
      </c>
      <c r="T2022" s="15"/>
      <c r="U2022" s="19">
        <v>1.0785090920762699E-2</v>
      </c>
      <c r="V2022" s="51">
        <v>1.12042200744327</v>
      </c>
      <c r="W2022" s="19">
        <v>7.1462045629232293E-2</v>
      </c>
      <c r="X2022" s="51">
        <v>7.9351218139927404</v>
      </c>
      <c r="Y2022" s="19">
        <v>-3.82433004942868E-2</v>
      </c>
      <c r="Z2022" s="51">
        <v>15.5073434088263</v>
      </c>
      <c r="AA2022" s="19">
        <v>6.3751080331712701E-2</v>
      </c>
      <c r="AB2022" s="51">
        <v>26.951774936343998</v>
      </c>
      <c r="AC2022" s="19">
        <v>0.12980612721919901</v>
      </c>
      <c r="AD2022" s="51">
        <v>37.266468220157499</v>
      </c>
      <c r="AE2022" s="19"/>
      <c r="AF2022" s="87"/>
      <c r="AG2022" s="19">
        <v>1.58634770850767E-2</v>
      </c>
      <c r="AH2022" s="51">
        <v>-0.212473283318104</v>
      </c>
      <c r="AI2022" s="19">
        <v>-1.01519349145747E-2</v>
      </c>
      <c r="AJ2022" s="51">
        <v>12.711723715532599</v>
      </c>
      <c r="AK2022" s="19">
        <v>0.216783800000558</v>
      </c>
      <c r="AL2022" s="19">
        <v>6.5530363683137693E-2</v>
      </c>
      <c r="AM2022" s="51">
        <v>41.817555094486998</v>
      </c>
      <c r="AN2022" s="15"/>
      <c r="AO2022" s="22">
        <v>2.72140445504192E-2</v>
      </c>
      <c r="AP2022" s="22">
        <v>-4.3721962213603499E-2</v>
      </c>
      <c r="AQ2022" s="22">
        <v>6.6366009927150998E-2</v>
      </c>
      <c r="AR2022" s="22">
        <v>-8.9226040762732703E-2</v>
      </c>
      <c r="AS2022" s="20">
        <v>7</v>
      </c>
      <c r="AT2022" s="20">
        <v>5</v>
      </c>
      <c r="AU2022" s="20">
        <v>7</v>
      </c>
      <c r="AV2022" s="21">
        <v>5</v>
      </c>
      <c r="AW2022" s="15"/>
      <c r="AX2022" s="25">
        <v>0.16185359278431899</v>
      </c>
      <c r="AY2022" s="26">
        <v>0.25828712696284101</v>
      </c>
      <c r="AZ2022" s="26">
        <v>0.91616955004064904</v>
      </c>
      <c r="BA2022" s="26">
        <v>0.35442262557717202</v>
      </c>
      <c r="BB2022" s="85">
        <v>1.6655367800704E-2</v>
      </c>
      <c r="BC2022" s="88">
        <v>-21.773528750461999</v>
      </c>
      <c r="BD2022" s="18">
        <v>43881</v>
      </c>
      <c r="BE2022" s="18">
        <v>43910</v>
      </c>
      <c r="BF2022" s="20"/>
      <c r="BG2022" s="18"/>
      <c r="BH2022" s="15"/>
    </row>
    <row r="2023" spans="1:60" x14ac:dyDescent="0.25">
      <c r="A2023" s="15"/>
      <c r="B2023" s="14" t="s">
        <v>6245</v>
      </c>
      <c r="C2023" s="14" t="s">
        <v>6246</v>
      </c>
      <c r="D2023" s="14" t="s">
        <v>6222</v>
      </c>
      <c r="E2023" s="16" t="s">
        <v>458</v>
      </c>
      <c r="F2023" s="16" t="s">
        <v>431</v>
      </c>
      <c r="G2023" s="81" t="s">
        <v>115</v>
      </c>
      <c r="H2023" s="82" t="s">
        <v>190</v>
      </c>
      <c r="I2023" s="17" t="s">
        <v>31</v>
      </c>
      <c r="J2023" s="17" t="s">
        <v>6247</v>
      </c>
      <c r="K2023" s="15"/>
      <c r="L2023" s="18">
        <v>44022</v>
      </c>
      <c r="M2023" s="83">
        <v>1235.40279999934</v>
      </c>
      <c r="N2023" s="84">
        <v>1235.40279999934</v>
      </c>
      <c r="O2023" s="84">
        <v>1312.64540000074</v>
      </c>
      <c r="P2023" s="85">
        <f t="shared" si="31"/>
        <v>0.94115501414063807</v>
      </c>
      <c r="Q2023" s="18">
        <v>43881</v>
      </c>
      <c r="R2023" s="86">
        <v>10098050.964</v>
      </c>
      <c r="S2023" s="86">
        <v>12529691.887515601</v>
      </c>
      <c r="T2023" s="15"/>
      <c r="U2023" s="19">
        <v>1.0812163722221199E-2</v>
      </c>
      <c r="V2023" s="51">
        <v>1.1231292875891099</v>
      </c>
      <c r="W2023" s="19">
        <v>7.2322773110499797E-2</v>
      </c>
      <c r="X2023" s="51">
        <v>8.0211945621122105</v>
      </c>
      <c r="Y2023" s="19">
        <v>-3.3546892856975298E-2</v>
      </c>
      <c r="Z2023" s="51">
        <v>15.9769841725501</v>
      </c>
      <c r="AA2023" s="19">
        <v>7.4236588550775195E-2</v>
      </c>
      <c r="AB2023" s="51">
        <v>28.000325758243001</v>
      </c>
      <c r="AC2023" s="19">
        <v>0.15217444220979801</v>
      </c>
      <c r="AD2023" s="51">
        <v>39.503299719246598</v>
      </c>
      <c r="AE2023" s="19"/>
      <c r="AF2023" s="87"/>
      <c r="AG2023" s="19">
        <v>1.6135410716742599E-2</v>
      </c>
      <c r="AH2023" s="51">
        <v>-0.18527992015151501</v>
      </c>
      <c r="AI2023" s="19">
        <v>-5.0520433760539198E-3</v>
      </c>
      <c r="AJ2023" s="51">
        <v>13.2217128693883</v>
      </c>
      <c r="AK2023" s="19">
        <v>0.235402799998992</v>
      </c>
      <c r="AL2023" s="19">
        <v>7.1826994439106798E-2</v>
      </c>
      <c r="AM2023" s="51">
        <v>44.1591803110787</v>
      </c>
      <c r="AN2023" s="15"/>
      <c r="AO2023" s="22">
        <v>2.7241487145147399E-2</v>
      </c>
      <c r="AP2023" s="22">
        <v>-4.3645194212367601E-2</v>
      </c>
      <c r="AQ2023" s="22">
        <v>6.7224890663055703E-2</v>
      </c>
      <c r="AR2023" s="22">
        <v>-8.8470036916114603E-2</v>
      </c>
      <c r="AS2023" s="20">
        <v>7</v>
      </c>
      <c r="AT2023" s="20">
        <v>5</v>
      </c>
      <c r="AU2023" s="20">
        <v>7</v>
      </c>
      <c r="AV2023" s="21">
        <v>5</v>
      </c>
      <c r="AW2023" s="15"/>
      <c r="AX2023" s="25">
        <v>0.16184639146173099</v>
      </c>
      <c r="AY2023" s="26">
        <v>0.31815980851888498</v>
      </c>
      <c r="AZ2023" s="26">
        <v>0.95570701704946304</v>
      </c>
      <c r="BA2023" s="26">
        <v>0.437609076879653</v>
      </c>
      <c r="BB2023" s="85">
        <v>1.6655401040734399E-2</v>
      </c>
      <c r="BC2023" s="88">
        <v>-21.712787017750099</v>
      </c>
      <c r="BD2023" s="18">
        <v>43881</v>
      </c>
      <c r="BE2023" s="18">
        <v>43910</v>
      </c>
      <c r="BF2023" s="20"/>
      <c r="BG2023" s="18"/>
      <c r="BH2023" s="15"/>
    </row>
    <row r="2024" spans="1:60" x14ac:dyDescent="0.25">
      <c r="A2024" s="15"/>
      <c r="B2024" s="14" t="s">
        <v>6248</v>
      </c>
      <c r="C2024" s="14" t="s">
        <v>6249</v>
      </c>
      <c r="D2024" s="14" t="s">
        <v>6222</v>
      </c>
      <c r="E2024" s="16" t="s">
        <v>59</v>
      </c>
      <c r="F2024" s="16" t="s">
        <v>431</v>
      </c>
      <c r="G2024" s="81" t="s">
        <v>115</v>
      </c>
      <c r="H2024" s="82" t="s">
        <v>190</v>
      </c>
      <c r="I2024" s="17" t="s">
        <v>31</v>
      </c>
      <c r="J2024" s="17" t="s">
        <v>6250</v>
      </c>
      <c r="K2024" s="15"/>
      <c r="L2024" s="18">
        <v>44022</v>
      </c>
      <c r="M2024" s="83">
        <v>1262.3473000004899</v>
      </c>
      <c r="N2024" s="84">
        <v>1262.3473000004899</v>
      </c>
      <c r="O2024" s="84">
        <v>1339.6715999990699</v>
      </c>
      <c r="P2024" s="85">
        <f t="shared" si="31"/>
        <v>0.94228115308361116</v>
      </c>
      <c r="Q2024" s="18">
        <v>43881</v>
      </c>
      <c r="R2024" s="86">
        <v>556960.87699999998</v>
      </c>
      <c r="S2024" s="86">
        <v>825491.06090820301</v>
      </c>
      <c r="T2024" s="15"/>
      <c r="U2024" s="19">
        <v>1.08208145211393E-2</v>
      </c>
      <c r="V2024" s="51">
        <v>1.1239943674809201</v>
      </c>
      <c r="W2024" s="19">
        <v>7.25956845599285E-2</v>
      </c>
      <c r="X2024" s="51">
        <v>8.0484857070550806</v>
      </c>
      <c r="Y2024" s="19">
        <v>-3.2053969230219102E-2</v>
      </c>
      <c r="Z2024" s="51">
        <v>16.126276535214899</v>
      </c>
      <c r="AA2024" s="19">
        <v>7.7580682571351603E-2</v>
      </c>
      <c r="AB2024" s="51">
        <v>28.334735160286101</v>
      </c>
      <c r="AC2024" s="19">
        <v>0.15935431995603699</v>
      </c>
      <c r="AD2024" s="51">
        <v>40.221287493885001</v>
      </c>
      <c r="AE2024" s="19"/>
      <c r="AF2024" s="87"/>
      <c r="AG2024" s="19">
        <v>1.62216647167952E-2</v>
      </c>
      <c r="AH2024" s="51">
        <v>-0.17665452014625799</v>
      </c>
      <c r="AI2024" s="19">
        <v>-3.43058711587219E-3</v>
      </c>
      <c r="AJ2024" s="51">
        <v>13.3838584954065</v>
      </c>
      <c r="AK2024" s="19">
        <v>0.26234730000025602</v>
      </c>
      <c r="AL2024" s="19">
        <v>7.8277431623064303E-2</v>
      </c>
      <c r="AM2024" s="51">
        <v>46.373905094456902</v>
      </c>
      <c r="AN2024" s="15"/>
      <c r="AO2024" s="22">
        <v>2.7250235118117399E-2</v>
      </c>
      <c r="AP2024" s="22">
        <v>-4.3620842897362302E-2</v>
      </c>
      <c r="AQ2024" s="22">
        <v>6.7497258934963597E-2</v>
      </c>
      <c r="AR2024" s="22">
        <v>-8.8230412966367994E-2</v>
      </c>
      <c r="AS2024" s="20">
        <v>7</v>
      </c>
      <c r="AT2024" s="20">
        <v>5</v>
      </c>
      <c r="AU2024" s="20">
        <v>7</v>
      </c>
      <c r="AV2024" s="21">
        <v>5</v>
      </c>
      <c r="AW2024" s="15"/>
      <c r="AX2024" s="25">
        <v>0.16184427339961999</v>
      </c>
      <c r="AY2024" s="26">
        <v>0.33724949701127099</v>
      </c>
      <c r="AZ2024" s="26">
        <v>0.96831170825498702</v>
      </c>
      <c r="BA2024" s="26">
        <v>0.46421211984761601</v>
      </c>
      <c r="BB2024" s="85">
        <v>1.6655428492049401E-2</v>
      </c>
      <c r="BC2024" s="88">
        <v>-21.693532952369399</v>
      </c>
      <c r="BD2024" s="18">
        <v>43881</v>
      </c>
      <c r="BE2024" s="18">
        <v>43910</v>
      </c>
      <c r="BF2024" s="20"/>
      <c r="BG2024" s="18"/>
      <c r="BH2024" s="15"/>
    </row>
    <row r="2025" spans="1:60" x14ac:dyDescent="0.25">
      <c r="A2025" s="15"/>
      <c r="B2025" s="14" t="s">
        <v>6251</v>
      </c>
      <c r="C2025" s="14" t="s">
        <v>6252</v>
      </c>
      <c r="D2025" s="14" t="s">
        <v>6222</v>
      </c>
      <c r="E2025" s="16" t="s">
        <v>177</v>
      </c>
      <c r="F2025" s="16" t="s">
        <v>431</v>
      </c>
      <c r="G2025" s="81" t="s">
        <v>115</v>
      </c>
      <c r="H2025" s="82" t="s">
        <v>190</v>
      </c>
      <c r="I2025" s="17" t="s">
        <v>31</v>
      </c>
      <c r="J2025" s="17" t="s">
        <v>6253</v>
      </c>
      <c r="K2025" s="15"/>
      <c r="L2025" s="18">
        <v>44022</v>
      </c>
      <c r="M2025" s="83">
        <v>1149.85799999908</v>
      </c>
      <c r="N2025" s="84">
        <v>1149.85799999908</v>
      </c>
      <c r="O2025" s="84">
        <v>1152.87959999964</v>
      </c>
      <c r="P2025" s="85">
        <f t="shared" si="31"/>
        <v>0.99737908451102697</v>
      </c>
      <c r="Q2025" s="18">
        <v>44018</v>
      </c>
      <c r="R2025" s="86">
        <v>398.43200000000002</v>
      </c>
      <c r="S2025" s="86">
        <v>38.318774809181697</v>
      </c>
      <c r="T2025" s="15"/>
      <c r="U2025" s="19">
        <v>1.0825431218108901E-2</v>
      </c>
      <c r="V2025" s="51">
        <v>1.12445603717788</v>
      </c>
      <c r="W2025" s="19">
        <v>7.2740708661513095E-2</v>
      </c>
      <c r="X2025" s="51">
        <v>8.0629881172208098</v>
      </c>
      <c r="Y2025" s="19">
        <v>8.6000928218709305E-2</v>
      </c>
      <c r="Z2025" s="51">
        <v>27.931766280118602</v>
      </c>
      <c r="AA2025" s="19">
        <v>8.6000928218709305E-2</v>
      </c>
      <c r="AB2025" s="51">
        <v>29.1767597250291</v>
      </c>
      <c r="AC2025" s="19">
        <v>8.9844616355549106E-2</v>
      </c>
      <c r="AD2025" s="51">
        <v>33.270317133807097</v>
      </c>
      <c r="AE2025" s="19"/>
      <c r="AF2025" s="87"/>
      <c r="AG2025" s="19">
        <v>1.6268221175778301E-2</v>
      </c>
      <c r="AH2025" s="51">
        <v>-0.17199887424794699</v>
      </c>
      <c r="AI2025" s="19">
        <v>8.6000928218709305E-2</v>
      </c>
      <c r="AJ2025" s="51">
        <v>22.327010028879201</v>
      </c>
      <c r="AK2025" s="19">
        <v>0.14985799999893101</v>
      </c>
      <c r="AL2025" s="19">
        <v>4.9040610523661599E-2</v>
      </c>
      <c r="AM2025" s="51">
        <v>37.507137542998002</v>
      </c>
      <c r="AN2025" s="15"/>
      <c r="AO2025" s="22">
        <v>2.7254797070781898E-2</v>
      </c>
      <c r="AP2025" s="22">
        <v>-1.00856151839253E-2</v>
      </c>
      <c r="AQ2025" s="22">
        <v>6.8616439626566703E-2</v>
      </c>
      <c r="AR2025" s="22">
        <v>0</v>
      </c>
      <c r="AS2025" s="20">
        <v>2</v>
      </c>
      <c r="AT2025" s="20">
        <v>0</v>
      </c>
      <c r="AU2025" s="20">
        <v>7</v>
      </c>
      <c r="AV2025" s="21">
        <v>5</v>
      </c>
      <c r="AW2025" s="15"/>
      <c r="AX2025" s="25">
        <v>4.5955469914042597E-2</v>
      </c>
      <c r="AY2025" s="26">
        <v>1.07703819186645</v>
      </c>
      <c r="AZ2025" s="26">
        <v>0.84872217131760397</v>
      </c>
      <c r="BA2025" s="26">
        <v>2.8248810477853099</v>
      </c>
      <c r="BB2025" s="85">
        <v>4.7823493003306796E-3</v>
      </c>
      <c r="BC2025" s="88">
        <v>-1.6423208012020001</v>
      </c>
      <c r="BD2025" s="18">
        <v>44005</v>
      </c>
      <c r="BE2025" s="18">
        <v>44011</v>
      </c>
      <c r="BF2025" s="20">
        <v>9</v>
      </c>
      <c r="BG2025" s="18">
        <v>44018</v>
      </c>
      <c r="BH2025" s="15"/>
    </row>
    <row r="2026" spans="1:60" x14ac:dyDescent="0.25">
      <c r="A2026" s="15"/>
      <c r="B2026" s="14" t="s">
        <v>6254</v>
      </c>
      <c r="C2026" s="14" t="s">
        <v>6255</v>
      </c>
      <c r="D2026" s="14" t="s">
        <v>6222</v>
      </c>
      <c r="E2026" s="16" t="s">
        <v>320</v>
      </c>
      <c r="F2026" s="16" t="s">
        <v>431</v>
      </c>
      <c r="G2026" s="81" t="s">
        <v>115</v>
      </c>
      <c r="H2026" s="82" t="s">
        <v>190</v>
      </c>
      <c r="I2026" s="17" t="s">
        <v>31</v>
      </c>
      <c r="J2026" s="17" t="s">
        <v>6256</v>
      </c>
      <c r="K2026" s="15"/>
      <c r="L2026" s="18">
        <v>44022</v>
      </c>
      <c r="M2026" s="83">
        <v>1275.9499999992499</v>
      </c>
      <c r="N2026" s="84">
        <v>1275.9499999992499</v>
      </c>
      <c r="O2026" s="84">
        <v>1352.2400000002201</v>
      </c>
      <c r="P2026" s="85">
        <f t="shared" si="31"/>
        <v>0.94358250014719447</v>
      </c>
      <c r="Q2026" s="18">
        <v>43881</v>
      </c>
      <c r="R2026" s="86">
        <v>127.595</v>
      </c>
      <c r="S2026" s="86">
        <v>121.774145038128</v>
      </c>
      <c r="T2026" s="15"/>
      <c r="U2026" s="19">
        <v>1.08376179414336E-2</v>
      </c>
      <c r="V2026" s="51">
        <v>1.1256747095103501</v>
      </c>
      <c r="W2026" s="19">
        <v>7.2966245648785802E-2</v>
      </c>
      <c r="X2026" s="51">
        <v>8.0855418159480905</v>
      </c>
      <c r="Y2026" s="19">
        <v>-3.0801367262029099E-2</v>
      </c>
      <c r="Z2026" s="51">
        <v>16.251536732044801</v>
      </c>
      <c r="AA2026" s="19">
        <v>8.0791482079803204E-2</v>
      </c>
      <c r="AB2026" s="51">
        <v>28.6558151111531</v>
      </c>
      <c r="AC2026" s="19">
        <v>0.166657523224712</v>
      </c>
      <c r="AD2026" s="51">
        <v>40.9516078207525</v>
      </c>
      <c r="AE2026" s="19"/>
      <c r="AF2026" s="87"/>
      <c r="AG2026" s="19">
        <v>1.6353092987628801E-2</v>
      </c>
      <c r="AH2026" s="51">
        <v>-0.163511693062901</v>
      </c>
      <c r="AI2026" s="19">
        <v>-2.15842528905341E-3</v>
      </c>
      <c r="AJ2026" s="51">
        <v>13.5110746780847</v>
      </c>
      <c r="AK2026" s="19">
        <v>0.27594999999942998</v>
      </c>
      <c r="AL2026" s="19">
        <v>8.2022532291448402E-2</v>
      </c>
      <c r="AM2026" s="51">
        <v>47.734175094345098</v>
      </c>
      <c r="AN2026" s="15"/>
      <c r="AO2026" s="22">
        <v>2.7259129790763802E-2</v>
      </c>
      <c r="AP2026" s="22">
        <v>-4.35962359097175E-2</v>
      </c>
      <c r="AQ2026" s="22">
        <v>6.7797998328387593E-2</v>
      </c>
      <c r="AR2026" s="22">
        <v>-8.7995173939852997E-2</v>
      </c>
      <c r="AS2026" s="20">
        <v>7</v>
      </c>
      <c r="AT2026" s="20">
        <v>5</v>
      </c>
      <c r="AU2026" s="20">
        <v>7</v>
      </c>
      <c r="AV2026" s="21">
        <v>5</v>
      </c>
      <c r="AW2026" s="15"/>
      <c r="AX2026" s="25">
        <v>0.161848498622712</v>
      </c>
      <c r="AY2026" s="26">
        <v>0.355376606258687</v>
      </c>
      <c r="AZ2026" s="26">
        <v>0.98026757316984003</v>
      </c>
      <c r="BA2026" s="26">
        <v>0.48950885987460402</v>
      </c>
      <c r="BB2026" s="85">
        <v>1.6656093543933801E-2</v>
      </c>
      <c r="BC2026" s="88">
        <v>-21.676625451189501</v>
      </c>
      <c r="BD2026" s="18">
        <v>43881</v>
      </c>
      <c r="BE2026" s="18">
        <v>43910</v>
      </c>
      <c r="BF2026" s="20"/>
      <c r="BG2026" s="18"/>
      <c r="BH2026" s="15"/>
    </row>
    <row r="2027" spans="1:60" x14ac:dyDescent="0.25">
      <c r="A2027" s="15"/>
      <c r="B2027" s="14" t="s">
        <v>6257</v>
      </c>
      <c r="C2027" s="14" t="s">
        <v>6258</v>
      </c>
      <c r="D2027" s="14" t="s">
        <v>6259</v>
      </c>
      <c r="E2027" s="16" t="s">
        <v>36</v>
      </c>
      <c r="F2027" s="16" t="s">
        <v>431</v>
      </c>
      <c r="G2027" s="81" t="s">
        <v>115</v>
      </c>
      <c r="H2027" s="82" t="s">
        <v>182</v>
      </c>
      <c r="I2027" s="17" t="s">
        <v>31</v>
      </c>
      <c r="J2027" s="17" t="s">
        <v>6260</v>
      </c>
      <c r="K2027" s="15"/>
      <c r="L2027" s="18">
        <v>44022</v>
      </c>
      <c r="M2027" s="83">
        <v>1077.45790000074</v>
      </c>
      <c r="N2027" s="84">
        <v>1077.45790000074</v>
      </c>
      <c r="O2027" s="84">
        <v>1139.5724999997799</v>
      </c>
      <c r="P2027" s="85">
        <f t="shared" si="31"/>
        <v>0.94549306867351401</v>
      </c>
      <c r="Q2027" s="18">
        <v>43880</v>
      </c>
      <c r="R2027" s="86">
        <v>6289422.4330000002</v>
      </c>
      <c r="S2027" s="86">
        <v>5161295.6897187503</v>
      </c>
      <c r="T2027" s="15"/>
      <c r="U2027" s="19">
        <v>6.0156953913974602E-3</v>
      </c>
      <c r="V2027" s="51">
        <v>0.64348245450673902</v>
      </c>
      <c r="W2027" s="19">
        <v>3.3124264919024399E-2</v>
      </c>
      <c r="X2027" s="51">
        <v>4.1013437429719497</v>
      </c>
      <c r="Y2027" s="19">
        <v>-4.1399460225875401E-2</v>
      </c>
      <c r="Z2027" s="51">
        <v>15.191727435667399</v>
      </c>
      <c r="AA2027" s="19">
        <v>1.6920999660214899E-2</v>
      </c>
      <c r="AB2027" s="51">
        <v>22.2687668691797</v>
      </c>
      <c r="AC2027" s="19">
        <v>7.7789535840565804E-2</v>
      </c>
      <c r="AD2027" s="51">
        <v>32.064809082308798</v>
      </c>
      <c r="AE2027" s="19"/>
      <c r="AF2027" s="87"/>
      <c r="AG2027" s="19">
        <v>3.1830309362703701E-3</v>
      </c>
      <c r="AH2027" s="51">
        <v>-1.4805178981987399</v>
      </c>
      <c r="AI2027" s="19">
        <v>-2.5893618182635698E-2</v>
      </c>
      <c r="AJ2027" s="51">
        <v>11.1375553887337</v>
      </c>
      <c r="AK2027" s="19">
        <v>7.7457900000808905E-2</v>
      </c>
      <c r="AL2027" s="19">
        <v>2.4427503767583399E-2</v>
      </c>
      <c r="AM2027" s="51">
        <v>27.884965094475799</v>
      </c>
      <c r="AN2027" s="15"/>
      <c r="AO2027" s="22">
        <v>1.47755017915188E-2</v>
      </c>
      <c r="AP2027" s="22">
        <v>-2.22698200650484E-2</v>
      </c>
      <c r="AQ2027" s="22">
        <v>3.15515351921931E-2</v>
      </c>
      <c r="AR2027" s="22">
        <v>-6.4104209952347405E-2</v>
      </c>
      <c r="AS2027" s="20">
        <v>7</v>
      </c>
      <c r="AT2027" s="20">
        <v>5</v>
      </c>
      <c r="AU2027" s="20">
        <v>7</v>
      </c>
      <c r="AV2027" s="21">
        <v>5</v>
      </c>
      <c r="AW2027" s="15"/>
      <c r="AX2027" s="25">
        <v>8.4945787461911101E-2</v>
      </c>
      <c r="AY2027" s="26">
        <v>-9.9344945362645404E-2</v>
      </c>
      <c r="AZ2027" s="26">
        <v>0.66648000869281498</v>
      </c>
      <c r="BA2027" s="26">
        <v>-0.13474807928105301</v>
      </c>
      <c r="BB2027" s="85">
        <v>8.7591061463990604E-3</v>
      </c>
      <c r="BC2027" s="88">
        <v>-13.485197299814899</v>
      </c>
      <c r="BD2027" s="18">
        <v>43880</v>
      </c>
      <c r="BE2027" s="18">
        <v>43910</v>
      </c>
      <c r="BF2027" s="20"/>
      <c r="BG2027" s="18"/>
      <c r="BH2027" s="15"/>
    </row>
    <row r="2028" spans="1:60" x14ac:dyDescent="0.25">
      <c r="A2028" s="15"/>
      <c r="B2028" s="14" t="s">
        <v>6261</v>
      </c>
      <c r="C2028" s="14" t="s">
        <v>6262</v>
      </c>
      <c r="D2028" s="14" t="s">
        <v>6259</v>
      </c>
      <c r="E2028" s="16" t="s">
        <v>43</v>
      </c>
      <c r="F2028" s="16" t="s">
        <v>431</v>
      </c>
      <c r="G2028" s="81" t="s">
        <v>115</v>
      </c>
      <c r="H2028" s="82" t="s">
        <v>182</v>
      </c>
      <c r="I2028" s="17" t="s">
        <v>31</v>
      </c>
      <c r="J2028" s="17" t="s">
        <v>6263</v>
      </c>
      <c r="K2028" s="15"/>
      <c r="L2028" s="18">
        <v>44022</v>
      </c>
      <c r="M2028" s="83">
        <v>1091.0099999997799</v>
      </c>
      <c r="N2028" s="84">
        <v>1091.0099999997799</v>
      </c>
      <c r="O2028" s="84">
        <v>1152.1164999995401</v>
      </c>
      <c r="P2028" s="85">
        <f t="shared" si="31"/>
        <v>0.94696152689438562</v>
      </c>
      <c r="Q2028" s="18">
        <v>43880</v>
      </c>
      <c r="R2028" s="86">
        <v>6620328.0640000002</v>
      </c>
      <c r="S2028" s="86">
        <v>6079148.3836328099</v>
      </c>
      <c r="T2028" s="15"/>
      <c r="U2028" s="19">
        <v>6.0266993914410696E-3</v>
      </c>
      <c r="V2028" s="51">
        <v>0.64458285451109998</v>
      </c>
      <c r="W2028" s="19">
        <v>3.3463056544860599E-2</v>
      </c>
      <c r="X2028" s="51">
        <v>4.1352229055555698</v>
      </c>
      <c r="Y2028" s="19">
        <v>-3.9490827397457899E-2</v>
      </c>
      <c r="Z2028" s="51">
        <v>15.382590718509199</v>
      </c>
      <c r="AA2028" s="19">
        <v>2.1020380259869902E-2</v>
      </c>
      <c r="AB2028" s="51">
        <v>22.6787049291597</v>
      </c>
      <c r="AC2028" s="19">
        <v>8.6793242220737699E-2</v>
      </c>
      <c r="AD2028" s="51">
        <v>32.965179720311397</v>
      </c>
      <c r="AE2028" s="19"/>
      <c r="AF2028" s="87"/>
      <c r="AG2028" s="19">
        <v>3.2927195079537298E-3</v>
      </c>
      <c r="AH2028" s="51">
        <v>-1.4695490410304</v>
      </c>
      <c r="AI2028" s="19">
        <v>-2.3847430273235701E-2</v>
      </c>
      <c r="AJ2028" s="51">
        <v>11.3421741796774</v>
      </c>
      <c r="AK2028" s="19">
        <v>9.1010000000096597E-2</v>
      </c>
      <c r="AL2028" s="19">
        <v>2.8578113338880901E-2</v>
      </c>
      <c r="AM2028" s="51">
        <v>29.240175094426402</v>
      </c>
      <c r="AN2028" s="15"/>
      <c r="AO2028" s="22">
        <v>1.47866069528391E-2</v>
      </c>
      <c r="AP2028" s="22">
        <v>-2.2259183625465102E-2</v>
      </c>
      <c r="AQ2028" s="22">
        <v>3.18898827626981E-2</v>
      </c>
      <c r="AR2028" s="22">
        <v>-6.3787132179641007E-2</v>
      </c>
      <c r="AS2028" s="20">
        <v>7</v>
      </c>
      <c r="AT2028" s="20">
        <v>5</v>
      </c>
      <c r="AU2028" s="20">
        <v>7</v>
      </c>
      <c r="AV2028" s="21">
        <v>5</v>
      </c>
      <c r="AW2028" s="15"/>
      <c r="AX2028" s="25">
        <v>8.4946245028986594E-2</v>
      </c>
      <c r="AY2028" s="26">
        <v>-5.5034265771610101E-2</v>
      </c>
      <c r="AZ2028" s="26">
        <v>0.68123459823254995</v>
      </c>
      <c r="BA2028" s="26">
        <v>-7.4781130698397605E-2</v>
      </c>
      <c r="BB2028" s="85">
        <v>8.7593041499712896E-3</v>
      </c>
      <c r="BC2028" s="88">
        <v>-13.456833575430201</v>
      </c>
      <c r="BD2028" s="18">
        <v>43880</v>
      </c>
      <c r="BE2028" s="18">
        <v>43910</v>
      </c>
      <c r="BF2028" s="20"/>
      <c r="BG2028" s="18"/>
      <c r="BH2028" s="15"/>
    </row>
    <row r="2029" spans="1:60" x14ac:dyDescent="0.25">
      <c r="A2029" s="15"/>
      <c r="B2029" s="14" t="s">
        <v>6264</v>
      </c>
      <c r="C2029" s="14" t="s">
        <v>6265</v>
      </c>
      <c r="D2029" s="14" t="s">
        <v>6259</v>
      </c>
      <c r="E2029" s="16" t="s">
        <v>257</v>
      </c>
      <c r="F2029" s="16" t="s">
        <v>431</v>
      </c>
      <c r="G2029" s="81" t="s">
        <v>115</v>
      </c>
      <c r="H2029" s="82" t="s">
        <v>182</v>
      </c>
      <c r="I2029" s="17" t="s">
        <v>31</v>
      </c>
      <c r="J2029" s="17" t="s">
        <v>6266</v>
      </c>
      <c r="K2029" s="15"/>
      <c r="L2029" s="18">
        <v>44022</v>
      </c>
      <c r="M2029" s="83">
        <v>1109.5977999996401</v>
      </c>
      <c r="N2029" s="84">
        <v>1109.5977999996401</v>
      </c>
      <c r="O2029" s="84">
        <v>1168.3408000003501</v>
      </c>
      <c r="P2029" s="85">
        <f t="shared" si="31"/>
        <v>0.94972100606202192</v>
      </c>
      <c r="Q2029" s="18">
        <v>43880</v>
      </c>
      <c r="R2029" s="86">
        <v>12658008.638</v>
      </c>
      <c r="S2029" s="86">
        <v>9476252.0003437493</v>
      </c>
      <c r="T2029" s="15"/>
      <c r="U2029" s="19">
        <v>6.0472663626569599E-3</v>
      </c>
      <c r="V2029" s="51">
        <v>0.64663955163268805</v>
      </c>
      <c r="W2029" s="19">
        <v>3.40985733855632E-2</v>
      </c>
      <c r="X2029" s="51">
        <v>4.1987745896258302</v>
      </c>
      <c r="Y2029" s="19">
        <v>-3.5901949574508797E-2</v>
      </c>
      <c r="Z2029" s="51">
        <v>15.741478500800399</v>
      </c>
      <c r="AA2029" s="19">
        <v>2.85496318356309E-2</v>
      </c>
      <c r="AB2029" s="51">
        <v>23.431630086735801</v>
      </c>
      <c r="AC2029" s="19">
        <v>0.100079145178897</v>
      </c>
      <c r="AD2029" s="51">
        <v>34.293770016171003</v>
      </c>
      <c r="AE2029" s="19"/>
      <c r="AF2029" s="87"/>
      <c r="AG2029" s="19">
        <v>3.4983236419066101E-3</v>
      </c>
      <c r="AH2029" s="51">
        <v>-1.44898862763512</v>
      </c>
      <c r="AI2029" s="19">
        <v>-1.9999348196506599E-2</v>
      </c>
      <c r="AJ2029" s="51">
        <v>11.726982387350301</v>
      </c>
      <c r="AK2029" s="19">
        <v>0.10959779999946501</v>
      </c>
      <c r="AL2029" s="19">
        <v>3.4214662193335202E-2</v>
      </c>
      <c r="AM2029" s="51">
        <v>31.0989550943486</v>
      </c>
      <c r="AN2029" s="15"/>
      <c r="AO2029" s="22">
        <v>1.4807387913606401E-2</v>
      </c>
      <c r="AP2029" s="22">
        <v>-2.22390156604888E-2</v>
      </c>
      <c r="AQ2029" s="22">
        <v>3.2524430102057501E-2</v>
      </c>
      <c r="AR2029" s="22">
        <v>-6.3192250639112907E-2</v>
      </c>
      <c r="AS2029" s="20">
        <v>7</v>
      </c>
      <c r="AT2029" s="20">
        <v>5</v>
      </c>
      <c r="AU2029" s="20">
        <v>7</v>
      </c>
      <c r="AV2029" s="21">
        <v>5</v>
      </c>
      <c r="AW2029" s="15"/>
      <c r="AX2029" s="25">
        <v>8.4947050037444599E-2</v>
      </c>
      <c r="AY2029" s="26">
        <v>2.6293180366764101E-2</v>
      </c>
      <c r="AZ2029" s="26">
        <v>0.70832425946264299</v>
      </c>
      <c r="BA2029" s="26">
        <v>3.5847102303534897E-2</v>
      </c>
      <c r="BB2029" s="85">
        <v>8.7596723136721295E-3</v>
      </c>
      <c r="BC2029" s="88">
        <v>-13.403614767259601</v>
      </c>
      <c r="BD2029" s="18">
        <v>43880</v>
      </c>
      <c r="BE2029" s="18">
        <v>43910</v>
      </c>
      <c r="BF2029" s="20"/>
      <c r="BG2029" s="18"/>
      <c r="BH2029" s="15"/>
    </row>
    <row r="2030" spans="1:60" x14ac:dyDescent="0.25">
      <c r="A2030" s="15"/>
      <c r="B2030" s="14" t="s">
        <v>6267</v>
      </c>
      <c r="C2030" s="14" t="s">
        <v>6268</v>
      </c>
      <c r="D2030" s="14" t="s">
        <v>6259</v>
      </c>
      <c r="E2030" s="16" t="s">
        <v>47</v>
      </c>
      <c r="F2030" s="16" t="s">
        <v>431</v>
      </c>
      <c r="G2030" s="81" t="s">
        <v>115</v>
      </c>
      <c r="H2030" s="82" t="s">
        <v>182</v>
      </c>
      <c r="I2030" s="17" t="s">
        <v>31</v>
      </c>
      <c r="J2030" s="17" t="s">
        <v>6269</v>
      </c>
      <c r="K2030" s="15"/>
      <c r="L2030" s="18">
        <v>44022</v>
      </c>
      <c r="M2030" s="83">
        <v>1127.7184999994899</v>
      </c>
      <c r="N2030" s="84">
        <v>1127.7184999994899</v>
      </c>
      <c r="O2030" s="84">
        <v>1184.88949999958</v>
      </c>
      <c r="P2030" s="85">
        <f t="shared" si="31"/>
        <v>0.95174993111162653</v>
      </c>
      <c r="Q2030" s="18">
        <v>43880</v>
      </c>
      <c r="R2030" s="86">
        <v>13981773.101</v>
      </c>
      <c r="S2030" s="86">
        <v>12057688.660968799</v>
      </c>
      <c r="T2030" s="15"/>
      <c r="U2030" s="19">
        <v>6.0624146335612698E-3</v>
      </c>
      <c r="V2030" s="51">
        <v>0.64815437872311998</v>
      </c>
      <c r="W2030" s="19">
        <v>3.4564928868348901E-2</v>
      </c>
      <c r="X2030" s="51">
        <v>4.2454101379043996</v>
      </c>
      <c r="Y2030" s="19">
        <v>-3.32614499247939E-2</v>
      </c>
      <c r="Z2030" s="51">
        <v>16.005528465757401</v>
      </c>
      <c r="AA2030" s="19">
        <v>3.4223647995531799E-2</v>
      </c>
      <c r="AB2030" s="51">
        <v>23.999031702725901</v>
      </c>
      <c r="AC2030" s="19">
        <v>0.112137344587682</v>
      </c>
      <c r="AD2030" s="51">
        <v>35.499589957005803</v>
      </c>
      <c r="AE2030" s="19"/>
      <c r="AF2030" s="87"/>
      <c r="AG2030" s="19">
        <v>3.6491039700194999E-3</v>
      </c>
      <c r="AH2030" s="51">
        <v>-1.43391059482383</v>
      </c>
      <c r="AI2030" s="19">
        <v>-1.7167604904898302E-2</v>
      </c>
      <c r="AJ2030" s="51">
        <v>12.0101567165111</v>
      </c>
      <c r="AK2030" s="19">
        <v>0.12771849999990101</v>
      </c>
      <c r="AL2030" s="19">
        <v>3.9648407118875198E-2</v>
      </c>
      <c r="AM2030" s="51">
        <v>32.911025094392201</v>
      </c>
      <c r="AN2030" s="15"/>
      <c r="AO2030" s="22">
        <v>1.48226495566632E-2</v>
      </c>
      <c r="AP2030" s="22">
        <v>-2.2224434815143499E-2</v>
      </c>
      <c r="AQ2030" s="22">
        <v>3.2989954044751399E-2</v>
      </c>
      <c r="AR2030" s="22">
        <v>-6.2755669527177801E-2</v>
      </c>
      <c r="AS2030" s="20">
        <v>7</v>
      </c>
      <c r="AT2030" s="20">
        <v>5</v>
      </c>
      <c r="AU2030" s="20">
        <v>7</v>
      </c>
      <c r="AV2030" s="21">
        <v>5</v>
      </c>
      <c r="AW2030" s="15"/>
      <c r="AX2030" s="25">
        <v>8.4948466811620202E-2</v>
      </c>
      <c r="AY2030" s="26">
        <v>8.7582988186454699E-2</v>
      </c>
      <c r="AZ2030" s="26">
        <v>0.72873091081055497</v>
      </c>
      <c r="BA2030" s="26">
        <v>0.119703229157494</v>
      </c>
      <c r="BB2030" s="85">
        <v>8.7600265271157701E-3</v>
      </c>
      <c r="BC2030" s="88">
        <v>-13.3645542474842</v>
      </c>
      <c r="BD2030" s="18">
        <v>43880</v>
      </c>
      <c r="BE2030" s="18">
        <v>43910</v>
      </c>
      <c r="BF2030" s="20"/>
      <c r="BG2030" s="18"/>
      <c r="BH2030" s="15"/>
    </row>
    <row r="2031" spans="1:60" x14ac:dyDescent="0.25">
      <c r="A2031" s="15"/>
      <c r="B2031" s="14" t="s">
        <v>6270</v>
      </c>
      <c r="C2031" s="14" t="s">
        <v>6271</v>
      </c>
      <c r="D2031" s="14" t="s">
        <v>6259</v>
      </c>
      <c r="E2031" s="16" t="s">
        <v>51</v>
      </c>
      <c r="F2031" s="16" t="s">
        <v>431</v>
      </c>
      <c r="G2031" s="81" t="s">
        <v>115</v>
      </c>
      <c r="H2031" s="82" t="s">
        <v>182</v>
      </c>
      <c r="I2031" s="17" t="s">
        <v>31</v>
      </c>
      <c r="J2031" s="17" t="s">
        <v>6272</v>
      </c>
      <c r="K2031" s="15"/>
      <c r="L2031" s="18">
        <v>44022</v>
      </c>
      <c r="M2031" s="83">
        <v>1105.16310000047</v>
      </c>
      <c r="N2031" s="84">
        <v>1105.16310000047</v>
      </c>
      <c r="O2031" s="84">
        <v>1164.34850000031</v>
      </c>
      <c r="P2031" s="85">
        <f t="shared" si="31"/>
        <v>0.94916865526101146</v>
      </c>
      <c r="Q2031" s="18">
        <v>43880</v>
      </c>
      <c r="R2031" s="86">
        <v>8557979.6339999996</v>
      </c>
      <c r="S2031" s="86">
        <v>6667669.8523515603</v>
      </c>
      <c r="T2031" s="15"/>
      <c r="U2031" s="19">
        <v>6.0431970341596796E-3</v>
      </c>
      <c r="V2031" s="51">
        <v>0.64623261878296001</v>
      </c>
      <c r="W2031" s="19">
        <v>3.39714755809837E-2</v>
      </c>
      <c r="X2031" s="51">
        <v>4.1860648091678696</v>
      </c>
      <c r="Y2031" s="19">
        <v>-3.6620622184273102E-2</v>
      </c>
      <c r="Z2031" s="51">
        <v>15.6696112398204</v>
      </c>
      <c r="AA2031" s="19">
        <v>2.70205948108924E-2</v>
      </c>
      <c r="AB2031" s="51">
        <v>23.278726384247399</v>
      </c>
      <c r="AC2031" s="19">
        <v>9.7050630001904198E-2</v>
      </c>
      <c r="AD2031" s="51">
        <v>33.990918498428101</v>
      </c>
      <c r="AE2031" s="19"/>
      <c r="AF2031" s="87"/>
      <c r="AG2031" s="19">
        <v>3.45719433971681E-3</v>
      </c>
      <c r="AH2031" s="51">
        <v>-1.4531015578541</v>
      </c>
      <c r="AI2031" s="19">
        <v>-2.0769991817360299E-2</v>
      </c>
      <c r="AJ2031" s="51">
        <v>11.6499180252576</v>
      </c>
      <c r="AK2031" s="19">
        <v>0.105163100000937</v>
      </c>
      <c r="AL2031" s="19">
        <v>3.28757241913991E-2</v>
      </c>
      <c r="AM2031" s="51">
        <v>30.655485094495798</v>
      </c>
      <c r="AN2031" s="15"/>
      <c r="AO2031" s="22">
        <v>1.4803154568653601E-2</v>
      </c>
      <c r="AP2031" s="22">
        <v>-2.2243097794671499E-2</v>
      </c>
      <c r="AQ2031" s="22">
        <v>3.2397531862443402E-2</v>
      </c>
      <c r="AR2031" s="22">
        <v>-6.3311191968750805E-2</v>
      </c>
      <c r="AS2031" s="20">
        <v>7</v>
      </c>
      <c r="AT2031" s="20">
        <v>5</v>
      </c>
      <c r="AU2031" s="20">
        <v>7</v>
      </c>
      <c r="AV2031" s="21">
        <v>5</v>
      </c>
      <c r="AW2031" s="15"/>
      <c r="AX2031" s="25">
        <v>8.4946856656315503E-2</v>
      </c>
      <c r="AY2031" s="26">
        <v>9.7766521397915102E-3</v>
      </c>
      <c r="AZ2031" s="26">
        <v>0.70282382182813297</v>
      </c>
      <c r="BA2031" s="26">
        <v>1.3320147390132301E-2</v>
      </c>
      <c r="BB2031" s="85">
        <v>8.7595954788775993E-3</v>
      </c>
      <c r="BC2031" s="88">
        <v>-13.414248397282799</v>
      </c>
      <c r="BD2031" s="18">
        <v>43880</v>
      </c>
      <c r="BE2031" s="18">
        <v>43910</v>
      </c>
      <c r="BF2031" s="20"/>
      <c r="BG2031" s="18"/>
      <c r="BH2031" s="15"/>
    </row>
    <row r="2032" spans="1:60" x14ac:dyDescent="0.25">
      <c r="A2032" s="15"/>
      <c r="B2032" s="14" t="s">
        <v>6273</v>
      </c>
      <c r="C2032" s="14" t="s">
        <v>6274</v>
      </c>
      <c r="D2032" s="14" t="s">
        <v>6259</v>
      </c>
      <c r="E2032" s="16" t="s">
        <v>55</v>
      </c>
      <c r="F2032" s="16" t="s">
        <v>431</v>
      </c>
      <c r="G2032" s="81" t="s">
        <v>115</v>
      </c>
      <c r="H2032" s="82" t="s">
        <v>182</v>
      </c>
      <c r="I2032" s="17" t="s">
        <v>31</v>
      </c>
      <c r="J2032" s="17" t="s">
        <v>6275</v>
      </c>
      <c r="K2032" s="15"/>
      <c r="L2032" s="18">
        <v>44022</v>
      </c>
      <c r="M2032" s="83">
        <v>1110.7086999993801</v>
      </c>
      <c r="N2032" s="84">
        <v>1110.7086999993801</v>
      </c>
      <c r="O2032" s="84">
        <v>1169.51009999961</v>
      </c>
      <c r="P2032" s="85">
        <f t="shared" si="31"/>
        <v>0.94972134058504531</v>
      </c>
      <c r="Q2032" s="18">
        <v>43880</v>
      </c>
      <c r="R2032" s="86">
        <v>16731009.629000001</v>
      </c>
      <c r="S2032" s="86">
        <v>13760525.2343281</v>
      </c>
      <c r="T2032" s="15"/>
      <c r="U2032" s="19">
        <v>6.0472868408396599E-3</v>
      </c>
      <c r="V2032" s="51">
        <v>0.646641599450959</v>
      </c>
      <c r="W2032" s="19">
        <v>3.4098639778676401E-2</v>
      </c>
      <c r="X2032" s="51">
        <v>4.1987812289371504</v>
      </c>
      <c r="Y2032" s="19">
        <v>-3.5901473670492103E-2</v>
      </c>
      <c r="Z2032" s="51">
        <v>15.7415260911948</v>
      </c>
      <c r="AA2032" s="19">
        <v>2.8582554516106001E-2</v>
      </c>
      <c r="AB2032" s="51">
        <v>23.4349223547615</v>
      </c>
      <c r="AC2032" s="19">
        <v>0.100682146057807</v>
      </c>
      <c r="AD2032" s="51">
        <v>34.354070104018298</v>
      </c>
      <c r="AE2032" s="19"/>
      <c r="AF2032" s="87"/>
      <c r="AG2032" s="19">
        <v>3.49825769262679E-3</v>
      </c>
      <c r="AH2032" s="51">
        <v>-1.4489952225631</v>
      </c>
      <c r="AI2032" s="19">
        <v>-1.9998854748337201E-2</v>
      </c>
      <c r="AJ2032" s="51">
        <v>11.7270317321672</v>
      </c>
      <c r="AK2032" s="19">
        <v>0.11070870000010501</v>
      </c>
      <c r="AL2032" s="19">
        <v>3.4549501271612798E-2</v>
      </c>
      <c r="AM2032" s="51">
        <v>31.210045094427201</v>
      </c>
      <c r="AN2032" s="15"/>
      <c r="AO2032" s="22">
        <v>1.4807419540375099E-2</v>
      </c>
      <c r="AP2032" s="22">
        <v>-2.2239067838199799E-2</v>
      </c>
      <c r="AQ2032" s="22">
        <v>3.2524416668820798E-2</v>
      </c>
      <c r="AR2032" s="22">
        <v>-6.3192129539893394E-2</v>
      </c>
      <c r="AS2032" s="20">
        <v>7</v>
      </c>
      <c r="AT2032" s="20">
        <v>5</v>
      </c>
      <c r="AU2032" s="20">
        <v>7</v>
      </c>
      <c r="AV2032" s="21">
        <v>5</v>
      </c>
      <c r="AW2032" s="15"/>
      <c r="AX2032" s="25">
        <v>8.4947149234358199E-2</v>
      </c>
      <c r="AY2032" s="26">
        <v>2.6653005413208999E-2</v>
      </c>
      <c r="AZ2032" s="26">
        <v>0.70844198424401805</v>
      </c>
      <c r="BA2032" s="26">
        <v>3.6337913288264197E-2</v>
      </c>
      <c r="BB2032" s="85">
        <v>8.7596823385956701E-3</v>
      </c>
      <c r="BC2032" s="88">
        <v>-13.4036037824117</v>
      </c>
      <c r="BD2032" s="18">
        <v>43880</v>
      </c>
      <c r="BE2032" s="18">
        <v>43910</v>
      </c>
      <c r="BF2032" s="20"/>
      <c r="BG2032" s="18"/>
      <c r="BH2032" s="15"/>
    </row>
    <row r="2033" spans="1:60" x14ac:dyDescent="0.25">
      <c r="A2033" s="15"/>
      <c r="B2033" s="14" t="s">
        <v>6276</v>
      </c>
      <c r="C2033" s="14" t="s">
        <v>6277</v>
      </c>
      <c r="D2033" s="14" t="s">
        <v>6259</v>
      </c>
      <c r="E2033" s="16" t="s">
        <v>458</v>
      </c>
      <c r="F2033" s="16" t="s">
        <v>431</v>
      </c>
      <c r="G2033" s="81" t="s">
        <v>115</v>
      </c>
      <c r="H2033" s="82" t="s">
        <v>182</v>
      </c>
      <c r="I2033" s="17" t="s">
        <v>31</v>
      </c>
      <c r="J2033" s="17" t="s">
        <v>6278</v>
      </c>
      <c r="K2033" s="15"/>
      <c r="L2033" s="18">
        <v>44022</v>
      </c>
      <c r="M2033" s="83">
        <v>1128.0322999991499</v>
      </c>
      <c r="N2033" s="84">
        <v>1128.0322999991499</v>
      </c>
      <c r="O2033" s="84">
        <v>1184.3000000007501</v>
      </c>
      <c r="P2033" s="85">
        <f t="shared" si="31"/>
        <v>0.95248864307897962</v>
      </c>
      <c r="Q2033" s="18">
        <v>43880</v>
      </c>
      <c r="R2033" s="86">
        <v>1865331.409</v>
      </c>
      <c r="S2033" s="86">
        <v>1557191.79899609</v>
      </c>
      <c r="T2033" s="15"/>
      <c r="U2033" s="19">
        <v>6.0678962217934904E-3</v>
      </c>
      <c r="V2033" s="51">
        <v>0.648702537546342</v>
      </c>
      <c r="W2033" s="19">
        <v>3.4734434939309701E-2</v>
      </c>
      <c r="X2033" s="51">
        <v>4.2623607450004801</v>
      </c>
      <c r="Y2033" s="19">
        <v>-3.2299593526659003E-2</v>
      </c>
      <c r="Z2033" s="51">
        <v>16.1017141055781</v>
      </c>
      <c r="AA2033" s="19">
        <v>3.6271780949391499E-2</v>
      </c>
      <c r="AB2033" s="51">
        <v>24.203844998090101</v>
      </c>
      <c r="AC2033" s="19">
        <v>0.116124369105819</v>
      </c>
      <c r="AD2033" s="51">
        <v>35.898292408848597</v>
      </c>
      <c r="AE2033" s="19"/>
      <c r="AF2033" s="87"/>
      <c r="AG2033" s="19">
        <v>3.7038994560134601E-3</v>
      </c>
      <c r="AH2033" s="51">
        <v>-1.4284310462244301</v>
      </c>
      <c r="AI2033" s="19">
        <v>-1.6135954954734199E-2</v>
      </c>
      <c r="AJ2033" s="51">
        <v>12.113321711527499</v>
      </c>
      <c r="AK2033" s="19">
        <v>0.12803229999917701</v>
      </c>
      <c r="AL2033" s="19">
        <v>4.1536031591022003E-2</v>
      </c>
      <c r="AM2033" s="51">
        <v>34.589375124429402</v>
      </c>
      <c r="AN2033" s="15"/>
      <c r="AO2033" s="22">
        <v>1.48281927376956E-2</v>
      </c>
      <c r="AP2033" s="22">
        <v>-2.2219037282411602E-2</v>
      </c>
      <c r="AQ2033" s="22">
        <v>3.3159373251692201E-2</v>
      </c>
      <c r="AR2033" s="22">
        <v>-6.2596870686320499E-2</v>
      </c>
      <c r="AS2033" s="20">
        <v>7</v>
      </c>
      <c r="AT2033" s="20">
        <v>5</v>
      </c>
      <c r="AU2033" s="20">
        <v>7</v>
      </c>
      <c r="AV2033" s="21">
        <v>5</v>
      </c>
      <c r="AW2033" s="15"/>
      <c r="AX2033" s="25">
        <v>8.4949029717536206E-2</v>
      </c>
      <c r="AY2033" s="26">
        <v>0.10970461339627501</v>
      </c>
      <c r="AZ2033" s="26">
        <v>0.73609706933530095</v>
      </c>
      <c r="BA2033" s="26">
        <v>0.15007225876274799</v>
      </c>
      <c r="BB2033" s="85">
        <v>8.7601605927920892E-3</v>
      </c>
      <c r="BC2033" s="88">
        <v>-13.3503588618041</v>
      </c>
      <c r="BD2033" s="18">
        <v>43880</v>
      </c>
      <c r="BE2033" s="18">
        <v>43910</v>
      </c>
      <c r="BF2033" s="20"/>
      <c r="BG2033" s="18"/>
      <c r="BH2033" s="15"/>
    </row>
    <row r="2034" spans="1:60" x14ac:dyDescent="0.25">
      <c r="A2034" s="15"/>
      <c r="B2034" s="14" t="s">
        <v>6279</v>
      </c>
      <c r="C2034" s="14" t="s">
        <v>6280</v>
      </c>
      <c r="D2034" s="14" t="s">
        <v>6259</v>
      </c>
      <c r="E2034" s="16" t="s">
        <v>59</v>
      </c>
      <c r="F2034" s="16" t="s">
        <v>431</v>
      </c>
      <c r="G2034" s="81" t="s">
        <v>115</v>
      </c>
      <c r="H2034" s="82" t="s">
        <v>182</v>
      </c>
      <c r="I2034" s="17" t="s">
        <v>31</v>
      </c>
      <c r="J2034" s="17" t="s">
        <v>6281</v>
      </c>
      <c r="K2034" s="15"/>
      <c r="L2034" s="18">
        <v>44022</v>
      </c>
      <c r="M2034" s="83">
        <v>1114.8411999996799</v>
      </c>
      <c r="N2034" s="84">
        <v>1114.8411999996799</v>
      </c>
      <c r="O2034" s="84">
        <v>1172.4956999998501</v>
      </c>
      <c r="P2034" s="85">
        <f t="shared" si="31"/>
        <v>0.95082753821598021</v>
      </c>
      <c r="Q2034" s="18">
        <v>43880</v>
      </c>
      <c r="R2034" s="86">
        <v>601012.83700000006</v>
      </c>
      <c r="S2034" s="86">
        <v>333743.51742382802</v>
      </c>
      <c r="T2034" s="15"/>
      <c r="U2034" s="19">
        <v>6.0555120344361101E-3</v>
      </c>
      <c r="V2034" s="51">
        <v>0.64746411881060295</v>
      </c>
      <c r="W2034" s="19">
        <v>3.4353019767877399E-2</v>
      </c>
      <c r="X2034" s="51">
        <v>4.2242192278572501</v>
      </c>
      <c r="Y2034" s="19">
        <v>-3.4462056402844603E-2</v>
      </c>
      <c r="Z2034" s="51">
        <v>15.8854678179632</v>
      </c>
      <c r="AA2034" s="19">
        <v>3.0943054243834901E-2</v>
      </c>
      <c r="AB2034" s="51">
        <v>23.6709723275562</v>
      </c>
      <c r="AC2034" s="19">
        <v>0.10288973538263201</v>
      </c>
      <c r="AD2034" s="51">
        <v>34.5748290365445</v>
      </c>
      <c r="AE2034" s="19"/>
      <c r="AF2034" s="87"/>
      <c r="AG2034" s="19">
        <v>3.5805472798529098E-3</v>
      </c>
      <c r="AH2034" s="51">
        <v>-1.4407662638404899</v>
      </c>
      <c r="AI2034" s="19">
        <v>-1.84552299442657E-2</v>
      </c>
      <c r="AJ2034" s="51">
        <v>11.881394212570701</v>
      </c>
      <c r="AK2034" s="19">
        <v>0.114841200000228</v>
      </c>
      <c r="AL2034" s="19">
        <v>3.5793102881143603E-2</v>
      </c>
      <c r="AM2034" s="51">
        <v>31.623295094439499</v>
      </c>
      <c r="AN2034" s="15"/>
      <c r="AO2034" s="22">
        <v>1.48157063522376E-2</v>
      </c>
      <c r="AP2034" s="22">
        <v>-2.2231084426493901E-2</v>
      </c>
      <c r="AQ2034" s="22">
        <v>3.2778416745713898E-2</v>
      </c>
      <c r="AR2034" s="22">
        <v>-6.2953954920885694E-2</v>
      </c>
      <c r="AS2034" s="20">
        <v>7</v>
      </c>
      <c r="AT2034" s="20">
        <v>5</v>
      </c>
      <c r="AU2034" s="20">
        <v>7</v>
      </c>
      <c r="AV2034" s="21">
        <v>5</v>
      </c>
      <c r="AW2034" s="15"/>
      <c r="AX2034" s="25">
        <v>8.4946111387252998E-2</v>
      </c>
      <c r="AY2034" s="26">
        <v>5.2031315818851502E-2</v>
      </c>
      <c r="AZ2034" s="26">
        <v>0.71693285109176896</v>
      </c>
      <c r="BA2034" s="26">
        <v>7.1018768589738102E-2</v>
      </c>
      <c r="BB2034" s="85">
        <v>8.7596868071159392E-3</v>
      </c>
      <c r="BC2034" s="88">
        <v>-13.382300677083499</v>
      </c>
      <c r="BD2034" s="18">
        <v>43880</v>
      </c>
      <c r="BE2034" s="18">
        <v>43910</v>
      </c>
      <c r="BF2034" s="20"/>
      <c r="BG2034" s="18"/>
      <c r="BH2034" s="15"/>
    </row>
    <row r="2035" spans="1:60" x14ac:dyDescent="0.25">
      <c r="A2035" s="15"/>
      <c r="B2035" s="14" t="s">
        <v>6282</v>
      </c>
      <c r="C2035" s="14" t="s">
        <v>6283</v>
      </c>
      <c r="D2035" s="14" t="s">
        <v>6259</v>
      </c>
      <c r="E2035" s="16" t="s">
        <v>177</v>
      </c>
      <c r="F2035" s="16" t="s">
        <v>431</v>
      </c>
      <c r="G2035" s="81" t="s">
        <v>115</v>
      </c>
      <c r="H2035" s="82" t="s">
        <v>182</v>
      </c>
      <c r="I2035" s="17" t="s">
        <v>31</v>
      </c>
      <c r="J2035" s="17" t="s">
        <v>6284</v>
      </c>
      <c r="K2035" s="15"/>
      <c r="L2035" s="18">
        <v>44022</v>
      </c>
      <c r="M2035" s="83">
        <v>1137.94360000081</v>
      </c>
      <c r="N2035" s="84">
        <v>1137.94360000081</v>
      </c>
      <c r="O2035" s="84">
        <v>1194.0106000006199</v>
      </c>
      <c r="P2035" s="85">
        <f t="shared" si="31"/>
        <v>0.95304313043805411</v>
      </c>
      <c r="Q2035" s="18">
        <v>43880</v>
      </c>
      <c r="R2035" s="86">
        <v>88307.885999999999</v>
      </c>
      <c r="S2035" s="86">
        <v>71803.4752327881</v>
      </c>
      <c r="T2035" s="15"/>
      <c r="U2035" s="19">
        <v>6.07200738340907E-3</v>
      </c>
      <c r="V2035" s="51">
        <v>0.64911365370789997</v>
      </c>
      <c r="W2035" s="19">
        <v>3.4861745894886602E-2</v>
      </c>
      <c r="X2035" s="51">
        <v>4.2750918405581597</v>
      </c>
      <c r="Y2035" s="19">
        <v>-3.1577499722516202E-2</v>
      </c>
      <c r="Z2035" s="51">
        <v>16.173923485999701</v>
      </c>
      <c r="AA2035" s="19">
        <v>3.7922250297924599E-2</v>
      </c>
      <c r="AB2035" s="51">
        <v>24.368891932943399</v>
      </c>
      <c r="AC2035" s="19">
        <v>0.121237939567509</v>
      </c>
      <c r="AD2035" s="51">
        <v>36.409649454988497</v>
      </c>
      <c r="AE2035" s="19"/>
      <c r="AF2035" s="87"/>
      <c r="AG2035" s="19">
        <v>3.745089741642E-3</v>
      </c>
      <c r="AH2035" s="51">
        <v>-1.42431201766158</v>
      </c>
      <c r="AI2035" s="19">
        <v>-1.53613833099371E-2</v>
      </c>
      <c r="AJ2035" s="51">
        <v>12.190778876</v>
      </c>
      <c r="AK2035" s="19">
        <v>0.137943600000726</v>
      </c>
      <c r="AL2035" s="19">
        <v>4.4496493812403101E-2</v>
      </c>
      <c r="AM2035" s="51">
        <v>35.727967889106402</v>
      </c>
      <c r="AN2035" s="15"/>
      <c r="AO2035" s="22">
        <v>1.4832304628725999E-2</v>
      </c>
      <c r="AP2035" s="22">
        <v>-2.2215043572941798E-2</v>
      </c>
      <c r="AQ2035" s="22">
        <v>3.32864016618259E-2</v>
      </c>
      <c r="AR2035" s="22">
        <v>-6.2477862103187398E-2</v>
      </c>
      <c r="AS2035" s="20">
        <v>7</v>
      </c>
      <c r="AT2035" s="20">
        <v>5</v>
      </c>
      <c r="AU2035" s="20">
        <v>7</v>
      </c>
      <c r="AV2035" s="21">
        <v>5</v>
      </c>
      <c r="AW2035" s="15"/>
      <c r="AX2035" s="25">
        <v>8.4949702216981698E-2</v>
      </c>
      <c r="AY2035" s="26">
        <v>0.12754768384206699</v>
      </c>
      <c r="AZ2035" s="26">
        <v>0.74203249330639698</v>
      </c>
      <c r="BA2035" s="26">
        <v>0.174601905621557</v>
      </c>
      <c r="BB2035" s="85">
        <v>8.7602859210528603E-3</v>
      </c>
      <c r="BC2035" s="88">
        <v>-13.3396973192721</v>
      </c>
      <c r="BD2035" s="18">
        <v>43880</v>
      </c>
      <c r="BE2035" s="18">
        <v>43910</v>
      </c>
      <c r="BF2035" s="20"/>
      <c r="BG2035" s="18"/>
      <c r="BH2035" s="15"/>
    </row>
    <row r="2036" spans="1:60" x14ac:dyDescent="0.25">
      <c r="A2036" s="15"/>
      <c r="B2036" s="14" t="s">
        <v>6285</v>
      </c>
      <c r="C2036" s="14" t="s">
        <v>6286</v>
      </c>
      <c r="D2036" s="14" t="s">
        <v>6259</v>
      </c>
      <c r="E2036" s="16" t="s">
        <v>320</v>
      </c>
      <c r="F2036" s="16" t="s">
        <v>431</v>
      </c>
      <c r="G2036" s="81" t="s">
        <v>115</v>
      </c>
      <c r="H2036" s="82" t="s">
        <v>182</v>
      </c>
      <c r="I2036" s="17" t="s">
        <v>31</v>
      </c>
      <c r="J2036" s="17" t="s">
        <v>6287</v>
      </c>
      <c r="K2036" s="15"/>
      <c r="L2036" s="18">
        <v>44022</v>
      </c>
      <c r="M2036" s="83">
        <v>1151.76999999955</v>
      </c>
      <c r="N2036" s="84">
        <v>1151.76999999955</v>
      </c>
      <c r="O2036" s="84">
        <v>1207.5299999993299</v>
      </c>
      <c r="P2036" s="85">
        <f t="shared" si="31"/>
        <v>0.95382309342226623</v>
      </c>
      <c r="Q2036" s="18">
        <v>43880</v>
      </c>
      <c r="R2036" s="86">
        <v>115.17700000000001</v>
      </c>
      <c r="S2036" s="86">
        <v>113.46757251906401</v>
      </c>
      <c r="T2036" s="15"/>
      <c r="U2036" s="19">
        <v>6.07961146306479E-3</v>
      </c>
      <c r="V2036" s="51">
        <v>0.64987406167347195</v>
      </c>
      <c r="W2036" s="19">
        <v>3.50383723653067E-2</v>
      </c>
      <c r="X2036" s="51">
        <v>4.2927544876001802</v>
      </c>
      <c r="Y2036" s="19">
        <v>-3.0504793730869999E-2</v>
      </c>
      <c r="Z2036" s="51">
        <v>16.281194085168</v>
      </c>
      <c r="AA2036" s="19">
        <v>4.0282883386680603E-2</v>
      </c>
      <c r="AB2036" s="51">
        <v>24.604955241840798</v>
      </c>
      <c r="AC2036" s="19">
        <v>0.12742881194935801</v>
      </c>
      <c r="AD2036" s="51">
        <v>37.028736693202497</v>
      </c>
      <c r="AE2036" s="19"/>
      <c r="AF2036" s="87"/>
      <c r="AG2036" s="19">
        <v>3.7823658094566798E-3</v>
      </c>
      <c r="AH2036" s="51">
        <v>-1.42058441088011</v>
      </c>
      <c r="AI2036" s="19">
        <v>-1.42078279995985E-2</v>
      </c>
      <c r="AJ2036" s="51">
        <v>12.3061344070302</v>
      </c>
      <c r="AK2036" s="19">
        <v>0.151770000000397</v>
      </c>
      <c r="AL2036" s="19">
        <v>4.6770107575866901E-2</v>
      </c>
      <c r="AM2036" s="51">
        <v>35.316175094456398</v>
      </c>
      <c r="AN2036" s="15"/>
      <c r="AO2036" s="22">
        <v>1.48359666345641E-2</v>
      </c>
      <c r="AP2036" s="22">
        <v>-2.22064471490739E-2</v>
      </c>
      <c r="AQ2036" s="22">
        <v>3.3453879521403003E-2</v>
      </c>
      <c r="AR2036" s="22">
        <v>-6.2281006071352799E-2</v>
      </c>
      <c r="AS2036" s="20">
        <v>8</v>
      </c>
      <c r="AT2036" s="20">
        <v>4</v>
      </c>
      <c r="AU2036" s="20">
        <v>7</v>
      </c>
      <c r="AV2036" s="21">
        <v>5</v>
      </c>
      <c r="AW2036" s="15"/>
      <c r="AX2036" s="25">
        <v>8.4941706675308495E-2</v>
      </c>
      <c r="AY2036" s="26">
        <v>0.15298178888861</v>
      </c>
      <c r="AZ2036" s="26">
        <v>0.75048546763264301</v>
      </c>
      <c r="BA2036" s="26">
        <v>0.20963972298090999</v>
      </c>
      <c r="BB2036" s="85">
        <v>8.7595530149519596E-3</v>
      </c>
      <c r="BC2036" s="88">
        <v>-13.3197518902161</v>
      </c>
      <c r="BD2036" s="18">
        <v>43880</v>
      </c>
      <c r="BE2036" s="18">
        <v>43910</v>
      </c>
      <c r="BF2036" s="20"/>
      <c r="BG2036" s="18"/>
      <c r="BH2036" s="15"/>
    </row>
    <row r="2037" spans="1:60" x14ac:dyDescent="0.25">
      <c r="A2037" s="15"/>
      <c r="B2037" s="14" t="s">
        <v>6288</v>
      </c>
      <c r="C2037" s="14" t="s">
        <v>6289</v>
      </c>
      <c r="D2037" s="14" t="s">
        <v>6290</v>
      </c>
      <c r="E2037" s="16" t="s">
        <v>77</v>
      </c>
      <c r="F2037" s="16" t="s">
        <v>1383</v>
      </c>
      <c r="G2037" s="81" t="s">
        <v>115</v>
      </c>
      <c r="H2037" s="82" t="s">
        <v>2035</v>
      </c>
      <c r="I2037" s="17" t="s">
        <v>31</v>
      </c>
      <c r="J2037" s="17" t="s">
        <v>6291</v>
      </c>
      <c r="K2037" s="15"/>
      <c r="L2037" s="18">
        <v>44022</v>
      </c>
      <c r="M2037" s="83">
        <v>2393.2432000003801</v>
      </c>
      <c r="N2037" s="84">
        <v>2393.2432000003801</v>
      </c>
      <c r="O2037" s="84">
        <v>2588.39490000159</v>
      </c>
      <c r="P2037" s="85">
        <f t="shared" si="31"/>
        <v>0.92460512883830437</v>
      </c>
      <c r="Q2037" s="18">
        <v>43881</v>
      </c>
      <c r="R2037" s="86">
        <v>4647773.33</v>
      </c>
      <c r="S2037" s="86">
        <v>3976757.7410820299</v>
      </c>
      <c r="T2037" s="15"/>
      <c r="U2037" s="19">
        <v>1.5720033701654802E-2</v>
      </c>
      <c r="V2037" s="51">
        <v>1.61391628553247</v>
      </c>
      <c r="W2037" s="19">
        <v>3.42762701184256E-2</v>
      </c>
      <c r="X2037" s="51">
        <v>4.2165442629120697</v>
      </c>
      <c r="Y2037" s="19">
        <v>-3.1455712542083299E-2</v>
      </c>
      <c r="Z2037" s="51">
        <v>16.186102204053899</v>
      </c>
      <c r="AA2037" s="19">
        <v>0.17933607120532499</v>
      </c>
      <c r="AB2037" s="51">
        <v>38.510274023690698</v>
      </c>
      <c r="AC2037" s="19">
        <v>0.25238491501106203</v>
      </c>
      <c r="AD2037" s="51">
        <v>49.5243469993584</v>
      </c>
      <c r="AE2037" s="19">
        <v>0.36948913175030601</v>
      </c>
      <c r="AF2037" s="87">
        <v>54.726145223656196</v>
      </c>
      <c r="AG2037" s="19">
        <v>5.6662725910428E-5</v>
      </c>
      <c r="AH2037" s="51">
        <v>-1.7931547192347399</v>
      </c>
      <c r="AI2037" s="19">
        <v>9.1965018800692598E-3</v>
      </c>
      <c r="AJ2037" s="51">
        <v>14.6465673950006</v>
      </c>
      <c r="AK2037" s="19">
        <v>1.39324320000131</v>
      </c>
      <c r="AL2037" s="19">
        <v>0.10727656524803</v>
      </c>
      <c r="AM2037" s="51">
        <v>152.74382796953401</v>
      </c>
      <c r="AN2037" s="15"/>
      <c r="AO2037" s="22">
        <v>5.0889882797491702E-2</v>
      </c>
      <c r="AP2037" s="22">
        <v>-8.14871681404475E-2</v>
      </c>
      <c r="AQ2037" s="22">
        <v>0.12843429064203499</v>
      </c>
      <c r="AR2037" s="22">
        <v>-0.103071855529415</v>
      </c>
      <c r="AS2037" s="20">
        <v>9</v>
      </c>
      <c r="AT2037" s="20">
        <v>3</v>
      </c>
      <c r="AU2037" s="20">
        <v>7</v>
      </c>
      <c r="AV2037" s="21">
        <v>5</v>
      </c>
      <c r="AW2037" s="15"/>
      <c r="AX2037" s="25">
        <v>0.23545078769559</v>
      </c>
      <c r="AY2037" s="26">
        <v>0.77267382488571501</v>
      </c>
      <c r="AZ2037" s="26">
        <v>1.31897529899288</v>
      </c>
      <c r="BA2037" s="26">
        <v>1.0827322451605099</v>
      </c>
      <c r="BB2037" s="85">
        <v>2.41562077257549E-2</v>
      </c>
      <c r="BC2037" s="88">
        <v>-27.479242058499899</v>
      </c>
      <c r="BD2037" s="18">
        <v>43881</v>
      </c>
      <c r="BE2037" s="18">
        <v>43913</v>
      </c>
      <c r="BF2037" s="20"/>
      <c r="BG2037" s="18"/>
      <c r="BH2037" s="15"/>
    </row>
    <row r="2038" spans="1:60" x14ac:dyDescent="0.25">
      <c r="A2038" s="15"/>
      <c r="B2038" s="14" t="s">
        <v>6292</v>
      </c>
      <c r="C2038" s="14" t="s">
        <v>6293</v>
      </c>
      <c r="D2038" s="14" t="s">
        <v>6290</v>
      </c>
      <c r="E2038" s="16" t="s">
        <v>708</v>
      </c>
      <c r="F2038" s="16" t="s">
        <v>1383</v>
      </c>
      <c r="G2038" s="81" t="s">
        <v>115</v>
      </c>
      <c r="H2038" s="82" t="s">
        <v>2035</v>
      </c>
      <c r="I2038" s="17" t="s">
        <v>31</v>
      </c>
      <c r="J2038" s="17" t="s">
        <v>6294</v>
      </c>
      <c r="K2038" s="15"/>
      <c r="L2038" s="18">
        <v>44022</v>
      </c>
      <c r="M2038" s="83">
        <v>1936.6831999998501</v>
      </c>
      <c r="N2038" s="84">
        <v>1936.6831999998501</v>
      </c>
      <c r="O2038" s="84">
        <v>2115.3673000000399</v>
      </c>
      <c r="P2038" s="85">
        <f t="shared" si="31"/>
        <v>0.91553046130561511</v>
      </c>
      <c r="Q2038" s="18">
        <v>43881</v>
      </c>
      <c r="R2038" s="86">
        <v>6007196.9519999996</v>
      </c>
      <c r="S2038" s="86">
        <v>5498087.8304687496</v>
      </c>
      <c r="T2038" s="15"/>
      <c r="U2038" s="19">
        <v>1.5648954022253699E-2</v>
      </c>
      <c r="V2038" s="51">
        <v>1.60680831759237</v>
      </c>
      <c r="W2038" s="19">
        <v>3.2107965174873201E-2</v>
      </c>
      <c r="X2038" s="51">
        <v>3.9997137685531898</v>
      </c>
      <c r="Y2038" s="19">
        <v>-4.3708249826522702E-2</v>
      </c>
      <c r="Z2038" s="51">
        <v>14.960848475602701</v>
      </c>
      <c r="AA2038" s="19">
        <v>0.14948694937993401</v>
      </c>
      <c r="AB2038" s="51">
        <v>35.525361841137098</v>
      </c>
      <c r="AC2038" s="19">
        <v>0.18983102495811199</v>
      </c>
      <c r="AD2038" s="51">
        <v>43.268957994063399</v>
      </c>
      <c r="AE2038" s="19">
        <v>0.26819793384143897</v>
      </c>
      <c r="AF2038" s="87">
        <v>44.597025432740303</v>
      </c>
      <c r="AG2038" s="19">
        <v>-6.4264493539667499E-4</v>
      </c>
      <c r="AH2038" s="51">
        <v>-1.8630854853654499</v>
      </c>
      <c r="AI2038" s="19">
        <v>-4.2671330702432897E-3</v>
      </c>
      <c r="AJ2038" s="51">
        <v>13.300203899969301</v>
      </c>
      <c r="AK2038" s="19">
        <v>0.93668319999938798</v>
      </c>
      <c r="AL2038" s="19">
        <v>8.0242367408645807E-2</v>
      </c>
      <c r="AM2038" s="51">
        <v>107.087827969342</v>
      </c>
      <c r="AN2038" s="15"/>
      <c r="AO2038" s="22">
        <v>5.0816381875847597E-2</v>
      </c>
      <c r="AP2038" s="22">
        <v>-8.16799377325515E-2</v>
      </c>
      <c r="AQ2038" s="22">
        <v>0.126062304874795</v>
      </c>
      <c r="AR2038" s="22">
        <v>-0.105014883753902</v>
      </c>
      <c r="AS2038" s="20">
        <v>7</v>
      </c>
      <c r="AT2038" s="20">
        <v>5</v>
      </c>
      <c r="AU2038" s="20">
        <v>7</v>
      </c>
      <c r="AV2038" s="21">
        <v>5</v>
      </c>
      <c r="AW2038" s="15"/>
      <c r="AX2038" s="25">
        <v>0.23544477760326099</v>
      </c>
      <c r="AY2038" s="26">
        <v>0.65175241571978404</v>
      </c>
      <c r="AZ2038" s="26">
        <v>1.2079329768876099</v>
      </c>
      <c r="BA2038" s="26">
        <v>0.90975932548371896</v>
      </c>
      <c r="BB2038" s="85">
        <v>2.4152612681864399E-2</v>
      </c>
      <c r="BC2038" s="88">
        <v>-27.641402984707401</v>
      </c>
      <c r="BD2038" s="18">
        <v>43881</v>
      </c>
      <c r="BE2038" s="18">
        <v>43913</v>
      </c>
      <c r="BF2038" s="20"/>
      <c r="BG2038" s="18"/>
      <c r="BH2038" s="15"/>
    </row>
    <row r="2039" spans="1:60" x14ac:dyDescent="0.25">
      <c r="A2039" s="15"/>
      <c r="B2039" s="14" t="s">
        <v>6295</v>
      </c>
      <c r="C2039" s="14" t="s">
        <v>6296</v>
      </c>
      <c r="D2039" s="14" t="s">
        <v>6290</v>
      </c>
      <c r="E2039" s="16" t="s">
        <v>47</v>
      </c>
      <c r="F2039" s="16" t="s">
        <v>1383</v>
      </c>
      <c r="G2039" s="81" t="s">
        <v>115</v>
      </c>
      <c r="H2039" s="82" t="s">
        <v>2035</v>
      </c>
      <c r="I2039" s="17" t="s">
        <v>31</v>
      </c>
      <c r="J2039" s="17" t="s">
        <v>6297</v>
      </c>
      <c r="K2039" s="15"/>
      <c r="L2039" s="18">
        <v>44022</v>
      </c>
      <c r="M2039" s="83">
        <v>1439.4875000007501</v>
      </c>
      <c r="N2039" s="84">
        <v>1439.4875000007501</v>
      </c>
      <c r="O2039" s="84">
        <v>1568.3049999996999</v>
      </c>
      <c r="P2039" s="85">
        <f t="shared" si="31"/>
        <v>0.91786195924965197</v>
      </c>
      <c r="Q2039" s="18">
        <v>43881</v>
      </c>
      <c r="R2039" s="86">
        <v>1905908.7930000001</v>
      </c>
      <c r="S2039" s="86">
        <v>1499251.0303710899</v>
      </c>
      <c r="T2039" s="15"/>
      <c r="U2039" s="19">
        <v>1.5667306975956301E-2</v>
      </c>
      <c r="V2039" s="51">
        <v>1.60864361296262</v>
      </c>
      <c r="W2039" s="19">
        <v>3.2666698567481903E-2</v>
      </c>
      <c r="X2039" s="51">
        <v>4.0555871078176997</v>
      </c>
      <c r="Y2039" s="19">
        <v>-4.0563744179089603E-2</v>
      </c>
      <c r="Z2039" s="51">
        <v>15.2752990403387</v>
      </c>
      <c r="AA2039" s="19">
        <v>0.15711024900883799</v>
      </c>
      <c r="AB2039" s="51">
        <v>36.2876918040565</v>
      </c>
      <c r="AC2039" s="19">
        <v>0.205654236637347</v>
      </c>
      <c r="AD2039" s="51">
        <v>44.851279161986902</v>
      </c>
      <c r="AE2039" s="19">
        <v>0.29357310099468997</v>
      </c>
      <c r="AF2039" s="87">
        <v>47.134542148094603</v>
      </c>
      <c r="AG2039" s="19">
        <v>-4.62450703707873E-4</v>
      </c>
      <c r="AH2039" s="51">
        <v>-1.84506606219657</v>
      </c>
      <c r="AI2039" s="19">
        <v>-8.1289210356771903E-4</v>
      </c>
      <c r="AJ2039" s="51">
        <v>13.6456279966369</v>
      </c>
      <c r="AK2039" s="19">
        <v>0.43948750000156001</v>
      </c>
      <c r="AL2039" s="19">
        <v>4.3457330222736297E-2</v>
      </c>
      <c r="AM2039" s="51">
        <v>57.3682579695596</v>
      </c>
      <c r="AN2039" s="15"/>
      <c r="AO2039" s="22">
        <v>5.0835318874305799E-2</v>
      </c>
      <c r="AP2039" s="22">
        <v>-8.1630266544380006E-2</v>
      </c>
      <c r="AQ2039" s="22">
        <v>0.12667351889293099</v>
      </c>
      <c r="AR2039" s="22">
        <v>-0.10451433265378</v>
      </c>
      <c r="AS2039" s="20">
        <v>8</v>
      </c>
      <c r="AT2039" s="20">
        <v>4</v>
      </c>
      <c r="AU2039" s="20">
        <v>7</v>
      </c>
      <c r="AV2039" s="21">
        <v>5</v>
      </c>
      <c r="AW2039" s="15"/>
      <c r="AX2039" s="25">
        <v>0.23544600496999901</v>
      </c>
      <c r="AY2039" s="26">
        <v>0.68264693975288504</v>
      </c>
      <c r="AZ2039" s="26">
        <v>1.23630810290888</v>
      </c>
      <c r="BA2039" s="26">
        <v>0.95383576027597905</v>
      </c>
      <c r="BB2039" s="85">
        <v>2.41535058301088E-2</v>
      </c>
      <c r="BC2039" s="88">
        <v>-27.5996314492659</v>
      </c>
      <c r="BD2039" s="18">
        <v>43881</v>
      </c>
      <c r="BE2039" s="18">
        <v>43913</v>
      </c>
      <c r="BF2039" s="20"/>
      <c r="BG2039" s="18"/>
      <c r="BH2039" s="15"/>
    </row>
    <row r="2040" spans="1:60" x14ac:dyDescent="0.25">
      <c r="A2040" s="15"/>
      <c r="B2040" s="14" t="s">
        <v>6298</v>
      </c>
      <c r="C2040" s="14" t="s">
        <v>6299</v>
      </c>
      <c r="D2040" s="14" t="s">
        <v>6290</v>
      </c>
      <c r="E2040" s="16" t="s">
        <v>51</v>
      </c>
      <c r="F2040" s="16" t="s">
        <v>1383</v>
      </c>
      <c r="G2040" s="81" t="s">
        <v>115</v>
      </c>
      <c r="H2040" s="82" t="s">
        <v>2035</v>
      </c>
      <c r="I2040" s="17" t="s">
        <v>31</v>
      </c>
      <c r="J2040" s="17" t="s">
        <v>6300</v>
      </c>
      <c r="K2040" s="15"/>
      <c r="L2040" s="18">
        <v>44022</v>
      </c>
      <c r="M2040" s="83">
        <v>1000</v>
      </c>
      <c r="N2040" s="84">
        <v>1000</v>
      </c>
      <c r="O2040" s="84">
        <v>1000</v>
      </c>
      <c r="P2040" s="85">
        <f t="shared" si="31"/>
        <v>1</v>
      </c>
      <c r="Q2040" s="18">
        <v>44022</v>
      </c>
      <c r="R2040" s="86">
        <v>0</v>
      </c>
      <c r="S2040" s="86">
        <v>0</v>
      </c>
      <c r="T2040" s="15"/>
      <c r="U2040" s="19">
        <v>0</v>
      </c>
      <c r="V2040" s="51">
        <v>4.1912915366992799E-2</v>
      </c>
      <c r="W2040" s="19">
        <v>0</v>
      </c>
      <c r="X2040" s="51">
        <v>0.78891725106586796</v>
      </c>
      <c r="Y2040" s="19">
        <v>0</v>
      </c>
      <c r="Z2040" s="51">
        <v>19.3316734582477</v>
      </c>
      <c r="AA2040" s="19">
        <v>0</v>
      </c>
      <c r="AB2040" s="51">
        <v>20.576666903158198</v>
      </c>
      <c r="AC2040" s="19">
        <v>0</v>
      </c>
      <c r="AD2040" s="51">
        <v>24.2858554982522</v>
      </c>
      <c r="AE2040" s="19">
        <v>0</v>
      </c>
      <c r="AF2040" s="87">
        <v>17.777232048596499</v>
      </c>
      <c r="AG2040" s="19">
        <v>0</v>
      </c>
      <c r="AH2040" s="51">
        <v>-1.79882099182578</v>
      </c>
      <c r="AI2040" s="19">
        <v>0</v>
      </c>
      <c r="AJ2040" s="51">
        <v>13.726917206993701</v>
      </c>
      <c r="AK2040" s="19">
        <v>0</v>
      </c>
      <c r="AL2040" s="19">
        <v>0</v>
      </c>
      <c r="AM2040" s="51">
        <v>13.4195079694182</v>
      </c>
      <c r="AN2040" s="15"/>
      <c r="AO2040" s="22">
        <v>0</v>
      </c>
      <c r="AP2040" s="22">
        <v>0</v>
      </c>
      <c r="AQ2040" s="22">
        <v>0</v>
      </c>
      <c r="AR2040" s="22">
        <v>0</v>
      </c>
      <c r="AS2040" s="20">
        <v>0</v>
      </c>
      <c r="AT2040" s="20">
        <v>0</v>
      </c>
      <c r="AU2040" s="20">
        <v>7</v>
      </c>
      <c r="AV2040" s="21">
        <v>5</v>
      </c>
      <c r="AW2040" s="15"/>
      <c r="AX2040" s="25">
        <v>0</v>
      </c>
      <c r="AY2040" s="26">
        <v>-114.80232688307299</v>
      </c>
      <c r="AZ2040" s="26">
        <v>0.44046649470419702</v>
      </c>
      <c r="BA2040" s="26">
        <v>-15.963005696292401</v>
      </c>
      <c r="BB2040" s="85">
        <v>0</v>
      </c>
      <c r="BC2040" s="88">
        <v>0</v>
      </c>
      <c r="BD2040" s="18">
        <v>43657</v>
      </c>
      <c r="BE2040" s="18"/>
      <c r="BF2040" s="20"/>
      <c r="BG2040" s="18"/>
      <c r="BH2040" s="15"/>
    </row>
    <row r="2041" spans="1:60" x14ac:dyDescent="0.25">
      <c r="A2041" s="15"/>
      <c r="B2041" s="14" t="s">
        <v>6301</v>
      </c>
      <c r="C2041" s="14" t="s">
        <v>6302</v>
      </c>
      <c r="D2041" s="14" t="s">
        <v>6290</v>
      </c>
      <c r="E2041" s="16" t="s">
        <v>83</v>
      </c>
      <c r="F2041" s="16" t="s">
        <v>1383</v>
      </c>
      <c r="G2041" s="81" t="s">
        <v>115</v>
      </c>
      <c r="H2041" s="82" t="s">
        <v>2035</v>
      </c>
      <c r="I2041" s="17" t="s">
        <v>31</v>
      </c>
      <c r="J2041" s="17" t="s">
        <v>64</v>
      </c>
      <c r="K2041" s="15"/>
      <c r="L2041" s="18">
        <v>44022</v>
      </c>
      <c r="M2041" s="83">
        <v>1505.6802999991901</v>
      </c>
      <c r="N2041" s="84">
        <v>1505.6802999991901</v>
      </c>
      <c r="O2041" s="84">
        <v>1628.4570000004001</v>
      </c>
      <c r="P2041" s="85">
        <f t="shared" si="31"/>
        <v>0.92460550078928716</v>
      </c>
      <c r="Q2041" s="18">
        <v>43881</v>
      </c>
      <c r="R2041" s="86">
        <v>502273.462</v>
      </c>
      <c r="S2041" s="86">
        <v>488597.47485058598</v>
      </c>
      <c r="T2041" s="15"/>
      <c r="U2041" s="19">
        <v>1.5720019457148699E-2</v>
      </c>
      <c r="V2041" s="51">
        <v>1.6139148610818701</v>
      </c>
      <c r="W2041" s="19">
        <v>3.4276297643373303E-2</v>
      </c>
      <c r="X2041" s="51">
        <v>4.2165470154068299</v>
      </c>
      <c r="Y2041" s="19">
        <v>-3.1455372968593999E-2</v>
      </c>
      <c r="Z2041" s="51">
        <v>16.186136161384599</v>
      </c>
      <c r="AA2041" s="19">
        <v>0.179336996685306</v>
      </c>
      <c r="AB2041" s="51">
        <v>38.510366571717903</v>
      </c>
      <c r="AC2041" s="19">
        <v>0.25238702750531999</v>
      </c>
      <c r="AD2041" s="51">
        <v>49.5245582488133</v>
      </c>
      <c r="AE2041" s="19">
        <v>0.36949024681234699</v>
      </c>
      <c r="AF2041" s="87">
        <v>54.726256729860303</v>
      </c>
      <c r="AG2041" s="19">
        <v>5.6721763030509498E-5</v>
      </c>
      <c r="AH2041" s="51">
        <v>-1.79314881552273</v>
      </c>
      <c r="AI2041" s="19">
        <v>9.1968344968336203E-3</v>
      </c>
      <c r="AJ2041" s="51">
        <v>14.646600656677</v>
      </c>
      <c r="AK2041" s="19">
        <v>0.50712216377374697</v>
      </c>
      <c r="AL2041" s="19">
        <v>0.122432506841578</v>
      </c>
      <c r="AM2041" s="51">
        <v>56.144001783744898</v>
      </c>
      <c r="AN2041" s="15"/>
      <c r="AO2041" s="22">
        <v>5.0889900505353601E-2</v>
      </c>
      <c r="AP2041" s="22">
        <v>-8.1487264826137107E-2</v>
      </c>
      <c r="AQ2041" s="22">
        <v>0.12843439120668301</v>
      </c>
      <c r="AR2041" s="22">
        <v>-0.10307201637711801</v>
      </c>
      <c r="AS2041" s="20">
        <v>9</v>
      </c>
      <c r="AT2041" s="20">
        <v>3</v>
      </c>
      <c r="AU2041" s="20">
        <v>7</v>
      </c>
      <c r="AV2041" s="21">
        <v>5</v>
      </c>
      <c r="AW2041" s="15"/>
      <c r="AX2041" s="25">
        <v>0.23545080406794999</v>
      </c>
      <c r="AY2041" s="26">
        <v>0.772677878167087</v>
      </c>
      <c r="AZ2041" s="26">
        <v>1.31897919494622</v>
      </c>
      <c r="BA2041" s="26">
        <v>1.0827379403835899</v>
      </c>
      <c r="BB2041" s="85">
        <v>2.4156209212669599E-2</v>
      </c>
      <c r="BC2041" s="88">
        <v>-27.4792579724162</v>
      </c>
      <c r="BD2041" s="18">
        <v>43881</v>
      </c>
      <c r="BE2041" s="18">
        <v>43913</v>
      </c>
      <c r="BF2041" s="20"/>
      <c r="BG2041" s="18"/>
      <c r="BH2041" s="15"/>
    </row>
    <row r="2042" spans="1:60" x14ac:dyDescent="0.25">
      <c r="A2042" s="15"/>
      <c r="B2042" s="14" t="s">
        <v>6303</v>
      </c>
      <c r="C2042" s="14" t="s">
        <v>6304</v>
      </c>
      <c r="D2042" s="14" t="s">
        <v>6290</v>
      </c>
      <c r="E2042" s="16" t="s">
        <v>1389</v>
      </c>
      <c r="F2042" s="16" t="s">
        <v>1383</v>
      </c>
      <c r="G2042" s="81" t="s">
        <v>115</v>
      </c>
      <c r="H2042" s="82" t="s">
        <v>2035</v>
      </c>
      <c r="I2042" s="17" t="s">
        <v>31</v>
      </c>
      <c r="J2042" s="17" t="s">
        <v>6305</v>
      </c>
      <c r="K2042" s="15"/>
      <c r="L2042" s="18">
        <v>44022</v>
      </c>
      <c r="M2042" s="83">
        <v>1981.95859999955</v>
      </c>
      <c r="N2042" s="84">
        <v>1981.95859999955</v>
      </c>
      <c r="O2042" s="84">
        <v>2152.5108999982499</v>
      </c>
      <c r="P2042" s="85">
        <f t="shared" si="31"/>
        <v>0.92076588323021336</v>
      </c>
      <c r="Q2042" s="18">
        <v>43881</v>
      </c>
      <c r="R2042" s="86">
        <v>2854063.2940000002</v>
      </c>
      <c r="S2042" s="86">
        <v>2528450.2221757802</v>
      </c>
      <c r="T2042" s="15"/>
      <c r="U2042" s="19">
        <v>1.5690022559283499E-2</v>
      </c>
      <c r="V2042" s="51">
        <v>1.61091517129535</v>
      </c>
      <c r="W2042" s="19">
        <v>3.3360945813910803E-2</v>
      </c>
      <c r="X2042" s="51">
        <v>4.12501183246059</v>
      </c>
      <c r="Y2042" s="19">
        <v>-3.6643783481849802E-2</v>
      </c>
      <c r="Z2042" s="51">
        <v>15.6672951100627</v>
      </c>
      <c r="AA2042" s="19">
        <v>0.166650498820818</v>
      </c>
      <c r="AB2042" s="51">
        <v>37.241716785240001</v>
      </c>
      <c r="AC2042" s="19">
        <v>0.22560562538652401</v>
      </c>
      <c r="AD2042" s="51">
        <v>46.846418036904701</v>
      </c>
      <c r="AE2042" s="19">
        <v>0.325808532657684</v>
      </c>
      <c r="AF2042" s="87">
        <v>50.358085314394003</v>
      </c>
      <c r="AG2042" s="19">
        <v>-2.38444580645591E-4</v>
      </c>
      <c r="AH2042" s="51">
        <v>-1.8226654498903401</v>
      </c>
      <c r="AI2042" s="19">
        <v>3.4944309700222199E-3</v>
      </c>
      <c r="AJ2042" s="51">
        <v>14.0763603039959</v>
      </c>
      <c r="AK2042" s="19">
        <v>0.98195859999977997</v>
      </c>
      <c r="AL2042" s="19">
        <v>8.3161356453347296E-2</v>
      </c>
      <c r="AM2042" s="51">
        <v>111.61536796938201</v>
      </c>
      <c r="AN2042" s="15"/>
      <c r="AO2042" s="22">
        <v>5.0858853834142799E-2</v>
      </c>
      <c r="AP2042" s="22">
        <v>-8.1568506440817104E-2</v>
      </c>
      <c r="AQ2042" s="22">
        <v>0.127433141258807</v>
      </c>
      <c r="AR2042" s="22">
        <v>-0.103892019098566</v>
      </c>
      <c r="AS2042" s="20">
        <v>8</v>
      </c>
      <c r="AT2042" s="20">
        <v>4</v>
      </c>
      <c r="AU2042" s="20">
        <v>7</v>
      </c>
      <c r="AV2042" s="21">
        <v>5</v>
      </c>
      <c r="AW2042" s="15"/>
      <c r="AX2042" s="25">
        <v>0.23544781958597</v>
      </c>
      <c r="AY2042" s="26">
        <v>0.72129895670877897</v>
      </c>
      <c r="AZ2042" s="26">
        <v>1.2718034092686099</v>
      </c>
      <c r="BA2042" s="26">
        <v>1.0090931607210201</v>
      </c>
      <c r="BB2042" s="85">
        <v>2.4154645952039599E-2</v>
      </c>
      <c r="BC2042" s="88">
        <v>-27.547702545823999</v>
      </c>
      <c r="BD2042" s="18">
        <v>43881</v>
      </c>
      <c r="BE2042" s="18">
        <v>43913</v>
      </c>
      <c r="BF2042" s="20"/>
      <c r="BG2042" s="18"/>
      <c r="BH2042" s="15"/>
    </row>
    <row r="2043" spans="1:60" x14ac:dyDescent="0.25">
      <c r="A2043" s="15"/>
      <c r="B2043" s="14" t="s">
        <v>6306</v>
      </c>
      <c r="C2043" s="14" t="s">
        <v>6307</v>
      </c>
      <c r="D2043" s="14" t="s">
        <v>6290</v>
      </c>
      <c r="E2043" s="16" t="s">
        <v>1393</v>
      </c>
      <c r="F2043" s="16" t="s">
        <v>1383</v>
      </c>
      <c r="G2043" s="81" t="s">
        <v>115</v>
      </c>
      <c r="H2043" s="82" t="s">
        <v>2035</v>
      </c>
      <c r="I2043" s="17" t="s">
        <v>31</v>
      </c>
      <c r="J2043" s="17" t="s">
        <v>64</v>
      </c>
      <c r="K2043" s="15"/>
      <c r="L2043" s="18">
        <v>43817</v>
      </c>
      <c r="M2043" s="83"/>
      <c r="N2043" s="84"/>
      <c r="O2043" s="84"/>
      <c r="P2043" s="85" t="str">
        <f t="shared" si="31"/>
        <v/>
      </c>
      <c r="Q2043" s="18"/>
      <c r="R2043" s="86"/>
      <c r="S2043" s="86"/>
      <c r="T2043" s="15"/>
      <c r="U2043" s="19"/>
      <c r="V2043" s="51"/>
      <c r="W2043" s="19"/>
      <c r="X2043" s="51"/>
      <c r="Y2043" s="19"/>
      <c r="Z2043" s="51"/>
      <c r="AA2043" s="19"/>
      <c r="AB2043" s="51"/>
      <c r="AC2043" s="19"/>
      <c r="AD2043" s="51"/>
      <c r="AE2043" s="19"/>
      <c r="AF2043" s="87"/>
      <c r="AG2043" s="19"/>
      <c r="AH2043" s="51"/>
      <c r="AI2043" s="19"/>
      <c r="AJ2043" s="51"/>
      <c r="AK2043" s="19"/>
      <c r="AL2043" s="19"/>
      <c r="AM2043" s="51"/>
      <c r="AN2043" s="15"/>
      <c r="AO2043" s="22">
        <v>0</v>
      </c>
      <c r="AP2043" s="22">
        <v>0</v>
      </c>
      <c r="AQ2043" s="22"/>
      <c r="AR2043" s="22"/>
      <c r="AS2043" s="20"/>
      <c r="AT2043" s="20"/>
      <c r="AU2043" s="20"/>
      <c r="AV2043" s="21"/>
      <c r="AW2043" s="15"/>
      <c r="AX2043" s="25"/>
      <c r="AY2043" s="26"/>
      <c r="AZ2043" s="26"/>
      <c r="BA2043" s="26"/>
      <c r="BB2043" s="85"/>
      <c r="BC2043" s="88">
        <v>0</v>
      </c>
      <c r="BD2043" s="18">
        <v>43811</v>
      </c>
      <c r="BE2043" s="18"/>
      <c r="BF2043" s="20"/>
      <c r="BG2043" s="18"/>
      <c r="BH2043" s="15"/>
    </row>
    <row r="2044" spans="1:60" x14ac:dyDescent="0.25">
      <c r="A2044" s="15"/>
      <c r="B2044" s="14" t="s">
        <v>6308</v>
      </c>
      <c r="C2044" s="14" t="s">
        <v>6309</v>
      </c>
      <c r="D2044" s="14" t="s">
        <v>6290</v>
      </c>
      <c r="E2044" s="16" t="s">
        <v>1396</v>
      </c>
      <c r="F2044" s="16" t="s">
        <v>1383</v>
      </c>
      <c r="G2044" s="81" t="s">
        <v>115</v>
      </c>
      <c r="H2044" s="82" t="s">
        <v>2035</v>
      </c>
      <c r="I2044" s="17" t="s">
        <v>31</v>
      </c>
      <c r="J2044" s="17" t="s">
        <v>6310</v>
      </c>
      <c r="K2044" s="15"/>
      <c r="L2044" s="18">
        <v>44022</v>
      </c>
      <c r="M2044" s="83">
        <v>2110.97870000079</v>
      </c>
      <c r="N2044" s="84">
        <v>2110.97870000079</v>
      </c>
      <c r="O2044" s="84">
        <v>2297.8504000008102</v>
      </c>
      <c r="P2044" s="85">
        <f t="shared" si="31"/>
        <v>0.91867542813058922</v>
      </c>
      <c r="Q2044" s="18">
        <v>43881</v>
      </c>
      <c r="R2044" s="86">
        <v>921401.14300000004</v>
      </c>
      <c r="S2044" s="86">
        <v>839504.87719921896</v>
      </c>
      <c r="T2044" s="15"/>
      <c r="U2044" s="19">
        <v>1.56736724475195E-2</v>
      </c>
      <c r="V2044" s="51">
        <v>1.6092801601189399</v>
      </c>
      <c r="W2044" s="19">
        <v>3.2861270359717303E-2</v>
      </c>
      <c r="X2044" s="51">
        <v>4.0750442870412398</v>
      </c>
      <c r="Y2044" s="19">
        <v>-3.9466014158279002E-2</v>
      </c>
      <c r="Z2044" s="51">
        <v>15.385072042423401</v>
      </c>
      <c r="AA2044" s="19">
        <v>0.159778359779011</v>
      </c>
      <c r="AB2044" s="51">
        <v>36.554502881073901</v>
      </c>
      <c r="AC2044" s="19">
        <v>0.21121759465488099</v>
      </c>
      <c r="AD2044" s="51">
        <v>45.407614963769397</v>
      </c>
      <c r="AE2044" s="19">
        <v>0.30253537273907599</v>
      </c>
      <c r="AF2044" s="87">
        <v>48.030769322533203</v>
      </c>
      <c r="AG2044" s="19">
        <v>-3.99607428335003E-4</v>
      </c>
      <c r="AH2044" s="51">
        <v>-1.8387817346592801</v>
      </c>
      <c r="AI2044" s="19">
        <v>3.9333720997092298E-4</v>
      </c>
      <c r="AJ2044" s="51">
        <v>13.7662509279908</v>
      </c>
      <c r="AK2044" s="19">
        <v>1.1109787000028899</v>
      </c>
      <c r="AL2044" s="19">
        <v>9.1167781034600895E-2</v>
      </c>
      <c r="AM2044" s="51">
        <v>124.51737796969201</v>
      </c>
      <c r="AN2044" s="15"/>
      <c r="AO2044" s="22">
        <v>5.0841929754824398E-2</v>
      </c>
      <c r="AP2044" s="22">
        <v>-8.1612917372694896E-2</v>
      </c>
      <c r="AQ2044" s="22">
        <v>0.12688642195469599</v>
      </c>
      <c r="AR2044" s="22">
        <v>-0.104339828284574</v>
      </c>
      <c r="AS2044" s="20">
        <v>8</v>
      </c>
      <c r="AT2044" s="20">
        <v>4</v>
      </c>
      <c r="AU2044" s="20">
        <v>7</v>
      </c>
      <c r="AV2044" s="21">
        <v>5</v>
      </c>
      <c r="AW2044" s="15"/>
      <c r="AX2044" s="25">
        <v>0.23544645401096201</v>
      </c>
      <c r="AY2044" s="26">
        <v>0.69345821716433398</v>
      </c>
      <c r="AZ2044" s="26">
        <v>1.2462367898861</v>
      </c>
      <c r="BA2044" s="26">
        <v>0.96927904083168004</v>
      </c>
      <c r="BB2044" s="85">
        <v>2.4153819442435599E-2</v>
      </c>
      <c r="BC2044" s="88">
        <v>-27.585068201151401</v>
      </c>
      <c r="BD2044" s="18">
        <v>43881</v>
      </c>
      <c r="BE2044" s="18">
        <v>43913</v>
      </c>
      <c r="BF2044" s="20"/>
      <c r="BG2044" s="18"/>
      <c r="BH2044" s="15"/>
    </row>
    <row r="2045" spans="1:60" x14ac:dyDescent="0.25">
      <c r="A2045" s="15"/>
      <c r="B2045" s="14" t="s">
        <v>6311</v>
      </c>
      <c r="C2045" s="14" t="s">
        <v>6312</v>
      </c>
      <c r="D2045" s="14" t="s">
        <v>6290</v>
      </c>
      <c r="E2045" s="16" t="s">
        <v>715</v>
      </c>
      <c r="F2045" s="16" t="s">
        <v>1383</v>
      </c>
      <c r="G2045" s="81" t="s">
        <v>115</v>
      </c>
      <c r="H2045" s="82" t="s">
        <v>2035</v>
      </c>
      <c r="I2045" s="17" t="s">
        <v>31</v>
      </c>
      <c r="J2045" s="17" t="s">
        <v>6313</v>
      </c>
      <c r="K2045" s="15"/>
      <c r="L2045" s="18">
        <v>44022</v>
      </c>
      <c r="M2045" s="83">
        <v>1760.7269000001299</v>
      </c>
      <c r="N2045" s="84">
        <v>1760.7269000001299</v>
      </c>
      <c r="O2045" s="84">
        <v>1930.1548999995</v>
      </c>
      <c r="P2045" s="85">
        <f t="shared" si="31"/>
        <v>0.91222051660236492</v>
      </c>
      <c r="Q2045" s="18">
        <v>43881</v>
      </c>
      <c r="R2045" s="86">
        <v>13887600.541999999</v>
      </c>
      <c r="S2045" s="86">
        <v>12555058.198375</v>
      </c>
      <c r="T2045" s="15"/>
      <c r="U2045" s="19">
        <v>1.56228873966029E-2</v>
      </c>
      <c r="V2045" s="51">
        <v>1.60420165502728</v>
      </c>
      <c r="W2045" s="19">
        <v>3.1312964290918899E-2</v>
      </c>
      <c r="X2045" s="51">
        <v>3.9202136801577598</v>
      </c>
      <c r="Y2045" s="19">
        <v>-4.8168624296522501E-2</v>
      </c>
      <c r="Z2045" s="51">
        <v>14.5148110285954</v>
      </c>
      <c r="AA2045" s="19">
        <v>0.13871690870844799</v>
      </c>
      <c r="AB2045" s="51">
        <v>34.448357774002901</v>
      </c>
      <c r="AC2045" s="19">
        <v>0.16548926931514901</v>
      </c>
      <c r="AD2045" s="51">
        <v>40.834782429796199</v>
      </c>
      <c r="AE2045" s="19">
        <v>0.22755633987631901</v>
      </c>
      <c r="AF2045" s="87">
        <v>40.532866036228398</v>
      </c>
      <c r="AG2045" s="19">
        <v>-8.9927338012785196E-4</v>
      </c>
      <c r="AH2045" s="51">
        <v>-1.8887483298385599</v>
      </c>
      <c r="AI2045" s="19">
        <v>-9.1660447906178905E-3</v>
      </c>
      <c r="AJ2045" s="51">
        <v>12.810312727931899</v>
      </c>
      <c r="AK2045" s="19">
        <v>0.76072690000059096</v>
      </c>
      <c r="AL2045" s="19">
        <v>6.82936132488976E-2</v>
      </c>
      <c r="AM2045" s="51">
        <v>89.492197969462694</v>
      </c>
      <c r="AN2045" s="15"/>
      <c r="AO2045" s="22">
        <v>5.0789352579158703E-2</v>
      </c>
      <c r="AP2045" s="22">
        <v>-8.1750703981087997E-2</v>
      </c>
      <c r="AQ2045" s="22">
        <v>0.125192680630862</v>
      </c>
      <c r="AR2045" s="22">
        <v>-0.105727253554505</v>
      </c>
      <c r="AS2045" s="20">
        <v>7</v>
      </c>
      <c r="AT2045" s="20">
        <v>5</v>
      </c>
      <c r="AU2045" s="20">
        <v>7</v>
      </c>
      <c r="AV2045" s="21">
        <v>5</v>
      </c>
      <c r="AW2045" s="15"/>
      <c r="AX2045" s="25">
        <v>0.23544337328698001</v>
      </c>
      <c r="AY2045" s="26">
        <v>0.60809160055396205</v>
      </c>
      <c r="AZ2045" s="26">
        <v>1.1678268823707201</v>
      </c>
      <c r="BA2045" s="26">
        <v>0.84760798521256198</v>
      </c>
      <c r="BB2045" s="85">
        <v>2.4151376306144799E-2</v>
      </c>
      <c r="BC2045" s="88">
        <v>-27.7008596563537</v>
      </c>
      <c r="BD2045" s="18">
        <v>43881</v>
      </c>
      <c r="BE2045" s="18">
        <v>43913</v>
      </c>
      <c r="BF2045" s="20"/>
      <c r="BG2045" s="18"/>
      <c r="BH2045" s="15"/>
    </row>
    <row r="2046" spans="1:60" x14ac:dyDescent="0.25">
      <c r="A2046" s="15"/>
      <c r="B2046" s="14" t="s">
        <v>6314</v>
      </c>
      <c r="C2046" s="14" t="s">
        <v>6315</v>
      </c>
      <c r="D2046" s="14" t="s">
        <v>6290</v>
      </c>
      <c r="E2046" s="16" t="s">
        <v>1402</v>
      </c>
      <c r="F2046" s="16" t="s">
        <v>1383</v>
      </c>
      <c r="G2046" s="81" t="s">
        <v>115</v>
      </c>
      <c r="H2046" s="82" t="s">
        <v>2035</v>
      </c>
      <c r="I2046" s="17" t="s">
        <v>31</v>
      </c>
      <c r="J2046" s="17" t="s">
        <v>6316</v>
      </c>
      <c r="K2046" s="15"/>
      <c r="L2046" s="18">
        <v>44022</v>
      </c>
      <c r="M2046" s="83">
        <v>1325.9727999996401</v>
      </c>
      <c r="N2046" s="84">
        <v>1325.9727999996401</v>
      </c>
      <c r="O2046" s="84">
        <v>1429.1326999999601</v>
      </c>
      <c r="P2046" s="85">
        <f t="shared" si="31"/>
        <v>0.9278164302025117</v>
      </c>
      <c r="Q2046" s="18">
        <v>43881</v>
      </c>
      <c r="R2046" s="86">
        <v>1513329.284</v>
      </c>
      <c r="S2046" s="86">
        <v>406549.398961914</v>
      </c>
      <c r="T2046" s="15"/>
      <c r="U2046" s="19">
        <v>1.5744983027616399E-2</v>
      </c>
      <c r="V2046" s="51">
        <v>1.6164112181286301</v>
      </c>
      <c r="W2046" s="19">
        <v>3.50394583711022E-2</v>
      </c>
      <c r="X2046" s="51">
        <v>4.2928630881797298</v>
      </c>
      <c r="Y2046" s="19">
        <v>-2.71116384419656E-2</v>
      </c>
      <c r="Z2046" s="51">
        <v>16.620509614062001</v>
      </c>
      <c r="AA2046" s="19">
        <v>0.190011915618088</v>
      </c>
      <c r="AB2046" s="51">
        <v>39.577858464967001</v>
      </c>
      <c r="AC2046" s="19">
        <v>0.20476642997702599</v>
      </c>
      <c r="AD2046" s="51">
        <v>44.762498495983898</v>
      </c>
      <c r="AE2046" s="19">
        <v>0.20476642997702599</v>
      </c>
      <c r="AF2046" s="87">
        <v>38.253875046328197</v>
      </c>
      <c r="AG2046" s="19">
        <v>3.0243549917940998E-4</v>
      </c>
      <c r="AH2046" s="51">
        <v>-1.7685774419078399</v>
      </c>
      <c r="AI2046" s="19">
        <v>1.3972072372780499E-2</v>
      </c>
      <c r="AJ2046" s="51">
        <v>15.124124444278999</v>
      </c>
      <c r="AK2046" s="19">
        <v>0.32597279999929002</v>
      </c>
      <c r="AL2046" s="19">
        <v>7.7714978830044898E-2</v>
      </c>
      <c r="AM2046" s="51">
        <v>36.307541173300699</v>
      </c>
      <c r="AN2046" s="15"/>
      <c r="AO2046" s="22">
        <v>5.0915734105728902E-2</v>
      </c>
      <c r="AP2046" s="22">
        <v>-8.1419476709997995E-2</v>
      </c>
      <c r="AQ2046" s="22">
        <v>0.12926954050824899</v>
      </c>
      <c r="AR2046" s="22">
        <v>-0.102388023945387</v>
      </c>
      <c r="AS2046" s="20">
        <v>9</v>
      </c>
      <c r="AT2046" s="20">
        <v>3</v>
      </c>
      <c r="AU2046" s="20">
        <v>7</v>
      </c>
      <c r="AV2046" s="21">
        <v>5</v>
      </c>
      <c r="AW2046" s="15"/>
      <c r="AX2046" s="25">
        <v>0.23545371355168801</v>
      </c>
      <c r="AY2046" s="26">
        <v>0.81589418398471003</v>
      </c>
      <c r="AZ2046" s="26">
        <v>1.35865254306009</v>
      </c>
      <c r="BA2046" s="26">
        <v>1.14485151178997</v>
      </c>
      <c r="BB2046" s="85">
        <v>2.4157556266800401E-2</v>
      </c>
      <c r="BC2046" s="88">
        <v>-27.422177100816</v>
      </c>
      <c r="BD2046" s="18">
        <v>43881</v>
      </c>
      <c r="BE2046" s="18">
        <v>43913</v>
      </c>
      <c r="BF2046" s="20"/>
      <c r="BG2046" s="18"/>
      <c r="BH2046" s="15"/>
    </row>
    <row r="2047" spans="1:60" x14ac:dyDescent="0.25">
      <c r="A2047" s="15"/>
      <c r="B2047" s="14" t="s">
        <v>6317</v>
      </c>
      <c r="C2047" s="14" t="s">
        <v>6318</v>
      </c>
      <c r="D2047" s="14" t="s">
        <v>6319</v>
      </c>
      <c r="E2047" s="16" t="s">
        <v>36</v>
      </c>
      <c r="F2047" s="16" t="s">
        <v>2640</v>
      </c>
      <c r="G2047" s="81" t="s">
        <v>115</v>
      </c>
      <c r="H2047" s="82" t="s">
        <v>64</v>
      </c>
      <c r="I2047" s="17" t="s">
        <v>31</v>
      </c>
      <c r="J2047" s="17" t="s">
        <v>6320</v>
      </c>
      <c r="K2047" s="15"/>
      <c r="L2047" s="18">
        <v>44022</v>
      </c>
      <c r="M2047" s="83">
        <v>1575.60099999979</v>
      </c>
      <c r="N2047" s="84">
        <v>1575.60099999979</v>
      </c>
      <c r="O2047" s="84">
        <v>1618.2025000005999</v>
      </c>
      <c r="P2047" s="85">
        <f t="shared" si="31"/>
        <v>0.97367356681206829</v>
      </c>
      <c r="Q2047" s="18">
        <v>43881</v>
      </c>
      <c r="R2047" s="86">
        <v>26535972.019000001</v>
      </c>
      <c r="S2047" s="86">
        <v>12482452.301468801</v>
      </c>
      <c r="T2047" s="15"/>
      <c r="U2047" s="19">
        <v>1.79228211363807E-2</v>
      </c>
      <c r="V2047" s="51">
        <v>1.8341950290050599</v>
      </c>
      <c r="W2047" s="19">
        <v>5.0258741701327402E-2</v>
      </c>
      <c r="X2047" s="51">
        <v>5.8147914212022398</v>
      </c>
      <c r="Y2047" s="19">
        <v>5.13046484902588E-2</v>
      </c>
      <c r="Z2047" s="51">
        <v>24.462138307280799</v>
      </c>
      <c r="AA2047" s="19">
        <v>0.27598534901510002</v>
      </c>
      <c r="AB2047" s="51">
        <v>48.175201804668198</v>
      </c>
      <c r="AC2047" s="19">
        <v>0.40248710760381101</v>
      </c>
      <c r="AD2047" s="51">
        <v>64.534566258662394</v>
      </c>
      <c r="AE2047" s="19"/>
      <c r="AF2047" s="87"/>
      <c r="AG2047" s="19">
        <v>-2.71061139756057E-4</v>
      </c>
      <c r="AH2047" s="51">
        <v>-1.82592710580138</v>
      </c>
      <c r="AI2047" s="19">
        <v>9.5841563499561702E-2</v>
      </c>
      <c r="AJ2047" s="51">
        <v>23.3110735569499</v>
      </c>
      <c r="AK2047" s="19">
        <v>0.55052833658584899</v>
      </c>
      <c r="AL2047" s="19">
        <v>0.193105182395957</v>
      </c>
      <c r="AM2047" s="51">
        <v>83.464308461872903</v>
      </c>
      <c r="AN2047" s="15"/>
      <c r="AO2047" s="22">
        <v>7.2507784059780506E-2</v>
      </c>
      <c r="AP2047" s="22">
        <v>-0.100313126334222</v>
      </c>
      <c r="AQ2047" s="22">
        <v>0.12778229213654399</v>
      </c>
      <c r="AR2047" s="22">
        <v>-8.2536143491743097E-2</v>
      </c>
      <c r="AS2047" s="20">
        <v>8</v>
      </c>
      <c r="AT2047" s="20">
        <v>4</v>
      </c>
      <c r="AU2047" s="20">
        <v>7</v>
      </c>
      <c r="AV2047" s="21">
        <v>5</v>
      </c>
      <c r="AW2047" s="15"/>
      <c r="AX2047" s="25">
        <v>0.29414538344310098</v>
      </c>
      <c r="AY2047" s="26">
        <v>0.963766953555933</v>
      </c>
      <c r="AZ2047" s="26">
        <v>1.7233783060055401</v>
      </c>
      <c r="BA2047" s="26">
        <v>1.3966816758620599</v>
      </c>
      <c r="BB2047" s="85">
        <v>3.0230889046288199E-2</v>
      </c>
      <c r="BC2047" s="88">
        <v>-27.400625076319599</v>
      </c>
      <c r="BD2047" s="18">
        <v>43881</v>
      </c>
      <c r="BE2047" s="18">
        <v>43913</v>
      </c>
      <c r="BF2047" s="20"/>
      <c r="BG2047" s="18"/>
      <c r="BH2047" s="15"/>
    </row>
    <row r="2048" spans="1:60" x14ac:dyDescent="0.25">
      <c r="A2048" s="15"/>
      <c r="B2048" s="14" t="s">
        <v>6321</v>
      </c>
      <c r="C2048" s="14" t="s">
        <v>6322</v>
      </c>
      <c r="D2048" s="14" t="s">
        <v>6319</v>
      </c>
      <c r="E2048" s="16" t="s">
        <v>77</v>
      </c>
      <c r="F2048" s="16" t="s">
        <v>2640</v>
      </c>
      <c r="G2048" s="81" t="s">
        <v>115</v>
      </c>
      <c r="H2048" s="82" t="s">
        <v>64</v>
      </c>
      <c r="I2048" s="17" t="s">
        <v>31</v>
      </c>
      <c r="J2048" s="17" t="s">
        <v>64</v>
      </c>
      <c r="K2048" s="15"/>
      <c r="L2048" s="18">
        <v>44022</v>
      </c>
      <c r="M2048" s="83">
        <v>1565.8418000005199</v>
      </c>
      <c r="N2048" s="84">
        <v>1565.8418000005199</v>
      </c>
      <c r="O2048" s="84">
        <v>1614.1942999996199</v>
      </c>
      <c r="P2048" s="85">
        <f t="shared" si="31"/>
        <v>0.97004542761728785</v>
      </c>
      <c r="Q2048" s="18">
        <v>43881</v>
      </c>
      <c r="R2048" s="86">
        <v>3636441.9019999998</v>
      </c>
      <c r="S2048" s="86">
        <v>2034117.1285449199</v>
      </c>
      <c r="T2048" s="15"/>
      <c r="U2048" s="19">
        <v>1.7942298032721699E-2</v>
      </c>
      <c r="V2048" s="51">
        <v>1.8361427186391699</v>
      </c>
      <c r="W2048" s="19">
        <v>5.086153513912E-2</v>
      </c>
      <c r="X2048" s="51">
        <v>5.8750707649815004</v>
      </c>
      <c r="Y2048" s="19">
        <v>4.7931935634551302E-2</v>
      </c>
      <c r="Z2048" s="51">
        <v>24.124867021717399</v>
      </c>
      <c r="AA2048" s="19">
        <v>0.27582538394577599</v>
      </c>
      <c r="AB2048" s="51">
        <v>48.159205297764899</v>
      </c>
      <c r="AC2048" s="19"/>
      <c r="AD2048" s="51"/>
      <c r="AE2048" s="19"/>
      <c r="AF2048" s="87"/>
      <c r="AG2048" s="19">
        <v>-7.98228929852485E-5</v>
      </c>
      <c r="AH2048" s="51">
        <v>-1.8068032811243</v>
      </c>
      <c r="AI2048" s="19">
        <v>9.2297132046951405E-2</v>
      </c>
      <c r="AJ2048" s="51">
        <v>22.956630411703401</v>
      </c>
      <c r="AK2048" s="19">
        <v>0.56584180000005302</v>
      </c>
      <c r="AL2048" s="19">
        <v>0.32183260476449499</v>
      </c>
      <c r="AM2048" s="51">
        <v>76.982810940477094</v>
      </c>
      <c r="AN2048" s="15"/>
      <c r="AO2048" s="22">
        <v>7.2528308379332898E-2</v>
      </c>
      <c r="AP2048" s="22">
        <v>-0.100261506601819</v>
      </c>
      <c r="AQ2048" s="22">
        <v>0.12795445798838001</v>
      </c>
      <c r="AR2048" s="22">
        <v>-8.2239770596934297E-2</v>
      </c>
      <c r="AS2048" s="20">
        <v>8</v>
      </c>
      <c r="AT2048" s="20">
        <v>4</v>
      </c>
      <c r="AU2048" s="20">
        <v>7</v>
      </c>
      <c r="AV2048" s="21">
        <v>5</v>
      </c>
      <c r="AW2048" s="15"/>
      <c r="AX2048" s="25">
        <v>0.29446721504529699</v>
      </c>
      <c r="AY2048" s="26">
        <v>0.96084384417918001</v>
      </c>
      <c r="AZ2048" s="26">
        <v>1.7201350701234299</v>
      </c>
      <c r="BA2048" s="26">
        <v>1.3892861573822299</v>
      </c>
      <c r="BB2048" s="85">
        <v>3.0259573025723501E-2</v>
      </c>
      <c r="BC2048" s="88">
        <v>-27.821774615382299</v>
      </c>
      <c r="BD2048" s="18">
        <v>43881</v>
      </c>
      <c r="BE2048" s="18">
        <v>43913</v>
      </c>
      <c r="BF2048" s="20"/>
      <c r="BG2048" s="18"/>
      <c r="BH2048" s="15"/>
    </row>
    <row r="2049" spans="1:60" x14ac:dyDescent="0.25">
      <c r="A2049" s="15"/>
      <c r="B2049" s="14" t="s">
        <v>6323</v>
      </c>
      <c r="C2049" s="14" t="s">
        <v>6324</v>
      </c>
      <c r="D2049" s="14" t="s">
        <v>6325</v>
      </c>
      <c r="E2049" s="16" t="s">
        <v>77</v>
      </c>
      <c r="F2049" s="16" t="s">
        <v>144</v>
      </c>
      <c r="G2049" s="81" t="s">
        <v>2117</v>
      </c>
      <c r="H2049" s="82" t="s">
        <v>246</v>
      </c>
      <c r="I2049" s="17" t="s">
        <v>31</v>
      </c>
      <c r="J2049" s="17" t="s">
        <v>64</v>
      </c>
      <c r="K2049" s="15"/>
      <c r="L2049" s="18">
        <v>44022</v>
      </c>
      <c r="M2049" s="83">
        <v>1124.81770000048</v>
      </c>
      <c r="N2049" s="84">
        <v>1124.81770000048</v>
      </c>
      <c r="O2049" s="84">
        <v>1129.2354000005901</v>
      </c>
      <c r="P2049" s="85">
        <f t="shared" si="31"/>
        <v>0.99608788389018998</v>
      </c>
      <c r="Q2049" s="18">
        <v>43984</v>
      </c>
      <c r="R2049" s="86">
        <v>69414.361999999994</v>
      </c>
      <c r="S2049" s="86">
        <v>87919.153940795906</v>
      </c>
      <c r="T2049" s="15"/>
      <c r="U2049" s="19">
        <v>-6.1339511375990696E-5</v>
      </c>
      <c r="V2049" s="51">
        <v>3.5778964229393799E-2</v>
      </c>
      <c r="W2049" s="19">
        <v>7.8928360926511199E-4</v>
      </c>
      <c r="X2049" s="51">
        <v>0.86784561199237897</v>
      </c>
      <c r="Y2049" s="19">
        <v>1.19849230286491E-2</v>
      </c>
      <c r="Z2049" s="51">
        <v>20.530165761127101</v>
      </c>
      <c r="AA2049" s="19">
        <v>2.5788957274926399E-2</v>
      </c>
      <c r="AB2049" s="51">
        <v>23.155562630650799</v>
      </c>
      <c r="AC2049" s="19">
        <v>5.6000274136749802E-2</v>
      </c>
      <c r="AD2049" s="51">
        <v>29.8858829119417</v>
      </c>
      <c r="AE2049" s="19">
        <v>8.2730347305186996E-2</v>
      </c>
      <c r="AF2049" s="87">
        <v>26.050266779115201</v>
      </c>
      <c r="AG2049" s="19">
        <v>-1.6995421083265699E-4</v>
      </c>
      <c r="AH2049" s="51">
        <v>-1.8158164129090399</v>
      </c>
      <c r="AI2049" s="19">
        <v>1.33045478178246E-2</v>
      </c>
      <c r="AJ2049" s="51">
        <v>15.057371988776101</v>
      </c>
      <c r="AK2049" s="19">
        <v>0.12481769999984001</v>
      </c>
      <c r="AL2049" s="19">
        <v>2.81955106493115E-2</v>
      </c>
      <c r="AM2049" s="51">
        <v>11.1091698834643</v>
      </c>
      <c r="AN2049" s="15"/>
      <c r="AO2049" s="22">
        <v>9.4149454635044094E-3</v>
      </c>
      <c r="AP2049" s="22">
        <v>-9.9501287540988397E-3</v>
      </c>
      <c r="AQ2049" s="22">
        <v>6.9687863015133198E-3</v>
      </c>
      <c r="AR2049" s="22">
        <v>-6.6387954202582504E-3</v>
      </c>
      <c r="AS2049" s="20">
        <v>9</v>
      </c>
      <c r="AT2049" s="20">
        <v>3</v>
      </c>
      <c r="AU2049" s="20">
        <v>7</v>
      </c>
      <c r="AV2049" s="21">
        <v>5</v>
      </c>
      <c r="AW2049" s="15"/>
      <c r="AX2049" s="25">
        <v>1.6800352404370601E-2</v>
      </c>
      <c r="AY2049" s="26">
        <v>-0.19285138916075101</v>
      </c>
      <c r="AZ2049" s="26">
        <v>0.632734923409771</v>
      </c>
      <c r="BA2049" s="26">
        <v>-0.26765451027085901</v>
      </c>
      <c r="BB2049" s="85">
        <v>1.73509960564388E-3</v>
      </c>
      <c r="BC2049" s="88">
        <v>-2.149518577462</v>
      </c>
      <c r="BD2049" s="18">
        <v>43745</v>
      </c>
      <c r="BE2049" s="18">
        <v>43783</v>
      </c>
      <c r="BF2049" s="20">
        <v>66</v>
      </c>
      <c r="BG2049" s="18">
        <v>43837</v>
      </c>
      <c r="BH2049" s="15"/>
    </row>
    <row r="2050" spans="1:60" x14ac:dyDescent="0.25">
      <c r="A2050" s="15"/>
      <c r="B2050" s="14" t="s">
        <v>6326</v>
      </c>
      <c r="C2050" s="14" t="s">
        <v>6327</v>
      </c>
      <c r="D2050" s="14" t="s">
        <v>6325</v>
      </c>
      <c r="E2050" s="16" t="s">
        <v>156</v>
      </c>
      <c r="F2050" s="16" t="s">
        <v>144</v>
      </c>
      <c r="G2050" s="81" t="s">
        <v>2117</v>
      </c>
      <c r="H2050" s="82" t="s">
        <v>246</v>
      </c>
      <c r="I2050" s="17" t="s">
        <v>31</v>
      </c>
      <c r="J2050" s="17" t="s">
        <v>64</v>
      </c>
      <c r="K2050" s="15"/>
      <c r="L2050" s="18">
        <v>44022</v>
      </c>
      <c r="M2050" s="83">
        <v>1032.86999999918</v>
      </c>
      <c r="N2050" s="84">
        <v>1032.86999999918</v>
      </c>
      <c r="O2050" s="84">
        <v>1040.3784999996401</v>
      </c>
      <c r="P2050" s="85">
        <f t="shared" si="31"/>
        <v>0.99278291506364014</v>
      </c>
      <c r="Q2050" s="18">
        <v>43745</v>
      </c>
      <c r="R2050" s="86">
        <v>28114.311000000002</v>
      </c>
      <c r="S2050" s="86">
        <v>8506.8177870941199</v>
      </c>
      <c r="T2050" s="15"/>
      <c r="U2050" s="19">
        <v>-6.0507341913762502E-5</v>
      </c>
      <c r="V2050" s="51">
        <v>3.5862181175616598E-2</v>
      </c>
      <c r="W2050" s="19">
        <v>8.15966312075034E-4</v>
      </c>
      <c r="X2050" s="51">
        <v>0.87051388227337201</v>
      </c>
      <c r="Y2050" s="19">
        <v>2.71826186508406E-3</v>
      </c>
      <c r="Z2050" s="51">
        <v>19.603499644756099</v>
      </c>
      <c r="AA2050" s="19">
        <v>-6.3318959419120802E-3</v>
      </c>
      <c r="AB2050" s="51">
        <v>19.9434773089597</v>
      </c>
      <c r="AC2050" s="19">
        <v>-5.2631381258834197E-3</v>
      </c>
      <c r="AD2050" s="51">
        <v>23.759541685663901</v>
      </c>
      <c r="AE2050" s="19">
        <v>2.0190158538753201E-2</v>
      </c>
      <c r="AF2050" s="87">
        <v>19.796247902471801</v>
      </c>
      <c r="AG2050" s="19">
        <v>-1.61175331413688E-4</v>
      </c>
      <c r="AH2050" s="51">
        <v>-1.8149385249671499</v>
      </c>
      <c r="AI2050" s="19">
        <v>2.71826186508406E-3</v>
      </c>
      <c r="AJ2050" s="51">
        <v>13.9987433935021</v>
      </c>
      <c r="AK2050" s="19">
        <v>3.1188338056381298E-2</v>
      </c>
      <c r="AL2050" s="19">
        <v>8.7141951898956904E-3</v>
      </c>
      <c r="AM2050" s="51">
        <v>8.6691560609324405</v>
      </c>
      <c r="AN2050" s="15"/>
      <c r="AO2050" s="22">
        <v>9.4158486390369892E-3</v>
      </c>
      <c r="AP2050" s="22">
        <v>-9.9493309326135204E-3</v>
      </c>
      <c r="AQ2050" s="22">
        <v>6.9961892950232097E-3</v>
      </c>
      <c r="AR2050" s="22">
        <v>-8.1924922524194699E-3</v>
      </c>
      <c r="AS2050" s="20">
        <v>1</v>
      </c>
      <c r="AT2050" s="20">
        <v>5</v>
      </c>
      <c r="AU2050" s="20">
        <v>7</v>
      </c>
      <c r="AV2050" s="21">
        <v>5</v>
      </c>
      <c r="AW2050" s="15"/>
      <c r="AX2050" s="25">
        <v>1.50270358324087E-2</v>
      </c>
      <c r="AY2050" s="26">
        <v>-2.2399148442018499</v>
      </c>
      <c r="AZ2050" s="26">
        <v>0.52183852796952102</v>
      </c>
      <c r="BA2050" s="26">
        <v>-3.0123190540507498</v>
      </c>
      <c r="BB2050" s="85">
        <v>1.5518898340246799E-3</v>
      </c>
      <c r="BC2050" s="88">
        <v>-2.1462381239071</v>
      </c>
      <c r="BD2050" s="18">
        <v>43745</v>
      </c>
      <c r="BE2050" s="18">
        <v>43783</v>
      </c>
      <c r="BF2050" s="20"/>
      <c r="BG2050" s="18"/>
      <c r="BH2050" s="15"/>
    </row>
    <row r="2051" spans="1:60" x14ac:dyDescent="0.25">
      <c r="A2051" s="15"/>
      <c r="B2051" s="14" t="s">
        <v>6328</v>
      </c>
      <c r="C2051" s="14" t="s">
        <v>6329</v>
      </c>
      <c r="D2051" s="14" t="s">
        <v>6325</v>
      </c>
      <c r="E2051" s="16" t="s">
        <v>91</v>
      </c>
      <c r="F2051" s="16" t="s">
        <v>144</v>
      </c>
      <c r="G2051" s="81" t="s">
        <v>2117</v>
      </c>
      <c r="H2051" s="82" t="s">
        <v>246</v>
      </c>
      <c r="I2051" s="17" t="s">
        <v>31</v>
      </c>
      <c r="J2051" s="17" t="s">
        <v>64</v>
      </c>
      <c r="K2051" s="15"/>
      <c r="L2051" s="18">
        <v>44022</v>
      </c>
      <c r="M2051" s="83">
        <v>1112.6943999994501</v>
      </c>
      <c r="N2051" s="84">
        <v>1112.6943999994501</v>
      </c>
      <c r="O2051" s="84">
        <v>1117.1385999992499</v>
      </c>
      <c r="P2051" s="85">
        <f t="shared" si="31"/>
        <v>0.99602180069706403</v>
      </c>
      <c r="Q2051" s="18">
        <v>43984</v>
      </c>
      <c r="R2051" s="86">
        <v>333002.63299999997</v>
      </c>
      <c r="S2051" s="86">
        <v>273628.840469238</v>
      </c>
      <c r="T2051" s="15"/>
      <c r="U2051" s="19">
        <v>-6.3086118643695995E-5</v>
      </c>
      <c r="V2051" s="51">
        <v>3.5604303502623197E-2</v>
      </c>
      <c r="W2051" s="19">
        <v>7.3686333962541496E-4</v>
      </c>
      <c r="X2051" s="51">
        <v>0.86260358502840995</v>
      </c>
      <c r="Y2051" s="19">
        <v>1.16636946368089E-2</v>
      </c>
      <c r="Z2051" s="51">
        <v>20.4980429219431</v>
      </c>
      <c r="AA2051" s="19">
        <v>2.5133635643214799E-2</v>
      </c>
      <c r="AB2051" s="51">
        <v>23.090030467486901</v>
      </c>
      <c r="AC2051" s="19">
        <v>5.4651446700518101E-2</v>
      </c>
      <c r="AD2051" s="51">
        <v>29.751000168296699</v>
      </c>
      <c r="AE2051" s="19">
        <v>8.0656605867261505E-2</v>
      </c>
      <c r="AF2051" s="87">
        <v>25.842892635322599</v>
      </c>
      <c r="AG2051" s="19">
        <v>-1.8743772034213199E-4</v>
      </c>
      <c r="AH2051" s="51">
        <v>-1.8175647638599901</v>
      </c>
      <c r="AI2051" s="19">
        <v>1.2965329591679601E-2</v>
      </c>
      <c r="AJ2051" s="51">
        <v>15.0234501661616</v>
      </c>
      <c r="AK2051" s="19">
        <v>0.112694399998873</v>
      </c>
      <c r="AL2051" s="19">
        <v>2.5959498401789498E-2</v>
      </c>
      <c r="AM2051" s="51">
        <v>11.2452608555031</v>
      </c>
      <c r="AN2051" s="15"/>
      <c r="AO2051" s="22">
        <v>9.4132292251742893E-3</v>
      </c>
      <c r="AP2051" s="22">
        <v>-9.9518718016042805E-3</v>
      </c>
      <c r="AQ2051" s="22">
        <v>6.9141524090809998E-3</v>
      </c>
      <c r="AR2051" s="22">
        <v>-6.6926777999469804E-3</v>
      </c>
      <c r="AS2051" s="20">
        <v>9</v>
      </c>
      <c r="AT2051" s="20">
        <v>3</v>
      </c>
      <c r="AU2051" s="20">
        <v>7</v>
      </c>
      <c r="AV2051" s="21">
        <v>5</v>
      </c>
      <c r="AW2051" s="15"/>
      <c r="AX2051" s="25">
        <v>1.6797661032833301E-2</v>
      </c>
      <c r="AY2051" s="26">
        <v>-0.22837474784637399</v>
      </c>
      <c r="AZ2051" s="26">
        <v>0.63055381539106703</v>
      </c>
      <c r="BA2051" s="26">
        <v>-0.31666421975569398</v>
      </c>
      <c r="BB2051" s="85">
        <v>1.7348184271463701E-3</v>
      </c>
      <c r="BC2051" s="88">
        <v>-2.15601844885532</v>
      </c>
      <c r="BD2051" s="18">
        <v>43745</v>
      </c>
      <c r="BE2051" s="18">
        <v>43783</v>
      </c>
      <c r="BF2051" s="20">
        <v>70</v>
      </c>
      <c r="BG2051" s="18">
        <v>43843</v>
      </c>
      <c r="BH2051" s="15"/>
    </row>
    <row r="2052" spans="1:60" x14ac:dyDescent="0.25">
      <c r="A2052" s="15"/>
      <c r="B2052" s="14" t="s">
        <v>6330</v>
      </c>
      <c r="C2052" s="14" t="s">
        <v>6331</v>
      </c>
      <c r="D2052" s="14" t="s">
        <v>6325</v>
      </c>
      <c r="E2052" s="16" t="s">
        <v>163</v>
      </c>
      <c r="F2052" s="16" t="s">
        <v>144</v>
      </c>
      <c r="G2052" s="81" t="s">
        <v>2117</v>
      </c>
      <c r="H2052" s="82" t="s">
        <v>246</v>
      </c>
      <c r="I2052" s="17" t="s">
        <v>31</v>
      </c>
      <c r="J2052" s="17" t="s">
        <v>64</v>
      </c>
      <c r="K2052" s="15"/>
      <c r="L2052" s="18">
        <v>44022</v>
      </c>
      <c r="M2052" s="83">
        <v>1099.63739999942</v>
      </c>
      <c r="N2052" s="84">
        <v>1099.63739999942</v>
      </c>
      <c r="O2052" s="84">
        <v>1103.8639000002299</v>
      </c>
      <c r="P2052" s="85">
        <f t="shared" si="31"/>
        <v>0.99617117653651954</v>
      </c>
      <c r="Q2052" s="18">
        <v>43984</v>
      </c>
      <c r="R2052" s="86">
        <v>254976.212</v>
      </c>
      <c r="S2052" s="86">
        <v>158085.30684082001</v>
      </c>
      <c r="T2052" s="15"/>
      <c r="U2052" s="19">
        <v>-5.9197829614276998E-5</v>
      </c>
      <c r="V2052" s="51">
        <v>3.5993132405565099E-2</v>
      </c>
      <c r="W2052" s="19">
        <v>8.5537640188704201E-4</v>
      </c>
      <c r="X2052" s="51">
        <v>0.87445489125457199</v>
      </c>
      <c r="Y2052" s="19">
        <v>1.23906844437442E-2</v>
      </c>
      <c r="Z2052" s="51">
        <v>20.5707419026294</v>
      </c>
      <c r="AA2052" s="19">
        <v>3.5461465729895301E-2</v>
      </c>
      <c r="AB2052" s="51">
        <v>24.1228134761623</v>
      </c>
      <c r="AC2052" s="19">
        <v>6.6814194276958006E-2</v>
      </c>
      <c r="AD2052" s="51">
        <v>30.967274925962599</v>
      </c>
      <c r="AE2052" s="19">
        <v>9.4699538789427606E-2</v>
      </c>
      <c r="AF2052" s="87">
        <v>27.247185927553801</v>
      </c>
      <c r="AG2052" s="19">
        <v>-1.48026888382446E-4</v>
      </c>
      <c r="AH2052" s="51">
        <v>-1.81362368066402</v>
      </c>
      <c r="AI2052" s="19">
        <v>1.3733239768043901E-2</v>
      </c>
      <c r="AJ2052" s="51">
        <v>15.100241183798101</v>
      </c>
      <c r="AK2052" s="19">
        <v>9.9637399998755399E-2</v>
      </c>
      <c r="AL2052" s="19">
        <v>2.7196301080039099E-2</v>
      </c>
      <c r="AM2052" s="51">
        <v>15.514062255169801</v>
      </c>
      <c r="AN2052" s="15"/>
      <c r="AO2052" s="22">
        <v>2.77945318157435E-3</v>
      </c>
      <c r="AP2052" s="22">
        <v>-2.63180986530642E-3</v>
      </c>
      <c r="AQ2052" s="22">
        <v>7.0373705239035198E-3</v>
      </c>
      <c r="AR2052" s="22">
        <v>-3.0851960445943401E-3</v>
      </c>
      <c r="AS2052" s="20">
        <v>10</v>
      </c>
      <c r="AT2052" s="20">
        <v>2</v>
      </c>
      <c r="AU2052" s="20">
        <v>7</v>
      </c>
      <c r="AV2052" s="21">
        <v>5</v>
      </c>
      <c r="AW2052" s="15"/>
      <c r="AX2052" s="25">
        <v>8.2688316043640995E-3</v>
      </c>
      <c r="AY2052" s="26">
        <v>0.71854419904229905</v>
      </c>
      <c r="AZ2052" s="26">
        <v>0.66255770777934198</v>
      </c>
      <c r="BA2052" s="26">
        <v>1.0302223974486</v>
      </c>
      <c r="BB2052" s="85">
        <v>8.5426431838527602E-4</v>
      </c>
      <c r="BC2052" s="88">
        <v>-0.59961627911161497</v>
      </c>
      <c r="BD2052" s="18">
        <v>43907</v>
      </c>
      <c r="BE2052" s="18">
        <v>43914</v>
      </c>
      <c r="BF2052" s="20">
        <v>20</v>
      </c>
      <c r="BG2052" s="18">
        <v>43935</v>
      </c>
      <c r="BH2052" s="15"/>
    </row>
    <row r="2053" spans="1:60" x14ac:dyDescent="0.25">
      <c r="A2053" s="15"/>
      <c r="B2053" s="14" t="s">
        <v>6332</v>
      </c>
      <c r="C2053" s="14" t="s">
        <v>6333</v>
      </c>
      <c r="D2053" s="14" t="s">
        <v>6325</v>
      </c>
      <c r="E2053" s="16" t="s">
        <v>167</v>
      </c>
      <c r="F2053" s="16" t="s">
        <v>144</v>
      </c>
      <c r="G2053" s="81" t="s">
        <v>2117</v>
      </c>
      <c r="H2053" s="82" t="s">
        <v>246</v>
      </c>
      <c r="I2053" s="17" t="s">
        <v>31</v>
      </c>
      <c r="J2053" s="17" t="s">
        <v>64</v>
      </c>
      <c r="K2053" s="15"/>
      <c r="L2053" s="18">
        <v>44022</v>
      </c>
      <c r="M2053" s="83">
        <v>1181.8333999998899</v>
      </c>
      <c r="N2053" s="84">
        <v>1181.8333999998899</v>
      </c>
      <c r="O2053" s="84">
        <v>1186.7957000005999</v>
      </c>
      <c r="P2053" s="85">
        <f t="shared" si="31"/>
        <v>0.99581874116943003</v>
      </c>
      <c r="Q2053" s="18">
        <v>43984</v>
      </c>
      <c r="R2053" s="86">
        <v>7120604.6849999996</v>
      </c>
      <c r="S2053" s="86">
        <v>9328745.8694843706</v>
      </c>
      <c r="T2053" s="15"/>
      <c r="U2053" s="19">
        <v>-6.8448279307631297E-5</v>
      </c>
      <c r="V2053" s="51">
        <v>3.5068087436229703E-2</v>
      </c>
      <c r="W2053" s="19">
        <v>5.7579316671763103E-4</v>
      </c>
      <c r="X2053" s="51">
        <v>0.84649656773763104</v>
      </c>
      <c r="Y2053" s="19">
        <v>1.0676454221538701E-2</v>
      </c>
      <c r="Z2053" s="51">
        <v>20.399318880401601</v>
      </c>
      <c r="AA2053" s="19">
        <v>2.3121033493225699E-2</v>
      </c>
      <c r="AB2053" s="51">
        <v>22.888770252495299</v>
      </c>
      <c r="AC2053" s="19">
        <v>5.0518577778348103E-2</v>
      </c>
      <c r="AD2053" s="51">
        <v>29.337713276094298</v>
      </c>
      <c r="AE2053" s="19">
        <v>7.4312938204457196E-2</v>
      </c>
      <c r="AF2053" s="87">
        <v>25.208525869034901</v>
      </c>
      <c r="AG2053" s="19">
        <v>-2.4109260175464401E-4</v>
      </c>
      <c r="AH2053" s="51">
        <v>-1.82293025200124</v>
      </c>
      <c r="AI2053" s="19">
        <v>1.19226775241259E-2</v>
      </c>
      <c r="AJ2053" s="51">
        <v>14.9191849594063</v>
      </c>
      <c r="AK2053" s="19">
        <v>0.108034013375873</v>
      </c>
      <c r="AL2053" s="19">
        <v>2.4067953274425201E-2</v>
      </c>
      <c r="AM2053" s="51">
        <v>10.0471696318127</v>
      </c>
      <c r="AN2053" s="15"/>
      <c r="AO2053" s="22">
        <v>9.4077847552398505E-3</v>
      </c>
      <c r="AP2053" s="22">
        <v>-9.95718968897563E-3</v>
      </c>
      <c r="AQ2053" s="22">
        <v>6.7467961871443497E-3</v>
      </c>
      <c r="AR2053" s="22">
        <v>-6.8580939141611504E-3</v>
      </c>
      <c r="AS2053" s="20">
        <v>9</v>
      </c>
      <c r="AT2053" s="20">
        <v>3</v>
      </c>
      <c r="AU2053" s="20">
        <v>7</v>
      </c>
      <c r="AV2053" s="21">
        <v>5</v>
      </c>
      <c r="AW2053" s="15"/>
      <c r="AX2053" s="25">
        <v>1.6789517973902501E-2</v>
      </c>
      <c r="AY2053" s="26">
        <v>-0.33751925653041298</v>
      </c>
      <c r="AZ2053" s="26">
        <v>0.62385779660508001</v>
      </c>
      <c r="BA2053" s="26">
        <v>-0.466666838734909</v>
      </c>
      <c r="BB2053" s="85">
        <v>1.7339674248501101E-3</v>
      </c>
      <c r="BC2053" s="88">
        <v>-2.1759841157145301</v>
      </c>
      <c r="BD2053" s="18">
        <v>43745</v>
      </c>
      <c r="BE2053" s="18">
        <v>43783</v>
      </c>
      <c r="BF2053" s="20">
        <v>73</v>
      </c>
      <c r="BG2053" s="18">
        <v>43846</v>
      </c>
      <c r="BH2053" s="15"/>
    </row>
    <row r="2054" spans="1:60" x14ac:dyDescent="0.25">
      <c r="A2054" s="15"/>
      <c r="B2054" s="14" t="s">
        <v>6334</v>
      </c>
      <c r="C2054" s="14" t="s">
        <v>6335</v>
      </c>
      <c r="D2054" s="14" t="s">
        <v>6336</v>
      </c>
      <c r="E2054" s="16" t="s">
        <v>27</v>
      </c>
      <c r="F2054" s="16" t="s">
        <v>144</v>
      </c>
      <c r="G2054" s="81" t="s">
        <v>2117</v>
      </c>
      <c r="H2054" s="82" t="s">
        <v>704</v>
      </c>
      <c r="I2054" s="17" t="s">
        <v>31</v>
      </c>
      <c r="J2054" s="17" t="s">
        <v>6337</v>
      </c>
      <c r="K2054" s="15"/>
      <c r="L2054" s="18">
        <v>44022</v>
      </c>
      <c r="M2054" s="83">
        <v>1047.2133000008801</v>
      </c>
      <c r="N2054" s="84">
        <v>1047.2133000008801</v>
      </c>
      <c r="O2054" s="84">
        <v>1047.2133000008801</v>
      </c>
      <c r="P2054" s="85">
        <f t="shared" si="31"/>
        <v>1</v>
      </c>
      <c r="Q2054" s="18">
        <v>44022</v>
      </c>
      <c r="R2054" s="86">
        <v>326905.712</v>
      </c>
      <c r="S2054" s="86">
        <v>332475.31081298803</v>
      </c>
      <c r="T2054" s="15"/>
      <c r="U2054" s="19">
        <v>3.0557384889107202E-6</v>
      </c>
      <c r="V2054" s="51">
        <v>4.2218489215883899E-2</v>
      </c>
      <c r="W2054" s="19">
        <v>9.7888399977819103E-5</v>
      </c>
      <c r="X2054" s="51">
        <v>0.79870609106364998</v>
      </c>
      <c r="Y2054" s="19">
        <v>2.71011714357883E-3</v>
      </c>
      <c r="Z2054" s="51">
        <v>19.6026851726056</v>
      </c>
      <c r="AA2054" s="19">
        <v>8.8733873253659095E-3</v>
      </c>
      <c r="AB2054" s="51">
        <v>21.464005635702101</v>
      </c>
      <c r="AC2054" s="19">
        <v>2.2241274577027102E-2</v>
      </c>
      <c r="AD2054" s="51">
        <v>26.509982955962201</v>
      </c>
      <c r="AE2054" s="19">
        <v>3.5678841179105802E-2</v>
      </c>
      <c r="AF2054" s="87">
        <v>21.345116166514298</v>
      </c>
      <c r="AG2054" s="19">
        <v>3.2277179343509501E-5</v>
      </c>
      <c r="AH2054" s="51">
        <v>-1.79559327389143</v>
      </c>
      <c r="AI2054" s="19">
        <v>3.0067792140471301E-3</v>
      </c>
      <c r="AJ2054" s="51">
        <v>14.027595128398399</v>
      </c>
      <c r="AK2054" s="19">
        <v>4.7213300000294098E-2</v>
      </c>
      <c r="AL2054" s="19">
        <v>7.1225743522518297E-3</v>
      </c>
      <c r="AM2054" s="51">
        <v>-1.49418338696705</v>
      </c>
      <c r="AN2054" s="15"/>
      <c r="AO2054" s="22">
        <v>1.10050923467497E-4</v>
      </c>
      <c r="AP2054" s="22">
        <v>3.0557384889107202E-6</v>
      </c>
      <c r="AQ2054" s="22">
        <v>1.0555227472650601E-3</v>
      </c>
      <c r="AR2054" s="22">
        <v>3.2277179343509501E-5</v>
      </c>
      <c r="AS2054" s="20">
        <v>12</v>
      </c>
      <c r="AT2054" s="20">
        <v>0</v>
      </c>
      <c r="AU2054" s="20">
        <v>7</v>
      </c>
      <c r="AV2054" s="21">
        <v>5</v>
      </c>
      <c r="AW2054" s="15"/>
      <c r="AX2054" s="25">
        <v>4.46382136528882E-4</v>
      </c>
      <c r="AY2054" s="26">
        <v>-46.415527453122202</v>
      </c>
      <c r="AZ2054" s="26">
        <v>0.57095752218719997</v>
      </c>
      <c r="BA2054" s="26">
        <v>-15.3259899023542</v>
      </c>
      <c r="BB2054" s="85">
        <v>4.6118259637353299E-5</v>
      </c>
      <c r="BC2054" s="88">
        <v>0</v>
      </c>
      <c r="BD2054" s="18">
        <v>44022</v>
      </c>
      <c r="BE2054" s="18"/>
      <c r="BF2054" s="20"/>
      <c r="BG2054" s="18"/>
      <c r="BH2054" s="15"/>
    </row>
    <row r="2055" spans="1:60" x14ac:dyDescent="0.25">
      <c r="A2055" s="15"/>
      <c r="B2055" s="14" t="s">
        <v>6338</v>
      </c>
      <c r="C2055" s="14" t="s">
        <v>6339</v>
      </c>
      <c r="D2055" s="14" t="s">
        <v>6340</v>
      </c>
      <c r="E2055" s="16" t="s">
        <v>36</v>
      </c>
      <c r="F2055" s="16" t="s">
        <v>28</v>
      </c>
      <c r="G2055" s="81" t="s">
        <v>115</v>
      </c>
      <c r="H2055" s="82" t="s">
        <v>190</v>
      </c>
      <c r="I2055" s="17" t="s">
        <v>31</v>
      </c>
      <c r="J2055" s="17" t="s">
        <v>6341</v>
      </c>
      <c r="K2055" s="15"/>
      <c r="L2055" s="18">
        <v>43874</v>
      </c>
      <c r="M2055" s="83"/>
      <c r="N2055" s="84"/>
      <c r="O2055" s="84">
        <v>633.83550000004504</v>
      </c>
      <c r="P2055" s="85">
        <f t="shared" ref="P2055:P2118" si="32">IFERROR(N2055/O2055,"")</f>
        <v>0</v>
      </c>
      <c r="Q2055" s="18">
        <v>43874</v>
      </c>
      <c r="R2055" s="86"/>
      <c r="S2055" s="86">
        <v>24895762.496343799</v>
      </c>
      <c r="T2055" s="15"/>
      <c r="U2055" s="19"/>
      <c r="V2055" s="51"/>
      <c r="W2055" s="19"/>
      <c r="X2055" s="51"/>
      <c r="Y2055" s="19"/>
      <c r="Z2055" s="51"/>
      <c r="AA2055" s="19"/>
      <c r="AB2055" s="51"/>
      <c r="AC2055" s="19"/>
      <c r="AD2055" s="51"/>
      <c r="AE2055" s="19"/>
      <c r="AF2055" s="87"/>
      <c r="AG2055" s="19"/>
      <c r="AH2055" s="51"/>
      <c r="AI2055" s="19"/>
      <c r="AJ2055" s="51"/>
      <c r="AK2055" s="19"/>
      <c r="AL2055" s="19"/>
      <c r="AM2055" s="51"/>
      <c r="AN2055" s="15"/>
      <c r="AO2055" s="22">
        <v>2.19181942084106E-2</v>
      </c>
      <c r="AP2055" s="22">
        <v>-1.80616635279875E-2</v>
      </c>
      <c r="AQ2055" s="22">
        <v>7.4214062356986701E-2</v>
      </c>
      <c r="AR2055" s="22">
        <v>-2.3175650993834999E-2</v>
      </c>
      <c r="AS2055" s="20"/>
      <c r="AT2055" s="20"/>
      <c r="AU2055" s="20"/>
      <c r="AV2055" s="21"/>
      <c r="AW2055" s="15"/>
      <c r="AX2055" s="25"/>
      <c r="AY2055" s="26"/>
      <c r="AZ2055" s="26"/>
      <c r="BA2055" s="26"/>
      <c r="BB2055" s="85"/>
      <c r="BC2055" s="88">
        <v>-4.79301557371946</v>
      </c>
      <c r="BD2055" s="18">
        <v>43797</v>
      </c>
      <c r="BE2055" s="18">
        <v>43808</v>
      </c>
      <c r="BF2055" s="20">
        <v>32</v>
      </c>
      <c r="BG2055" s="18">
        <v>43843</v>
      </c>
      <c r="BH2055" s="15"/>
    </row>
    <row r="2056" spans="1:60" x14ac:dyDescent="0.25">
      <c r="A2056" s="15"/>
      <c r="B2056" s="14" t="s">
        <v>6342</v>
      </c>
      <c r="C2056" s="14" t="s">
        <v>6343</v>
      </c>
      <c r="D2056" s="14" t="s">
        <v>6340</v>
      </c>
      <c r="E2056" s="16" t="s">
        <v>43</v>
      </c>
      <c r="F2056" s="16" t="s">
        <v>28</v>
      </c>
      <c r="G2056" s="81" t="s">
        <v>115</v>
      </c>
      <c r="H2056" s="82" t="s">
        <v>190</v>
      </c>
      <c r="I2056" s="17" t="s">
        <v>31</v>
      </c>
      <c r="J2056" s="17" t="s">
        <v>6344</v>
      </c>
      <c r="K2056" s="15"/>
      <c r="L2056" s="18">
        <v>44022</v>
      </c>
      <c r="M2056" s="83">
        <v>914.652599999681</v>
      </c>
      <c r="N2056" s="84">
        <v>914.652599999681</v>
      </c>
      <c r="O2056" s="84">
        <v>976.05179999954998</v>
      </c>
      <c r="P2056" s="85">
        <f t="shared" si="32"/>
        <v>0.93709432224816624</v>
      </c>
      <c r="Q2056" s="18">
        <v>43881</v>
      </c>
      <c r="R2056" s="86">
        <v>8441587.5179999992</v>
      </c>
      <c r="S2056" s="86">
        <v>7245061.13094531</v>
      </c>
      <c r="T2056" s="15"/>
      <c r="U2056" s="19">
        <v>8.6643542017554899E-3</v>
      </c>
      <c r="V2056" s="51">
        <v>0.90834833554254102</v>
      </c>
      <c r="W2056" s="19">
        <v>4.5358354660493198E-2</v>
      </c>
      <c r="X2056" s="51">
        <v>5.3247527171188302</v>
      </c>
      <c r="Y2056" s="19">
        <v>-3.5723310886169202E-2</v>
      </c>
      <c r="Z2056" s="51">
        <v>15.759342369638</v>
      </c>
      <c r="AA2056" s="19">
        <v>0.10413057011654001</v>
      </c>
      <c r="AB2056" s="51">
        <v>30.989723914826801</v>
      </c>
      <c r="AC2056" s="19">
        <v>0.128676811751648</v>
      </c>
      <c r="AD2056" s="51">
        <v>37.1535366734024</v>
      </c>
      <c r="AE2056" s="19">
        <v>0.146478166712768</v>
      </c>
      <c r="AF2056" s="87">
        <v>32.4250487198588</v>
      </c>
      <c r="AG2056" s="19">
        <v>7.1825627583166404E-3</v>
      </c>
      <c r="AH2056" s="51">
        <v>-1.0805647159941101</v>
      </c>
      <c r="AI2056" s="19">
        <v>6.7678007508220595E-4</v>
      </c>
      <c r="AJ2056" s="51">
        <v>13.794595214509201</v>
      </c>
      <c r="AK2056" s="19">
        <v>0.73660521369078202</v>
      </c>
      <c r="AL2056" s="19">
        <v>4.3262576706183602E-2</v>
      </c>
      <c r="AM2056" s="51">
        <v>49.726164562278399</v>
      </c>
      <c r="AN2056" s="15"/>
      <c r="AO2056" s="22">
        <v>3.61311745000421E-2</v>
      </c>
      <c r="AP2056" s="22">
        <v>-4.87422399910429E-2</v>
      </c>
      <c r="AQ2056" s="22">
        <v>7.9520113324179006E-2</v>
      </c>
      <c r="AR2056" s="22">
        <v>-0.11622669381904401</v>
      </c>
      <c r="AS2056" s="20">
        <v>7</v>
      </c>
      <c r="AT2056" s="20">
        <v>5</v>
      </c>
      <c r="AU2056" s="20">
        <v>7</v>
      </c>
      <c r="AV2056" s="21">
        <v>5</v>
      </c>
      <c r="AW2056" s="15"/>
      <c r="AX2056" s="25">
        <v>0.148818344778992</v>
      </c>
      <c r="AY2056" s="26">
        <v>0.60873206821179304</v>
      </c>
      <c r="AZ2056" s="26">
        <v>1.18383324285423</v>
      </c>
      <c r="BA2056" s="26">
        <v>0.84266662823301897</v>
      </c>
      <c r="BB2056" s="85">
        <v>1.53107438880761E-2</v>
      </c>
      <c r="BC2056" s="88">
        <v>-25.2906454350159</v>
      </c>
      <c r="BD2056" s="18">
        <v>43881</v>
      </c>
      <c r="BE2056" s="18">
        <v>43913</v>
      </c>
      <c r="BF2056" s="20"/>
      <c r="BG2056" s="18"/>
      <c r="BH2056" s="15"/>
    </row>
    <row r="2057" spans="1:60" x14ac:dyDescent="0.25">
      <c r="A2057" s="15"/>
      <c r="B2057" s="14" t="s">
        <v>6345</v>
      </c>
      <c r="C2057" s="14" t="s">
        <v>6346</v>
      </c>
      <c r="D2057" s="14" t="s">
        <v>6340</v>
      </c>
      <c r="E2057" s="16" t="s">
        <v>516</v>
      </c>
      <c r="F2057" s="16" t="s">
        <v>28</v>
      </c>
      <c r="G2057" s="81" t="s">
        <v>115</v>
      </c>
      <c r="H2057" s="82" t="s">
        <v>190</v>
      </c>
      <c r="I2057" s="17" t="s">
        <v>31</v>
      </c>
      <c r="J2057" s="17" t="s">
        <v>6347</v>
      </c>
      <c r="K2057" s="15"/>
      <c r="L2057" s="18">
        <v>44022</v>
      </c>
      <c r="M2057" s="83">
        <v>2334.0518000014099</v>
      </c>
      <c r="N2057" s="84">
        <v>2334.0518000014099</v>
      </c>
      <c r="O2057" s="84">
        <v>2482.0872999988501</v>
      </c>
      <c r="P2057" s="85">
        <f t="shared" si="32"/>
        <v>0.94035846362152176</v>
      </c>
      <c r="Q2057" s="18">
        <v>43881</v>
      </c>
      <c r="R2057" s="86">
        <v>3757355.0359999998</v>
      </c>
      <c r="S2057" s="86">
        <v>3732519.2127421899</v>
      </c>
      <c r="T2057" s="15"/>
      <c r="U2057" s="19">
        <v>8.6892719536990608E-3</v>
      </c>
      <c r="V2057" s="51">
        <v>0.91084011073689897</v>
      </c>
      <c r="W2057" s="19">
        <v>4.61317269346182E-2</v>
      </c>
      <c r="X2057" s="51">
        <v>5.4020899445313297</v>
      </c>
      <c r="Y2057" s="19">
        <v>-3.1385484748170697E-2</v>
      </c>
      <c r="Z2057" s="51">
        <v>16.1931249834306</v>
      </c>
      <c r="AA2057" s="19">
        <v>0.114140970550652</v>
      </c>
      <c r="AB2057" s="51">
        <v>31.9907639582234</v>
      </c>
      <c r="AC2057" s="19">
        <v>0.14920709916623301</v>
      </c>
      <c r="AD2057" s="51">
        <v>39.206565414904603</v>
      </c>
      <c r="AE2057" s="19"/>
      <c r="AF2057" s="87"/>
      <c r="AG2057" s="19">
        <v>7.4309548526798599E-3</v>
      </c>
      <c r="AH2057" s="51">
        <v>-1.05572550655779</v>
      </c>
      <c r="AI2057" s="19">
        <v>5.4261654495348904E-3</v>
      </c>
      <c r="AJ2057" s="51">
        <v>14.2695337519544</v>
      </c>
      <c r="AK2057" s="19">
        <v>0.16702590000029899</v>
      </c>
      <c r="AL2057" s="19">
        <v>5.7096241507679203E-2</v>
      </c>
      <c r="AM2057" s="51">
        <v>43.581564314488801</v>
      </c>
      <c r="AN2057" s="15"/>
      <c r="AO2057" s="22">
        <v>3.6156679316263797E-2</v>
      </c>
      <c r="AP2057" s="22">
        <v>-4.8718804758245797E-2</v>
      </c>
      <c r="AQ2057" s="22">
        <v>8.0319243245030494E-2</v>
      </c>
      <c r="AR2057" s="22">
        <v>-0.115550916356442</v>
      </c>
      <c r="AS2057" s="20">
        <v>7</v>
      </c>
      <c r="AT2057" s="20">
        <v>5</v>
      </c>
      <c r="AU2057" s="20">
        <v>7</v>
      </c>
      <c r="AV2057" s="21">
        <v>5</v>
      </c>
      <c r="AW2057" s="15"/>
      <c r="AX2057" s="25">
        <v>0.14881840770292901</v>
      </c>
      <c r="AY2057" s="26">
        <v>0.67150452531404903</v>
      </c>
      <c r="AZ2057" s="26">
        <v>1.2240750508135501</v>
      </c>
      <c r="BA2057" s="26">
        <v>0.93160414459271101</v>
      </c>
      <c r="BB2057" s="85">
        <v>1.531139830342E-2</v>
      </c>
      <c r="BC2057" s="88">
        <v>-25.231666911888201</v>
      </c>
      <c r="BD2057" s="18">
        <v>43881</v>
      </c>
      <c r="BE2057" s="18">
        <v>43913</v>
      </c>
      <c r="BF2057" s="20"/>
      <c r="BG2057" s="18"/>
      <c r="BH2057" s="15"/>
    </row>
    <row r="2058" spans="1:60" x14ac:dyDescent="0.25">
      <c r="A2058" s="15"/>
      <c r="B2058" s="14" t="s">
        <v>6348</v>
      </c>
      <c r="C2058" s="14" t="s">
        <v>6349</v>
      </c>
      <c r="D2058" s="14" t="s">
        <v>6340</v>
      </c>
      <c r="E2058" s="16" t="s">
        <v>317</v>
      </c>
      <c r="F2058" s="16" t="s">
        <v>28</v>
      </c>
      <c r="G2058" s="81" t="s">
        <v>115</v>
      </c>
      <c r="H2058" s="82" t="s">
        <v>190</v>
      </c>
      <c r="I2058" s="17" t="s">
        <v>31</v>
      </c>
      <c r="J2058" s="17" t="s">
        <v>64</v>
      </c>
      <c r="K2058" s="15"/>
      <c r="L2058" s="18">
        <v>44022</v>
      </c>
      <c r="M2058" s="83">
        <v>590.29629999958001</v>
      </c>
      <c r="N2058" s="84">
        <v>590.29629999958001</v>
      </c>
      <c r="O2058" s="84"/>
      <c r="P2058" s="85" t="str">
        <f t="shared" si="32"/>
        <v/>
      </c>
      <c r="Q2058" s="18"/>
      <c r="R2058" s="86">
        <v>34044370.023999996</v>
      </c>
      <c r="S2058" s="86"/>
      <c r="T2058" s="15"/>
      <c r="U2058" s="19">
        <v>8.6050629452074593E-3</v>
      </c>
      <c r="V2058" s="51">
        <v>0.90241920988773905</v>
      </c>
      <c r="W2058" s="19">
        <v>4.3511871677765199E-2</v>
      </c>
      <c r="X2058" s="51">
        <v>5.1401044188460201</v>
      </c>
      <c r="Y2058" s="19"/>
      <c r="Z2058" s="51"/>
      <c r="AA2058" s="19"/>
      <c r="AB2058" s="51"/>
      <c r="AC2058" s="19"/>
      <c r="AD2058" s="51"/>
      <c r="AE2058" s="19"/>
      <c r="AF2058" s="87"/>
      <c r="AG2058" s="19">
        <v>6.5895108036784196E-3</v>
      </c>
      <c r="AH2058" s="51">
        <v>-1.13986991145794</v>
      </c>
      <c r="AI2058" s="19"/>
      <c r="AJ2058" s="51"/>
      <c r="AK2058" s="19">
        <v>-6.6438137893783306E-2</v>
      </c>
      <c r="AL2058" s="19">
        <v>-0.152102326135791</v>
      </c>
      <c r="AM2058" s="51">
        <v>6.7842004041231103</v>
      </c>
      <c r="AN2058" s="15"/>
      <c r="AO2058" s="22">
        <v>3.6069985193535103E-2</v>
      </c>
      <c r="AP2058" s="22">
        <v>-4.8798318445769803E-2</v>
      </c>
      <c r="AQ2058" s="22">
        <v>7.7613796020159498E-2</v>
      </c>
      <c r="AR2058" s="22">
        <v>-0.117839193927503</v>
      </c>
      <c r="AS2058" s="20"/>
      <c r="AT2058" s="20"/>
      <c r="AU2058" s="20"/>
      <c r="AV2058" s="21"/>
      <c r="AW2058" s="15"/>
      <c r="AX2058" s="25"/>
      <c r="AY2058" s="26"/>
      <c r="AZ2058" s="26"/>
      <c r="BA2058" s="26"/>
      <c r="BB2058" s="85"/>
      <c r="BC2058" s="88">
        <v>-25.4313135257398</v>
      </c>
      <c r="BD2058" s="18">
        <v>43881</v>
      </c>
      <c r="BE2058" s="18">
        <v>43913</v>
      </c>
      <c r="BF2058" s="20"/>
      <c r="BG2058" s="18"/>
      <c r="BH2058" s="15"/>
    </row>
    <row r="2059" spans="1:60" x14ac:dyDescent="0.25">
      <c r="A2059" s="15"/>
      <c r="B2059" s="14" t="s">
        <v>6350</v>
      </c>
      <c r="C2059" s="14" t="s">
        <v>6351</v>
      </c>
      <c r="D2059" s="14" t="s">
        <v>6352</v>
      </c>
      <c r="E2059" s="16" t="s">
        <v>36</v>
      </c>
      <c r="F2059" s="16" t="s">
        <v>691</v>
      </c>
      <c r="G2059" s="81" t="s">
        <v>205</v>
      </c>
      <c r="H2059" s="82" t="s">
        <v>206</v>
      </c>
      <c r="I2059" s="17" t="s">
        <v>31</v>
      </c>
      <c r="J2059" s="17" t="s">
        <v>6353</v>
      </c>
      <c r="K2059" s="15"/>
      <c r="L2059" s="18">
        <v>44022</v>
      </c>
      <c r="M2059" s="83">
        <v>3602.21869999915</v>
      </c>
      <c r="N2059" s="84">
        <v>3602.21869999915</v>
      </c>
      <c r="O2059" s="84">
        <v>3627.9792000018101</v>
      </c>
      <c r="P2059" s="85">
        <f t="shared" si="32"/>
        <v>0.99289949071299877</v>
      </c>
      <c r="Q2059" s="18">
        <v>43976</v>
      </c>
      <c r="R2059" s="86">
        <v>115008108.25300001</v>
      </c>
      <c r="S2059" s="86">
        <v>126199688.846375</v>
      </c>
      <c r="T2059" s="15"/>
      <c r="U2059" s="19">
        <v>-1.1001650746038599E-3</v>
      </c>
      <c r="V2059" s="51">
        <v>-6.81035920933937E-2</v>
      </c>
      <c r="W2059" s="19">
        <v>2.7505765956448202E-3</v>
      </c>
      <c r="X2059" s="51">
        <v>1.06397491063035</v>
      </c>
      <c r="Y2059" s="19">
        <v>2.0133701898885199E-2</v>
      </c>
      <c r="Z2059" s="51">
        <v>21.3450436481507</v>
      </c>
      <c r="AA2059" s="19">
        <v>3.0340071096361498E-2</v>
      </c>
      <c r="AB2059" s="51">
        <v>23.610674012801599</v>
      </c>
      <c r="AC2059" s="19">
        <v>6.3982712186771096E-2</v>
      </c>
      <c r="AD2059" s="51">
        <v>30.684126716922002</v>
      </c>
      <c r="AE2059" s="19">
        <v>8.2811211243097205E-2</v>
      </c>
      <c r="AF2059" s="87">
        <v>26.058353172906202</v>
      </c>
      <c r="AG2059" s="19">
        <v>-3.9038462819007702E-4</v>
      </c>
      <c r="AH2059" s="51">
        <v>-1.8378594546447899</v>
      </c>
      <c r="AI2059" s="19">
        <v>2.2208500904525901E-2</v>
      </c>
      <c r="AJ2059" s="51">
        <v>15.947767297446299</v>
      </c>
      <c r="AK2059" s="19">
        <v>0.35053151923581</v>
      </c>
      <c r="AL2059" s="19">
        <v>3.43995877447014E-2</v>
      </c>
      <c r="AM2059" s="51">
        <v>38.165306873444898</v>
      </c>
      <c r="AN2059" s="15"/>
      <c r="AO2059" s="22">
        <v>1.98679056502442E-2</v>
      </c>
      <c r="AP2059" s="22">
        <v>-2.01796789733635E-2</v>
      </c>
      <c r="AQ2059" s="22">
        <v>2.3510988043199201E-2</v>
      </c>
      <c r="AR2059" s="22">
        <v>-1.53506014012237E-2</v>
      </c>
      <c r="AS2059" s="20">
        <v>6</v>
      </c>
      <c r="AT2059" s="20">
        <v>6</v>
      </c>
      <c r="AU2059" s="20">
        <v>7</v>
      </c>
      <c r="AV2059" s="21">
        <v>5</v>
      </c>
      <c r="AW2059" s="15"/>
      <c r="AX2059" s="25">
        <v>4.0099518605275102E-2</v>
      </c>
      <c r="AY2059" s="26">
        <v>0.13201804626692101</v>
      </c>
      <c r="AZ2059" s="26">
        <v>0.66182196675617899</v>
      </c>
      <c r="BA2059" s="26">
        <v>0.184775685304885</v>
      </c>
      <c r="BB2059" s="85">
        <v>4.1409380027926102E-3</v>
      </c>
      <c r="BC2059" s="88">
        <v>-5.0236406337062398</v>
      </c>
      <c r="BD2059" s="18">
        <v>43747</v>
      </c>
      <c r="BE2059" s="18">
        <v>43783</v>
      </c>
      <c r="BF2059" s="20">
        <v>134</v>
      </c>
      <c r="BG2059" s="18">
        <v>43935</v>
      </c>
      <c r="BH2059" s="15"/>
    </row>
    <row r="2060" spans="1:60" x14ac:dyDescent="0.25">
      <c r="A2060" s="15"/>
      <c r="B2060" s="14" t="s">
        <v>6354</v>
      </c>
      <c r="C2060" s="14" t="s">
        <v>6355</v>
      </c>
      <c r="D2060" s="14" t="s">
        <v>6352</v>
      </c>
      <c r="E2060" s="16" t="s">
        <v>77</v>
      </c>
      <c r="F2060" s="16" t="s">
        <v>691</v>
      </c>
      <c r="G2060" s="81" t="s">
        <v>205</v>
      </c>
      <c r="H2060" s="82" t="s">
        <v>206</v>
      </c>
      <c r="I2060" s="17" t="s">
        <v>31</v>
      </c>
      <c r="J2060" s="17" t="s">
        <v>64</v>
      </c>
      <c r="K2060" s="15"/>
      <c r="L2060" s="18">
        <v>44022</v>
      </c>
      <c r="M2060" s="83">
        <v>3806.94629999995</v>
      </c>
      <c r="N2060" s="84">
        <v>3806.94629999995</v>
      </c>
      <c r="O2060" s="84">
        <v>3831.6512999981601</v>
      </c>
      <c r="P2060" s="85">
        <f t="shared" si="32"/>
        <v>0.99355238823579228</v>
      </c>
      <c r="Q2060" s="18">
        <v>43976</v>
      </c>
      <c r="R2060" s="86">
        <v>1909026.051</v>
      </c>
      <c r="S2060" s="86">
        <v>1859606.3500683601</v>
      </c>
      <c r="T2060" s="15"/>
      <c r="U2060" s="19">
        <v>-1.0858850764634601E-3</v>
      </c>
      <c r="V2060" s="51">
        <v>-6.6675592279352699E-2</v>
      </c>
      <c r="W2060" s="19">
        <v>3.1806043316464599E-3</v>
      </c>
      <c r="X2060" s="51">
        <v>1.1069776842305099</v>
      </c>
      <c r="Y2060" s="19">
        <v>2.2790632932810698E-2</v>
      </c>
      <c r="Z2060" s="51">
        <v>21.6107367515215</v>
      </c>
      <c r="AA2060" s="19">
        <v>3.5750604931308799E-2</v>
      </c>
      <c r="AB2060" s="51">
        <v>24.151727396296302</v>
      </c>
      <c r="AC2060" s="19">
        <v>7.5179157396632904E-2</v>
      </c>
      <c r="AD2060" s="51">
        <v>31.8037712379301</v>
      </c>
      <c r="AE2060" s="19">
        <v>9.9944054329243998E-2</v>
      </c>
      <c r="AF2060" s="87">
        <v>27.771637481520902</v>
      </c>
      <c r="AG2060" s="19">
        <v>-2.4751247929088999E-4</v>
      </c>
      <c r="AH2060" s="51">
        <v>-1.8235722397548699</v>
      </c>
      <c r="AI2060" s="19">
        <v>2.5017290510731999E-2</v>
      </c>
      <c r="AJ2060" s="51">
        <v>16.228646258066899</v>
      </c>
      <c r="AK2060" s="19">
        <v>0.40929112433863302</v>
      </c>
      <c r="AL2060" s="19">
        <v>3.9369736563457998E-2</v>
      </c>
      <c r="AM2060" s="51">
        <v>44.041267383727202</v>
      </c>
      <c r="AN2060" s="15"/>
      <c r="AO2060" s="22">
        <v>1.9882529684764401E-2</v>
      </c>
      <c r="AP2060" s="22">
        <v>-2.0165641810308398E-2</v>
      </c>
      <c r="AQ2060" s="22">
        <v>2.3949859791173402E-2</v>
      </c>
      <c r="AR2060" s="22">
        <v>-1.49130447834978E-2</v>
      </c>
      <c r="AS2060" s="20">
        <v>6</v>
      </c>
      <c r="AT2060" s="20">
        <v>6</v>
      </c>
      <c r="AU2060" s="20">
        <v>7</v>
      </c>
      <c r="AV2060" s="21">
        <v>5</v>
      </c>
      <c r="AW2060" s="15"/>
      <c r="AX2060" s="25">
        <v>4.0105925000752898E-2</v>
      </c>
      <c r="AY2060" s="26">
        <v>0.25550191517231702</v>
      </c>
      <c r="AZ2060" s="26">
        <v>0.68008239551272698</v>
      </c>
      <c r="BA2060" s="26">
        <v>0.35877326251056701</v>
      </c>
      <c r="BB2060" s="85">
        <v>4.1416603903144302E-3</v>
      </c>
      <c r="BC2060" s="88">
        <v>-4.97463014836831</v>
      </c>
      <c r="BD2060" s="18">
        <v>43747</v>
      </c>
      <c r="BE2060" s="18">
        <v>43783</v>
      </c>
      <c r="BF2060" s="20">
        <v>131</v>
      </c>
      <c r="BG2060" s="18">
        <v>43930</v>
      </c>
      <c r="BH2060" s="15"/>
    </row>
    <row r="2061" spans="1:60" x14ac:dyDescent="0.25">
      <c r="A2061" s="15"/>
      <c r="B2061" s="14" t="s">
        <v>6356</v>
      </c>
      <c r="C2061" s="14" t="s">
        <v>6357</v>
      </c>
      <c r="D2061" s="14" t="s">
        <v>6352</v>
      </c>
      <c r="E2061" s="16" t="s">
        <v>55</v>
      </c>
      <c r="F2061" s="16" t="s">
        <v>691</v>
      </c>
      <c r="G2061" s="81" t="s">
        <v>205</v>
      </c>
      <c r="H2061" s="82" t="s">
        <v>206</v>
      </c>
      <c r="I2061" s="17" t="s">
        <v>31</v>
      </c>
      <c r="J2061" s="17" t="s">
        <v>64</v>
      </c>
      <c r="K2061" s="15"/>
      <c r="L2061" s="18">
        <v>44022</v>
      </c>
      <c r="M2061" s="83">
        <v>1178.0283000003501</v>
      </c>
      <c r="N2061" s="84">
        <v>1178.0283000003501</v>
      </c>
      <c r="O2061" s="84">
        <v>1185.8219000008</v>
      </c>
      <c r="P2061" s="85">
        <f t="shared" si="32"/>
        <v>0.99342768083432709</v>
      </c>
      <c r="Q2061" s="18">
        <v>43976</v>
      </c>
      <c r="R2061" s="86">
        <v>23607091.006000001</v>
      </c>
      <c r="S2061" s="86">
        <v>29448244.5312813</v>
      </c>
      <c r="T2061" s="15"/>
      <c r="U2061" s="19">
        <v>-1.08860071941308E-3</v>
      </c>
      <c r="V2061" s="51">
        <v>-6.69471565743152E-2</v>
      </c>
      <c r="W2061" s="19">
        <v>3.09846094569366E-3</v>
      </c>
      <c r="X2061" s="51">
        <v>1.0987633456352299</v>
      </c>
      <c r="Y2061" s="19">
        <v>2.22822675696079E-2</v>
      </c>
      <c r="Z2061" s="51">
        <v>21.559900215215698</v>
      </c>
      <c r="AA2061" s="19">
        <v>3.4713269220446798E-2</v>
      </c>
      <c r="AB2061" s="51">
        <v>24.047993825195601</v>
      </c>
      <c r="AC2061" s="19">
        <v>7.3029371515076505E-2</v>
      </c>
      <c r="AD2061" s="51">
        <v>31.5887926497671</v>
      </c>
      <c r="AE2061" s="19">
        <v>9.6647105298034205E-2</v>
      </c>
      <c r="AF2061" s="87">
        <v>27.441942578414501</v>
      </c>
      <c r="AG2061" s="19">
        <v>-2.7487537226988901E-4</v>
      </c>
      <c r="AH2061" s="51">
        <v>-1.8263085290527701</v>
      </c>
      <c r="AI2061" s="19">
        <v>2.44797824470879E-2</v>
      </c>
      <c r="AJ2061" s="51">
        <v>16.1748954516952</v>
      </c>
      <c r="AK2061" s="19">
        <v>0.17802830000087899</v>
      </c>
      <c r="AL2061" s="19">
        <v>3.0083408883001501E-2</v>
      </c>
      <c r="AM2061" s="51">
        <v>13.6873188405152</v>
      </c>
      <c r="AN2061" s="15"/>
      <c r="AO2061" s="22">
        <v>1.9879746168953698E-2</v>
      </c>
      <c r="AP2061" s="22">
        <v>-2.0168368780105101E-2</v>
      </c>
      <c r="AQ2061" s="22">
        <v>2.3865809416747701E-2</v>
      </c>
      <c r="AR2061" s="22">
        <v>-1.4996765939940799E-2</v>
      </c>
      <c r="AS2061" s="20">
        <v>6</v>
      </c>
      <c r="AT2061" s="20">
        <v>6</v>
      </c>
      <c r="AU2061" s="20">
        <v>7</v>
      </c>
      <c r="AV2061" s="21">
        <v>5</v>
      </c>
      <c r="AW2061" s="15"/>
      <c r="AX2061" s="25">
        <v>4.0104643922895797E-2</v>
      </c>
      <c r="AY2061" s="26">
        <v>0.23183265168609099</v>
      </c>
      <c r="AZ2061" s="26">
        <v>0.67658184786523601</v>
      </c>
      <c r="BA2061" s="26">
        <v>0.32533487435148301</v>
      </c>
      <c r="BB2061" s="85">
        <v>4.1415164188629196E-3</v>
      </c>
      <c r="BC2061" s="88">
        <v>-4.9840315523906602</v>
      </c>
      <c r="BD2061" s="18">
        <v>43747</v>
      </c>
      <c r="BE2061" s="18">
        <v>43783</v>
      </c>
      <c r="BF2061" s="20">
        <v>131</v>
      </c>
      <c r="BG2061" s="18">
        <v>43930</v>
      </c>
      <c r="BH2061" s="15"/>
    </row>
    <row r="2062" spans="1:60" x14ac:dyDescent="0.25">
      <c r="A2062" s="15"/>
      <c r="B2062" s="14" t="s">
        <v>6358</v>
      </c>
      <c r="C2062" s="14" t="s">
        <v>6359</v>
      </c>
      <c r="D2062" s="14" t="s">
        <v>6360</v>
      </c>
      <c r="E2062" s="16" t="s">
        <v>36</v>
      </c>
      <c r="F2062" s="16" t="s">
        <v>350</v>
      </c>
      <c r="G2062" s="81" t="s">
        <v>205</v>
      </c>
      <c r="H2062" s="82" t="s">
        <v>946</v>
      </c>
      <c r="I2062" s="17" t="s">
        <v>31</v>
      </c>
      <c r="J2062" s="17" t="s">
        <v>6361</v>
      </c>
      <c r="K2062" s="15"/>
      <c r="L2062" s="18">
        <v>44022</v>
      </c>
      <c r="M2062" s="83">
        <v>1252.63260000013</v>
      </c>
      <c r="N2062" s="84">
        <v>1252.63260000013</v>
      </c>
      <c r="O2062" s="84">
        <v>1458.37629999965</v>
      </c>
      <c r="P2062" s="85">
        <f t="shared" si="32"/>
        <v>0.85892276225308284</v>
      </c>
      <c r="Q2062" s="18">
        <v>43747</v>
      </c>
      <c r="R2062" s="86">
        <v>202482.351</v>
      </c>
      <c r="S2062" s="86">
        <v>521124.45200781297</v>
      </c>
      <c r="T2062" s="15"/>
      <c r="U2062" s="19">
        <v>-3.5085514173260899E-3</v>
      </c>
      <c r="V2062" s="51">
        <v>-0.30894222636561602</v>
      </c>
      <c r="W2062" s="19">
        <v>3.1117774688027601E-2</v>
      </c>
      <c r="X2062" s="51">
        <v>3.9006947198686199</v>
      </c>
      <c r="Y2062" s="19">
        <v>-4.35140893978678E-2</v>
      </c>
      <c r="Z2062" s="51">
        <v>14.9802645184682</v>
      </c>
      <c r="AA2062" s="19">
        <v>-9.6833888887049399E-2</v>
      </c>
      <c r="AB2062" s="51">
        <v>10.8932780144532</v>
      </c>
      <c r="AC2062" s="19">
        <v>-9.8209044563191093E-3</v>
      </c>
      <c r="AD2062" s="51">
        <v>23.3037650526094</v>
      </c>
      <c r="AE2062" s="19">
        <v>1.9393526279600299E-2</v>
      </c>
      <c r="AF2062" s="87">
        <v>19.716584676556501</v>
      </c>
      <c r="AG2062" s="19">
        <v>2.5642919845267902E-3</v>
      </c>
      <c r="AH2062" s="51">
        <v>-1.5423917933731</v>
      </c>
      <c r="AI2062" s="19">
        <v>-4.4987642190826599E-2</v>
      </c>
      <c r="AJ2062" s="51">
        <v>9.2281529879110202</v>
      </c>
      <c r="AK2062" s="19">
        <v>0.25263260000065202</v>
      </c>
      <c r="AL2062" s="19">
        <v>3.3179353244122502E-2</v>
      </c>
      <c r="AM2062" s="51">
        <v>18.563910687953499</v>
      </c>
      <c r="AN2062" s="15"/>
      <c r="AO2062" s="22">
        <v>2.44641125609633E-2</v>
      </c>
      <c r="AP2062" s="22">
        <v>-6.8067865223420093E-2</v>
      </c>
      <c r="AQ2062" s="22">
        <v>3.49481762514188E-2</v>
      </c>
      <c r="AR2062" s="22">
        <v>-7.6500695462527801E-2</v>
      </c>
      <c r="AS2062" s="20">
        <v>7</v>
      </c>
      <c r="AT2062" s="20">
        <v>5</v>
      </c>
      <c r="AU2062" s="20">
        <v>6</v>
      </c>
      <c r="AV2062" s="21">
        <v>6</v>
      </c>
      <c r="AW2062" s="15"/>
      <c r="AX2062" s="25">
        <v>0.102454734909406</v>
      </c>
      <c r="AY2062" s="26">
        <v>-1.10248137648341</v>
      </c>
      <c r="AZ2062" s="26">
        <v>0.21283538909142399</v>
      </c>
      <c r="BA2062" s="26">
        <v>-1.29339897663704</v>
      </c>
      <c r="BB2062" s="85">
        <v>1.04173315435401E-2</v>
      </c>
      <c r="BC2062" s="88">
        <v>-20.749548658990498</v>
      </c>
      <c r="BD2062" s="18">
        <v>43747</v>
      </c>
      <c r="BE2062" s="18">
        <v>43928</v>
      </c>
      <c r="BF2062" s="20"/>
      <c r="BG2062" s="18"/>
      <c r="BH2062" s="15"/>
    </row>
    <row r="2063" spans="1:60" x14ac:dyDescent="0.25">
      <c r="A2063" s="15"/>
      <c r="B2063" s="14" t="s">
        <v>6362</v>
      </c>
      <c r="C2063" s="14" t="s">
        <v>6363</v>
      </c>
      <c r="D2063" s="14" t="s">
        <v>6360</v>
      </c>
      <c r="E2063" s="16" t="s">
        <v>43</v>
      </c>
      <c r="F2063" s="16" t="s">
        <v>350</v>
      </c>
      <c r="G2063" s="81" t="s">
        <v>205</v>
      </c>
      <c r="H2063" s="82" t="s">
        <v>946</v>
      </c>
      <c r="I2063" s="17" t="s">
        <v>31</v>
      </c>
      <c r="J2063" s="17" t="s">
        <v>6364</v>
      </c>
      <c r="K2063" s="15"/>
      <c r="L2063" s="18">
        <v>44022</v>
      </c>
      <c r="M2063" s="83">
        <v>1322.17740000039</v>
      </c>
      <c r="N2063" s="84">
        <v>1322.17740000039</v>
      </c>
      <c r="O2063" s="84">
        <v>1530.0472999997401</v>
      </c>
      <c r="P2063" s="85">
        <f t="shared" si="32"/>
        <v>0.86414152033117841</v>
      </c>
      <c r="Q2063" s="18">
        <v>43747</v>
      </c>
      <c r="R2063" s="86">
        <v>2414765.1230000001</v>
      </c>
      <c r="S2063" s="86">
        <v>3730819.4384218701</v>
      </c>
      <c r="T2063" s="15"/>
      <c r="U2063" s="19">
        <v>-3.48657532867946E-3</v>
      </c>
      <c r="V2063" s="51">
        <v>-0.306744617500954</v>
      </c>
      <c r="W2063" s="19">
        <v>3.1799428248632501E-2</v>
      </c>
      <c r="X2063" s="51">
        <v>3.9688600759291099</v>
      </c>
      <c r="Y2063" s="19">
        <v>-3.9671847166573598E-2</v>
      </c>
      <c r="Z2063" s="51">
        <v>15.364488741586699</v>
      </c>
      <c r="AA2063" s="19">
        <v>-8.9523125626292305E-2</v>
      </c>
      <c r="AB2063" s="51">
        <v>11.624354340529001</v>
      </c>
      <c r="AC2063" s="19">
        <v>6.2507796064892301E-3</v>
      </c>
      <c r="AD2063" s="51">
        <v>24.9109334589157</v>
      </c>
      <c r="AE2063" s="19">
        <v>4.4301756395725499E-2</v>
      </c>
      <c r="AF2063" s="87">
        <v>22.207407688168999</v>
      </c>
      <c r="AG2063" s="19">
        <v>2.78519969288027E-3</v>
      </c>
      <c r="AH2063" s="51">
        <v>-1.52030102253775</v>
      </c>
      <c r="AI2063" s="19">
        <v>-4.0940123958571301E-2</v>
      </c>
      <c r="AJ2063" s="51">
        <v>9.6329048111365392</v>
      </c>
      <c r="AK2063" s="19">
        <v>0.32217740000109202</v>
      </c>
      <c r="AL2063" s="19">
        <v>4.1300795135612099E-2</v>
      </c>
      <c r="AM2063" s="51">
        <v>25.518390687997499</v>
      </c>
      <c r="AN2063" s="15"/>
      <c r="AO2063" s="22">
        <v>2.4486670976330099E-2</v>
      </c>
      <c r="AP2063" s="22">
        <v>-6.8047345638697201E-2</v>
      </c>
      <c r="AQ2063" s="22">
        <v>3.5655220699482001E-2</v>
      </c>
      <c r="AR2063" s="22">
        <v>-7.5869951636414107E-2</v>
      </c>
      <c r="AS2063" s="20">
        <v>7</v>
      </c>
      <c r="AT2063" s="20">
        <v>5</v>
      </c>
      <c r="AU2063" s="20">
        <v>6</v>
      </c>
      <c r="AV2063" s="21">
        <v>6</v>
      </c>
      <c r="AW2063" s="15"/>
      <c r="AX2063" s="25">
        <v>0.10247323411676899</v>
      </c>
      <c r="AY2063" s="26">
        <v>-1.0356812469235599</v>
      </c>
      <c r="AZ2063" s="26">
        <v>0.236249932204146</v>
      </c>
      <c r="BA2063" s="26">
        <v>-1.2172146945795199</v>
      </c>
      <c r="BB2063" s="85">
        <v>1.04194986193397E-2</v>
      </c>
      <c r="BC2063" s="88">
        <v>-20.432950014015699</v>
      </c>
      <c r="BD2063" s="18">
        <v>43747</v>
      </c>
      <c r="BE2063" s="18">
        <v>43928</v>
      </c>
      <c r="BF2063" s="20"/>
      <c r="BG2063" s="18"/>
      <c r="BH2063" s="15"/>
    </row>
    <row r="2064" spans="1:60" x14ac:dyDescent="0.25">
      <c r="A2064" s="15"/>
      <c r="B2064" s="14" t="s">
        <v>6365</v>
      </c>
      <c r="C2064" s="14" t="s">
        <v>6366</v>
      </c>
      <c r="D2064" s="14" t="s">
        <v>6360</v>
      </c>
      <c r="E2064" s="16" t="s">
        <v>257</v>
      </c>
      <c r="F2064" s="16" t="s">
        <v>350</v>
      </c>
      <c r="G2064" s="81" t="s">
        <v>205</v>
      </c>
      <c r="H2064" s="82" t="s">
        <v>946</v>
      </c>
      <c r="I2064" s="17" t="s">
        <v>31</v>
      </c>
      <c r="J2064" s="17" t="s">
        <v>6367</v>
      </c>
      <c r="K2064" s="15"/>
      <c r="L2064" s="18">
        <v>44022</v>
      </c>
      <c r="M2064" s="83">
        <v>1344.85329999961</v>
      </c>
      <c r="N2064" s="84">
        <v>1344.85329999961</v>
      </c>
      <c r="O2064" s="84">
        <v>1553.3590999990699</v>
      </c>
      <c r="P2064" s="85">
        <f t="shared" si="32"/>
        <v>0.86577102487146418</v>
      </c>
      <c r="Q2064" s="18">
        <v>43747</v>
      </c>
      <c r="R2064" s="86">
        <v>5433196.5870000003</v>
      </c>
      <c r="S2064" s="86">
        <v>14014667.2871719</v>
      </c>
      <c r="T2064" s="15"/>
      <c r="U2064" s="19">
        <v>-3.4797540574800201E-3</v>
      </c>
      <c r="V2064" s="51">
        <v>-0.30606249038100902</v>
      </c>
      <c r="W2064" s="19">
        <v>3.2011500854423502E-2</v>
      </c>
      <c r="X2064" s="51">
        <v>3.9900673365082202</v>
      </c>
      <c r="Y2064" s="19">
        <v>-3.8473478420200997E-2</v>
      </c>
      <c r="Z2064" s="51">
        <v>15.484325616227601</v>
      </c>
      <c r="AA2064" s="19">
        <v>-8.7237447790394093E-2</v>
      </c>
      <c r="AB2064" s="51">
        <v>11.8529221241188</v>
      </c>
      <c r="AC2064" s="19">
        <v>1.13027097522718E-2</v>
      </c>
      <c r="AD2064" s="51">
        <v>25.416126473486699</v>
      </c>
      <c r="AE2064" s="19">
        <v>5.2173138836224098E-2</v>
      </c>
      <c r="AF2064" s="87">
        <v>22.994545932218902</v>
      </c>
      <c r="AG2064" s="19">
        <v>2.8539340128190798E-3</v>
      </c>
      <c r="AH2064" s="51">
        <v>-1.5134275905438701</v>
      </c>
      <c r="AI2064" s="19">
        <v>-3.9677567813669198E-2</v>
      </c>
      <c r="AJ2064" s="51">
        <v>9.7591604256303999</v>
      </c>
      <c r="AK2064" s="19">
        <v>0.34485329999937703</v>
      </c>
      <c r="AL2064" s="19">
        <v>4.3869944443940802E-2</v>
      </c>
      <c r="AM2064" s="51">
        <v>27.785980687825901</v>
      </c>
      <c r="AN2064" s="15"/>
      <c r="AO2064" s="22">
        <v>2.4493722963597999E-2</v>
      </c>
      <c r="AP2064" s="22">
        <v>-6.8041001442907104E-2</v>
      </c>
      <c r="AQ2064" s="22">
        <v>3.5875197776476901E-2</v>
      </c>
      <c r="AR2064" s="22">
        <v>-7.5673550400097198E-2</v>
      </c>
      <c r="AS2064" s="20">
        <v>7</v>
      </c>
      <c r="AT2064" s="20">
        <v>5</v>
      </c>
      <c r="AU2064" s="20">
        <v>6</v>
      </c>
      <c r="AV2064" s="21">
        <v>6</v>
      </c>
      <c r="AW2064" s="15"/>
      <c r="AX2064" s="25">
        <v>0.10247915578584101</v>
      </c>
      <c r="AY2064" s="26">
        <v>-1.0148022428675201</v>
      </c>
      <c r="AZ2064" s="26">
        <v>0.243569063262385</v>
      </c>
      <c r="BA2064" s="26">
        <v>-1.19334140530555</v>
      </c>
      <c r="BB2064" s="85">
        <v>1.0420190081094899E-2</v>
      </c>
      <c r="BC2064" s="88">
        <v>-20.334242095006601</v>
      </c>
      <c r="BD2064" s="18">
        <v>43747</v>
      </c>
      <c r="BE2064" s="18">
        <v>43928</v>
      </c>
      <c r="BF2064" s="20"/>
      <c r="BG2064" s="18"/>
      <c r="BH2064" s="15"/>
    </row>
    <row r="2065" spans="1:60" x14ac:dyDescent="0.25">
      <c r="A2065" s="15"/>
      <c r="B2065" s="14" t="s">
        <v>6368</v>
      </c>
      <c r="C2065" s="14" t="s">
        <v>6369</v>
      </c>
      <c r="D2065" s="14" t="s">
        <v>6360</v>
      </c>
      <c r="E2065" s="16" t="s">
        <v>83</v>
      </c>
      <c r="F2065" s="16" t="s">
        <v>350</v>
      </c>
      <c r="G2065" s="81" t="s">
        <v>205</v>
      </c>
      <c r="H2065" s="82" t="s">
        <v>946</v>
      </c>
      <c r="I2065" s="17" t="s">
        <v>31</v>
      </c>
      <c r="J2065" s="17" t="s">
        <v>6370</v>
      </c>
      <c r="K2065" s="15"/>
      <c r="L2065" s="18">
        <v>44022</v>
      </c>
      <c r="M2065" s="83">
        <v>1178.5358000006499</v>
      </c>
      <c r="N2065" s="84">
        <v>1178.5358000006499</v>
      </c>
      <c r="O2065" s="84">
        <v>1368.84090000018</v>
      </c>
      <c r="P2065" s="85">
        <f t="shared" si="32"/>
        <v>0.86097354338294174</v>
      </c>
      <c r="Q2065" s="18">
        <v>43747</v>
      </c>
      <c r="R2065" s="86">
        <v>128957.308</v>
      </c>
      <c r="S2065" s="86">
        <v>184352.97601904301</v>
      </c>
      <c r="T2065" s="15"/>
      <c r="U2065" s="19">
        <v>-3.4998625997104699E-3</v>
      </c>
      <c r="V2065" s="51">
        <v>-0.308073344604054</v>
      </c>
      <c r="W2065" s="19">
        <v>3.1386180300614797E-2</v>
      </c>
      <c r="X2065" s="51">
        <v>3.9275352811273501</v>
      </c>
      <c r="Y2065" s="19">
        <v>-4.20029715287819E-2</v>
      </c>
      <c r="Z2065" s="51">
        <v>15.131376305376801</v>
      </c>
      <c r="AA2065" s="19">
        <v>-9.3962986225087697E-2</v>
      </c>
      <c r="AB2065" s="51">
        <v>11.1803682806494</v>
      </c>
      <c r="AC2065" s="19">
        <v>-3.5250551509307098E-3</v>
      </c>
      <c r="AD2065" s="51">
        <v>23.933349983155502</v>
      </c>
      <c r="AE2065" s="19">
        <v>2.9125865999958499E-2</v>
      </c>
      <c r="AF2065" s="87">
        <v>20.689818648592301</v>
      </c>
      <c r="AG2065" s="19">
        <v>2.6513942739256899E-3</v>
      </c>
      <c r="AH2065" s="51">
        <v>-1.53368156443321</v>
      </c>
      <c r="AI2065" s="19">
        <v>-4.3395800354119302E-2</v>
      </c>
      <c r="AJ2065" s="51">
        <v>9.3873371715890208</v>
      </c>
      <c r="AK2065" s="19">
        <v>0.1785358000017</v>
      </c>
      <c r="AL2065" s="19">
        <v>2.4090515817079002E-2</v>
      </c>
      <c r="AM2065" s="51">
        <v>11.1542306880583</v>
      </c>
      <c r="AN2065" s="15"/>
      <c r="AO2065" s="22">
        <v>2.44729804544477E-2</v>
      </c>
      <c r="AP2065" s="22">
        <v>-6.8059837988621405E-2</v>
      </c>
      <c r="AQ2065" s="22">
        <v>3.5226710571805597E-2</v>
      </c>
      <c r="AR2065" s="22">
        <v>-7.62523420780781E-2</v>
      </c>
      <c r="AS2065" s="20">
        <v>7</v>
      </c>
      <c r="AT2065" s="20">
        <v>5</v>
      </c>
      <c r="AU2065" s="20">
        <v>6</v>
      </c>
      <c r="AV2065" s="21">
        <v>6</v>
      </c>
      <c r="AW2065" s="15"/>
      <c r="AX2065" s="25">
        <v>0.10246195301369899</v>
      </c>
      <c r="AY2065" s="26">
        <v>-1.0762449336962201</v>
      </c>
      <c r="AZ2065" s="26">
        <v>0.22203158730440001</v>
      </c>
      <c r="BA2065" s="26">
        <v>-1.26351247911043</v>
      </c>
      <c r="BB2065" s="85">
        <v>1.04181774921017E-2</v>
      </c>
      <c r="BC2065" s="88">
        <v>-20.6250704519625</v>
      </c>
      <c r="BD2065" s="18">
        <v>43747</v>
      </c>
      <c r="BE2065" s="18">
        <v>43928</v>
      </c>
      <c r="BF2065" s="20"/>
      <c r="BG2065" s="18"/>
      <c r="BH2065" s="15"/>
    </row>
    <row r="2066" spans="1:60" x14ac:dyDescent="0.25">
      <c r="A2066" s="15"/>
      <c r="B2066" s="14" t="s">
        <v>6371</v>
      </c>
      <c r="C2066" s="14" t="s">
        <v>6372</v>
      </c>
      <c r="D2066" s="14" t="s">
        <v>6360</v>
      </c>
      <c r="E2066" s="16" t="s">
        <v>59</v>
      </c>
      <c r="F2066" s="16" t="s">
        <v>350</v>
      </c>
      <c r="G2066" s="81" t="s">
        <v>205</v>
      </c>
      <c r="H2066" s="82" t="s">
        <v>946</v>
      </c>
      <c r="I2066" s="17" t="s">
        <v>31</v>
      </c>
      <c r="J2066" s="17" t="s">
        <v>6373</v>
      </c>
      <c r="K2066" s="15"/>
      <c r="L2066" s="18">
        <v>44022</v>
      </c>
      <c r="M2066" s="83">
        <v>1004.9347000001</v>
      </c>
      <c r="N2066" s="84">
        <v>1004.9347000001</v>
      </c>
      <c r="O2066" s="84">
        <v>1004.9347000001</v>
      </c>
      <c r="P2066" s="85">
        <f t="shared" si="32"/>
        <v>1</v>
      </c>
      <c r="Q2066" s="18">
        <v>44022</v>
      </c>
      <c r="R2066" s="86">
        <v>0</v>
      </c>
      <c r="S2066" s="86">
        <v>63.0319351145029</v>
      </c>
      <c r="T2066" s="15"/>
      <c r="U2066" s="19">
        <v>0</v>
      </c>
      <c r="V2066" s="51">
        <v>4.1912915366992799E-2</v>
      </c>
      <c r="W2066" s="19">
        <v>0</v>
      </c>
      <c r="X2066" s="51">
        <v>0.78891725106586796</v>
      </c>
      <c r="Y2066" s="19">
        <v>0</v>
      </c>
      <c r="Z2066" s="51">
        <v>19.3316734582477</v>
      </c>
      <c r="AA2066" s="19"/>
      <c r="AB2066" s="51"/>
      <c r="AC2066" s="19"/>
      <c r="AD2066" s="51"/>
      <c r="AE2066" s="19"/>
      <c r="AF2066" s="87"/>
      <c r="AG2066" s="19">
        <v>0</v>
      </c>
      <c r="AH2066" s="51">
        <v>-1.79882099182578</v>
      </c>
      <c r="AI2066" s="19">
        <v>0</v>
      </c>
      <c r="AJ2066" s="51">
        <v>13.726917206993701</v>
      </c>
      <c r="AK2066" s="19">
        <v>4.9347000003763198E-3</v>
      </c>
      <c r="AL2066" s="19">
        <v>4.76413324759051E-3</v>
      </c>
      <c r="AM2066" s="51">
        <v>21.080778092437001</v>
      </c>
      <c r="AN2066" s="15"/>
      <c r="AO2066" s="22">
        <v>2.5603363556001599E-3</v>
      </c>
      <c r="AP2066" s="22">
        <v>0</v>
      </c>
      <c r="AQ2066" s="22">
        <v>0</v>
      </c>
      <c r="AR2066" s="22">
        <v>0</v>
      </c>
      <c r="AS2066" s="20">
        <v>0</v>
      </c>
      <c r="AT2066" s="20">
        <v>0</v>
      </c>
      <c r="AU2066" s="20">
        <v>7</v>
      </c>
      <c r="AV2066" s="21">
        <v>5</v>
      </c>
      <c r="AW2066" s="15"/>
      <c r="AX2066" s="25">
        <v>2.9686406547352801E-3</v>
      </c>
      <c r="AY2066" s="26">
        <v>-7.85824025152397</v>
      </c>
      <c r="AZ2066" s="26">
        <v>0.56034151649782904</v>
      </c>
      <c r="BA2066" s="26">
        <v>-13.3694604784541</v>
      </c>
      <c r="BB2066" s="85">
        <v>3.0702742143830599E-4</v>
      </c>
      <c r="BC2066" s="88">
        <v>0</v>
      </c>
      <c r="BD2066" s="18">
        <v>43664</v>
      </c>
      <c r="BE2066" s="18"/>
      <c r="BF2066" s="20"/>
      <c r="BG2066" s="18"/>
      <c r="BH2066" s="15"/>
    </row>
    <row r="2067" spans="1:60" x14ac:dyDescent="0.25">
      <c r="A2067" s="15"/>
      <c r="B2067" s="14" t="s">
        <v>6374</v>
      </c>
      <c r="C2067" s="14" t="s">
        <v>6375</v>
      </c>
      <c r="D2067" s="14" t="s">
        <v>6360</v>
      </c>
      <c r="E2067" s="16" t="s">
        <v>363</v>
      </c>
      <c r="F2067" s="16" t="s">
        <v>350</v>
      </c>
      <c r="G2067" s="81" t="s">
        <v>205</v>
      </c>
      <c r="H2067" s="82" t="s">
        <v>946</v>
      </c>
      <c r="I2067" s="17" t="s">
        <v>31</v>
      </c>
      <c r="J2067" s="17" t="s">
        <v>6376</v>
      </c>
      <c r="K2067" s="15"/>
      <c r="L2067" s="18">
        <v>44022</v>
      </c>
      <c r="M2067" s="83">
        <v>1288.15909999982</v>
      </c>
      <c r="N2067" s="84">
        <v>1288.15909999982</v>
      </c>
      <c r="O2067" s="84">
        <v>1495.0390000007999</v>
      </c>
      <c r="P2067" s="85">
        <f t="shared" si="32"/>
        <v>0.86162240583632321</v>
      </c>
      <c r="Q2067" s="18">
        <v>43747</v>
      </c>
      <c r="R2067" s="86">
        <v>7675216.7640000004</v>
      </c>
      <c r="S2067" s="86">
        <v>20521297.365312502</v>
      </c>
      <c r="T2067" s="15"/>
      <c r="U2067" s="19">
        <v>-3.4971537425008102E-3</v>
      </c>
      <c r="V2067" s="51">
        <v>-0.30780245888308899</v>
      </c>
      <c r="W2067" s="19">
        <v>3.1471034737478497E-2</v>
      </c>
      <c r="X2067" s="51">
        <v>3.9360207248137198</v>
      </c>
      <c r="Y2067" s="19">
        <v>-4.1524968650264803E-2</v>
      </c>
      <c r="Z2067" s="51">
        <v>15.179176593228499</v>
      </c>
      <c r="AA2067" s="19">
        <v>-9.3053982462151894E-2</v>
      </c>
      <c r="AB2067" s="51">
        <v>11.271268656943001</v>
      </c>
      <c r="AC2067" s="19">
        <v>-1.52697896737664E-3</v>
      </c>
      <c r="AD2067" s="51">
        <v>24.133157601521798</v>
      </c>
      <c r="AE2067" s="19">
        <v>3.2221775265497903E-2</v>
      </c>
      <c r="AF2067" s="87">
        <v>20.999409575160801</v>
      </c>
      <c r="AG2067" s="19">
        <v>2.6789549210661798E-3</v>
      </c>
      <c r="AH2067" s="51">
        <v>-1.5309254997191599</v>
      </c>
      <c r="AI2067" s="19">
        <v>-4.2892440860668998E-2</v>
      </c>
      <c r="AJ2067" s="51">
        <v>9.4376731209340505</v>
      </c>
      <c r="AK2067" s="19">
        <v>0.28815910000063</v>
      </c>
      <c r="AL2067" s="19">
        <v>3.7374997584265698E-2</v>
      </c>
      <c r="AM2067" s="51">
        <v>22.116560687951299</v>
      </c>
      <c r="AN2067" s="15"/>
      <c r="AO2067" s="22">
        <v>2.4475792302837401E-2</v>
      </c>
      <c r="AP2067" s="22">
        <v>-6.8057269480996205E-2</v>
      </c>
      <c r="AQ2067" s="22">
        <v>3.5314625813043697E-2</v>
      </c>
      <c r="AR2067" s="22">
        <v>-7.6173869725607801E-2</v>
      </c>
      <c r="AS2067" s="20">
        <v>7</v>
      </c>
      <c r="AT2067" s="20">
        <v>5</v>
      </c>
      <c r="AU2067" s="20">
        <v>6</v>
      </c>
      <c r="AV2067" s="21">
        <v>6</v>
      </c>
      <c r="AW2067" s="15"/>
      <c r="AX2067" s="25">
        <v>0.10246428184706</v>
      </c>
      <c r="AY2067" s="26">
        <v>-1.0679398165721099</v>
      </c>
      <c r="AZ2067" s="26">
        <v>0.224942364584194</v>
      </c>
      <c r="BA2067" s="26">
        <v>-1.25404241318211</v>
      </c>
      <c r="BB2067" s="85">
        <v>1.04184500741212E-2</v>
      </c>
      <c r="BC2067" s="88">
        <v>-20.5857171619718</v>
      </c>
      <c r="BD2067" s="18">
        <v>43747</v>
      </c>
      <c r="BE2067" s="18">
        <v>43928</v>
      </c>
      <c r="BF2067" s="20"/>
      <c r="BG2067" s="18"/>
      <c r="BH2067" s="15"/>
    </row>
    <row r="2068" spans="1:60" x14ac:dyDescent="0.25">
      <c r="A2068" s="15"/>
      <c r="B2068" s="14" t="s">
        <v>6377</v>
      </c>
      <c r="C2068" s="14" t="s">
        <v>6378</v>
      </c>
      <c r="D2068" s="14" t="s">
        <v>6360</v>
      </c>
      <c r="E2068" s="16" t="s">
        <v>367</v>
      </c>
      <c r="F2068" s="16" t="s">
        <v>350</v>
      </c>
      <c r="G2068" s="81" t="s">
        <v>205</v>
      </c>
      <c r="H2068" s="82" t="s">
        <v>946</v>
      </c>
      <c r="I2068" s="17" t="s">
        <v>31</v>
      </c>
      <c r="J2068" s="17" t="s">
        <v>6379</v>
      </c>
      <c r="K2068" s="15"/>
      <c r="L2068" s="18">
        <v>44022</v>
      </c>
      <c r="M2068" s="83">
        <v>1346.5310999993201</v>
      </c>
      <c r="N2068" s="84">
        <v>1346.5310999993201</v>
      </c>
      <c r="O2068" s="84">
        <v>1555.09789999947</v>
      </c>
      <c r="P2068" s="85">
        <f t="shared" si="32"/>
        <v>0.86588188434938984</v>
      </c>
      <c r="Q2068" s="18">
        <v>43747</v>
      </c>
      <c r="R2068" s="86">
        <v>2005227.615</v>
      </c>
      <c r="S2068" s="86">
        <v>3098196.9695156198</v>
      </c>
      <c r="T2068" s="15"/>
      <c r="U2068" s="19">
        <v>-3.4792682599800199E-3</v>
      </c>
      <c r="V2068" s="51">
        <v>-0.30601391063100902</v>
      </c>
      <c r="W2068" s="19">
        <v>3.2025783417338999E-2</v>
      </c>
      <c r="X2068" s="51">
        <v>3.9914955927997702</v>
      </c>
      <c r="Y2068" s="19">
        <v>-3.8392223219489097E-2</v>
      </c>
      <c r="Z2068" s="51">
        <v>15.492451136306</v>
      </c>
      <c r="AA2068" s="19">
        <v>-8.7082024243573003E-2</v>
      </c>
      <c r="AB2068" s="51">
        <v>11.868464478800901</v>
      </c>
      <c r="AC2068" s="19">
        <v>1.16470834382199E-2</v>
      </c>
      <c r="AD2068" s="51">
        <v>25.4505638420815</v>
      </c>
      <c r="AE2068" s="19">
        <v>5.3408081725137897E-2</v>
      </c>
      <c r="AF2068" s="87">
        <v>23.118040221103001</v>
      </c>
      <c r="AG2068" s="19">
        <v>2.8586583612195699E-3</v>
      </c>
      <c r="AH2068" s="51">
        <v>-1.5129551557038201</v>
      </c>
      <c r="AI2068" s="19">
        <v>-3.9591934784766601E-2</v>
      </c>
      <c r="AJ2068" s="51">
        <v>9.7677237285242899</v>
      </c>
      <c r="AK2068" s="19">
        <v>0.34653110000013798</v>
      </c>
      <c r="AL2068" s="19">
        <v>4.40585615579039E-2</v>
      </c>
      <c r="AM2068" s="51">
        <v>27.953760687902101</v>
      </c>
      <c r="AN2068" s="15"/>
      <c r="AO2068" s="22">
        <v>2.4494187489835902E-2</v>
      </c>
      <c r="AP2068" s="22">
        <v>-6.8040540502843194E-2</v>
      </c>
      <c r="AQ2068" s="22">
        <v>3.58901812487602E-2</v>
      </c>
      <c r="AR2068" s="22">
        <v>-7.5660233049347894E-2</v>
      </c>
      <c r="AS2068" s="20">
        <v>7</v>
      </c>
      <c r="AT2068" s="20">
        <v>5</v>
      </c>
      <c r="AU2068" s="20">
        <v>6</v>
      </c>
      <c r="AV2068" s="21">
        <v>6</v>
      </c>
      <c r="AW2068" s="15"/>
      <c r="AX2068" s="25">
        <v>0.102479527532851</v>
      </c>
      <c r="AY2068" s="26">
        <v>-1.01338180387938</v>
      </c>
      <c r="AZ2068" s="26">
        <v>0.244066811316316</v>
      </c>
      <c r="BA2068" s="26">
        <v>-1.1917162836252799</v>
      </c>
      <c r="BB2068" s="85">
        <v>1.04202340846496E-2</v>
      </c>
      <c r="BC2068" s="88">
        <v>-20.327517643774598</v>
      </c>
      <c r="BD2068" s="18">
        <v>43747</v>
      </c>
      <c r="BE2068" s="18">
        <v>43928</v>
      </c>
      <c r="BF2068" s="20"/>
      <c r="BG2068" s="18"/>
      <c r="BH2068" s="15"/>
    </row>
    <row r="2069" spans="1:60" x14ac:dyDescent="0.25">
      <c r="A2069" s="15"/>
      <c r="B2069" s="14" t="s">
        <v>6380</v>
      </c>
      <c r="C2069" s="14" t="s">
        <v>6381</v>
      </c>
      <c r="D2069" s="14" t="s">
        <v>6360</v>
      </c>
      <c r="E2069" s="16" t="s">
        <v>371</v>
      </c>
      <c r="F2069" s="16" t="s">
        <v>350</v>
      </c>
      <c r="G2069" s="81" t="s">
        <v>205</v>
      </c>
      <c r="H2069" s="82" t="s">
        <v>946</v>
      </c>
      <c r="I2069" s="17" t="s">
        <v>31</v>
      </c>
      <c r="J2069" s="17" t="s">
        <v>6382</v>
      </c>
      <c r="K2069" s="15"/>
      <c r="L2069" s="18">
        <v>44022</v>
      </c>
      <c r="M2069" s="83">
        <v>1118.3281999994099</v>
      </c>
      <c r="N2069" s="84">
        <v>1118.3281999994099</v>
      </c>
      <c r="O2069" s="84">
        <v>1290.2544999998099</v>
      </c>
      <c r="P2069" s="85">
        <f t="shared" si="32"/>
        <v>0.86675008690113042</v>
      </c>
      <c r="Q2069" s="18">
        <v>43747</v>
      </c>
      <c r="R2069" s="86">
        <v>357504.50599999999</v>
      </c>
      <c r="S2069" s="86">
        <v>1959429.8480527301</v>
      </c>
      <c r="T2069" s="15"/>
      <c r="U2069" s="19">
        <v>-3.4756730083245202E-3</v>
      </c>
      <c r="V2069" s="51">
        <v>-0.30565438546545898</v>
      </c>
      <c r="W2069" s="19">
        <v>3.2138827893504598E-2</v>
      </c>
      <c r="X2069" s="51">
        <v>4.0028000404199702</v>
      </c>
      <c r="Y2069" s="19">
        <v>-3.7754057757410898E-2</v>
      </c>
      <c r="Z2069" s="51">
        <v>15.556267682506601</v>
      </c>
      <c r="AA2069" s="19">
        <v>-8.5863255850272296E-2</v>
      </c>
      <c r="AB2069" s="51">
        <v>11.990341318131</v>
      </c>
      <c r="AC2069" s="19">
        <v>1.43459715054632E-2</v>
      </c>
      <c r="AD2069" s="51">
        <v>25.720452648791301</v>
      </c>
      <c r="AE2069" s="19">
        <v>5.6922683183074703E-2</v>
      </c>
      <c r="AF2069" s="87">
        <v>23.469500366918499</v>
      </c>
      <c r="AG2069" s="19">
        <v>2.8952568100066899E-3</v>
      </c>
      <c r="AH2069" s="51">
        <v>-1.5092953108251099</v>
      </c>
      <c r="AI2069" s="19">
        <v>-3.8919553845516902E-2</v>
      </c>
      <c r="AJ2069" s="51">
        <v>9.8349618224456208</v>
      </c>
      <c r="AK2069" s="19">
        <v>0.118328200000251</v>
      </c>
      <c r="AL2069" s="19">
        <v>1.63381222155294E-2</v>
      </c>
      <c r="AM2069" s="51">
        <v>5.13347068791336</v>
      </c>
      <c r="AN2069" s="15"/>
      <c r="AO2069" s="22">
        <v>2.4497958838764999E-2</v>
      </c>
      <c r="AP2069" s="22">
        <v>-6.8037167075090096E-2</v>
      </c>
      <c r="AQ2069" s="22">
        <v>3.6007414204504998E-2</v>
      </c>
      <c r="AR2069" s="22">
        <v>-7.5555845425697002E-2</v>
      </c>
      <c r="AS2069" s="20">
        <v>7</v>
      </c>
      <c r="AT2069" s="20">
        <v>5</v>
      </c>
      <c r="AU2069" s="20">
        <v>6</v>
      </c>
      <c r="AV2069" s="21">
        <v>6</v>
      </c>
      <c r="AW2069" s="15"/>
      <c r="AX2069" s="25">
        <v>0.10248274689322</v>
      </c>
      <c r="AY2069" s="26">
        <v>-1.00225142069576</v>
      </c>
      <c r="AZ2069" s="26">
        <v>0.24796824710506399</v>
      </c>
      <c r="BA2069" s="26">
        <v>-1.1789768032394901</v>
      </c>
      <c r="BB2069" s="85">
        <v>1.0420609137909201E-2</v>
      </c>
      <c r="BC2069" s="88">
        <v>-20.274961257644499</v>
      </c>
      <c r="BD2069" s="18">
        <v>43747</v>
      </c>
      <c r="BE2069" s="18">
        <v>43928</v>
      </c>
      <c r="BF2069" s="20"/>
      <c r="BG2069" s="18"/>
      <c r="BH2069" s="15"/>
    </row>
    <row r="2070" spans="1:60" x14ac:dyDescent="0.25">
      <c r="A2070" s="15"/>
      <c r="B2070" s="14" t="s">
        <v>6383</v>
      </c>
      <c r="C2070" s="14" t="s">
        <v>6384</v>
      </c>
      <c r="D2070" s="14" t="s">
        <v>6360</v>
      </c>
      <c r="E2070" s="16" t="s">
        <v>132</v>
      </c>
      <c r="F2070" s="16" t="s">
        <v>350</v>
      </c>
      <c r="G2070" s="81" t="s">
        <v>205</v>
      </c>
      <c r="H2070" s="82" t="s">
        <v>946</v>
      </c>
      <c r="I2070" s="17" t="s">
        <v>31</v>
      </c>
      <c r="J2070" s="17" t="s">
        <v>6385</v>
      </c>
      <c r="K2070" s="15"/>
      <c r="L2070" s="18">
        <v>44022</v>
      </c>
      <c r="M2070" s="83">
        <v>1045.0521000009001</v>
      </c>
      <c r="N2070" s="84">
        <v>1045.0521000009001</v>
      </c>
      <c r="O2070" s="84">
        <v>1198.46800000034</v>
      </c>
      <c r="P2070" s="85">
        <f t="shared" si="32"/>
        <v>0.87198999055511173</v>
      </c>
      <c r="Q2070" s="18">
        <v>43747</v>
      </c>
      <c r="R2070" s="86">
        <v>5227243.99</v>
      </c>
      <c r="S2070" s="86">
        <v>7144305.2339140596</v>
      </c>
      <c r="T2070" s="15"/>
      <c r="U2070" s="19">
        <v>-3.45379021473491E-3</v>
      </c>
      <c r="V2070" s="51">
        <v>-0.30346610610649799</v>
      </c>
      <c r="W2070" s="19">
        <v>3.28175498689234E-2</v>
      </c>
      <c r="X2070" s="51">
        <v>4.0706722379618396</v>
      </c>
      <c r="Y2070" s="19">
        <v>-3.39083125763864E-2</v>
      </c>
      <c r="Z2070" s="51">
        <v>15.940842200609</v>
      </c>
      <c r="AA2070" s="19">
        <v>-7.8501253924550804E-2</v>
      </c>
      <c r="AB2070" s="51">
        <v>12.726541510710399</v>
      </c>
      <c r="AC2070" s="19">
        <v>3.0729596886885702E-2</v>
      </c>
      <c r="AD2070" s="51">
        <v>27.358815186948</v>
      </c>
      <c r="AE2070" s="19"/>
      <c r="AF2070" s="87"/>
      <c r="AG2070" s="19">
        <v>3.1151652219705301E-3</v>
      </c>
      <c r="AH2070" s="51">
        <v>-1.4873044696287301</v>
      </c>
      <c r="AI2070" s="19">
        <v>-3.4866904159571298E-2</v>
      </c>
      <c r="AJ2070" s="51">
        <v>10.2402267910365</v>
      </c>
      <c r="AK2070" s="19">
        <v>4.5112089435861001E-2</v>
      </c>
      <c r="AL2070" s="19">
        <v>1.91231104763574E-2</v>
      </c>
      <c r="AM2070" s="51">
        <v>32.7154130540439</v>
      </c>
      <c r="AN2070" s="15"/>
      <c r="AO2070" s="22">
        <v>2.4520384986317399E-2</v>
      </c>
      <c r="AP2070" s="22">
        <v>-6.8016708153663799E-2</v>
      </c>
      <c r="AQ2070" s="22">
        <v>3.6711605407617802E-2</v>
      </c>
      <c r="AR2070" s="22">
        <v>-7.4927805761981298E-2</v>
      </c>
      <c r="AS2070" s="20">
        <v>8</v>
      </c>
      <c r="AT2070" s="20">
        <v>4</v>
      </c>
      <c r="AU2070" s="20">
        <v>6</v>
      </c>
      <c r="AV2070" s="21">
        <v>6</v>
      </c>
      <c r="AW2070" s="15"/>
      <c r="AX2070" s="25">
        <v>0.102502197541471</v>
      </c>
      <c r="AY2070" s="26">
        <v>-0.93504054279492299</v>
      </c>
      <c r="AZ2070" s="26">
        <v>0.271532261185712</v>
      </c>
      <c r="BA2070" s="26">
        <v>-1.1018765652115701</v>
      </c>
      <c r="BB2070" s="85">
        <v>1.0422875664044101E-2</v>
      </c>
      <c r="BC2070" s="88">
        <v>-19.958063127298399</v>
      </c>
      <c r="BD2070" s="18">
        <v>43747</v>
      </c>
      <c r="BE2070" s="18">
        <v>43928</v>
      </c>
      <c r="BF2070" s="20"/>
      <c r="BG2070" s="18"/>
      <c r="BH2070" s="15"/>
    </row>
    <row r="2071" spans="1:60" x14ac:dyDescent="0.25">
      <c r="A2071" s="15"/>
      <c r="B2071" s="14" t="s">
        <v>6386</v>
      </c>
      <c r="C2071" s="14" t="s">
        <v>6387</v>
      </c>
      <c r="D2071" s="14" t="s">
        <v>6360</v>
      </c>
      <c r="E2071" s="16" t="s">
        <v>378</v>
      </c>
      <c r="F2071" s="16" t="s">
        <v>350</v>
      </c>
      <c r="G2071" s="81" t="s">
        <v>205</v>
      </c>
      <c r="H2071" s="82" t="s">
        <v>946</v>
      </c>
      <c r="I2071" s="17" t="s">
        <v>31</v>
      </c>
      <c r="J2071" s="17" t="s">
        <v>6388</v>
      </c>
      <c r="K2071" s="15"/>
      <c r="L2071" s="18">
        <v>44022</v>
      </c>
      <c r="M2071" s="83">
        <v>1324.2653000000901</v>
      </c>
      <c r="N2071" s="84">
        <v>1324.2653000000901</v>
      </c>
      <c r="O2071" s="84">
        <v>1529.57870000042</v>
      </c>
      <c r="P2071" s="85">
        <f t="shared" si="32"/>
        <v>0.86577127414217159</v>
      </c>
      <c r="Q2071" s="18">
        <v>43747</v>
      </c>
      <c r="R2071" s="86">
        <v>27077.392</v>
      </c>
      <c r="S2071" s="86">
        <v>35121.180874023397</v>
      </c>
      <c r="T2071" s="15"/>
      <c r="U2071" s="19">
        <v>-3.4797475636878499E-3</v>
      </c>
      <c r="V2071" s="51">
        <v>-0.30606184100179201</v>
      </c>
      <c r="W2071" s="19">
        <v>3.2011589257308501E-2</v>
      </c>
      <c r="X2071" s="51">
        <v>3.9900761767967201</v>
      </c>
      <c r="Y2071" s="19">
        <v>-3.84734685640069E-2</v>
      </c>
      <c r="Z2071" s="51">
        <v>15.4843266018433</v>
      </c>
      <c r="AA2071" s="19">
        <v>-8.7237071483250495E-2</v>
      </c>
      <c r="AB2071" s="51">
        <v>11.852959754833099</v>
      </c>
      <c r="AC2071" s="19">
        <v>1.1304253926937201E-2</v>
      </c>
      <c r="AD2071" s="51">
        <v>25.4162808909605</v>
      </c>
      <c r="AE2071" s="19">
        <v>5.2173454978401403E-2</v>
      </c>
      <c r="AF2071" s="87">
        <v>22.994577546429401</v>
      </c>
      <c r="AG2071" s="19">
        <v>2.8539261020341699E-3</v>
      </c>
      <c r="AH2071" s="51">
        <v>-1.5134283816223599</v>
      </c>
      <c r="AI2071" s="19">
        <v>-3.96775906601761E-2</v>
      </c>
      <c r="AJ2071" s="51">
        <v>9.7591581409797108</v>
      </c>
      <c r="AK2071" s="19">
        <v>0.32426529999997</v>
      </c>
      <c r="AL2071" s="19">
        <v>4.1538919642334797E-2</v>
      </c>
      <c r="AM2071" s="51">
        <v>25.727180687885301</v>
      </c>
      <c r="AN2071" s="15"/>
      <c r="AO2071" s="22">
        <v>2.4493743483617401E-2</v>
      </c>
      <c r="AP2071" s="22">
        <v>-6.8040994283364895E-2</v>
      </c>
      <c r="AQ2071" s="22">
        <v>3.5875225838026402E-2</v>
      </c>
      <c r="AR2071" s="22">
        <v>-7.5673600869777105E-2</v>
      </c>
      <c r="AS2071" s="20">
        <v>7</v>
      </c>
      <c r="AT2071" s="20">
        <v>5</v>
      </c>
      <c r="AU2071" s="20">
        <v>6</v>
      </c>
      <c r="AV2071" s="21">
        <v>6</v>
      </c>
      <c r="AW2071" s="15"/>
      <c r="AX2071" s="25">
        <v>0.10247913164377701</v>
      </c>
      <c r="AY2071" s="26">
        <v>-1.0148002537007399</v>
      </c>
      <c r="AZ2071" s="26">
        <v>0.24356985383701599</v>
      </c>
      <c r="BA2071" s="26">
        <v>-1.1933390950562199</v>
      </c>
      <c r="BB2071" s="85">
        <v>1.0420187629024399E-2</v>
      </c>
      <c r="BC2071" s="88">
        <v>-20.334213597583599</v>
      </c>
      <c r="BD2071" s="18">
        <v>43747</v>
      </c>
      <c r="BE2071" s="18">
        <v>43928</v>
      </c>
      <c r="BF2071" s="20"/>
      <c r="BG2071" s="18"/>
      <c r="BH2071" s="15"/>
    </row>
    <row r="2072" spans="1:60" x14ac:dyDescent="0.25">
      <c r="A2072" s="15"/>
      <c r="B2072" s="14" t="s">
        <v>6389</v>
      </c>
      <c r="C2072" s="14" t="s">
        <v>6390</v>
      </c>
      <c r="D2072" s="14" t="s">
        <v>6360</v>
      </c>
      <c r="E2072" s="16" t="s">
        <v>382</v>
      </c>
      <c r="F2072" s="16" t="s">
        <v>350</v>
      </c>
      <c r="G2072" s="81" t="s">
        <v>205</v>
      </c>
      <c r="H2072" s="82" t="s">
        <v>946</v>
      </c>
      <c r="I2072" s="17" t="s">
        <v>31</v>
      </c>
      <c r="J2072" s="17" t="s">
        <v>6391</v>
      </c>
      <c r="K2072" s="15"/>
      <c r="L2072" s="18">
        <v>44022</v>
      </c>
      <c r="M2072" s="83">
        <v>1353.0690999999599</v>
      </c>
      <c r="N2072" s="84">
        <v>1353.0690999999599</v>
      </c>
      <c r="O2072" s="84">
        <v>1561.6708000004301</v>
      </c>
      <c r="P2072" s="85">
        <f t="shared" si="32"/>
        <v>0.86642402483262626</v>
      </c>
      <c r="Q2072" s="18">
        <v>43747</v>
      </c>
      <c r="R2072" s="86">
        <v>41649.595000000001</v>
      </c>
      <c r="S2072" s="86">
        <v>26549.1441793823</v>
      </c>
      <c r="T2072" s="15"/>
      <c r="U2072" s="19">
        <v>-3.4769733556458998E-3</v>
      </c>
      <c r="V2072" s="51">
        <v>-0.305784420197597</v>
      </c>
      <c r="W2072" s="19">
        <v>3.2096485185320503E-2</v>
      </c>
      <c r="X2072" s="51">
        <v>3.9985657695979202</v>
      </c>
      <c r="Y2072" s="19">
        <v>-3.7993477744748802E-2</v>
      </c>
      <c r="Z2072" s="51">
        <v>15.5323256837728</v>
      </c>
      <c r="AA2072" s="19">
        <v>-8.63212804352224E-2</v>
      </c>
      <c r="AB2072" s="51">
        <v>11.9445388596359</v>
      </c>
      <c r="AC2072" s="19">
        <v>1.3331177462532699E-2</v>
      </c>
      <c r="AD2072" s="51">
        <v>25.618973244505501</v>
      </c>
      <c r="AE2072" s="19">
        <v>5.53368380478787E-2</v>
      </c>
      <c r="AF2072" s="87">
        <v>23.310915853391599</v>
      </c>
      <c r="AG2072" s="19">
        <v>2.8816737140005002E-3</v>
      </c>
      <c r="AH2072" s="51">
        <v>-1.5106536204257299</v>
      </c>
      <c r="AI2072" s="19">
        <v>-3.9171878047454797E-2</v>
      </c>
      <c r="AJ2072" s="51">
        <v>9.8097294022445602</v>
      </c>
      <c r="AK2072" s="19">
        <v>0.35306909999984798</v>
      </c>
      <c r="AL2072" s="19">
        <v>4.4791646929297699E-2</v>
      </c>
      <c r="AM2072" s="51">
        <v>28.607560687873001</v>
      </c>
      <c r="AN2072" s="15"/>
      <c r="AO2072" s="22">
        <v>2.44965228903311E-2</v>
      </c>
      <c r="AP2072" s="22">
        <v>-6.8038399135766703E-2</v>
      </c>
      <c r="AQ2072" s="22">
        <v>3.5963080921646899E-2</v>
      </c>
      <c r="AR2072" s="22">
        <v>-7.5594918464994401E-2</v>
      </c>
      <c r="AS2072" s="20">
        <v>7</v>
      </c>
      <c r="AT2072" s="20">
        <v>5</v>
      </c>
      <c r="AU2072" s="20">
        <v>6</v>
      </c>
      <c r="AV2072" s="21">
        <v>6</v>
      </c>
      <c r="AW2072" s="15"/>
      <c r="AX2072" s="25">
        <v>0.10248151023319201</v>
      </c>
      <c r="AY2072" s="26">
        <v>-1.0064355657941599</v>
      </c>
      <c r="AZ2072" s="26">
        <v>0.246502349137245</v>
      </c>
      <c r="BA2072" s="26">
        <v>-1.1837670277527601</v>
      </c>
      <c r="BB2072" s="85">
        <v>1.04204656618276E-2</v>
      </c>
      <c r="BC2072" s="88">
        <v>-20.294693350239001</v>
      </c>
      <c r="BD2072" s="18">
        <v>43747</v>
      </c>
      <c r="BE2072" s="18">
        <v>43928</v>
      </c>
      <c r="BF2072" s="20"/>
      <c r="BG2072" s="18"/>
      <c r="BH2072" s="15"/>
    </row>
    <row r="2073" spans="1:60" x14ac:dyDescent="0.25">
      <c r="A2073" s="15"/>
      <c r="B2073" s="14" t="s">
        <v>6392</v>
      </c>
      <c r="C2073" s="14" t="s">
        <v>6393</v>
      </c>
      <c r="D2073" s="14" t="s">
        <v>6360</v>
      </c>
      <c r="E2073" s="16" t="s">
        <v>386</v>
      </c>
      <c r="F2073" s="16" t="s">
        <v>350</v>
      </c>
      <c r="G2073" s="81" t="s">
        <v>205</v>
      </c>
      <c r="H2073" s="82" t="s">
        <v>946</v>
      </c>
      <c r="I2073" s="17" t="s">
        <v>31</v>
      </c>
      <c r="J2073" s="17" t="s">
        <v>6394</v>
      </c>
      <c r="K2073" s="15"/>
      <c r="L2073" s="18">
        <v>44022</v>
      </c>
      <c r="M2073" s="83">
        <v>1332.7703000009101</v>
      </c>
      <c r="N2073" s="84">
        <v>1332.7703000009101</v>
      </c>
      <c r="O2073" s="84">
        <v>1537.6644999999601</v>
      </c>
      <c r="P2073" s="85">
        <f t="shared" si="32"/>
        <v>0.86674973637028407</v>
      </c>
      <c r="Q2073" s="18">
        <v>43747</v>
      </c>
      <c r="R2073" s="86">
        <v>44189.044000000002</v>
      </c>
      <c r="S2073" s="86">
        <v>137964.77064502001</v>
      </c>
      <c r="T2073" s="15"/>
      <c r="U2073" s="19">
        <v>-3.4756505192490299E-3</v>
      </c>
      <c r="V2073" s="51">
        <v>-0.30565213655791001</v>
      </c>
      <c r="W2073" s="19">
        <v>3.2138814613062998E-2</v>
      </c>
      <c r="X2073" s="51">
        <v>4.0027987123758102</v>
      </c>
      <c r="Y2073" s="19">
        <v>-3.7754397363642098E-2</v>
      </c>
      <c r="Z2073" s="51">
        <v>15.5562337218871</v>
      </c>
      <c r="AA2073" s="19">
        <v>-8.58639649114048E-2</v>
      </c>
      <c r="AB2073" s="51">
        <v>11.990270412017701</v>
      </c>
      <c r="AC2073" s="19">
        <v>1.434491326836E-2</v>
      </c>
      <c r="AD2073" s="51">
        <v>25.720346825080899</v>
      </c>
      <c r="AE2073" s="19">
        <v>5.6921503195553703E-2</v>
      </c>
      <c r="AF2073" s="87">
        <v>23.469382368144601</v>
      </c>
      <c r="AG2073" s="19">
        <v>2.8952020384167602E-3</v>
      </c>
      <c r="AH2073" s="51">
        <v>-1.5093007879841001</v>
      </c>
      <c r="AI2073" s="19">
        <v>-3.8919923255889402E-2</v>
      </c>
      <c r="AJ2073" s="51">
        <v>9.8349248814047296</v>
      </c>
      <c r="AK2073" s="19">
        <v>0.332770300001139</v>
      </c>
      <c r="AL2073" s="19">
        <v>4.2505607691054999E-2</v>
      </c>
      <c r="AM2073" s="51">
        <v>26.577680688002101</v>
      </c>
      <c r="AN2073" s="15"/>
      <c r="AO2073" s="22">
        <v>2.44978899536363E-2</v>
      </c>
      <c r="AP2073" s="22">
        <v>-6.8037122016030502E-2</v>
      </c>
      <c r="AQ2073" s="22">
        <v>3.6007082775540801E-2</v>
      </c>
      <c r="AR2073" s="22">
        <v>-7.5555870362222805E-2</v>
      </c>
      <c r="AS2073" s="20">
        <v>7</v>
      </c>
      <c r="AT2073" s="20">
        <v>5</v>
      </c>
      <c r="AU2073" s="20">
        <v>6</v>
      </c>
      <c r="AV2073" s="21">
        <v>6</v>
      </c>
      <c r="AW2073" s="15"/>
      <c r="AX2073" s="25">
        <v>0.102482669395686</v>
      </c>
      <c r="AY2073" s="26">
        <v>-1.0022591918550501</v>
      </c>
      <c r="AZ2073" s="26">
        <v>0.24796631068261399</v>
      </c>
      <c r="BA2073" s="26">
        <v>-1.1789855281785999</v>
      </c>
      <c r="BB2073" s="85">
        <v>1.04206012901159E-2</v>
      </c>
      <c r="BC2073" s="88">
        <v>-20.2749624511926</v>
      </c>
      <c r="BD2073" s="18">
        <v>43747</v>
      </c>
      <c r="BE2073" s="18">
        <v>43928</v>
      </c>
      <c r="BF2073" s="20"/>
      <c r="BG2073" s="18"/>
      <c r="BH2073" s="15"/>
    </row>
    <row r="2074" spans="1:60" x14ac:dyDescent="0.25">
      <c r="A2074" s="15"/>
      <c r="B2074" s="14" t="s">
        <v>6395</v>
      </c>
      <c r="C2074" s="14" t="s">
        <v>6396</v>
      </c>
      <c r="D2074" s="14" t="s">
        <v>6360</v>
      </c>
      <c r="E2074" s="16" t="s">
        <v>390</v>
      </c>
      <c r="F2074" s="16" t="s">
        <v>350</v>
      </c>
      <c r="G2074" s="81" t="s">
        <v>205</v>
      </c>
      <c r="H2074" s="82" t="s">
        <v>946</v>
      </c>
      <c r="I2074" s="17" t="s">
        <v>31</v>
      </c>
      <c r="J2074" s="17" t="s">
        <v>6397</v>
      </c>
      <c r="K2074" s="15"/>
      <c r="L2074" s="18">
        <v>44022</v>
      </c>
      <c r="M2074" s="83">
        <v>1358.09930000082</v>
      </c>
      <c r="N2074" s="84">
        <v>1358.09930000082</v>
      </c>
      <c r="O2074" s="84">
        <v>1566.2961999997499</v>
      </c>
      <c r="P2074" s="85">
        <f t="shared" si="32"/>
        <v>0.86707692963887473</v>
      </c>
      <c r="Q2074" s="18">
        <v>43747</v>
      </c>
      <c r="R2074" s="86">
        <v>294972.31199999998</v>
      </c>
      <c r="S2074" s="86">
        <v>628938.00399609399</v>
      </c>
      <c r="T2074" s="15"/>
      <c r="U2074" s="19">
        <v>-3.4743037704174601E-3</v>
      </c>
      <c r="V2074" s="51">
        <v>-0.30551746167475402</v>
      </c>
      <c r="W2074" s="19">
        <v>3.2181177570237203E-2</v>
      </c>
      <c r="X2074" s="51">
        <v>4.0070350080932302</v>
      </c>
      <c r="Y2074" s="19">
        <v>-3.7513874590331397E-2</v>
      </c>
      <c r="Z2074" s="51">
        <v>15.580285999210901</v>
      </c>
      <c r="AA2074" s="19">
        <v>-8.5404883472656401E-2</v>
      </c>
      <c r="AB2074" s="51">
        <v>12.0361785558925</v>
      </c>
      <c r="AC2074" s="19">
        <v>1.53627050767682E-2</v>
      </c>
      <c r="AD2074" s="51">
        <v>25.822126005921699</v>
      </c>
      <c r="AE2074" s="19">
        <v>5.8511532957709299E-2</v>
      </c>
      <c r="AF2074" s="87">
        <v>23.628385344374699</v>
      </c>
      <c r="AG2074" s="19">
        <v>2.9089617983117902E-3</v>
      </c>
      <c r="AH2074" s="51">
        <v>-1.5079248119946</v>
      </c>
      <c r="AI2074" s="19">
        <v>-3.8666358230329899E-2</v>
      </c>
      <c r="AJ2074" s="51">
        <v>9.8602813839679602</v>
      </c>
      <c r="AK2074" s="19">
        <v>0.35809930000163098</v>
      </c>
      <c r="AL2074" s="19">
        <v>4.5353608573350399E-2</v>
      </c>
      <c r="AM2074" s="51">
        <v>29.1105806880514</v>
      </c>
      <c r="AN2074" s="15"/>
      <c r="AO2074" s="22">
        <v>2.44993433680065E-2</v>
      </c>
      <c r="AP2074" s="22">
        <v>-6.8035845139092999E-2</v>
      </c>
      <c r="AQ2074" s="22">
        <v>3.6051227769348798E-2</v>
      </c>
      <c r="AR2074" s="22">
        <v>-7.55165395839867E-2</v>
      </c>
      <c r="AS2074" s="20">
        <v>8</v>
      </c>
      <c r="AT2074" s="20">
        <v>4</v>
      </c>
      <c r="AU2074" s="20">
        <v>6</v>
      </c>
      <c r="AV2074" s="21">
        <v>6</v>
      </c>
      <c r="AW2074" s="15"/>
      <c r="AX2074" s="25">
        <v>0.10248387934596399</v>
      </c>
      <c r="AY2074" s="26">
        <v>-0.99806564948812604</v>
      </c>
      <c r="AZ2074" s="26">
        <v>0.249436233726783</v>
      </c>
      <c r="BA2074" s="26">
        <v>-1.1741837787412801</v>
      </c>
      <c r="BB2074" s="85">
        <v>1.04207423801017E-2</v>
      </c>
      <c r="BC2074" s="88">
        <v>-20.255166296090501</v>
      </c>
      <c r="BD2074" s="18">
        <v>43747</v>
      </c>
      <c r="BE2074" s="18">
        <v>43928</v>
      </c>
      <c r="BF2074" s="20"/>
      <c r="BG2074" s="18"/>
      <c r="BH2074" s="15"/>
    </row>
    <row r="2075" spans="1:60" x14ac:dyDescent="0.25">
      <c r="A2075" s="15"/>
      <c r="B2075" s="14" t="s">
        <v>6398</v>
      </c>
      <c r="C2075" s="14" t="s">
        <v>6399</v>
      </c>
      <c r="D2075" s="14" t="s">
        <v>6400</v>
      </c>
      <c r="E2075" s="16" t="s">
        <v>36</v>
      </c>
      <c r="F2075" s="16" t="s">
        <v>2640</v>
      </c>
      <c r="G2075" s="81" t="s">
        <v>115</v>
      </c>
      <c r="H2075" s="82" t="s">
        <v>64</v>
      </c>
      <c r="I2075" s="17" t="s">
        <v>31</v>
      </c>
      <c r="J2075" s="17" t="s">
        <v>6401</v>
      </c>
      <c r="K2075" s="15"/>
      <c r="L2075" s="18">
        <v>44022</v>
      </c>
      <c r="M2075" s="83">
        <v>1348.12040000036</v>
      </c>
      <c r="N2075" s="84">
        <v>1348.12040000036</v>
      </c>
      <c r="O2075" s="84">
        <v>1348.12040000036</v>
      </c>
      <c r="P2075" s="85">
        <f t="shared" si="32"/>
        <v>1</v>
      </c>
      <c r="Q2075" s="18">
        <v>44022</v>
      </c>
      <c r="R2075" s="86">
        <v>31216888.140999999</v>
      </c>
      <c r="S2075" s="86">
        <v>14944153.438343801</v>
      </c>
      <c r="T2075" s="15"/>
      <c r="U2075" s="19">
        <v>6.9888344769424302E-3</v>
      </c>
      <c r="V2075" s="51">
        <v>0.74079636306123597</v>
      </c>
      <c r="W2075" s="19">
        <v>3.3424225150156403E-2</v>
      </c>
      <c r="X2075" s="51">
        <v>4.1313397660851496</v>
      </c>
      <c r="Y2075" s="19">
        <v>6.2690457245480502E-2</v>
      </c>
      <c r="Z2075" s="51">
        <v>25.600719182810298</v>
      </c>
      <c r="AA2075" s="19">
        <v>0.169980055705237</v>
      </c>
      <c r="AB2075" s="51">
        <v>37.574672473710997</v>
      </c>
      <c r="AC2075" s="19">
        <v>0.25524319840944398</v>
      </c>
      <c r="AD2075" s="51">
        <v>49.810175339225701</v>
      </c>
      <c r="AE2075" s="19"/>
      <c r="AF2075" s="87"/>
      <c r="AG2075" s="19">
        <v>3.3778362612792998E-3</v>
      </c>
      <c r="AH2075" s="51">
        <v>-1.4610373656978499</v>
      </c>
      <c r="AI2075" s="19">
        <v>8.6441335111885606E-2</v>
      </c>
      <c r="AJ2075" s="51">
        <v>22.3710507181822</v>
      </c>
      <c r="AK2075" s="19">
        <v>0.33878425412520302</v>
      </c>
      <c r="AL2075" s="19">
        <v>0.12462594724464</v>
      </c>
      <c r="AM2075" s="51">
        <v>62.289900215750102</v>
      </c>
      <c r="AN2075" s="15"/>
      <c r="AO2075" s="22">
        <v>2.6640728299753402E-2</v>
      </c>
      <c r="AP2075" s="22">
        <v>-4.3505557740936597E-2</v>
      </c>
      <c r="AQ2075" s="22">
        <v>6.3607237867472605E-2</v>
      </c>
      <c r="AR2075" s="22">
        <v>-3.3928087210370002E-2</v>
      </c>
      <c r="AS2075" s="20">
        <v>9</v>
      </c>
      <c r="AT2075" s="20">
        <v>3</v>
      </c>
      <c r="AU2075" s="20">
        <v>7</v>
      </c>
      <c r="AV2075" s="21">
        <v>5</v>
      </c>
      <c r="AW2075" s="15"/>
      <c r="AX2075" s="25">
        <v>0.13016319285670799</v>
      </c>
      <c r="AY2075" s="26">
        <v>1.07418873259849</v>
      </c>
      <c r="AZ2075" s="26">
        <v>1.2631528648089401</v>
      </c>
      <c r="BA2075" s="26">
        <v>1.5532156153749399</v>
      </c>
      <c r="BB2075" s="85">
        <v>1.34186843915995E-2</v>
      </c>
      <c r="BC2075" s="88">
        <v>-13.260438663070101</v>
      </c>
      <c r="BD2075" s="18">
        <v>43881</v>
      </c>
      <c r="BE2075" s="18">
        <v>43913</v>
      </c>
      <c r="BF2075" s="20">
        <v>85</v>
      </c>
      <c r="BG2075" s="18">
        <v>44000</v>
      </c>
      <c r="BH2075" s="15"/>
    </row>
    <row r="2076" spans="1:60" x14ac:dyDescent="0.25">
      <c r="A2076" s="15"/>
      <c r="B2076" s="14" t="s">
        <v>6402</v>
      </c>
      <c r="C2076" s="14" t="s">
        <v>6403</v>
      </c>
      <c r="D2076" s="14" t="s">
        <v>6400</v>
      </c>
      <c r="E2076" s="16" t="s">
        <v>77</v>
      </c>
      <c r="F2076" s="16" t="s">
        <v>2640</v>
      </c>
      <c r="G2076" s="81" t="s">
        <v>115</v>
      </c>
      <c r="H2076" s="82" t="s">
        <v>64</v>
      </c>
      <c r="I2076" s="17" t="s">
        <v>31</v>
      </c>
      <c r="J2076" s="17" t="s">
        <v>64</v>
      </c>
      <c r="K2076" s="15"/>
      <c r="L2076" s="18">
        <v>44022</v>
      </c>
      <c r="M2076" s="83">
        <v>1303.0426000002799</v>
      </c>
      <c r="N2076" s="84">
        <v>1303.0426000002799</v>
      </c>
      <c r="O2076" s="84">
        <v>1303.0426000002799</v>
      </c>
      <c r="P2076" s="85">
        <f t="shared" si="32"/>
        <v>1</v>
      </c>
      <c r="Q2076" s="18">
        <v>44022</v>
      </c>
      <c r="R2076" s="86">
        <v>1840396.723</v>
      </c>
      <c r="S2076" s="86">
        <v>913493.99147363298</v>
      </c>
      <c r="T2076" s="15"/>
      <c r="U2076" s="19">
        <v>7.0080990008136697E-3</v>
      </c>
      <c r="V2076" s="51">
        <v>0.74272281544836005</v>
      </c>
      <c r="W2076" s="19">
        <v>3.4017344261883402E-2</v>
      </c>
      <c r="X2076" s="51">
        <v>4.1906516772578497</v>
      </c>
      <c r="Y2076" s="19">
        <v>6.6508242578493096E-2</v>
      </c>
      <c r="Z2076" s="51">
        <v>25.9824977160897</v>
      </c>
      <c r="AA2076" s="19">
        <v>0.17782187811652</v>
      </c>
      <c r="AB2076" s="51">
        <v>38.358854714839303</v>
      </c>
      <c r="AC2076" s="19"/>
      <c r="AD2076" s="51"/>
      <c r="AE2076" s="19"/>
      <c r="AF2076" s="87"/>
      <c r="AG2076" s="19">
        <v>3.5697572930075698E-3</v>
      </c>
      <c r="AH2076" s="51">
        <v>-1.44184526252502</v>
      </c>
      <c r="AI2076" s="19">
        <v>9.0424718675494703E-2</v>
      </c>
      <c r="AJ2076" s="51">
        <v>22.769389074557701</v>
      </c>
      <c r="AK2076" s="19">
        <v>0.30304260000062599</v>
      </c>
      <c r="AL2076" s="19">
        <v>0.17856522514019199</v>
      </c>
      <c r="AM2076" s="51">
        <v>50.545999670808698</v>
      </c>
      <c r="AN2076" s="15"/>
      <c r="AO2076" s="22">
        <v>2.66996402096993E-2</v>
      </c>
      <c r="AP2076" s="22">
        <v>-4.3450643745964003E-2</v>
      </c>
      <c r="AQ2076" s="22">
        <v>6.4217702920359401E-2</v>
      </c>
      <c r="AR2076" s="22">
        <v>-3.3532998362716199E-2</v>
      </c>
      <c r="AS2076" s="20">
        <v>9</v>
      </c>
      <c r="AT2076" s="20">
        <v>3</v>
      </c>
      <c r="AU2076" s="20">
        <v>7</v>
      </c>
      <c r="AV2076" s="21">
        <v>5</v>
      </c>
      <c r="AW2076" s="15"/>
      <c r="AX2076" s="25">
        <v>0.12972422336955799</v>
      </c>
      <c r="AY2076" s="26">
        <v>1.13266452731477</v>
      </c>
      <c r="AZ2076" s="26">
        <v>1.2917090386126799</v>
      </c>
      <c r="BA2076" s="26">
        <v>1.6412504744257601</v>
      </c>
      <c r="BB2076" s="85">
        <v>1.33738784599336E-2</v>
      </c>
      <c r="BC2076" s="88">
        <v>-13.182178399336401</v>
      </c>
      <c r="BD2076" s="18">
        <v>43881</v>
      </c>
      <c r="BE2076" s="18">
        <v>43913</v>
      </c>
      <c r="BF2076" s="20">
        <v>85</v>
      </c>
      <c r="BG2076" s="18">
        <v>44000</v>
      </c>
      <c r="BH2076" s="15"/>
    </row>
    <row r="2077" spans="1:60" x14ac:dyDescent="0.25">
      <c r="A2077" s="15"/>
      <c r="B2077" s="14" t="s">
        <v>6404</v>
      </c>
      <c r="C2077" s="14" t="s">
        <v>6405</v>
      </c>
      <c r="D2077" s="14" t="s">
        <v>6406</v>
      </c>
      <c r="E2077" s="16" t="s">
        <v>27</v>
      </c>
      <c r="F2077" s="16" t="s">
        <v>28</v>
      </c>
      <c r="G2077" s="81" t="s">
        <v>64</v>
      </c>
      <c r="H2077" s="82" t="s">
        <v>2118</v>
      </c>
      <c r="I2077" s="17" t="s">
        <v>31</v>
      </c>
      <c r="J2077" s="17" t="s">
        <v>64</v>
      </c>
      <c r="K2077" s="15"/>
      <c r="L2077" s="18">
        <v>43847</v>
      </c>
      <c r="M2077" s="83"/>
      <c r="N2077" s="84"/>
      <c r="O2077" s="84">
        <v>1047.3414999991701</v>
      </c>
      <c r="P2077" s="85">
        <f t="shared" si="32"/>
        <v>0</v>
      </c>
      <c r="Q2077" s="18">
        <v>43847</v>
      </c>
      <c r="R2077" s="86"/>
      <c r="S2077" s="86">
        <v>7507252.3520156201</v>
      </c>
      <c r="T2077" s="15"/>
      <c r="U2077" s="19"/>
      <c r="V2077" s="51"/>
      <c r="W2077" s="19"/>
      <c r="X2077" s="51"/>
      <c r="Y2077" s="19"/>
      <c r="Z2077" s="51"/>
      <c r="AA2077" s="19"/>
      <c r="AB2077" s="51"/>
      <c r="AC2077" s="19"/>
      <c r="AD2077" s="51"/>
      <c r="AE2077" s="19"/>
      <c r="AF2077" s="87"/>
      <c r="AG2077" s="19"/>
      <c r="AH2077" s="51"/>
      <c r="AI2077" s="19"/>
      <c r="AJ2077" s="51"/>
      <c r="AK2077" s="19"/>
      <c r="AL2077" s="19"/>
      <c r="AM2077" s="51"/>
      <c r="AN2077" s="15"/>
      <c r="AO2077" s="22">
        <v>6.5514005837030698E-4</v>
      </c>
      <c r="AP2077" s="22">
        <v>-5.2998089267930503E-4</v>
      </c>
      <c r="AQ2077" s="22">
        <v>1.8458631220710201E-3</v>
      </c>
      <c r="AR2077" s="22">
        <v>9.19215903195436E-4</v>
      </c>
      <c r="AS2077" s="20"/>
      <c r="AT2077" s="20"/>
      <c r="AU2077" s="20"/>
      <c r="AV2077" s="21"/>
      <c r="AW2077" s="15"/>
      <c r="AX2077" s="25"/>
      <c r="AY2077" s="26"/>
      <c r="AZ2077" s="26"/>
      <c r="BA2077" s="26"/>
      <c r="BB2077" s="85"/>
      <c r="BC2077" s="88">
        <v>-0.117563267951596</v>
      </c>
      <c r="BD2077" s="18">
        <v>43754</v>
      </c>
      <c r="BE2077" s="18">
        <v>43760</v>
      </c>
      <c r="BF2077" s="20">
        <v>13</v>
      </c>
      <c r="BG2077" s="18">
        <v>43773</v>
      </c>
      <c r="BH2077" s="15"/>
    </row>
    <row r="2078" spans="1:60" x14ac:dyDescent="0.25">
      <c r="A2078" s="15"/>
      <c r="B2078" s="14" t="s">
        <v>6407</v>
      </c>
      <c r="C2078" s="14" t="s">
        <v>6408</v>
      </c>
      <c r="D2078" s="14" t="s">
        <v>6409</v>
      </c>
      <c r="E2078" s="16" t="s">
        <v>36</v>
      </c>
      <c r="F2078" s="16" t="s">
        <v>114</v>
      </c>
      <c r="G2078" s="81" t="s">
        <v>115</v>
      </c>
      <c r="H2078" s="82" t="s">
        <v>182</v>
      </c>
      <c r="I2078" s="17" t="s">
        <v>31</v>
      </c>
      <c r="J2078" s="17" t="s">
        <v>6410</v>
      </c>
      <c r="K2078" s="15"/>
      <c r="L2078" s="18">
        <v>44022</v>
      </c>
      <c r="M2078" s="83">
        <v>2407.4120999984402</v>
      </c>
      <c r="N2078" s="84">
        <v>2407.4120999984402</v>
      </c>
      <c r="O2078" s="84">
        <v>2591.23550000042</v>
      </c>
      <c r="P2078" s="85">
        <f t="shared" si="32"/>
        <v>0.92905955479463365</v>
      </c>
      <c r="Q2078" s="18">
        <v>43881</v>
      </c>
      <c r="R2078" s="86">
        <v>26363469.175000001</v>
      </c>
      <c r="S2078" s="86">
        <v>30369552.1854375</v>
      </c>
      <c r="T2078" s="15"/>
      <c r="U2078" s="19">
        <v>2.8085496305720898E-3</v>
      </c>
      <c r="V2078" s="51">
        <v>0.32276787842420201</v>
      </c>
      <c r="W2078" s="19">
        <v>3.1110080321013801E-2</v>
      </c>
      <c r="X2078" s="51">
        <v>3.8999252831672502</v>
      </c>
      <c r="Y2078" s="19">
        <v>-6.0830155027360902E-2</v>
      </c>
      <c r="Z2078" s="51">
        <v>13.2486579555116</v>
      </c>
      <c r="AA2078" s="19">
        <v>-3.3447200021328199E-2</v>
      </c>
      <c r="AB2078" s="51">
        <v>17.231946901039901</v>
      </c>
      <c r="AC2078" s="19">
        <v>9.5327694980369398E-3</v>
      </c>
      <c r="AD2078" s="51">
        <v>25.2391324480704</v>
      </c>
      <c r="AE2078" s="19">
        <v>4.0865594246497501E-2</v>
      </c>
      <c r="AF2078" s="87">
        <v>21.863791473239001</v>
      </c>
      <c r="AG2078" s="19">
        <v>6.5482167374284498E-3</v>
      </c>
      <c r="AH2078" s="51">
        <v>-1.14399931808293</v>
      </c>
      <c r="AI2078" s="19">
        <v>-4.2781762257654898E-2</v>
      </c>
      <c r="AJ2078" s="51">
        <v>9.4487409812281804</v>
      </c>
      <c r="AK2078" s="19">
        <v>0.98441433940897705</v>
      </c>
      <c r="AL2078" s="19">
        <v>4.35756100887374E-2</v>
      </c>
      <c r="AM2078" s="51">
        <v>-25.987065418157702</v>
      </c>
      <c r="AN2078" s="15"/>
      <c r="AO2078" s="22">
        <v>1.4405413696295E-2</v>
      </c>
      <c r="AP2078" s="22">
        <v>-3.01827031544235E-2</v>
      </c>
      <c r="AQ2078" s="22">
        <v>5.1378903963268399E-2</v>
      </c>
      <c r="AR2078" s="22">
        <v>-9.5888552049436804E-2</v>
      </c>
      <c r="AS2078" s="20">
        <v>6</v>
      </c>
      <c r="AT2078" s="20">
        <v>6</v>
      </c>
      <c r="AU2078" s="20">
        <v>7</v>
      </c>
      <c r="AV2078" s="21">
        <v>5</v>
      </c>
      <c r="AW2078" s="15"/>
      <c r="AX2078" s="25">
        <v>8.1786009383213204E-2</v>
      </c>
      <c r="AY2078" s="26">
        <v>-0.62812320653938503</v>
      </c>
      <c r="AZ2078" s="26">
        <v>0.448087826435767</v>
      </c>
      <c r="BA2078" s="26">
        <v>-0.81429113109606999</v>
      </c>
      <c r="BB2078" s="85">
        <v>8.4212730432682292E-3</v>
      </c>
      <c r="BC2078" s="88">
        <v>-16.1697614903096</v>
      </c>
      <c r="BD2078" s="18">
        <v>43881</v>
      </c>
      <c r="BE2078" s="18">
        <v>43914</v>
      </c>
      <c r="BF2078" s="20"/>
      <c r="BG2078" s="18"/>
      <c r="BH2078" s="15"/>
    </row>
    <row r="2079" spans="1:60" x14ac:dyDescent="0.25">
      <c r="A2079" s="15"/>
      <c r="B2079" s="14" t="s">
        <v>6411</v>
      </c>
      <c r="C2079" s="14" t="s">
        <v>6412</v>
      </c>
      <c r="D2079" s="14" t="s">
        <v>6409</v>
      </c>
      <c r="E2079" s="16" t="s">
        <v>77</v>
      </c>
      <c r="F2079" s="16" t="s">
        <v>114</v>
      </c>
      <c r="G2079" s="81" t="s">
        <v>115</v>
      </c>
      <c r="H2079" s="82" t="s">
        <v>182</v>
      </c>
      <c r="I2079" s="17" t="s">
        <v>31</v>
      </c>
      <c r="J2079" s="17" t="s">
        <v>6413</v>
      </c>
      <c r="K2079" s="15"/>
      <c r="L2079" s="18">
        <v>44022</v>
      </c>
      <c r="M2079" s="83">
        <v>2899.3350999988602</v>
      </c>
      <c r="N2079" s="84">
        <v>2899.3350999988602</v>
      </c>
      <c r="O2079" s="84">
        <v>3105.72899999842</v>
      </c>
      <c r="P2079" s="85">
        <f t="shared" si="32"/>
        <v>0.9335441373024933</v>
      </c>
      <c r="Q2079" s="18">
        <v>43881</v>
      </c>
      <c r="R2079" s="86">
        <v>3280977.52</v>
      </c>
      <c r="S2079" s="86">
        <v>3791624.3272460899</v>
      </c>
      <c r="T2079" s="15"/>
      <c r="U2079" s="19">
        <v>2.8428120604076E-3</v>
      </c>
      <c r="V2079" s="51">
        <v>0.326194121407752</v>
      </c>
      <c r="W2079" s="19">
        <v>3.2167140627279898E-2</v>
      </c>
      <c r="X2079" s="51">
        <v>4.0056313137974904</v>
      </c>
      <c r="Y2079" s="19">
        <v>-5.49743510109693E-2</v>
      </c>
      <c r="Z2079" s="51">
        <v>13.834238357158</v>
      </c>
      <c r="AA2079" s="19">
        <v>-2.1273317013765301E-2</v>
      </c>
      <c r="AB2079" s="51">
        <v>18.449335201788902</v>
      </c>
      <c r="AC2079" s="19">
        <v>3.51066229377466E-2</v>
      </c>
      <c r="AD2079" s="51">
        <v>27.796517792041399</v>
      </c>
      <c r="AE2079" s="19">
        <v>8.0492492599732901E-2</v>
      </c>
      <c r="AF2079" s="87">
        <v>25.826481308584299</v>
      </c>
      <c r="AG2079" s="19">
        <v>6.8920549965696401E-3</v>
      </c>
      <c r="AH2079" s="51">
        <v>-1.1096154921688099</v>
      </c>
      <c r="AI2079" s="19">
        <v>-3.6484375337750001E-2</v>
      </c>
      <c r="AJ2079" s="51">
        <v>10.0784796732187</v>
      </c>
      <c r="AK2079" s="19">
        <v>0.52668901058321305</v>
      </c>
      <c r="AL2079" s="19">
        <v>4.5543644062490798E-2</v>
      </c>
      <c r="AM2079" s="51">
        <v>69.077848972636303</v>
      </c>
      <c r="AN2079" s="15"/>
      <c r="AO2079" s="22">
        <v>1.44400771150686E-2</v>
      </c>
      <c r="AP2079" s="22">
        <v>-3.01495812946087E-2</v>
      </c>
      <c r="AQ2079" s="22">
        <v>5.2456786401307902E-2</v>
      </c>
      <c r="AR2079" s="22">
        <v>-9.4931203086162E-2</v>
      </c>
      <c r="AS2079" s="20">
        <v>6</v>
      </c>
      <c r="AT2079" s="20">
        <v>6</v>
      </c>
      <c r="AU2079" s="20">
        <v>7</v>
      </c>
      <c r="AV2079" s="21">
        <v>5</v>
      </c>
      <c r="AW2079" s="15"/>
      <c r="AX2079" s="25">
        <v>8.1805721605051104E-2</v>
      </c>
      <c r="AY2079" s="26">
        <v>-0.49051307645186198</v>
      </c>
      <c r="AZ2079" s="26">
        <v>0.48942033226103399</v>
      </c>
      <c r="BA2079" s="26">
        <v>-0.63902476411294595</v>
      </c>
      <c r="BB2079" s="85">
        <v>8.4236346478883204E-3</v>
      </c>
      <c r="BC2079" s="88">
        <v>-16.0752596249513</v>
      </c>
      <c r="BD2079" s="18">
        <v>43881</v>
      </c>
      <c r="BE2079" s="18">
        <v>43914</v>
      </c>
      <c r="BF2079" s="20"/>
      <c r="BG2079" s="18"/>
      <c r="BH2079" s="15"/>
    </row>
    <row r="2080" spans="1:60" x14ac:dyDescent="0.25">
      <c r="A2080" s="15"/>
      <c r="B2080" s="14" t="s">
        <v>6414</v>
      </c>
      <c r="C2080" s="14" t="s">
        <v>6415</v>
      </c>
      <c r="D2080" s="14" t="s">
        <v>6409</v>
      </c>
      <c r="E2080" s="16" t="s">
        <v>6416</v>
      </c>
      <c r="F2080" s="16" t="s">
        <v>114</v>
      </c>
      <c r="G2080" s="81" t="s">
        <v>115</v>
      </c>
      <c r="H2080" s="82" t="s">
        <v>182</v>
      </c>
      <c r="I2080" s="17" t="s">
        <v>31</v>
      </c>
      <c r="J2080" s="17" t="s">
        <v>64</v>
      </c>
      <c r="K2080" s="15"/>
      <c r="L2080" s="18">
        <v>44022</v>
      </c>
      <c r="M2080" s="83">
        <v>1071.6644999999601</v>
      </c>
      <c r="N2080" s="84">
        <v>1071.6644999999601</v>
      </c>
      <c r="O2080" s="84">
        <v>1145.3013000004</v>
      </c>
      <c r="P2080" s="85">
        <f t="shared" si="32"/>
        <v>0.93570530304958688</v>
      </c>
      <c r="Q2080" s="18">
        <v>43881</v>
      </c>
      <c r="R2080" s="86">
        <v>5107324.6440000003</v>
      </c>
      <c r="S2080" s="86">
        <v>4838792.0264687501</v>
      </c>
      <c r="T2080" s="15"/>
      <c r="U2080" s="19">
        <v>2.85932459883043E-3</v>
      </c>
      <c r="V2080" s="51">
        <v>0.32784537525003499</v>
      </c>
      <c r="W2080" s="19">
        <v>3.2674928661435801E-2</v>
      </c>
      <c r="X2080" s="51">
        <v>4.0564101172130904</v>
      </c>
      <c r="Y2080" s="19">
        <v>-5.2149680225775201E-2</v>
      </c>
      <c r="Z2080" s="51">
        <v>14.1167054356774</v>
      </c>
      <c r="AA2080" s="19">
        <v>-1.5374521510239001E-2</v>
      </c>
      <c r="AB2080" s="51">
        <v>19.039214752148801</v>
      </c>
      <c r="AC2080" s="19">
        <v>4.7613186930902898E-2</v>
      </c>
      <c r="AD2080" s="51">
        <v>29.047174191335198</v>
      </c>
      <c r="AE2080" s="19"/>
      <c r="AF2080" s="87"/>
      <c r="AG2080" s="19">
        <v>7.0571512824244599E-3</v>
      </c>
      <c r="AH2080" s="51">
        <v>-1.09310586358333</v>
      </c>
      <c r="AI2080" s="19">
        <v>-3.3446022030148001E-2</v>
      </c>
      <c r="AJ2080" s="51">
        <v>10.3823150039825</v>
      </c>
      <c r="AK2080" s="19">
        <v>6.3342990426463103E-2</v>
      </c>
      <c r="AL2080" s="19">
        <v>2.5032236326296701E-2</v>
      </c>
      <c r="AM2080" s="51">
        <v>34.745773845876101</v>
      </c>
      <c r="AN2080" s="15"/>
      <c r="AO2080" s="22">
        <v>1.4456718850851801E-2</v>
      </c>
      <c r="AP2080" s="22">
        <v>-3.0133667581139899E-2</v>
      </c>
      <c r="AQ2080" s="22">
        <v>5.2974570764490601E-2</v>
      </c>
      <c r="AR2080" s="22">
        <v>-9.4470480479649302E-2</v>
      </c>
      <c r="AS2080" s="20">
        <v>6</v>
      </c>
      <c r="AT2080" s="20">
        <v>6</v>
      </c>
      <c r="AU2080" s="20">
        <v>7</v>
      </c>
      <c r="AV2080" s="21">
        <v>5</v>
      </c>
      <c r="AW2080" s="15"/>
      <c r="AX2080" s="25">
        <v>8.1815834590233893E-2</v>
      </c>
      <c r="AY2080" s="26">
        <v>-0.42387443209190701</v>
      </c>
      <c r="AZ2080" s="26">
        <v>0.50943889659993102</v>
      </c>
      <c r="BA2080" s="26">
        <v>-0.55351176260228396</v>
      </c>
      <c r="BB2080" s="85">
        <v>8.4248361476966203E-3</v>
      </c>
      <c r="BC2080" s="88">
        <v>-16.029781857418101</v>
      </c>
      <c r="BD2080" s="18">
        <v>43881</v>
      </c>
      <c r="BE2080" s="18">
        <v>43914</v>
      </c>
      <c r="BF2080" s="20"/>
      <c r="BG2080" s="18"/>
      <c r="BH2080" s="15"/>
    </row>
    <row r="2081" spans="1:60" x14ac:dyDescent="0.25">
      <c r="A2081" s="15"/>
      <c r="B2081" s="14" t="s">
        <v>6417</v>
      </c>
      <c r="C2081" s="14" t="s">
        <v>6418</v>
      </c>
      <c r="D2081" s="14" t="s">
        <v>6409</v>
      </c>
      <c r="E2081" s="16" t="s">
        <v>55</v>
      </c>
      <c r="F2081" s="16" t="s">
        <v>114</v>
      </c>
      <c r="G2081" s="81" t="s">
        <v>115</v>
      </c>
      <c r="H2081" s="82" t="s">
        <v>182</v>
      </c>
      <c r="I2081" s="17" t="s">
        <v>31</v>
      </c>
      <c r="J2081" s="17" t="s">
        <v>6419</v>
      </c>
      <c r="K2081" s="15"/>
      <c r="L2081" s="18">
        <v>44022</v>
      </c>
      <c r="M2081" s="83">
        <v>1903.39269999973</v>
      </c>
      <c r="N2081" s="84">
        <v>1903.39269999973</v>
      </c>
      <c r="O2081" s="84">
        <v>2038.33819999918</v>
      </c>
      <c r="P2081" s="85">
        <f t="shared" si="32"/>
        <v>0.93379631505728333</v>
      </c>
      <c r="Q2081" s="18">
        <v>43881</v>
      </c>
      <c r="R2081" s="86">
        <v>18505123.278999999</v>
      </c>
      <c r="S2081" s="86">
        <v>21718695.588906299</v>
      </c>
      <c r="T2081" s="15"/>
      <c r="U2081" s="19">
        <v>2.8447411878005399E-3</v>
      </c>
      <c r="V2081" s="51">
        <v>0.32638703414704701</v>
      </c>
      <c r="W2081" s="19">
        <v>3.2226367449766299E-2</v>
      </c>
      <c r="X2081" s="51">
        <v>4.0115539960461302</v>
      </c>
      <c r="Y2081" s="19">
        <v>-5.4644902920699699E-2</v>
      </c>
      <c r="Z2081" s="51">
        <v>13.8671831661777</v>
      </c>
      <c r="AA2081" s="19">
        <v>-2.05865429907135E-2</v>
      </c>
      <c r="AB2081" s="51">
        <v>18.5180126040941</v>
      </c>
      <c r="AC2081" s="19">
        <v>3.6558796755343799E-2</v>
      </c>
      <c r="AD2081" s="51">
        <v>27.9417351737793</v>
      </c>
      <c r="AE2081" s="19">
        <v>8.2932376377430006E-2</v>
      </c>
      <c r="AF2081" s="87">
        <v>26.070469686353999</v>
      </c>
      <c r="AG2081" s="19">
        <v>6.9112869878153998E-3</v>
      </c>
      <c r="AH2081" s="51">
        <v>-1.1076922930442401</v>
      </c>
      <c r="AI2081" s="19">
        <v>-3.6130020350356097E-2</v>
      </c>
      <c r="AJ2081" s="51">
        <v>10.1139151719544</v>
      </c>
      <c r="AK2081" s="19">
        <v>0.58655722263967602</v>
      </c>
      <c r="AL2081" s="19">
        <v>4.9785583187258502E-2</v>
      </c>
      <c r="AM2081" s="51">
        <v>75.064670178224304</v>
      </c>
      <c r="AN2081" s="15"/>
      <c r="AO2081" s="22">
        <v>1.4442019883063E-2</v>
      </c>
      <c r="AP2081" s="22">
        <v>-3.0147745838803499E-2</v>
      </c>
      <c r="AQ2081" s="22">
        <v>5.2517179014103001E-2</v>
      </c>
      <c r="AR2081" s="22">
        <v>-9.4877134910348104E-2</v>
      </c>
      <c r="AS2081" s="20">
        <v>6</v>
      </c>
      <c r="AT2081" s="20">
        <v>6</v>
      </c>
      <c r="AU2081" s="20">
        <v>7</v>
      </c>
      <c r="AV2081" s="21">
        <v>5</v>
      </c>
      <c r="AW2081" s="15"/>
      <c r="AX2081" s="25">
        <v>8.1806839633791206E-2</v>
      </c>
      <c r="AY2081" s="26">
        <v>-0.48275266309201498</v>
      </c>
      <c r="AZ2081" s="26">
        <v>0.49175163174368203</v>
      </c>
      <c r="BA2081" s="26">
        <v>-0.62908785834679304</v>
      </c>
      <c r="BB2081" s="85">
        <v>8.4237685252719508E-3</v>
      </c>
      <c r="BC2081" s="88">
        <v>-16.069928925426201</v>
      </c>
      <c r="BD2081" s="18">
        <v>43881</v>
      </c>
      <c r="BE2081" s="18">
        <v>43914</v>
      </c>
      <c r="BF2081" s="20"/>
      <c r="BG2081" s="18"/>
      <c r="BH2081" s="15"/>
    </row>
    <row r="2082" spans="1:60" x14ac:dyDescent="0.25">
      <c r="A2082" s="15"/>
      <c r="B2082" s="14" t="s">
        <v>6420</v>
      </c>
      <c r="C2082" s="14" t="s">
        <v>6421</v>
      </c>
      <c r="D2082" s="14" t="s">
        <v>6409</v>
      </c>
      <c r="E2082" s="16" t="s">
        <v>59</v>
      </c>
      <c r="F2082" s="16" t="s">
        <v>114</v>
      </c>
      <c r="G2082" s="81" t="s">
        <v>115</v>
      </c>
      <c r="H2082" s="82" t="s">
        <v>182</v>
      </c>
      <c r="I2082" s="17" t="s">
        <v>31</v>
      </c>
      <c r="J2082" s="17" t="s">
        <v>6422</v>
      </c>
      <c r="K2082" s="15"/>
      <c r="L2082" s="18">
        <v>44022</v>
      </c>
      <c r="M2082" s="83">
        <v>1419.0068999994501</v>
      </c>
      <c r="N2082" s="84">
        <v>1419.0068999994501</v>
      </c>
      <c r="O2082" s="84">
        <v>1517.0953999999899</v>
      </c>
      <c r="P2082" s="85">
        <f t="shared" si="32"/>
        <v>0.93534454062642303</v>
      </c>
      <c r="Q2082" s="18">
        <v>43881</v>
      </c>
      <c r="R2082" s="86">
        <v>1700358.152</v>
      </c>
      <c r="S2082" s="86">
        <v>1750489.3477675801</v>
      </c>
      <c r="T2082" s="15"/>
      <c r="U2082" s="19">
        <v>2.8564662115968501E-3</v>
      </c>
      <c r="V2082" s="51">
        <v>0.32755953652667802</v>
      </c>
      <c r="W2082" s="19">
        <v>3.2590252787486E-2</v>
      </c>
      <c r="X2082" s="51">
        <v>4.0479425298181004</v>
      </c>
      <c r="Y2082" s="19">
        <v>-5.2621258715589599E-2</v>
      </c>
      <c r="Z2082" s="51">
        <v>14.069547586696</v>
      </c>
      <c r="AA2082" s="19">
        <v>-1.6360363882995398E-2</v>
      </c>
      <c r="AB2082" s="51">
        <v>18.940630514873199</v>
      </c>
      <c r="AC2082" s="19">
        <v>4.55177457533864E-2</v>
      </c>
      <c r="AD2082" s="51">
        <v>28.837630073598099</v>
      </c>
      <c r="AE2082" s="19">
        <v>9.69999092412763E-2</v>
      </c>
      <c r="AF2082" s="87">
        <v>27.4772229727241</v>
      </c>
      <c r="AG2082" s="19">
        <v>7.0295858731697098E-3</v>
      </c>
      <c r="AH2082" s="51">
        <v>-1.0958624045088099</v>
      </c>
      <c r="AI2082" s="19">
        <v>-3.3953279512388697E-2</v>
      </c>
      <c r="AJ2082" s="51">
        <v>10.3315892557584</v>
      </c>
      <c r="AK2082" s="19">
        <v>0.41900689999980401</v>
      </c>
      <c r="AL2082" s="19">
        <v>3.7524519808357602E-2</v>
      </c>
      <c r="AM2082" s="51">
        <v>58.309637914237101</v>
      </c>
      <c r="AN2082" s="15"/>
      <c r="AO2082" s="22">
        <v>1.44539172015357E-2</v>
      </c>
      <c r="AP2082" s="22">
        <v>-3.0136311633214102E-2</v>
      </c>
      <c r="AQ2082" s="22">
        <v>5.2888232601617298E-2</v>
      </c>
      <c r="AR2082" s="22">
        <v>-9.4547447929508102E-2</v>
      </c>
      <c r="AS2082" s="20">
        <v>6</v>
      </c>
      <c r="AT2082" s="20">
        <v>6</v>
      </c>
      <c r="AU2082" s="20">
        <v>7</v>
      </c>
      <c r="AV2082" s="21">
        <v>5</v>
      </c>
      <c r="AW2082" s="15"/>
      <c r="AX2082" s="25">
        <v>8.1814146414690203E-2</v>
      </c>
      <c r="AY2082" s="26">
        <v>-0.43501022593773098</v>
      </c>
      <c r="AZ2082" s="26">
        <v>0.50609299074130798</v>
      </c>
      <c r="BA2082" s="26">
        <v>-0.56783062492468195</v>
      </c>
      <c r="BB2082" s="85">
        <v>8.4246356532730708E-3</v>
      </c>
      <c r="BC2082" s="88">
        <v>-16.0373764234246</v>
      </c>
      <c r="BD2082" s="18">
        <v>43881</v>
      </c>
      <c r="BE2082" s="18">
        <v>43914</v>
      </c>
      <c r="BF2082" s="20"/>
      <c r="BG2082" s="18"/>
      <c r="BH2082" s="15"/>
    </row>
    <row r="2083" spans="1:60" x14ac:dyDescent="0.25">
      <c r="A2083" s="15"/>
      <c r="B2083" s="14" t="s">
        <v>6423</v>
      </c>
      <c r="C2083" s="14" t="s">
        <v>6424</v>
      </c>
      <c r="D2083" s="14" t="s">
        <v>6409</v>
      </c>
      <c r="E2083" s="16" t="s">
        <v>128</v>
      </c>
      <c r="F2083" s="16" t="s">
        <v>114</v>
      </c>
      <c r="G2083" s="81" t="s">
        <v>115</v>
      </c>
      <c r="H2083" s="82" t="s">
        <v>182</v>
      </c>
      <c r="I2083" s="17" t="s">
        <v>31</v>
      </c>
      <c r="J2083" s="17" t="s">
        <v>6425</v>
      </c>
      <c r="K2083" s="15"/>
      <c r="L2083" s="18">
        <v>44022</v>
      </c>
      <c r="M2083" s="83">
        <v>1235.81039999984</v>
      </c>
      <c r="N2083" s="84">
        <v>1235.81039999984</v>
      </c>
      <c r="O2083" s="84">
        <v>1235.81039999984</v>
      </c>
      <c r="P2083" s="85">
        <f t="shared" si="32"/>
        <v>1</v>
      </c>
      <c r="Q2083" s="18">
        <v>44022</v>
      </c>
      <c r="R2083" s="86">
        <v>0</v>
      </c>
      <c r="S2083" s="86">
        <v>0</v>
      </c>
      <c r="T2083" s="15"/>
      <c r="U2083" s="19">
        <v>0</v>
      </c>
      <c r="V2083" s="51">
        <v>4.1912915366992799E-2</v>
      </c>
      <c r="W2083" s="19">
        <v>0</v>
      </c>
      <c r="X2083" s="51">
        <v>0.78891725106586796</v>
      </c>
      <c r="Y2083" s="19">
        <v>0</v>
      </c>
      <c r="Z2083" s="51">
        <v>19.3316734582477</v>
      </c>
      <c r="AA2083" s="19">
        <v>0</v>
      </c>
      <c r="AB2083" s="51">
        <v>20.576666903158198</v>
      </c>
      <c r="AC2083" s="19">
        <v>6.1895033450127803E-3</v>
      </c>
      <c r="AD2083" s="51">
        <v>24.904805832746199</v>
      </c>
      <c r="AE2083" s="19">
        <v>6.6344850329187494E-2</v>
      </c>
      <c r="AF2083" s="87">
        <v>24.411717081529801</v>
      </c>
      <c r="AG2083" s="19">
        <v>0</v>
      </c>
      <c r="AH2083" s="51">
        <v>-1.79882099182578</v>
      </c>
      <c r="AI2083" s="19">
        <v>0</v>
      </c>
      <c r="AJ2083" s="51">
        <v>13.726917206993701</v>
      </c>
      <c r="AK2083" s="19">
        <v>0.23581039999960901</v>
      </c>
      <c r="AL2083" s="19">
        <v>4.0963650057165103E-2</v>
      </c>
      <c r="AM2083" s="51">
        <v>21.465526956308199</v>
      </c>
      <c r="AN2083" s="15"/>
      <c r="AO2083" s="22">
        <v>0</v>
      </c>
      <c r="AP2083" s="22">
        <v>0</v>
      </c>
      <c r="AQ2083" s="22">
        <v>0</v>
      </c>
      <c r="AR2083" s="22">
        <v>0</v>
      </c>
      <c r="AS2083" s="20">
        <v>0</v>
      </c>
      <c r="AT2083" s="20">
        <v>0</v>
      </c>
      <c r="AU2083" s="20">
        <v>7</v>
      </c>
      <c r="AV2083" s="21">
        <v>5</v>
      </c>
      <c r="AW2083" s="15"/>
      <c r="AX2083" s="25">
        <v>0</v>
      </c>
      <c r="AY2083" s="26">
        <v>-115.173126170179</v>
      </c>
      <c r="AZ2083" s="26">
        <v>0.54146558877982898</v>
      </c>
      <c r="BA2083" s="26">
        <v>-15.964106449086101</v>
      </c>
      <c r="BB2083" s="85">
        <v>0</v>
      </c>
      <c r="BC2083" s="88">
        <v>0</v>
      </c>
      <c r="BD2083" s="18">
        <v>43657</v>
      </c>
      <c r="BE2083" s="18"/>
      <c r="BF2083" s="20"/>
      <c r="BG2083" s="18"/>
      <c r="BH2083" s="15"/>
    </row>
    <row r="2084" spans="1:60" x14ac:dyDescent="0.25">
      <c r="A2084" s="15"/>
      <c r="B2084" s="14" t="s">
        <v>6426</v>
      </c>
      <c r="C2084" s="14" t="s">
        <v>6427</v>
      </c>
      <c r="D2084" s="14" t="s">
        <v>6409</v>
      </c>
      <c r="E2084" s="16" t="s">
        <v>135</v>
      </c>
      <c r="F2084" s="16" t="s">
        <v>114</v>
      </c>
      <c r="G2084" s="81" t="s">
        <v>115</v>
      </c>
      <c r="H2084" s="82" t="s">
        <v>182</v>
      </c>
      <c r="I2084" s="17" t="s">
        <v>31</v>
      </c>
      <c r="J2084" s="17" t="s">
        <v>6428</v>
      </c>
      <c r="K2084" s="15"/>
      <c r="L2084" s="18">
        <v>44022</v>
      </c>
      <c r="M2084" s="83">
        <v>1514.4880999997299</v>
      </c>
      <c r="N2084" s="84">
        <v>1514.4880999997299</v>
      </c>
      <c r="O2084" s="84">
        <v>1626.3166000004901</v>
      </c>
      <c r="P2084" s="85">
        <f t="shared" si="32"/>
        <v>0.93123817342777759</v>
      </c>
      <c r="Q2084" s="18">
        <v>43881</v>
      </c>
      <c r="R2084" s="86">
        <v>30089.812000000002</v>
      </c>
      <c r="S2084" s="86">
        <v>27752.5072328186</v>
      </c>
      <c r="T2084" s="15"/>
      <c r="U2084" s="19">
        <v>2.8252148986212E-3</v>
      </c>
      <c r="V2084" s="51">
        <v>0.32443440522911299</v>
      </c>
      <c r="W2084" s="19">
        <v>3.1624073097191299E-2</v>
      </c>
      <c r="X2084" s="51">
        <v>3.9513245607849998</v>
      </c>
      <c r="Y2084" s="19">
        <v>-5.7986385138065102E-2</v>
      </c>
      <c r="Z2084" s="51">
        <v>13.5330349444412</v>
      </c>
      <c r="AA2084" s="19">
        <v>-2.7543872435671801E-2</v>
      </c>
      <c r="AB2084" s="51">
        <v>17.822279659594599</v>
      </c>
      <c r="AC2084" s="19">
        <v>2.18927653950232E-2</v>
      </c>
      <c r="AD2084" s="51">
        <v>26.4751320377691</v>
      </c>
      <c r="AE2084" s="19">
        <v>6.0034097739844597E-2</v>
      </c>
      <c r="AF2084" s="87">
        <v>23.7806418225809</v>
      </c>
      <c r="AG2084" s="19">
        <v>6.7154998978367101E-3</v>
      </c>
      <c r="AH2084" s="51">
        <v>-1.1272710020421099</v>
      </c>
      <c r="AI2084" s="19">
        <v>-3.9723790816424298E-2</v>
      </c>
      <c r="AJ2084" s="51">
        <v>9.7545381253585202</v>
      </c>
      <c r="AK2084" s="19">
        <v>0.514488099999726</v>
      </c>
      <c r="AL2084" s="19">
        <v>4.46609341070143E-2</v>
      </c>
      <c r="AM2084" s="51">
        <v>67.857757914229296</v>
      </c>
      <c r="AN2084" s="15"/>
      <c r="AO2084" s="22">
        <v>1.44222613635066E-2</v>
      </c>
      <c r="AP2084" s="22">
        <v>-3.01665577671884E-2</v>
      </c>
      <c r="AQ2084" s="22">
        <v>5.1903335863244103E-2</v>
      </c>
      <c r="AR2084" s="22">
        <v>-9.5422862825216698E-2</v>
      </c>
      <c r="AS2084" s="20">
        <v>6</v>
      </c>
      <c r="AT2084" s="20">
        <v>6</v>
      </c>
      <c r="AU2084" s="20">
        <v>7</v>
      </c>
      <c r="AV2084" s="21">
        <v>5</v>
      </c>
      <c r="AW2084" s="15"/>
      <c r="AX2084" s="25">
        <v>8.1795314683258805E-2</v>
      </c>
      <c r="AY2084" s="26">
        <v>-0.56138022222330597</v>
      </c>
      <c r="AZ2084" s="26">
        <v>0.46813395678554998</v>
      </c>
      <c r="BA2084" s="26">
        <v>-0.72950776709239995</v>
      </c>
      <c r="BB2084" s="85">
        <v>8.4223924930574897E-3</v>
      </c>
      <c r="BC2084" s="88">
        <v>-16.123797789507101</v>
      </c>
      <c r="BD2084" s="18">
        <v>43881</v>
      </c>
      <c r="BE2084" s="18">
        <v>43914</v>
      </c>
      <c r="BF2084" s="20"/>
      <c r="BG2084" s="18"/>
      <c r="BH2084" s="15"/>
    </row>
    <row r="2085" spans="1:60" x14ac:dyDescent="0.25">
      <c r="A2085" s="15"/>
      <c r="B2085" s="14" t="s">
        <v>6429</v>
      </c>
      <c r="C2085" s="14" t="s">
        <v>6430</v>
      </c>
      <c r="D2085" s="14" t="s">
        <v>6431</v>
      </c>
      <c r="E2085" s="16" t="s">
        <v>36</v>
      </c>
      <c r="F2085" s="16" t="s">
        <v>350</v>
      </c>
      <c r="G2085" s="81" t="s">
        <v>38</v>
      </c>
      <c r="H2085" s="82" t="s">
        <v>395</v>
      </c>
      <c r="I2085" s="17" t="s">
        <v>31</v>
      </c>
      <c r="J2085" s="17" t="s">
        <v>6432</v>
      </c>
      <c r="K2085" s="15"/>
      <c r="L2085" s="18">
        <v>44022</v>
      </c>
      <c r="M2085" s="83">
        <v>1566.0117000006101</v>
      </c>
      <c r="N2085" s="84">
        <v>1566.0117000006101</v>
      </c>
      <c r="O2085" s="84">
        <v>1570.9812000002701</v>
      </c>
      <c r="P2085" s="85">
        <f t="shared" si="32"/>
        <v>0.99683669034380606</v>
      </c>
      <c r="Q2085" s="18">
        <v>43843</v>
      </c>
      <c r="R2085" s="86">
        <v>608792.35400000005</v>
      </c>
      <c r="S2085" s="86">
        <v>491148.55964892602</v>
      </c>
      <c r="T2085" s="15"/>
      <c r="U2085" s="19">
        <v>4.4166422503621999E-3</v>
      </c>
      <c r="V2085" s="51">
        <v>0.48357714040321298</v>
      </c>
      <c r="W2085" s="19">
        <v>0.105374742179265</v>
      </c>
      <c r="X2085" s="51">
        <v>11.3263914689887</v>
      </c>
      <c r="Y2085" s="19">
        <v>1.5996505413568202E-2</v>
      </c>
      <c r="Z2085" s="51">
        <v>20.9313239995972</v>
      </c>
      <c r="AA2085" s="19">
        <v>0.220973882347753</v>
      </c>
      <c r="AB2085" s="51">
        <v>42.674055137962597</v>
      </c>
      <c r="AC2085" s="19">
        <v>0.19647638046444599</v>
      </c>
      <c r="AD2085" s="51">
        <v>43.933493544696802</v>
      </c>
      <c r="AE2085" s="19">
        <v>0.222756642871827</v>
      </c>
      <c r="AF2085" s="87">
        <v>40.052896335779202</v>
      </c>
      <c r="AG2085" s="19">
        <v>3.7882150356381303E-2</v>
      </c>
      <c r="AH2085" s="51">
        <v>1.9893940438123501</v>
      </c>
      <c r="AI2085" s="19">
        <v>6.42755803455657E-2</v>
      </c>
      <c r="AJ2085" s="51">
        <v>20.154475241550202</v>
      </c>
      <c r="AK2085" s="19">
        <v>0.84423263537464699</v>
      </c>
      <c r="AL2085" s="19">
        <v>5.2649894201749703E-2</v>
      </c>
      <c r="AM2085" s="51">
        <v>14.820040264981801</v>
      </c>
      <c r="AN2085" s="15"/>
      <c r="AO2085" s="22">
        <v>3.5251201257779002E-2</v>
      </c>
      <c r="AP2085" s="22">
        <v>-4.6045429192454301E-2</v>
      </c>
      <c r="AQ2085" s="22">
        <v>0.10510480811542899</v>
      </c>
      <c r="AR2085" s="22">
        <v>-9.5933162828296198E-2</v>
      </c>
      <c r="AS2085" s="20">
        <v>7</v>
      </c>
      <c r="AT2085" s="20">
        <v>5</v>
      </c>
      <c r="AU2085" s="20">
        <v>8</v>
      </c>
      <c r="AV2085" s="21">
        <v>4</v>
      </c>
      <c r="AW2085" s="15"/>
      <c r="AX2085" s="25">
        <v>0.170277535883361</v>
      </c>
      <c r="AY2085" s="26">
        <v>1.1291197466507601</v>
      </c>
      <c r="AZ2085" s="26">
        <v>1.2837050253292499</v>
      </c>
      <c r="BA2085" s="26">
        <v>1.6341001331002201</v>
      </c>
      <c r="BB2085" s="85">
        <v>1.7552860238119999E-2</v>
      </c>
      <c r="BC2085" s="88">
        <v>-21.272049595485399</v>
      </c>
      <c r="BD2085" s="18">
        <v>43843</v>
      </c>
      <c r="BE2085" s="18">
        <v>43910</v>
      </c>
      <c r="BF2085" s="20"/>
      <c r="BG2085" s="18"/>
      <c r="BH2085" s="15"/>
    </row>
    <row r="2086" spans="1:60" x14ac:dyDescent="0.25">
      <c r="A2086" s="15"/>
      <c r="B2086" s="14" t="s">
        <v>6433</v>
      </c>
      <c r="C2086" s="14" t="s">
        <v>6434</v>
      </c>
      <c r="D2086" s="14" t="s">
        <v>6431</v>
      </c>
      <c r="E2086" s="16" t="s">
        <v>43</v>
      </c>
      <c r="F2086" s="16" t="s">
        <v>350</v>
      </c>
      <c r="G2086" s="81" t="s">
        <v>38</v>
      </c>
      <c r="H2086" s="82" t="s">
        <v>395</v>
      </c>
      <c r="I2086" s="17" t="s">
        <v>31</v>
      </c>
      <c r="J2086" s="17" t="s">
        <v>6435</v>
      </c>
      <c r="K2086" s="15"/>
      <c r="L2086" s="18">
        <v>44022</v>
      </c>
      <c r="M2086" s="83">
        <v>2542.7718000002201</v>
      </c>
      <c r="N2086" s="84">
        <v>2542.7718000002201</v>
      </c>
      <c r="O2086" s="84">
        <v>2542.7718000002201</v>
      </c>
      <c r="P2086" s="85">
        <f t="shared" si="32"/>
        <v>1</v>
      </c>
      <c r="Q2086" s="18">
        <v>44022</v>
      </c>
      <c r="R2086" s="86">
        <v>4332396.602</v>
      </c>
      <c r="S2086" s="86">
        <v>3876599.3053281298</v>
      </c>
      <c r="T2086" s="15"/>
      <c r="U2086" s="19">
        <v>4.4933681492693696E-3</v>
      </c>
      <c r="V2086" s="51">
        <v>0.49124973029392999</v>
      </c>
      <c r="W2086" s="19">
        <v>0.107910928167257</v>
      </c>
      <c r="X2086" s="51">
        <v>11.580010067788001</v>
      </c>
      <c r="Y2086" s="19">
        <v>3.0220083752283199E-2</v>
      </c>
      <c r="Z2086" s="51">
        <v>22.3536818334833</v>
      </c>
      <c r="AA2086" s="19">
        <v>0.25559193461405799</v>
      </c>
      <c r="AB2086" s="51">
        <v>46.1358603645931</v>
      </c>
      <c r="AC2086" s="19">
        <v>0.26518818589276599</v>
      </c>
      <c r="AD2086" s="51">
        <v>50.804674087557899</v>
      </c>
      <c r="AE2086" s="19">
        <v>0.329536224722979</v>
      </c>
      <c r="AF2086" s="87">
        <v>50.730854520923501</v>
      </c>
      <c r="AG2086" s="19">
        <v>3.8675274841807501E-2</v>
      </c>
      <c r="AH2086" s="51">
        <v>2.0687064923549801</v>
      </c>
      <c r="AI2086" s="19">
        <v>7.9999785933978301E-2</v>
      </c>
      <c r="AJ2086" s="51">
        <v>21.726895800384199</v>
      </c>
      <c r="AK2086" s="19">
        <v>1.6899098698841399</v>
      </c>
      <c r="AL2086" s="19">
        <v>8.6490460082131904E-2</v>
      </c>
      <c r="AM2086" s="51">
        <v>99.3877637159312</v>
      </c>
      <c r="AN2086" s="15"/>
      <c r="AO2086" s="22">
        <v>3.5330297161635799E-2</v>
      </c>
      <c r="AP2086" s="22">
        <v>-4.5972559802103199E-2</v>
      </c>
      <c r="AQ2086" s="22">
        <v>0.107640456266381</v>
      </c>
      <c r="AR2086" s="22">
        <v>-9.3789782824460405E-2</v>
      </c>
      <c r="AS2086" s="20">
        <v>7</v>
      </c>
      <c r="AT2086" s="20">
        <v>5</v>
      </c>
      <c r="AU2086" s="20">
        <v>8</v>
      </c>
      <c r="AV2086" s="21">
        <v>4</v>
      </c>
      <c r="AW2086" s="15"/>
      <c r="AX2086" s="25">
        <v>0.17033370470453499</v>
      </c>
      <c r="AY2086" s="26">
        <v>1.3161643045586999</v>
      </c>
      <c r="AZ2086" s="26">
        <v>1.39207402947977</v>
      </c>
      <c r="BA2086" s="26">
        <v>1.91653341966958</v>
      </c>
      <c r="BB2086" s="85">
        <v>1.7560504988377901E-2</v>
      </c>
      <c r="BC2086" s="88">
        <v>-20.868082166416599</v>
      </c>
      <c r="BD2086" s="18">
        <v>43843</v>
      </c>
      <c r="BE2086" s="18">
        <v>43910</v>
      </c>
      <c r="BF2086" s="20">
        <v>125</v>
      </c>
      <c r="BG2086" s="18">
        <v>44018</v>
      </c>
      <c r="BH2086" s="15"/>
    </row>
    <row r="2087" spans="1:60" x14ac:dyDescent="0.25">
      <c r="A2087" s="15"/>
      <c r="B2087" s="14" t="s">
        <v>6436</v>
      </c>
      <c r="C2087" s="14" t="s">
        <v>6437</v>
      </c>
      <c r="D2087" s="14" t="s">
        <v>6431</v>
      </c>
      <c r="E2087" s="16" t="s">
        <v>257</v>
      </c>
      <c r="F2087" s="16" t="s">
        <v>350</v>
      </c>
      <c r="G2087" s="81" t="s">
        <v>38</v>
      </c>
      <c r="H2087" s="82" t="s">
        <v>395</v>
      </c>
      <c r="I2087" s="17" t="s">
        <v>31</v>
      </c>
      <c r="J2087" s="17" t="s">
        <v>6438</v>
      </c>
      <c r="K2087" s="15"/>
      <c r="L2087" s="18">
        <v>44022</v>
      </c>
      <c r="M2087" s="83">
        <v>2671.9818999990798</v>
      </c>
      <c r="N2087" s="84">
        <v>2671.9818999990798</v>
      </c>
      <c r="O2087" s="84">
        <v>2671.9818999990798</v>
      </c>
      <c r="P2087" s="85">
        <f t="shared" si="32"/>
        <v>1</v>
      </c>
      <c r="Q2087" s="18">
        <v>44022</v>
      </c>
      <c r="R2087" s="86">
        <v>28469245.396000002</v>
      </c>
      <c r="S2087" s="86">
        <v>26051378.0509062</v>
      </c>
      <c r="T2087" s="15"/>
      <c r="U2087" s="19">
        <v>4.5030009168840496E-3</v>
      </c>
      <c r="V2087" s="51">
        <v>0.492213007055398</v>
      </c>
      <c r="W2087" s="19">
        <v>0.108229597859463</v>
      </c>
      <c r="X2087" s="51">
        <v>11.611877037008499</v>
      </c>
      <c r="Y2087" s="19">
        <v>3.2019988879255799E-2</v>
      </c>
      <c r="Z2087" s="51">
        <v>22.533672346180499</v>
      </c>
      <c r="AA2087" s="19">
        <v>0.26000751954066798</v>
      </c>
      <c r="AB2087" s="51">
        <v>46.577418857254102</v>
      </c>
      <c r="AC2087" s="19">
        <v>0.27408956338156698</v>
      </c>
      <c r="AD2087" s="51">
        <v>51.694811836408903</v>
      </c>
      <c r="AE2087" s="19">
        <v>0.34358502692892201</v>
      </c>
      <c r="AF2087" s="87">
        <v>52.135734741517801</v>
      </c>
      <c r="AG2087" s="19">
        <v>3.8774867152824299E-2</v>
      </c>
      <c r="AH2087" s="51">
        <v>2.0786657234566501</v>
      </c>
      <c r="AI2087" s="19">
        <v>8.1990402857627501E-2</v>
      </c>
      <c r="AJ2087" s="51">
        <v>21.9259574927564</v>
      </c>
      <c r="AK2087" s="19">
        <v>1.8007021718146301</v>
      </c>
      <c r="AL2087" s="19">
        <v>9.0173023407260203E-2</v>
      </c>
      <c r="AM2087" s="51">
        <v>110.46699390898</v>
      </c>
      <c r="AN2087" s="15"/>
      <c r="AO2087" s="22">
        <v>3.5340195938260897E-2</v>
      </c>
      <c r="AP2087" s="22">
        <v>-4.5963420591797297E-2</v>
      </c>
      <c r="AQ2087" s="22">
        <v>0.107959047973127</v>
      </c>
      <c r="AR2087" s="22">
        <v>-9.3520369096077097E-2</v>
      </c>
      <c r="AS2087" s="20">
        <v>7</v>
      </c>
      <c r="AT2087" s="20">
        <v>5</v>
      </c>
      <c r="AU2087" s="20">
        <v>8</v>
      </c>
      <c r="AV2087" s="21">
        <v>4</v>
      </c>
      <c r="AW2087" s="15"/>
      <c r="AX2087" s="25">
        <v>0.17034112598950699</v>
      </c>
      <c r="AY2087" s="26">
        <v>1.3399981384627599</v>
      </c>
      <c r="AZ2087" s="26">
        <v>1.40588483464489</v>
      </c>
      <c r="BA2087" s="26">
        <v>1.9527444749801399</v>
      </c>
      <c r="BB2087" s="85">
        <v>1.7561503163233301E-2</v>
      </c>
      <c r="BC2087" s="88">
        <v>-20.817223105404999</v>
      </c>
      <c r="BD2087" s="18">
        <v>43843</v>
      </c>
      <c r="BE2087" s="18">
        <v>43910</v>
      </c>
      <c r="BF2087" s="20">
        <v>125</v>
      </c>
      <c r="BG2087" s="18">
        <v>44018</v>
      </c>
      <c r="BH2087" s="15"/>
    </row>
    <row r="2088" spans="1:60" x14ac:dyDescent="0.25">
      <c r="A2088" s="15"/>
      <c r="B2088" s="14" t="s">
        <v>6439</v>
      </c>
      <c r="C2088" s="14" t="s">
        <v>6440</v>
      </c>
      <c r="D2088" s="14" t="s">
        <v>6431</v>
      </c>
      <c r="E2088" s="16" t="s">
        <v>83</v>
      </c>
      <c r="F2088" s="16" t="s">
        <v>350</v>
      </c>
      <c r="G2088" s="81" t="s">
        <v>38</v>
      </c>
      <c r="H2088" s="82" t="s">
        <v>395</v>
      </c>
      <c r="I2088" s="17" t="s">
        <v>31</v>
      </c>
      <c r="J2088" s="17" t="s">
        <v>6441</v>
      </c>
      <c r="K2088" s="15"/>
      <c r="L2088" s="18">
        <v>44022</v>
      </c>
      <c r="M2088" s="83">
        <v>1552.35569999926</v>
      </c>
      <c r="N2088" s="84">
        <v>1552.35569999926</v>
      </c>
      <c r="O2088" s="84">
        <v>1552.8030999992</v>
      </c>
      <c r="P2088" s="85">
        <f t="shared" si="32"/>
        <v>0.99971187589724664</v>
      </c>
      <c r="Q2088" s="18">
        <v>43843</v>
      </c>
      <c r="R2088" s="86">
        <v>255855.622</v>
      </c>
      <c r="S2088" s="86">
        <v>267880.34098095697</v>
      </c>
      <c r="T2088" s="15"/>
      <c r="U2088" s="19">
        <v>4.4327911509753903E-3</v>
      </c>
      <c r="V2088" s="51">
        <v>0.48519203046453202</v>
      </c>
      <c r="W2088" s="19">
        <v>0.10590858710755099</v>
      </c>
      <c r="X2088" s="51">
        <v>11.379775961817399</v>
      </c>
      <c r="Y2088" s="19">
        <v>1.8976116392877902E-2</v>
      </c>
      <c r="Z2088" s="51">
        <v>21.229285097535499</v>
      </c>
      <c r="AA2088" s="19">
        <v>0.22818615763564601</v>
      </c>
      <c r="AB2088" s="51">
        <v>43.3952826667228</v>
      </c>
      <c r="AC2088" s="19">
        <v>0.210634216833569</v>
      </c>
      <c r="AD2088" s="51">
        <v>45.349277181609096</v>
      </c>
      <c r="AE2088" s="19">
        <v>0.24452085341356</v>
      </c>
      <c r="AF2088" s="87">
        <v>42.229317389952499</v>
      </c>
      <c r="AG2088" s="19">
        <v>3.8049227565352298E-2</v>
      </c>
      <c r="AH2088" s="51">
        <v>2.0061017647094599</v>
      </c>
      <c r="AI2088" s="19">
        <v>6.7568550804935498E-2</v>
      </c>
      <c r="AJ2088" s="51">
        <v>20.483772287494499</v>
      </c>
      <c r="AK2088" s="19">
        <v>1.17188625393435</v>
      </c>
      <c r="AL2088" s="19">
        <v>6.7180396150433794E-2</v>
      </c>
      <c r="AM2088" s="51">
        <v>47.585402120952502</v>
      </c>
      <c r="AN2088" s="15"/>
      <c r="AO2088" s="22">
        <v>3.52678682811529E-2</v>
      </c>
      <c r="AP2088" s="22">
        <v>-4.6030095824826298E-2</v>
      </c>
      <c r="AQ2088" s="22">
        <v>0.105638515931787</v>
      </c>
      <c r="AR2088" s="22">
        <v>-9.5482060099166099E-2</v>
      </c>
      <c r="AS2088" s="20">
        <v>7</v>
      </c>
      <c r="AT2088" s="20">
        <v>5</v>
      </c>
      <c r="AU2088" s="20">
        <v>8</v>
      </c>
      <c r="AV2088" s="21">
        <v>4</v>
      </c>
      <c r="AW2088" s="15"/>
      <c r="AX2088" s="25">
        <v>0.170288955340511</v>
      </c>
      <c r="AY2088" s="26">
        <v>1.16811570409118</v>
      </c>
      <c r="AZ2088" s="26">
        <v>1.30629582721667</v>
      </c>
      <c r="BA2088" s="26">
        <v>1.69272466284565</v>
      </c>
      <c r="BB2088" s="85">
        <v>1.7554427423328901E-2</v>
      </c>
      <c r="BC2088" s="88">
        <v>-21.187122823146598</v>
      </c>
      <c r="BD2088" s="18">
        <v>43843</v>
      </c>
      <c r="BE2088" s="18">
        <v>43910</v>
      </c>
      <c r="BF2088" s="20"/>
      <c r="BG2088" s="18"/>
      <c r="BH2088" s="15"/>
    </row>
    <row r="2089" spans="1:60" x14ac:dyDescent="0.25">
      <c r="A2089" s="15"/>
      <c r="B2089" s="14" t="s">
        <v>6442</v>
      </c>
      <c r="C2089" s="14" t="s">
        <v>6443</v>
      </c>
      <c r="D2089" s="14" t="s">
        <v>6431</v>
      </c>
      <c r="E2089" s="16" t="s">
        <v>363</v>
      </c>
      <c r="F2089" s="16" t="s">
        <v>350</v>
      </c>
      <c r="G2089" s="81" t="s">
        <v>38</v>
      </c>
      <c r="H2089" s="82" t="s">
        <v>395</v>
      </c>
      <c r="I2089" s="17" t="s">
        <v>31</v>
      </c>
      <c r="J2089" s="17" t="s">
        <v>6444</v>
      </c>
      <c r="K2089" s="15"/>
      <c r="L2089" s="18">
        <v>44022</v>
      </c>
      <c r="M2089" s="83">
        <v>2032.46040000021</v>
      </c>
      <c r="N2089" s="84">
        <v>2032.46040000021</v>
      </c>
      <c r="O2089" s="84">
        <v>2032.46040000021</v>
      </c>
      <c r="P2089" s="85">
        <f t="shared" si="32"/>
        <v>1</v>
      </c>
      <c r="Q2089" s="18">
        <v>44022</v>
      </c>
      <c r="R2089" s="86">
        <v>19453086.046999998</v>
      </c>
      <c r="S2089" s="86">
        <v>15970612.3459375</v>
      </c>
      <c r="T2089" s="15"/>
      <c r="U2089" s="19">
        <v>4.4501592001324796E-3</v>
      </c>
      <c r="V2089" s="51">
        <v>0.48692883538024001</v>
      </c>
      <c r="W2089" s="19">
        <v>0.106482129978831</v>
      </c>
      <c r="X2089" s="51">
        <v>11.4371302489453</v>
      </c>
      <c r="Y2089" s="19">
        <v>2.2186017942658499E-2</v>
      </c>
      <c r="Z2089" s="51">
        <v>21.550275252520802</v>
      </c>
      <c r="AA2089" s="19">
        <v>0.23597935773810599</v>
      </c>
      <c r="AB2089" s="51">
        <v>44.1746026769979</v>
      </c>
      <c r="AC2089" s="19">
        <v>0.22602414068940599</v>
      </c>
      <c r="AD2089" s="51">
        <v>46.888269567221897</v>
      </c>
      <c r="AE2089" s="19">
        <v>0.268309425104235</v>
      </c>
      <c r="AF2089" s="87">
        <v>44.60817455902</v>
      </c>
      <c r="AG2089" s="19">
        <v>3.8228549896302901E-2</v>
      </c>
      <c r="AH2089" s="51">
        <v>2.0240339978045099</v>
      </c>
      <c r="AI2089" s="19">
        <v>7.1116682373030898E-2</v>
      </c>
      <c r="AJ2089" s="51">
        <v>20.8385854442895</v>
      </c>
      <c r="AK2089" s="19">
        <v>1.24454771344201</v>
      </c>
      <c r="AL2089" s="19">
        <v>7.0128550103618195E-2</v>
      </c>
      <c r="AM2089" s="51">
        <v>54.851548071717801</v>
      </c>
      <c r="AN2089" s="15"/>
      <c r="AO2089" s="22">
        <v>3.5285718984596301E-2</v>
      </c>
      <c r="AP2089" s="22">
        <v>-4.6013590248549001E-2</v>
      </c>
      <c r="AQ2089" s="22">
        <v>0.106212005821435</v>
      </c>
      <c r="AR2089" s="22">
        <v>-9.4997358104592394E-2</v>
      </c>
      <c r="AS2089" s="20">
        <v>7</v>
      </c>
      <c r="AT2089" s="20">
        <v>5</v>
      </c>
      <c r="AU2089" s="20">
        <v>8</v>
      </c>
      <c r="AV2089" s="21">
        <v>4</v>
      </c>
      <c r="AW2089" s="15"/>
      <c r="AX2089" s="25">
        <v>0.170301404077327</v>
      </c>
      <c r="AY2089" s="26">
        <v>1.21023678158235</v>
      </c>
      <c r="AZ2089" s="26">
        <v>1.33069843184603</v>
      </c>
      <c r="BA2089" s="26">
        <v>1.75620158071615</v>
      </c>
      <c r="BB2089" s="85">
        <v>1.75561301315065E-2</v>
      </c>
      <c r="BC2089" s="88">
        <v>-21.095824038988201</v>
      </c>
      <c r="BD2089" s="18">
        <v>43843</v>
      </c>
      <c r="BE2089" s="18">
        <v>43910</v>
      </c>
      <c r="BF2089" s="20">
        <v>129</v>
      </c>
      <c r="BG2089" s="18">
        <v>44022</v>
      </c>
      <c r="BH2089" s="15"/>
    </row>
    <row r="2090" spans="1:60" x14ac:dyDescent="0.25">
      <c r="A2090" s="15"/>
      <c r="B2090" s="14" t="s">
        <v>6445</v>
      </c>
      <c r="C2090" s="14" t="s">
        <v>6446</v>
      </c>
      <c r="D2090" s="14" t="s">
        <v>6431</v>
      </c>
      <c r="E2090" s="16" t="s">
        <v>367</v>
      </c>
      <c r="F2090" s="16" t="s">
        <v>350</v>
      </c>
      <c r="G2090" s="81" t="s">
        <v>38</v>
      </c>
      <c r="H2090" s="82" t="s">
        <v>395</v>
      </c>
      <c r="I2090" s="17" t="s">
        <v>31</v>
      </c>
      <c r="J2090" s="17" t="s">
        <v>6447</v>
      </c>
      <c r="K2090" s="15"/>
      <c r="L2090" s="18">
        <v>44022</v>
      </c>
      <c r="M2090" s="83">
        <v>2400.4805999994301</v>
      </c>
      <c r="N2090" s="84">
        <v>2400.4805999994301</v>
      </c>
      <c r="O2090" s="84">
        <v>2400.4805999994301</v>
      </c>
      <c r="P2090" s="85">
        <f t="shared" si="32"/>
        <v>1</v>
      </c>
      <c r="Q2090" s="18">
        <v>44022</v>
      </c>
      <c r="R2090" s="86">
        <v>2501829.4210000001</v>
      </c>
      <c r="S2090" s="86">
        <v>1969189.2705566401</v>
      </c>
      <c r="T2090" s="15"/>
      <c r="U2090" s="19">
        <v>4.4829047183156901E-3</v>
      </c>
      <c r="V2090" s="51">
        <v>0.49020338719856199</v>
      </c>
      <c r="W2090" s="19">
        <v>0.10756496748043</v>
      </c>
      <c r="X2090" s="51">
        <v>11.5454139991052</v>
      </c>
      <c r="Y2090" s="19">
        <v>2.8269831320358201E-2</v>
      </c>
      <c r="Z2090" s="51">
        <v>22.158656590298101</v>
      </c>
      <c r="AA2090" s="19">
        <v>0.25081689346378</v>
      </c>
      <c r="AB2090" s="51">
        <v>45.658356249565301</v>
      </c>
      <c r="AC2090" s="19">
        <v>0.25559594684833398</v>
      </c>
      <c r="AD2090" s="51">
        <v>49.845450183085603</v>
      </c>
      <c r="AE2090" s="19">
        <v>0.314451621190528</v>
      </c>
      <c r="AF2090" s="87">
        <v>49.222394167678402</v>
      </c>
      <c r="AG2090" s="19">
        <v>3.8567126612179002E-2</v>
      </c>
      <c r="AH2090" s="51">
        <v>2.0578916693921201</v>
      </c>
      <c r="AI2090" s="19">
        <v>7.7843080494858399E-2</v>
      </c>
      <c r="AJ2090" s="51">
        <v>21.511225256486799</v>
      </c>
      <c r="AK2090" s="19">
        <v>1.5746284696878901</v>
      </c>
      <c r="AL2090" s="19">
        <v>8.2508116523968097E-2</v>
      </c>
      <c r="AM2090" s="51">
        <v>87.859623696305803</v>
      </c>
      <c r="AN2090" s="15"/>
      <c r="AO2090" s="22">
        <v>3.5319495706062298E-2</v>
      </c>
      <c r="AP2090" s="22">
        <v>-4.5982495049465798E-2</v>
      </c>
      <c r="AQ2090" s="22">
        <v>0.107294545290642</v>
      </c>
      <c r="AR2090" s="22">
        <v>-9.4082209769112496E-2</v>
      </c>
      <c r="AS2090" s="20">
        <v>7</v>
      </c>
      <c r="AT2090" s="20">
        <v>5</v>
      </c>
      <c r="AU2090" s="20">
        <v>8</v>
      </c>
      <c r="AV2090" s="21">
        <v>4</v>
      </c>
      <c r="AW2090" s="15"/>
      <c r="AX2090" s="25">
        <v>0.17032572596217499</v>
      </c>
      <c r="AY2090" s="26">
        <v>1.29038320722793</v>
      </c>
      <c r="AZ2090" s="26">
        <v>1.3771353206902901</v>
      </c>
      <c r="BA2090" s="26">
        <v>1.8774194576471901</v>
      </c>
      <c r="BB2090" s="85">
        <v>1.7559429206394299E-2</v>
      </c>
      <c r="BC2090" s="88">
        <v>-20.9232623405696</v>
      </c>
      <c r="BD2090" s="18">
        <v>43843</v>
      </c>
      <c r="BE2090" s="18">
        <v>43910</v>
      </c>
      <c r="BF2090" s="20">
        <v>125</v>
      </c>
      <c r="BG2090" s="18">
        <v>44018</v>
      </c>
      <c r="BH2090" s="15"/>
    </row>
    <row r="2091" spans="1:60" x14ac:dyDescent="0.25">
      <c r="A2091" s="15"/>
      <c r="B2091" s="14" t="s">
        <v>6448</v>
      </c>
      <c r="C2091" s="14" t="s">
        <v>6449</v>
      </c>
      <c r="D2091" s="14" t="s">
        <v>6431</v>
      </c>
      <c r="E2091" s="16" t="s">
        <v>371</v>
      </c>
      <c r="F2091" s="16" t="s">
        <v>350</v>
      </c>
      <c r="G2091" s="81" t="s">
        <v>38</v>
      </c>
      <c r="H2091" s="82" t="s">
        <v>395</v>
      </c>
      <c r="I2091" s="17" t="s">
        <v>31</v>
      </c>
      <c r="J2091" s="17" t="s">
        <v>6450</v>
      </c>
      <c r="K2091" s="15"/>
      <c r="L2091" s="18">
        <v>44022</v>
      </c>
      <c r="M2091" s="83">
        <v>1479.5260000005401</v>
      </c>
      <c r="N2091" s="84">
        <v>1479.5260000005401</v>
      </c>
      <c r="O2091" s="84">
        <v>1479.5260000005401</v>
      </c>
      <c r="P2091" s="85">
        <f t="shared" si="32"/>
        <v>1</v>
      </c>
      <c r="Q2091" s="18">
        <v>44022</v>
      </c>
      <c r="R2091" s="86">
        <v>589947.60600000003</v>
      </c>
      <c r="S2091" s="86">
        <v>708324.17629003897</v>
      </c>
      <c r="T2091" s="15"/>
      <c r="U2091" s="19">
        <v>4.5126573168090501E-3</v>
      </c>
      <c r="V2091" s="51">
        <v>0.49317864704789799</v>
      </c>
      <c r="W2091" s="19">
        <v>0.108548478119774</v>
      </c>
      <c r="X2091" s="51">
        <v>11.6437650630396</v>
      </c>
      <c r="Y2091" s="19">
        <v>3.38227746560733E-2</v>
      </c>
      <c r="Z2091" s="51">
        <v>22.713950923847701</v>
      </c>
      <c r="AA2091" s="19">
        <v>0.26443812117941001</v>
      </c>
      <c r="AB2091" s="51">
        <v>47.020479021128303</v>
      </c>
      <c r="AC2091" s="19">
        <v>0.28305299327621503</v>
      </c>
      <c r="AD2091" s="51">
        <v>52.591154825873701</v>
      </c>
      <c r="AE2091" s="19">
        <v>0.35778085150755901</v>
      </c>
      <c r="AF2091" s="87">
        <v>53.555317199381498</v>
      </c>
      <c r="AG2091" s="19">
        <v>3.8874499145094901E-2</v>
      </c>
      <c r="AH2091" s="51">
        <v>2.0886289226837098</v>
      </c>
      <c r="AI2091" s="19">
        <v>8.3984500210208396E-2</v>
      </c>
      <c r="AJ2091" s="51">
        <v>22.125367228029098</v>
      </c>
      <c r="AK2091" s="19">
        <v>0.479526000000769</v>
      </c>
      <c r="AL2091" s="19">
        <v>4.2257954335582298E-2</v>
      </c>
      <c r="AM2091" s="51">
        <v>64.314561991137495</v>
      </c>
      <c r="AN2091" s="15"/>
      <c r="AO2091" s="22">
        <v>3.53501155223057E-2</v>
      </c>
      <c r="AP2091" s="22">
        <v>-4.5954224170636701E-2</v>
      </c>
      <c r="AQ2091" s="22">
        <v>0.108277988698392</v>
      </c>
      <c r="AR2091" s="22">
        <v>-9.32506817208196E-2</v>
      </c>
      <c r="AS2091" s="20">
        <v>7</v>
      </c>
      <c r="AT2091" s="20">
        <v>5</v>
      </c>
      <c r="AU2091" s="20">
        <v>8</v>
      </c>
      <c r="AV2091" s="21">
        <v>4</v>
      </c>
      <c r="AW2091" s="15"/>
      <c r="AX2091" s="25">
        <v>0.17034864847810199</v>
      </c>
      <c r="AY2091" s="26">
        <v>1.3639074762577399</v>
      </c>
      <c r="AZ2091" s="26">
        <v>1.4197405746199401</v>
      </c>
      <c r="BA2091" s="26">
        <v>1.9891209931684</v>
      </c>
      <c r="BB2091" s="85">
        <v>1.75625122569909E-2</v>
      </c>
      <c r="BC2091" s="88">
        <v>-20.766312688938299</v>
      </c>
      <c r="BD2091" s="18">
        <v>43843</v>
      </c>
      <c r="BE2091" s="18">
        <v>43910</v>
      </c>
      <c r="BF2091" s="20">
        <v>125</v>
      </c>
      <c r="BG2091" s="18">
        <v>44018</v>
      </c>
      <c r="BH2091" s="15"/>
    </row>
    <row r="2092" spans="1:60" x14ac:dyDescent="0.25">
      <c r="A2092" s="15"/>
      <c r="B2092" s="14" t="s">
        <v>6451</v>
      </c>
      <c r="C2092" s="14" t="s">
        <v>6452</v>
      </c>
      <c r="D2092" s="14" t="s">
        <v>6431</v>
      </c>
      <c r="E2092" s="16" t="s">
        <v>132</v>
      </c>
      <c r="F2092" s="16" t="s">
        <v>350</v>
      </c>
      <c r="G2092" s="81" t="s">
        <v>38</v>
      </c>
      <c r="H2092" s="82" t="s">
        <v>395</v>
      </c>
      <c r="I2092" s="17" t="s">
        <v>31</v>
      </c>
      <c r="J2092" s="17" t="s">
        <v>6453</v>
      </c>
      <c r="K2092" s="15"/>
      <c r="L2092" s="18">
        <v>44022</v>
      </c>
      <c r="M2092" s="83">
        <v>1344.6457000002299</v>
      </c>
      <c r="N2092" s="84">
        <v>1344.6457000002299</v>
      </c>
      <c r="O2092" s="84">
        <v>1344.6457000002299</v>
      </c>
      <c r="P2092" s="85">
        <f t="shared" si="32"/>
        <v>1</v>
      </c>
      <c r="Q2092" s="18">
        <v>44022</v>
      </c>
      <c r="R2092" s="86">
        <v>17498117.015999999</v>
      </c>
      <c r="S2092" s="86">
        <v>14960976.777578101</v>
      </c>
      <c r="T2092" s="15"/>
      <c r="U2092" s="19">
        <v>4.5484041256713698E-3</v>
      </c>
      <c r="V2092" s="51">
        <v>0.49675332793413002</v>
      </c>
      <c r="W2092" s="19">
        <v>0.10973362428922</v>
      </c>
      <c r="X2092" s="51">
        <v>11.7622796799842</v>
      </c>
      <c r="Y2092" s="19">
        <v>4.0546262804127799E-2</v>
      </c>
      <c r="Z2092" s="51">
        <v>23.386299738660501</v>
      </c>
      <c r="AA2092" s="19">
        <v>0.281028907720756</v>
      </c>
      <c r="AB2092" s="51">
        <v>48.679557675262899</v>
      </c>
      <c r="AC2092" s="19">
        <v>0.31689800067571899</v>
      </c>
      <c r="AD2092" s="51">
        <v>55.975655565853202</v>
      </c>
      <c r="AE2092" s="19"/>
      <c r="AF2092" s="87"/>
      <c r="AG2092" s="19">
        <v>3.9244563047759598E-2</v>
      </c>
      <c r="AH2092" s="51">
        <v>2.1256353129501799</v>
      </c>
      <c r="AI2092" s="19">
        <v>9.1422921666962795E-2</v>
      </c>
      <c r="AJ2092" s="51">
        <v>22.869209373690001</v>
      </c>
      <c r="AK2092" s="19">
        <v>0.343205515046138</v>
      </c>
      <c r="AL2092" s="19">
        <v>0.13504154318259701</v>
      </c>
      <c r="AM2092" s="51">
        <v>62.524755615100702</v>
      </c>
      <c r="AN2092" s="15"/>
      <c r="AO2092" s="22">
        <v>3.5387038482440403E-2</v>
      </c>
      <c r="AP2092" s="22">
        <v>-4.59202905376878E-2</v>
      </c>
      <c r="AQ2092" s="22">
        <v>0.109462632905052</v>
      </c>
      <c r="AR2092" s="22">
        <v>-9.2248911054484795E-2</v>
      </c>
      <c r="AS2092" s="20">
        <v>7</v>
      </c>
      <c r="AT2092" s="20">
        <v>5</v>
      </c>
      <c r="AU2092" s="20">
        <v>8</v>
      </c>
      <c r="AV2092" s="21">
        <v>4</v>
      </c>
      <c r="AW2092" s="15"/>
      <c r="AX2092" s="25">
        <v>0.170377321092819</v>
      </c>
      <c r="AY2092" s="26">
        <v>1.4533904524778301</v>
      </c>
      <c r="AZ2092" s="26">
        <v>1.4716010695028701</v>
      </c>
      <c r="BA2092" s="26">
        <v>2.1257035153575998</v>
      </c>
      <c r="BB2092" s="85">
        <v>1.7566335766423399E-2</v>
      </c>
      <c r="BC2092" s="88">
        <v>-20.5770086050034</v>
      </c>
      <c r="BD2092" s="18">
        <v>43843</v>
      </c>
      <c r="BE2092" s="18">
        <v>43910</v>
      </c>
      <c r="BF2092" s="20">
        <v>125</v>
      </c>
      <c r="BG2092" s="18">
        <v>44018</v>
      </c>
      <c r="BH2092" s="15"/>
    </row>
    <row r="2093" spans="1:60" x14ac:dyDescent="0.25">
      <c r="A2093" s="15"/>
      <c r="B2093" s="14" t="s">
        <v>6454</v>
      </c>
      <c r="C2093" s="14" t="s">
        <v>6455</v>
      </c>
      <c r="D2093" s="14" t="s">
        <v>6431</v>
      </c>
      <c r="E2093" s="16" t="s">
        <v>378</v>
      </c>
      <c r="F2093" s="16" t="s">
        <v>350</v>
      </c>
      <c r="G2093" s="81" t="s">
        <v>38</v>
      </c>
      <c r="H2093" s="82" t="s">
        <v>395</v>
      </c>
      <c r="I2093" s="17" t="s">
        <v>31</v>
      </c>
      <c r="J2093" s="17" t="s">
        <v>6456</v>
      </c>
      <c r="K2093" s="15"/>
      <c r="L2093" s="18">
        <v>44022</v>
      </c>
      <c r="M2093" s="83">
        <v>2152.5373999998001</v>
      </c>
      <c r="N2093" s="84">
        <v>2152.5373999998001</v>
      </c>
      <c r="O2093" s="84">
        <v>2152.5373999998001</v>
      </c>
      <c r="P2093" s="85">
        <f t="shared" si="32"/>
        <v>1</v>
      </c>
      <c r="Q2093" s="18">
        <v>44022</v>
      </c>
      <c r="R2093" s="86">
        <v>136522.342</v>
      </c>
      <c r="S2093" s="86">
        <v>131636.940954224</v>
      </c>
      <c r="T2093" s="15"/>
      <c r="U2093" s="19">
        <v>4.5029884895484403E-3</v>
      </c>
      <c r="V2093" s="51">
        <v>0.492211764321837</v>
      </c>
      <c r="W2093" s="19">
        <v>0.108229655381438</v>
      </c>
      <c r="X2093" s="51">
        <v>11.611882789206</v>
      </c>
      <c r="Y2093" s="19">
        <v>3.20198182707827E-2</v>
      </c>
      <c r="Z2093" s="51">
        <v>22.533655285340501</v>
      </c>
      <c r="AA2093" s="19">
        <v>0.26000716596550799</v>
      </c>
      <c r="AB2093" s="51">
        <v>46.577383499709001</v>
      </c>
      <c r="AC2093" s="19">
        <v>0.27408980812848299</v>
      </c>
      <c r="AD2093" s="51">
        <v>51.694836311100502</v>
      </c>
      <c r="AE2093" s="19">
        <v>0.343585351236397</v>
      </c>
      <c r="AF2093" s="87">
        <v>52.135767172265297</v>
      </c>
      <c r="AG2093" s="19">
        <v>3.8774848968387197E-2</v>
      </c>
      <c r="AH2093" s="51">
        <v>2.0786639050129501</v>
      </c>
      <c r="AI2093" s="19">
        <v>8.1990210132062202E-2</v>
      </c>
      <c r="AJ2093" s="51">
        <v>21.9259382201999</v>
      </c>
      <c r="AK2093" s="19">
        <v>1.2032563614379601</v>
      </c>
      <c r="AL2093" s="19">
        <v>9.3679226709355107E-2</v>
      </c>
      <c r="AM2093" s="51">
        <v>123.51254298049</v>
      </c>
      <c r="AN2093" s="15"/>
      <c r="AO2093" s="22">
        <v>3.5340210093636401E-2</v>
      </c>
      <c r="AP2093" s="22">
        <v>-4.5963385557115502E-2</v>
      </c>
      <c r="AQ2093" s="22">
        <v>0.107958999564289</v>
      </c>
      <c r="AR2093" s="22">
        <v>-9.3520348199526801E-2</v>
      </c>
      <c r="AS2093" s="20">
        <v>7</v>
      </c>
      <c r="AT2093" s="20">
        <v>5</v>
      </c>
      <c r="AU2093" s="20">
        <v>8</v>
      </c>
      <c r="AV2093" s="21">
        <v>4</v>
      </c>
      <c r="AW2093" s="15"/>
      <c r="AX2093" s="25">
        <v>0.17034108089021199</v>
      </c>
      <c r="AY2093" s="26">
        <v>1.3399971896360501</v>
      </c>
      <c r="AZ2093" s="26">
        <v>1.40588470783405</v>
      </c>
      <c r="BA2093" s="26">
        <v>1.9527431225215</v>
      </c>
      <c r="BB2093" s="85">
        <v>1.7561498593458999E-2</v>
      </c>
      <c r="BC2093" s="88">
        <v>-20.817204861348699</v>
      </c>
      <c r="BD2093" s="18">
        <v>43843</v>
      </c>
      <c r="BE2093" s="18">
        <v>43910</v>
      </c>
      <c r="BF2093" s="20">
        <v>125</v>
      </c>
      <c r="BG2093" s="18">
        <v>44018</v>
      </c>
      <c r="BH2093" s="15"/>
    </row>
    <row r="2094" spans="1:60" x14ac:dyDescent="0.25">
      <c r="A2094" s="15"/>
      <c r="B2094" s="14" t="s">
        <v>6457</v>
      </c>
      <c r="C2094" s="14" t="s">
        <v>6458</v>
      </c>
      <c r="D2094" s="14" t="s">
        <v>6431</v>
      </c>
      <c r="E2094" s="16" t="s">
        <v>382</v>
      </c>
      <c r="F2094" s="16" t="s">
        <v>350</v>
      </c>
      <c r="G2094" s="81" t="s">
        <v>38</v>
      </c>
      <c r="H2094" s="82" t="s">
        <v>395</v>
      </c>
      <c r="I2094" s="17" t="s">
        <v>31</v>
      </c>
      <c r="J2094" s="17" t="s">
        <v>6459</v>
      </c>
      <c r="K2094" s="15"/>
      <c r="L2094" s="18">
        <v>44022</v>
      </c>
      <c r="M2094" s="83">
        <v>2734.4567999988799</v>
      </c>
      <c r="N2094" s="84">
        <v>2734.4567999988799</v>
      </c>
      <c r="O2094" s="84">
        <v>2734.4567999988799</v>
      </c>
      <c r="P2094" s="85">
        <f t="shared" si="32"/>
        <v>1</v>
      </c>
      <c r="Q2094" s="18">
        <v>44022</v>
      </c>
      <c r="R2094" s="86">
        <v>241163.467</v>
      </c>
      <c r="S2094" s="86">
        <v>243593.980709961</v>
      </c>
      <c r="T2094" s="15"/>
      <c r="U2094" s="19">
        <v>4.50851261302887E-3</v>
      </c>
      <c r="V2094" s="51">
        <v>0.49276417666987998</v>
      </c>
      <c r="W2094" s="19">
        <v>0.108412029669125</v>
      </c>
      <c r="X2094" s="51">
        <v>11.630120217974801</v>
      </c>
      <c r="Y2094" s="19">
        <v>3.30497265731537E-2</v>
      </c>
      <c r="Z2094" s="51">
        <v>22.636646115570301</v>
      </c>
      <c r="AA2094" s="19">
        <v>0.262536768010177</v>
      </c>
      <c r="AB2094" s="51">
        <v>46.830343704204999</v>
      </c>
      <c r="AC2094" s="19">
        <v>0.27920334756519899</v>
      </c>
      <c r="AD2094" s="51">
        <v>52.206190254772103</v>
      </c>
      <c r="AE2094" s="19">
        <v>0.351678554738173</v>
      </c>
      <c r="AF2094" s="87">
        <v>52.945087522442897</v>
      </c>
      <c r="AG2094" s="19">
        <v>3.88318004625035E-2</v>
      </c>
      <c r="AH2094" s="51">
        <v>2.0843590544245698</v>
      </c>
      <c r="AI2094" s="19">
        <v>8.3129319958970896E-2</v>
      </c>
      <c r="AJ2094" s="51">
        <v>22.039849202905302</v>
      </c>
      <c r="AK2094" s="19">
        <v>1.2411375930241799</v>
      </c>
      <c r="AL2094" s="19">
        <v>9.5794774277310396E-2</v>
      </c>
      <c r="AM2094" s="51">
        <v>127.300666139112</v>
      </c>
      <c r="AN2094" s="15"/>
      <c r="AO2094" s="22">
        <v>3.5345892940313199E-2</v>
      </c>
      <c r="AP2094" s="22">
        <v>-4.5958191072713803E-2</v>
      </c>
      <c r="AQ2094" s="22">
        <v>0.10814130803555599</v>
      </c>
      <c r="AR2094" s="22">
        <v>-9.3366362098167899E-2</v>
      </c>
      <c r="AS2094" s="20">
        <v>7</v>
      </c>
      <c r="AT2094" s="20">
        <v>5</v>
      </c>
      <c r="AU2094" s="20">
        <v>8</v>
      </c>
      <c r="AV2094" s="21">
        <v>4</v>
      </c>
      <c r="AW2094" s="15"/>
      <c r="AX2094" s="25">
        <v>0.17034543004876501</v>
      </c>
      <c r="AY2094" s="26">
        <v>1.35364773917354</v>
      </c>
      <c r="AZ2094" s="26">
        <v>1.41379512452113</v>
      </c>
      <c r="BA2094" s="26">
        <v>1.97350531633674</v>
      </c>
      <c r="BB2094" s="85">
        <v>1.7562080254410799E-2</v>
      </c>
      <c r="BC2094" s="88">
        <v>-20.788139235723101</v>
      </c>
      <c r="BD2094" s="18">
        <v>43843</v>
      </c>
      <c r="BE2094" s="18">
        <v>43910</v>
      </c>
      <c r="BF2094" s="20">
        <v>125</v>
      </c>
      <c r="BG2094" s="18">
        <v>44018</v>
      </c>
      <c r="BH2094" s="15"/>
    </row>
    <row r="2095" spans="1:60" x14ac:dyDescent="0.25">
      <c r="A2095" s="15"/>
      <c r="B2095" s="14" t="s">
        <v>6460</v>
      </c>
      <c r="C2095" s="14" t="s">
        <v>6461</v>
      </c>
      <c r="D2095" s="14" t="s">
        <v>6431</v>
      </c>
      <c r="E2095" s="16" t="s">
        <v>386</v>
      </c>
      <c r="F2095" s="16" t="s">
        <v>350</v>
      </c>
      <c r="G2095" s="81" t="s">
        <v>38</v>
      </c>
      <c r="H2095" s="82" t="s">
        <v>395</v>
      </c>
      <c r="I2095" s="17" t="s">
        <v>31</v>
      </c>
      <c r="J2095" s="17" t="s">
        <v>6462</v>
      </c>
      <c r="K2095" s="15"/>
      <c r="L2095" s="18">
        <v>44022</v>
      </c>
      <c r="M2095" s="83">
        <v>2403.6798000000399</v>
      </c>
      <c r="N2095" s="84">
        <v>2403.6798000000399</v>
      </c>
      <c r="O2095" s="84">
        <v>2403.6798000000399</v>
      </c>
      <c r="P2095" s="85">
        <f t="shared" si="32"/>
        <v>1</v>
      </c>
      <c r="Q2095" s="18">
        <v>44022</v>
      </c>
      <c r="R2095" s="86">
        <v>691816.10699999996</v>
      </c>
      <c r="S2095" s="86">
        <v>620503.46244238305</v>
      </c>
      <c r="T2095" s="15"/>
      <c r="U2095" s="19">
        <v>4.5140197889850199E-3</v>
      </c>
      <c r="V2095" s="51">
        <v>0.49331489426549502</v>
      </c>
      <c r="W2095" s="19">
        <v>0.10859410941891801</v>
      </c>
      <c r="X2095" s="51">
        <v>11.6483281929541</v>
      </c>
      <c r="Y2095" s="19">
        <v>3.40803695034992E-2</v>
      </c>
      <c r="Z2095" s="51">
        <v>22.739710408612201</v>
      </c>
      <c r="AA2095" s="19">
        <v>0.26507126105221701</v>
      </c>
      <c r="AB2095" s="51">
        <v>47.083793008409003</v>
      </c>
      <c r="AC2095" s="19">
        <v>0.284337454073539</v>
      </c>
      <c r="AD2095" s="51">
        <v>52.7196009056061</v>
      </c>
      <c r="AE2095" s="19">
        <v>0.35982105448609197</v>
      </c>
      <c r="AF2095" s="87">
        <v>53.759337497234803</v>
      </c>
      <c r="AG2095" s="19">
        <v>3.8888745781150598E-2</v>
      </c>
      <c r="AH2095" s="51">
        <v>2.0900535862892902</v>
      </c>
      <c r="AI2095" s="19">
        <v>8.4269373262941399E-2</v>
      </c>
      <c r="AJ2095" s="51">
        <v>22.1538545333024</v>
      </c>
      <c r="AK2095" s="19">
        <v>1.2796875918761399</v>
      </c>
      <c r="AL2095" s="19">
        <v>9.7915367496170802E-2</v>
      </c>
      <c r="AM2095" s="51">
        <v>131.15566602442399</v>
      </c>
      <c r="AN2095" s="15"/>
      <c r="AO2095" s="22">
        <v>3.5351569325939601E-2</v>
      </c>
      <c r="AP2095" s="22">
        <v>-4.5952935168315903E-2</v>
      </c>
      <c r="AQ2095" s="22">
        <v>0.10832355113787299</v>
      </c>
      <c r="AR2095" s="22">
        <v>-9.3212315869168394E-2</v>
      </c>
      <c r="AS2095" s="20">
        <v>7</v>
      </c>
      <c r="AT2095" s="20">
        <v>5</v>
      </c>
      <c r="AU2095" s="20">
        <v>8</v>
      </c>
      <c r="AV2095" s="21">
        <v>4</v>
      </c>
      <c r="AW2095" s="15"/>
      <c r="AX2095" s="25">
        <v>0.170349712423922</v>
      </c>
      <c r="AY2095" s="26">
        <v>1.36732466411013</v>
      </c>
      <c r="AZ2095" s="26">
        <v>1.4217208652153199</v>
      </c>
      <c r="BA2095" s="26">
        <v>1.9943237577117501</v>
      </c>
      <c r="BB2095" s="85">
        <v>1.7562655114743399E-2</v>
      </c>
      <c r="BC2095" s="88">
        <v>-20.759044180303999</v>
      </c>
      <c r="BD2095" s="18">
        <v>43843</v>
      </c>
      <c r="BE2095" s="18">
        <v>43910</v>
      </c>
      <c r="BF2095" s="20">
        <v>125</v>
      </c>
      <c r="BG2095" s="18">
        <v>44018</v>
      </c>
      <c r="BH2095" s="15"/>
    </row>
    <row r="2096" spans="1:60" x14ac:dyDescent="0.25">
      <c r="B2096" s="14" t="s">
        <v>6463</v>
      </c>
      <c r="C2096" s="14" t="s">
        <v>6464</v>
      </c>
      <c r="D2096" s="14" t="s">
        <v>6431</v>
      </c>
      <c r="E2096" s="16" t="s">
        <v>390</v>
      </c>
      <c r="F2096" s="16" t="s">
        <v>350</v>
      </c>
      <c r="G2096" s="81" t="s">
        <v>38</v>
      </c>
      <c r="H2096" s="82" t="s">
        <v>395</v>
      </c>
      <c r="I2096" s="17" t="s">
        <v>31</v>
      </c>
      <c r="J2096" s="17" t="s">
        <v>6465</v>
      </c>
      <c r="L2096" s="18">
        <v>44022</v>
      </c>
      <c r="M2096" s="83">
        <v>2290.46449999884</v>
      </c>
      <c r="N2096" s="84">
        <v>2290.46449999884</v>
      </c>
      <c r="O2096" s="84">
        <v>2290.46449999884</v>
      </c>
      <c r="P2096" s="85">
        <f t="shared" si="32"/>
        <v>1</v>
      </c>
      <c r="Q2096" s="18">
        <v>44022</v>
      </c>
      <c r="R2096" s="86">
        <v>1664284.284</v>
      </c>
      <c r="S2096" s="86">
        <v>1495516.1786367199</v>
      </c>
      <c r="T2096" s="15"/>
      <c r="U2096" s="19">
        <v>4.51950878959906E-3</v>
      </c>
      <c r="V2096" s="51">
        <v>0.49386379432689897</v>
      </c>
      <c r="W2096" s="19">
        <v>0.10877640258884599</v>
      </c>
      <c r="X2096" s="51">
        <v>11.6665575099469</v>
      </c>
      <c r="Y2096" s="19">
        <v>3.5112294364807901E-2</v>
      </c>
      <c r="Z2096" s="51">
        <v>22.842902894742998</v>
      </c>
      <c r="AA2096" s="19">
        <v>0.26761103168973899</v>
      </c>
      <c r="AB2096" s="51">
        <v>47.337770072161199</v>
      </c>
      <c r="AC2096" s="19">
        <v>0.29038290685100898</v>
      </c>
      <c r="AD2096" s="51">
        <v>53.324146183382297</v>
      </c>
      <c r="AE2096" s="19">
        <v>0.368956334665418</v>
      </c>
      <c r="AF2096" s="87">
        <v>54.672865515167402</v>
      </c>
      <c r="AG2096" s="19">
        <v>3.8945666767176597E-2</v>
      </c>
      <c r="AH2096" s="51">
        <v>2.0957456848918801</v>
      </c>
      <c r="AI2096" s="19">
        <v>8.5410810072062304E-2</v>
      </c>
      <c r="AJ2096" s="51">
        <v>22.267998214199899</v>
      </c>
      <c r="AK2096" s="19">
        <v>1.32046815321781</v>
      </c>
      <c r="AL2096" s="19">
        <v>0.100124330818362</v>
      </c>
      <c r="AM2096" s="51">
        <v>135.23372215847499</v>
      </c>
      <c r="AN2096" s="15"/>
      <c r="AO2096" s="22">
        <v>3.5357224534891402E-2</v>
      </c>
      <c r="AP2096" s="22">
        <v>-4.5947696550720098E-2</v>
      </c>
      <c r="AQ2096" s="22">
        <v>0.10850566664521499</v>
      </c>
      <c r="AR2096" s="22">
        <v>-9.3058323724107994E-2</v>
      </c>
      <c r="AS2096" s="20">
        <v>7</v>
      </c>
      <c r="AT2096" s="20">
        <v>5</v>
      </c>
      <c r="AU2096" s="20">
        <v>8</v>
      </c>
      <c r="AV2096" s="21">
        <v>4</v>
      </c>
      <c r="AW2096" s="15"/>
      <c r="AX2096" s="25">
        <v>0.17035407883086001</v>
      </c>
      <c r="AY2096" s="26">
        <v>1.3810263246796199</v>
      </c>
      <c r="AZ2096" s="26">
        <v>1.4296617569379999</v>
      </c>
      <c r="BA2096" s="26">
        <v>2.0151964550132102</v>
      </c>
      <c r="BB2096" s="85">
        <v>1.7563238673465102E-2</v>
      </c>
      <c r="BC2096" s="88">
        <v>-20.7299686418264</v>
      </c>
      <c r="BD2096" s="18">
        <v>43843</v>
      </c>
      <c r="BE2096" s="18">
        <v>43910</v>
      </c>
      <c r="BF2096" s="20">
        <v>125</v>
      </c>
      <c r="BG2096" s="18">
        <v>44018</v>
      </c>
    </row>
    <row r="2097" spans="2:59" x14ac:dyDescent="0.25">
      <c r="B2097" s="14" t="s">
        <v>6466</v>
      </c>
      <c r="C2097" s="14" t="s">
        <v>6467</v>
      </c>
      <c r="D2097" s="14" t="s">
        <v>6468</v>
      </c>
      <c r="E2097" s="16" t="s">
        <v>36</v>
      </c>
      <c r="F2097" s="16" t="s">
        <v>350</v>
      </c>
      <c r="G2097" s="81" t="s">
        <v>205</v>
      </c>
      <c r="H2097" s="82" t="s">
        <v>1222</v>
      </c>
      <c r="I2097" s="17" t="s">
        <v>31</v>
      </c>
      <c r="J2097" s="17" t="s">
        <v>6469</v>
      </c>
      <c r="L2097" s="18">
        <v>44022</v>
      </c>
      <c r="M2097" s="83">
        <v>82548.557899951906</v>
      </c>
      <c r="N2097" s="84">
        <v>82548.557899951906</v>
      </c>
      <c r="O2097" s="84">
        <v>86280.942700028405</v>
      </c>
      <c r="P2097" s="85">
        <f t="shared" si="32"/>
        <v>0.95674149257904118</v>
      </c>
      <c r="Q2097" s="18">
        <v>43747</v>
      </c>
      <c r="R2097" s="86">
        <v>45407678.251000002</v>
      </c>
      <c r="S2097" s="86">
        <v>61655958.798249997</v>
      </c>
      <c r="T2097" s="15"/>
      <c r="U2097" s="19">
        <v>-1.6863330165506299E-3</v>
      </c>
      <c r="V2097" s="51">
        <v>-0.126720386288071</v>
      </c>
      <c r="W2097" s="19">
        <v>1.49250302165456E-2</v>
      </c>
      <c r="X2097" s="51">
        <v>2.2814202727204198</v>
      </c>
      <c r="Y2097" s="19">
        <v>7.3096703272312901E-4</v>
      </c>
      <c r="Z2097" s="51">
        <v>19.404770161519998</v>
      </c>
      <c r="AA2097" s="19">
        <v>-6.70723183156952E-3</v>
      </c>
      <c r="AB2097" s="51">
        <v>19.905943719990301</v>
      </c>
      <c r="AC2097" s="19">
        <v>6.3354838706800407E-2</v>
      </c>
      <c r="AD2097" s="51">
        <v>30.621339368925</v>
      </c>
      <c r="AE2097" s="19">
        <v>9.1252019225066802E-2</v>
      </c>
      <c r="AF2097" s="87">
        <v>26.902433971117699</v>
      </c>
      <c r="AG2097" s="19">
        <v>1.45143844747508E-3</v>
      </c>
      <c r="AH2097" s="51">
        <v>-1.6536771470782701</v>
      </c>
      <c r="AI2097" s="19">
        <v>2.1883927656745098E-3</v>
      </c>
      <c r="AJ2097" s="51">
        <v>13.9457564835611</v>
      </c>
      <c r="AK2097" s="19">
        <v>0.89765316547010998</v>
      </c>
      <c r="AL2097" s="19">
        <v>4.0676015414646799E-2</v>
      </c>
      <c r="AM2097" s="51">
        <v>-34.663182812044397</v>
      </c>
      <c r="AN2097" s="15"/>
      <c r="AO2097" s="22">
        <v>2.34439546056819E-2</v>
      </c>
      <c r="AP2097" s="22">
        <v>-3.8950663255491201E-2</v>
      </c>
      <c r="AQ2097" s="22">
        <v>2.4424388106126599E-2</v>
      </c>
      <c r="AR2097" s="22">
        <v>-3.3944790662644699E-2</v>
      </c>
      <c r="AS2097" s="20">
        <v>8</v>
      </c>
      <c r="AT2097" s="20">
        <v>4</v>
      </c>
      <c r="AU2097" s="20">
        <v>7</v>
      </c>
      <c r="AV2097" s="21">
        <v>5</v>
      </c>
      <c r="AW2097" s="15"/>
      <c r="AX2097" s="25">
        <v>6.1274601471523103E-2</v>
      </c>
      <c r="AY2097" s="26">
        <v>-0.48626019115545199</v>
      </c>
      <c r="AZ2097" s="26">
        <v>0.52499482879557002</v>
      </c>
      <c r="BA2097" s="26">
        <v>-0.60445461457857197</v>
      </c>
      <c r="BB2097" s="85">
        <v>6.2867679980354299E-3</v>
      </c>
      <c r="BC2097" s="88">
        <v>-9.2204168742755392</v>
      </c>
      <c r="BD2097" s="18">
        <v>43747</v>
      </c>
      <c r="BE2097" s="18">
        <v>43783</v>
      </c>
      <c r="BF2097" s="20"/>
      <c r="BG2097" s="18"/>
    </row>
    <row r="2098" spans="2:59" x14ac:dyDescent="0.25">
      <c r="B2098" s="14" t="s">
        <v>6470</v>
      </c>
      <c r="C2098" s="14" t="s">
        <v>6471</v>
      </c>
      <c r="D2098" s="14" t="s">
        <v>6468</v>
      </c>
      <c r="E2098" s="16" t="s">
        <v>43</v>
      </c>
      <c r="F2098" s="16" t="s">
        <v>350</v>
      </c>
      <c r="G2098" s="81" t="s">
        <v>205</v>
      </c>
      <c r="H2098" s="82" t="s">
        <v>1222</v>
      </c>
      <c r="I2098" s="17" t="s">
        <v>31</v>
      </c>
      <c r="J2098" s="17" t="s">
        <v>6472</v>
      </c>
      <c r="L2098" s="18">
        <v>44022</v>
      </c>
      <c r="M2098" s="83">
        <v>94162.421499967604</v>
      </c>
      <c r="N2098" s="84">
        <v>94162.421499967604</v>
      </c>
      <c r="O2098" s="84">
        <v>97825.516999959902</v>
      </c>
      <c r="P2098" s="85">
        <f t="shared" si="32"/>
        <v>0.96255480561381757</v>
      </c>
      <c r="Q2098" s="18">
        <v>43747</v>
      </c>
      <c r="R2098" s="86">
        <v>15649495.223999999</v>
      </c>
      <c r="S2098" s="86">
        <v>18032700.279156201</v>
      </c>
      <c r="T2098" s="15"/>
      <c r="U2098" s="19">
        <v>-1.6643415683574899E-3</v>
      </c>
      <c r="V2098" s="51">
        <v>-0.124521241468756</v>
      </c>
      <c r="W2098" s="19">
        <v>1.55959668300056E-2</v>
      </c>
      <c r="X2098" s="51">
        <v>2.3485139340664301</v>
      </c>
      <c r="Y2098" s="19">
        <v>4.7510988442809304E-3</v>
      </c>
      <c r="Z2098" s="51">
        <v>19.8067833426758</v>
      </c>
      <c r="AA2098" s="19">
        <v>1.3334108698472801E-3</v>
      </c>
      <c r="AB2098" s="51">
        <v>20.7100079901575</v>
      </c>
      <c r="AC2098" s="19">
        <v>8.0616301813279306E-2</v>
      </c>
      <c r="AD2098" s="51">
        <v>32.3474856796092</v>
      </c>
      <c r="AE2098" s="19">
        <v>0.117918737823929</v>
      </c>
      <c r="AF2098" s="87">
        <v>29.569105831003998</v>
      </c>
      <c r="AG2098" s="19">
        <v>1.67206745754811E-3</v>
      </c>
      <c r="AH2098" s="51">
        <v>-1.6316142460709699</v>
      </c>
      <c r="AI2098" s="19">
        <v>6.4360539745393899E-3</v>
      </c>
      <c r="AJ2098" s="51">
        <v>14.3705226044549</v>
      </c>
      <c r="AK2098" s="19">
        <v>1.1388174365460899</v>
      </c>
      <c r="AL2098" s="19">
        <v>4.8453602339577601E-2</v>
      </c>
      <c r="AM2098" s="51">
        <v>-10.546755704446699</v>
      </c>
      <c r="AN2098" s="15"/>
      <c r="AO2098" s="22">
        <v>2.3466500062568198E-2</v>
      </c>
      <c r="AP2098" s="22">
        <v>-3.8929492613533498E-2</v>
      </c>
      <c r="AQ2098" s="22">
        <v>2.5101602794166001E-2</v>
      </c>
      <c r="AR2098" s="22">
        <v>-3.3284870884926897E-2</v>
      </c>
      <c r="AS2098" s="20">
        <v>8</v>
      </c>
      <c r="AT2098" s="20">
        <v>4</v>
      </c>
      <c r="AU2098" s="20">
        <v>7</v>
      </c>
      <c r="AV2098" s="21">
        <v>5</v>
      </c>
      <c r="AW2098" s="15"/>
      <c r="AX2098" s="25">
        <v>6.1291835104057099E-2</v>
      </c>
      <c r="AY2098" s="26">
        <v>-0.36534616290373401</v>
      </c>
      <c r="AZ2098" s="26">
        <v>0.55173432757510499</v>
      </c>
      <c r="BA2098" s="26">
        <v>-0.455494454539348</v>
      </c>
      <c r="BB2098" s="85">
        <v>6.2887009079531696E-3</v>
      </c>
      <c r="BC2098" s="88">
        <v>-9.1483987761603203</v>
      </c>
      <c r="BD2098" s="18">
        <v>43747</v>
      </c>
      <c r="BE2098" s="18">
        <v>43783</v>
      </c>
      <c r="BF2098" s="20"/>
      <c r="BG2098" s="18"/>
    </row>
    <row r="2099" spans="2:59" x14ac:dyDescent="0.25">
      <c r="B2099" s="14" t="s">
        <v>6473</v>
      </c>
      <c r="C2099" s="14" t="s">
        <v>6474</v>
      </c>
      <c r="D2099" s="14" t="s">
        <v>6468</v>
      </c>
      <c r="E2099" s="16" t="s">
        <v>257</v>
      </c>
      <c r="F2099" s="16" t="s">
        <v>350</v>
      </c>
      <c r="G2099" s="81" t="s">
        <v>205</v>
      </c>
      <c r="H2099" s="82" t="s">
        <v>1222</v>
      </c>
      <c r="I2099" s="17" t="s">
        <v>31</v>
      </c>
      <c r="J2099" s="17" t="s">
        <v>6475</v>
      </c>
      <c r="L2099" s="18">
        <v>44022</v>
      </c>
      <c r="M2099" s="83">
        <v>98758.309800028801</v>
      </c>
      <c r="N2099" s="84">
        <v>98758.309800028801</v>
      </c>
      <c r="O2099" s="84">
        <v>102407.116299987</v>
      </c>
      <c r="P2099" s="85">
        <f t="shared" si="32"/>
        <v>0.96436960016265338</v>
      </c>
      <c r="Q2099" s="18">
        <v>43747</v>
      </c>
      <c r="R2099" s="86">
        <v>51445291.028999999</v>
      </c>
      <c r="S2099" s="86">
        <v>67489443.968999997</v>
      </c>
      <c r="T2099" s="15"/>
      <c r="U2099" s="19">
        <v>-1.6575033478147801E-3</v>
      </c>
      <c r="V2099" s="51">
        <v>-0.12383741941448501</v>
      </c>
      <c r="W2099" s="19">
        <v>1.5804676178959198E-2</v>
      </c>
      <c r="X2099" s="51">
        <v>2.3693848689617898</v>
      </c>
      <c r="Y2099" s="19">
        <v>6.0044089041184599E-3</v>
      </c>
      <c r="Z2099" s="51">
        <v>19.9321143486595</v>
      </c>
      <c r="AA2099" s="19">
        <v>3.8468219008791502E-3</v>
      </c>
      <c r="AB2099" s="51">
        <v>20.961349093238798</v>
      </c>
      <c r="AC2099" s="19">
        <v>8.6040497257345097E-2</v>
      </c>
      <c r="AD2099" s="51">
        <v>32.8899052239722</v>
      </c>
      <c r="AE2099" s="19">
        <v>0.12634258947218799</v>
      </c>
      <c r="AF2099" s="87">
        <v>30.411490995815299</v>
      </c>
      <c r="AG2099" s="19">
        <v>1.74067796433519E-3</v>
      </c>
      <c r="AH2099" s="51">
        <v>-1.62475319539226</v>
      </c>
      <c r="AI2099" s="19">
        <v>7.7604916659765903E-3</v>
      </c>
      <c r="AJ2099" s="51">
        <v>14.502966373591301</v>
      </c>
      <c r="AK2099" s="19">
        <v>1.2260992240556501</v>
      </c>
      <c r="AL2099" s="19">
        <v>5.1066835834717501E-2</v>
      </c>
      <c r="AM2099" s="51">
        <v>-1.8185769534902601</v>
      </c>
      <c r="AN2099" s="15"/>
      <c r="AO2099" s="22">
        <v>2.3473510320400199E-2</v>
      </c>
      <c r="AP2099" s="22">
        <v>-3.8922910441215201E-2</v>
      </c>
      <c r="AQ2099" s="22">
        <v>2.5312266237961002E-2</v>
      </c>
      <c r="AR2099" s="22">
        <v>-3.3079580557569002E-2</v>
      </c>
      <c r="AS2099" s="20">
        <v>8</v>
      </c>
      <c r="AT2099" s="20">
        <v>4</v>
      </c>
      <c r="AU2099" s="20">
        <v>7</v>
      </c>
      <c r="AV2099" s="21">
        <v>5</v>
      </c>
      <c r="AW2099" s="15"/>
      <c r="AX2099" s="25">
        <v>6.1297451213031297E-2</v>
      </c>
      <c r="AY2099" s="26">
        <v>-0.32756906739314201</v>
      </c>
      <c r="AZ2099" s="26">
        <v>0.56009041604556797</v>
      </c>
      <c r="BA2099" s="26">
        <v>-0.40877040094073902</v>
      </c>
      <c r="BB2099" s="85">
        <v>6.2893287672068296E-3</v>
      </c>
      <c r="BC2099" s="88">
        <v>-9.1259933270775893</v>
      </c>
      <c r="BD2099" s="18">
        <v>43747</v>
      </c>
      <c r="BE2099" s="18">
        <v>43783</v>
      </c>
      <c r="BF2099" s="20"/>
      <c r="BG2099" s="18"/>
    </row>
    <row r="2100" spans="2:59" x14ac:dyDescent="0.25">
      <c r="B2100" s="14" t="s">
        <v>6476</v>
      </c>
      <c r="C2100" s="14" t="s">
        <v>6477</v>
      </c>
      <c r="D2100" s="14" t="s">
        <v>6468</v>
      </c>
      <c r="E2100" s="16" t="s">
        <v>83</v>
      </c>
      <c r="F2100" s="16" t="s">
        <v>350</v>
      </c>
      <c r="G2100" s="81" t="s">
        <v>205</v>
      </c>
      <c r="H2100" s="82" t="s">
        <v>1222</v>
      </c>
      <c r="I2100" s="17" t="s">
        <v>31</v>
      </c>
      <c r="J2100" s="17" t="s">
        <v>6478</v>
      </c>
      <c r="L2100" s="18">
        <v>44022</v>
      </c>
      <c r="M2100" s="83">
        <v>1434.1884000003299</v>
      </c>
      <c r="N2100" s="84">
        <v>1434.1884000003299</v>
      </c>
      <c r="O2100" s="84">
        <v>1495.4637000002001</v>
      </c>
      <c r="P2100" s="85">
        <f t="shared" si="32"/>
        <v>0.95902588608478967</v>
      </c>
      <c r="Q2100" s="18">
        <v>43747</v>
      </c>
      <c r="R2100" s="86">
        <v>7805148.7910000002</v>
      </c>
      <c r="S2100" s="86">
        <v>10579874.3191406</v>
      </c>
      <c r="T2100" s="15"/>
      <c r="U2100" s="19">
        <v>-1.6776434058556301E-3</v>
      </c>
      <c r="V2100" s="51">
        <v>-0.12585142521857101</v>
      </c>
      <c r="W2100" s="19">
        <v>1.51890987272054E-2</v>
      </c>
      <c r="X2100" s="51">
        <v>2.3078271237864101</v>
      </c>
      <c r="Y2100" s="19">
        <v>2.3118633816920902E-3</v>
      </c>
      <c r="Z2100" s="51">
        <v>19.562859796424199</v>
      </c>
      <c r="AA2100" s="19">
        <v>-3.54930244066054E-3</v>
      </c>
      <c r="AB2100" s="51">
        <v>20.221736659092102</v>
      </c>
      <c r="AC2100" s="19">
        <v>7.0118951152835507E-2</v>
      </c>
      <c r="AD2100" s="51">
        <v>31.297750613535801</v>
      </c>
      <c r="AE2100" s="19">
        <v>0.101675009695173</v>
      </c>
      <c r="AF2100" s="87">
        <v>27.944733018113801</v>
      </c>
      <c r="AG2100" s="19">
        <v>1.5382836245407801E-3</v>
      </c>
      <c r="AH2100" s="51">
        <v>-1.6449926293717001</v>
      </c>
      <c r="AI2100" s="19">
        <v>3.8586786249652501E-3</v>
      </c>
      <c r="AJ2100" s="51">
        <v>14.112785069490201</v>
      </c>
      <c r="AK2100" s="19">
        <v>0.43418840000056702</v>
      </c>
      <c r="AL2100" s="19">
        <v>3.7552416353719302E-2</v>
      </c>
      <c r="AM2100" s="51">
        <v>57.156165739463198</v>
      </c>
      <c r="AN2100" s="15"/>
      <c r="AO2100" s="22">
        <v>2.3452810322851299E-2</v>
      </c>
      <c r="AP2100" s="22">
        <v>-3.8942317968576397E-2</v>
      </c>
      <c r="AQ2100" s="22">
        <v>2.4691007893125099E-2</v>
      </c>
      <c r="AR2100" s="22">
        <v>-3.3685040384625602E-2</v>
      </c>
      <c r="AS2100" s="20">
        <v>8</v>
      </c>
      <c r="AT2100" s="20">
        <v>4</v>
      </c>
      <c r="AU2100" s="20">
        <v>7</v>
      </c>
      <c r="AV2100" s="21">
        <v>5</v>
      </c>
      <c r="AW2100" s="15"/>
      <c r="AX2100" s="25">
        <v>6.1281230820968598E-2</v>
      </c>
      <c r="AY2100" s="26">
        <v>-0.43876106398783998</v>
      </c>
      <c r="AZ2100" s="26">
        <v>0.53549814806865503</v>
      </c>
      <c r="BA2100" s="26">
        <v>-0.546045685757235</v>
      </c>
      <c r="BB2100" s="85">
        <v>6.2875127744882802E-3</v>
      </c>
      <c r="BC2100" s="88">
        <v>-9.1920920581906103</v>
      </c>
      <c r="BD2100" s="18">
        <v>43747</v>
      </c>
      <c r="BE2100" s="18">
        <v>43783</v>
      </c>
      <c r="BF2100" s="20"/>
      <c r="BG2100" s="18"/>
    </row>
    <row r="2101" spans="2:59" x14ac:dyDescent="0.25">
      <c r="B2101" s="14" t="s">
        <v>6479</v>
      </c>
      <c r="C2101" s="14" t="s">
        <v>6480</v>
      </c>
      <c r="D2101" s="14" t="s">
        <v>6468</v>
      </c>
      <c r="E2101" s="16" t="s">
        <v>59</v>
      </c>
      <c r="F2101" s="16" t="s">
        <v>350</v>
      </c>
      <c r="G2101" s="81" t="s">
        <v>205</v>
      </c>
      <c r="H2101" s="82" t="s">
        <v>1222</v>
      </c>
      <c r="I2101" s="17" t="s">
        <v>31</v>
      </c>
      <c r="J2101" s="17" t="s">
        <v>64</v>
      </c>
      <c r="L2101" s="18">
        <v>43705</v>
      </c>
      <c r="M2101" s="83"/>
      <c r="N2101" s="84"/>
      <c r="O2101" s="84"/>
      <c r="P2101" s="85" t="str">
        <f t="shared" si="32"/>
        <v/>
      </c>
      <c r="Q2101" s="18"/>
      <c r="R2101" s="86"/>
      <c r="S2101" s="86"/>
      <c r="T2101" s="15"/>
      <c r="U2101" s="19"/>
      <c r="V2101" s="51"/>
      <c r="W2101" s="19"/>
      <c r="X2101" s="51"/>
      <c r="Y2101" s="19"/>
      <c r="Z2101" s="51"/>
      <c r="AA2101" s="19"/>
      <c r="AB2101" s="51"/>
      <c r="AC2101" s="19"/>
      <c r="AD2101" s="51"/>
      <c r="AE2101" s="19"/>
      <c r="AF2101" s="87"/>
      <c r="AG2101" s="19"/>
      <c r="AH2101" s="51"/>
      <c r="AI2101" s="19"/>
      <c r="AJ2101" s="51"/>
      <c r="AK2101" s="19"/>
      <c r="AL2101" s="19"/>
      <c r="AM2101" s="51"/>
      <c r="AN2101" s="15"/>
      <c r="AO2101" s="22"/>
      <c r="AP2101" s="22"/>
      <c r="AQ2101" s="22"/>
      <c r="AR2101" s="22"/>
      <c r="AS2101" s="20"/>
      <c r="AT2101" s="20"/>
      <c r="AU2101" s="20"/>
      <c r="AV2101" s="21"/>
      <c r="AW2101" s="15"/>
      <c r="AX2101" s="25"/>
      <c r="AY2101" s="26"/>
      <c r="AZ2101" s="26"/>
      <c r="BA2101" s="26"/>
      <c r="BB2101" s="85"/>
      <c r="BC2101" s="88">
        <v>0</v>
      </c>
      <c r="BD2101" s="18">
        <v>43705</v>
      </c>
      <c r="BE2101" s="18"/>
      <c r="BF2101" s="20"/>
      <c r="BG2101" s="18"/>
    </row>
    <row r="2102" spans="2:59" x14ac:dyDescent="0.25">
      <c r="B2102" s="14" t="s">
        <v>6481</v>
      </c>
      <c r="C2102" s="14" t="s">
        <v>6482</v>
      </c>
      <c r="D2102" s="14" t="s">
        <v>6468</v>
      </c>
      <c r="E2102" s="16" t="s">
        <v>363</v>
      </c>
      <c r="F2102" s="16" t="s">
        <v>350</v>
      </c>
      <c r="G2102" s="81" t="s">
        <v>205</v>
      </c>
      <c r="H2102" s="82" t="s">
        <v>1222</v>
      </c>
      <c r="I2102" s="17" t="s">
        <v>31</v>
      </c>
      <c r="J2102" s="17" t="s">
        <v>6483</v>
      </c>
      <c r="L2102" s="18">
        <v>44022</v>
      </c>
      <c r="M2102" s="83">
        <v>2121.5306000001701</v>
      </c>
      <c r="N2102" s="84">
        <v>2121.5306000001701</v>
      </c>
      <c r="O2102" s="84">
        <v>2210.5062999986098</v>
      </c>
      <c r="P2102" s="85">
        <f t="shared" si="32"/>
        <v>0.9597487236301947</v>
      </c>
      <c r="Q2102" s="18">
        <v>43747</v>
      </c>
      <c r="R2102" s="86">
        <v>74586808.113000005</v>
      </c>
      <c r="S2102" s="86">
        <v>106702605.78575</v>
      </c>
      <c r="T2102" s="15"/>
      <c r="U2102" s="19">
        <v>-1.67494082597841E-3</v>
      </c>
      <c r="V2102" s="51">
        <v>-0.125581167230848</v>
      </c>
      <c r="W2102" s="19">
        <v>1.52726581527531E-2</v>
      </c>
      <c r="X2102" s="51">
        <v>2.3161830663411802</v>
      </c>
      <c r="Y2102" s="19">
        <v>2.8115186796639998E-3</v>
      </c>
      <c r="Z2102" s="51">
        <v>19.6128253262141</v>
      </c>
      <c r="AA2102" s="19">
        <v>-2.5497966826151198E-3</v>
      </c>
      <c r="AB2102" s="51">
        <v>20.3216872348858</v>
      </c>
      <c r="AC2102" s="19">
        <v>7.2262202562342295E-2</v>
      </c>
      <c r="AD2102" s="51">
        <v>31.512075754493701</v>
      </c>
      <c r="AE2102" s="19">
        <v>0.104986471858865</v>
      </c>
      <c r="AF2102" s="87">
        <v>28.275879234483</v>
      </c>
      <c r="AG2102" s="19">
        <v>1.5657057520002101E-3</v>
      </c>
      <c r="AH2102" s="51">
        <v>-1.6422504166257601</v>
      </c>
      <c r="AI2102" s="19">
        <v>4.3866659143532204E-3</v>
      </c>
      <c r="AJ2102" s="51">
        <v>14.165583798428999</v>
      </c>
      <c r="AK2102" s="19">
        <v>1.02441921047284</v>
      </c>
      <c r="AL2102" s="19">
        <v>4.4872746697365101E-2</v>
      </c>
      <c r="AM2102" s="51">
        <v>-21.986578311771201</v>
      </c>
      <c r="AN2102" s="15"/>
      <c r="AO2102" s="22">
        <v>2.34556388913916E-2</v>
      </c>
      <c r="AP2102" s="22">
        <v>-3.89397086619283E-2</v>
      </c>
      <c r="AQ2102" s="22">
        <v>2.47752705963649E-2</v>
      </c>
      <c r="AR2102" s="22">
        <v>-3.3603042204958897E-2</v>
      </c>
      <c r="AS2102" s="20">
        <v>8</v>
      </c>
      <c r="AT2102" s="20">
        <v>4</v>
      </c>
      <c r="AU2102" s="20">
        <v>7</v>
      </c>
      <c r="AV2102" s="21">
        <v>5</v>
      </c>
      <c r="AW2102" s="15"/>
      <c r="AX2102" s="25">
        <v>6.1283383488771499E-2</v>
      </c>
      <c r="AY2102" s="26">
        <v>-0.42372871551151498</v>
      </c>
      <c r="AZ2102" s="26">
        <v>0.53882213865654205</v>
      </c>
      <c r="BA2102" s="26">
        <v>-0.52753163338366005</v>
      </c>
      <c r="BB2102" s="85">
        <v>6.2877540923636796E-3</v>
      </c>
      <c r="BC2102" s="88">
        <v>-9.1831133889354497</v>
      </c>
      <c r="BD2102" s="18">
        <v>43747</v>
      </c>
      <c r="BE2102" s="18">
        <v>43783</v>
      </c>
      <c r="BF2102" s="20"/>
      <c r="BG2102" s="18"/>
    </row>
    <row r="2103" spans="2:59" x14ac:dyDescent="0.25">
      <c r="B2103" s="14" t="s">
        <v>6484</v>
      </c>
      <c r="C2103" s="14" t="s">
        <v>6485</v>
      </c>
      <c r="D2103" s="14" t="s">
        <v>6468</v>
      </c>
      <c r="E2103" s="16" t="s">
        <v>367</v>
      </c>
      <c r="F2103" s="16" t="s">
        <v>350</v>
      </c>
      <c r="G2103" s="81" t="s">
        <v>205</v>
      </c>
      <c r="H2103" s="82" t="s">
        <v>1222</v>
      </c>
      <c r="I2103" s="17" t="s">
        <v>31</v>
      </c>
      <c r="J2103" s="17" t="s">
        <v>6486</v>
      </c>
      <c r="L2103" s="18">
        <v>44022</v>
      </c>
      <c r="M2103" s="83">
        <v>2354.7223000004901</v>
      </c>
      <c r="N2103" s="84">
        <v>2354.7223000004901</v>
      </c>
      <c r="O2103" s="84">
        <v>2441.4094000011701</v>
      </c>
      <c r="P2103" s="85">
        <f t="shared" si="32"/>
        <v>0.96449300965227769</v>
      </c>
      <c r="Q2103" s="18">
        <v>43747</v>
      </c>
      <c r="R2103" s="86">
        <v>12406174.452</v>
      </c>
      <c r="S2103" s="86">
        <v>14519827.0121406</v>
      </c>
      <c r="T2103" s="15"/>
      <c r="U2103" s="19">
        <v>-1.65702081631025E-3</v>
      </c>
      <c r="V2103" s="51">
        <v>-0.123789166264032</v>
      </c>
      <c r="W2103" s="19">
        <v>1.58188769855769E-2</v>
      </c>
      <c r="X2103" s="51">
        <v>2.3708049496235599</v>
      </c>
      <c r="Y2103" s="19">
        <v>6.0896753366250804E-3</v>
      </c>
      <c r="Z2103" s="51">
        <v>19.9406409919029</v>
      </c>
      <c r="AA2103" s="19">
        <v>4.0176100301323502E-3</v>
      </c>
      <c r="AB2103" s="51">
        <v>20.978427906171401</v>
      </c>
      <c r="AC2103" s="19">
        <v>8.6409800489491304E-2</v>
      </c>
      <c r="AD2103" s="51">
        <v>32.9268355472013</v>
      </c>
      <c r="AE2103" s="19">
        <v>0.12691734337931801</v>
      </c>
      <c r="AF2103" s="87">
        <v>30.468966386542899</v>
      </c>
      <c r="AG2103" s="19">
        <v>1.7453269883844799E-3</v>
      </c>
      <c r="AH2103" s="51">
        <v>-1.6242882929873299</v>
      </c>
      <c r="AI2103" s="19">
        <v>7.8506486242986302E-3</v>
      </c>
      <c r="AJ2103" s="51">
        <v>14.5119820694235</v>
      </c>
      <c r="AK2103" s="19">
        <v>1.24097063078079</v>
      </c>
      <c r="AL2103" s="19">
        <v>5.1502482097930603E-2</v>
      </c>
      <c r="AM2103" s="51">
        <v>-0.33143628097604999</v>
      </c>
      <c r="AN2103" s="15"/>
      <c r="AO2103" s="22">
        <v>2.3473983090298099E-2</v>
      </c>
      <c r="AP2103" s="22">
        <v>-3.89224446498702E-2</v>
      </c>
      <c r="AQ2103" s="22">
        <v>2.53264655257226E-2</v>
      </c>
      <c r="AR2103" s="22">
        <v>-3.3065674148929199E-2</v>
      </c>
      <c r="AS2103" s="20">
        <v>8</v>
      </c>
      <c r="AT2103" s="20">
        <v>4</v>
      </c>
      <c r="AU2103" s="20">
        <v>7</v>
      </c>
      <c r="AV2103" s="21">
        <v>5</v>
      </c>
      <c r="AW2103" s="15"/>
      <c r="AX2103" s="25">
        <v>6.1297818972962E-2</v>
      </c>
      <c r="AY2103" s="26">
        <v>-0.32500340061733402</v>
      </c>
      <c r="AZ2103" s="26">
        <v>0.56065816437239802</v>
      </c>
      <c r="BA2103" s="26">
        <v>-0.40559393979901898</v>
      </c>
      <c r="BB2103" s="85">
        <v>6.2893700550466702E-3</v>
      </c>
      <c r="BC2103" s="88">
        <v>-9.1244794912636298</v>
      </c>
      <c r="BD2103" s="18">
        <v>43747</v>
      </c>
      <c r="BE2103" s="18">
        <v>43783</v>
      </c>
      <c r="BF2103" s="20"/>
      <c r="BG2103" s="18"/>
    </row>
    <row r="2104" spans="2:59" x14ac:dyDescent="0.25">
      <c r="B2104" s="14" t="s">
        <v>6487</v>
      </c>
      <c r="C2104" s="14" t="s">
        <v>6488</v>
      </c>
      <c r="D2104" s="14" t="s">
        <v>6468</v>
      </c>
      <c r="E2104" s="16" t="s">
        <v>371</v>
      </c>
      <c r="F2104" s="16" t="s">
        <v>350</v>
      </c>
      <c r="G2104" s="81" t="s">
        <v>205</v>
      </c>
      <c r="H2104" s="82" t="s">
        <v>1222</v>
      </c>
      <c r="I2104" s="17" t="s">
        <v>31</v>
      </c>
      <c r="J2104" s="17" t="s">
        <v>6489</v>
      </c>
      <c r="L2104" s="18">
        <v>44022</v>
      </c>
      <c r="M2104" s="83">
        <v>1450.5552999991901</v>
      </c>
      <c r="N2104" s="84">
        <v>1450.5552999991901</v>
      </c>
      <c r="O2104" s="84">
        <v>1503.5817000009099</v>
      </c>
      <c r="P2104" s="85">
        <f t="shared" si="32"/>
        <v>0.96473327654780072</v>
      </c>
      <c r="Q2104" s="18">
        <v>43747</v>
      </c>
      <c r="R2104" s="86">
        <v>6680958.6780000003</v>
      </c>
      <c r="S2104" s="86">
        <v>9467143.6900781207</v>
      </c>
      <c r="T2104" s="15"/>
      <c r="U2104" s="19">
        <v>-1.65613461558678E-3</v>
      </c>
      <c r="V2104" s="51">
        <v>-0.123700546191685</v>
      </c>
      <c r="W2104" s="19">
        <v>1.58464605738118E-2</v>
      </c>
      <c r="X2104" s="51">
        <v>2.37356330844705</v>
      </c>
      <c r="Y2104" s="19">
        <v>6.2556120628869403E-3</v>
      </c>
      <c r="Z2104" s="51">
        <v>19.9572346645291</v>
      </c>
      <c r="AA2104" s="19">
        <v>4.3507744649104998E-3</v>
      </c>
      <c r="AB2104" s="51">
        <v>21.011744349642001</v>
      </c>
      <c r="AC2104" s="19">
        <v>8.7129121731850306E-2</v>
      </c>
      <c r="AD2104" s="51">
        <v>32.998767671466297</v>
      </c>
      <c r="AE2104" s="19">
        <v>0.12803533364975</v>
      </c>
      <c r="AF2104" s="87">
        <v>30.5807654135861</v>
      </c>
      <c r="AG2104" s="19">
        <v>1.7544018355693E-3</v>
      </c>
      <c r="AH2104" s="51">
        <v>-1.6233808082688499</v>
      </c>
      <c r="AI2104" s="19">
        <v>8.0259573642251798E-3</v>
      </c>
      <c r="AJ2104" s="51">
        <v>14.5295129434235</v>
      </c>
      <c r="AK2104" s="19">
        <v>0.15462005931302</v>
      </c>
      <c r="AL2104" s="19">
        <v>3.78979981232987E-2</v>
      </c>
      <c r="AM2104" s="51">
        <v>18.383850125334</v>
      </c>
      <c r="AN2104" s="15"/>
      <c r="AO2104" s="22">
        <v>2.3474926385461E-2</v>
      </c>
      <c r="AP2104" s="22">
        <v>-3.8921625860894003E-2</v>
      </c>
      <c r="AQ2104" s="22">
        <v>2.5354380431963398E-2</v>
      </c>
      <c r="AR2104" s="22">
        <v>-3.3038539047993302E-2</v>
      </c>
      <c r="AS2104" s="20">
        <v>8</v>
      </c>
      <c r="AT2104" s="20">
        <v>4</v>
      </c>
      <c r="AU2104" s="20">
        <v>7</v>
      </c>
      <c r="AV2104" s="21">
        <v>5</v>
      </c>
      <c r="AW2104" s="15"/>
      <c r="AX2104" s="25">
        <v>6.1298627609430702E-2</v>
      </c>
      <c r="AY2104" s="26">
        <v>-0.31999302265921897</v>
      </c>
      <c r="AZ2104" s="26">
        <v>0.56176613675506804</v>
      </c>
      <c r="BA2104" s="26">
        <v>-0.399389543186771</v>
      </c>
      <c r="BB2104" s="85">
        <v>6.2894597722242896E-3</v>
      </c>
      <c r="BC2104" s="88">
        <v>-9.1215063339477602</v>
      </c>
      <c r="BD2104" s="18">
        <v>43747</v>
      </c>
      <c r="BE2104" s="18">
        <v>43783</v>
      </c>
      <c r="BF2104" s="20"/>
      <c r="BG2104" s="18"/>
    </row>
    <row r="2105" spans="2:59" x14ac:dyDescent="0.25">
      <c r="B2105" s="14" t="s">
        <v>6490</v>
      </c>
      <c r="C2105" s="14" t="s">
        <v>6491</v>
      </c>
      <c r="D2105" s="14" t="s">
        <v>6468</v>
      </c>
      <c r="E2105" s="16" t="s">
        <v>132</v>
      </c>
      <c r="F2105" s="16" t="s">
        <v>350</v>
      </c>
      <c r="G2105" s="81" t="s">
        <v>205</v>
      </c>
      <c r="H2105" s="82" t="s">
        <v>1222</v>
      </c>
      <c r="I2105" s="17" t="s">
        <v>31</v>
      </c>
      <c r="J2105" s="17" t="s">
        <v>6492</v>
      </c>
      <c r="L2105" s="18">
        <v>44022</v>
      </c>
      <c r="M2105" s="83">
        <v>1153.00210000016</v>
      </c>
      <c r="N2105" s="84">
        <v>1153.00210000016</v>
      </c>
      <c r="O2105" s="84">
        <v>1187.9695999994899</v>
      </c>
      <c r="P2105" s="85">
        <f t="shared" si="32"/>
        <v>0.97056532423107045</v>
      </c>
      <c r="Q2105" s="18">
        <v>43747</v>
      </c>
      <c r="R2105" s="86">
        <v>66748748.392999999</v>
      </c>
      <c r="S2105" s="86">
        <v>63056411.994562499</v>
      </c>
      <c r="T2105" s="15"/>
      <c r="U2105" s="19">
        <v>-1.63426890594565E-3</v>
      </c>
      <c r="V2105" s="51">
        <v>-0.121513975227572</v>
      </c>
      <c r="W2105" s="19">
        <v>1.6514585018740001E-2</v>
      </c>
      <c r="X2105" s="51">
        <v>2.44037575293987</v>
      </c>
      <c r="Y2105" s="19">
        <v>1.0277296516505901E-2</v>
      </c>
      <c r="Z2105" s="51">
        <v>20.3594031099055</v>
      </c>
      <c r="AA2105" s="19">
        <v>1.2439548994734701E-2</v>
      </c>
      <c r="AB2105" s="51">
        <v>21.820621802646201</v>
      </c>
      <c r="AC2105" s="19">
        <v>0.104687276345503</v>
      </c>
      <c r="AD2105" s="51">
        <v>34.754583132802502</v>
      </c>
      <c r="AE2105" s="19">
        <v>0.15546138400895901</v>
      </c>
      <c r="AF2105" s="87">
        <v>33.3233704494778</v>
      </c>
      <c r="AG2105" s="19">
        <v>1.97405039762089E-3</v>
      </c>
      <c r="AH2105" s="51">
        <v>-1.6014159520636899</v>
      </c>
      <c r="AI2105" s="19">
        <v>1.2276619139811399E-2</v>
      </c>
      <c r="AJ2105" s="51">
        <v>14.9545791209821</v>
      </c>
      <c r="AK2105" s="19">
        <v>0.15167237907197001</v>
      </c>
      <c r="AL2105" s="19">
        <v>4.42430085913657E-2</v>
      </c>
      <c r="AM2105" s="51">
        <v>32.124355219188097</v>
      </c>
      <c r="AN2105" s="15"/>
      <c r="AO2105" s="22">
        <v>2.3497381858760501E-2</v>
      </c>
      <c r="AP2105" s="22">
        <v>-3.8900544169337102E-2</v>
      </c>
      <c r="AQ2105" s="22">
        <v>2.60287911423802E-2</v>
      </c>
      <c r="AR2105" s="22">
        <v>-3.2381196851019901E-2</v>
      </c>
      <c r="AS2105" s="20">
        <v>8</v>
      </c>
      <c r="AT2105" s="20">
        <v>4</v>
      </c>
      <c r="AU2105" s="20">
        <v>7</v>
      </c>
      <c r="AV2105" s="21">
        <v>5</v>
      </c>
      <c r="AW2105" s="15"/>
      <c r="AX2105" s="25">
        <v>6.13174683930265E-2</v>
      </c>
      <c r="AY2105" s="26">
        <v>-0.19848865537778701</v>
      </c>
      <c r="AZ2105" s="26">
        <v>0.58864983795228898</v>
      </c>
      <c r="BA2105" s="26">
        <v>-0.24846329096362799</v>
      </c>
      <c r="BB2105" s="85">
        <v>6.2915596325910901E-3</v>
      </c>
      <c r="BC2105" s="88">
        <v>-9.0497938667831495</v>
      </c>
      <c r="BD2105" s="18">
        <v>43747</v>
      </c>
      <c r="BE2105" s="18">
        <v>43783</v>
      </c>
      <c r="BF2105" s="20"/>
      <c r="BG2105" s="18"/>
    </row>
    <row r="2106" spans="2:59" x14ac:dyDescent="0.25">
      <c r="B2106" s="14" t="s">
        <v>6493</v>
      </c>
      <c r="C2106" s="14" t="s">
        <v>6494</v>
      </c>
      <c r="D2106" s="14" t="s">
        <v>6468</v>
      </c>
      <c r="E2106" s="16" t="s">
        <v>378</v>
      </c>
      <c r="F2106" s="16" t="s">
        <v>350</v>
      </c>
      <c r="G2106" s="81" t="s">
        <v>205</v>
      </c>
      <c r="H2106" s="82" t="s">
        <v>1222</v>
      </c>
      <c r="I2106" s="17" t="s">
        <v>31</v>
      </c>
      <c r="J2106" s="17" t="s">
        <v>6495</v>
      </c>
      <c r="L2106" s="18">
        <v>44022</v>
      </c>
      <c r="M2106" s="83">
        <v>1703.08229999989</v>
      </c>
      <c r="N2106" s="84">
        <v>1703.08229999989</v>
      </c>
      <c r="O2106" s="84">
        <v>1766.0055999998001</v>
      </c>
      <c r="P2106" s="85">
        <f t="shared" si="32"/>
        <v>0.96436970528297461</v>
      </c>
      <c r="Q2106" s="18">
        <v>43747</v>
      </c>
      <c r="R2106" s="86">
        <v>1369013.0079999999</v>
      </c>
      <c r="S2106" s="86">
        <v>1441945.3141523399</v>
      </c>
      <c r="T2106" s="15"/>
      <c r="U2106" s="19">
        <v>-1.6575318550167101E-3</v>
      </c>
      <c r="V2106" s="51">
        <v>-0.12384027013467901</v>
      </c>
      <c r="W2106" s="19">
        <v>1.58046919677872E-2</v>
      </c>
      <c r="X2106" s="51">
        <v>2.3693864478445898</v>
      </c>
      <c r="Y2106" s="19">
        <v>6.0046656744816599E-3</v>
      </c>
      <c r="Z2106" s="51">
        <v>19.9321400256886</v>
      </c>
      <c r="AA2106" s="19">
        <v>3.8469706596515598E-3</v>
      </c>
      <c r="AB2106" s="51">
        <v>20.961363969137899</v>
      </c>
      <c r="AC2106" s="19">
        <v>8.6040752681583399E-2</v>
      </c>
      <c r="AD2106" s="51">
        <v>32.889930766425103</v>
      </c>
      <c r="AE2106" s="19">
        <v>0.12634358591647499</v>
      </c>
      <c r="AF2106" s="87">
        <v>30.411590640258499</v>
      </c>
      <c r="AG2106" s="19">
        <v>1.7406387651135401E-3</v>
      </c>
      <c r="AH2106" s="51">
        <v>-1.62475711531442</v>
      </c>
      <c r="AI2106" s="19">
        <v>7.7606840841326604E-3</v>
      </c>
      <c r="AJ2106" s="51">
        <v>14.5029856154142</v>
      </c>
      <c r="AK2106" s="19">
        <v>0.56299138239410196</v>
      </c>
      <c r="AL2106" s="19">
        <v>5.1930339572209001E-2</v>
      </c>
      <c r="AM2106" s="51">
        <v>59.486045076104297</v>
      </c>
      <c r="AN2106" s="15"/>
      <c r="AO2106" s="22">
        <v>2.34734912210115E-2</v>
      </c>
      <c r="AP2106" s="22">
        <v>-3.8922889921195698E-2</v>
      </c>
      <c r="AQ2106" s="22">
        <v>2.53123229340417E-2</v>
      </c>
      <c r="AR2106" s="22">
        <v>-3.3079571872804102E-2</v>
      </c>
      <c r="AS2106" s="20">
        <v>8</v>
      </c>
      <c r="AT2106" s="20">
        <v>4</v>
      </c>
      <c r="AU2106" s="20">
        <v>7</v>
      </c>
      <c r="AV2106" s="21">
        <v>5</v>
      </c>
      <c r="AW2106" s="15"/>
      <c r="AX2106" s="25">
        <v>6.1297428680045403E-2</v>
      </c>
      <c r="AY2106" s="26">
        <v>-0.32756415962148799</v>
      </c>
      <c r="AZ2106" s="26">
        <v>0.56009125018044903</v>
      </c>
      <c r="BA2106" s="26">
        <v>-0.40876422001247198</v>
      </c>
      <c r="BB2106" s="85">
        <v>6.2893264681406404E-3</v>
      </c>
      <c r="BC2106" s="88">
        <v>-9.1259903139725793</v>
      </c>
      <c r="BD2106" s="18">
        <v>43747</v>
      </c>
      <c r="BE2106" s="18">
        <v>43783</v>
      </c>
      <c r="BF2106" s="20"/>
      <c r="BG2106" s="18"/>
    </row>
    <row r="2107" spans="2:59" x14ac:dyDescent="0.25">
      <c r="B2107" s="14" t="s">
        <v>6496</v>
      </c>
      <c r="C2107" s="14" t="s">
        <v>6497</v>
      </c>
      <c r="D2107" s="14" t="s">
        <v>6468</v>
      </c>
      <c r="E2107" s="16" t="s">
        <v>382</v>
      </c>
      <c r="F2107" s="16" t="s">
        <v>350</v>
      </c>
      <c r="G2107" s="81" t="s">
        <v>205</v>
      </c>
      <c r="H2107" s="82" t="s">
        <v>1222</v>
      </c>
      <c r="I2107" s="17" t="s">
        <v>31</v>
      </c>
      <c r="J2107" s="17" t="s">
        <v>6498</v>
      </c>
      <c r="L2107" s="18">
        <v>44022</v>
      </c>
      <c r="M2107" s="83">
        <v>1810.7674000002401</v>
      </c>
      <c r="N2107" s="84">
        <v>1810.7674000002401</v>
      </c>
      <c r="O2107" s="84">
        <v>1876.25569999963</v>
      </c>
      <c r="P2107" s="85">
        <f t="shared" si="32"/>
        <v>0.965096281919675</v>
      </c>
      <c r="Q2107" s="18">
        <v>43747</v>
      </c>
      <c r="R2107" s="86">
        <v>591560.36</v>
      </c>
      <c r="S2107" s="86">
        <v>793667.21817968797</v>
      </c>
      <c r="T2107" s="15"/>
      <c r="U2107" s="19">
        <v>-1.6547864315725701E-3</v>
      </c>
      <c r="V2107" s="51">
        <v>-0.12356572779026501</v>
      </c>
      <c r="W2107" s="19">
        <v>1.5888209891272698E-2</v>
      </c>
      <c r="X2107" s="51">
        <v>2.37773824019314</v>
      </c>
      <c r="Y2107" s="19">
        <v>6.5061667683039602E-3</v>
      </c>
      <c r="Z2107" s="51">
        <v>19.9822901350853</v>
      </c>
      <c r="AA2107" s="19">
        <v>4.8538845785515202E-3</v>
      </c>
      <c r="AB2107" s="51">
        <v>21.062055361020601</v>
      </c>
      <c r="AC2107" s="19">
        <v>8.8218565915740302E-2</v>
      </c>
      <c r="AD2107" s="51">
        <v>33.107712089840803</v>
      </c>
      <c r="AE2107" s="19">
        <v>0.12973084869561699</v>
      </c>
      <c r="AF2107" s="87">
        <v>30.750316918158202</v>
      </c>
      <c r="AG2107" s="19">
        <v>1.76806284071063E-3</v>
      </c>
      <c r="AH2107" s="51">
        <v>-1.62201470775472</v>
      </c>
      <c r="AI2107" s="19">
        <v>8.2907065589097294E-3</v>
      </c>
      <c r="AJ2107" s="51">
        <v>14.555987862884599</v>
      </c>
      <c r="AK2107" s="19">
        <v>0.576376045757788</v>
      </c>
      <c r="AL2107" s="19">
        <v>5.2947655651223599E-2</v>
      </c>
      <c r="AM2107" s="51">
        <v>60.824511412472901</v>
      </c>
      <c r="AN2107" s="15"/>
      <c r="AO2107" s="22">
        <v>2.34762931759178E-2</v>
      </c>
      <c r="AP2107" s="22">
        <v>-3.8920252043681103E-2</v>
      </c>
      <c r="AQ2107" s="22">
        <v>2.5396635783181399E-2</v>
      </c>
      <c r="AR2107" s="22">
        <v>-3.2997611191603902E-2</v>
      </c>
      <c r="AS2107" s="20">
        <v>8</v>
      </c>
      <c r="AT2107" s="20">
        <v>4</v>
      </c>
      <c r="AU2107" s="20">
        <v>7</v>
      </c>
      <c r="AV2107" s="21">
        <v>5</v>
      </c>
      <c r="AW2107" s="15"/>
      <c r="AX2107" s="25">
        <v>6.1299719583184899E-2</v>
      </c>
      <c r="AY2107" s="26">
        <v>-0.31243509162641198</v>
      </c>
      <c r="AZ2107" s="26">
        <v>0.56343818255208999</v>
      </c>
      <c r="BA2107" s="26">
        <v>-0.390027658492272</v>
      </c>
      <c r="BB2107" s="85">
        <v>6.2895822661539601E-3</v>
      </c>
      <c r="BC2107" s="88">
        <v>-9.1170355938520498</v>
      </c>
      <c r="BD2107" s="18">
        <v>43747</v>
      </c>
      <c r="BE2107" s="18">
        <v>43783</v>
      </c>
      <c r="BF2107" s="20"/>
      <c r="BG2107" s="18"/>
    </row>
    <row r="2108" spans="2:59" x14ac:dyDescent="0.25">
      <c r="B2108" s="14" t="s">
        <v>6499</v>
      </c>
      <c r="C2108" s="14" t="s">
        <v>6500</v>
      </c>
      <c r="D2108" s="14" t="s">
        <v>6468</v>
      </c>
      <c r="E2108" s="16" t="s">
        <v>386</v>
      </c>
      <c r="F2108" s="16" t="s">
        <v>350</v>
      </c>
      <c r="G2108" s="81" t="s">
        <v>205</v>
      </c>
      <c r="H2108" s="82" t="s">
        <v>1222</v>
      </c>
      <c r="I2108" s="17" t="s">
        <v>31</v>
      </c>
      <c r="J2108" s="17" t="s">
        <v>6501</v>
      </c>
      <c r="L2108" s="18">
        <v>44022</v>
      </c>
      <c r="M2108" s="83">
        <v>1732.8822000008099</v>
      </c>
      <c r="N2108" s="84">
        <v>1732.8822000008099</v>
      </c>
      <c r="O2108" s="84">
        <v>1794.8767000008399</v>
      </c>
      <c r="P2108" s="85">
        <f t="shared" si="32"/>
        <v>0.96546030153491824</v>
      </c>
      <c r="Q2108" s="18">
        <v>43747</v>
      </c>
      <c r="R2108" s="86">
        <v>1877153.453</v>
      </c>
      <c r="S2108" s="86">
        <v>2426028.89664844</v>
      </c>
      <c r="T2108" s="15"/>
      <c r="U2108" s="19">
        <v>-1.65340430794458E-3</v>
      </c>
      <c r="V2108" s="51">
        <v>-0.12342751542746599</v>
      </c>
      <c r="W2108" s="19">
        <v>1.5929961846268301E-2</v>
      </c>
      <c r="X2108" s="51">
        <v>2.3819134356927001</v>
      </c>
      <c r="Y2108" s="19">
        <v>6.7574692329799299E-3</v>
      </c>
      <c r="Z2108" s="51">
        <v>20.007420381560198</v>
      </c>
      <c r="AA2108" s="19">
        <v>5.3582915843435304E-3</v>
      </c>
      <c r="AB2108" s="51">
        <v>21.112496061599799</v>
      </c>
      <c r="AC2108" s="19">
        <v>8.9308910033723807E-2</v>
      </c>
      <c r="AD2108" s="51">
        <v>33.216746501624598</v>
      </c>
      <c r="AE2108" s="19">
        <v>0.13142813042941301</v>
      </c>
      <c r="AF2108" s="87">
        <v>30.920045091537801</v>
      </c>
      <c r="AG2108" s="19">
        <v>1.78182448871667E-3</v>
      </c>
      <c r="AH2108" s="51">
        <v>-1.6206385429541099</v>
      </c>
      <c r="AI2108" s="19">
        <v>8.5563167413056397E-3</v>
      </c>
      <c r="AJ2108" s="51">
        <v>14.5825488811242</v>
      </c>
      <c r="AK2108" s="19">
        <v>0.583104667417356</v>
      </c>
      <c r="AL2108" s="19">
        <v>5.3456182355148499E-2</v>
      </c>
      <c r="AM2108" s="51">
        <v>61.497373578429702</v>
      </c>
      <c r="AN2108" s="15"/>
      <c r="AO2108" s="22">
        <v>2.3477709060898602E-2</v>
      </c>
      <c r="AP2108" s="22">
        <v>-3.8918972547435302E-2</v>
      </c>
      <c r="AQ2108" s="22">
        <v>2.5438851662329402E-2</v>
      </c>
      <c r="AR2108" s="22">
        <v>-3.2956212183307798E-2</v>
      </c>
      <c r="AS2108" s="20">
        <v>8</v>
      </c>
      <c r="AT2108" s="20">
        <v>4</v>
      </c>
      <c r="AU2108" s="20">
        <v>7</v>
      </c>
      <c r="AV2108" s="21">
        <v>5</v>
      </c>
      <c r="AW2108" s="15"/>
      <c r="AX2108" s="25">
        <v>6.1300873107684298E-2</v>
      </c>
      <c r="AY2108" s="26">
        <v>-0.30485399293274901</v>
      </c>
      <c r="AZ2108" s="26">
        <v>0.56511542235602996</v>
      </c>
      <c r="BA2108" s="26">
        <v>-0.38063356570137302</v>
      </c>
      <c r="BB2108" s="85">
        <v>6.2897108914057804E-3</v>
      </c>
      <c r="BC2108" s="88">
        <v>-9.1125535252649605</v>
      </c>
      <c r="BD2108" s="18">
        <v>43747</v>
      </c>
      <c r="BE2108" s="18">
        <v>43783</v>
      </c>
      <c r="BF2108" s="20"/>
      <c r="BG2108" s="18"/>
    </row>
    <row r="2109" spans="2:59" x14ac:dyDescent="0.25">
      <c r="B2109" s="14" t="s">
        <v>6502</v>
      </c>
      <c r="C2109" s="14" t="s">
        <v>6503</v>
      </c>
      <c r="D2109" s="14" t="s">
        <v>6468</v>
      </c>
      <c r="E2109" s="16" t="s">
        <v>390</v>
      </c>
      <c r="F2109" s="16" t="s">
        <v>350</v>
      </c>
      <c r="G2109" s="81" t="s">
        <v>205</v>
      </c>
      <c r="H2109" s="82" t="s">
        <v>1222</v>
      </c>
      <c r="I2109" s="17" t="s">
        <v>31</v>
      </c>
      <c r="J2109" s="17" t="s">
        <v>6504</v>
      </c>
      <c r="L2109" s="18">
        <v>44022</v>
      </c>
      <c r="M2109" s="83">
        <v>1775.04739999957</v>
      </c>
      <c r="N2109" s="84">
        <v>1775.04739999957</v>
      </c>
      <c r="O2109" s="84">
        <v>1837.85879999958</v>
      </c>
      <c r="P2109" s="85">
        <f t="shared" si="32"/>
        <v>0.96582359863552936</v>
      </c>
      <c r="Q2109" s="18">
        <v>43747</v>
      </c>
      <c r="R2109" s="86">
        <v>5011495.4550000001</v>
      </c>
      <c r="S2109" s="86">
        <v>5902757.9257421903</v>
      </c>
      <c r="T2109" s="15"/>
      <c r="U2109" s="19">
        <v>-1.6520389635843501E-3</v>
      </c>
      <c r="V2109" s="51">
        <v>-0.12329098099144201</v>
      </c>
      <c r="W2109" s="19">
        <v>1.5971562255799699E-2</v>
      </c>
      <c r="X2109" s="51">
        <v>2.38607347664583</v>
      </c>
      <c r="Y2109" s="19">
        <v>7.0077357122499996E-3</v>
      </c>
      <c r="Z2109" s="51">
        <v>20.032447029487201</v>
      </c>
      <c r="AA2109" s="19">
        <v>5.8617222439352199E-3</v>
      </c>
      <c r="AB2109" s="51">
        <v>21.162839127559</v>
      </c>
      <c r="AC2109" s="19">
        <v>9.0399171882454499E-2</v>
      </c>
      <c r="AD2109" s="51">
        <v>33.325772686512202</v>
      </c>
      <c r="AE2109" s="19">
        <v>0.13312677569047099</v>
      </c>
      <c r="AF2109" s="87">
        <v>31.089909617643599</v>
      </c>
      <c r="AG2109" s="19">
        <v>1.7955647763301401E-3</v>
      </c>
      <c r="AH2109" s="51">
        <v>-1.61926451419276</v>
      </c>
      <c r="AI2109" s="19">
        <v>8.8208370088978007E-3</v>
      </c>
      <c r="AJ2109" s="51">
        <v>14.609000907890699</v>
      </c>
      <c r="AK2109" s="19">
        <v>0.58986045428377099</v>
      </c>
      <c r="AL2109" s="19">
        <v>5.3964837774401503E-2</v>
      </c>
      <c r="AM2109" s="51">
        <v>62.172952265071203</v>
      </c>
      <c r="AN2109" s="15"/>
      <c r="AO2109" s="22">
        <v>2.3479145393139299E-2</v>
      </c>
      <c r="AP2109" s="22">
        <v>-3.8917650998882898E-2</v>
      </c>
      <c r="AQ2109" s="22">
        <v>2.5480855045316299E-2</v>
      </c>
      <c r="AR2109" s="22">
        <v>-3.2915399565354199E-2</v>
      </c>
      <c r="AS2109" s="20">
        <v>8</v>
      </c>
      <c r="AT2109" s="20">
        <v>4</v>
      </c>
      <c r="AU2109" s="20">
        <v>7</v>
      </c>
      <c r="AV2109" s="21">
        <v>5</v>
      </c>
      <c r="AW2109" s="15"/>
      <c r="AX2109" s="25">
        <v>6.1302060289235703E-2</v>
      </c>
      <c r="AY2109" s="26">
        <v>-0.297289511695908</v>
      </c>
      <c r="AZ2109" s="26">
        <v>0.56678883604308805</v>
      </c>
      <c r="BA2109" s="26">
        <v>-0.37125660938499999</v>
      </c>
      <c r="BB2109" s="85">
        <v>6.2898431491521497E-3</v>
      </c>
      <c r="BC2109" s="88">
        <v>-9.1080664086039196</v>
      </c>
      <c r="BD2109" s="18">
        <v>43747</v>
      </c>
      <c r="BE2109" s="18">
        <v>43783</v>
      </c>
      <c r="BF2109" s="20"/>
      <c r="BG2109" s="18"/>
    </row>
    <row r="2110" spans="2:59" x14ac:dyDescent="0.25">
      <c r="B2110" s="14" t="s">
        <v>6505</v>
      </c>
      <c r="C2110" s="14" t="s">
        <v>6506</v>
      </c>
      <c r="D2110" s="14" t="s">
        <v>6507</v>
      </c>
      <c r="E2110" s="16" t="s">
        <v>36</v>
      </c>
      <c r="F2110" s="16" t="s">
        <v>114</v>
      </c>
      <c r="G2110" s="81" t="s">
        <v>115</v>
      </c>
      <c r="H2110" s="82" t="s">
        <v>173</v>
      </c>
      <c r="I2110" s="17" t="s">
        <v>31</v>
      </c>
      <c r="J2110" s="17" t="s">
        <v>6508</v>
      </c>
      <c r="L2110" s="18">
        <v>44022</v>
      </c>
      <c r="M2110" s="83">
        <v>1641.26810000092</v>
      </c>
      <c r="N2110" s="84">
        <v>1641.26810000092</v>
      </c>
      <c r="O2110" s="84">
        <v>1858.70830000006</v>
      </c>
      <c r="P2110" s="85">
        <f t="shared" si="32"/>
        <v>0.88301542528263688</v>
      </c>
      <c r="Q2110" s="18">
        <v>43753</v>
      </c>
      <c r="R2110" s="86">
        <v>8077970.7630000003</v>
      </c>
      <c r="S2110" s="86">
        <v>11560269.663265601</v>
      </c>
      <c r="T2110" s="15"/>
      <c r="U2110" s="19">
        <v>-1.9002150820597299E-3</v>
      </c>
      <c r="V2110" s="51">
        <v>-0.14810859283898001</v>
      </c>
      <c r="W2110" s="19">
        <v>7.7676306591456497E-3</v>
      </c>
      <c r="X2110" s="51">
        <v>1.5656803169804301</v>
      </c>
      <c r="Y2110" s="19">
        <v>-5.4420475751612699E-2</v>
      </c>
      <c r="Z2110" s="51">
        <v>13.8896258830937</v>
      </c>
      <c r="AA2110" s="19">
        <v>-9.8081094926747006E-2</v>
      </c>
      <c r="AB2110" s="51">
        <v>10.768557410483499</v>
      </c>
      <c r="AC2110" s="19">
        <v>-5.1376588387938703E-2</v>
      </c>
      <c r="AD2110" s="51">
        <v>19.1481966594583</v>
      </c>
      <c r="AE2110" s="19">
        <v>-3.21936174004804E-2</v>
      </c>
      <c r="AF2110" s="87">
        <v>14.5578703085484</v>
      </c>
      <c r="AG2110" s="19">
        <v>1.9633686861197899E-3</v>
      </c>
      <c r="AH2110" s="51">
        <v>-1.6024841232138001</v>
      </c>
      <c r="AI2110" s="19">
        <v>-4.5337324772845002E-2</v>
      </c>
      <c r="AJ2110" s="51">
        <v>9.19318472970917</v>
      </c>
      <c r="AK2110" s="19">
        <v>0.23021602092747301</v>
      </c>
      <c r="AL2110" s="19">
        <v>2.12417135353462E-2</v>
      </c>
      <c r="AM2110" s="51">
        <v>41.884757023421102</v>
      </c>
      <c r="AN2110" s="15"/>
      <c r="AO2110" s="22">
        <v>2.6369657753093599E-2</v>
      </c>
      <c r="AP2110" s="22">
        <v>-2.2728034570718599E-2</v>
      </c>
      <c r="AQ2110" s="22">
        <v>3.5504746241713299E-2</v>
      </c>
      <c r="AR2110" s="22">
        <v>-5.0962356136587901E-2</v>
      </c>
      <c r="AS2110" s="20">
        <v>7</v>
      </c>
      <c r="AT2110" s="20">
        <v>5</v>
      </c>
      <c r="AU2110" s="20">
        <v>6</v>
      </c>
      <c r="AV2110" s="21">
        <v>6</v>
      </c>
      <c r="AW2110" s="15"/>
      <c r="AX2110" s="25">
        <v>6.19355229305074E-2</v>
      </c>
      <c r="AY2110" s="26">
        <v>-1.7671854410618799</v>
      </c>
      <c r="AZ2110" s="26">
        <v>0.23176699312943999</v>
      </c>
      <c r="BA2110" s="26">
        <v>-2.2323459057188302</v>
      </c>
      <c r="BB2110" s="85">
        <v>6.38923170936323E-3</v>
      </c>
      <c r="BC2110" s="88">
        <v>-15.856404149089901</v>
      </c>
      <c r="BD2110" s="18">
        <v>43753</v>
      </c>
      <c r="BE2110" s="18">
        <v>43914</v>
      </c>
      <c r="BF2110" s="20"/>
      <c r="BG2110" s="18"/>
    </row>
    <row r="2111" spans="2:59" x14ac:dyDescent="0.25">
      <c r="B2111" s="14" t="s">
        <v>6509</v>
      </c>
      <c r="C2111" s="14" t="s">
        <v>6510</v>
      </c>
      <c r="D2111" s="14" t="s">
        <v>6507</v>
      </c>
      <c r="E2111" s="16" t="s">
        <v>77</v>
      </c>
      <c r="F2111" s="16" t="s">
        <v>114</v>
      </c>
      <c r="G2111" s="81" t="s">
        <v>115</v>
      </c>
      <c r="H2111" s="82" t="s">
        <v>173</v>
      </c>
      <c r="I2111" s="17" t="s">
        <v>31</v>
      </c>
      <c r="J2111" s="17" t="s">
        <v>6511</v>
      </c>
      <c r="L2111" s="18">
        <v>44022</v>
      </c>
      <c r="M2111" s="83">
        <v>1830.4969999995101</v>
      </c>
      <c r="N2111" s="84">
        <v>1830.4969999995101</v>
      </c>
      <c r="O2111" s="84">
        <v>2054.7888000011399</v>
      </c>
      <c r="P2111" s="85">
        <f t="shared" si="32"/>
        <v>0.89084435344328072</v>
      </c>
      <c r="Q2111" s="18">
        <v>43753</v>
      </c>
      <c r="R2111" s="86">
        <v>1479697.8189999999</v>
      </c>
      <c r="S2111" s="86">
        <v>1759769.4809238301</v>
      </c>
      <c r="T2111" s="15"/>
      <c r="U2111" s="19">
        <v>-1.8674733028092301E-3</v>
      </c>
      <c r="V2111" s="51">
        <v>-0.14483441491393001</v>
      </c>
      <c r="W2111" s="19">
        <v>8.7594409815210401E-3</v>
      </c>
      <c r="X2111" s="51">
        <v>1.66486134921797</v>
      </c>
      <c r="Y2111" s="19">
        <v>-4.8760793893961797E-2</v>
      </c>
      <c r="Z2111" s="51">
        <v>14.455594068858799</v>
      </c>
      <c r="AA2111" s="19">
        <v>-8.7178054577670999E-2</v>
      </c>
      <c r="AB2111" s="51">
        <v>11.858861445391099</v>
      </c>
      <c r="AC2111" s="19">
        <v>-2.8318368545114901E-2</v>
      </c>
      <c r="AD2111" s="51">
        <v>21.454018643737101</v>
      </c>
      <c r="AE2111" s="19">
        <v>3.0677319227834202E-3</v>
      </c>
      <c r="AF2111" s="87">
        <v>18.084005240874799</v>
      </c>
      <c r="AG2111" s="19">
        <v>2.2919972398085498E-3</v>
      </c>
      <c r="AH2111" s="51">
        <v>-1.56962126784492</v>
      </c>
      <c r="AI2111" s="19">
        <v>-3.9308334456109199E-2</v>
      </c>
      <c r="AJ2111" s="51">
        <v>9.7960837613791192</v>
      </c>
      <c r="AK2111" s="19">
        <v>0.31127244854724301</v>
      </c>
      <c r="AL2111" s="19">
        <v>2.8936871211044501E-2</v>
      </c>
      <c r="AM2111" s="51">
        <v>47.5361927690101</v>
      </c>
      <c r="AN2111" s="15"/>
      <c r="AO2111" s="22">
        <v>2.64034329793503E-2</v>
      </c>
      <c r="AP2111" s="22">
        <v>-2.2696011041261999E-2</v>
      </c>
      <c r="AQ2111" s="22">
        <v>3.6523824606774703E-2</v>
      </c>
      <c r="AR2111" s="22">
        <v>-4.99971977724636E-2</v>
      </c>
      <c r="AS2111" s="20">
        <v>7</v>
      </c>
      <c r="AT2111" s="20">
        <v>5</v>
      </c>
      <c r="AU2111" s="20">
        <v>6</v>
      </c>
      <c r="AV2111" s="21">
        <v>6</v>
      </c>
      <c r="AW2111" s="15"/>
      <c r="AX2111" s="25">
        <v>6.19169763508398E-2</v>
      </c>
      <c r="AY2111" s="26">
        <v>-1.60302358839181</v>
      </c>
      <c r="AZ2111" s="26">
        <v>0.27207745953182899</v>
      </c>
      <c r="BA2111" s="26">
        <v>-2.0372371377379701</v>
      </c>
      <c r="BB2111" s="85">
        <v>6.3875618639303898E-3</v>
      </c>
      <c r="BC2111" s="88">
        <v>-15.4104548361356</v>
      </c>
      <c r="BD2111" s="18">
        <v>43753</v>
      </c>
      <c r="BE2111" s="18">
        <v>43914</v>
      </c>
      <c r="BF2111" s="20"/>
      <c r="BG2111" s="18"/>
    </row>
    <row r="2112" spans="2:59" x14ac:dyDescent="0.25">
      <c r="B2112" s="14" t="s">
        <v>6512</v>
      </c>
      <c r="C2112" s="14" t="s">
        <v>6513</v>
      </c>
      <c r="D2112" s="14" t="s">
        <v>6507</v>
      </c>
      <c r="E2112" s="16" t="s">
        <v>6416</v>
      </c>
      <c r="F2112" s="16" t="s">
        <v>114</v>
      </c>
      <c r="G2112" s="81" t="s">
        <v>115</v>
      </c>
      <c r="H2112" s="82" t="s">
        <v>173</v>
      </c>
      <c r="I2112" s="17" t="s">
        <v>31</v>
      </c>
      <c r="J2112" s="17" t="s">
        <v>64</v>
      </c>
      <c r="L2112" s="18">
        <v>44022</v>
      </c>
      <c r="M2112" s="83">
        <v>983.31589999981202</v>
      </c>
      <c r="N2112" s="84">
        <v>983.31589999981202</v>
      </c>
      <c r="O2112" s="84">
        <v>1100.5592000000199</v>
      </c>
      <c r="P2112" s="85">
        <f t="shared" si="32"/>
        <v>0.89346933813264584</v>
      </c>
      <c r="Q2112" s="18">
        <v>43753</v>
      </c>
      <c r="R2112" s="86">
        <v>1017824.804</v>
      </c>
      <c r="S2112" s="86">
        <v>1712200.5300839799</v>
      </c>
      <c r="T2112" s="15"/>
      <c r="U2112" s="19">
        <v>-1.85657967631414E-3</v>
      </c>
      <c r="V2112" s="51">
        <v>-0.143745052264421</v>
      </c>
      <c r="W2112" s="19">
        <v>9.0901823459716997E-3</v>
      </c>
      <c r="X2112" s="51">
        <v>1.69793548566304</v>
      </c>
      <c r="Y2112" s="19">
        <v>-4.6866779080155498E-2</v>
      </c>
      <c r="Z2112" s="51">
        <v>14.6449955502321</v>
      </c>
      <c r="AA2112" s="19">
        <v>-8.35144977681921E-2</v>
      </c>
      <c r="AB2112" s="51">
        <v>12.225217126339</v>
      </c>
      <c r="AC2112" s="19">
        <v>-2.0507256077507901E-2</v>
      </c>
      <c r="AD2112" s="51">
        <v>22.235129890497799</v>
      </c>
      <c r="AE2112" s="19"/>
      <c r="AF2112" s="87"/>
      <c r="AG2112" s="19">
        <v>2.4015247927309199E-3</v>
      </c>
      <c r="AH2112" s="51">
        <v>-1.55866851255269</v>
      </c>
      <c r="AI2112" s="19">
        <v>-3.7290323010893203E-2</v>
      </c>
      <c r="AJ2112" s="51">
        <v>9.9978849059116293</v>
      </c>
      <c r="AK2112" s="19">
        <v>-1.6551039355363201E-2</v>
      </c>
      <c r="AL2112" s="19">
        <v>-6.9619706991943496E-3</v>
      </c>
      <c r="AM2112" s="51">
        <v>25.533288205217101</v>
      </c>
      <c r="AN2112" s="15"/>
      <c r="AO2112" s="22">
        <v>2.6414681191454299E-2</v>
      </c>
      <c r="AP2112" s="22">
        <v>-2.2685233546326299E-2</v>
      </c>
      <c r="AQ2112" s="22">
        <v>3.6863744708170998E-2</v>
      </c>
      <c r="AR2112" s="22">
        <v>-4.9675224149759702E-2</v>
      </c>
      <c r="AS2112" s="20">
        <v>7</v>
      </c>
      <c r="AT2112" s="20">
        <v>5</v>
      </c>
      <c r="AU2112" s="20">
        <v>6</v>
      </c>
      <c r="AV2112" s="21">
        <v>6</v>
      </c>
      <c r="AW2112" s="15"/>
      <c r="AX2112" s="25">
        <v>6.1911325139663E-2</v>
      </c>
      <c r="AY2112" s="26">
        <v>-1.54784032077441</v>
      </c>
      <c r="AZ2112" s="26">
        <v>0.28561622213510401</v>
      </c>
      <c r="BA2112" s="26">
        <v>-1.97105575947171</v>
      </c>
      <c r="BB2112" s="85">
        <v>6.38706019732126E-3</v>
      </c>
      <c r="BC2112" s="88">
        <v>-15.261287171088</v>
      </c>
      <c r="BD2112" s="18">
        <v>43753</v>
      </c>
      <c r="BE2112" s="18">
        <v>43914</v>
      </c>
      <c r="BF2112" s="20"/>
      <c r="BG2112" s="18"/>
    </row>
    <row r="2113" spans="2:59" x14ac:dyDescent="0.25">
      <c r="B2113" s="14" t="s">
        <v>6514</v>
      </c>
      <c r="C2113" s="14" t="s">
        <v>6515</v>
      </c>
      <c r="D2113" s="14" t="s">
        <v>6507</v>
      </c>
      <c r="E2113" s="16" t="s">
        <v>55</v>
      </c>
      <c r="F2113" s="16" t="s">
        <v>114</v>
      </c>
      <c r="G2113" s="81" t="s">
        <v>115</v>
      </c>
      <c r="H2113" s="82" t="s">
        <v>173</v>
      </c>
      <c r="I2113" s="17" t="s">
        <v>31</v>
      </c>
      <c r="J2113" s="17" t="s">
        <v>6516</v>
      </c>
      <c r="L2113" s="18">
        <v>44022</v>
      </c>
      <c r="M2113" s="83">
        <v>1700.63069999963</v>
      </c>
      <c r="N2113" s="84">
        <v>1700.63069999963</v>
      </c>
      <c r="O2113" s="84">
        <v>1910.83630000055</v>
      </c>
      <c r="P2113" s="85">
        <f t="shared" si="32"/>
        <v>0.88999287903371971</v>
      </c>
      <c r="Q2113" s="18">
        <v>43753</v>
      </c>
      <c r="R2113" s="86">
        <v>5290334.9919999996</v>
      </c>
      <c r="S2113" s="86">
        <v>8432151.2589609399</v>
      </c>
      <c r="T2113" s="15"/>
      <c r="U2113" s="19">
        <v>-1.8710325157371701E-3</v>
      </c>
      <c r="V2113" s="51">
        <v>-0.145190336206724</v>
      </c>
      <c r="W2113" s="19">
        <v>8.6519135456910607E-3</v>
      </c>
      <c r="X2113" s="51">
        <v>1.6541086056349701</v>
      </c>
      <c r="Y2113" s="19">
        <v>-4.9375567962706597E-2</v>
      </c>
      <c r="Z2113" s="51">
        <v>14.394116661977</v>
      </c>
      <c r="AA2113" s="19">
        <v>-8.8365516480698694E-2</v>
      </c>
      <c r="AB2113" s="51">
        <v>11.7401152550883</v>
      </c>
      <c r="AC2113" s="19">
        <v>-3.0842650748127198E-2</v>
      </c>
      <c r="AD2113" s="51">
        <v>21.201590423443101</v>
      </c>
      <c r="AE2113" s="19">
        <v>-6.0769900119339603E-4</v>
      </c>
      <c r="AF2113" s="87">
        <v>17.716462148469901</v>
      </c>
      <c r="AG2113" s="19">
        <v>2.2563621296285401E-3</v>
      </c>
      <c r="AH2113" s="51">
        <v>-1.5731847788629201</v>
      </c>
      <c r="AI2113" s="19">
        <v>-3.9963304069715398E-2</v>
      </c>
      <c r="AJ2113" s="51">
        <v>9.7305868000257796</v>
      </c>
      <c r="AK2113" s="19">
        <v>0.34479732721752998</v>
      </c>
      <c r="AL2113" s="19">
        <v>3.1674805970396798E-2</v>
      </c>
      <c r="AM2113" s="51">
        <v>50.888680636009703</v>
      </c>
      <c r="AN2113" s="15"/>
      <c r="AO2113" s="22">
        <v>2.63997261808981E-2</v>
      </c>
      <c r="AP2113" s="22">
        <v>-2.2699457220369399E-2</v>
      </c>
      <c r="AQ2113" s="22">
        <v>3.6413331126823302E-2</v>
      </c>
      <c r="AR2113" s="22">
        <v>-5.0101771355912199E-2</v>
      </c>
      <c r="AS2113" s="20">
        <v>7</v>
      </c>
      <c r="AT2113" s="20">
        <v>5</v>
      </c>
      <c r="AU2113" s="20">
        <v>6</v>
      </c>
      <c r="AV2113" s="21">
        <v>6</v>
      </c>
      <c r="AW2113" s="15"/>
      <c r="AX2113" s="25">
        <v>6.19187843979307E-2</v>
      </c>
      <c r="AY2113" s="26">
        <v>-1.6209107097693001</v>
      </c>
      <c r="AZ2113" s="26">
        <v>0.26768819546123301</v>
      </c>
      <c r="BA2113" s="26">
        <v>-2.0586251543754801</v>
      </c>
      <c r="BB2113" s="85">
        <v>6.3877219744153998E-3</v>
      </c>
      <c r="BC2113" s="88">
        <v>-15.458880491292801</v>
      </c>
      <c r="BD2113" s="18">
        <v>43753</v>
      </c>
      <c r="BE2113" s="18">
        <v>43914</v>
      </c>
      <c r="BF2113" s="20"/>
      <c r="BG2113" s="18"/>
    </row>
    <row r="2114" spans="2:59" x14ac:dyDescent="0.25">
      <c r="B2114" s="14" t="s">
        <v>6517</v>
      </c>
      <c r="C2114" s="14" t="s">
        <v>6518</v>
      </c>
      <c r="D2114" s="14" t="s">
        <v>6507</v>
      </c>
      <c r="E2114" s="16" t="s">
        <v>59</v>
      </c>
      <c r="F2114" s="16" t="s">
        <v>114</v>
      </c>
      <c r="G2114" s="81" t="s">
        <v>115</v>
      </c>
      <c r="H2114" s="82" t="s">
        <v>173</v>
      </c>
      <c r="I2114" s="17" t="s">
        <v>31</v>
      </c>
      <c r="J2114" s="17" t="s">
        <v>6519</v>
      </c>
      <c r="L2114" s="18">
        <v>44022</v>
      </c>
      <c r="M2114" s="83">
        <v>1002.47250000015</v>
      </c>
      <c r="N2114" s="84">
        <v>1002.47250000015</v>
      </c>
      <c r="O2114" s="84">
        <v>1002.47250000015</v>
      </c>
      <c r="P2114" s="85">
        <f t="shared" si="32"/>
        <v>1</v>
      </c>
      <c r="Q2114" s="18">
        <v>44022</v>
      </c>
      <c r="R2114" s="86">
        <v>0</v>
      </c>
      <c r="S2114" s="86">
        <v>2368.8259580154399</v>
      </c>
      <c r="T2114" s="15"/>
      <c r="U2114" s="19">
        <v>0</v>
      </c>
      <c r="V2114" s="51">
        <v>4.1912915366992799E-2</v>
      </c>
      <c r="W2114" s="19">
        <v>0</v>
      </c>
      <c r="X2114" s="51">
        <v>0.78891725106586796</v>
      </c>
      <c r="Y2114" s="19">
        <v>0</v>
      </c>
      <c r="Z2114" s="51">
        <v>19.3316734582477</v>
      </c>
      <c r="AA2114" s="19">
        <v>2.0950108100805699E-3</v>
      </c>
      <c r="AB2114" s="51">
        <v>20.786167984159</v>
      </c>
      <c r="AC2114" s="19">
        <v>1.9000143329321901E-3</v>
      </c>
      <c r="AD2114" s="51">
        <v>24.475856931559999</v>
      </c>
      <c r="AE2114" s="19">
        <v>1.7828581592766599E-2</v>
      </c>
      <c r="AF2114" s="87">
        <v>19.560090207873099</v>
      </c>
      <c r="AG2114" s="19">
        <v>0</v>
      </c>
      <c r="AH2114" s="51">
        <v>-1.79882099182578</v>
      </c>
      <c r="AI2114" s="19">
        <v>0</v>
      </c>
      <c r="AJ2114" s="51">
        <v>13.726917206993701</v>
      </c>
      <c r="AK2114" s="19">
        <v>2.4725000002945299E-3</v>
      </c>
      <c r="AL2114" s="19">
        <v>2.59975724475225E-4</v>
      </c>
      <c r="AM2114" s="51">
        <v>16.656197914300702</v>
      </c>
      <c r="AN2114" s="15"/>
      <c r="AO2114" s="22">
        <v>2.0399315581016699E-3</v>
      </c>
      <c r="AP2114" s="22">
        <v>0</v>
      </c>
      <c r="AQ2114" s="22">
        <v>2.0399315581016699E-3</v>
      </c>
      <c r="AR2114" s="22">
        <v>0</v>
      </c>
      <c r="AS2114" s="20">
        <v>2</v>
      </c>
      <c r="AT2114" s="20">
        <v>0</v>
      </c>
      <c r="AU2114" s="20">
        <v>7</v>
      </c>
      <c r="AV2114" s="21">
        <v>5</v>
      </c>
      <c r="AW2114" s="15"/>
      <c r="AX2114" s="25">
        <v>1.9952866884545999E-3</v>
      </c>
      <c r="AY2114" s="26">
        <v>-12.9063137560734</v>
      </c>
      <c r="AZ2114" s="26">
        <v>0.548973869637848</v>
      </c>
      <c r="BA2114" s="26">
        <v>-14.8560814659286</v>
      </c>
      <c r="BB2114" s="85">
        <v>2.0634369534406E-4</v>
      </c>
      <c r="BC2114" s="88">
        <v>0</v>
      </c>
      <c r="BD2114" s="18">
        <v>43710</v>
      </c>
      <c r="BE2114" s="18"/>
      <c r="BF2114" s="20"/>
      <c r="BG2114" s="18"/>
    </row>
    <row r="2115" spans="2:59" x14ac:dyDescent="0.25">
      <c r="B2115" s="14" t="s">
        <v>6520</v>
      </c>
      <c r="C2115" s="14" t="s">
        <v>6521</v>
      </c>
      <c r="D2115" s="14" t="s">
        <v>6507</v>
      </c>
      <c r="E2115" s="16" t="s">
        <v>135</v>
      </c>
      <c r="F2115" s="16" t="s">
        <v>114</v>
      </c>
      <c r="G2115" s="81" t="s">
        <v>115</v>
      </c>
      <c r="H2115" s="82" t="s">
        <v>173</v>
      </c>
      <c r="I2115" s="17" t="s">
        <v>31</v>
      </c>
      <c r="J2115" s="17" t="s">
        <v>6522</v>
      </c>
      <c r="L2115" s="18">
        <v>44022</v>
      </c>
      <c r="M2115" s="83">
        <v>1268.2753999996901</v>
      </c>
      <c r="N2115" s="84">
        <v>1268.2753999996901</v>
      </c>
      <c r="O2115" s="84">
        <v>1432.5230000000399</v>
      </c>
      <c r="P2115" s="85">
        <f t="shared" si="32"/>
        <v>0.88534383043040477</v>
      </c>
      <c r="Q2115" s="18">
        <v>43753</v>
      </c>
      <c r="R2115" s="86">
        <v>266318.99</v>
      </c>
      <c r="S2115" s="86">
        <v>287405.63662206999</v>
      </c>
      <c r="T2115" s="15"/>
      <c r="U2115" s="19">
        <v>-1.8904874059444399E-3</v>
      </c>
      <c r="V2115" s="51">
        <v>-0.147135825227451</v>
      </c>
      <c r="W2115" s="19">
        <v>8.0633918296371104E-3</v>
      </c>
      <c r="X2115" s="51">
        <v>1.5952564340295801</v>
      </c>
      <c r="Y2115" s="19">
        <v>-5.2735491252897199E-2</v>
      </c>
      <c r="Z2115" s="51">
        <v>14.0581243329652</v>
      </c>
      <c r="AA2115" s="19">
        <v>-9.4842026779660998E-2</v>
      </c>
      <c r="AB2115" s="51">
        <v>11.092464225192099</v>
      </c>
      <c r="AC2115" s="19">
        <v>-4.4555192378538798E-2</v>
      </c>
      <c r="AD2115" s="51">
        <v>19.830336260405598</v>
      </c>
      <c r="AE2115" s="19">
        <v>-2.1738528460446101E-2</v>
      </c>
      <c r="AF2115" s="87">
        <v>15.6033792025555</v>
      </c>
      <c r="AG2115" s="19">
        <v>2.0614438417396702E-3</v>
      </c>
      <c r="AH2115" s="51">
        <v>-1.59267660765181</v>
      </c>
      <c r="AI2115" s="19">
        <v>-4.3542618533174399E-2</v>
      </c>
      <c r="AJ2115" s="51">
        <v>9.3726553536835109</v>
      </c>
      <c r="AK2115" s="19">
        <v>0.26827539999969302</v>
      </c>
      <c r="AL2115" s="19">
        <v>2.5332175959192699E-2</v>
      </c>
      <c r="AM2115" s="51">
        <v>43.236487914225997</v>
      </c>
      <c r="AN2115" s="15"/>
      <c r="AO2115" s="22">
        <v>2.6379734981674102E-2</v>
      </c>
      <c r="AP2115" s="22">
        <v>-2.2718539161360199E-2</v>
      </c>
      <c r="AQ2115" s="22">
        <v>3.58086659252876E-2</v>
      </c>
      <c r="AR2115" s="22">
        <v>-5.0674489046286901E-2</v>
      </c>
      <c r="AS2115" s="20">
        <v>7</v>
      </c>
      <c r="AT2115" s="20">
        <v>5</v>
      </c>
      <c r="AU2115" s="20">
        <v>6</v>
      </c>
      <c r="AV2115" s="21">
        <v>6</v>
      </c>
      <c r="AW2115" s="15"/>
      <c r="AX2115" s="25">
        <v>6.1929690723627598E-2</v>
      </c>
      <c r="AY2115" s="26">
        <v>-1.7184292667007</v>
      </c>
      <c r="AZ2115" s="26">
        <v>0.243745360422054</v>
      </c>
      <c r="BA2115" s="26">
        <v>-2.17467684321673</v>
      </c>
      <c r="BB2115" s="85">
        <v>6.3887026153042802E-3</v>
      </c>
      <c r="BC2115" s="88">
        <v>-15.723607928128301</v>
      </c>
      <c r="BD2115" s="18">
        <v>43753</v>
      </c>
      <c r="BE2115" s="18">
        <v>43914</v>
      </c>
      <c r="BF2115" s="20"/>
      <c r="BG2115" s="18"/>
    </row>
    <row r="2116" spans="2:59" x14ac:dyDescent="0.25">
      <c r="B2116" s="14" t="s">
        <v>6523</v>
      </c>
      <c r="C2116" s="14" t="s">
        <v>6524</v>
      </c>
      <c r="D2116" s="14" t="s">
        <v>6507</v>
      </c>
      <c r="E2116" s="16" t="s">
        <v>139</v>
      </c>
      <c r="F2116" s="16" t="s">
        <v>114</v>
      </c>
      <c r="G2116" s="81" t="s">
        <v>115</v>
      </c>
      <c r="H2116" s="82" t="s">
        <v>173</v>
      </c>
      <c r="I2116" s="17" t="s">
        <v>31</v>
      </c>
      <c r="J2116" s="17" t="s">
        <v>6525</v>
      </c>
      <c r="L2116" s="18">
        <v>44022</v>
      </c>
      <c r="M2116" s="83">
        <v>1030.1461999993801</v>
      </c>
      <c r="N2116" s="84">
        <v>1030.1461999993801</v>
      </c>
      <c r="O2116" s="84">
        <v>1149.41669999994</v>
      </c>
      <c r="P2116" s="85">
        <f t="shared" si="32"/>
        <v>0.89623388976289786</v>
      </c>
      <c r="Q2116" s="18">
        <v>43753</v>
      </c>
      <c r="R2116" s="86">
        <v>8781393.9330000002</v>
      </c>
      <c r="S2116" s="86">
        <v>9497734.2560312506</v>
      </c>
      <c r="T2116" s="15"/>
      <c r="U2116" s="19">
        <v>-1.8450649313308501E-3</v>
      </c>
      <c r="V2116" s="51">
        <v>-0.14259357776609199</v>
      </c>
      <c r="W2116" s="19">
        <v>9.43768679826462E-3</v>
      </c>
      <c r="X2116" s="51">
        <v>1.7326859308923299</v>
      </c>
      <c r="Y2116" s="19">
        <v>-4.4873982054923503E-2</v>
      </c>
      <c r="Z2116" s="51">
        <v>14.8442752527626</v>
      </c>
      <c r="AA2116" s="19">
        <v>-7.9652047064009801E-2</v>
      </c>
      <c r="AB2116" s="51">
        <v>12.6114621967572</v>
      </c>
      <c r="AC2116" s="19">
        <v>-1.2239871214660501E-2</v>
      </c>
      <c r="AD2116" s="51">
        <v>23.061868376797101</v>
      </c>
      <c r="AE2116" s="19">
        <v>2.8298039933361E-2</v>
      </c>
      <c r="AF2116" s="87">
        <v>20.607036041939899</v>
      </c>
      <c r="AG2116" s="19">
        <v>2.5166408740915401E-3</v>
      </c>
      <c r="AH2116" s="51">
        <v>-1.54715690441662</v>
      </c>
      <c r="AI2116" s="19">
        <v>-3.5166740267413801E-2</v>
      </c>
      <c r="AJ2116" s="51">
        <v>10.2102431802487</v>
      </c>
      <c r="AK2116" s="19">
        <v>3.0922587800887399E-2</v>
      </c>
      <c r="AL2116" s="19">
        <v>9.4493135948141606E-3</v>
      </c>
      <c r="AM2116" s="51">
        <v>20.370933908910999</v>
      </c>
      <c r="AN2116" s="15"/>
      <c r="AO2116" s="22">
        <v>2.6426456623085001E-2</v>
      </c>
      <c r="AP2116" s="22">
        <v>-2.2674136342175199E-2</v>
      </c>
      <c r="AQ2116" s="22">
        <v>3.7220731652269003E-2</v>
      </c>
      <c r="AR2116" s="22">
        <v>-4.93370825397869E-2</v>
      </c>
      <c r="AS2116" s="20">
        <v>7</v>
      </c>
      <c r="AT2116" s="20">
        <v>5</v>
      </c>
      <c r="AU2116" s="20">
        <v>6</v>
      </c>
      <c r="AV2116" s="21">
        <v>6</v>
      </c>
      <c r="AW2116" s="15"/>
      <c r="AX2116" s="25">
        <v>6.1905915239694902E-2</v>
      </c>
      <c r="AY2116" s="26">
        <v>-1.4896459968494999</v>
      </c>
      <c r="AZ2116" s="26">
        <v>0.29988689525998802</v>
      </c>
      <c r="BA2116" s="26">
        <v>-1.90094128824785</v>
      </c>
      <c r="BB2116" s="85">
        <v>6.3865872279438903E-3</v>
      </c>
      <c r="BC2116" s="88">
        <v>-15.1043742448092</v>
      </c>
      <c r="BD2116" s="18">
        <v>43753</v>
      </c>
      <c r="BE2116" s="18">
        <v>43914</v>
      </c>
      <c r="BF2116" s="20"/>
      <c r="BG2116" s="18"/>
    </row>
    <row r="2117" spans="2:59" x14ac:dyDescent="0.25">
      <c r="B2117" s="14" t="s">
        <v>6526</v>
      </c>
      <c r="C2117" s="14" t="s">
        <v>6527</v>
      </c>
      <c r="D2117" s="14" t="s">
        <v>6528</v>
      </c>
      <c r="E2117" s="16" t="s">
        <v>36</v>
      </c>
      <c r="F2117" s="16" t="s">
        <v>245</v>
      </c>
      <c r="G2117" s="81" t="s">
        <v>224</v>
      </c>
      <c r="H2117" s="82" t="s">
        <v>225</v>
      </c>
      <c r="I2117" s="17" t="s">
        <v>31</v>
      </c>
      <c r="J2117" s="17" t="s">
        <v>6529</v>
      </c>
      <c r="L2117" s="18">
        <v>44022</v>
      </c>
      <c r="M2117" s="83">
        <v>1815.0195000004001</v>
      </c>
      <c r="N2117" s="84">
        <v>1815.0195000004001</v>
      </c>
      <c r="O2117" s="84">
        <v>1817.5955999996499</v>
      </c>
      <c r="P2117" s="85">
        <f t="shared" si="32"/>
        <v>0.99858268803068717</v>
      </c>
      <c r="Q2117" s="18">
        <v>43984</v>
      </c>
      <c r="R2117" s="86">
        <v>303133360.50400001</v>
      </c>
      <c r="S2117" s="86">
        <v>326046642.34850001</v>
      </c>
      <c r="T2117" s="15"/>
      <c r="U2117" s="19">
        <v>-1.11446435766993E-4</v>
      </c>
      <c r="V2117" s="51">
        <v>3.0768271790293501E-2</v>
      </c>
      <c r="W2117" s="19">
        <v>-1.0413002200948499E-5</v>
      </c>
      <c r="X2117" s="51">
        <v>0.787875950845773</v>
      </c>
      <c r="Y2117" s="19">
        <v>1.3614851270176601E-2</v>
      </c>
      <c r="Z2117" s="51">
        <v>20.6931585852581</v>
      </c>
      <c r="AA2117" s="19">
        <v>2.6259522130203501E-2</v>
      </c>
      <c r="AB2117" s="51">
        <v>23.202619116171299</v>
      </c>
      <c r="AC2117" s="19">
        <v>6.01486236464552E-2</v>
      </c>
      <c r="AD2117" s="51">
        <v>30.300717862905</v>
      </c>
      <c r="AE2117" s="19">
        <v>8.7359826446190697E-2</v>
      </c>
      <c r="AF2117" s="87">
        <v>26.5132146932301</v>
      </c>
      <c r="AG2117" s="19">
        <v>2.2252645612752501E-4</v>
      </c>
      <c r="AH2117" s="51">
        <v>-1.7765683462130299</v>
      </c>
      <c r="AI2117" s="19">
        <v>1.5908849720290202E-2</v>
      </c>
      <c r="AJ2117" s="51">
        <v>15.317802179022699</v>
      </c>
      <c r="AK2117" s="19">
        <v>0.81501949999947099</v>
      </c>
      <c r="AL2117" s="19">
        <v>4.16526543376676E-2</v>
      </c>
      <c r="AM2117" s="51">
        <v>-4.8338815852766901</v>
      </c>
      <c r="AN2117" s="15"/>
      <c r="AO2117" s="22">
        <v>3.2396974747825901E-3</v>
      </c>
      <c r="AP2117" s="22">
        <v>-4.0745028791206997E-3</v>
      </c>
      <c r="AQ2117" s="22">
        <v>6.6459752997616297E-3</v>
      </c>
      <c r="AR2117" s="22">
        <v>-3.0760453610127999E-3</v>
      </c>
      <c r="AS2117" s="20">
        <v>8</v>
      </c>
      <c r="AT2117" s="20">
        <v>4</v>
      </c>
      <c r="AU2117" s="20">
        <v>7</v>
      </c>
      <c r="AV2117" s="21">
        <v>5</v>
      </c>
      <c r="AW2117" s="15"/>
      <c r="AX2117" s="25">
        <v>8.2279649208157907E-3</v>
      </c>
      <c r="AY2117" s="26">
        <v>-0.33645997545636402</v>
      </c>
      <c r="AZ2117" s="26">
        <v>0.63379190556861398</v>
      </c>
      <c r="BA2117" s="26">
        <v>-0.44383328304047598</v>
      </c>
      <c r="BB2117" s="85">
        <v>8.49817313841186E-4</v>
      </c>
      <c r="BC2117" s="88">
        <v>-1.0876811867565299</v>
      </c>
      <c r="BD2117" s="18">
        <v>43753</v>
      </c>
      <c r="BE2117" s="18">
        <v>43783</v>
      </c>
      <c r="BF2117" s="20">
        <v>58</v>
      </c>
      <c r="BG2117" s="18">
        <v>43833</v>
      </c>
    </row>
    <row r="2118" spans="2:59" x14ac:dyDescent="0.25">
      <c r="B2118" s="14" t="s">
        <v>6530</v>
      </c>
      <c r="C2118" s="14" t="s">
        <v>6531</v>
      </c>
      <c r="D2118" s="14" t="s">
        <v>6528</v>
      </c>
      <c r="E2118" s="16" t="s">
        <v>77</v>
      </c>
      <c r="F2118" s="16" t="s">
        <v>245</v>
      </c>
      <c r="G2118" s="81" t="s">
        <v>224</v>
      </c>
      <c r="H2118" s="82" t="s">
        <v>225</v>
      </c>
      <c r="I2118" s="17" t="s">
        <v>31</v>
      </c>
      <c r="J2118" s="17" t="s">
        <v>6532</v>
      </c>
      <c r="L2118" s="18">
        <v>44022</v>
      </c>
      <c r="M2118" s="83">
        <v>1267.17049999908</v>
      </c>
      <c r="N2118" s="84">
        <v>1267.17049999908</v>
      </c>
      <c r="O2118" s="84">
        <v>1269.1896999999899</v>
      </c>
      <c r="P2118" s="85">
        <f t="shared" si="32"/>
        <v>0.99840906367195548</v>
      </c>
      <c r="Q2118" s="18">
        <v>43984</v>
      </c>
      <c r="R2118" s="86">
        <v>9260978.0600000005</v>
      </c>
      <c r="S2118" s="86">
        <v>8600466.6250937507</v>
      </c>
      <c r="T2118" s="15"/>
      <c r="U2118" s="19">
        <v>-1.16071931188344E-4</v>
      </c>
      <c r="V2118" s="51">
        <v>3.03057222481584E-2</v>
      </c>
      <c r="W2118" s="19">
        <v>-1.4770889083592901E-4</v>
      </c>
      <c r="X2118" s="51">
        <v>0.77414636198227504</v>
      </c>
      <c r="Y2118" s="19">
        <v>1.2771026656992E-2</v>
      </c>
      <c r="Z2118" s="51">
        <v>20.608776123961398</v>
      </c>
      <c r="AA2118" s="19">
        <v>2.4542288498196299E-2</v>
      </c>
      <c r="AB2118" s="51">
        <v>23.030895752977798</v>
      </c>
      <c r="AC2118" s="19">
        <v>5.6608589364259401E-2</v>
      </c>
      <c r="AD2118" s="51">
        <v>29.946714434685401</v>
      </c>
      <c r="AE2118" s="19">
        <v>8.1920409034937594E-2</v>
      </c>
      <c r="AF2118" s="87">
        <v>25.9692729520903</v>
      </c>
      <c r="AG2118" s="19">
        <v>1.7672410103841701E-4</v>
      </c>
      <c r="AH2118" s="51">
        <v>-1.7811485817219399</v>
      </c>
      <c r="AI2118" s="19">
        <v>1.50167014653562E-2</v>
      </c>
      <c r="AJ2118" s="51">
        <v>15.228587353529299</v>
      </c>
      <c r="AK2118" s="19">
        <v>0.267170499999484</v>
      </c>
      <c r="AL2118" s="19">
        <v>3.3516386076371397E-2</v>
      </c>
      <c r="AM2118" s="51">
        <v>21.2220097441168</v>
      </c>
      <c r="AN2118" s="15"/>
      <c r="AO2118" s="22">
        <v>3.2350203982787198E-3</v>
      </c>
      <c r="AP2118" s="22">
        <v>-4.0789964104988004E-3</v>
      </c>
      <c r="AQ2118" s="22">
        <v>6.5077525177912304E-3</v>
      </c>
      <c r="AR2118" s="22">
        <v>-3.2174055468203698E-3</v>
      </c>
      <c r="AS2118" s="20">
        <v>8</v>
      </c>
      <c r="AT2118" s="20">
        <v>4</v>
      </c>
      <c r="AU2118" s="20">
        <v>7</v>
      </c>
      <c r="AV2118" s="21">
        <v>5</v>
      </c>
      <c r="AW2118" s="15"/>
      <c r="AX2118" s="25">
        <v>8.2226334206825392E-3</v>
      </c>
      <c r="AY2118" s="26">
        <v>-0.52639219625143596</v>
      </c>
      <c r="AZ2118" s="26">
        <v>0.62807723925470804</v>
      </c>
      <c r="BA2118" s="26">
        <v>-0.69055162646782298</v>
      </c>
      <c r="BB2118" s="85">
        <v>8.4926216029657597E-4</v>
      </c>
      <c r="BC2118" s="88">
        <v>-1.1012458570694399</v>
      </c>
      <c r="BD2118" s="18">
        <v>43753</v>
      </c>
      <c r="BE2118" s="18">
        <v>43783</v>
      </c>
      <c r="BF2118" s="20">
        <v>59</v>
      </c>
      <c r="BG2118" s="18">
        <v>43836</v>
      </c>
    </row>
    <row r="2119" spans="2:59" x14ac:dyDescent="0.25">
      <c r="B2119" s="14" t="s">
        <v>6533</v>
      </c>
      <c r="C2119" s="14" t="s">
        <v>6534</v>
      </c>
      <c r="D2119" s="14" t="s">
        <v>6528</v>
      </c>
      <c r="E2119" s="16" t="s">
        <v>43</v>
      </c>
      <c r="F2119" s="16" t="s">
        <v>245</v>
      </c>
      <c r="G2119" s="81" t="s">
        <v>224</v>
      </c>
      <c r="H2119" s="82" t="s">
        <v>225</v>
      </c>
      <c r="I2119" s="17" t="s">
        <v>31</v>
      </c>
      <c r="J2119" s="17" t="s">
        <v>6535</v>
      </c>
      <c r="L2119" s="18">
        <v>44022</v>
      </c>
      <c r="M2119" s="83">
        <v>1785.6676000002799</v>
      </c>
      <c r="N2119" s="84">
        <v>1785.6676000002799</v>
      </c>
      <c r="O2119" s="84">
        <v>1789.08840000071</v>
      </c>
      <c r="P2119" s="85">
        <f t="shared" ref="P2119:P2182" si="33">IFERROR(N2119/O2119,"")</f>
        <v>0.99808796479792239</v>
      </c>
      <c r="Q2119" s="18">
        <v>43984</v>
      </c>
      <c r="R2119" s="86">
        <v>70481398.509124994</v>
      </c>
      <c r="S2119" s="86">
        <v>74677187.102249995</v>
      </c>
      <c r="T2119" s="15"/>
      <c r="U2119" s="19">
        <v>-1.24475758639164E-4</v>
      </c>
      <c r="V2119" s="51">
        <v>2.94653395030764E-2</v>
      </c>
      <c r="W2119" s="19">
        <v>-4.0159316176868699E-4</v>
      </c>
      <c r="X2119" s="51">
        <v>0.748757934888999</v>
      </c>
      <c r="Y2119" s="19">
        <v>1.1211816958166299E-2</v>
      </c>
      <c r="Z2119" s="51">
        <v>20.452855154057001</v>
      </c>
      <c r="AA2119" s="19">
        <v>2.1372684132074899E-2</v>
      </c>
      <c r="AB2119" s="51">
        <v>22.713935316365699</v>
      </c>
      <c r="AC2119" s="19">
        <v>5.0089909369489802E-2</v>
      </c>
      <c r="AD2119" s="51">
        <v>29.2948464351939</v>
      </c>
      <c r="AE2119" s="19">
        <v>7.1928248838958098E-2</v>
      </c>
      <c r="AF2119" s="87">
        <v>24.9700569325069</v>
      </c>
      <c r="AG2119" s="19">
        <v>9.2074884378234896E-5</v>
      </c>
      <c r="AH2119" s="51">
        <v>-1.7896135033879501</v>
      </c>
      <c r="AI2119" s="19">
        <v>1.33682248106197E-2</v>
      </c>
      <c r="AJ2119" s="51">
        <v>15.063739688062901</v>
      </c>
      <c r="AK2119" s="19">
        <v>0.702808918047231</v>
      </c>
      <c r="AL2119" s="19">
        <v>3.7111713787453503E-2</v>
      </c>
      <c r="AM2119" s="51">
        <v>-16.0549397805007</v>
      </c>
      <c r="AN2119" s="15"/>
      <c r="AO2119" s="22">
        <v>3.2265658956021101E-3</v>
      </c>
      <c r="AP2119" s="22">
        <v>-4.0874608230296898E-3</v>
      </c>
      <c r="AQ2119" s="22">
        <v>6.25218247841985E-3</v>
      </c>
      <c r="AR2119" s="22">
        <v>-3.4790358658938199E-3</v>
      </c>
      <c r="AS2119" s="20">
        <v>8</v>
      </c>
      <c r="AT2119" s="20">
        <v>4</v>
      </c>
      <c r="AU2119" s="20">
        <v>7</v>
      </c>
      <c r="AV2119" s="21">
        <v>5</v>
      </c>
      <c r="AW2119" s="15"/>
      <c r="AX2119" s="25">
        <v>8.2140616423112094E-3</v>
      </c>
      <c r="AY2119" s="26">
        <v>-0.87748643441318597</v>
      </c>
      <c r="AZ2119" s="26">
        <v>0.61752780768893001</v>
      </c>
      <c r="BA2119" s="26">
        <v>-1.1393393765192701</v>
      </c>
      <c r="BB2119" s="85">
        <v>8.4836864598401005E-4</v>
      </c>
      <c r="BC2119" s="88">
        <v>-1.12636484154064</v>
      </c>
      <c r="BD2119" s="18">
        <v>43753</v>
      </c>
      <c r="BE2119" s="18">
        <v>43783</v>
      </c>
      <c r="BF2119" s="20">
        <v>62</v>
      </c>
      <c r="BG2119" s="18">
        <v>43839</v>
      </c>
    </row>
    <row r="2120" spans="2:59" x14ac:dyDescent="0.25">
      <c r="B2120" s="14" t="s">
        <v>6536</v>
      </c>
      <c r="C2120" s="14" t="s">
        <v>6537</v>
      </c>
      <c r="D2120" s="14" t="s">
        <v>6528</v>
      </c>
      <c r="E2120" s="16" t="s">
        <v>254</v>
      </c>
      <c r="F2120" s="16" t="s">
        <v>245</v>
      </c>
      <c r="G2120" s="81" t="s">
        <v>224</v>
      </c>
      <c r="H2120" s="82" t="s">
        <v>225</v>
      </c>
      <c r="I2120" s="17" t="s">
        <v>31</v>
      </c>
      <c r="J2120" s="17" t="s">
        <v>64</v>
      </c>
      <c r="L2120" s="18">
        <v>44022</v>
      </c>
      <c r="M2120" s="83">
        <v>1036.2302999999399</v>
      </c>
      <c r="N2120" s="84">
        <v>1036.2302999999399</v>
      </c>
      <c r="O2120" s="84">
        <v>1036.8015000000601</v>
      </c>
      <c r="P2120" s="85">
        <f t="shared" si="33"/>
        <v>0.99944907487101431</v>
      </c>
      <c r="Q2120" s="18">
        <v>43984</v>
      </c>
      <c r="R2120" s="86">
        <v>1817524.926</v>
      </c>
      <c r="S2120" s="86">
        <v>1461179.8897714801</v>
      </c>
      <c r="T2120" s="15"/>
      <c r="U2120" s="19">
        <v>-8.8678984866419301E-5</v>
      </c>
      <c r="V2120" s="51">
        <v>3.30450168803509E-2</v>
      </c>
      <c r="W2120" s="19">
        <v>6.7443600710248596E-4</v>
      </c>
      <c r="X2120" s="51">
        <v>0.85636085177611698</v>
      </c>
      <c r="Y2120" s="19">
        <v>1.7833768893979099E-2</v>
      </c>
      <c r="Z2120" s="51">
        <v>21.115050347638299</v>
      </c>
      <c r="AA2120" s="19">
        <v>3.4867586362452102E-2</v>
      </c>
      <c r="AB2120" s="51">
        <v>24.063425539410702</v>
      </c>
      <c r="AC2120" s="19"/>
      <c r="AD2120" s="51"/>
      <c r="AE2120" s="19"/>
      <c r="AF2120" s="87"/>
      <c r="AG2120" s="19">
        <v>4.5077862341713599E-4</v>
      </c>
      <c r="AH2120" s="51">
        <v>-1.75374312948406</v>
      </c>
      <c r="AI2120" s="19">
        <v>2.03701761674893E-2</v>
      </c>
      <c r="AJ2120" s="51">
        <v>15.7639348237426</v>
      </c>
      <c r="AK2120" s="19">
        <v>3.6230300000170197E-2</v>
      </c>
      <c r="AL2120" s="19">
        <v>3.4030916094707202E-2</v>
      </c>
      <c r="AM2120" s="51">
        <v>23.1698310188367</v>
      </c>
      <c r="AN2120" s="15"/>
      <c r="AO2120" s="22">
        <v>3.2625673811708098E-3</v>
      </c>
      <c r="AP2120" s="22">
        <v>-4.0517202651244597E-3</v>
      </c>
      <c r="AQ2120" s="22">
        <v>7.3353603838768296E-3</v>
      </c>
      <c r="AR2120" s="22">
        <v>-2.3705798039372898E-3</v>
      </c>
      <c r="AS2120" s="20">
        <v>9</v>
      </c>
      <c r="AT2120" s="20">
        <v>3</v>
      </c>
      <c r="AU2120" s="20">
        <v>7</v>
      </c>
      <c r="AV2120" s="21">
        <v>5</v>
      </c>
      <c r="AW2120" s="15"/>
      <c r="AX2120" s="25">
        <v>8.2600718653975495E-3</v>
      </c>
      <c r="AY2120" s="26">
        <v>0.611616652670818</v>
      </c>
      <c r="AZ2120" s="26">
        <v>0.66243072158977201</v>
      </c>
      <c r="BA2120" s="26">
        <v>0.82906229320906299</v>
      </c>
      <c r="BB2120" s="85">
        <v>8.5315659397110699E-4</v>
      </c>
      <c r="BC2120" s="88">
        <v>-1.0199318330414799</v>
      </c>
      <c r="BD2120" s="18">
        <v>43753</v>
      </c>
      <c r="BE2120" s="18">
        <v>43783</v>
      </c>
      <c r="BF2120" s="20">
        <v>52</v>
      </c>
      <c r="BG2120" s="18">
        <v>43825</v>
      </c>
    </row>
    <row r="2121" spans="2:59" x14ac:dyDescent="0.25">
      <c r="B2121" s="14" t="s">
        <v>6538</v>
      </c>
      <c r="C2121" s="14" t="s">
        <v>6539</v>
      </c>
      <c r="D2121" s="14" t="s">
        <v>6528</v>
      </c>
      <c r="E2121" s="16" t="s">
        <v>257</v>
      </c>
      <c r="F2121" s="16" t="s">
        <v>245</v>
      </c>
      <c r="G2121" s="81" t="s">
        <v>224</v>
      </c>
      <c r="H2121" s="82" t="s">
        <v>225</v>
      </c>
      <c r="I2121" s="17" t="s">
        <v>31</v>
      </c>
      <c r="J2121" s="17" t="s">
        <v>6540</v>
      </c>
      <c r="L2121" s="18">
        <v>44022</v>
      </c>
      <c r="M2121" s="83">
        <v>1592.1356000006199</v>
      </c>
      <c r="N2121" s="84">
        <v>1592.1356000006199</v>
      </c>
      <c r="O2121" s="84">
        <v>1595.9765000007999</v>
      </c>
      <c r="P2121" s="85">
        <f t="shared" si="33"/>
        <v>0.9975933856167819</v>
      </c>
      <c r="Q2121" s="18">
        <v>43984</v>
      </c>
      <c r="R2121" s="86">
        <v>11781147.113</v>
      </c>
      <c r="S2121" s="86">
        <v>11954907.1999375</v>
      </c>
      <c r="T2121" s="15"/>
      <c r="U2121" s="19">
        <v>-1.3759497051069001E-4</v>
      </c>
      <c r="V2121" s="51">
        <v>2.8153418315923801E-2</v>
      </c>
      <c r="W2121" s="19">
        <v>-7.9264535543188696E-4</v>
      </c>
      <c r="X2121" s="51">
        <v>0.70965271552268006</v>
      </c>
      <c r="Y2121" s="19">
        <v>8.8143987122748495E-3</v>
      </c>
      <c r="Z2121" s="51">
        <v>20.213113329489701</v>
      </c>
      <c r="AA2121" s="19">
        <v>1.65089466881909E-2</v>
      </c>
      <c r="AB2121" s="51">
        <v>22.227561571984602</v>
      </c>
      <c r="AC2121" s="19">
        <v>4.0126450834577602E-2</v>
      </c>
      <c r="AD2121" s="51">
        <v>28.298500581702701</v>
      </c>
      <c r="AE2121" s="19">
        <v>5.67154320542613E-2</v>
      </c>
      <c r="AF2121" s="87">
        <v>23.448775254015299</v>
      </c>
      <c r="AG2121" s="19">
        <v>-3.8374654650397099E-5</v>
      </c>
      <c r="AH2121" s="51">
        <v>-1.80265845729082</v>
      </c>
      <c r="AI2121" s="19">
        <v>1.0833921560333699E-2</v>
      </c>
      <c r="AJ2121" s="51">
        <v>14.8103093630343</v>
      </c>
      <c r="AK2121" s="19">
        <v>0.59213560000003795</v>
      </c>
      <c r="AL2121" s="19">
        <v>3.2351243666198598E-2</v>
      </c>
      <c r="AM2121" s="51">
        <v>-27.122271585219998</v>
      </c>
      <c r="AN2121" s="15"/>
      <c r="AO2121" s="22">
        <v>3.2134419034264301E-3</v>
      </c>
      <c r="AP2121" s="22">
        <v>-4.1004218101079503E-3</v>
      </c>
      <c r="AQ2121" s="22">
        <v>5.8585539427440398E-3</v>
      </c>
      <c r="AR2121" s="22">
        <v>-3.8818624680061501E-3</v>
      </c>
      <c r="AS2121" s="20">
        <v>7</v>
      </c>
      <c r="AT2121" s="20">
        <v>5</v>
      </c>
      <c r="AU2121" s="20">
        <v>7</v>
      </c>
      <c r="AV2121" s="21">
        <v>5</v>
      </c>
      <c r="AW2121" s="15"/>
      <c r="AX2121" s="25">
        <v>8.2034528519670906E-3</v>
      </c>
      <c r="AY2121" s="26">
        <v>-1.4172466339387</v>
      </c>
      <c r="AZ2121" s="26">
        <v>0.60133609779222796</v>
      </c>
      <c r="BA2121" s="26">
        <v>-1.81075822098137</v>
      </c>
      <c r="BB2121" s="85">
        <v>8.4726059770105203E-4</v>
      </c>
      <c r="BC2121" s="88">
        <v>-1.1650411814152899</v>
      </c>
      <c r="BD2121" s="18">
        <v>43753</v>
      </c>
      <c r="BE2121" s="18">
        <v>43783</v>
      </c>
      <c r="BF2121" s="20">
        <v>74</v>
      </c>
      <c r="BG2121" s="18">
        <v>43857</v>
      </c>
    </row>
    <row r="2122" spans="2:59" x14ac:dyDescent="0.25">
      <c r="B2122" s="14" t="s">
        <v>6541</v>
      </c>
      <c r="C2122" s="14" t="s">
        <v>6542</v>
      </c>
      <c r="D2122" s="14" t="s">
        <v>6528</v>
      </c>
      <c r="E2122" s="16" t="s">
        <v>55</v>
      </c>
      <c r="F2122" s="16" t="s">
        <v>245</v>
      </c>
      <c r="G2122" s="81" t="s">
        <v>224</v>
      </c>
      <c r="H2122" s="82" t="s">
        <v>225</v>
      </c>
      <c r="I2122" s="17" t="s">
        <v>31</v>
      </c>
      <c r="J2122" s="17" t="s">
        <v>6543</v>
      </c>
      <c r="L2122" s="18">
        <v>44022</v>
      </c>
      <c r="M2122" s="83">
        <v>1087.77549999952</v>
      </c>
      <c r="N2122" s="84">
        <v>1087.77549999952</v>
      </c>
      <c r="O2122" s="84">
        <v>1088.5111999996</v>
      </c>
      <c r="P2122" s="85">
        <f t="shared" si="33"/>
        <v>0.99932412270991766</v>
      </c>
      <c r="Q2122" s="18">
        <v>43984</v>
      </c>
      <c r="R2122" s="86">
        <v>11213.858</v>
      </c>
      <c r="S2122" s="86">
        <v>11034.1933091583</v>
      </c>
      <c r="T2122" s="15"/>
      <c r="U2122" s="19">
        <v>-9.2014198344259098E-5</v>
      </c>
      <c r="V2122" s="51">
        <v>3.27114955325669E-2</v>
      </c>
      <c r="W2122" s="19">
        <v>5.7590980577515395E-4</v>
      </c>
      <c r="X2122" s="51">
        <v>0.84650823164338396</v>
      </c>
      <c r="Y2122" s="19">
        <v>1.7220287109012099E-2</v>
      </c>
      <c r="Z2122" s="51">
        <v>21.0537021691562</v>
      </c>
      <c r="AA2122" s="19">
        <v>3.3617655855778097E-2</v>
      </c>
      <c r="AB2122" s="51">
        <v>23.938432488736002</v>
      </c>
      <c r="AC2122" s="19">
        <v>7.5207188136118902E-2</v>
      </c>
      <c r="AD2122" s="51">
        <v>31.8065743118641</v>
      </c>
      <c r="AE2122" s="19"/>
      <c r="AF2122" s="87"/>
      <c r="AG2122" s="19">
        <v>4.17907827795716E-4</v>
      </c>
      <c r="AH2122" s="51">
        <v>-1.75703020904621</v>
      </c>
      <c r="AI2122" s="19">
        <v>1.9721528569789398E-2</v>
      </c>
      <c r="AJ2122" s="51">
        <v>15.6990700639726</v>
      </c>
      <c r="AK2122" s="19">
        <v>8.7775500000134302E-2</v>
      </c>
      <c r="AL2122" s="19">
        <v>3.5075883339231999E-2</v>
      </c>
      <c r="AM2122" s="51">
        <v>36.097037751809701</v>
      </c>
      <c r="AN2122" s="15"/>
      <c r="AO2122" s="22">
        <v>3.25931878796837E-3</v>
      </c>
      <c r="AP2122" s="22">
        <v>-4.0550556577727496E-3</v>
      </c>
      <c r="AQ2122" s="22">
        <v>7.2350575774180496E-3</v>
      </c>
      <c r="AR2122" s="22">
        <v>-2.4718458371353301E-3</v>
      </c>
      <c r="AS2122" s="20">
        <v>9</v>
      </c>
      <c r="AT2122" s="20">
        <v>3</v>
      </c>
      <c r="AU2122" s="20">
        <v>7</v>
      </c>
      <c r="AV2122" s="21">
        <v>5</v>
      </c>
      <c r="AW2122" s="15"/>
      <c r="AX2122" s="25">
        <v>8.25480001188225E-3</v>
      </c>
      <c r="AY2122" s="26">
        <v>0.47448447569422603</v>
      </c>
      <c r="AZ2122" s="26">
        <v>0.65827363499011005</v>
      </c>
      <c r="BA2122" s="26">
        <v>0.64066253367127501</v>
      </c>
      <c r="BB2122" s="85">
        <v>8.5260866013527395E-4</v>
      </c>
      <c r="BC2122" s="88">
        <v>-1.0296951105046901</v>
      </c>
      <c r="BD2122" s="18">
        <v>43753</v>
      </c>
      <c r="BE2122" s="18">
        <v>43783</v>
      </c>
      <c r="BF2122" s="20">
        <v>53</v>
      </c>
      <c r="BG2122" s="18">
        <v>43826</v>
      </c>
    </row>
    <row r="2123" spans="2:59" x14ac:dyDescent="0.25">
      <c r="B2123" s="14" t="s">
        <v>6544</v>
      </c>
      <c r="C2123" s="14" t="s">
        <v>6545</v>
      </c>
      <c r="D2123" s="14" t="s">
        <v>6528</v>
      </c>
      <c r="E2123" s="16" t="s">
        <v>59</v>
      </c>
      <c r="F2123" s="16" t="s">
        <v>245</v>
      </c>
      <c r="G2123" s="81" t="s">
        <v>224</v>
      </c>
      <c r="H2123" s="82" t="s">
        <v>225</v>
      </c>
      <c r="I2123" s="17" t="s">
        <v>31</v>
      </c>
      <c r="J2123" s="17" t="s">
        <v>6546</v>
      </c>
      <c r="L2123" s="18">
        <v>44022</v>
      </c>
      <c r="M2123" s="83">
        <v>1325.40130000003</v>
      </c>
      <c r="N2123" s="84">
        <v>1325.40130000003</v>
      </c>
      <c r="O2123" s="84">
        <v>1326.6249000001701</v>
      </c>
      <c r="P2123" s="85">
        <f t="shared" si="33"/>
        <v>0.99907765940459892</v>
      </c>
      <c r="Q2123" s="18">
        <v>43984</v>
      </c>
      <c r="R2123" s="86">
        <v>30353066.045000002</v>
      </c>
      <c r="S2123" s="86">
        <v>33041402.7010625</v>
      </c>
      <c r="T2123" s="15"/>
      <c r="U2123" s="19">
        <v>-9.8451051599113298E-5</v>
      </c>
      <c r="V2123" s="51">
        <v>3.20678102070815E-2</v>
      </c>
      <c r="W2123" s="19">
        <v>3.8085988126113101E-4</v>
      </c>
      <c r="X2123" s="51">
        <v>0.82700323919198104</v>
      </c>
      <c r="Y2123" s="19">
        <v>1.6023551117541501E-2</v>
      </c>
      <c r="Z2123" s="51">
        <v>20.934028570016402</v>
      </c>
      <c r="AA2123" s="19">
        <v>3.11697073848336E-2</v>
      </c>
      <c r="AB2123" s="51">
        <v>23.693637641641502</v>
      </c>
      <c r="AC2123" s="19">
        <v>7.0303633554431103E-2</v>
      </c>
      <c r="AD2123" s="51">
        <v>31.3162188536953</v>
      </c>
      <c r="AE2123" s="19">
        <v>0.10301339401849</v>
      </c>
      <c r="AF2123" s="87">
        <v>28.07857145046</v>
      </c>
      <c r="AG2123" s="19">
        <v>3.5292331995151498E-4</v>
      </c>
      <c r="AH2123" s="51">
        <v>-1.7635286598306299</v>
      </c>
      <c r="AI2123" s="19">
        <v>1.8455824541888401E-2</v>
      </c>
      <c r="AJ2123" s="51">
        <v>15.5724996611825</v>
      </c>
      <c r="AK2123" s="19">
        <v>0.32540130000037598</v>
      </c>
      <c r="AL2123" s="19">
        <v>4.00015859340783E-2</v>
      </c>
      <c r="AM2123" s="51">
        <v>27.045089744206098</v>
      </c>
      <c r="AN2123" s="15"/>
      <c r="AO2123" s="22">
        <v>3.25271210749634E-3</v>
      </c>
      <c r="AP2123" s="22">
        <v>-4.0614804529468503E-3</v>
      </c>
      <c r="AQ2123" s="22">
        <v>7.0398588050011304E-3</v>
      </c>
      <c r="AR2123" s="22">
        <v>-2.6729835544756502E-3</v>
      </c>
      <c r="AS2123" s="20">
        <v>9</v>
      </c>
      <c r="AT2123" s="20">
        <v>3</v>
      </c>
      <c r="AU2123" s="20">
        <v>7</v>
      </c>
      <c r="AV2123" s="21">
        <v>5</v>
      </c>
      <c r="AW2123" s="15"/>
      <c r="AX2123" s="25">
        <v>8.2450514854099308E-3</v>
      </c>
      <c r="AY2123" s="26">
        <v>0.20527613657986901</v>
      </c>
      <c r="AZ2123" s="26">
        <v>0.65012988380931303</v>
      </c>
      <c r="BA2123" s="26">
        <v>0.275044626054751</v>
      </c>
      <c r="BB2123" s="85">
        <v>8.5159514907331903E-4</v>
      </c>
      <c r="BC2123" s="88">
        <v>-1.04896630972326</v>
      </c>
      <c r="BD2123" s="18">
        <v>43753</v>
      </c>
      <c r="BE2123" s="18">
        <v>43783</v>
      </c>
      <c r="BF2123" s="20">
        <v>55</v>
      </c>
      <c r="BG2123" s="18">
        <v>43830</v>
      </c>
    </row>
    <row r="2124" spans="2:59" x14ac:dyDescent="0.25">
      <c r="B2124" s="14" t="s">
        <v>6547</v>
      </c>
      <c r="C2124" s="14" t="s">
        <v>6548</v>
      </c>
      <c r="D2124" s="14" t="s">
        <v>6528</v>
      </c>
      <c r="E2124" s="16" t="s">
        <v>648</v>
      </c>
      <c r="F2124" s="16" t="s">
        <v>245</v>
      </c>
      <c r="G2124" s="81" t="s">
        <v>224</v>
      </c>
      <c r="H2124" s="82" t="s">
        <v>225</v>
      </c>
      <c r="I2124" s="17" t="s">
        <v>31</v>
      </c>
      <c r="J2124" s="17" t="s">
        <v>64</v>
      </c>
      <c r="L2124" s="18">
        <v>44022</v>
      </c>
      <c r="M2124" s="83">
        <v>1056.6085000000901</v>
      </c>
      <c r="N2124" s="84">
        <v>1056.6085000000901</v>
      </c>
      <c r="O2124" s="84">
        <v>1058.29209999926</v>
      </c>
      <c r="P2124" s="85">
        <f t="shared" si="33"/>
        <v>0.99840913487006933</v>
      </c>
      <c r="Q2124" s="18">
        <v>43984</v>
      </c>
      <c r="R2124" s="86">
        <v>992849.17500000005</v>
      </c>
      <c r="S2124" s="86">
        <v>872610.03549218702</v>
      </c>
      <c r="T2124" s="15"/>
      <c r="U2124" s="19">
        <v>-1.1611278296186401E-4</v>
      </c>
      <c r="V2124" s="51">
        <v>3.0301637070806499E-2</v>
      </c>
      <c r="W2124" s="19">
        <v>-1.4771501537325099E-4</v>
      </c>
      <c r="X2124" s="51">
        <v>0.77414574952854298</v>
      </c>
      <c r="Y2124" s="19">
        <v>1.2771301862812799E-2</v>
      </c>
      <c r="Z2124" s="51">
        <v>20.608803644543499</v>
      </c>
      <c r="AA2124" s="19">
        <v>2.4542770195694199E-2</v>
      </c>
      <c r="AB2124" s="51">
        <v>23.030943922727602</v>
      </c>
      <c r="AC2124" s="19">
        <v>5.6608500000947998E-2</v>
      </c>
      <c r="AD2124" s="51">
        <v>29.946705498354302</v>
      </c>
      <c r="AE2124" s="19"/>
      <c r="AF2124" s="87"/>
      <c r="AG2124" s="19">
        <v>1.7672865033091501E-4</v>
      </c>
      <c r="AH2124" s="51">
        <v>-1.7811481267926901</v>
      </c>
      <c r="AI2124" s="19">
        <v>1.50170594697556E-2</v>
      </c>
      <c r="AJ2124" s="51">
        <v>15.2286231539765</v>
      </c>
      <c r="AK2124" s="19">
        <v>5.6608500000947998E-2</v>
      </c>
      <c r="AL2124" s="19">
        <v>2.6887018959314401E-2</v>
      </c>
      <c r="AM2124" s="51">
        <v>29.946705498354302</v>
      </c>
      <c r="AN2124" s="15"/>
      <c r="AO2124" s="22">
        <v>3.2351205391023502E-3</v>
      </c>
      <c r="AP2124" s="22">
        <v>-4.0790175735310203E-3</v>
      </c>
      <c r="AQ2124" s="22">
        <v>6.50782284174056E-3</v>
      </c>
      <c r="AR2124" s="22">
        <v>-3.2174492271224201E-3</v>
      </c>
      <c r="AS2124" s="20">
        <v>8</v>
      </c>
      <c r="AT2124" s="20">
        <v>4</v>
      </c>
      <c r="AU2124" s="20">
        <v>7</v>
      </c>
      <c r="AV2124" s="21">
        <v>5</v>
      </c>
      <c r="AW2124" s="15"/>
      <c r="AX2124" s="25">
        <v>8.2227355793929695E-3</v>
      </c>
      <c r="AY2124" s="26">
        <v>-0.52630246725493601</v>
      </c>
      <c r="AZ2124" s="26">
        <v>0.62807946686098104</v>
      </c>
      <c r="BA2124" s="26">
        <v>-0.69043933735247298</v>
      </c>
      <c r="BB2124" s="85">
        <v>8.4927273550761096E-4</v>
      </c>
      <c r="BC2124" s="88">
        <v>-1.10125474906999</v>
      </c>
      <c r="BD2124" s="18">
        <v>43753</v>
      </c>
      <c r="BE2124" s="18">
        <v>43783</v>
      </c>
      <c r="BF2124" s="20">
        <v>59</v>
      </c>
      <c r="BG2124" s="18">
        <v>43836</v>
      </c>
    </row>
    <row r="2125" spans="2:59" x14ac:dyDescent="0.25">
      <c r="B2125" s="14" t="s">
        <v>6549</v>
      </c>
      <c r="C2125" s="14" t="s">
        <v>6550</v>
      </c>
      <c r="D2125" s="14" t="s">
        <v>6528</v>
      </c>
      <c r="E2125" s="16" t="s">
        <v>263</v>
      </c>
      <c r="F2125" s="16" t="s">
        <v>245</v>
      </c>
      <c r="G2125" s="81" t="s">
        <v>224</v>
      </c>
      <c r="H2125" s="82" t="s">
        <v>225</v>
      </c>
      <c r="I2125" s="17" t="s">
        <v>31</v>
      </c>
      <c r="J2125" s="17" t="s">
        <v>64</v>
      </c>
      <c r="L2125" s="18">
        <v>44022</v>
      </c>
      <c r="M2125" s="83">
        <v>1182.04169999994</v>
      </c>
      <c r="N2125" s="84">
        <v>1182.04169999994</v>
      </c>
      <c r="O2125" s="84">
        <v>1182.8780000004899</v>
      </c>
      <c r="P2125" s="85">
        <f t="shared" si="33"/>
        <v>0.99929299555782625</v>
      </c>
      <c r="Q2125" s="18">
        <v>43984</v>
      </c>
      <c r="R2125" s="86">
        <v>70543431.841999993</v>
      </c>
      <c r="S2125" s="86">
        <v>71117983.671749994</v>
      </c>
      <c r="T2125" s="15"/>
      <c r="U2125" s="19">
        <v>-9.2712329205824103E-5</v>
      </c>
      <c r="V2125" s="51">
        <v>3.26416824464104E-2</v>
      </c>
      <c r="W2125" s="19">
        <v>5.5113016787799996E-4</v>
      </c>
      <c r="X2125" s="51">
        <v>0.84403026785366797</v>
      </c>
      <c r="Y2125" s="19">
        <v>1.7072797385480998E-2</v>
      </c>
      <c r="Z2125" s="51">
        <v>21.038953196810301</v>
      </c>
      <c r="AA2125" s="19">
        <v>3.33123064901883E-2</v>
      </c>
      <c r="AB2125" s="51">
        <v>23.907897552184298</v>
      </c>
      <c r="AC2125" s="19">
        <v>7.4749949877514196E-2</v>
      </c>
      <c r="AD2125" s="51">
        <v>31.760850485996301</v>
      </c>
      <c r="AE2125" s="19">
        <v>0.10989070215699</v>
      </c>
      <c r="AF2125" s="87">
        <v>28.766302264295501</v>
      </c>
      <c r="AG2125" s="19">
        <v>4.09713415137958E-4</v>
      </c>
      <c r="AH2125" s="51">
        <v>-1.75784965031198</v>
      </c>
      <c r="AI2125" s="19">
        <v>1.9565390650313898E-2</v>
      </c>
      <c r="AJ2125" s="51">
        <v>15.6834562720323</v>
      </c>
      <c r="AK2125" s="19">
        <v>0.182041699999827</v>
      </c>
      <c r="AL2125" s="19">
        <v>3.7000221574999201E-2</v>
      </c>
      <c r="AM2125" s="51">
        <v>9.4462701719603501</v>
      </c>
      <c r="AN2125" s="15"/>
      <c r="AO2125" s="22">
        <v>3.2583900720055698E-3</v>
      </c>
      <c r="AP2125" s="22">
        <v>-4.0558170048825603E-3</v>
      </c>
      <c r="AQ2125" s="22">
        <v>7.2111588979169002E-3</v>
      </c>
      <c r="AR2125" s="22">
        <v>-2.49757148139906E-3</v>
      </c>
      <c r="AS2125" s="20">
        <v>9</v>
      </c>
      <c r="AT2125" s="20">
        <v>3</v>
      </c>
      <c r="AU2125" s="20">
        <v>7</v>
      </c>
      <c r="AV2125" s="21">
        <v>5</v>
      </c>
      <c r="AW2125" s="15"/>
      <c r="AX2125" s="25">
        <v>8.2535406284478096E-3</v>
      </c>
      <c r="AY2125" s="26">
        <v>0.44089980503986198</v>
      </c>
      <c r="AZ2125" s="26">
        <v>0.65725720341924898</v>
      </c>
      <c r="BA2125" s="26">
        <v>0.59474701724229795</v>
      </c>
      <c r="BB2125" s="85">
        <v>8.5247774874005696E-4</v>
      </c>
      <c r="BC2125" s="88">
        <v>-1.0321300618998099</v>
      </c>
      <c r="BD2125" s="18">
        <v>43753</v>
      </c>
      <c r="BE2125" s="18">
        <v>43783</v>
      </c>
      <c r="BF2125" s="20">
        <v>53</v>
      </c>
      <c r="BG2125" s="18">
        <v>43826</v>
      </c>
    </row>
    <row r="2126" spans="2:59" x14ac:dyDescent="0.25">
      <c r="B2126" s="14" t="s">
        <v>6551</v>
      </c>
      <c r="C2126" s="14" t="s">
        <v>6552</v>
      </c>
      <c r="D2126" s="14" t="s">
        <v>6553</v>
      </c>
      <c r="E2126" s="16" t="s">
        <v>36</v>
      </c>
      <c r="F2126" s="16" t="s">
        <v>28</v>
      </c>
      <c r="G2126" s="81" t="s">
        <v>115</v>
      </c>
      <c r="H2126" s="82" t="s">
        <v>190</v>
      </c>
      <c r="I2126" s="17" t="s">
        <v>31</v>
      </c>
      <c r="J2126" s="17" t="s">
        <v>6554</v>
      </c>
      <c r="L2126" s="18">
        <v>43881</v>
      </c>
      <c r="M2126" s="83"/>
      <c r="N2126" s="84"/>
      <c r="O2126" s="84">
        <v>1237.7732999995401</v>
      </c>
      <c r="P2126" s="85">
        <f t="shared" si="33"/>
        <v>0</v>
      </c>
      <c r="Q2126" s="18">
        <v>43712</v>
      </c>
      <c r="R2126" s="86"/>
      <c r="S2126" s="86">
        <v>955285.21417480498</v>
      </c>
      <c r="T2126" s="15"/>
      <c r="U2126" s="19"/>
      <c r="V2126" s="51"/>
      <c r="W2126" s="19"/>
      <c r="X2126" s="51"/>
      <c r="Y2126" s="19"/>
      <c r="Z2126" s="51"/>
      <c r="AA2126" s="19"/>
      <c r="AB2126" s="51"/>
      <c r="AC2126" s="19"/>
      <c r="AD2126" s="51"/>
      <c r="AE2126" s="19"/>
      <c r="AF2126" s="87"/>
      <c r="AG2126" s="19"/>
      <c r="AH2126" s="51"/>
      <c r="AI2126" s="19"/>
      <c r="AJ2126" s="51"/>
      <c r="AK2126" s="19"/>
      <c r="AL2126" s="19"/>
      <c r="AM2126" s="51"/>
      <c r="AN2126" s="15"/>
      <c r="AO2126" s="22">
        <v>1.6410874122811898E-2</v>
      </c>
      <c r="AP2126" s="22">
        <v>-2.0563409895658E-2</v>
      </c>
      <c r="AQ2126" s="22">
        <v>3.7086252472363399E-2</v>
      </c>
      <c r="AR2126" s="22">
        <v>-3.6449398880904503E-2</v>
      </c>
      <c r="AS2126" s="20"/>
      <c r="AT2126" s="20"/>
      <c r="AU2126" s="20"/>
      <c r="AV2126" s="21"/>
      <c r="AW2126" s="15"/>
      <c r="AX2126" s="25"/>
      <c r="AY2126" s="26"/>
      <c r="AZ2126" s="26"/>
      <c r="BA2126" s="26"/>
      <c r="BB2126" s="85"/>
      <c r="BC2126" s="88">
        <v>-5.5876467847410796</v>
      </c>
      <c r="BD2126" s="18">
        <v>43712</v>
      </c>
      <c r="BE2126" s="18">
        <v>43753</v>
      </c>
      <c r="BF2126" s="20"/>
      <c r="BG2126" s="18"/>
    </row>
    <row r="2127" spans="2:59" x14ac:dyDescent="0.25">
      <c r="B2127" s="14" t="s">
        <v>6555</v>
      </c>
      <c r="C2127" s="14" t="s">
        <v>6556</v>
      </c>
      <c r="D2127" s="14" t="s">
        <v>6553</v>
      </c>
      <c r="E2127" s="16" t="s">
        <v>43</v>
      </c>
      <c r="F2127" s="16" t="s">
        <v>28</v>
      </c>
      <c r="G2127" s="81" t="s">
        <v>115</v>
      </c>
      <c r="H2127" s="82" t="s">
        <v>190</v>
      </c>
      <c r="I2127" s="17" t="s">
        <v>31</v>
      </c>
      <c r="J2127" s="17" t="s">
        <v>6557</v>
      </c>
      <c r="L2127" s="18">
        <v>43936</v>
      </c>
      <c r="M2127" s="83"/>
      <c r="N2127" s="84"/>
      <c r="O2127" s="84">
        <v>2570.6149000003902</v>
      </c>
      <c r="P2127" s="85">
        <f t="shared" si="33"/>
        <v>0</v>
      </c>
      <c r="Q2127" s="18">
        <v>43712</v>
      </c>
      <c r="R2127" s="86"/>
      <c r="S2127" s="86">
        <v>70633.331095458998</v>
      </c>
      <c r="T2127" s="15"/>
      <c r="U2127" s="19"/>
      <c r="V2127" s="51"/>
      <c r="W2127" s="19"/>
      <c r="X2127" s="51"/>
      <c r="Y2127" s="19"/>
      <c r="Z2127" s="51"/>
      <c r="AA2127" s="19"/>
      <c r="AB2127" s="51"/>
      <c r="AC2127" s="19"/>
      <c r="AD2127" s="51"/>
      <c r="AE2127" s="19"/>
      <c r="AF2127" s="87"/>
      <c r="AG2127" s="19"/>
      <c r="AH2127" s="51"/>
      <c r="AI2127" s="19"/>
      <c r="AJ2127" s="51"/>
      <c r="AK2127" s="19"/>
      <c r="AL2127" s="19"/>
      <c r="AM2127" s="51"/>
      <c r="AN2127" s="15"/>
      <c r="AO2127" s="22">
        <v>1.6424756875494499E-2</v>
      </c>
      <c r="AP2127" s="22">
        <v>-3.5158657908141301E-2</v>
      </c>
      <c r="AQ2127" s="22">
        <v>3.7512403492655701E-2</v>
      </c>
      <c r="AR2127" s="22">
        <v>-7.5050815697104603E-2</v>
      </c>
      <c r="AS2127" s="20"/>
      <c r="AT2127" s="20"/>
      <c r="AU2127" s="20"/>
      <c r="AV2127" s="21"/>
      <c r="AW2127" s="15"/>
      <c r="AX2127" s="25"/>
      <c r="AY2127" s="26"/>
      <c r="AZ2127" s="26"/>
      <c r="BA2127" s="26"/>
      <c r="BB2127" s="85"/>
      <c r="BC2127" s="88">
        <v>-16.515433719760001</v>
      </c>
      <c r="BD2127" s="18">
        <v>43712</v>
      </c>
      <c r="BE2127" s="18">
        <v>43909</v>
      </c>
      <c r="BF2127" s="20"/>
      <c r="BG2127" s="18"/>
    </row>
    <row r="2128" spans="2:59" x14ac:dyDescent="0.25">
      <c r="B2128" s="14" t="s">
        <v>6558</v>
      </c>
      <c r="C2128" s="14" t="s">
        <v>6559</v>
      </c>
      <c r="D2128" s="14" t="s">
        <v>6553</v>
      </c>
      <c r="E2128" s="16" t="s">
        <v>317</v>
      </c>
      <c r="F2128" s="16" t="s">
        <v>28</v>
      </c>
      <c r="G2128" s="81" t="s">
        <v>115</v>
      </c>
      <c r="H2128" s="82" t="s">
        <v>190</v>
      </c>
      <c r="I2128" s="17" t="s">
        <v>31</v>
      </c>
      <c r="J2128" s="17" t="s">
        <v>64</v>
      </c>
      <c r="L2128" s="18">
        <v>43936</v>
      </c>
      <c r="M2128" s="83"/>
      <c r="N2128" s="84"/>
      <c r="O2128" s="84"/>
      <c r="P2128" s="85" t="str">
        <f t="shared" si="33"/>
        <v/>
      </c>
      <c r="Q2128" s="18"/>
      <c r="R2128" s="86"/>
      <c r="S2128" s="86"/>
      <c r="T2128" s="15"/>
      <c r="U2128" s="19"/>
      <c r="V2128" s="51"/>
      <c r="W2128" s="19"/>
      <c r="X2128" s="51"/>
      <c r="Y2128" s="19"/>
      <c r="Z2128" s="51"/>
      <c r="AA2128" s="19"/>
      <c r="AB2128" s="51"/>
      <c r="AC2128" s="19"/>
      <c r="AD2128" s="51"/>
      <c r="AE2128" s="19"/>
      <c r="AF2128" s="87"/>
      <c r="AG2128" s="19"/>
      <c r="AH2128" s="51"/>
      <c r="AI2128" s="19"/>
      <c r="AJ2128" s="51"/>
      <c r="AK2128" s="19"/>
      <c r="AL2128" s="19"/>
      <c r="AM2128" s="51"/>
      <c r="AN2128" s="15"/>
      <c r="AO2128" s="22">
        <v>1.4428084115934299E-2</v>
      </c>
      <c r="AP2128" s="22">
        <v>-3.5171845363038301E-2</v>
      </c>
      <c r="AQ2128" s="22">
        <v>5.4390991299442196E-3</v>
      </c>
      <c r="AR2128" s="22">
        <v>-1.5270124757989801E-2</v>
      </c>
      <c r="AS2128" s="20"/>
      <c r="AT2128" s="20"/>
      <c r="AU2128" s="20"/>
      <c r="AV2128" s="21"/>
      <c r="AW2128" s="15"/>
      <c r="AX2128" s="25"/>
      <c r="AY2128" s="26"/>
      <c r="AZ2128" s="26"/>
      <c r="BA2128" s="26"/>
      <c r="BB2128" s="85"/>
      <c r="BC2128" s="88">
        <v>-12.801462237199299</v>
      </c>
      <c r="BD2128" s="18">
        <v>43882</v>
      </c>
      <c r="BE2128" s="18">
        <v>43909</v>
      </c>
      <c r="BF2128" s="20"/>
      <c r="BG2128" s="18"/>
    </row>
    <row r="2129" spans="2:59" x14ac:dyDescent="0.25">
      <c r="B2129" s="14" t="s">
        <v>6560</v>
      </c>
      <c r="C2129" s="14" t="s">
        <v>6561</v>
      </c>
      <c r="D2129" s="14" t="s">
        <v>6562</v>
      </c>
      <c r="E2129" s="16" t="s">
        <v>36</v>
      </c>
      <c r="F2129" s="16" t="s">
        <v>6563</v>
      </c>
      <c r="G2129" s="81" t="s">
        <v>224</v>
      </c>
      <c r="H2129" s="82" t="s">
        <v>225</v>
      </c>
      <c r="I2129" s="17" t="s">
        <v>31</v>
      </c>
      <c r="J2129" s="17" t="s">
        <v>6564</v>
      </c>
      <c r="L2129" s="18">
        <v>44022</v>
      </c>
      <c r="M2129" s="83">
        <v>1148.6046999990899</v>
      </c>
      <c r="N2129" s="84">
        <v>1148.6046999990899</v>
      </c>
      <c r="O2129" s="84">
        <v>1149.9116999991199</v>
      </c>
      <c r="P2129" s="85">
        <f t="shared" si="33"/>
        <v>0.99886339098903765</v>
      </c>
      <c r="Q2129" s="18">
        <v>43984</v>
      </c>
      <c r="R2129" s="86">
        <v>1528650.1810000001</v>
      </c>
      <c r="S2129" s="86">
        <v>1122611.51281641</v>
      </c>
      <c r="T2129" s="15"/>
      <c r="U2129" s="19">
        <v>3.1517492971033803E-5</v>
      </c>
      <c r="V2129" s="51">
        <v>4.5064664664096199E-2</v>
      </c>
      <c r="W2129" s="19">
        <v>1.04746741271811E-4</v>
      </c>
      <c r="X2129" s="51">
        <v>0.79939192519304902</v>
      </c>
      <c r="Y2129" s="19">
        <v>1.2316972191911199E-2</v>
      </c>
      <c r="Z2129" s="51">
        <v>20.563370677438801</v>
      </c>
      <c r="AA2129" s="19">
        <v>2.2938541467738102E-2</v>
      </c>
      <c r="AB2129" s="51">
        <v>22.8705210499465</v>
      </c>
      <c r="AC2129" s="19">
        <v>5.4110928613226902E-2</v>
      </c>
      <c r="AD2129" s="51">
        <v>29.6969483595749</v>
      </c>
      <c r="AE2129" s="19">
        <v>7.8643251519679297E-2</v>
      </c>
      <c r="AF2129" s="87">
        <v>25.641557200579001</v>
      </c>
      <c r="AG2129" s="19">
        <v>-9.9415097793098498E-5</v>
      </c>
      <c r="AH2129" s="51">
        <v>-1.8087625016050899</v>
      </c>
      <c r="AI2129" s="19">
        <v>1.4680384494568001E-2</v>
      </c>
      <c r="AJ2129" s="51">
        <v>15.1949556564505</v>
      </c>
      <c r="AK2129" s="19">
        <v>0.14841980441095101</v>
      </c>
      <c r="AL2129" s="19">
        <v>2.9663212557352402E-2</v>
      </c>
      <c r="AM2129" s="51">
        <v>1.9506066817557399</v>
      </c>
      <c r="AN2129" s="15"/>
      <c r="AO2129" s="22">
        <v>2.9347250783757798E-3</v>
      </c>
      <c r="AP2129" s="22">
        <v>-1.9452461365290199E-3</v>
      </c>
      <c r="AQ2129" s="22">
        <v>7.1568033108633201E-3</v>
      </c>
      <c r="AR2129" s="22">
        <v>-1.5255327825798299E-3</v>
      </c>
      <c r="AS2129" s="20">
        <v>7</v>
      </c>
      <c r="AT2129" s="20">
        <v>5</v>
      </c>
      <c r="AU2129" s="20">
        <v>7</v>
      </c>
      <c r="AV2129" s="21">
        <v>5</v>
      </c>
      <c r="AW2129" s="15"/>
      <c r="AX2129" s="25">
        <v>6.9225626159732196E-3</v>
      </c>
      <c r="AY2129" s="26">
        <v>-0.92295580099744301</v>
      </c>
      <c r="AZ2129" s="26">
        <v>0.72636542506734303</v>
      </c>
      <c r="BA2129" s="26">
        <v>-1.3160158817700001</v>
      </c>
      <c r="BB2129" s="85">
        <v>7.1531129997424601E-4</v>
      </c>
      <c r="BC2129" s="88">
        <v>-0.45042117139019</v>
      </c>
      <c r="BD2129" s="18">
        <v>43907</v>
      </c>
      <c r="BE2129" s="18">
        <v>43913</v>
      </c>
      <c r="BF2129" s="20">
        <v>11</v>
      </c>
      <c r="BG2129" s="18">
        <v>43922</v>
      </c>
    </row>
    <row r="2130" spans="2:59" x14ac:dyDescent="0.25">
      <c r="B2130" s="14" t="s">
        <v>6565</v>
      </c>
      <c r="C2130" s="14" t="s">
        <v>6566</v>
      </c>
      <c r="D2130" s="14" t="s">
        <v>6562</v>
      </c>
      <c r="E2130" s="16" t="s">
        <v>43</v>
      </c>
      <c r="F2130" s="16" t="s">
        <v>6563</v>
      </c>
      <c r="G2130" s="81" t="s">
        <v>224</v>
      </c>
      <c r="H2130" s="82" t="s">
        <v>225</v>
      </c>
      <c r="I2130" s="17" t="s">
        <v>31</v>
      </c>
      <c r="J2130" s="17" t="s">
        <v>6567</v>
      </c>
      <c r="L2130" s="18">
        <v>44022</v>
      </c>
      <c r="M2130" s="83">
        <v>1146.3540000002799</v>
      </c>
      <c r="N2130" s="84">
        <v>1146.3540000002799</v>
      </c>
      <c r="O2130" s="84">
        <v>1147.7183999996601</v>
      </c>
      <c r="P2130" s="85">
        <f t="shared" si="33"/>
        <v>0.99881120665192746</v>
      </c>
      <c r="Q2130" s="18">
        <v>43984</v>
      </c>
      <c r="R2130" s="86">
        <v>9724.8220000000001</v>
      </c>
      <c r="S2130" s="86">
        <v>19978.063819915798</v>
      </c>
      <c r="T2130" s="15"/>
      <c r="U2130" s="19">
        <v>3.0183560738805698E-5</v>
      </c>
      <c r="V2130" s="51">
        <v>4.4931271440873402E-2</v>
      </c>
      <c r="W2130" s="19">
        <v>6.3335233789985095E-5</v>
      </c>
      <c r="X2130" s="51">
        <v>0.79525077444486703</v>
      </c>
      <c r="Y2130" s="19">
        <v>1.20657307634247E-2</v>
      </c>
      <c r="Z2130" s="51">
        <v>20.538246534590101</v>
      </c>
      <c r="AA2130" s="19">
        <v>2.2425863347962101E-2</v>
      </c>
      <c r="AB2130" s="51">
        <v>22.819253237947098</v>
      </c>
      <c r="AC2130" s="19">
        <v>5.3056848888445501E-2</v>
      </c>
      <c r="AD2130" s="51">
        <v>29.591540387104001</v>
      </c>
      <c r="AE2130" s="19">
        <v>7.7026048653351595E-2</v>
      </c>
      <c r="AF2130" s="87">
        <v>25.479836913931599</v>
      </c>
      <c r="AG2130" s="19">
        <v>-1.1295408967271199E-4</v>
      </c>
      <c r="AH2130" s="51">
        <v>-1.8101164007930499</v>
      </c>
      <c r="AI2130" s="19">
        <v>1.4414663941351999E-2</v>
      </c>
      <c r="AJ2130" s="51">
        <v>15.168383601136201</v>
      </c>
      <c r="AK2130" s="19">
        <v>0.14580493027824601</v>
      </c>
      <c r="AL2130" s="19">
        <v>2.9167538996262E-2</v>
      </c>
      <c r="AM2130" s="51">
        <v>1.6891192684852301</v>
      </c>
      <c r="AN2130" s="15"/>
      <c r="AO2130" s="22">
        <v>2.9333791189856098E-3</v>
      </c>
      <c r="AP2130" s="22">
        <v>-1.9465631830826199E-3</v>
      </c>
      <c r="AQ2130" s="22">
        <v>7.1151904212456403E-3</v>
      </c>
      <c r="AR2130" s="22">
        <v>-1.56464726751437E-3</v>
      </c>
      <c r="AS2130" s="20">
        <v>7</v>
      </c>
      <c r="AT2130" s="20">
        <v>5</v>
      </c>
      <c r="AU2130" s="20">
        <v>7</v>
      </c>
      <c r="AV2130" s="21">
        <v>5</v>
      </c>
      <c r="AW2130" s="15"/>
      <c r="AX2130" s="25">
        <v>6.9207353277943202E-3</v>
      </c>
      <c r="AY2130" s="26">
        <v>-0.99075172135235301</v>
      </c>
      <c r="AZ2130" s="26">
        <v>0.72460777880041904</v>
      </c>
      <c r="BA2130" s="26">
        <v>-1.40906460583392</v>
      </c>
      <c r="BB2130" s="85">
        <v>7.1512146353825301E-4</v>
      </c>
      <c r="BC2130" s="88">
        <v>-0.45248236555562499</v>
      </c>
      <c r="BD2130" s="18">
        <v>43753</v>
      </c>
      <c r="BE2130" s="18">
        <v>43783</v>
      </c>
      <c r="BF2130" s="20">
        <v>57</v>
      </c>
      <c r="BG2130" s="18">
        <v>43832</v>
      </c>
    </row>
    <row r="2131" spans="2:59" x14ac:dyDescent="0.25">
      <c r="B2131" s="14" t="s">
        <v>6568</v>
      </c>
      <c r="C2131" s="14" t="s">
        <v>6569</v>
      </c>
      <c r="D2131" s="14" t="s">
        <v>6562</v>
      </c>
      <c r="E2131" s="16" t="s">
        <v>257</v>
      </c>
      <c r="F2131" s="16" t="s">
        <v>6563</v>
      </c>
      <c r="G2131" s="81" t="s">
        <v>224</v>
      </c>
      <c r="H2131" s="82" t="s">
        <v>225</v>
      </c>
      <c r="I2131" s="17" t="s">
        <v>31</v>
      </c>
      <c r="J2131" s="17" t="s">
        <v>6570</v>
      </c>
      <c r="L2131" s="18">
        <v>44022</v>
      </c>
      <c r="M2131" s="83">
        <v>1164.7606000006199</v>
      </c>
      <c r="N2131" s="84">
        <v>1164.7606000006199</v>
      </c>
      <c r="O2131" s="84">
        <v>1165.7227999996401</v>
      </c>
      <c r="P2131" s="85">
        <f t="shared" si="33"/>
        <v>0.99917458936290815</v>
      </c>
      <c r="Q2131" s="18">
        <v>43984</v>
      </c>
      <c r="R2131" s="86">
        <v>512503.065</v>
      </c>
      <c r="S2131" s="86">
        <v>427869.429938477</v>
      </c>
      <c r="T2131" s="15"/>
      <c r="U2131" s="19">
        <v>3.9752239899826202E-5</v>
      </c>
      <c r="V2131" s="51">
        <v>4.5888139356975402E-2</v>
      </c>
      <c r="W2131" s="19">
        <v>3.5075297819275902E-4</v>
      </c>
      <c r="X2131" s="51">
        <v>0.82399254888514395</v>
      </c>
      <c r="Y2131" s="19">
        <v>1.3828415399984801E-2</v>
      </c>
      <c r="Z2131" s="51">
        <v>20.714514998253399</v>
      </c>
      <c r="AA2131" s="19">
        <v>2.6016403253379401E-2</v>
      </c>
      <c r="AB2131" s="51">
        <v>23.178307228488801</v>
      </c>
      <c r="AC2131" s="19">
        <v>6.0459527370767298E-2</v>
      </c>
      <c r="AD2131" s="51">
        <v>30.331808235321699</v>
      </c>
      <c r="AE2131" s="19">
        <v>8.8400387905567201E-2</v>
      </c>
      <c r="AF2131" s="87">
        <v>26.617270839167801</v>
      </c>
      <c r="AG2131" s="19">
        <v>-1.74281694853562E-5</v>
      </c>
      <c r="AH2131" s="51">
        <v>-1.8005638087743101</v>
      </c>
      <c r="AI2131" s="19">
        <v>1.6278810446237899E-2</v>
      </c>
      <c r="AJ2131" s="51">
        <v>15.354798251617501</v>
      </c>
      <c r="AK2131" s="19">
        <v>0.16427870504412601</v>
      </c>
      <c r="AL2131" s="19">
        <v>3.2650488801664303E-2</v>
      </c>
      <c r="AM2131" s="51">
        <v>3.5364967450732401</v>
      </c>
      <c r="AN2131" s="15"/>
      <c r="AO2131" s="22">
        <v>2.9429809164866999E-3</v>
      </c>
      <c r="AP2131" s="22">
        <v>-1.9370003901713099E-3</v>
      </c>
      <c r="AQ2131" s="22">
        <v>7.4044517241418396E-3</v>
      </c>
      <c r="AR2131" s="22">
        <v>-1.2881449247288399E-3</v>
      </c>
      <c r="AS2131" s="20">
        <v>7</v>
      </c>
      <c r="AT2131" s="20">
        <v>5</v>
      </c>
      <c r="AU2131" s="20">
        <v>7</v>
      </c>
      <c r="AV2131" s="21">
        <v>5</v>
      </c>
      <c r="AW2131" s="15"/>
      <c r="AX2131" s="25">
        <v>6.9345859412624101E-3</v>
      </c>
      <c r="AY2131" s="26">
        <v>-0.51681275494593104</v>
      </c>
      <c r="AZ2131" s="26">
        <v>0.73691440045968204</v>
      </c>
      <c r="BA2131" s="26">
        <v>-0.74831028776588904</v>
      </c>
      <c r="BB2131" s="85">
        <v>7.1655989950272705E-4</v>
      </c>
      <c r="BC2131" s="88">
        <v>-0.44552022684956699</v>
      </c>
      <c r="BD2131" s="18">
        <v>43907</v>
      </c>
      <c r="BE2131" s="18">
        <v>43913</v>
      </c>
      <c r="BF2131" s="20">
        <v>11</v>
      </c>
      <c r="BG2131" s="18">
        <v>43922</v>
      </c>
    </row>
    <row r="2132" spans="2:59" x14ac:dyDescent="0.25">
      <c r="B2132" s="14" t="s">
        <v>6571</v>
      </c>
      <c r="C2132" s="14" t="s">
        <v>6572</v>
      </c>
      <c r="D2132" s="14" t="s">
        <v>6562</v>
      </c>
      <c r="E2132" s="16" t="s">
        <v>47</v>
      </c>
      <c r="F2132" s="16" t="s">
        <v>6563</v>
      </c>
      <c r="G2132" s="81" t="s">
        <v>224</v>
      </c>
      <c r="H2132" s="82" t="s">
        <v>225</v>
      </c>
      <c r="I2132" s="17" t="s">
        <v>31</v>
      </c>
      <c r="J2132" s="17" t="s">
        <v>6573</v>
      </c>
      <c r="L2132" s="18">
        <v>44022</v>
      </c>
      <c r="M2132" s="83">
        <v>1141.7469999995101</v>
      </c>
      <c r="N2132" s="84">
        <v>1141.7469999995101</v>
      </c>
      <c r="O2132" s="84">
        <v>1143.22409999929</v>
      </c>
      <c r="P2132" s="85">
        <f t="shared" si="33"/>
        <v>0.99870795236053811</v>
      </c>
      <c r="Q2132" s="18">
        <v>43984</v>
      </c>
      <c r="R2132" s="86">
        <v>12357916.172</v>
      </c>
      <c r="S2132" s="86">
        <v>9935715.8421093691</v>
      </c>
      <c r="T2132" s="15"/>
      <c r="U2132" s="19">
        <v>2.7502470402396301E-5</v>
      </c>
      <c r="V2132" s="51">
        <v>4.46631624072324E-2</v>
      </c>
      <c r="W2132" s="19">
        <v>-1.81297828021343E-5</v>
      </c>
      <c r="X2132" s="51">
        <v>0.78710427278565498</v>
      </c>
      <c r="Y2132" s="19">
        <v>1.1562452793441501E-2</v>
      </c>
      <c r="Z2132" s="51">
        <v>20.4879187376064</v>
      </c>
      <c r="AA2132" s="19">
        <v>2.1403777025625501E-2</v>
      </c>
      <c r="AB2132" s="51">
        <v>22.717044605727999</v>
      </c>
      <c r="AC2132" s="19">
        <v>5.09524825556582E-2</v>
      </c>
      <c r="AD2132" s="51">
        <v>29.381103753810699</v>
      </c>
      <c r="AE2132" s="19">
        <v>7.3799946052531595E-2</v>
      </c>
      <c r="AF2132" s="87">
        <v>25.157226653856899</v>
      </c>
      <c r="AG2132" s="19">
        <v>-1.4037917026144E-4</v>
      </c>
      <c r="AH2132" s="51">
        <v>-1.81285890885192</v>
      </c>
      <c r="AI2132" s="19">
        <v>1.3882523584470599E-2</v>
      </c>
      <c r="AJ2132" s="51">
        <v>15.1151695654407</v>
      </c>
      <c r="AK2132" s="19">
        <v>0.141746999999741</v>
      </c>
      <c r="AL2132" s="19">
        <v>2.81809633415833E-2</v>
      </c>
      <c r="AM2132" s="51">
        <v>2.3754380479658699</v>
      </c>
      <c r="AN2132" s="15"/>
      <c r="AO2132" s="22">
        <v>2.9305948773981098E-3</v>
      </c>
      <c r="AP2132" s="22">
        <v>-1.9493121890263899E-3</v>
      </c>
      <c r="AQ2132" s="22">
        <v>7.03296742176462E-3</v>
      </c>
      <c r="AR2132" s="22">
        <v>-1.6441501084045701E-3</v>
      </c>
      <c r="AS2132" s="20">
        <v>7</v>
      </c>
      <c r="AT2132" s="20">
        <v>5</v>
      </c>
      <c r="AU2132" s="20">
        <v>7</v>
      </c>
      <c r="AV2132" s="21">
        <v>5</v>
      </c>
      <c r="AW2132" s="15"/>
      <c r="AX2132" s="25">
        <v>6.9171131713846997E-3</v>
      </c>
      <c r="AY2132" s="26">
        <v>-1.1259380470710301</v>
      </c>
      <c r="AZ2132" s="26">
        <v>0.72110355258155301</v>
      </c>
      <c r="BA2132" s="26">
        <v>-1.5931103620932801</v>
      </c>
      <c r="BB2132" s="85">
        <v>7.1474511037877201E-4</v>
      </c>
      <c r="BC2132" s="88">
        <v>-0.46071729999084698</v>
      </c>
      <c r="BD2132" s="18">
        <v>43753</v>
      </c>
      <c r="BE2132" s="18">
        <v>43783</v>
      </c>
      <c r="BF2132" s="20">
        <v>58</v>
      </c>
      <c r="BG2132" s="18">
        <v>43833</v>
      </c>
    </row>
    <row r="2133" spans="2:59" x14ac:dyDescent="0.25">
      <c r="B2133" s="14" t="s">
        <v>6574</v>
      </c>
      <c r="C2133" s="14" t="s">
        <v>6575</v>
      </c>
      <c r="D2133" s="14" t="s">
        <v>6562</v>
      </c>
      <c r="E2133" s="16" t="s">
        <v>2549</v>
      </c>
      <c r="F2133" s="16" t="s">
        <v>6563</v>
      </c>
      <c r="G2133" s="81" t="s">
        <v>224</v>
      </c>
      <c r="H2133" s="82" t="s">
        <v>225</v>
      </c>
      <c r="I2133" s="17" t="s">
        <v>31</v>
      </c>
      <c r="J2133" s="17" t="s">
        <v>6576</v>
      </c>
      <c r="L2133" s="18">
        <v>44022</v>
      </c>
      <c r="M2133" s="83">
        <v>1037.2826000005</v>
      </c>
      <c r="N2133" s="84">
        <v>1037.2826000005</v>
      </c>
      <c r="O2133" s="84">
        <v>1038.0533000007299</v>
      </c>
      <c r="P2133" s="85">
        <f t="shared" si="33"/>
        <v>0.99925755257439153</v>
      </c>
      <c r="Q2133" s="18">
        <v>43984</v>
      </c>
      <c r="R2133" s="86">
        <v>67960.205000000002</v>
      </c>
      <c r="S2133" s="86">
        <v>77542.561287353499</v>
      </c>
      <c r="T2133" s="15"/>
      <c r="U2133" s="19">
        <v>4.1938257709262002E-5</v>
      </c>
      <c r="V2133" s="51">
        <v>4.6106741137919002E-2</v>
      </c>
      <c r="W2133" s="19">
        <v>4.1626038910180801E-4</v>
      </c>
      <c r="X2133" s="51">
        <v>0.83054328997604898</v>
      </c>
      <c r="Y2133" s="19">
        <v>1.5323985109716901E-2</v>
      </c>
      <c r="Z2133" s="51">
        <v>20.864071969233901</v>
      </c>
      <c r="AA2133" s="19">
        <v>2.38132110152947E-2</v>
      </c>
      <c r="AB2133" s="51">
        <v>22.957988004694901</v>
      </c>
      <c r="AC2133" s="19"/>
      <c r="AD2133" s="51"/>
      <c r="AE2133" s="19"/>
      <c r="AF2133" s="87"/>
      <c r="AG2133" s="19">
        <v>4.4346834329189699E-6</v>
      </c>
      <c r="AH2133" s="51">
        <v>-1.7983775234824899</v>
      </c>
      <c r="AI2133" s="19">
        <v>1.7800274270484799E-2</v>
      </c>
      <c r="AJ2133" s="51">
        <v>15.5069446340494</v>
      </c>
      <c r="AK2133" s="19">
        <v>3.7282600000253303E-2</v>
      </c>
      <c r="AL2133" s="19">
        <v>2.3037431988996101E-2</v>
      </c>
      <c r="AM2133" s="51">
        <v>24.126890940533499</v>
      </c>
      <c r="AN2133" s="15"/>
      <c r="AO2133" s="22">
        <v>2.9217860792414298E-3</v>
      </c>
      <c r="AP2133" s="22">
        <v>-1.9462963427940799E-3</v>
      </c>
      <c r="AQ2133" s="22">
        <v>7.7243798386916803E-3</v>
      </c>
      <c r="AR2133" s="22">
        <v>-1.2085337039025E-3</v>
      </c>
      <c r="AS2133" s="20">
        <v>7</v>
      </c>
      <c r="AT2133" s="20">
        <v>3</v>
      </c>
      <c r="AU2133" s="20">
        <v>7</v>
      </c>
      <c r="AV2133" s="21">
        <v>5</v>
      </c>
      <c r="AW2133" s="15"/>
      <c r="AX2133" s="25">
        <v>6.4596046807218997E-3</v>
      </c>
      <c r="AY2133" s="26">
        <v>-0.87611138661031895</v>
      </c>
      <c r="AZ2133" s="26">
        <v>0.72908170817117901</v>
      </c>
      <c r="BA2133" s="26">
        <v>-1.2949983145208499</v>
      </c>
      <c r="BB2133" s="85">
        <v>6.6750729089562802E-4</v>
      </c>
      <c r="BC2133" s="88">
        <v>-0.44035035133356398</v>
      </c>
      <c r="BD2133" s="18">
        <v>43907</v>
      </c>
      <c r="BE2133" s="18">
        <v>43914</v>
      </c>
      <c r="BF2133" s="20">
        <v>11</v>
      </c>
      <c r="BG2133" s="18">
        <v>43922</v>
      </c>
    </row>
    <row r="2134" spans="2:59" x14ac:dyDescent="0.25">
      <c r="B2134" s="14" t="s">
        <v>6577</v>
      </c>
      <c r="C2134" s="14" t="s">
        <v>6578</v>
      </c>
      <c r="D2134" s="14" t="s">
        <v>6562</v>
      </c>
      <c r="E2134" s="16" t="s">
        <v>6579</v>
      </c>
      <c r="F2134" s="16" t="s">
        <v>6563</v>
      </c>
      <c r="G2134" s="81" t="s">
        <v>224</v>
      </c>
      <c r="H2134" s="82" t="s">
        <v>225</v>
      </c>
      <c r="I2134" s="17" t="s">
        <v>31</v>
      </c>
      <c r="J2134" s="17" t="s">
        <v>6580</v>
      </c>
      <c r="L2134" s="18">
        <v>44022</v>
      </c>
      <c r="M2134" s="83">
        <v>1117.7052999995601</v>
      </c>
      <c r="N2134" s="84">
        <v>1117.7052999995601</v>
      </c>
      <c r="O2134" s="84">
        <v>1118.57049999945</v>
      </c>
      <c r="P2134" s="85">
        <f t="shared" si="33"/>
        <v>0.99922651276795671</v>
      </c>
      <c r="Q2134" s="18">
        <v>43984</v>
      </c>
      <c r="R2134" s="86">
        <v>266434.20500000002</v>
      </c>
      <c r="S2134" s="86">
        <v>134645.306551758</v>
      </c>
      <c r="T2134" s="15"/>
      <c r="U2134" s="19">
        <v>4.1157443774864098E-5</v>
      </c>
      <c r="V2134" s="51">
        <v>4.60286597444792E-2</v>
      </c>
      <c r="W2134" s="19">
        <v>3.9175932397483799E-4</v>
      </c>
      <c r="X2134" s="51">
        <v>0.82809318346335203</v>
      </c>
      <c r="Y2134" s="19">
        <v>1.4080564811592901E-2</v>
      </c>
      <c r="Z2134" s="51">
        <v>20.739729939406999</v>
      </c>
      <c r="AA2134" s="19">
        <v>2.6529937482337101E-2</v>
      </c>
      <c r="AB2134" s="51">
        <v>23.229660651384599</v>
      </c>
      <c r="AC2134" s="19">
        <v>6.15209090210556E-2</v>
      </c>
      <c r="AD2134" s="51">
        <v>30.437946400372301</v>
      </c>
      <c r="AE2134" s="19">
        <v>9.0034661123354495E-2</v>
      </c>
      <c r="AF2134" s="87">
        <v>26.780698160931902</v>
      </c>
      <c r="AG2134" s="19">
        <v>-3.7576846807496601E-6</v>
      </c>
      <c r="AH2134" s="51">
        <v>-1.7991967602938499</v>
      </c>
      <c r="AI2134" s="19">
        <v>1.6545502450753698E-2</v>
      </c>
      <c r="AJ2134" s="51">
        <v>15.381467452069</v>
      </c>
      <c r="AK2134" s="19">
        <v>0.117705299999216</v>
      </c>
      <c r="AL2134" s="19">
        <v>3.0346870875291601E-2</v>
      </c>
      <c r="AM2134" s="51">
        <v>16.134102185053099</v>
      </c>
      <c r="AN2134" s="15"/>
      <c r="AO2134" s="22">
        <v>2.94425260290154E-3</v>
      </c>
      <c r="AP2134" s="22">
        <v>-1.9356046304892501E-3</v>
      </c>
      <c r="AQ2134" s="22">
        <v>7.4456985621509401E-3</v>
      </c>
      <c r="AR2134" s="22">
        <v>-1.2486251325754E-3</v>
      </c>
      <c r="AS2134" s="20">
        <v>7</v>
      </c>
      <c r="AT2134" s="20">
        <v>5</v>
      </c>
      <c r="AU2134" s="20">
        <v>7</v>
      </c>
      <c r="AV2134" s="21">
        <v>5</v>
      </c>
      <c r="AW2134" s="15"/>
      <c r="AX2134" s="25">
        <v>6.9367470996530801E-3</v>
      </c>
      <c r="AY2134" s="26">
        <v>-0.44918409060346698</v>
      </c>
      <c r="AZ2134" s="26">
        <v>0.73867444261213699</v>
      </c>
      <c r="BA2134" s="26">
        <v>-0.65204350281055701</v>
      </c>
      <c r="BB2134" s="85">
        <v>7.16784237778256E-4</v>
      </c>
      <c r="BC2134" s="88">
        <v>-0.44469517717698198</v>
      </c>
      <c r="BD2134" s="18">
        <v>43907</v>
      </c>
      <c r="BE2134" s="18">
        <v>43913</v>
      </c>
      <c r="BF2134" s="20">
        <v>11</v>
      </c>
      <c r="BG2134" s="18">
        <v>43922</v>
      </c>
    </row>
    <row r="2135" spans="2:59" x14ac:dyDescent="0.25">
      <c r="B2135" s="14" t="s">
        <v>6581</v>
      </c>
      <c r="C2135" s="14" t="s">
        <v>6582</v>
      </c>
      <c r="D2135" s="14" t="s">
        <v>6562</v>
      </c>
      <c r="E2135" s="16" t="s">
        <v>59</v>
      </c>
      <c r="F2135" s="16" t="s">
        <v>6563</v>
      </c>
      <c r="G2135" s="81" t="s">
        <v>224</v>
      </c>
      <c r="H2135" s="82" t="s">
        <v>225</v>
      </c>
      <c r="I2135" s="17" t="s">
        <v>31</v>
      </c>
      <c r="J2135" s="17" t="s">
        <v>6583</v>
      </c>
      <c r="L2135" s="18">
        <v>44022</v>
      </c>
      <c r="M2135" s="83">
        <v>1024.34170000069</v>
      </c>
      <c r="N2135" s="84">
        <v>1024.34170000069</v>
      </c>
      <c r="O2135" s="84">
        <v>1025.1878999993201</v>
      </c>
      <c r="P2135" s="85">
        <f t="shared" si="33"/>
        <v>0.99917459033740974</v>
      </c>
      <c r="Q2135" s="18">
        <v>43984</v>
      </c>
      <c r="R2135" s="86">
        <v>3645055.0980000002</v>
      </c>
      <c r="S2135" s="86">
        <v>1595854.8426132801</v>
      </c>
      <c r="T2135" s="15"/>
      <c r="U2135" s="19">
        <v>3.97344138036715E-5</v>
      </c>
      <c r="V2135" s="51">
        <v>4.5886356747360003E-2</v>
      </c>
      <c r="W2135" s="19">
        <v>3.5078724613413198E-4</v>
      </c>
      <c r="X2135" s="51">
        <v>0.82399597567928096</v>
      </c>
      <c r="Y2135" s="19">
        <v>1.3828400866259499E-2</v>
      </c>
      <c r="Z2135" s="51">
        <v>20.7145135448663</v>
      </c>
      <c r="AA2135" s="19">
        <v>1.6830777778523001E-2</v>
      </c>
      <c r="AB2135" s="51">
        <v>22.259744681010499</v>
      </c>
      <c r="AC2135" s="19">
        <v>1.6830777778523001E-2</v>
      </c>
      <c r="AD2135" s="51">
        <v>25.968933276104501</v>
      </c>
      <c r="AE2135" s="19"/>
      <c r="AF2135" s="87"/>
      <c r="AG2135" s="19">
        <v>-1.74743317984394E-5</v>
      </c>
      <c r="AH2135" s="51">
        <v>-1.80056842500562</v>
      </c>
      <c r="AI2135" s="19">
        <v>1.62787476729136E-2</v>
      </c>
      <c r="AJ2135" s="51">
        <v>15.354791974285</v>
      </c>
      <c r="AK2135" s="19">
        <v>2.4341700000149999E-2</v>
      </c>
      <c r="AL2135" s="19">
        <v>7.8305523165909108E-3</v>
      </c>
      <c r="AM2135" s="51">
        <v>22.421817405207499</v>
      </c>
      <c r="AN2135" s="15"/>
      <c r="AO2135" s="22">
        <v>2.9429763744701601E-3</v>
      </c>
      <c r="AP2135" s="22">
        <v>-1.9369955816728201E-3</v>
      </c>
      <c r="AQ2135" s="22">
        <v>7.4044621778739401E-3</v>
      </c>
      <c r="AR2135" s="22">
        <v>-1.7071896727429701E-3</v>
      </c>
      <c r="AS2135" s="20">
        <v>5</v>
      </c>
      <c r="AT2135" s="20">
        <v>4</v>
      </c>
      <c r="AU2135" s="20">
        <v>7</v>
      </c>
      <c r="AV2135" s="21">
        <v>5</v>
      </c>
      <c r="AW2135" s="15"/>
      <c r="AX2135" s="25">
        <v>6.3608533783281003E-3</v>
      </c>
      <c r="AY2135" s="26">
        <v>-1.9322179727914801</v>
      </c>
      <c r="AZ2135" s="26">
        <v>0.704468281570371</v>
      </c>
      <c r="BA2135" s="26">
        <v>-2.7628380776805002</v>
      </c>
      <c r="BB2135" s="85">
        <v>6.5730508767956105E-4</v>
      </c>
      <c r="BC2135" s="88">
        <v>-0.44551911738017203</v>
      </c>
      <c r="BD2135" s="18">
        <v>43907</v>
      </c>
      <c r="BE2135" s="18">
        <v>43913</v>
      </c>
      <c r="BF2135" s="20">
        <v>11</v>
      </c>
      <c r="BG2135" s="18">
        <v>43922</v>
      </c>
    </row>
    <row r="2136" spans="2:59" x14ac:dyDescent="0.25">
      <c r="B2136" s="14" t="s">
        <v>6584</v>
      </c>
      <c r="C2136" s="14" t="s">
        <v>6585</v>
      </c>
      <c r="D2136" s="14" t="s">
        <v>6562</v>
      </c>
      <c r="E2136" s="16" t="s">
        <v>135</v>
      </c>
      <c r="F2136" s="16" t="s">
        <v>6563</v>
      </c>
      <c r="G2136" s="81" t="s">
        <v>224</v>
      </c>
      <c r="H2136" s="82" t="s">
        <v>225</v>
      </c>
      <c r="I2136" s="17" t="s">
        <v>31</v>
      </c>
      <c r="J2136" s="17" t="s">
        <v>64</v>
      </c>
      <c r="L2136" s="18">
        <v>44022</v>
      </c>
      <c r="M2136" s="83">
        <v>1050.1260999999899</v>
      </c>
      <c r="N2136" s="84">
        <v>1050.1260999999899</v>
      </c>
      <c r="O2136" s="84">
        <v>1051.2993999999001</v>
      </c>
      <c r="P2136" s="85">
        <f t="shared" si="33"/>
        <v>0.99888395256393159</v>
      </c>
      <c r="Q2136" s="18">
        <v>43984</v>
      </c>
      <c r="R2136" s="86">
        <v>61589.044000000002</v>
      </c>
      <c r="S2136" s="86">
        <v>60884.397341003401</v>
      </c>
      <c r="T2136" s="15"/>
      <c r="U2136" s="19">
        <v>3.20924136758549E-5</v>
      </c>
      <c r="V2136" s="51">
        <v>4.5122156734578298E-2</v>
      </c>
      <c r="W2136" s="19">
        <v>1.21047734864987E-4</v>
      </c>
      <c r="X2136" s="51">
        <v>0.80102202455236704</v>
      </c>
      <c r="Y2136" s="19">
        <v>1.2417594283761E-2</v>
      </c>
      <c r="Z2136" s="51">
        <v>20.573432886623799</v>
      </c>
      <c r="AA2136" s="19">
        <v>2.3143154834542701E-2</v>
      </c>
      <c r="AB2136" s="51">
        <v>22.890982386627002</v>
      </c>
      <c r="AC2136" s="19"/>
      <c r="AD2136" s="51"/>
      <c r="AE2136" s="19"/>
      <c r="AF2136" s="87"/>
      <c r="AG2136" s="19">
        <v>-9.3979879238759195E-5</v>
      </c>
      <c r="AH2136" s="51">
        <v>-1.80821897974965</v>
      </c>
      <c r="AI2136" s="19">
        <v>1.47867599571327E-2</v>
      </c>
      <c r="AJ2136" s="51">
        <v>15.2055932027142</v>
      </c>
      <c r="AK2136" s="19">
        <v>5.0126100000852603E-2</v>
      </c>
      <c r="AL2136" s="19">
        <v>2.7893967091586098E-2</v>
      </c>
      <c r="AM2136" s="51">
        <v>26.202558711258501</v>
      </c>
      <c r="AN2136" s="15"/>
      <c r="AO2136" s="22">
        <v>2.93531927854929E-3</v>
      </c>
      <c r="AP2136" s="22">
        <v>-1.94464646938286E-3</v>
      </c>
      <c r="AQ2136" s="22">
        <v>7.1733634085831E-3</v>
      </c>
      <c r="AR2136" s="22">
        <v>-1.50970275262807E-3</v>
      </c>
      <c r="AS2136" s="20">
        <v>7</v>
      </c>
      <c r="AT2136" s="20">
        <v>5</v>
      </c>
      <c r="AU2136" s="20">
        <v>7</v>
      </c>
      <c r="AV2136" s="21">
        <v>5</v>
      </c>
      <c r="AW2136" s="15"/>
      <c r="AX2136" s="25">
        <v>6.9233255043491199E-3</v>
      </c>
      <c r="AY2136" s="26">
        <v>-0.89594222497453302</v>
      </c>
      <c r="AZ2136" s="26">
        <v>0.72706643359288103</v>
      </c>
      <c r="BA2136" s="26">
        <v>-1.2788116960473399</v>
      </c>
      <c r="BB2136" s="85">
        <v>7.1539055214884704E-4</v>
      </c>
      <c r="BC2136" s="88">
        <v>-0.45008949901739498</v>
      </c>
      <c r="BD2136" s="18">
        <v>43907</v>
      </c>
      <c r="BE2136" s="18">
        <v>43913</v>
      </c>
      <c r="BF2136" s="20">
        <v>11</v>
      </c>
      <c r="BG2136" s="18">
        <v>43922</v>
      </c>
    </row>
    <row r="2137" spans="2:59" x14ac:dyDescent="0.25">
      <c r="B2137" s="14" t="s">
        <v>6586</v>
      </c>
      <c r="C2137" s="14" t="s">
        <v>6587</v>
      </c>
      <c r="D2137" s="14" t="s">
        <v>6588</v>
      </c>
      <c r="E2137" s="16" t="s">
        <v>36</v>
      </c>
      <c r="F2137" s="16" t="s">
        <v>6563</v>
      </c>
      <c r="G2137" s="81" t="s">
        <v>224</v>
      </c>
      <c r="H2137" s="82" t="s">
        <v>246</v>
      </c>
      <c r="I2137" s="17" t="s">
        <v>31</v>
      </c>
      <c r="J2137" s="17" t="s">
        <v>6589</v>
      </c>
      <c r="L2137" s="18">
        <v>44022</v>
      </c>
      <c r="M2137" s="83">
        <v>1107.0088999997799</v>
      </c>
      <c r="N2137" s="84">
        <v>1107.0088999997799</v>
      </c>
      <c r="O2137" s="84">
        <v>1112.1044999994299</v>
      </c>
      <c r="P2137" s="85">
        <f t="shared" si="33"/>
        <v>0.99541805648691062</v>
      </c>
      <c r="Q2137" s="18">
        <v>43984</v>
      </c>
      <c r="R2137" s="86">
        <v>87998.040999999997</v>
      </c>
      <c r="S2137" s="86">
        <v>34341.932704956103</v>
      </c>
      <c r="T2137" s="15"/>
      <c r="U2137" s="19">
        <v>-1.56252554916136E-4</v>
      </c>
      <c r="V2137" s="51">
        <v>2.6287659875379201E-2</v>
      </c>
      <c r="W2137" s="19">
        <v>-5.0678503248491303E-4</v>
      </c>
      <c r="X2137" s="51">
        <v>0.73823874781737697</v>
      </c>
      <c r="Y2137" s="19">
        <v>1.06917915145459E-2</v>
      </c>
      <c r="Z2137" s="51">
        <v>20.4008526097168</v>
      </c>
      <c r="AA2137" s="19">
        <v>9.6558624318276998E-3</v>
      </c>
      <c r="AB2137" s="51">
        <v>21.542253146355499</v>
      </c>
      <c r="AC2137" s="19">
        <v>3.6512473488983198E-2</v>
      </c>
      <c r="AD2137" s="51">
        <v>27.937102847150499</v>
      </c>
      <c r="AE2137" s="19">
        <v>5.5414135647879399E-2</v>
      </c>
      <c r="AF2137" s="87">
        <v>23.318645613384401</v>
      </c>
      <c r="AG2137" s="19">
        <v>-3.4188574409199602E-4</v>
      </c>
      <c r="AH2137" s="51">
        <v>-1.8330095662349799</v>
      </c>
      <c r="AI2137" s="19">
        <v>1.22817965020658E-2</v>
      </c>
      <c r="AJ2137" s="51">
        <v>14.955096857200299</v>
      </c>
      <c r="AK2137" s="19">
        <v>0.106926212611143</v>
      </c>
      <c r="AL2137" s="19">
        <v>2.1690331541321901E-2</v>
      </c>
      <c r="AM2137" s="51">
        <v>-2.1987524982250801</v>
      </c>
      <c r="AN2137" s="15"/>
      <c r="AO2137" s="22">
        <v>9.7472257439221704E-3</v>
      </c>
      <c r="AP2137" s="22">
        <v>-1.5249528248205E-2</v>
      </c>
      <c r="AQ2137" s="22">
        <v>7.1781816350267001E-3</v>
      </c>
      <c r="AR2137" s="22">
        <v>-1.11737440993238E-2</v>
      </c>
      <c r="AS2137" s="20">
        <v>8</v>
      </c>
      <c r="AT2137" s="20">
        <v>4</v>
      </c>
      <c r="AU2137" s="20">
        <v>7</v>
      </c>
      <c r="AV2137" s="21">
        <v>5</v>
      </c>
      <c r="AW2137" s="15"/>
      <c r="AX2137" s="25">
        <v>2.1875519801142201E-2</v>
      </c>
      <c r="AY2137" s="26">
        <v>-0.872748262894675</v>
      </c>
      <c r="AZ2137" s="26">
        <v>0.68001095659565203</v>
      </c>
      <c r="BA2137" s="26">
        <v>-1.07459233374175</v>
      </c>
      <c r="BB2137" s="85">
        <v>2.25348552761716E-3</v>
      </c>
      <c r="BC2137" s="88">
        <v>-3.04885598628243</v>
      </c>
      <c r="BD2137" s="18">
        <v>43745</v>
      </c>
      <c r="BE2137" s="18">
        <v>43783</v>
      </c>
      <c r="BF2137" s="20">
        <v>162</v>
      </c>
      <c r="BG2137" s="18">
        <v>43971</v>
      </c>
    </row>
    <row r="2138" spans="2:59" x14ac:dyDescent="0.25">
      <c r="B2138" s="14" t="s">
        <v>6590</v>
      </c>
      <c r="C2138" s="14" t="s">
        <v>6591</v>
      </c>
      <c r="D2138" s="14" t="s">
        <v>6588</v>
      </c>
      <c r="E2138" s="16" t="s">
        <v>43</v>
      </c>
      <c r="F2138" s="16" t="s">
        <v>6563</v>
      </c>
      <c r="G2138" s="81" t="s">
        <v>224</v>
      </c>
      <c r="H2138" s="82" t="s">
        <v>246</v>
      </c>
      <c r="I2138" s="17" t="s">
        <v>31</v>
      </c>
      <c r="J2138" s="17" t="s">
        <v>6592</v>
      </c>
      <c r="L2138" s="18">
        <v>44022</v>
      </c>
      <c r="M2138" s="83">
        <v>1104.97829999961</v>
      </c>
      <c r="N2138" s="84">
        <v>1104.97829999961</v>
      </c>
      <c r="O2138" s="84">
        <v>1110.12160000019</v>
      </c>
      <c r="P2138" s="85">
        <f t="shared" si="33"/>
        <v>0.99536690394946004</v>
      </c>
      <c r="Q2138" s="18">
        <v>43984</v>
      </c>
      <c r="R2138" s="86">
        <v>10525.543</v>
      </c>
      <c r="S2138" s="86">
        <v>13038.2412107239</v>
      </c>
      <c r="T2138" s="15"/>
      <c r="U2138" s="19">
        <v>-1.5762530529173099E-4</v>
      </c>
      <c r="V2138" s="51">
        <v>2.6150384837819701E-2</v>
      </c>
      <c r="W2138" s="19">
        <v>-5.4740324958402198E-4</v>
      </c>
      <c r="X2138" s="51">
        <v>0.73417692610746599</v>
      </c>
      <c r="Y2138" s="19">
        <v>1.04430655810575E-2</v>
      </c>
      <c r="Z2138" s="51">
        <v>20.375980016368</v>
      </c>
      <c r="AA2138" s="19">
        <v>9.1566554237942892E-3</v>
      </c>
      <c r="AB2138" s="51">
        <v>21.4923324455449</v>
      </c>
      <c r="AC2138" s="19">
        <v>3.5480183611070998E-2</v>
      </c>
      <c r="AD2138" s="51">
        <v>27.833873859373899</v>
      </c>
      <c r="AE2138" s="19">
        <v>5.3850832257012399E-2</v>
      </c>
      <c r="AF2138" s="87">
        <v>23.162315274297701</v>
      </c>
      <c r="AG2138" s="19">
        <v>-3.5535577080736402E-4</v>
      </c>
      <c r="AH2138" s="51">
        <v>-1.83435656890651</v>
      </c>
      <c r="AI2138" s="19">
        <v>1.2019269957818299E-2</v>
      </c>
      <c r="AJ2138" s="51">
        <v>14.928844202775499</v>
      </c>
      <c r="AK2138" s="19">
        <v>0.104423548051273</v>
      </c>
      <c r="AL2138" s="19">
        <v>2.1201959325480899E-2</v>
      </c>
      <c r="AM2138" s="51">
        <v>-2.4490189542120802</v>
      </c>
      <c r="AN2138" s="15"/>
      <c r="AO2138" s="22">
        <v>9.7458722884766792E-3</v>
      </c>
      <c r="AP2138" s="22">
        <v>-1.5250950084919199E-2</v>
      </c>
      <c r="AQ2138" s="22">
        <v>7.1358425902872096E-3</v>
      </c>
      <c r="AR2138" s="22">
        <v>-1.12152246410915E-2</v>
      </c>
      <c r="AS2138" s="20">
        <v>8</v>
      </c>
      <c r="AT2138" s="20">
        <v>4</v>
      </c>
      <c r="AU2138" s="20">
        <v>7</v>
      </c>
      <c r="AV2138" s="21">
        <v>5</v>
      </c>
      <c r="AW2138" s="15"/>
      <c r="AX2138" s="25">
        <v>2.1874414940648401E-2</v>
      </c>
      <c r="AY2138" s="26">
        <v>-0.89363148184929697</v>
      </c>
      <c r="AZ2138" s="26">
        <v>0.67829969357626396</v>
      </c>
      <c r="BA2138" s="26">
        <v>-1.09982592141205</v>
      </c>
      <c r="BB2138" s="85">
        <v>2.2533680726064599E-3</v>
      </c>
      <c r="BC2138" s="88">
        <v>-3.0539765228895699</v>
      </c>
      <c r="BD2138" s="18">
        <v>43745</v>
      </c>
      <c r="BE2138" s="18">
        <v>43783</v>
      </c>
      <c r="BF2138" s="20">
        <v>164</v>
      </c>
      <c r="BG2138" s="18">
        <v>43973</v>
      </c>
    </row>
    <row r="2139" spans="2:59" x14ac:dyDescent="0.25">
      <c r="B2139" s="14" t="s">
        <v>6593</v>
      </c>
      <c r="C2139" s="14" t="s">
        <v>6594</v>
      </c>
      <c r="D2139" s="14" t="s">
        <v>6588</v>
      </c>
      <c r="E2139" s="16" t="s">
        <v>257</v>
      </c>
      <c r="F2139" s="16" t="s">
        <v>6563</v>
      </c>
      <c r="G2139" s="81" t="s">
        <v>224</v>
      </c>
      <c r="H2139" s="82" t="s">
        <v>246</v>
      </c>
      <c r="I2139" s="17" t="s">
        <v>31</v>
      </c>
      <c r="J2139" s="17" t="s">
        <v>6595</v>
      </c>
      <c r="L2139" s="18">
        <v>44022</v>
      </c>
      <c r="M2139" s="83">
        <v>1122.8289999999099</v>
      </c>
      <c r="N2139" s="84">
        <v>1122.8289999999099</v>
      </c>
      <c r="O2139" s="84">
        <v>1127.6461999993801</v>
      </c>
      <c r="P2139" s="85">
        <f t="shared" si="33"/>
        <v>0.99572809273026164</v>
      </c>
      <c r="Q2139" s="18">
        <v>43984</v>
      </c>
      <c r="R2139" s="86">
        <v>511582.022</v>
      </c>
      <c r="S2139" s="86">
        <v>445040.07563232398</v>
      </c>
      <c r="T2139" s="15"/>
      <c r="U2139" s="19">
        <v>-1.48086105582479E-4</v>
      </c>
      <c r="V2139" s="51">
        <v>2.71043048087449E-2</v>
      </c>
      <c r="W2139" s="19">
        <v>-2.6105796769115798E-4</v>
      </c>
      <c r="X2139" s="51">
        <v>0.76281145429675201</v>
      </c>
      <c r="Y2139" s="19">
        <v>1.22011805160582E-2</v>
      </c>
      <c r="Z2139" s="51">
        <v>20.551791509846201</v>
      </c>
      <c r="AA2139" s="19">
        <v>1.26965307008504E-2</v>
      </c>
      <c r="AB2139" s="51">
        <v>21.8463199732359</v>
      </c>
      <c r="AC2139" s="19">
        <v>4.2757139144669103E-2</v>
      </c>
      <c r="AD2139" s="51">
        <v>28.5615694127337</v>
      </c>
      <c r="AE2139" s="19">
        <v>6.4963868704580804E-2</v>
      </c>
      <c r="AF2139" s="87">
        <v>24.273618919047301</v>
      </c>
      <c r="AG2139" s="19">
        <v>-2.5998979617725099E-4</v>
      </c>
      <c r="AH2139" s="51">
        <v>-1.8248199714435001</v>
      </c>
      <c r="AI2139" s="19">
        <v>1.38770612811641E-2</v>
      </c>
      <c r="AJ2139" s="51">
        <v>15.1146233351174</v>
      </c>
      <c r="AK2139" s="19">
        <v>0.122213690234348</v>
      </c>
      <c r="AL2139" s="19">
        <v>2.46547805800219E-2</v>
      </c>
      <c r="AM2139" s="51">
        <v>-0.67000473590451304</v>
      </c>
      <c r="AN2139" s="15"/>
      <c r="AO2139" s="22">
        <v>9.7554637886787497E-3</v>
      </c>
      <c r="AP2139" s="22">
        <v>-1.52414343801865E-2</v>
      </c>
      <c r="AQ2139" s="22">
        <v>7.4340727205708399E-3</v>
      </c>
      <c r="AR2139" s="22">
        <v>-1.0930861089946099E-2</v>
      </c>
      <c r="AS2139" s="20">
        <v>8</v>
      </c>
      <c r="AT2139" s="20">
        <v>4</v>
      </c>
      <c r="AU2139" s="20">
        <v>7</v>
      </c>
      <c r="AV2139" s="21">
        <v>5</v>
      </c>
      <c r="AW2139" s="15"/>
      <c r="AX2139" s="25">
        <v>2.1882684359807201E-2</v>
      </c>
      <c r="AY2139" s="26">
        <v>-0.74546064867536199</v>
      </c>
      <c r="AZ2139" s="26">
        <v>0.69043539273479804</v>
      </c>
      <c r="BA2139" s="26">
        <v>-0.92026658940449102</v>
      </c>
      <c r="BB2139" s="85">
        <v>2.25424499271412E-3</v>
      </c>
      <c r="BC2139" s="88">
        <v>-3.0186154676957799</v>
      </c>
      <c r="BD2139" s="18">
        <v>43745</v>
      </c>
      <c r="BE2139" s="18">
        <v>43783</v>
      </c>
      <c r="BF2139" s="20">
        <v>157</v>
      </c>
      <c r="BG2139" s="18">
        <v>43964</v>
      </c>
    </row>
    <row r="2140" spans="2:59" x14ac:dyDescent="0.25">
      <c r="B2140" s="14" t="s">
        <v>6596</v>
      </c>
      <c r="C2140" s="14" t="s">
        <v>6597</v>
      </c>
      <c r="D2140" s="14" t="s">
        <v>6588</v>
      </c>
      <c r="E2140" s="16" t="s">
        <v>47</v>
      </c>
      <c r="F2140" s="16" t="s">
        <v>6563</v>
      </c>
      <c r="G2140" s="81" t="s">
        <v>224</v>
      </c>
      <c r="H2140" s="82" t="s">
        <v>246</v>
      </c>
      <c r="I2140" s="17" t="s">
        <v>31</v>
      </c>
      <c r="J2140" s="17" t="s">
        <v>6598</v>
      </c>
      <c r="L2140" s="18">
        <v>44022</v>
      </c>
      <c r="M2140" s="83">
        <v>1100.5388999991101</v>
      </c>
      <c r="N2140" s="84">
        <v>1100.5388999991101</v>
      </c>
      <c r="O2140" s="84">
        <v>1105.7770000006999</v>
      </c>
      <c r="P2140" s="85">
        <f t="shared" si="33"/>
        <v>0.99526296893353139</v>
      </c>
      <c r="Q2140" s="18">
        <v>43984</v>
      </c>
      <c r="R2140" s="86">
        <v>3328604.6269999999</v>
      </c>
      <c r="S2140" s="86">
        <v>3701352.2644023402</v>
      </c>
      <c r="T2140" s="15"/>
      <c r="U2140" s="19">
        <v>-1.6035025964811201E-4</v>
      </c>
      <c r="V2140" s="51">
        <v>2.5877889402181602E-2</v>
      </c>
      <c r="W2140" s="19">
        <v>-6.2974899810797102E-4</v>
      </c>
      <c r="X2140" s="51">
        <v>0.72594235125507101</v>
      </c>
      <c r="Y2140" s="19">
        <v>9.9388047347019892E-3</v>
      </c>
      <c r="Z2140" s="51">
        <v>20.325553931732401</v>
      </c>
      <c r="AA2140" s="19">
        <v>8.1438286870252306E-3</v>
      </c>
      <c r="AB2140" s="51">
        <v>21.3910497718607</v>
      </c>
      <c r="AC2140" s="19">
        <v>3.3408769662855803E-2</v>
      </c>
      <c r="AD2140" s="51">
        <v>27.626732464530502</v>
      </c>
      <c r="AE2140" s="19">
        <v>5.0677727622314699E-2</v>
      </c>
      <c r="AF2140" s="87">
        <v>22.845004810835199</v>
      </c>
      <c r="AG2140" s="19">
        <v>-3.8284755828499301E-4</v>
      </c>
      <c r="AH2140" s="51">
        <v>-1.83710574765428</v>
      </c>
      <c r="AI2140" s="19">
        <v>1.14865146169905E-2</v>
      </c>
      <c r="AJ2140" s="51">
        <v>14.875568668692701</v>
      </c>
      <c r="AK2140" s="19">
        <v>0.100538899998355</v>
      </c>
      <c r="AL2140" s="19">
        <v>2.02875703489553E-2</v>
      </c>
      <c r="AM2140" s="51">
        <v>-1.74537195217272</v>
      </c>
      <c r="AN2140" s="15"/>
      <c r="AO2140" s="22">
        <v>9.74300058260269E-3</v>
      </c>
      <c r="AP2140" s="22">
        <v>-1.5253646287419501E-2</v>
      </c>
      <c r="AQ2140" s="22">
        <v>7.0502118760487099E-3</v>
      </c>
      <c r="AR2140" s="22">
        <v>-1.12965465787056E-2</v>
      </c>
      <c r="AS2140" s="20">
        <v>8</v>
      </c>
      <c r="AT2140" s="20">
        <v>4</v>
      </c>
      <c r="AU2140" s="20">
        <v>7</v>
      </c>
      <c r="AV2140" s="21">
        <v>5</v>
      </c>
      <c r="AW2140" s="15"/>
      <c r="AX2140" s="25">
        <v>2.1872205719955701E-2</v>
      </c>
      <c r="AY2140" s="26">
        <v>-0.93605582947384403</v>
      </c>
      <c r="AZ2140" s="26">
        <v>0.67482657510390698</v>
      </c>
      <c r="BA2140" s="26">
        <v>-1.1510260685427101</v>
      </c>
      <c r="BB2140" s="85">
        <v>2.2531333891834E-3</v>
      </c>
      <c r="BC2140" s="88">
        <v>-3.0640409761290401</v>
      </c>
      <c r="BD2140" s="18">
        <v>43745</v>
      </c>
      <c r="BE2140" s="18">
        <v>43783</v>
      </c>
      <c r="BF2140" s="20">
        <v>165</v>
      </c>
      <c r="BG2140" s="18">
        <v>43976</v>
      </c>
    </row>
    <row r="2141" spans="2:59" x14ac:dyDescent="0.25">
      <c r="B2141" s="14" t="s">
        <v>6599</v>
      </c>
      <c r="C2141" s="14" t="s">
        <v>6600</v>
      </c>
      <c r="D2141" s="14" t="s">
        <v>6588</v>
      </c>
      <c r="E2141" s="16" t="s">
        <v>2549</v>
      </c>
      <c r="F2141" s="16" t="s">
        <v>6563</v>
      </c>
      <c r="G2141" s="81" t="s">
        <v>224</v>
      </c>
      <c r="H2141" s="82" t="s">
        <v>246</v>
      </c>
      <c r="I2141" s="17" t="s">
        <v>31</v>
      </c>
      <c r="J2141" s="17" t="s">
        <v>6601</v>
      </c>
      <c r="L2141" s="18">
        <v>44022</v>
      </c>
      <c r="M2141" s="83">
        <v>1037.51640000008</v>
      </c>
      <c r="N2141" s="84">
        <v>1037.51640000008</v>
      </c>
      <c r="O2141" s="84">
        <v>1048.5124999992499</v>
      </c>
      <c r="P2141" s="85">
        <f t="shared" si="33"/>
        <v>0.98951266675487626</v>
      </c>
      <c r="Q2141" s="18">
        <v>43745</v>
      </c>
      <c r="R2141" s="86">
        <v>0</v>
      </c>
      <c r="S2141" s="86">
        <v>149.99016475105299</v>
      </c>
      <c r="T2141" s="15"/>
      <c r="U2141" s="19">
        <v>0</v>
      </c>
      <c r="V2141" s="51">
        <v>4.1912915366992799E-2</v>
      </c>
      <c r="W2141" s="19">
        <v>0</v>
      </c>
      <c r="X2141" s="51">
        <v>0.78891725106586796</v>
      </c>
      <c r="Y2141" s="19">
        <v>1.5243200523400401E-3</v>
      </c>
      <c r="Z2141" s="51">
        <v>19.484105463489001</v>
      </c>
      <c r="AA2141" s="19">
        <v>2.4523219472030199E-3</v>
      </c>
      <c r="AB2141" s="51">
        <v>20.8218990978785</v>
      </c>
      <c r="AC2141" s="19">
        <v>3.3043116696717299E-2</v>
      </c>
      <c r="AD2141" s="51">
        <v>27.5901671679167</v>
      </c>
      <c r="AE2141" s="19"/>
      <c r="AF2141" s="87"/>
      <c r="AG2141" s="19">
        <v>0</v>
      </c>
      <c r="AH2141" s="51">
        <v>-1.79882099182578</v>
      </c>
      <c r="AI2141" s="19">
        <v>3.2001336676330499E-3</v>
      </c>
      <c r="AJ2141" s="51">
        <v>14.0469305737643</v>
      </c>
      <c r="AK2141" s="19">
        <v>3.7516399999731199E-2</v>
      </c>
      <c r="AL2141" s="19">
        <v>1.6924819958148901E-2</v>
      </c>
      <c r="AM2141" s="51">
        <v>30.397020223055701</v>
      </c>
      <c r="AN2141" s="15"/>
      <c r="AO2141" s="22">
        <v>9.7562419414316502E-3</v>
      </c>
      <c r="AP2141" s="22">
        <v>-1.5235317848237199E-2</v>
      </c>
      <c r="AQ2141" s="22">
        <v>6.7524590922403097E-3</v>
      </c>
      <c r="AR2141" s="22">
        <v>-1.08621520903398E-2</v>
      </c>
      <c r="AS2141" s="20">
        <v>4</v>
      </c>
      <c r="AT2141" s="20">
        <v>2</v>
      </c>
      <c r="AU2141" s="20">
        <v>7</v>
      </c>
      <c r="AV2141" s="21">
        <v>5</v>
      </c>
      <c r="AW2141" s="15"/>
      <c r="AX2141" s="25">
        <v>2.01110054512901E-2</v>
      </c>
      <c r="AY2141" s="26">
        <v>-1.3184075953904499</v>
      </c>
      <c r="AZ2141" s="26">
        <v>0.65478994278328195</v>
      </c>
      <c r="BA2141" s="26">
        <v>-1.6063786646645899</v>
      </c>
      <c r="BB2141" s="85">
        <v>2.0708358315664598E-3</v>
      </c>
      <c r="BC2141" s="88">
        <v>-3.0093394212162798</v>
      </c>
      <c r="BD2141" s="18">
        <v>43745</v>
      </c>
      <c r="BE2141" s="18">
        <v>43783</v>
      </c>
      <c r="BF2141" s="20"/>
      <c r="BG2141" s="18"/>
    </row>
    <row r="2142" spans="2:59" x14ac:dyDescent="0.25">
      <c r="B2142" s="14" t="s">
        <v>6602</v>
      </c>
      <c r="C2142" s="14" t="s">
        <v>6603</v>
      </c>
      <c r="D2142" s="14" t="s">
        <v>6588</v>
      </c>
      <c r="E2142" s="16" t="s">
        <v>6579</v>
      </c>
      <c r="F2142" s="16" t="s">
        <v>6563</v>
      </c>
      <c r="G2142" s="81" t="s">
        <v>224</v>
      </c>
      <c r="H2142" s="82" t="s">
        <v>246</v>
      </c>
      <c r="I2142" s="17" t="s">
        <v>31</v>
      </c>
      <c r="J2142" s="17" t="s">
        <v>6604</v>
      </c>
      <c r="L2142" s="18">
        <v>44022</v>
      </c>
      <c r="M2142" s="83">
        <v>1018.04079999961</v>
      </c>
      <c r="N2142" s="84">
        <v>1018.04079999961</v>
      </c>
      <c r="O2142" s="84">
        <v>1022.35539999977</v>
      </c>
      <c r="P2142" s="85">
        <f t="shared" si="33"/>
        <v>0.99577974547778492</v>
      </c>
      <c r="Q2142" s="18">
        <v>43984</v>
      </c>
      <c r="R2142" s="86">
        <v>20091.949000000001</v>
      </c>
      <c r="S2142" s="86">
        <v>4496.9489425277698</v>
      </c>
      <c r="T2142" s="15"/>
      <c r="U2142" s="19">
        <v>-1.4682913388242E-4</v>
      </c>
      <c r="V2142" s="51">
        <v>2.7230001978750799E-2</v>
      </c>
      <c r="W2142" s="19">
        <v>-2.20080256440269E-4</v>
      </c>
      <c r="X2142" s="51">
        <v>0.76690922542184103</v>
      </c>
      <c r="Y2142" s="19">
        <v>2.99200820700207E-3</v>
      </c>
      <c r="Z2142" s="51">
        <v>19.630874278955201</v>
      </c>
      <c r="AA2142" s="19">
        <v>2.99200820700207E-3</v>
      </c>
      <c r="AB2142" s="51">
        <v>20.875867723865699</v>
      </c>
      <c r="AC2142" s="19">
        <v>1.2892974038550199E-2</v>
      </c>
      <c r="AD2142" s="51">
        <v>25.575152902107199</v>
      </c>
      <c r="AE2142" s="19"/>
      <c r="AF2142" s="87"/>
      <c r="AG2142" s="19">
        <v>-2.4649123224662601E-4</v>
      </c>
      <c r="AH2142" s="51">
        <v>-1.82347011505044</v>
      </c>
      <c r="AI2142" s="19">
        <v>2.99200820700207E-3</v>
      </c>
      <c r="AJ2142" s="51">
        <v>14.0261180277012</v>
      </c>
      <c r="AK2142" s="19">
        <v>1.80407999996532E-2</v>
      </c>
      <c r="AL2142" s="19">
        <v>8.1221409400313894E-3</v>
      </c>
      <c r="AM2142" s="51">
        <v>29.992634469090302</v>
      </c>
      <c r="AN2142" s="15"/>
      <c r="AO2142" s="22">
        <v>1.31351357777021E-3</v>
      </c>
      <c r="AP2142" s="22">
        <v>-1.8140102238248801E-3</v>
      </c>
      <c r="AQ2142" s="22">
        <v>7.4766522902791604E-3</v>
      </c>
      <c r="AR2142" s="22">
        <v>-3.1640959978176402E-3</v>
      </c>
      <c r="AS2142" s="20">
        <v>1</v>
      </c>
      <c r="AT2142" s="20">
        <v>3</v>
      </c>
      <c r="AU2142" s="20">
        <v>7</v>
      </c>
      <c r="AV2142" s="21">
        <v>5</v>
      </c>
      <c r="AW2142" s="15"/>
      <c r="AX2142" s="25">
        <v>4.2877845727662097E-3</v>
      </c>
      <c r="AY2142" s="26">
        <v>-5.7438524858225701</v>
      </c>
      <c r="AZ2142" s="26">
        <v>0.655951285632</v>
      </c>
      <c r="BA2142" s="26">
        <v>-6.6651978918744099</v>
      </c>
      <c r="BB2142" s="85">
        <v>4.4291263799379999E-4</v>
      </c>
      <c r="BC2142" s="88">
        <v>-0.54824379071305895</v>
      </c>
      <c r="BD2142" s="18">
        <v>43984</v>
      </c>
      <c r="BE2142" s="18">
        <v>43998</v>
      </c>
      <c r="BF2142" s="20"/>
      <c r="BG2142" s="18"/>
    </row>
    <row r="2143" spans="2:59" x14ac:dyDescent="0.25">
      <c r="B2143" s="14" t="s">
        <v>6605</v>
      </c>
      <c r="C2143" s="14" t="s">
        <v>6606</v>
      </c>
      <c r="D2143" s="14" t="s">
        <v>6588</v>
      </c>
      <c r="E2143" s="16" t="s">
        <v>59</v>
      </c>
      <c r="F2143" s="16" t="s">
        <v>6563</v>
      </c>
      <c r="G2143" s="81" t="s">
        <v>224</v>
      </c>
      <c r="H2143" s="82" t="s">
        <v>246</v>
      </c>
      <c r="I2143" s="17" t="s">
        <v>31</v>
      </c>
      <c r="J2143" s="17" t="s">
        <v>6607</v>
      </c>
      <c r="L2143" s="18">
        <v>44022</v>
      </c>
      <c r="M2143" s="83">
        <v>1035.5775000005999</v>
      </c>
      <c r="N2143" s="84">
        <v>1035.5775000005999</v>
      </c>
      <c r="O2143" s="84">
        <v>1040.02040000074</v>
      </c>
      <c r="P2143" s="85">
        <f t="shared" si="33"/>
        <v>0.99572806456475571</v>
      </c>
      <c r="Q2143" s="18">
        <v>43984</v>
      </c>
      <c r="R2143" s="86">
        <v>1478334.4380000001</v>
      </c>
      <c r="S2143" s="86">
        <v>644367.713386719</v>
      </c>
      <c r="T2143" s="15"/>
      <c r="U2143" s="19">
        <v>-1.48107968925615E-4</v>
      </c>
      <c r="V2143" s="51">
        <v>2.7102118474431301E-2</v>
      </c>
      <c r="W2143" s="19">
        <v>-2.6104218432010401E-4</v>
      </c>
      <c r="X2143" s="51">
        <v>0.76281303263385802</v>
      </c>
      <c r="Y2143" s="19">
        <v>1.2201021077999001E-2</v>
      </c>
      <c r="Z2143" s="51">
        <v>20.551775566040298</v>
      </c>
      <c r="AA2143" s="19">
        <v>1.26964342271094E-2</v>
      </c>
      <c r="AB2143" s="51">
        <v>21.846310325869101</v>
      </c>
      <c r="AC2143" s="19"/>
      <c r="AD2143" s="51"/>
      <c r="AE2143" s="19"/>
      <c r="AF2143" s="87"/>
      <c r="AG2143" s="19">
        <v>-2.5998052842623998E-4</v>
      </c>
      <c r="AH2143" s="51">
        <v>-1.8248190446684001</v>
      </c>
      <c r="AI2143" s="19">
        <v>1.3876983974114399E-2</v>
      </c>
      <c r="AJ2143" s="51">
        <v>15.1146156044124</v>
      </c>
      <c r="AK2143" s="19">
        <v>3.5577500000727E-2</v>
      </c>
      <c r="AL2143" s="19">
        <v>1.9378685055926301E-2</v>
      </c>
      <c r="AM2143" s="51">
        <v>27.902083070599499</v>
      </c>
      <c r="AN2143" s="15"/>
      <c r="AO2143" s="22">
        <v>9.7554754647717293E-3</v>
      </c>
      <c r="AP2143" s="22">
        <v>-1.52414897611379E-2</v>
      </c>
      <c r="AQ2143" s="22">
        <v>7.4340587561891897E-3</v>
      </c>
      <c r="AR2143" s="22">
        <v>-1.09308208266157E-2</v>
      </c>
      <c r="AS2143" s="20">
        <v>8</v>
      </c>
      <c r="AT2143" s="20">
        <v>4</v>
      </c>
      <c r="AU2143" s="20">
        <v>7</v>
      </c>
      <c r="AV2143" s="21">
        <v>5</v>
      </c>
      <c r="AW2143" s="15"/>
      <c r="AX2143" s="25">
        <v>2.1882715233696198E-2</v>
      </c>
      <c r="AY2143" s="26">
        <v>-0.74545774376929297</v>
      </c>
      <c r="AZ2143" s="26">
        <v>0.69043531123861601</v>
      </c>
      <c r="BA2143" s="26">
        <v>-0.92026328461815898</v>
      </c>
      <c r="BB2143" s="85">
        <v>2.25424812547317E-3</v>
      </c>
      <c r="BC2143" s="88">
        <v>-3.01862403650011</v>
      </c>
      <c r="BD2143" s="18">
        <v>43745</v>
      </c>
      <c r="BE2143" s="18">
        <v>43783</v>
      </c>
      <c r="BF2143" s="20">
        <v>157</v>
      </c>
      <c r="BG2143" s="18">
        <v>43964</v>
      </c>
    </row>
    <row r="2144" spans="2:59" x14ac:dyDescent="0.25">
      <c r="B2144" s="14" t="s">
        <v>6608</v>
      </c>
      <c r="C2144" s="14" t="s">
        <v>6609</v>
      </c>
      <c r="D2144" s="14" t="s">
        <v>6588</v>
      </c>
      <c r="E2144" s="16" t="s">
        <v>135</v>
      </c>
      <c r="F2144" s="16" t="s">
        <v>6563</v>
      </c>
      <c r="G2144" s="81" t="s">
        <v>224</v>
      </c>
      <c r="H2144" s="82" t="s">
        <v>246</v>
      </c>
      <c r="I2144" s="17" t="s">
        <v>31</v>
      </c>
      <c r="J2144" s="17" t="s">
        <v>64</v>
      </c>
      <c r="L2144" s="18">
        <v>44022</v>
      </c>
      <c r="M2144" s="83">
        <v>1009.9338999996</v>
      </c>
      <c r="N2144" s="84">
        <v>1009.9338999996</v>
      </c>
      <c r="O2144" s="84">
        <v>1022.19319999963</v>
      </c>
      <c r="P2144" s="85">
        <f t="shared" si="33"/>
        <v>0.98800686602098864</v>
      </c>
      <c r="Q2144" s="18">
        <v>43745</v>
      </c>
      <c r="R2144" s="86">
        <v>0</v>
      </c>
      <c r="S2144" s="86">
        <v>7406.6755440597499</v>
      </c>
      <c r="T2144" s="15"/>
      <c r="U2144" s="19">
        <v>0</v>
      </c>
      <c r="V2144" s="51">
        <v>4.1912915366992799E-2</v>
      </c>
      <c r="W2144" s="19">
        <v>0</v>
      </c>
      <c r="X2144" s="51">
        <v>0.78891725106586796</v>
      </c>
      <c r="Y2144" s="19">
        <v>3.5176091114408302E-3</v>
      </c>
      <c r="Z2144" s="51">
        <v>19.683434369391801</v>
      </c>
      <c r="AA2144" s="19">
        <v>-1.1710238745763501E-2</v>
      </c>
      <c r="AB2144" s="51">
        <v>19.405643028585501</v>
      </c>
      <c r="AC2144" s="19"/>
      <c r="AD2144" s="51"/>
      <c r="AE2144" s="19"/>
      <c r="AF2144" s="87"/>
      <c r="AG2144" s="19">
        <v>0</v>
      </c>
      <c r="AH2144" s="51">
        <v>-1.79882099182578</v>
      </c>
      <c r="AI2144" s="19">
        <v>3.5176091114408302E-3</v>
      </c>
      <c r="AJ2144" s="51">
        <v>14.0786781181378</v>
      </c>
      <c r="AK2144" s="19">
        <v>9.9338999989413406E-3</v>
      </c>
      <c r="AL2144" s="19">
        <v>5.5757336431270198E-3</v>
      </c>
      <c r="AM2144" s="51">
        <v>22.1833387110673</v>
      </c>
      <c r="AN2144" s="15"/>
      <c r="AO2144" s="22">
        <v>2.3417850679834399E-3</v>
      </c>
      <c r="AP2144" s="22">
        <v>-2.4629362724226701E-3</v>
      </c>
      <c r="AQ2144" s="22">
        <v>2.2010171705915101E-3</v>
      </c>
      <c r="AR2144" s="22">
        <v>-9.4604113164678E-3</v>
      </c>
      <c r="AS2144" s="20">
        <v>2</v>
      </c>
      <c r="AT2144" s="20">
        <v>2</v>
      </c>
      <c r="AU2144" s="20">
        <v>7</v>
      </c>
      <c r="AV2144" s="21">
        <v>5</v>
      </c>
      <c r="AW2144" s="15"/>
      <c r="AX2144" s="25">
        <v>5.7177485888678303E-3</v>
      </c>
      <c r="AY2144" s="26">
        <v>-6.9826954190139103</v>
      </c>
      <c r="AZ2144" s="26">
        <v>0.60492819174214696</v>
      </c>
      <c r="BA2144" s="26">
        <v>-7.0953204888428401</v>
      </c>
      <c r="BB2144" s="85">
        <v>5.9040203446670604E-4</v>
      </c>
      <c r="BC2144" s="88">
        <v>-1.54563736091222</v>
      </c>
      <c r="BD2144" s="18">
        <v>43745</v>
      </c>
      <c r="BE2144" s="18">
        <v>43782</v>
      </c>
      <c r="BF2144" s="20"/>
      <c r="BG2144" s="18"/>
    </row>
    <row r="2145" spans="2:59" x14ac:dyDescent="0.25">
      <c r="B2145" s="14" t="s">
        <v>6610</v>
      </c>
      <c r="C2145" s="14" t="s">
        <v>6611</v>
      </c>
      <c r="D2145" s="14" t="s">
        <v>6612</v>
      </c>
      <c r="E2145" s="16" t="s">
        <v>77</v>
      </c>
      <c r="F2145" s="16" t="s">
        <v>326</v>
      </c>
      <c r="G2145" s="81" t="s">
        <v>703</v>
      </c>
      <c r="H2145" s="82" t="s">
        <v>704</v>
      </c>
      <c r="I2145" s="17" t="s">
        <v>31</v>
      </c>
      <c r="J2145" s="17" t="s">
        <v>6613</v>
      </c>
      <c r="L2145" s="18">
        <v>44022</v>
      </c>
      <c r="M2145" s="83">
        <v>50978.647800028302</v>
      </c>
      <c r="N2145" s="84">
        <v>50978.647800028302</v>
      </c>
      <c r="O2145" s="84">
        <v>50978.647800028302</v>
      </c>
      <c r="P2145" s="85">
        <f t="shared" si="33"/>
        <v>1</v>
      </c>
      <c r="Q2145" s="18">
        <v>44022</v>
      </c>
      <c r="R2145" s="86">
        <v>12629.96</v>
      </c>
      <c r="S2145" s="86">
        <v>14523.349229003899</v>
      </c>
      <c r="T2145" s="15"/>
      <c r="U2145" s="19">
        <v>3.3249343687202798E-6</v>
      </c>
      <c r="V2145" s="51">
        <v>4.2245408803864799E-2</v>
      </c>
      <c r="W2145" s="19">
        <v>1.30024276586482E-4</v>
      </c>
      <c r="X2145" s="51">
        <v>0.80191967872451597</v>
      </c>
      <c r="Y2145" s="19">
        <v>4.6014627787371899E-3</v>
      </c>
      <c r="Z2145" s="51">
        <v>19.791819736128701</v>
      </c>
      <c r="AA2145" s="19">
        <v>1.35018125783972E-2</v>
      </c>
      <c r="AB2145" s="51">
        <v>21.9268481610052</v>
      </c>
      <c r="AC2145" s="19">
        <v>3.6268545900384197E-2</v>
      </c>
      <c r="AD2145" s="51">
        <v>27.9127100883052</v>
      </c>
      <c r="AE2145" s="19">
        <v>5.7722247385754599E-2</v>
      </c>
      <c r="AF2145" s="87">
        <v>23.549456787179199</v>
      </c>
      <c r="AG2145" s="19">
        <v>3.3334676118101898E-5</v>
      </c>
      <c r="AH2145" s="51">
        <v>-1.7954875242139701</v>
      </c>
      <c r="AI2145" s="19">
        <v>4.9610831410973298E-3</v>
      </c>
      <c r="AJ2145" s="51">
        <v>14.2230255211034</v>
      </c>
      <c r="AK2145" s="19">
        <v>0.29769625567510999</v>
      </c>
      <c r="AL2145" s="19">
        <v>2.99539364332304E-2</v>
      </c>
      <c r="AM2145" s="51">
        <v>33.289675878535498</v>
      </c>
      <c r="AN2145" s="15"/>
      <c r="AO2145" s="22">
        <v>5.1299141705385398E-4</v>
      </c>
      <c r="AP2145" s="22">
        <v>3.3249343687202798E-6</v>
      </c>
      <c r="AQ2145" s="22">
        <v>1.84156047362194E-3</v>
      </c>
      <c r="AR2145" s="22">
        <v>3.3334676118101898E-5</v>
      </c>
      <c r="AS2145" s="20">
        <v>12</v>
      </c>
      <c r="AT2145" s="20">
        <v>0</v>
      </c>
      <c r="AU2145" s="20">
        <v>7</v>
      </c>
      <c r="AV2145" s="21">
        <v>5</v>
      </c>
      <c r="AW2145" s="15"/>
      <c r="AX2145" s="25">
        <v>8.7784937264586901E-4</v>
      </c>
      <c r="AY2145" s="26">
        <v>-18.2623301493295</v>
      </c>
      <c r="AZ2145" s="26">
        <v>0.58667108346981001</v>
      </c>
      <c r="BA2145" s="26">
        <v>-13.4443548443815</v>
      </c>
      <c r="BB2145" s="85">
        <v>9.0705850711145794E-5</v>
      </c>
      <c r="BC2145" s="88">
        <v>0</v>
      </c>
      <c r="BD2145" s="18">
        <v>44022</v>
      </c>
      <c r="BE2145" s="18"/>
      <c r="BF2145" s="20"/>
      <c r="BG2145" s="18"/>
    </row>
    <row r="2146" spans="2:59" x14ac:dyDescent="0.25">
      <c r="B2146" s="14" t="s">
        <v>6614</v>
      </c>
      <c r="C2146" s="14" t="s">
        <v>6615</v>
      </c>
      <c r="D2146" s="14" t="s">
        <v>6612</v>
      </c>
      <c r="E2146" s="16" t="s">
        <v>334</v>
      </c>
      <c r="F2146" s="16" t="s">
        <v>326</v>
      </c>
      <c r="G2146" s="81" t="s">
        <v>703</v>
      </c>
      <c r="H2146" s="82" t="s">
        <v>704</v>
      </c>
      <c r="I2146" s="17" t="s">
        <v>31</v>
      </c>
      <c r="J2146" s="17" t="s">
        <v>64</v>
      </c>
      <c r="L2146" s="18">
        <v>44022</v>
      </c>
      <c r="M2146" s="83">
        <v>10538.4669000059</v>
      </c>
      <c r="N2146" s="84">
        <v>10538.4669000059</v>
      </c>
      <c r="O2146" s="84">
        <v>10538.4669000059</v>
      </c>
      <c r="P2146" s="85">
        <f t="shared" si="33"/>
        <v>1</v>
      </c>
      <c r="Q2146" s="18">
        <v>44022</v>
      </c>
      <c r="R2146" s="86">
        <v>31270478.998</v>
      </c>
      <c r="S2146" s="86">
        <v>8811853.8746249992</v>
      </c>
      <c r="T2146" s="15"/>
      <c r="U2146" s="19">
        <v>1.50308751472039E-5</v>
      </c>
      <c r="V2146" s="51">
        <v>4.3416002881713198E-2</v>
      </c>
      <c r="W2146" s="19">
        <v>5.1342160077183497E-4</v>
      </c>
      <c r="X2146" s="51">
        <v>0.84025941114305203</v>
      </c>
      <c r="Y2146" s="19">
        <v>7.7965840573597199E-3</v>
      </c>
      <c r="Z2146" s="51">
        <v>20.111331863998199</v>
      </c>
      <c r="AA2146" s="19">
        <v>2.0318691302236399E-2</v>
      </c>
      <c r="AB2146" s="51">
        <v>22.608536033396401</v>
      </c>
      <c r="AC2146" s="19">
        <v>5.0567406875416103E-2</v>
      </c>
      <c r="AD2146" s="51">
        <v>29.342596185801099</v>
      </c>
      <c r="AE2146" s="19"/>
      <c r="AF2146" s="87"/>
      <c r="AG2146" s="19">
        <v>1.6223207239818299E-4</v>
      </c>
      <c r="AH2146" s="51">
        <v>-1.78259778458596</v>
      </c>
      <c r="AI2146" s="19">
        <v>8.3504134381655604E-3</v>
      </c>
      <c r="AJ2146" s="51">
        <v>14.5619585508102</v>
      </c>
      <c r="AK2146" s="19">
        <v>5.3768510915688197E-2</v>
      </c>
      <c r="AL2146" s="19">
        <v>2.2505748287585399E-2</v>
      </c>
      <c r="AM2146" s="51">
        <v>32.550938518601498</v>
      </c>
      <c r="AN2146" s="15"/>
      <c r="AO2146" s="22">
        <v>5.3213952196529103E-4</v>
      </c>
      <c r="AP2146" s="22">
        <v>1.50308751472039E-5</v>
      </c>
      <c r="AQ2146" s="22">
        <v>2.4182319266401499E-3</v>
      </c>
      <c r="AR2146" s="22">
        <v>1.6223207239818299E-4</v>
      </c>
      <c r="AS2146" s="20">
        <v>12</v>
      </c>
      <c r="AT2146" s="20">
        <v>0</v>
      </c>
      <c r="AU2146" s="20">
        <v>7</v>
      </c>
      <c r="AV2146" s="21">
        <v>5</v>
      </c>
      <c r="AW2146" s="15"/>
      <c r="AX2146" s="25">
        <v>1.01737298830244E-3</v>
      </c>
      <c r="AY2146" s="26">
        <v>-9.5210827993869298</v>
      </c>
      <c r="AZ2146" s="26">
        <v>0.60929314878376295</v>
      </c>
      <c r="BA2146" s="26">
        <v>-10.447938754194199</v>
      </c>
      <c r="BB2146" s="85">
        <v>1.05123257336999E-4</v>
      </c>
      <c r="BC2146" s="88">
        <v>0</v>
      </c>
      <c r="BD2146" s="18">
        <v>44022</v>
      </c>
      <c r="BE2146" s="18"/>
      <c r="BF2146" s="20"/>
      <c r="BG2146" s="18"/>
    </row>
    <row r="2147" spans="2:59" x14ac:dyDescent="0.25">
      <c r="B2147" s="14" t="s">
        <v>6616</v>
      </c>
      <c r="C2147" s="14" t="s">
        <v>6617</v>
      </c>
      <c r="D2147" s="14" t="s">
        <v>6612</v>
      </c>
      <c r="E2147" s="16" t="s">
        <v>341</v>
      </c>
      <c r="F2147" s="16" t="s">
        <v>326</v>
      </c>
      <c r="G2147" s="81" t="s">
        <v>703</v>
      </c>
      <c r="H2147" s="82" t="s">
        <v>704</v>
      </c>
      <c r="I2147" s="17" t="s">
        <v>31</v>
      </c>
      <c r="J2147" s="17" t="s">
        <v>6618</v>
      </c>
      <c r="L2147" s="18">
        <v>44022</v>
      </c>
      <c r="M2147" s="83">
        <v>40777.005200028398</v>
      </c>
      <c r="N2147" s="84">
        <v>40777.005200028398</v>
      </c>
      <c r="O2147" s="84">
        <v>40777.005200028398</v>
      </c>
      <c r="P2147" s="85">
        <f t="shared" si="33"/>
        <v>1</v>
      </c>
      <c r="Q2147" s="18">
        <v>44022</v>
      </c>
      <c r="R2147" s="86">
        <v>444672375.07999998</v>
      </c>
      <c r="S2147" s="86">
        <v>169512124.92425001</v>
      </c>
      <c r="T2147" s="15"/>
      <c r="U2147" s="19">
        <v>3.3327723940601602E-6</v>
      </c>
      <c r="V2147" s="51">
        <v>4.2246192606398801E-2</v>
      </c>
      <c r="W2147" s="19">
        <v>1.2020228314213499E-4</v>
      </c>
      <c r="X2147" s="51">
        <v>0.80093747938008197</v>
      </c>
      <c r="Y2147" s="19">
        <v>3.3194054449268199E-3</v>
      </c>
      <c r="Z2147" s="51">
        <v>19.663614002754901</v>
      </c>
      <c r="AA2147" s="19">
        <v>9.0875028054142604E-3</v>
      </c>
      <c r="AB2147" s="51">
        <v>21.485417183692299</v>
      </c>
      <c r="AC2147" s="19">
        <v>2.2613403391005701E-2</v>
      </c>
      <c r="AD2147" s="51">
        <v>26.547195837367301</v>
      </c>
      <c r="AE2147" s="19">
        <v>3.4535999906438498E-2</v>
      </c>
      <c r="AF2147" s="87">
        <v>21.2308320392331</v>
      </c>
      <c r="AG2147" s="19">
        <v>3.3333622923237299E-5</v>
      </c>
      <c r="AH2147" s="51">
        <v>-1.7954876295334501</v>
      </c>
      <c r="AI2147" s="19">
        <v>3.5401111417741001E-3</v>
      </c>
      <c r="AJ2147" s="51">
        <v>14.0809283211711</v>
      </c>
      <c r="AK2147" s="19">
        <v>0.19748167377838399</v>
      </c>
      <c r="AL2147" s="19">
        <v>2.0621257892344098E-2</v>
      </c>
      <c r="AM2147" s="51">
        <v>23.268217688833801</v>
      </c>
      <c r="AN2147" s="15"/>
      <c r="AO2147" s="22">
        <v>4.8867253099160702E-4</v>
      </c>
      <c r="AP2147" s="22">
        <v>3.3327723940601602E-6</v>
      </c>
      <c r="AQ2147" s="22">
        <v>1.3440840666589799E-3</v>
      </c>
      <c r="AR2147" s="22">
        <v>3.3333622923237299E-5</v>
      </c>
      <c r="AS2147" s="20">
        <v>12</v>
      </c>
      <c r="AT2147" s="20">
        <v>0</v>
      </c>
      <c r="AU2147" s="20">
        <v>7</v>
      </c>
      <c r="AV2147" s="21">
        <v>5</v>
      </c>
      <c r="AW2147" s="15"/>
      <c r="AX2147" s="25">
        <v>7.1111523481249596E-4</v>
      </c>
      <c r="AY2147" s="26">
        <v>-27.7174532896315</v>
      </c>
      <c r="AZ2147" s="26">
        <v>0.57191530156615</v>
      </c>
      <c r="BA2147" s="26">
        <v>-14.8417771732638</v>
      </c>
      <c r="BB2147" s="85">
        <v>7.3479049404028305E-5</v>
      </c>
      <c r="BC2147" s="88">
        <v>0</v>
      </c>
      <c r="BD2147" s="18">
        <v>44022</v>
      </c>
      <c r="BE2147" s="18"/>
      <c r="BF2147" s="20"/>
      <c r="BG2147" s="18"/>
    </row>
    <row r="2148" spans="2:59" x14ac:dyDescent="0.25">
      <c r="B2148" s="14" t="s">
        <v>6619</v>
      </c>
      <c r="C2148" s="14" t="s">
        <v>6620</v>
      </c>
      <c r="D2148" s="14" t="s">
        <v>6612</v>
      </c>
      <c r="E2148" s="16" t="s">
        <v>345</v>
      </c>
      <c r="F2148" s="16" t="s">
        <v>326</v>
      </c>
      <c r="G2148" s="81" t="s">
        <v>703</v>
      </c>
      <c r="H2148" s="82" t="s">
        <v>704</v>
      </c>
      <c r="I2148" s="17" t="s">
        <v>31</v>
      </c>
      <c r="J2148" s="17" t="s">
        <v>6621</v>
      </c>
      <c r="L2148" s="18">
        <v>44022</v>
      </c>
      <c r="M2148" s="83">
        <v>10841.799999997</v>
      </c>
      <c r="N2148" s="84">
        <v>10841.799999997</v>
      </c>
      <c r="O2148" s="84">
        <v>10841.799999997</v>
      </c>
      <c r="P2148" s="85">
        <f t="shared" si="33"/>
        <v>1</v>
      </c>
      <c r="Q2148" s="18">
        <v>44022</v>
      </c>
      <c r="R2148" s="86">
        <v>0</v>
      </c>
      <c r="S2148" s="86">
        <v>0</v>
      </c>
      <c r="T2148" s="15"/>
      <c r="U2148" s="19">
        <v>0</v>
      </c>
      <c r="V2148" s="51">
        <v>4.1912915366992799E-2</v>
      </c>
      <c r="W2148" s="19">
        <v>0</v>
      </c>
      <c r="X2148" s="51">
        <v>0.78891725106586796</v>
      </c>
      <c r="Y2148" s="19">
        <v>0</v>
      </c>
      <c r="Z2148" s="51">
        <v>19.3316734582477</v>
      </c>
      <c r="AA2148" s="19">
        <v>0</v>
      </c>
      <c r="AB2148" s="51">
        <v>20.576666903158198</v>
      </c>
      <c r="AC2148" s="19">
        <v>0</v>
      </c>
      <c r="AD2148" s="51">
        <v>24.2858554982522</v>
      </c>
      <c r="AE2148" s="19">
        <v>0</v>
      </c>
      <c r="AF2148" s="87">
        <v>17.777232048596499</v>
      </c>
      <c r="AG2148" s="19">
        <v>0</v>
      </c>
      <c r="AH2148" s="51">
        <v>-1.79882099182578</v>
      </c>
      <c r="AI2148" s="19">
        <v>0</v>
      </c>
      <c r="AJ2148" s="51">
        <v>13.726917206993701</v>
      </c>
      <c r="AK2148" s="19">
        <v>8.4179999999905705E-2</v>
      </c>
      <c r="AL2148" s="19">
        <v>9.1960183326591505E-3</v>
      </c>
      <c r="AM2148" s="51">
        <v>11.938050310986</v>
      </c>
      <c r="AN2148" s="15"/>
      <c r="AO2148" s="22">
        <v>0</v>
      </c>
      <c r="AP2148" s="22">
        <v>0</v>
      </c>
      <c r="AQ2148" s="22">
        <v>0</v>
      </c>
      <c r="AR2148" s="22">
        <v>0</v>
      </c>
      <c r="AS2148" s="20">
        <v>0</v>
      </c>
      <c r="AT2148" s="20">
        <v>0</v>
      </c>
      <c r="AU2148" s="20">
        <v>7</v>
      </c>
      <c r="AV2148" s="21">
        <v>5</v>
      </c>
      <c r="AW2148" s="15"/>
      <c r="AX2148" s="25">
        <v>0</v>
      </c>
      <c r="AY2148" s="26">
        <v>-115.173126170179</v>
      </c>
      <c r="AZ2148" s="26">
        <v>0.54146558877982898</v>
      </c>
      <c r="BA2148" s="26">
        <v>-15.964106449086101</v>
      </c>
      <c r="BB2148" s="85">
        <v>0</v>
      </c>
      <c r="BC2148" s="88">
        <v>0</v>
      </c>
      <c r="BD2148" s="18">
        <v>43657</v>
      </c>
      <c r="BE2148" s="18"/>
      <c r="BF2148" s="20"/>
      <c r="BG2148" s="18"/>
    </row>
    <row r="2149" spans="2:59" x14ac:dyDescent="0.25">
      <c r="B2149" s="14" t="s">
        <v>6622</v>
      </c>
      <c r="C2149" s="14" t="s">
        <v>6623</v>
      </c>
      <c r="D2149" s="14" t="s">
        <v>6624</v>
      </c>
      <c r="E2149" s="16" t="s">
        <v>36</v>
      </c>
      <c r="F2149" s="16" t="s">
        <v>2142</v>
      </c>
      <c r="G2149" s="81" t="s">
        <v>205</v>
      </c>
      <c r="H2149" s="82" t="s">
        <v>288</v>
      </c>
      <c r="I2149" s="17" t="s">
        <v>31</v>
      </c>
      <c r="J2149" s="17" t="s">
        <v>6625</v>
      </c>
      <c r="L2149" s="18">
        <v>44022</v>
      </c>
      <c r="M2149" s="83">
        <v>1241.61409999989</v>
      </c>
      <c r="N2149" s="84">
        <v>1241.61409999989</v>
      </c>
      <c r="O2149" s="84">
        <v>1441.91559999995</v>
      </c>
      <c r="P2149" s="85">
        <f t="shared" si="33"/>
        <v>0.86108652961375343</v>
      </c>
      <c r="Q2149" s="18">
        <v>43747</v>
      </c>
      <c r="R2149" s="86">
        <v>30632605.815000001</v>
      </c>
      <c r="S2149" s="86">
        <v>49319517.017624997</v>
      </c>
      <c r="T2149" s="15"/>
      <c r="U2149" s="19">
        <v>-1.90123757693073E-3</v>
      </c>
      <c r="V2149" s="51">
        <v>-0.14821084232608001</v>
      </c>
      <c r="W2149" s="19">
        <v>2.58222368411225E-2</v>
      </c>
      <c r="X2149" s="51">
        <v>3.3711409351781199</v>
      </c>
      <c r="Y2149" s="19">
        <v>-7.5868915994797101E-2</v>
      </c>
      <c r="Z2149" s="51">
        <v>11.744781858768</v>
      </c>
      <c r="AA2149" s="19">
        <v>-0.11200198366903399</v>
      </c>
      <c r="AB2149" s="51">
        <v>9.3764685362548299</v>
      </c>
      <c r="AC2149" s="19">
        <v>-5.5479238428233699E-2</v>
      </c>
      <c r="AD2149" s="51">
        <v>18.737931655428799</v>
      </c>
      <c r="AE2149" s="19">
        <v>-2.73826738839489E-2</v>
      </c>
      <c r="AF2149" s="87">
        <v>15.038964660197999</v>
      </c>
      <c r="AG2149" s="19">
        <v>7.4499003021628596E-3</v>
      </c>
      <c r="AH2149" s="51">
        <v>-1.0538309616094901</v>
      </c>
      <c r="AI2149" s="19">
        <v>-7.4856148321487098E-2</v>
      </c>
      <c r="AJ2149" s="51">
        <v>6.2413023748449596</v>
      </c>
      <c r="AK2149" s="19">
        <v>0.24160168398346299</v>
      </c>
      <c r="AL2149" s="19">
        <v>2.8419656540791E-2</v>
      </c>
      <c r="AM2149" s="51">
        <v>34.3078163529281</v>
      </c>
      <c r="AN2149" s="15"/>
      <c r="AO2149" s="22">
        <v>1.7129176463640799E-2</v>
      </c>
      <c r="AP2149" s="22">
        <v>-2.76328754043789E-2</v>
      </c>
      <c r="AQ2149" s="22">
        <v>1.0758834761873001E-2</v>
      </c>
      <c r="AR2149" s="22">
        <v>-6.5773922851803904E-2</v>
      </c>
      <c r="AS2149" s="20">
        <v>6</v>
      </c>
      <c r="AT2149" s="20">
        <v>6</v>
      </c>
      <c r="AU2149" s="20">
        <v>6</v>
      </c>
      <c r="AV2149" s="21">
        <v>6</v>
      </c>
      <c r="AW2149" s="15"/>
      <c r="AX2149" s="25">
        <v>5.87196960883739E-2</v>
      </c>
      <c r="AY2149" s="26">
        <v>-2.3010081614993401</v>
      </c>
      <c r="AZ2149" s="26">
        <v>0.15641787517824901</v>
      </c>
      <c r="BA2149" s="26">
        <v>-2.6768371877405999</v>
      </c>
      <c r="BB2149" s="85">
        <v>6.0395248389795604E-3</v>
      </c>
      <c r="BC2149" s="88">
        <v>-16.693723266478599</v>
      </c>
      <c r="BD2149" s="18">
        <v>43747</v>
      </c>
      <c r="BE2149" s="18">
        <v>43990</v>
      </c>
      <c r="BF2149" s="20"/>
      <c r="BG2149" s="18"/>
    </row>
    <row r="2150" spans="2:59" x14ac:dyDescent="0.25">
      <c r="B2150" s="14" t="s">
        <v>6626</v>
      </c>
      <c r="C2150" s="14" t="s">
        <v>6627</v>
      </c>
      <c r="D2150" s="14" t="s">
        <v>6624</v>
      </c>
      <c r="E2150" s="16" t="s">
        <v>43</v>
      </c>
      <c r="F2150" s="16" t="s">
        <v>2142</v>
      </c>
      <c r="G2150" s="81" t="s">
        <v>205</v>
      </c>
      <c r="H2150" s="82" t="s">
        <v>288</v>
      </c>
      <c r="I2150" s="17" t="s">
        <v>31</v>
      </c>
      <c r="J2150" s="17" t="s">
        <v>6628</v>
      </c>
      <c r="L2150" s="18">
        <v>44022</v>
      </c>
      <c r="M2150" s="83">
        <v>1245.13199999928</v>
      </c>
      <c r="N2150" s="84">
        <v>1245.13199999928</v>
      </c>
      <c r="O2150" s="84">
        <v>1443.41579999961</v>
      </c>
      <c r="P2150" s="85">
        <f t="shared" si="33"/>
        <v>0.86262877266524063</v>
      </c>
      <c r="Q2150" s="18">
        <v>43747</v>
      </c>
      <c r="R2150" s="86">
        <v>1097639.1850000001</v>
      </c>
      <c r="S2150" s="86">
        <v>1574679.3259081999</v>
      </c>
      <c r="T2150" s="15"/>
      <c r="U2150" s="19">
        <v>-1.8947560301967299E-3</v>
      </c>
      <c r="V2150" s="51">
        <v>-0.14756268765267999</v>
      </c>
      <c r="W2150" s="19">
        <v>2.6022275424111299E-2</v>
      </c>
      <c r="X2150" s="51">
        <v>3.3911447934769998</v>
      </c>
      <c r="Y2150" s="19">
        <v>-7.4774655347937397E-2</v>
      </c>
      <c r="Z2150" s="51">
        <v>11.8542079234612</v>
      </c>
      <c r="AA2150" s="19">
        <v>-0.10988355580324401</v>
      </c>
      <c r="AB2150" s="51">
        <v>9.5883113228337606</v>
      </c>
      <c r="AC2150" s="19">
        <v>-5.0970152479785598E-2</v>
      </c>
      <c r="AD2150" s="51">
        <v>19.188840250280901</v>
      </c>
      <c r="AE2150" s="19">
        <v>-2.0411053312273001E-2</v>
      </c>
      <c r="AF2150" s="87">
        <v>15.736126717369199</v>
      </c>
      <c r="AG2150" s="19">
        <v>7.5153486177441699E-3</v>
      </c>
      <c r="AH2150" s="51">
        <v>-1.0472861300513601</v>
      </c>
      <c r="AI2150" s="19">
        <v>-7.3700480033949106E-2</v>
      </c>
      <c r="AJ2150" s="51">
        <v>6.3568692035987597</v>
      </c>
      <c r="AK2150" s="19">
        <v>0.245132000000158</v>
      </c>
      <c r="AL2150" s="19">
        <v>2.87978573996952E-2</v>
      </c>
      <c r="AM2150" s="51">
        <v>34.660847954568503</v>
      </c>
      <c r="AN2150" s="15"/>
      <c r="AO2150" s="22">
        <v>1.7135809808678501E-2</v>
      </c>
      <c r="AP2150" s="22">
        <v>-2.7626539951597799E-2</v>
      </c>
      <c r="AQ2150" s="22">
        <v>1.0956104659271699E-2</v>
      </c>
      <c r="AR2150" s="22">
        <v>-6.5585695800109506E-2</v>
      </c>
      <c r="AS2150" s="20">
        <v>6</v>
      </c>
      <c r="AT2150" s="20">
        <v>6</v>
      </c>
      <c r="AU2150" s="20">
        <v>6</v>
      </c>
      <c r="AV2150" s="21">
        <v>6</v>
      </c>
      <c r="AW2150" s="15"/>
      <c r="AX2150" s="25">
        <v>5.8723893317874198E-2</v>
      </c>
      <c r="AY2150" s="26">
        <v>-2.2678646481581399</v>
      </c>
      <c r="AZ2150" s="26">
        <v>0.16343343750372699</v>
      </c>
      <c r="BA2150" s="26">
        <v>-2.6410769470967401</v>
      </c>
      <c r="BB2150" s="85">
        <v>6.0399999884157302E-3</v>
      </c>
      <c r="BC2150" s="88">
        <v>-16.561880505992999</v>
      </c>
      <c r="BD2150" s="18">
        <v>43747</v>
      </c>
      <c r="BE2150" s="18">
        <v>43990</v>
      </c>
      <c r="BF2150" s="20"/>
      <c r="BG2150" s="18"/>
    </row>
    <row r="2151" spans="2:59" x14ac:dyDescent="0.25">
      <c r="B2151" s="14" t="s">
        <v>6629</v>
      </c>
      <c r="C2151" s="14" t="s">
        <v>6630</v>
      </c>
      <c r="D2151" s="14" t="s">
        <v>6624</v>
      </c>
      <c r="E2151" s="16" t="s">
        <v>2317</v>
      </c>
      <c r="F2151" s="16" t="s">
        <v>2142</v>
      </c>
      <c r="G2151" s="81" t="s">
        <v>205</v>
      </c>
      <c r="H2151" s="82" t="s">
        <v>288</v>
      </c>
      <c r="I2151" s="17" t="s">
        <v>31</v>
      </c>
      <c r="J2151" s="17" t="s">
        <v>6631</v>
      </c>
      <c r="L2151" s="18">
        <v>44022</v>
      </c>
      <c r="M2151" s="83">
        <v>1298.3362000007201</v>
      </c>
      <c r="N2151" s="84">
        <v>1298.3362000007201</v>
      </c>
      <c r="O2151" s="84">
        <v>1500.74090000056</v>
      </c>
      <c r="P2151" s="85">
        <f t="shared" si="33"/>
        <v>0.86513015004804328</v>
      </c>
      <c r="Q2151" s="18">
        <v>43747</v>
      </c>
      <c r="R2151" s="86">
        <v>2170733.44</v>
      </c>
      <c r="S2151" s="86">
        <v>2605626.7090820302</v>
      </c>
      <c r="T2151" s="15"/>
      <c r="U2151" s="19">
        <v>-1.8842436329578E-3</v>
      </c>
      <c r="V2151" s="51">
        <v>-0.14651144792878801</v>
      </c>
      <c r="W2151" s="19">
        <v>2.6346317679781399E-2</v>
      </c>
      <c r="X2151" s="51">
        <v>3.4235490190440001</v>
      </c>
      <c r="Y2151" s="19">
        <v>-7.3001108611642898E-2</v>
      </c>
      <c r="Z2151" s="51">
        <v>12.031562597083401</v>
      </c>
      <c r="AA2151" s="19">
        <v>-0.106445074710791</v>
      </c>
      <c r="AB2151" s="51">
        <v>9.9321594320790592</v>
      </c>
      <c r="AC2151" s="19">
        <v>-4.36283506233303E-2</v>
      </c>
      <c r="AD2151" s="51">
        <v>19.923020435933701</v>
      </c>
      <c r="AE2151" s="19">
        <v>-9.0240941699448705E-3</v>
      </c>
      <c r="AF2151" s="87">
        <v>16.8748226315947</v>
      </c>
      <c r="AG2151" s="19">
        <v>7.6214038181205996E-3</v>
      </c>
      <c r="AH2151" s="51">
        <v>-1.03668061001372</v>
      </c>
      <c r="AI2151" s="19">
        <v>-7.1827390301259605E-2</v>
      </c>
      <c r="AJ2151" s="51">
        <v>6.5441781768677201</v>
      </c>
      <c r="AK2151" s="19">
        <v>0.29833620000135902</v>
      </c>
      <c r="AL2151" s="19">
        <v>3.4387420111670501E-2</v>
      </c>
      <c r="AM2151" s="51">
        <v>39.981267954688498</v>
      </c>
      <c r="AN2151" s="15"/>
      <c r="AO2151" s="22">
        <v>1.7146515909189499E-2</v>
      </c>
      <c r="AP2151" s="22">
        <v>-2.7616344418674998E-2</v>
      </c>
      <c r="AQ2151" s="22">
        <v>1.12752859859029E-2</v>
      </c>
      <c r="AR2151" s="22">
        <v>-6.5280692268061102E-2</v>
      </c>
      <c r="AS2151" s="20">
        <v>6</v>
      </c>
      <c r="AT2151" s="20">
        <v>6</v>
      </c>
      <c r="AU2151" s="20">
        <v>6</v>
      </c>
      <c r="AV2151" s="21">
        <v>6</v>
      </c>
      <c r="AW2151" s="15"/>
      <c r="AX2151" s="25">
        <v>5.8730739869643001E-2</v>
      </c>
      <c r="AY2151" s="26">
        <v>-2.2140757382730998</v>
      </c>
      <c r="AZ2151" s="26">
        <v>0.17482056427752499</v>
      </c>
      <c r="BA2151" s="26">
        <v>-2.58285459500985</v>
      </c>
      <c r="BB2151" s="85">
        <v>6.0407745535303497E-3</v>
      </c>
      <c r="BC2151" s="88">
        <v>-16.3481117893534</v>
      </c>
      <c r="BD2151" s="18">
        <v>43747</v>
      </c>
      <c r="BE2151" s="18">
        <v>43990</v>
      </c>
      <c r="BF2151" s="20"/>
      <c r="BG2151" s="18"/>
    </row>
    <row r="2152" spans="2:59" x14ac:dyDescent="0.25">
      <c r="B2152" s="14" t="s">
        <v>6632</v>
      </c>
      <c r="C2152" s="14" t="s">
        <v>6633</v>
      </c>
      <c r="D2152" s="14" t="s">
        <v>6624</v>
      </c>
      <c r="E2152" s="16" t="s">
        <v>257</v>
      </c>
      <c r="F2152" s="16" t="s">
        <v>2142</v>
      </c>
      <c r="G2152" s="81" t="s">
        <v>205</v>
      </c>
      <c r="H2152" s="82" t="s">
        <v>288</v>
      </c>
      <c r="I2152" s="17" t="s">
        <v>31</v>
      </c>
      <c r="J2152" s="17" t="s">
        <v>6634</v>
      </c>
      <c r="L2152" s="18">
        <v>44022</v>
      </c>
      <c r="M2152" s="83">
        <v>1340.3728000000101</v>
      </c>
      <c r="N2152" s="84">
        <v>1340.3728000000101</v>
      </c>
      <c r="O2152" s="84">
        <v>1544.6776999998799</v>
      </c>
      <c r="P2152" s="85">
        <f t="shared" si="33"/>
        <v>0.86773622743444434</v>
      </c>
      <c r="Q2152" s="18">
        <v>43747</v>
      </c>
      <c r="R2152" s="86">
        <v>14458662.097999999</v>
      </c>
      <c r="S2152" s="86">
        <v>14072951.772359399</v>
      </c>
      <c r="T2152" s="15"/>
      <c r="U2152" s="19">
        <v>-1.8733498718575001E-3</v>
      </c>
      <c r="V2152" s="51">
        <v>-0.14542207181875699</v>
      </c>
      <c r="W2152" s="19">
        <v>2.6682805104428602E-2</v>
      </c>
      <c r="X2152" s="51">
        <v>3.4571977615087199</v>
      </c>
      <c r="Y2152" s="19">
        <v>-7.1155801808345104E-2</v>
      </c>
      <c r="Z2152" s="51">
        <v>12.216093277413201</v>
      </c>
      <c r="AA2152" s="19">
        <v>-0.102858635254088</v>
      </c>
      <c r="AB2152" s="51">
        <v>10.2908033777494</v>
      </c>
      <c r="AC2152" s="19">
        <v>-3.59414006761654E-2</v>
      </c>
      <c r="AD2152" s="51">
        <v>20.691715430642901</v>
      </c>
      <c r="AE2152" s="19">
        <v>2.9445445125020299E-3</v>
      </c>
      <c r="AF2152" s="87">
        <v>18.071686499839402</v>
      </c>
      <c r="AG2152" s="19">
        <v>7.7314357768045704E-3</v>
      </c>
      <c r="AH2152" s="51">
        <v>-1.02567741414532</v>
      </c>
      <c r="AI2152" s="19">
        <v>-6.9878044269935394E-2</v>
      </c>
      <c r="AJ2152" s="51">
        <v>6.7391127800001396</v>
      </c>
      <c r="AK2152" s="19">
        <v>0.34037279999931302</v>
      </c>
      <c r="AL2152" s="19">
        <v>3.8664428288029698E-2</v>
      </c>
      <c r="AM2152" s="51">
        <v>44.1849279545131</v>
      </c>
      <c r="AN2152" s="15"/>
      <c r="AO2152" s="22">
        <v>1.71576827215176E-2</v>
      </c>
      <c r="AP2152" s="22">
        <v>-2.7605688121184399E-2</v>
      </c>
      <c r="AQ2152" s="22">
        <v>1.16069156410958E-2</v>
      </c>
      <c r="AR2152" s="22">
        <v>-6.4964188733065406E-2</v>
      </c>
      <c r="AS2152" s="20">
        <v>6</v>
      </c>
      <c r="AT2152" s="20">
        <v>6</v>
      </c>
      <c r="AU2152" s="20">
        <v>6</v>
      </c>
      <c r="AV2152" s="21">
        <v>6</v>
      </c>
      <c r="AW2152" s="15"/>
      <c r="AX2152" s="25">
        <v>5.8738262847255099E-2</v>
      </c>
      <c r="AY2152" s="26">
        <v>-2.15798100773827</v>
      </c>
      <c r="AZ2152" s="26">
        <v>0.18669492114076999</v>
      </c>
      <c r="BA2152" s="26">
        <v>-2.52189582350911</v>
      </c>
      <c r="BB2152" s="85">
        <v>6.0416219063517901E-3</v>
      </c>
      <c r="BC2152" s="88">
        <v>-16.125454520428299</v>
      </c>
      <c r="BD2152" s="18">
        <v>43747</v>
      </c>
      <c r="BE2152" s="18">
        <v>43990</v>
      </c>
      <c r="BF2152" s="20"/>
      <c r="BG2152" s="18"/>
    </row>
    <row r="2153" spans="2:59" x14ac:dyDescent="0.25">
      <c r="B2153" s="14" t="s">
        <v>6635</v>
      </c>
      <c r="C2153" s="14" t="s">
        <v>6636</v>
      </c>
      <c r="D2153" s="14" t="s">
        <v>6624</v>
      </c>
      <c r="E2153" s="16" t="s">
        <v>6637</v>
      </c>
      <c r="F2153" s="16" t="s">
        <v>2142</v>
      </c>
      <c r="G2153" s="81" t="s">
        <v>205</v>
      </c>
      <c r="H2153" s="82" t="s">
        <v>288</v>
      </c>
      <c r="I2153" s="17" t="s">
        <v>31</v>
      </c>
      <c r="J2153" s="17" t="s">
        <v>6638</v>
      </c>
      <c r="L2153" s="18">
        <v>44022</v>
      </c>
      <c r="M2153" s="83">
        <v>1000</v>
      </c>
      <c r="N2153" s="84">
        <v>1000</v>
      </c>
      <c r="O2153" s="84">
        <v>1000</v>
      </c>
      <c r="P2153" s="85">
        <f t="shared" si="33"/>
        <v>1</v>
      </c>
      <c r="Q2153" s="18">
        <v>44022</v>
      </c>
      <c r="R2153" s="86">
        <v>0</v>
      </c>
      <c r="S2153" s="86">
        <v>0</v>
      </c>
      <c r="T2153" s="15"/>
      <c r="U2153" s="19">
        <v>0</v>
      </c>
      <c r="V2153" s="51">
        <v>4.1912915366992799E-2</v>
      </c>
      <c r="W2153" s="19">
        <v>0</v>
      </c>
      <c r="X2153" s="51">
        <v>0.78891725106586796</v>
      </c>
      <c r="Y2153" s="19">
        <v>0</v>
      </c>
      <c r="Z2153" s="51">
        <v>19.3316734582477</v>
      </c>
      <c r="AA2153" s="19">
        <v>0</v>
      </c>
      <c r="AB2153" s="51">
        <v>20.576666903158198</v>
      </c>
      <c r="AC2153" s="19">
        <v>0</v>
      </c>
      <c r="AD2153" s="51">
        <v>24.2858554982522</v>
      </c>
      <c r="AE2153" s="19">
        <v>0</v>
      </c>
      <c r="AF2153" s="87">
        <v>17.777232048596499</v>
      </c>
      <c r="AG2153" s="19">
        <v>0</v>
      </c>
      <c r="AH2153" s="51">
        <v>-1.79882099182578</v>
      </c>
      <c r="AI2153" s="19">
        <v>0</v>
      </c>
      <c r="AJ2153" s="51">
        <v>13.726917206993701</v>
      </c>
      <c r="AK2153" s="19">
        <v>0</v>
      </c>
      <c r="AL2153" s="19">
        <v>0</v>
      </c>
      <c r="AM2153" s="51">
        <v>10.147647954552699</v>
      </c>
      <c r="AN2153" s="15"/>
      <c r="AO2153" s="22">
        <v>0</v>
      </c>
      <c r="AP2153" s="22">
        <v>0</v>
      </c>
      <c r="AQ2153" s="22">
        <v>0</v>
      </c>
      <c r="AR2153" s="22">
        <v>0</v>
      </c>
      <c r="AS2153" s="20">
        <v>0</v>
      </c>
      <c r="AT2153" s="20">
        <v>0</v>
      </c>
      <c r="AU2153" s="20">
        <v>7</v>
      </c>
      <c r="AV2153" s="21">
        <v>5</v>
      </c>
      <c r="AW2153" s="15"/>
      <c r="AX2153" s="25">
        <v>0</v>
      </c>
      <c r="AY2153" s="26">
        <v>-115.173126170179</v>
      </c>
      <c r="AZ2153" s="26">
        <v>0.54146558877982898</v>
      </c>
      <c r="BA2153" s="26">
        <v>-15.964106449086101</v>
      </c>
      <c r="BB2153" s="85">
        <v>0</v>
      </c>
      <c r="BC2153" s="88">
        <v>0</v>
      </c>
      <c r="BD2153" s="18">
        <v>43657</v>
      </c>
      <c r="BE2153" s="18"/>
      <c r="BF2153" s="20"/>
      <c r="BG2153" s="18"/>
    </row>
    <row r="2154" spans="2:59" x14ac:dyDescent="0.25">
      <c r="B2154" s="14" t="s">
        <v>6639</v>
      </c>
      <c r="C2154" s="14" t="s">
        <v>6640</v>
      </c>
      <c r="D2154" s="14" t="s">
        <v>6624</v>
      </c>
      <c r="E2154" s="16" t="s">
        <v>55</v>
      </c>
      <c r="F2154" s="16" t="s">
        <v>2142</v>
      </c>
      <c r="G2154" s="81" t="s">
        <v>205</v>
      </c>
      <c r="H2154" s="82" t="s">
        <v>288</v>
      </c>
      <c r="I2154" s="17" t="s">
        <v>31</v>
      </c>
      <c r="J2154" s="17" t="s">
        <v>64</v>
      </c>
      <c r="L2154" s="18">
        <v>44022</v>
      </c>
      <c r="M2154" s="83">
        <v>1098.4804999995999</v>
      </c>
      <c r="N2154" s="84">
        <v>1098.4804999995999</v>
      </c>
      <c r="O2154" s="84">
        <v>1098.4804999995999</v>
      </c>
      <c r="P2154" s="85">
        <f t="shared" si="33"/>
        <v>1</v>
      </c>
      <c r="Q2154" s="18">
        <v>44022</v>
      </c>
      <c r="R2154" s="86">
        <v>0</v>
      </c>
      <c r="S2154" s="86">
        <v>0</v>
      </c>
      <c r="T2154" s="15"/>
      <c r="U2154" s="19">
        <v>0</v>
      </c>
      <c r="V2154" s="51">
        <v>4.1912915366992799E-2</v>
      </c>
      <c r="W2154" s="19">
        <v>0</v>
      </c>
      <c r="X2154" s="51">
        <v>0.78891725106586796</v>
      </c>
      <c r="Y2154" s="19">
        <v>0</v>
      </c>
      <c r="Z2154" s="51">
        <v>19.3316734582477</v>
      </c>
      <c r="AA2154" s="19">
        <v>0</v>
      </c>
      <c r="AB2154" s="51">
        <v>20.576666903158198</v>
      </c>
      <c r="AC2154" s="19">
        <v>2.4238567439169901E-2</v>
      </c>
      <c r="AD2154" s="51">
        <v>26.709712242183699</v>
      </c>
      <c r="AE2154" s="19">
        <v>5.24356005280424E-2</v>
      </c>
      <c r="AF2154" s="87">
        <v>23.0207921013935</v>
      </c>
      <c r="AG2154" s="19">
        <v>0</v>
      </c>
      <c r="AH2154" s="51">
        <v>-1.79882099182578</v>
      </c>
      <c r="AI2154" s="19">
        <v>0</v>
      </c>
      <c r="AJ2154" s="51">
        <v>13.726917206993701</v>
      </c>
      <c r="AK2154" s="19">
        <v>9.8480499998986504E-2</v>
      </c>
      <c r="AL2154" s="19">
        <v>1.9131727909552899E-2</v>
      </c>
      <c r="AM2154" s="51">
        <v>-0.49061514073400803</v>
      </c>
      <c r="AN2154" s="15"/>
      <c r="AO2154" s="22">
        <v>0</v>
      </c>
      <c r="AP2154" s="22">
        <v>0</v>
      </c>
      <c r="AQ2154" s="22">
        <v>0</v>
      </c>
      <c r="AR2154" s="22">
        <v>0</v>
      </c>
      <c r="AS2154" s="20">
        <v>0</v>
      </c>
      <c r="AT2154" s="20">
        <v>0</v>
      </c>
      <c r="AU2154" s="20">
        <v>7</v>
      </c>
      <c r="AV2154" s="21">
        <v>5</v>
      </c>
      <c r="AW2154" s="15"/>
      <c r="AX2154" s="25">
        <v>0</v>
      </c>
      <c r="AY2154" s="26">
        <v>-115.173126170179</v>
      </c>
      <c r="AZ2154" s="26">
        <v>0.54146558877982898</v>
      </c>
      <c r="BA2154" s="26">
        <v>-15.964106449086101</v>
      </c>
      <c r="BB2154" s="85">
        <v>0</v>
      </c>
      <c r="BC2154" s="88">
        <v>0</v>
      </c>
      <c r="BD2154" s="18">
        <v>43657</v>
      </c>
      <c r="BE2154" s="18"/>
      <c r="BF2154" s="20"/>
      <c r="BG2154" s="18"/>
    </row>
    <row r="2155" spans="2:59" x14ac:dyDescent="0.25">
      <c r="B2155" s="14" t="s">
        <v>6641</v>
      </c>
      <c r="C2155" s="14" t="s">
        <v>6642</v>
      </c>
      <c r="D2155" s="14" t="s">
        <v>6624</v>
      </c>
      <c r="E2155" s="16" t="s">
        <v>2326</v>
      </c>
      <c r="F2155" s="16" t="s">
        <v>2142</v>
      </c>
      <c r="G2155" s="81" t="s">
        <v>205</v>
      </c>
      <c r="H2155" s="82" t="s">
        <v>288</v>
      </c>
      <c r="I2155" s="17" t="s">
        <v>31</v>
      </c>
      <c r="J2155" s="17" t="s">
        <v>64</v>
      </c>
      <c r="L2155" s="18">
        <v>44022</v>
      </c>
      <c r="M2155" s="83">
        <v>1000</v>
      </c>
      <c r="N2155" s="84">
        <v>1000</v>
      </c>
      <c r="O2155" s="84">
        <v>1000</v>
      </c>
      <c r="P2155" s="85">
        <f t="shared" si="33"/>
        <v>1</v>
      </c>
      <c r="Q2155" s="18">
        <v>44022</v>
      </c>
      <c r="R2155" s="86">
        <v>0</v>
      </c>
      <c r="S2155" s="86">
        <v>0</v>
      </c>
      <c r="T2155" s="15"/>
      <c r="U2155" s="19">
        <v>0</v>
      </c>
      <c r="V2155" s="51">
        <v>4.1912915366992799E-2</v>
      </c>
      <c r="W2155" s="19">
        <v>0</v>
      </c>
      <c r="X2155" s="51">
        <v>0.78891725106586796</v>
      </c>
      <c r="Y2155" s="19">
        <v>0</v>
      </c>
      <c r="Z2155" s="51">
        <v>19.3316734582477</v>
      </c>
      <c r="AA2155" s="19">
        <v>0</v>
      </c>
      <c r="AB2155" s="51">
        <v>20.576666903158198</v>
      </c>
      <c r="AC2155" s="19">
        <v>0</v>
      </c>
      <c r="AD2155" s="51">
        <v>24.2858554982522</v>
      </c>
      <c r="AE2155" s="19">
        <v>0</v>
      </c>
      <c r="AF2155" s="87">
        <v>17.777232048596499</v>
      </c>
      <c r="AG2155" s="19">
        <v>0</v>
      </c>
      <c r="AH2155" s="51">
        <v>-1.79882099182578</v>
      </c>
      <c r="AI2155" s="19">
        <v>0</v>
      </c>
      <c r="AJ2155" s="51">
        <v>13.726917206993701</v>
      </c>
      <c r="AK2155" s="19">
        <v>0</v>
      </c>
      <c r="AL2155" s="19">
        <v>0</v>
      </c>
      <c r="AM2155" s="51">
        <v>-10.338665140632701</v>
      </c>
      <c r="AN2155" s="15"/>
      <c r="AO2155" s="22">
        <v>0</v>
      </c>
      <c r="AP2155" s="22">
        <v>0</v>
      </c>
      <c r="AQ2155" s="22">
        <v>0</v>
      </c>
      <c r="AR2155" s="22">
        <v>0</v>
      </c>
      <c r="AS2155" s="20">
        <v>0</v>
      </c>
      <c r="AT2155" s="20">
        <v>0</v>
      </c>
      <c r="AU2155" s="20">
        <v>7</v>
      </c>
      <c r="AV2155" s="21">
        <v>5</v>
      </c>
      <c r="AW2155" s="15"/>
      <c r="AX2155" s="25">
        <v>0</v>
      </c>
      <c r="AY2155" s="26">
        <v>-115.173126170179</v>
      </c>
      <c r="AZ2155" s="26">
        <v>0.54146558877982898</v>
      </c>
      <c r="BA2155" s="26">
        <v>-15.964106449086101</v>
      </c>
      <c r="BB2155" s="85">
        <v>0</v>
      </c>
      <c r="BC2155" s="88">
        <v>0</v>
      </c>
      <c r="BD2155" s="18">
        <v>43657</v>
      </c>
      <c r="BE2155" s="18"/>
      <c r="BF2155" s="20"/>
      <c r="BG2155" s="18"/>
    </row>
    <row r="2156" spans="2:59" x14ac:dyDescent="0.25">
      <c r="B2156" s="14" t="s">
        <v>6643</v>
      </c>
      <c r="C2156" s="14" t="s">
        <v>6644</v>
      </c>
      <c r="D2156" s="14" t="s">
        <v>6624</v>
      </c>
      <c r="E2156" s="16" t="s">
        <v>59</v>
      </c>
      <c r="F2156" s="16" t="s">
        <v>2142</v>
      </c>
      <c r="G2156" s="81" t="s">
        <v>205</v>
      </c>
      <c r="H2156" s="82" t="s">
        <v>288</v>
      </c>
      <c r="I2156" s="17" t="s">
        <v>31</v>
      </c>
      <c r="J2156" s="17" t="s">
        <v>6645</v>
      </c>
      <c r="L2156" s="18">
        <v>44022</v>
      </c>
      <c r="M2156" s="83">
        <v>1381.00630000047</v>
      </c>
      <c r="N2156" s="84">
        <v>1381.00630000047</v>
      </c>
      <c r="O2156" s="84">
        <v>1586.6644000001299</v>
      </c>
      <c r="P2156" s="85">
        <f t="shared" si="33"/>
        <v>0.87038336525377191</v>
      </c>
      <c r="Q2156" s="18">
        <v>43747</v>
      </c>
      <c r="R2156" s="86">
        <v>27506317.787999999</v>
      </c>
      <c r="S2156" s="86">
        <v>55188305.779749997</v>
      </c>
      <c r="T2156" s="15"/>
      <c r="U2156" s="19">
        <v>-1.86226643927512E-3</v>
      </c>
      <c r="V2156" s="51">
        <v>-0.14431372856051899</v>
      </c>
      <c r="W2156" s="19">
        <v>2.70239176497853E-2</v>
      </c>
      <c r="X2156" s="51">
        <v>3.4913090160443998</v>
      </c>
      <c r="Y2156" s="19">
        <v>-6.92830364769179E-2</v>
      </c>
      <c r="Z2156" s="51">
        <v>12.4033698105632</v>
      </c>
      <c r="AA2156" s="19">
        <v>-9.9212927024345907E-2</v>
      </c>
      <c r="AB2156" s="51">
        <v>10.6553742007236</v>
      </c>
      <c r="AC2156" s="19">
        <v>-2.8095649027818598E-2</v>
      </c>
      <c r="AD2156" s="51">
        <v>21.476290595484901</v>
      </c>
      <c r="AE2156" s="19">
        <v>1.52105934885185E-2</v>
      </c>
      <c r="AF2156" s="87">
        <v>19.2982913974556</v>
      </c>
      <c r="AG2156" s="19">
        <v>7.8430410958390002E-3</v>
      </c>
      <c r="AH2156" s="51">
        <v>-1.01451688224188</v>
      </c>
      <c r="AI2156" s="19">
        <v>-6.7899530960858101E-2</v>
      </c>
      <c r="AJ2156" s="51">
        <v>6.9369641109078701</v>
      </c>
      <c r="AK2156" s="19">
        <v>0.38100630000000801</v>
      </c>
      <c r="AL2156" s="19">
        <v>4.2689100187999401E-2</v>
      </c>
      <c r="AM2156" s="51">
        <v>48.248277954582598</v>
      </c>
      <c r="AN2156" s="15"/>
      <c r="AO2156" s="22">
        <v>1.71689746712218E-2</v>
      </c>
      <c r="AP2156" s="22">
        <v>-2.7594834211413399E-2</v>
      </c>
      <c r="AQ2156" s="22">
        <v>1.1943025241635E-2</v>
      </c>
      <c r="AR2156" s="22">
        <v>-6.4643418621926699E-2</v>
      </c>
      <c r="AS2156" s="20">
        <v>6</v>
      </c>
      <c r="AT2156" s="20">
        <v>6</v>
      </c>
      <c r="AU2156" s="20">
        <v>6</v>
      </c>
      <c r="AV2156" s="21">
        <v>6</v>
      </c>
      <c r="AW2156" s="15"/>
      <c r="AX2156" s="25">
        <v>5.8746160493392402E-2</v>
      </c>
      <c r="AY2156" s="26">
        <v>-2.10097300187772</v>
      </c>
      <c r="AZ2156" s="26">
        <v>0.19876306468472599</v>
      </c>
      <c r="BA2156" s="26">
        <v>-2.4596929667895902</v>
      </c>
      <c r="BB2156" s="85">
        <v>6.0425091300203397E-3</v>
      </c>
      <c r="BC2156" s="88">
        <v>-15.8993924612878</v>
      </c>
      <c r="BD2156" s="18">
        <v>43747</v>
      </c>
      <c r="BE2156" s="18">
        <v>43990</v>
      </c>
      <c r="BF2156" s="20"/>
      <c r="BG2156" s="18"/>
    </row>
    <row r="2157" spans="2:59" x14ac:dyDescent="0.25">
      <c r="B2157" s="14" t="s">
        <v>6646</v>
      </c>
      <c r="C2157" s="14" t="s">
        <v>6647</v>
      </c>
      <c r="D2157" s="14" t="s">
        <v>6624</v>
      </c>
      <c r="E2157" s="16" t="s">
        <v>2332</v>
      </c>
      <c r="F2157" s="16" t="s">
        <v>2142</v>
      </c>
      <c r="G2157" s="81" t="s">
        <v>205</v>
      </c>
      <c r="H2157" s="82" t="s">
        <v>288</v>
      </c>
      <c r="I2157" s="17" t="s">
        <v>31</v>
      </c>
      <c r="J2157" s="17" t="s">
        <v>6648</v>
      </c>
      <c r="L2157" s="18">
        <v>44022</v>
      </c>
      <c r="M2157" s="83">
        <v>925.78309999965097</v>
      </c>
      <c r="N2157" s="84">
        <v>925.78309999965097</v>
      </c>
      <c r="O2157" s="84">
        <v>1000.61780000012</v>
      </c>
      <c r="P2157" s="85">
        <f t="shared" si="33"/>
        <v>0.92521150433216348</v>
      </c>
      <c r="Q2157" s="18">
        <v>43851</v>
      </c>
      <c r="R2157" s="86">
        <v>218689.59099999999</v>
      </c>
      <c r="S2157" s="86">
        <v>105993.622816772</v>
      </c>
      <c r="T2157" s="15"/>
      <c r="U2157" s="19">
        <v>-1.85971441806032E-3</v>
      </c>
      <c r="V2157" s="51">
        <v>-0.14405852643903899</v>
      </c>
      <c r="W2157" s="19">
        <v>2.710358159311E-2</v>
      </c>
      <c r="X2157" s="51">
        <v>3.4992754103768702</v>
      </c>
      <c r="Y2157" s="19">
        <v>-7.4216900000465102E-2</v>
      </c>
      <c r="Z2157" s="51">
        <v>11.9099834582012</v>
      </c>
      <c r="AA2157" s="19">
        <v>-7.4216900000465102E-2</v>
      </c>
      <c r="AB2157" s="51">
        <v>13.154976903111701</v>
      </c>
      <c r="AC2157" s="19">
        <v>-7.4216900000465102E-2</v>
      </c>
      <c r="AD2157" s="51">
        <v>16.864165498205701</v>
      </c>
      <c r="AE2157" s="19">
        <v>-7.4216900000465102E-2</v>
      </c>
      <c r="AF2157" s="87">
        <v>10.355542048549999</v>
      </c>
      <c r="AG2157" s="19">
        <v>7.8690996033401496E-3</v>
      </c>
      <c r="AH2157" s="51">
        <v>-1.0119110314917601</v>
      </c>
      <c r="AI2157" s="19">
        <v>-7.4216900000465102E-2</v>
      </c>
      <c r="AJ2157" s="51">
        <v>6.30522720694717</v>
      </c>
      <c r="AK2157" s="19">
        <v>-7.4216900000465102E-2</v>
      </c>
      <c r="AL2157" s="19">
        <v>-9.9364585285002197E-3</v>
      </c>
      <c r="AM2157" s="51">
        <v>2.7259579545061601</v>
      </c>
      <c r="AN2157" s="15"/>
      <c r="AO2157" s="22">
        <v>7.5947253571939698E-3</v>
      </c>
      <c r="AP2157" s="22">
        <v>-1.5678685255807099E-2</v>
      </c>
      <c r="AQ2157" s="22">
        <v>1.20215688184544E-2</v>
      </c>
      <c r="AR2157" s="22">
        <v>-6.45681300120486E-2</v>
      </c>
      <c r="AS2157" s="20">
        <v>3</v>
      </c>
      <c r="AT2157" s="20">
        <v>4</v>
      </c>
      <c r="AU2157" s="20">
        <v>7</v>
      </c>
      <c r="AV2157" s="21">
        <v>5</v>
      </c>
      <c r="AW2157" s="15"/>
      <c r="AX2157" s="25">
        <v>4.2563706078799397E-2</v>
      </c>
      <c r="AY2157" s="26">
        <v>-2.33918327891661</v>
      </c>
      <c r="AZ2157" s="26">
        <v>0.28344560679715902</v>
      </c>
      <c r="BA2157" s="26">
        <v>-2.6862843286471598</v>
      </c>
      <c r="BB2157" s="85">
        <v>4.3825326963815303E-3</v>
      </c>
      <c r="BC2157" s="88">
        <v>-10.6090257438773</v>
      </c>
      <c r="BD2157" s="18">
        <v>43851</v>
      </c>
      <c r="BE2157" s="18">
        <v>43990</v>
      </c>
      <c r="BF2157" s="20"/>
      <c r="BG2157" s="18"/>
    </row>
    <row r="2158" spans="2:59" x14ac:dyDescent="0.25">
      <c r="B2158" s="14" t="s">
        <v>6649</v>
      </c>
      <c r="C2158" s="14" t="s">
        <v>6650</v>
      </c>
      <c r="D2158" s="14" t="s">
        <v>6624</v>
      </c>
      <c r="E2158" s="16" t="s">
        <v>36</v>
      </c>
      <c r="F2158" s="16" t="s">
        <v>431</v>
      </c>
      <c r="G2158" s="81" t="s">
        <v>205</v>
      </c>
      <c r="H2158" s="82" t="s">
        <v>288</v>
      </c>
      <c r="I2158" s="17" t="s">
        <v>31</v>
      </c>
      <c r="J2158" s="17" t="s">
        <v>6651</v>
      </c>
      <c r="L2158" s="18">
        <v>44022</v>
      </c>
      <c r="M2158" s="83">
        <v>1289.4952000006999</v>
      </c>
      <c r="N2158" s="84">
        <v>1289.4952000006999</v>
      </c>
      <c r="O2158" s="84">
        <v>1379.57389999926</v>
      </c>
      <c r="P2158" s="85">
        <f t="shared" si="33"/>
        <v>0.93470541882634317</v>
      </c>
      <c r="Q2158" s="18">
        <v>43748</v>
      </c>
      <c r="R2158" s="86">
        <v>1573625.4010000001</v>
      </c>
      <c r="S2158" s="86">
        <v>3430673.9225820298</v>
      </c>
      <c r="T2158" s="15"/>
      <c r="U2158" s="19">
        <v>-1.2824216528315401E-3</v>
      </c>
      <c r="V2158" s="51">
        <v>-8.6329249916161602E-2</v>
      </c>
      <c r="W2158" s="19">
        <v>7.4127731204498603E-3</v>
      </c>
      <c r="X2158" s="51">
        <v>1.53019456311085</v>
      </c>
      <c r="Y2158" s="19">
        <v>-2.7141238418153101E-2</v>
      </c>
      <c r="Z2158" s="51">
        <v>16.617549616436001</v>
      </c>
      <c r="AA2158" s="19">
        <v>-4.0360310879841599E-2</v>
      </c>
      <c r="AB2158" s="51">
        <v>16.5406358151813</v>
      </c>
      <c r="AC2158" s="19">
        <v>9.2014154397475102E-3</v>
      </c>
      <c r="AD2158" s="51">
        <v>25.205997042241499</v>
      </c>
      <c r="AE2158" s="19">
        <v>3.1888060493656702E-2</v>
      </c>
      <c r="AF2158" s="87">
        <v>20.9660380979767</v>
      </c>
      <c r="AG2158" s="19">
        <v>-1.2011965491183199E-3</v>
      </c>
      <c r="AH2158" s="51">
        <v>-1.91894064673761</v>
      </c>
      <c r="AI2158" s="19">
        <v>-2.59826055480517E-2</v>
      </c>
      <c r="AJ2158" s="51">
        <v>11.1286566521885</v>
      </c>
      <c r="AK2158" s="19">
        <v>0.28949520000052897</v>
      </c>
      <c r="AL2158" s="19">
        <v>3.5611907822385498E-2</v>
      </c>
      <c r="AM2158" s="51">
        <v>24.701082156563601</v>
      </c>
      <c r="AN2158" s="15"/>
      <c r="AO2158" s="22">
        <v>1.24401954999485E-2</v>
      </c>
      <c r="AP2158" s="22">
        <v>-2.2354047278895499E-2</v>
      </c>
      <c r="AQ2158" s="22">
        <v>3.03717596780189E-2</v>
      </c>
      <c r="AR2158" s="22">
        <v>-4.1652758571217398E-2</v>
      </c>
      <c r="AS2158" s="20">
        <v>6</v>
      </c>
      <c r="AT2158" s="20">
        <v>6</v>
      </c>
      <c r="AU2158" s="20">
        <v>7</v>
      </c>
      <c r="AV2158" s="21">
        <v>5</v>
      </c>
      <c r="AW2158" s="15"/>
      <c r="AX2158" s="25">
        <v>5.00850270768569E-2</v>
      </c>
      <c r="AY2158" s="26">
        <v>-1.23989460907615</v>
      </c>
      <c r="AZ2158" s="26">
        <v>0.40816128932056001</v>
      </c>
      <c r="BA2158" s="26">
        <v>-1.55528832577511</v>
      </c>
      <c r="BB2158" s="85">
        <v>5.1599732040540401E-3</v>
      </c>
      <c r="BC2158" s="88">
        <v>-10.0226019062247</v>
      </c>
      <c r="BD2158" s="18">
        <v>43748</v>
      </c>
      <c r="BE2158" s="18">
        <v>43920</v>
      </c>
      <c r="BF2158" s="20"/>
      <c r="BG2158" s="18"/>
    </row>
    <row r="2159" spans="2:59" x14ac:dyDescent="0.25">
      <c r="B2159" s="14" t="s">
        <v>6652</v>
      </c>
      <c r="C2159" s="14" t="s">
        <v>6653</v>
      </c>
      <c r="D2159" s="14" t="s">
        <v>6624</v>
      </c>
      <c r="E2159" s="16" t="s">
        <v>435</v>
      </c>
      <c r="F2159" s="16" t="s">
        <v>431</v>
      </c>
      <c r="G2159" s="81" t="s">
        <v>205</v>
      </c>
      <c r="H2159" s="82" t="s">
        <v>288</v>
      </c>
      <c r="I2159" s="17" t="s">
        <v>31</v>
      </c>
      <c r="J2159" s="17" t="s">
        <v>6654</v>
      </c>
      <c r="L2159" s="18">
        <v>44022</v>
      </c>
      <c r="M2159" s="83">
        <v>1153.9199000000999</v>
      </c>
      <c r="N2159" s="84">
        <v>1153.9199000000999</v>
      </c>
      <c r="O2159" s="84">
        <v>1230.6023999992799</v>
      </c>
      <c r="P2159" s="85">
        <f t="shared" si="33"/>
        <v>0.93768702222649258</v>
      </c>
      <c r="Q2159" s="18">
        <v>43748</v>
      </c>
      <c r="R2159" s="86">
        <v>113.131</v>
      </c>
      <c r="S2159" s="86">
        <v>115.516900763392</v>
      </c>
      <c r="T2159" s="15"/>
      <c r="U2159" s="19">
        <v>-1.2624434330064101E-3</v>
      </c>
      <c r="V2159" s="51">
        <v>-8.4331427933648201E-2</v>
      </c>
      <c r="W2159" s="19">
        <v>7.7587967116414802E-3</v>
      </c>
      <c r="X2159" s="51">
        <v>1.56479692223002</v>
      </c>
      <c r="Y2159" s="19">
        <v>-2.5127766549303501E-2</v>
      </c>
      <c r="Z2159" s="51">
        <v>16.818896803306401</v>
      </c>
      <c r="AA2159" s="19">
        <v>-3.6075499072467203E-2</v>
      </c>
      <c r="AB2159" s="51">
        <v>16.969116995926001</v>
      </c>
      <c r="AC2159" s="19">
        <v>1.7877695887364101E-2</v>
      </c>
      <c r="AD2159" s="51">
        <v>26.073625086981298</v>
      </c>
      <c r="AE2159" s="19">
        <v>4.52831990132836E-2</v>
      </c>
      <c r="AF2159" s="87">
        <v>22.3055519499176</v>
      </c>
      <c r="AG2159" s="19">
        <v>-1.06842887998937E-3</v>
      </c>
      <c r="AH2159" s="51">
        <v>-1.9056638798247101</v>
      </c>
      <c r="AI2159" s="19">
        <v>-2.3832326403862701E-2</v>
      </c>
      <c r="AJ2159" s="51">
        <v>11.3436845666147</v>
      </c>
      <c r="AK2159" s="19">
        <v>0.153919899999892</v>
      </c>
      <c r="AL2159" s="19">
        <v>2.9498024052372802E-2</v>
      </c>
      <c r="AM2159" s="51">
        <v>9.4785760185914096</v>
      </c>
      <c r="AN2159" s="15"/>
      <c r="AO2159" s="22">
        <v>1.24436218029587E-2</v>
      </c>
      <c r="AP2159" s="22">
        <v>-2.2346442435264201E-2</v>
      </c>
      <c r="AQ2159" s="22">
        <v>3.0713948124685E-2</v>
      </c>
      <c r="AR2159" s="22">
        <v>-4.1343331655298202E-2</v>
      </c>
      <c r="AS2159" s="20">
        <v>6</v>
      </c>
      <c r="AT2159" s="20">
        <v>6</v>
      </c>
      <c r="AU2159" s="20">
        <v>7</v>
      </c>
      <c r="AV2159" s="21">
        <v>5</v>
      </c>
      <c r="AW2159" s="15"/>
      <c r="AX2159" s="25">
        <v>5.0087782928458197E-2</v>
      </c>
      <c r="AY2159" s="26">
        <v>-1.1610668096218399</v>
      </c>
      <c r="AZ2159" s="26">
        <v>0.42253008756688398</v>
      </c>
      <c r="BA2159" s="26">
        <v>-1.4599112421547</v>
      </c>
      <c r="BB2159" s="85">
        <v>5.1603227578471004E-3</v>
      </c>
      <c r="BC2159" s="88">
        <v>-9.8392868403025204</v>
      </c>
      <c r="BD2159" s="18">
        <v>43748</v>
      </c>
      <c r="BE2159" s="18">
        <v>43920</v>
      </c>
      <c r="BF2159" s="20"/>
      <c r="BG2159" s="18"/>
    </row>
    <row r="2160" spans="2:59" x14ac:dyDescent="0.25">
      <c r="B2160" s="14" t="s">
        <v>6655</v>
      </c>
      <c r="C2160" s="14" t="s">
        <v>6656</v>
      </c>
      <c r="D2160" s="14" t="s">
        <v>6624</v>
      </c>
      <c r="E2160" s="16" t="s">
        <v>439</v>
      </c>
      <c r="F2160" s="16" t="s">
        <v>431</v>
      </c>
      <c r="G2160" s="81" t="s">
        <v>205</v>
      </c>
      <c r="H2160" s="82" t="s">
        <v>288</v>
      </c>
      <c r="I2160" s="17" t="s">
        <v>31</v>
      </c>
      <c r="J2160" s="17" t="s">
        <v>6657</v>
      </c>
      <c r="L2160" s="18">
        <v>44022</v>
      </c>
      <c r="M2160" s="83">
        <v>1069.1139000002299</v>
      </c>
      <c r="N2160" s="84">
        <v>1069.1139000002299</v>
      </c>
      <c r="O2160" s="84">
        <v>1069.1139000002299</v>
      </c>
      <c r="P2160" s="85">
        <f t="shared" si="33"/>
        <v>1</v>
      </c>
      <c r="Q2160" s="18">
        <v>44022</v>
      </c>
      <c r="R2160" s="86">
        <v>0</v>
      </c>
      <c r="S2160" s="86">
        <v>0</v>
      </c>
      <c r="T2160" s="15"/>
      <c r="U2160" s="19">
        <v>0</v>
      </c>
      <c r="V2160" s="51">
        <v>4.1912915366992799E-2</v>
      </c>
      <c r="W2160" s="19">
        <v>0</v>
      </c>
      <c r="X2160" s="51">
        <v>0.78891725106586796</v>
      </c>
      <c r="Y2160" s="19">
        <v>0</v>
      </c>
      <c r="Z2160" s="51">
        <v>19.3316734582477</v>
      </c>
      <c r="AA2160" s="19">
        <v>0</v>
      </c>
      <c r="AB2160" s="51">
        <v>20.576666903158198</v>
      </c>
      <c r="AC2160" s="19">
        <v>0</v>
      </c>
      <c r="AD2160" s="51">
        <v>24.2858554982522</v>
      </c>
      <c r="AE2160" s="19">
        <v>0</v>
      </c>
      <c r="AF2160" s="87">
        <v>17.777232048596499</v>
      </c>
      <c r="AG2160" s="19">
        <v>0</v>
      </c>
      <c r="AH2160" s="51">
        <v>-1.79882099182578</v>
      </c>
      <c r="AI2160" s="19">
        <v>0</v>
      </c>
      <c r="AJ2160" s="51">
        <v>13.726917206993701</v>
      </c>
      <c r="AK2160" s="19">
        <v>6.9113900000957101E-2</v>
      </c>
      <c r="AL2160" s="19">
        <v>1.36631715504336E-2</v>
      </c>
      <c r="AM2160" s="51">
        <v>0.99797601869795505</v>
      </c>
      <c r="AN2160" s="15"/>
      <c r="AO2160" s="22">
        <v>0</v>
      </c>
      <c r="AP2160" s="22">
        <v>0</v>
      </c>
      <c r="AQ2160" s="22">
        <v>0</v>
      </c>
      <c r="AR2160" s="22">
        <v>0</v>
      </c>
      <c r="AS2160" s="20">
        <v>0</v>
      </c>
      <c r="AT2160" s="20">
        <v>0</v>
      </c>
      <c r="AU2160" s="20">
        <v>7</v>
      </c>
      <c r="AV2160" s="21">
        <v>5</v>
      </c>
      <c r="AW2160" s="15"/>
      <c r="AX2160" s="25">
        <v>0</v>
      </c>
      <c r="AY2160" s="26">
        <v>-115.173126170179</v>
      </c>
      <c r="AZ2160" s="26">
        <v>0.54146558877982898</v>
      </c>
      <c r="BA2160" s="26">
        <v>-15.964106449086101</v>
      </c>
      <c r="BB2160" s="85">
        <v>0</v>
      </c>
      <c r="BC2160" s="88">
        <v>0</v>
      </c>
      <c r="BD2160" s="18">
        <v>43657</v>
      </c>
      <c r="BE2160" s="18"/>
      <c r="BF2160" s="20"/>
      <c r="BG2160" s="18"/>
    </row>
    <row r="2161" spans="2:59" x14ac:dyDescent="0.25">
      <c r="B2161" s="14" t="s">
        <v>6658</v>
      </c>
      <c r="C2161" s="14" t="s">
        <v>6659</v>
      </c>
      <c r="D2161" s="14" t="s">
        <v>6624</v>
      </c>
      <c r="E2161" s="16" t="s">
        <v>43</v>
      </c>
      <c r="F2161" s="16" t="s">
        <v>431</v>
      </c>
      <c r="G2161" s="81" t="s">
        <v>205</v>
      </c>
      <c r="H2161" s="82" t="s">
        <v>288</v>
      </c>
      <c r="I2161" s="17" t="s">
        <v>31</v>
      </c>
      <c r="J2161" s="17" t="s">
        <v>6660</v>
      </c>
      <c r="L2161" s="18">
        <v>44022</v>
      </c>
      <c r="M2161" s="83">
        <v>1321.8728000000101</v>
      </c>
      <c r="N2161" s="84">
        <v>1321.8728000000101</v>
      </c>
      <c r="O2161" s="84">
        <v>1410.43539999984</v>
      </c>
      <c r="P2161" s="85">
        <f t="shared" si="33"/>
        <v>0.93720903488395146</v>
      </c>
      <c r="Q2161" s="18">
        <v>43748</v>
      </c>
      <c r="R2161" s="86">
        <v>1411056.6040000001</v>
      </c>
      <c r="S2161" s="86">
        <v>2179848.1725898399</v>
      </c>
      <c r="T2161" s="15"/>
      <c r="U2161" s="19">
        <v>-1.2726310578727901E-3</v>
      </c>
      <c r="V2161" s="51">
        <v>-8.5350190420285799E-2</v>
      </c>
      <c r="W2161" s="19">
        <v>7.70764701155713E-3</v>
      </c>
      <c r="X2161" s="51">
        <v>1.5596819522215799</v>
      </c>
      <c r="Y2161" s="19">
        <v>-2.54125640540224E-2</v>
      </c>
      <c r="Z2161" s="51">
        <v>16.790417052834499</v>
      </c>
      <c r="AA2161" s="19">
        <v>-3.6923547467267802E-2</v>
      </c>
      <c r="AB2161" s="51">
        <v>16.884312156442299</v>
      </c>
      <c r="AC2161" s="19">
        <v>1.6438046061011801E-2</v>
      </c>
      <c r="AD2161" s="51">
        <v>25.9296601043607</v>
      </c>
      <c r="AE2161" s="19">
        <v>4.3004400527934201E-2</v>
      </c>
      <c r="AF2161" s="87">
        <v>22.0776721013826</v>
      </c>
      <c r="AG2161" s="19">
        <v>-1.1037279036827401E-3</v>
      </c>
      <c r="AH2161" s="51">
        <v>-1.9091937821940499</v>
      </c>
      <c r="AI2161" s="19">
        <v>-2.4156661403139899E-2</v>
      </c>
      <c r="AJ2161" s="51">
        <v>11.311251066683299</v>
      </c>
      <c r="AK2161" s="19">
        <v>0.32187279999954599</v>
      </c>
      <c r="AL2161" s="19">
        <v>3.9152528501290397E-2</v>
      </c>
      <c r="AM2161" s="51">
        <v>27.938842156465402</v>
      </c>
      <c r="AN2161" s="15"/>
      <c r="AO2161" s="22">
        <v>1.2450047470338199E-2</v>
      </c>
      <c r="AP2161" s="22">
        <v>-2.23444327348261E-2</v>
      </c>
      <c r="AQ2161" s="22">
        <v>3.06732732824457E-2</v>
      </c>
      <c r="AR2161" s="22">
        <v>-4.1362880843735197E-2</v>
      </c>
      <c r="AS2161" s="20">
        <v>6</v>
      </c>
      <c r="AT2161" s="20">
        <v>6</v>
      </c>
      <c r="AU2161" s="20">
        <v>7</v>
      </c>
      <c r="AV2161" s="21">
        <v>5</v>
      </c>
      <c r="AW2161" s="15"/>
      <c r="AX2161" s="25">
        <v>5.0084581216724502E-2</v>
      </c>
      <c r="AY2161" s="26">
        <v>-1.1769777701592801</v>
      </c>
      <c r="AZ2161" s="26">
        <v>0.41965874791048902</v>
      </c>
      <c r="BA2161" s="26">
        <v>-1.4793188571820799</v>
      </c>
      <c r="BB2161" s="85">
        <v>5.1599859931138799E-3</v>
      </c>
      <c r="BC2161" s="88">
        <v>-9.8713205864769407</v>
      </c>
      <c r="BD2161" s="18">
        <v>43748</v>
      </c>
      <c r="BE2161" s="18">
        <v>43920</v>
      </c>
      <c r="BF2161" s="20"/>
      <c r="BG2161" s="18"/>
    </row>
    <row r="2162" spans="2:59" x14ac:dyDescent="0.25">
      <c r="B2162" s="14" t="s">
        <v>6661</v>
      </c>
      <c r="C2162" s="14" t="s">
        <v>6662</v>
      </c>
      <c r="D2162" s="14" t="s">
        <v>6624</v>
      </c>
      <c r="E2162" s="16" t="s">
        <v>257</v>
      </c>
      <c r="F2162" s="16" t="s">
        <v>431</v>
      </c>
      <c r="G2162" s="81" t="s">
        <v>205</v>
      </c>
      <c r="H2162" s="82" t="s">
        <v>288</v>
      </c>
      <c r="I2162" s="17" t="s">
        <v>31</v>
      </c>
      <c r="J2162" s="17" t="s">
        <v>6663</v>
      </c>
      <c r="L2162" s="18">
        <v>44022</v>
      </c>
      <c r="M2162" s="83">
        <v>1352.91119999997</v>
      </c>
      <c r="N2162" s="84">
        <v>1352.91119999997</v>
      </c>
      <c r="O2162" s="84">
        <v>1439.8056000005499</v>
      </c>
      <c r="P2162" s="85">
        <f t="shared" si="33"/>
        <v>0.93964851921638115</v>
      </c>
      <c r="Q2162" s="18">
        <v>43748</v>
      </c>
      <c r="R2162" s="86">
        <v>3453886.9589999998</v>
      </c>
      <c r="S2162" s="86">
        <v>4492180.8870625002</v>
      </c>
      <c r="T2162" s="15"/>
      <c r="U2162" s="19">
        <v>-1.2632302559722999E-3</v>
      </c>
      <c r="V2162" s="51">
        <v>-8.4410110230237506E-2</v>
      </c>
      <c r="W2162" s="19">
        <v>7.9942243282857799E-3</v>
      </c>
      <c r="X2162" s="51">
        <v>1.5883396838944499</v>
      </c>
      <c r="Y2162" s="19">
        <v>-2.3729758742774699E-2</v>
      </c>
      <c r="Z2162" s="51">
        <v>16.958697583962898</v>
      </c>
      <c r="AA2162" s="19">
        <v>-3.3572039325008497E-2</v>
      </c>
      <c r="AB2162" s="51">
        <v>17.219462970650099</v>
      </c>
      <c r="AC2162" s="19">
        <v>2.3520346734585501E-2</v>
      </c>
      <c r="AD2162" s="51">
        <v>26.637890171725299</v>
      </c>
      <c r="AE2162" s="19">
        <v>5.3922050921755699E-2</v>
      </c>
      <c r="AF2162" s="87">
        <v>23.169437140779301</v>
      </c>
      <c r="AG2162" s="19">
        <v>-1.00909872344346E-3</v>
      </c>
      <c r="AH2162" s="51">
        <v>-1.89973086417012</v>
      </c>
      <c r="AI2162" s="19">
        <v>-2.23790179670686E-2</v>
      </c>
      <c r="AJ2162" s="51">
        <v>11.489015410290399</v>
      </c>
      <c r="AK2162" s="19">
        <v>0.35291119999950799</v>
      </c>
      <c r="AL2162" s="19">
        <v>4.2477174480154603E-2</v>
      </c>
      <c r="AM2162" s="51">
        <v>31.042682156461499</v>
      </c>
      <c r="AN2162" s="15"/>
      <c r="AO2162" s="22">
        <v>1.24596306795866E-2</v>
      </c>
      <c r="AP2162" s="22">
        <v>-2.2335127529004201E-2</v>
      </c>
      <c r="AQ2162" s="22">
        <v>3.0966460222771299E-2</v>
      </c>
      <c r="AR2162" s="22">
        <v>-4.1081141340328003E-2</v>
      </c>
      <c r="AS2162" s="20">
        <v>6</v>
      </c>
      <c r="AT2162" s="20">
        <v>6</v>
      </c>
      <c r="AU2162" s="20">
        <v>7</v>
      </c>
      <c r="AV2162" s="21">
        <v>5</v>
      </c>
      <c r="AW2162" s="15"/>
      <c r="AX2162" s="25">
        <v>5.0084495170376601E-2</v>
      </c>
      <c r="AY2162" s="26">
        <v>-1.11562318923461</v>
      </c>
      <c r="AZ2162" s="26">
        <v>0.43086856831405401</v>
      </c>
      <c r="BA2162" s="26">
        <v>-1.40492649828229</v>
      </c>
      <c r="BB2162" s="85">
        <v>5.1600343471000102E-3</v>
      </c>
      <c r="BC2162" s="88">
        <v>-9.7240488577372197</v>
      </c>
      <c r="BD2162" s="18">
        <v>43748</v>
      </c>
      <c r="BE2162" s="18">
        <v>43920</v>
      </c>
      <c r="BF2162" s="20"/>
      <c r="BG2162" s="18"/>
    </row>
    <row r="2163" spans="2:59" x14ac:dyDescent="0.25">
      <c r="B2163" s="14" t="s">
        <v>6664</v>
      </c>
      <c r="C2163" s="14" t="s">
        <v>6665</v>
      </c>
      <c r="D2163" s="14" t="s">
        <v>6624</v>
      </c>
      <c r="E2163" s="16" t="s">
        <v>47</v>
      </c>
      <c r="F2163" s="16" t="s">
        <v>431</v>
      </c>
      <c r="G2163" s="81" t="s">
        <v>205</v>
      </c>
      <c r="H2163" s="82" t="s">
        <v>288</v>
      </c>
      <c r="I2163" s="17" t="s">
        <v>31</v>
      </c>
      <c r="J2163" s="17" t="s">
        <v>6666</v>
      </c>
      <c r="L2163" s="18">
        <v>44022</v>
      </c>
      <c r="M2163" s="83">
        <v>1401.1273999996499</v>
      </c>
      <c r="N2163" s="84">
        <v>1401.1273999996499</v>
      </c>
      <c r="O2163" s="84">
        <v>1485.5427999999399</v>
      </c>
      <c r="P2163" s="85">
        <f t="shared" si="33"/>
        <v>0.94317538343540597</v>
      </c>
      <c r="Q2163" s="18">
        <v>43748</v>
      </c>
      <c r="R2163" s="86">
        <v>2367080.8569999998</v>
      </c>
      <c r="S2163" s="86">
        <v>4081421.1429687501</v>
      </c>
      <c r="T2163" s="15"/>
      <c r="U2163" s="19">
        <v>-1.2495007595134701E-3</v>
      </c>
      <c r="V2163" s="51">
        <v>-8.30371605843538E-2</v>
      </c>
      <c r="W2163" s="19">
        <v>8.4075259946985205E-3</v>
      </c>
      <c r="X2163" s="51">
        <v>1.6296698505357201</v>
      </c>
      <c r="Y2163" s="19">
        <v>-2.12992304241197E-2</v>
      </c>
      <c r="Z2163" s="51">
        <v>17.201750415843001</v>
      </c>
      <c r="AA2163" s="19">
        <v>-2.87212416542388E-2</v>
      </c>
      <c r="AB2163" s="51">
        <v>17.7045427377452</v>
      </c>
      <c r="AC2163" s="19">
        <v>3.3814006987085997E-2</v>
      </c>
      <c r="AD2163" s="51">
        <v>27.6672561969608</v>
      </c>
      <c r="AE2163" s="19">
        <v>6.9857560769378296E-2</v>
      </c>
      <c r="AF2163" s="87">
        <v>24.762988125526999</v>
      </c>
      <c r="AG2163" s="19">
        <v>-8.7253476522164398E-4</v>
      </c>
      <c r="AH2163" s="51">
        <v>-1.88607446834794</v>
      </c>
      <c r="AI2163" s="19">
        <v>-1.9811234627923099E-2</v>
      </c>
      <c r="AJ2163" s="51">
        <v>11.7457937442086</v>
      </c>
      <c r="AK2163" s="19">
        <v>0.40112740000069602</v>
      </c>
      <c r="AL2163" s="19">
        <v>4.75136074855982E-2</v>
      </c>
      <c r="AM2163" s="51">
        <v>35.864302156609497</v>
      </c>
      <c r="AN2163" s="15"/>
      <c r="AO2163" s="22">
        <v>1.2473514078010299E-2</v>
      </c>
      <c r="AP2163" s="22">
        <v>-2.2321798695884399E-2</v>
      </c>
      <c r="AQ2163" s="22">
        <v>3.1389105028210899E-2</v>
      </c>
      <c r="AR2163" s="22">
        <v>-4.06749921176379E-2</v>
      </c>
      <c r="AS2163" s="20">
        <v>7</v>
      </c>
      <c r="AT2163" s="20">
        <v>5</v>
      </c>
      <c r="AU2163" s="20">
        <v>7</v>
      </c>
      <c r="AV2163" s="21">
        <v>5</v>
      </c>
      <c r="AW2163" s="15"/>
      <c r="AX2163" s="25">
        <v>5.0084949420852398E-2</v>
      </c>
      <c r="AY2163" s="26">
        <v>-1.02681453776131</v>
      </c>
      <c r="AZ2163" s="26">
        <v>0.44709077064590003</v>
      </c>
      <c r="BA2163" s="26">
        <v>-1.2967048832761101</v>
      </c>
      <c r="BB2163" s="85">
        <v>5.1601638004649397E-3</v>
      </c>
      <c r="BC2163" s="88">
        <v>-9.5113920649309893</v>
      </c>
      <c r="BD2163" s="18">
        <v>43748</v>
      </c>
      <c r="BE2163" s="18">
        <v>43920</v>
      </c>
      <c r="BF2163" s="20"/>
      <c r="BG2163" s="18"/>
    </row>
    <row r="2164" spans="2:59" x14ac:dyDescent="0.25">
      <c r="B2164" s="14" t="s">
        <v>6667</v>
      </c>
      <c r="C2164" s="14" t="s">
        <v>6668</v>
      </c>
      <c r="D2164" s="14" t="s">
        <v>6624</v>
      </c>
      <c r="E2164" s="16" t="s">
        <v>51</v>
      </c>
      <c r="F2164" s="16" t="s">
        <v>431</v>
      </c>
      <c r="G2164" s="81" t="s">
        <v>205</v>
      </c>
      <c r="H2164" s="82" t="s">
        <v>288</v>
      </c>
      <c r="I2164" s="17" t="s">
        <v>31</v>
      </c>
      <c r="J2164" s="17" t="s">
        <v>6669</v>
      </c>
      <c r="L2164" s="18">
        <v>44022</v>
      </c>
      <c r="M2164" s="83">
        <v>1343.9093999993099</v>
      </c>
      <c r="N2164" s="84">
        <v>1343.9093999993099</v>
      </c>
      <c r="O2164" s="84">
        <v>1431.3936000000699</v>
      </c>
      <c r="P2164" s="85">
        <f t="shared" si="33"/>
        <v>0.9388818002254895</v>
      </c>
      <c r="Q2164" s="18">
        <v>43748</v>
      </c>
      <c r="R2164" s="86">
        <v>604631.46699999995</v>
      </c>
      <c r="S2164" s="86">
        <v>1219480.5257441399</v>
      </c>
      <c r="T2164" s="15"/>
      <c r="U2164" s="19">
        <v>-1.26618853028049E-3</v>
      </c>
      <c r="V2164" s="51">
        <v>-8.47059376610559E-2</v>
      </c>
      <c r="W2164" s="19">
        <v>7.9042570396268292E-3</v>
      </c>
      <c r="X2164" s="51">
        <v>1.57934295502855</v>
      </c>
      <c r="Y2164" s="19">
        <v>-2.42584681236622E-2</v>
      </c>
      <c r="Z2164" s="51">
        <v>16.9058266458742</v>
      </c>
      <c r="AA2164" s="19">
        <v>-3.4625657328433597E-2</v>
      </c>
      <c r="AB2164" s="51">
        <v>17.114101170329398</v>
      </c>
      <c r="AC2164" s="19">
        <v>2.1291176899467201E-2</v>
      </c>
      <c r="AD2164" s="51">
        <v>26.414973188191698</v>
      </c>
      <c r="AE2164" s="19">
        <v>5.0481624359235901E-2</v>
      </c>
      <c r="AF2164" s="87">
        <v>22.825394484534598</v>
      </c>
      <c r="AG2164" s="19">
        <v>-1.03879642665561E-3</v>
      </c>
      <c r="AH2164" s="51">
        <v>-1.90270063449134</v>
      </c>
      <c r="AI2164" s="19">
        <v>-2.29375777162204E-2</v>
      </c>
      <c r="AJ2164" s="51">
        <v>11.4331594353716</v>
      </c>
      <c r="AK2164" s="19">
        <v>0.34390939999895598</v>
      </c>
      <c r="AL2164" s="19">
        <v>4.1519786076605697E-2</v>
      </c>
      <c r="AM2164" s="51">
        <v>30.142502156406401</v>
      </c>
      <c r="AN2164" s="15"/>
      <c r="AO2164" s="22">
        <v>1.2456598391509E-2</v>
      </c>
      <c r="AP2164" s="22">
        <v>-2.2338072857564801E-2</v>
      </c>
      <c r="AQ2164" s="22">
        <v>3.08744112990098E-2</v>
      </c>
      <c r="AR2164" s="22">
        <v>-4.1169641165688498E-2</v>
      </c>
      <c r="AS2164" s="20">
        <v>6</v>
      </c>
      <c r="AT2164" s="20">
        <v>6</v>
      </c>
      <c r="AU2164" s="20">
        <v>7</v>
      </c>
      <c r="AV2164" s="21">
        <v>5</v>
      </c>
      <c r="AW2164" s="15"/>
      <c r="AX2164" s="25">
        <v>5.0084498362193697E-2</v>
      </c>
      <c r="AY2164" s="26">
        <v>-1.1349116713754499</v>
      </c>
      <c r="AZ2164" s="26">
        <v>0.42734451571732301</v>
      </c>
      <c r="BA2164" s="26">
        <v>-1.4283462439816501</v>
      </c>
      <c r="BB2164" s="85">
        <v>5.16001664233954E-3</v>
      </c>
      <c r="BC2164" s="88">
        <v>-9.7703175423230295</v>
      </c>
      <c r="BD2164" s="18">
        <v>43748</v>
      </c>
      <c r="BE2164" s="18">
        <v>43920</v>
      </c>
      <c r="BF2164" s="20"/>
      <c r="BG2164" s="18"/>
    </row>
    <row r="2165" spans="2:59" x14ac:dyDescent="0.25">
      <c r="B2165" s="14" t="s">
        <v>6670</v>
      </c>
      <c r="C2165" s="14" t="s">
        <v>6671</v>
      </c>
      <c r="D2165" s="14" t="s">
        <v>6624</v>
      </c>
      <c r="E2165" s="16" t="s">
        <v>55</v>
      </c>
      <c r="F2165" s="16" t="s">
        <v>431</v>
      </c>
      <c r="G2165" s="81" t="s">
        <v>205</v>
      </c>
      <c r="H2165" s="82" t="s">
        <v>288</v>
      </c>
      <c r="I2165" s="17" t="s">
        <v>31</v>
      </c>
      <c r="J2165" s="17" t="s">
        <v>6672</v>
      </c>
      <c r="L2165" s="18">
        <v>44022</v>
      </c>
      <c r="M2165" s="83">
        <v>1357.7515999991399</v>
      </c>
      <c r="N2165" s="84">
        <v>1357.7515999991399</v>
      </c>
      <c r="O2165" s="84">
        <v>1444.8479999993001</v>
      </c>
      <c r="P2165" s="85">
        <f t="shared" si="33"/>
        <v>0.93971933379829409</v>
      </c>
      <c r="Q2165" s="18">
        <v>43748</v>
      </c>
      <c r="R2165" s="86">
        <v>3617515.2069999999</v>
      </c>
      <c r="S2165" s="86">
        <v>6139739.7193750003</v>
      </c>
      <c r="T2165" s="15"/>
      <c r="U2165" s="19">
        <v>-1.2629200309675101E-3</v>
      </c>
      <c r="V2165" s="51">
        <v>-8.4379087729757898E-2</v>
      </c>
      <c r="W2165" s="19">
        <v>8.0025396200653597E-3</v>
      </c>
      <c r="X2165" s="51">
        <v>1.5891712130724001</v>
      </c>
      <c r="Y2165" s="19">
        <v>-2.3680861550929001E-2</v>
      </c>
      <c r="Z2165" s="51">
        <v>16.963587303151101</v>
      </c>
      <c r="AA2165" s="19">
        <v>-3.3474660729552901E-2</v>
      </c>
      <c r="AB2165" s="51">
        <v>17.229200830217501</v>
      </c>
      <c r="AC2165" s="19">
        <v>2.3726448851448399E-2</v>
      </c>
      <c r="AD2165" s="51">
        <v>26.658500383404299</v>
      </c>
      <c r="AE2165" s="19">
        <v>5.4240339492025703E-2</v>
      </c>
      <c r="AF2165" s="87">
        <v>23.201265997806299</v>
      </c>
      <c r="AG2165" s="19">
        <v>-1.00631342775159E-3</v>
      </c>
      <c r="AH2165" s="51">
        <v>-1.89945233460094</v>
      </c>
      <c r="AI2165" s="19">
        <v>-2.2327416059852102E-2</v>
      </c>
      <c r="AJ2165" s="51">
        <v>11.4941756010085</v>
      </c>
      <c r="AK2165" s="19">
        <v>0.35775159999844602</v>
      </c>
      <c r="AL2165" s="19">
        <v>4.29897073263419E-2</v>
      </c>
      <c r="AM2165" s="51">
        <v>31.526722156355401</v>
      </c>
      <c r="AN2165" s="15"/>
      <c r="AO2165" s="22">
        <v>1.2459848461730901E-2</v>
      </c>
      <c r="AP2165" s="22">
        <v>-2.2334906916512399E-2</v>
      </c>
      <c r="AQ2165" s="22">
        <v>3.0974988412708598E-2</v>
      </c>
      <c r="AR2165" s="22">
        <v>-4.1072973803238703E-2</v>
      </c>
      <c r="AS2165" s="20">
        <v>6</v>
      </c>
      <c r="AT2165" s="20">
        <v>6</v>
      </c>
      <c r="AU2165" s="20">
        <v>7</v>
      </c>
      <c r="AV2165" s="21">
        <v>5</v>
      </c>
      <c r="AW2165" s="15"/>
      <c r="AX2165" s="25">
        <v>5.0084476971605903E-2</v>
      </c>
      <c r="AY2165" s="26">
        <v>-1.1138358268417501</v>
      </c>
      <c r="AZ2165" s="26">
        <v>0.43119506190305401</v>
      </c>
      <c r="BA2165" s="26">
        <v>-1.40275393356569</v>
      </c>
      <c r="BB2165" s="85">
        <v>5.1600340450568202E-3</v>
      </c>
      <c r="BC2165" s="88">
        <v>-9.7197767515317501</v>
      </c>
      <c r="BD2165" s="18">
        <v>43748</v>
      </c>
      <c r="BE2165" s="18">
        <v>43920</v>
      </c>
      <c r="BF2165" s="20"/>
      <c r="BG2165" s="18"/>
    </row>
    <row r="2166" spans="2:59" x14ac:dyDescent="0.25">
      <c r="B2166" s="14" t="s">
        <v>6673</v>
      </c>
      <c r="C2166" s="14" t="s">
        <v>6674</v>
      </c>
      <c r="D2166" s="14" t="s">
        <v>6624</v>
      </c>
      <c r="E2166" s="16" t="s">
        <v>458</v>
      </c>
      <c r="F2166" s="16" t="s">
        <v>431</v>
      </c>
      <c r="G2166" s="81" t="s">
        <v>205</v>
      </c>
      <c r="H2166" s="82" t="s">
        <v>288</v>
      </c>
      <c r="I2166" s="17" t="s">
        <v>31</v>
      </c>
      <c r="J2166" s="17" t="s">
        <v>6675</v>
      </c>
      <c r="L2166" s="18">
        <v>44022</v>
      </c>
      <c r="M2166" s="83">
        <v>1398.6346000004601</v>
      </c>
      <c r="N2166" s="84">
        <v>1398.6346000004601</v>
      </c>
      <c r="O2166" s="84">
        <v>1481.78910000063</v>
      </c>
      <c r="P2166" s="85">
        <f t="shared" si="33"/>
        <v>0.94388236490595412</v>
      </c>
      <c r="Q2166" s="18">
        <v>43748</v>
      </c>
      <c r="R2166" s="86">
        <v>728707.28599999996</v>
      </c>
      <c r="S2166" s="86">
        <v>1879932.8462285199</v>
      </c>
      <c r="T2166" s="15"/>
      <c r="U2166" s="19">
        <v>-1.2468039039958999E-3</v>
      </c>
      <c r="V2166" s="51">
        <v>-8.2767475032596793E-2</v>
      </c>
      <c r="W2166" s="19">
        <v>8.4901870777684997E-3</v>
      </c>
      <c r="X2166" s="51">
        <v>1.63793595884272</v>
      </c>
      <c r="Y2166" s="19">
        <v>-2.0812436731830499E-2</v>
      </c>
      <c r="Z2166" s="51">
        <v>17.250429785053701</v>
      </c>
      <c r="AA2166" s="19">
        <v>-2.7748183971198201E-2</v>
      </c>
      <c r="AB2166" s="51">
        <v>17.801848506031099</v>
      </c>
      <c r="AC2166" s="19">
        <v>3.5885056191546E-2</v>
      </c>
      <c r="AD2166" s="51">
        <v>27.874361117399499</v>
      </c>
      <c r="AE2166" s="19">
        <v>7.3073450774245402E-2</v>
      </c>
      <c r="AF2166" s="87">
        <v>25.084577126020999</v>
      </c>
      <c r="AG2166" s="19">
        <v>-8.4525286092684805E-4</v>
      </c>
      <c r="AH2166" s="51">
        <v>-1.88334627791846</v>
      </c>
      <c r="AI2166" s="19">
        <v>-1.9296920740998799E-2</v>
      </c>
      <c r="AJ2166" s="51">
        <v>11.797225132890199</v>
      </c>
      <c r="AK2166" s="19">
        <v>0.39863460000022299</v>
      </c>
      <c r="AL2166" s="19">
        <v>4.7256913860110203E-2</v>
      </c>
      <c r="AM2166" s="51">
        <v>35.615022156562198</v>
      </c>
      <c r="AN2166" s="15"/>
      <c r="AO2166" s="22">
        <v>1.2476220032112901E-2</v>
      </c>
      <c r="AP2166" s="22">
        <v>-2.2319121560030901E-2</v>
      </c>
      <c r="AQ2166" s="22">
        <v>3.1473618990276002E-2</v>
      </c>
      <c r="AR2166" s="22">
        <v>-4.0593720363176503E-2</v>
      </c>
      <c r="AS2166" s="20">
        <v>7</v>
      </c>
      <c r="AT2166" s="20">
        <v>5</v>
      </c>
      <c r="AU2166" s="20">
        <v>7</v>
      </c>
      <c r="AV2166" s="21">
        <v>5</v>
      </c>
      <c r="AW2166" s="15"/>
      <c r="AX2166" s="25">
        <v>5.0085083890080602E-2</v>
      </c>
      <c r="AY2166" s="26">
        <v>-1.0090066056218301</v>
      </c>
      <c r="AZ2166" s="26">
        <v>0.45034342640065</v>
      </c>
      <c r="BA2166" s="26">
        <v>-1.27492744038682</v>
      </c>
      <c r="BB2166" s="85">
        <v>5.1601941772150897E-3</v>
      </c>
      <c r="BC2166" s="88">
        <v>-9.4687968754005905</v>
      </c>
      <c r="BD2166" s="18">
        <v>43748</v>
      </c>
      <c r="BE2166" s="18">
        <v>43920</v>
      </c>
      <c r="BF2166" s="20"/>
      <c r="BG2166" s="18"/>
    </row>
    <row r="2167" spans="2:59" x14ac:dyDescent="0.25">
      <c r="B2167" s="14" t="s">
        <v>6676</v>
      </c>
      <c r="C2167" s="14" t="s">
        <v>6677</v>
      </c>
      <c r="D2167" s="14" t="s">
        <v>6624</v>
      </c>
      <c r="E2167" s="16" t="s">
        <v>59</v>
      </c>
      <c r="F2167" s="16" t="s">
        <v>431</v>
      </c>
      <c r="G2167" s="81" t="s">
        <v>205</v>
      </c>
      <c r="H2167" s="82" t="s">
        <v>288</v>
      </c>
      <c r="I2167" s="17" t="s">
        <v>31</v>
      </c>
      <c r="J2167" s="17" t="s">
        <v>6678</v>
      </c>
      <c r="L2167" s="18">
        <v>44022</v>
      </c>
      <c r="M2167" s="83">
        <v>1174.25339999981</v>
      </c>
      <c r="N2167" s="84">
        <v>1174.25339999981</v>
      </c>
      <c r="O2167" s="84">
        <v>1214.99899999984</v>
      </c>
      <c r="P2167" s="85">
        <f t="shared" si="33"/>
        <v>0.96646449914770682</v>
      </c>
      <c r="Q2167" s="18">
        <v>43748</v>
      </c>
      <c r="R2167" s="86">
        <v>0</v>
      </c>
      <c r="S2167" s="86">
        <v>529319.14849609404</v>
      </c>
      <c r="T2167" s="15"/>
      <c r="U2167" s="19">
        <v>0</v>
      </c>
      <c r="V2167" s="51">
        <v>4.1912915366992799E-2</v>
      </c>
      <c r="W2167" s="19">
        <v>0</v>
      </c>
      <c r="X2167" s="51">
        <v>0.78891725106586796</v>
      </c>
      <c r="Y2167" s="19">
        <v>3.8783746622357302E-3</v>
      </c>
      <c r="Z2167" s="51">
        <v>19.719510924478499</v>
      </c>
      <c r="AA2167" s="19">
        <v>-5.7411561174376402E-3</v>
      </c>
      <c r="AB2167" s="51">
        <v>20.002551291429</v>
      </c>
      <c r="AC2167" s="19">
        <v>5.4049206832132803E-2</v>
      </c>
      <c r="AD2167" s="51">
        <v>29.690776181465498</v>
      </c>
      <c r="AE2167" s="19">
        <v>8.6443856805999503E-2</v>
      </c>
      <c r="AF2167" s="87">
        <v>26.421617729211</v>
      </c>
      <c r="AG2167" s="19">
        <v>0</v>
      </c>
      <c r="AH2167" s="51">
        <v>-1.79882099182578</v>
      </c>
      <c r="AI2167" s="19">
        <v>5.2947223648516202E-3</v>
      </c>
      <c r="AJ2167" s="51">
        <v>14.2563894434861</v>
      </c>
      <c r="AK2167" s="19">
        <v>0.174253400000453</v>
      </c>
      <c r="AL2167" s="19">
        <v>2.2353998692779001E-2</v>
      </c>
      <c r="AM2167" s="51">
        <v>13.176902156556</v>
      </c>
      <c r="AN2167" s="15"/>
      <c r="AO2167" s="22">
        <v>1.18446604137716E-2</v>
      </c>
      <c r="AP2167" s="22">
        <v>-2.2332496214403402E-2</v>
      </c>
      <c r="AQ2167" s="22">
        <v>1.3443033238217999E-2</v>
      </c>
      <c r="AR2167" s="22">
        <v>-2.9645625134435201E-2</v>
      </c>
      <c r="AS2167" s="20">
        <v>5</v>
      </c>
      <c r="AT2167" s="20">
        <v>2</v>
      </c>
      <c r="AU2167" s="20">
        <v>7</v>
      </c>
      <c r="AV2167" s="21">
        <v>5</v>
      </c>
      <c r="AW2167" s="15"/>
      <c r="AX2167" s="25">
        <v>3.1902129062436897E-2</v>
      </c>
      <c r="AY2167" s="26">
        <v>-1.0528017425476699</v>
      </c>
      <c r="AZ2167" s="26">
        <v>0.52306110284826002</v>
      </c>
      <c r="BA2167" s="26">
        <v>-1.2864931874446499</v>
      </c>
      <c r="BB2167" s="85">
        <v>3.2807363923120598E-3</v>
      </c>
      <c r="BC2167" s="88">
        <v>-6.0491654724828496</v>
      </c>
      <c r="BD2167" s="18">
        <v>43748</v>
      </c>
      <c r="BE2167" s="18">
        <v>43783</v>
      </c>
      <c r="BF2167" s="20"/>
      <c r="BG2167" s="18"/>
    </row>
    <row r="2168" spans="2:59" x14ac:dyDescent="0.25">
      <c r="B2168" s="14" t="s">
        <v>6679</v>
      </c>
      <c r="C2168" s="14" t="s">
        <v>6680</v>
      </c>
      <c r="D2168" s="14" t="s">
        <v>6624</v>
      </c>
      <c r="E2168" s="16" t="s">
        <v>320</v>
      </c>
      <c r="F2168" s="16" t="s">
        <v>431</v>
      </c>
      <c r="G2168" s="81" t="s">
        <v>205</v>
      </c>
      <c r="H2168" s="82" t="s">
        <v>288</v>
      </c>
      <c r="I2168" s="17" t="s">
        <v>31</v>
      </c>
      <c r="J2168" s="17" t="s">
        <v>6681</v>
      </c>
      <c r="L2168" s="18">
        <v>44022</v>
      </c>
      <c r="M2168" s="83">
        <v>1141.1035999991</v>
      </c>
      <c r="N2168" s="84">
        <v>1141.1035999991</v>
      </c>
      <c r="O2168" s="84">
        <v>1206.42049999908</v>
      </c>
      <c r="P2168" s="85">
        <f t="shared" si="33"/>
        <v>0.9458589272977127</v>
      </c>
      <c r="Q2168" s="18">
        <v>43748</v>
      </c>
      <c r="R2168" s="86">
        <v>118.396</v>
      </c>
      <c r="S2168" s="86">
        <v>120.21048473286601</v>
      </c>
      <c r="T2168" s="15"/>
      <c r="U2168" s="19">
        <v>-1.24006538680987E-3</v>
      </c>
      <c r="V2168" s="51">
        <v>-8.2093623313994599E-2</v>
      </c>
      <c r="W2168" s="19">
        <v>8.5955296308384294E-3</v>
      </c>
      <c r="X2168" s="51">
        <v>1.6484702141497101</v>
      </c>
      <c r="Y2168" s="19">
        <v>-1.9835744195916001E-2</v>
      </c>
      <c r="Z2168" s="51">
        <v>17.348099038645199</v>
      </c>
      <c r="AA2168" s="19">
        <v>-2.4608075068499598E-2</v>
      </c>
      <c r="AB2168" s="51">
        <v>18.115859396319099</v>
      </c>
      <c r="AC2168" s="19">
        <v>4.3489441091878703E-2</v>
      </c>
      <c r="AD2168" s="51">
        <v>28.634799607447299</v>
      </c>
      <c r="AE2168" s="19">
        <v>8.5216161423886702E-2</v>
      </c>
      <c r="AF2168" s="87">
        <v>26.298848190985201</v>
      </c>
      <c r="AG2168" s="19">
        <v>-8.0173783589998504E-4</v>
      </c>
      <c r="AH2168" s="51">
        <v>-1.8789947754157801</v>
      </c>
      <c r="AI2168" s="19">
        <v>-1.82101608697849E-2</v>
      </c>
      <c r="AJ2168" s="51">
        <v>11.9059011200152</v>
      </c>
      <c r="AK2168" s="19">
        <v>0.14110359999904201</v>
      </c>
      <c r="AL2168" s="19">
        <v>3.3280953830399099E-2</v>
      </c>
      <c r="AM2168" s="51">
        <v>16.845209927385401</v>
      </c>
      <c r="AN2168" s="15"/>
      <c r="AO2168" s="22">
        <v>1.2483400556447999E-2</v>
      </c>
      <c r="AP2168" s="22">
        <v>-2.2301693707049701E-2</v>
      </c>
      <c r="AQ2168" s="22">
        <v>3.1596581546182299E-2</v>
      </c>
      <c r="AR2168" s="22">
        <v>-4.0479796913132297E-2</v>
      </c>
      <c r="AS2168" s="20">
        <v>7</v>
      </c>
      <c r="AT2168" s="20">
        <v>5</v>
      </c>
      <c r="AU2168" s="20">
        <v>7</v>
      </c>
      <c r="AV2168" s="21">
        <v>5</v>
      </c>
      <c r="AW2168" s="15"/>
      <c r="AX2168" s="25">
        <v>5.00896589876356E-2</v>
      </c>
      <c r="AY2168" s="26">
        <v>-0.95134981471619495</v>
      </c>
      <c r="AZ2168" s="26">
        <v>0.460830474826253</v>
      </c>
      <c r="BA2168" s="26">
        <v>-1.2039980413083</v>
      </c>
      <c r="BB2168" s="85">
        <v>5.1607172529202199E-3</v>
      </c>
      <c r="BC2168" s="88">
        <v>-9.3119107308448292</v>
      </c>
      <c r="BD2168" s="18">
        <v>43748</v>
      </c>
      <c r="BE2168" s="18">
        <v>43920</v>
      </c>
      <c r="BF2168" s="20"/>
      <c r="BG2168" s="18"/>
    </row>
    <row r="2169" spans="2:59" x14ac:dyDescent="0.25">
      <c r="B2169" s="14" t="s">
        <v>6682</v>
      </c>
      <c r="C2169" s="14" t="s">
        <v>6683</v>
      </c>
      <c r="D2169" s="14" t="s">
        <v>6624</v>
      </c>
      <c r="E2169" s="16" t="s">
        <v>6684</v>
      </c>
      <c r="F2169" s="16" t="s">
        <v>431</v>
      </c>
      <c r="G2169" s="81" t="s">
        <v>205</v>
      </c>
      <c r="H2169" s="82" t="s">
        <v>288</v>
      </c>
      <c r="I2169" s="17" t="s">
        <v>31</v>
      </c>
      <c r="J2169" s="17" t="s">
        <v>64</v>
      </c>
      <c r="L2169" s="18">
        <v>44022</v>
      </c>
      <c r="M2169" s="83">
        <v>1099.05550000072</v>
      </c>
      <c r="N2169" s="84">
        <v>1099.05550000072</v>
      </c>
      <c r="O2169" s="84">
        <v>1157.8739000000101</v>
      </c>
      <c r="P2169" s="85">
        <f t="shared" si="33"/>
        <v>0.94920137676538907</v>
      </c>
      <c r="Q2169" s="18">
        <v>43748</v>
      </c>
      <c r="R2169" s="86">
        <v>4122120.534</v>
      </c>
      <c r="S2169" s="86">
        <v>7405684.6727265604</v>
      </c>
      <c r="T2169" s="15"/>
      <c r="U2169" s="19">
        <v>-1.2263666549188199E-3</v>
      </c>
      <c r="V2169" s="51">
        <v>-8.0723750124889193E-2</v>
      </c>
      <c r="W2169" s="19">
        <v>9.1102722799405508E-3</v>
      </c>
      <c r="X2169" s="51">
        <v>1.6999444790599201</v>
      </c>
      <c r="Y2169" s="19">
        <v>-1.71536920515791E-2</v>
      </c>
      <c r="Z2169" s="51">
        <v>17.6163042530825</v>
      </c>
      <c r="AA2169" s="19">
        <v>-2.0419260774360699E-2</v>
      </c>
      <c r="AB2169" s="51">
        <v>18.534740825736701</v>
      </c>
      <c r="AC2169" s="19">
        <v>5.1550849149862202E-2</v>
      </c>
      <c r="AD2169" s="51">
        <v>29.440940413245698</v>
      </c>
      <c r="AE2169" s="19"/>
      <c r="AF2169" s="87"/>
      <c r="AG2169" s="19">
        <v>-6.4050344008137504E-4</v>
      </c>
      <c r="AH2169" s="51">
        <v>-1.86287133583392</v>
      </c>
      <c r="AI2169" s="19">
        <v>-1.54307975963093E-2</v>
      </c>
      <c r="AJ2169" s="51">
        <v>12.1838374473591</v>
      </c>
      <c r="AK2169" s="19">
        <v>9.90555000008317E-2</v>
      </c>
      <c r="AL2169" s="19">
        <v>3.1025735983348599E-2</v>
      </c>
      <c r="AM2169" s="51">
        <v>30.044725094485301</v>
      </c>
      <c r="AN2169" s="15"/>
      <c r="AO2169" s="22">
        <v>1.2496888670284499E-2</v>
      </c>
      <c r="AP2169" s="22">
        <v>-2.2299014117379602E-2</v>
      </c>
      <c r="AQ2169" s="22">
        <v>3.2107998655192198E-2</v>
      </c>
      <c r="AR2169" s="22">
        <v>-3.9984083233321102E-2</v>
      </c>
      <c r="AS2169" s="20">
        <v>7</v>
      </c>
      <c r="AT2169" s="20">
        <v>5</v>
      </c>
      <c r="AU2169" s="20">
        <v>7</v>
      </c>
      <c r="AV2169" s="21">
        <v>5</v>
      </c>
      <c r="AW2169" s="15"/>
      <c r="AX2169" s="25">
        <v>5.0086972410281302E-2</v>
      </c>
      <c r="AY2169" s="26">
        <v>-0.87484531191148596</v>
      </c>
      <c r="AZ2169" s="26">
        <v>0.474843346423313</v>
      </c>
      <c r="BA2169" s="26">
        <v>-1.1100457474585701</v>
      </c>
      <c r="BB2169" s="85">
        <v>5.16051351773967E-3</v>
      </c>
      <c r="BC2169" s="88">
        <v>-9.1487250900390809</v>
      </c>
      <c r="BD2169" s="18">
        <v>43748</v>
      </c>
      <c r="BE2169" s="18">
        <v>43920</v>
      </c>
      <c r="BF2169" s="20"/>
      <c r="BG2169" s="18"/>
    </row>
    <row r="2170" spans="2:59" x14ac:dyDescent="0.25">
      <c r="B2170" s="14" t="s">
        <v>6685</v>
      </c>
      <c r="C2170" s="14" t="s">
        <v>6686</v>
      </c>
      <c r="D2170" s="14" t="s">
        <v>6687</v>
      </c>
      <c r="E2170" s="16" t="s">
        <v>36</v>
      </c>
      <c r="F2170" s="16" t="s">
        <v>431</v>
      </c>
      <c r="G2170" s="81" t="s">
        <v>205</v>
      </c>
      <c r="H2170" s="82" t="s">
        <v>621</v>
      </c>
      <c r="I2170" s="17" t="s">
        <v>31</v>
      </c>
      <c r="J2170" s="17" t="s">
        <v>6688</v>
      </c>
      <c r="L2170" s="18">
        <v>43782</v>
      </c>
      <c r="M2170" s="83"/>
      <c r="N2170" s="84"/>
      <c r="O2170" s="84">
        <v>1230.0646999999899</v>
      </c>
      <c r="P2170" s="85">
        <f t="shared" si="33"/>
        <v>0</v>
      </c>
      <c r="Q2170" s="18">
        <v>43774</v>
      </c>
      <c r="R2170" s="86"/>
      <c r="S2170" s="86">
        <v>754465.155289063</v>
      </c>
      <c r="T2170" s="15"/>
      <c r="U2170" s="19"/>
      <c r="V2170" s="51"/>
      <c r="W2170" s="19"/>
      <c r="X2170" s="51"/>
      <c r="Y2170" s="19"/>
      <c r="Z2170" s="51"/>
      <c r="AA2170" s="19"/>
      <c r="AB2170" s="51"/>
      <c r="AC2170" s="19"/>
      <c r="AD2170" s="51"/>
      <c r="AE2170" s="19"/>
      <c r="AF2170" s="87"/>
      <c r="AG2170" s="19"/>
      <c r="AH2170" s="51"/>
      <c r="AI2170" s="19"/>
      <c r="AJ2170" s="51"/>
      <c r="AK2170" s="19"/>
      <c r="AL2170" s="19"/>
      <c r="AM2170" s="51"/>
      <c r="AN2170" s="15"/>
      <c r="AO2170" s="22">
        <v>1.8818132475644199E-2</v>
      </c>
      <c r="AP2170" s="22">
        <v>-1.21578792850414E-2</v>
      </c>
      <c r="AQ2170" s="22">
        <v>4.5164122733695002E-2</v>
      </c>
      <c r="AR2170" s="22">
        <v>9.0006333084602392E-3</v>
      </c>
      <c r="AS2170" s="20"/>
      <c r="AT2170" s="20"/>
      <c r="AU2170" s="20"/>
      <c r="AV2170" s="21"/>
      <c r="AW2170" s="15"/>
      <c r="AX2170" s="25"/>
      <c r="AY2170" s="26"/>
      <c r="AZ2170" s="26"/>
      <c r="BA2170" s="26"/>
      <c r="BB2170" s="85"/>
      <c r="BC2170" s="88">
        <v>-3.4922351496497899</v>
      </c>
      <c r="BD2170" s="18">
        <v>43711</v>
      </c>
      <c r="BE2170" s="18">
        <v>43721</v>
      </c>
      <c r="BF2170" s="20">
        <v>19</v>
      </c>
      <c r="BG2170" s="18">
        <v>43738</v>
      </c>
    </row>
    <row r="2171" spans="2:59" x14ac:dyDescent="0.25">
      <c r="B2171" s="14" t="s">
        <v>6689</v>
      </c>
      <c r="C2171" s="14" t="s">
        <v>6690</v>
      </c>
      <c r="D2171" s="14" t="s">
        <v>6687</v>
      </c>
      <c r="E2171" s="16" t="s">
        <v>435</v>
      </c>
      <c r="F2171" s="16" t="s">
        <v>431</v>
      </c>
      <c r="G2171" s="81" t="s">
        <v>205</v>
      </c>
      <c r="H2171" s="82" t="s">
        <v>621</v>
      </c>
      <c r="I2171" s="17" t="s">
        <v>31</v>
      </c>
      <c r="J2171" s="17" t="s">
        <v>6691</v>
      </c>
      <c r="L2171" s="18">
        <v>43782</v>
      </c>
      <c r="M2171" s="83"/>
      <c r="N2171" s="84"/>
      <c r="O2171" s="84">
        <v>1261.9506000000999</v>
      </c>
      <c r="P2171" s="85">
        <f t="shared" si="33"/>
        <v>0</v>
      </c>
      <c r="Q2171" s="18">
        <v>43739</v>
      </c>
      <c r="R2171" s="86"/>
      <c r="S2171" s="86">
        <v>94.680499999999995</v>
      </c>
      <c r="T2171" s="15"/>
      <c r="U2171" s="19"/>
      <c r="V2171" s="51"/>
      <c r="W2171" s="19"/>
      <c r="X2171" s="51"/>
      <c r="Y2171" s="19"/>
      <c r="Z2171" s="51"/>
      <c r="AA2171" s="19"/>
      <c r="AB2171" s="51"/>
      <c r="AC2171" s="19"/>
      <c r="AD2171" s="51"/>
      <c r="AE2171" s="19"/>
      <c r="AF2171" s="87"/>
      <c r="AG2171" s="19"/>
      <c r="AH2171" s="51"/>
      <c r="AI2171" s="19"/>
      <c r="AJ2171" s="51"/>
      <c r="AK2171" s="19"/>
      <c r="AL2171" s="19"/>
      <c r="AM2171" s="51"/>
      <c r="AN2171" s="15"/>
      <c r="AO2171" s="22">
        <v>1.54418230413285E-2</v>
      </c>
      <c r="AP2171" s="22">
        <v>-1.2129750490203201E-2</v>
      </c>
      <c r="AQ2171" s="22">
        <v>4.6194002819902401E-2</v>
      </c>
      <c r="AR2171" s="22">
        <v>-1.63140307877256E-2</v>
      </c>
      <c r="AS2171" s="20"/>
      <c r="AT2171" s="20"/>
      <c r="AU2171" s="20"/>
      <c r="AV2171" s="21"/>
      <c r="AW2171" s="15"/>
      <c r="AX2171" s="25"/>
      <c r="AY2171" s="26"/>
      <c r="AZ2171" s="26"/>
      <c r="BA2171" s="26"/>
      <c r="BB2171" s="85"/>
      <c r="BC2171" s="88">
        <v>-3.4566702375887002</v>
      </c>
      <c r="BD2171" s="18">
        <v>43711</v>
      </c>
      <c r="BE2171" s="18">
        <v>43721</v>
      </c>
      <c r="BF2171" s="20">
        <v>19</v>
      </c>
      <c r="BG2171" s="18">
        <v>43738</v>
      </c>
    </row>
    <row r="2172" spans="2:59" x14ac:dyDescent="0.25">
      <c r="B2172" s="14" t="s">
        <v>6692</v>
      </c>
      <c r="C2172" s="14" t="s">
        <v>6693</v>
      </c>
      <c r="D2172" s="14" t="s">
        <v>6687</v>
      </c>
      <c r="E2172" s="16" t="s">
        <v>439</v>
      </c>
      <c r="F2172" s="16" t="s">
        <v>431</v>
      </c>
      <c r="G2172" s="81" t="s">
        <v>205</v>
      </c>
      <c r="H2172" s="82" t="s">
        <v>621</v>
      </c>
      <c r="I2172" s="17" t="s">
        <v>31</v>
      </c>
      <c r="J2172" s="17" t="s">
        <v>6694</v>
      </c>
      <c r="L2172" s="18">
        <v>43782</v>
      </c>
      <c r="M2172" s="83"/>
      <c r="N2172" s="84"/>
      <c r="O2172" s="84">
        <v>985.08660000003897</v>
      </c>
      <c r="P2172" s="85">
        <f t="shared" si="33"/>
        <v>0</v>
      </c>
      <c r="Q2172" s="18">
        <v>43782</v>
      </c>
      <c r="R2172" s="86"/>
      <c r="S2172" s="86">
        <v>0</v>
      </c>
      <c r="T2172" s="15"/>
      <c r="U2172" s="19"/>
      <c r="V2172" s="51"/>
      <c r="W2172" s="19"/>
      <c r="X2172" s="51"/>
      <c r="Y2172" s="19"/>
      <c r="Z2172" s="51"/>
      <c r="AA2172" s="19"/>
      <c r="AB2172" s="51"/>
      <c r="AC2172" s="19"/>
      <c r="AD2172" s="51"/>
      <c r="AE2172" s="19"/>
      <c r="AF2172" s="87"/>
      <c r="AG2172" s="19"/>
      <c r="AH2172" s="51"/>
      <c r="AI2172" s="19"/>
      <c r="AJ2172" s="51"/>
      <c r="AK2172" s="19"/>
      <c r="AL2172" s="19"/>
      <c r="AM2172" s="51"/>
      <c r="AN2172" s="15"/>
      <c r="AO2172" s="22">
        <v>0</v>
      </c>
      <c r="AP2172" s="22">
        <v>0</v>
      </c>
      <c r="AQ2172" s="22">
        <v>0</v>
      </c>
      <c r="AR2172" s="22">
        <v>0</v>
      </c>
      <c r="AS2172" s="20"/>
      <c r="AT2172" s="20"/>
      <c r="AU2172" s="20"/>
      <c r="AV2172" s="21"/>
      <c r="AW2172" s="15"/>
      <c r="AX2172" s="25"/>
      <c r="AY2172" s="26"/>
      <c r="AZ2172" s="26"/>
      <c r="BA2172" s="26"/>
      <c r="BB2172" s="85"/>
      <c r="BC2172" s="88">
        <v>0</v>
      </c>
      <c r="BD2172" s="18">
        <v>43657</v>
      </c>
      <c r="BE2172" s="18"/>
      <c r="BF2172" s="20"/>
      <c r="BG2172" s="18"/>
    </row>
    <row r="2173" spans="2:59" x14ac:dyDescent="0.25">
      <c r="B2173" s="14" t="s">
        <v>6695</v>
      </c>
      <c r="C2173" s="14" t="s">
        <v>6696</v>
      </c>
      <c r="D2173" s="14" t="s">
        <v>6687</v>
      </c>
      <c r="E2173" s="16" t="s">
        <v>43</v>
      </c>
      <c r="F2173" s="16" t="s">
        <v>431</v>
      </c>
      <c r="G2173" s="81" t="s">
        <v>205</v>
      </c>
      <c r="H2173" s="82" t="s">
        <v>621</v>
      </c>
      <c r="I2173" s="17" t="s">
        <v>31</v>
      </c>
      <c r="J2173" s="17" t="s">
        <v>6697</v>
      </c>
      <c r="L2173" s="18">
        <v>43782</v>
      </c>
      <c r="M2173" s="83"/>
      <c r="N2173" s="84"/>
      <c r="O2173" s="84">
        <v>1254.66479999945</v>
      </c>
      <c r="P2173" s="85">
        <f t="shared" si="33"/>
        <v>0</v>
      </c>
      <c r="Q2173" s="18">
        <v>43774</v>
      </c>
      <c r="R2173" s="86"/>
      <c r="S2173" s="86">
        <v>752418.78170019505</v>
      </c>
      <c r="T2173" s="15"/>
      <c r="U2173" s="19"/>
      <c r="V2173" s="51"/>
      <c r="W2173" s="19"/>
      <c r="X2173" s="51"/>
      <c r="Y2173" s="19"/>
      <c r="Z2173" s="51"/>
      <c r="AA2173" s="19"/>
      <c r="AB2173" s="51"/>
      <c r="AC2173" s="19"/>
      <c r="AD2173" s="51"/>
      <c r="AE2173" s="19"/>
      <c r="AF2173" s="87"/>
      <c r="AG2173" s="19"/>
      <c r="AH2173" s="51"/>
      <c r="AI2173" s="19"/>
      <c r="AJ2173" s="51"/>
      <c r="AK2173" s="19"/>
      <c r="AL2173" s="19"/>
      <c r="AM2173" s="51"/>
      <c r="AN2173" s="15"/>
      <c r="AO2173" s="22">
        <v>1.8868427379857201E-2</v>
      </c>
      <c r="AP2173" s="22">
        <v>-1.2141585868448599E-2</v>
      </c>
      <c r="AQ2173" s="22">
        <v>4.5679473776544903E-2</v>
      </c>
      <c r="AR2173" s="22">
        <v>9.5148212676576804E-3</v>
      </c>
      <c r="AS2173" s="20"/>
      <c r="AT2173" s="20"/>
      <c r="AU2173" s="20"/>
      <c r="AV2173" s="21"/>
      <c r="AW2173" s="15"/>
      <c r="AX2173" s="25"/>
      <c r="AY2173" s="26"/>
      <c r="AZ2173" s="26"/>
      <c r="BA2173" s="26"/>
      <c r="BB2173" s="85"/>
      <c r="BC2173" s="88">
        <v>-3.47637401286556</v>
      </c>
      <c r="BD2173" s="18">
        <v>43711</v>
      </c>
      <c r="BE2173" s="18">
        <v>43721</v>
      </c>
      <c r="BF2173" s="20">
        <v>19</v>
      </c>
      <c r="BG2173" s="18">
        <v>43738</v>
      </c>
    </row>
    <row r="2174" spans="2:59" x14ac:dyDescent="0.25">
      <c r="B2174" s="14" t="s">
        <v>6698</v>
      </c>
      <c r="C2174" s="14" t="s">
        <v>6699</v>
      </c>
      <c r="D2174" s="14" t="s">
        <v>6687</v>
      </c>
      <c r="E2174" s="16" t="s">
        <v>257</v>
      </c>
      <c r="F2174" s="16" t="s">
        <v>431</v>
      </c>
      <c r="G2174" s="81" t="s">
        <v>205</v>
      </c>
      <c r="H2174" s="82" t="s">
        <v>621</v>
      </c>
      <c r="I2174" s="17" t="s">
        <v>31</v>
      </c>
      <c r="J2174" s="17" t="s">
        <v>6700</v>
      </c>
      <c r="L2174" s="18">
        <v>43782</v>
      </c>
      <c r="M2174" s="83"/>
      <c r="N2174" s="84"/>
      <c r="O2174" s="84">
        <v>1270.25970000029</v>
      </c>
      <c r="P2174" s="85">
        <f t="shared" si="33"/>
        <v>0</v>
      </c>
      <c r="Q2174" s="18">
        <v>43773</v>
      </c>
      <c r="R2174" s="86"/>
      <c r="S2174" s="86">
        <v>14243.6121050415</v>
      </c>
      <c r="T2174" s="15"/>
      <c r="U2174" s="19"/>
      <c r="V2174" s="51"/>
      <c r="W2174" s="19"/>
      <c r="X2174" s="51"/>
      <c r="Y2174" s="19"/>
      <c r="Z2174" s="51"/>
      <c r="AA2174" s="19"/>
      <c r="AB2174" s="51"/>
      <c r="AC2174" s="19"/>
      <c r="AD2174" s="51"/>
      <c r="AE2174" s="19"/>
      <c r="AF2174" s="87"/>
      <c r="AG2174" s="19"/>
      <c r="AH2174" s="51"/>
      <c r="AI2174" s="19"/>
      <c r="AJ2174" s="51"/>
      <c r="AK2174" s="19"/>
      <c r="AL2174" s="19"/>
      <c r="AM2174" s="51"/>
      <c r="AN2174" s="15"/>
      <c r="AO2174" s="22">
        <v>1.89255142850016E-2</v>
      </c>
      <c r="AP2174" s="22">
        <v>-1.5949258250657301E-2</v>
      </c>
      <c r="AQ2174" s="22">
        <v>4.6263981870652102E-2</v>
      </c>
      <c r="AR2174" s="22">
        <v>-1.4007638523253299E-2</v>
      </c>
      <c r="AS2174" s="20"/>
      <c r="AT2174" s="20"/>
      <c r="AU2174" s="20"/>
      <c r="AV2174" s="21"/>
      <c r="AW2174" s="15"/>
      <c r="AX2174" s="25"/>
      <c r="AY2174" s="26"/>
      <c r="AZ2174" s="26"/>
      <c r="BA2174" s="26"/>
      <c r="BB2174" s="85"/>
      <c r="BC2174" s="88">
        <v>-3.4583961913522199</v>
      </c>
      <c r="BD2174" s="18">
        <v>43711</v>
      </c>
      <c r="BE2174" s="18">
        <v>43721</v>
      </c>
      <c r="BF2174" s="20">
        <v>19</v>
      </c>
      <c r="BG2174" s="18">
        <v>43738</v>
      </c>
    </row>
    <row r="2175" spans="2:59" x14ac:dyDescent="0.25">
      <c r="B2175" s="14" t="s">
        <v>6701</v>
      </c>
      <c r="C2175" s="14" t="s">
        <v>6702</v>
      </c>
      <c r="D2175" s="14" t="s">
        <v>6687</v>
      </c>
      <c r="E2175" s="16" t="s">
        <v>47</v>
      </c>
      <c r="F2175" s="16" t="s">
        <v>431</v>
      </c>
      <c r="G2175" s="81" t="s">
        <v>205</v>
      </c>
      <c r="H2175" s="82" t="s">
        <v>621</v>
      </c>
      <c r="I2175" s="17" t="s">
        <v>31</v>
      </c>
      <c r="J2175" s="17" t="s">
        <v>6703</v>
      </c>
      <c r="L2175" s="18">
        <v>43782</v>
      </c>
      <c r="M2175" s="83"/>
      <c r="N2175" s="84"/>
      <c r="O2175" s="84">
        <v>1291.2894999999601</v>
      </c>
      <c r="P2175" s="85">
        <f t="shared" si="33"/>
        <v>0</v>
      </c>
      <c r="Q2175" s="18">
        <v>43782</v>
      </c>
      <c r="R2175" s="86"/>
      <c r="S2175" s="86">
        <v>3838.1126967735299</v>
      </c>
      <c r="T2175" s="15"/>
      <c r="U2175" s="19"/>
      <c r="V2175" s="51"/>
      <c r="W2175" s="19"/>
      <c r="X2175" s="51"/>
      <c r="Y2175" s="19"/>
      <c r="Z2175" s="51"/>
      <c r="AA2175" s="19"/>
      <c r="AB2175" s="51"/>
      <c r="AC2175" s="19"/>
      <c r="AD2175" s="51"/>
      <c r="AE2175" s="19"/>
      <c r="AF2175" s="87"/>
      <c r="AG2175" s="19"/>
      <c r="AH2175" s="51"/>
      <c r="AI2175" s="19"/>
      <c r="AJ2175" s="51"/>
      <c r="AK2175" s="19"/>
      <c r="AL2175" s="19"/>
      <c r="AM2175" s="51"/>
      <c r="AN2175" s="15"/>
      <c r="AO2175" s="22">
        <v>1.8941754662591799E-2</v>
      </c>
      <c r="AP2175" s="22">
        <v>-1.2117748607124701E-2</v>
      </c>
      <c r="AQ2175" s="22">
        <v>4.6436984648607897E-2</v>
      </c>
      <c r="AR2175" s="22">
        <v>1.0269815207721E-2</v>
      </c>
      <c r="AS2175" s="20"/>
      <c r="AT2175" s="20"/>
      <c r="AU2175" s="20"/>
      <c r="AV2175" s="21"/>
      <c r="AW2175" s="15"/>
      <c r="AX2175" s="25"/>
      <c r="AY2175" s="26"/>
      <c r="AZ2175" s="26"/>
      <c r="BA2175" s="26"/>
      <c r="BB2175" s="85"/>
      <c r="BC2175" s="88">
        <v>-3.45309776393333</v>
      </c>
      <c r="BD2175" s="18">
        <v>43711</v>
      </c>
      <c r="BE2175" s="18">
        <v>43721</v>
      </c>
      <c r="BF2175" s="20">
        <v>19</v>
      </c>
      <c r="BG2175" s="18">
        <v>43738</v>
      </c>
    </row>
    <row r="2176" spans="2:59" x14ac:dyDescent="0.25">
      <c r="B2176" s="14" t="s">
        <v>6704</v>
      </c>
      <c r="C2176" s="14" t="s">
        <v>6705</v>
      </c>
      <c r="D2176" s="14" t="s">
        <v>6687</v>
      </c>
      <c r="E2176" s="16" t="s">
        <v>51</v>
      </c>
      <c r="F2176" s="16" t="s">
        <v>431</v>
      </c>
      <c r="G2176" s="81" t="s">
        <v>205</v>
      </c>
      <c r="H2176" s="82" t="s">
        <v>621</v>
      </c>
      <c r="I2176" s="17" t="s">
        <v>31</v>
      </c>
      <c r="J2176" s="17" t="s">
        <v>6706</v>
      </c>
      <c r="L2176" s="18">
        <v>43782</v>
      </c>
      <c r="M2176" s="83"/>
      <c r="N2176" s="84"/>
      <c r="O2176" s="84">
        <v>1279.3543999996</v>
      </c>
      <c r="P2176" s="85">
        <f t="shared" si="33"/>
        <v>0</v>
      </c>
      <c r="Q2176" s="18">
        <v>43774</v>
      </c>
      <c r="R2176" s="86"/>
      <c r="S2176" s="86">
        <v>749628.46356640605</v>
      </c>
      <c r="T2176" s="15"/>
      <c r="U2176" s="19"/>
      <c r="V2176" s="51"/>
      <c r="W2176" s="19"/>
      <c r="X2176" s="51"/>
      <c r="Y2176" s="19"/>
      <c r="Z2176" s="51"/>
      <c r="AA2176" s="19"/>
      <c r="AB2176" s="51"/>
      <c r="AC2176" s="19"/>
      <c r="AD2176" s="51"/>
      <c r="AE2176" s="19"/>
      <c r="AF2176" s="87"/>
      <c r="AG2176" s="19"/>
      <c r="AH2176" s="51"/>
      <c r="AI2176" s="19"/>
      <c r="AJ2176" s="51"/>
      <c r="AK2176" s="19"/>
      <c r="AL2176" s="19"/>
      <c r="AM2176" s="51"/>
      <c r="AN2176" s="15"/>
      <c r="AO2176" s="22">
        <v>1.8917830437203499E-2</v>
      </c>
      <c r="AP2176" s="22">
        <v>-1.21256336487932E-2</v>
      </c>
      <c r="AQ2176" s="22">
        <v>4.6186971932911498E-2</v>
      </c>
      <c r="AR2176" s="22">
        <v>9.7592648235149699E-3</v>
      </c>
      <c r="AS2176" s="20"/>
      <c r="AT2176" s="20"/>
      <c r="AU2176" s="20"/>
      <c r="AV2176" s="21"/>
      <c r="AW2176" s="15"/>
      <c r="AX2176" s="25"/>
      <c r="AY2176" s="26"/>
      <c r="AZ2176" s="26"/>
      <c r="BA2176" s="26"/>
      <c r="BB2176" s="85"/>
      <c r="BC2176" s="88">
        <v>-3.4607589149345599</v>
      </c>
      <c r="BD2176" s="18">
        <v>43711</v>
      </c>
      <c r="BE2176" s="18">
        <v>43721</v>
      </c>
      <c r="BF2176" s="20">
        <v>19</v>
      </c>
      <c r="BG2176" s="18">
        <v>43738</v>
      </c>
    </row>
    <row r="2177" spans="2:59" x14ac:dyDescent="0.25">
      <c r="B2177" s="14" t="s">
        <v>6707</v>
      </c>
      <c r="C2177" s="14" t="s">
        <v>6708</v>
      </c>
      <c r="D2177" s="14" t="s">
        <v>6687</v>
      </c>
      <c r="E2177" s="16" t="s">
        <v>55</v>
      </c>
      <c r="F2177" s="16" t="s">
        <v>431</v>
      </c>
      <c r="G2177" s="81" t="s">
        <v>205</v>
      </c>
      <c r="H2177" s="82" t="s">
        <v>621</v>
      </c>
      <c r="I2177" s="17" t="s">
        <v>31</v>
      </c>
      <c r="J2177" s="17" t="s">
        <v>6709</v>
      </c>
      <c r="L2177" s="18">
        <v>43782</v>
      </c>
      <c r="M2177" s="83"/>
      <c r="N2177" s="84"/>
      <c r="O2177" s="84">
        <v>1309.5651999991401</v>
      </c>
      <c r="P2177" s="85">
        <f t="shared" si="33"/>
        <v>0</v>
      </c>
      <c r="Q2177" s="18">
        <v>43774</v>
      </c>
      <c r="R2177" s="86"/>
      <c r="S2177" s="86">
        <v>783413.86788867204</v>
      </c>
      <c r="T2177" s="15"/>
      <c r="U2177" s="19"/>
      <c r="V2177" s="51"/>
      <c r="W2177" s="19"/>
      <c r="X2177" s="51"/>
      <c r="Y2177" s="19"/>
      <c r="Z2177" s="51"/>
      <c r="AA2177" s="19"/>
      <c r="AB2177" s="51"/>
      <c r="AC2177" s="19"/>
      <c r="AD2177" s="51"/>
      <c r="AE2177" s="19"/>
      <c r="AF2177" s="87"/>
      <c r="AG2177" s="19"/>
      <c r="AH2177" s="51"/>
      <c r="AI2177" s="19"/>
      <c r="AJ2177" s="51"/>
      <c r="AK2177" s="19"/>
      <c r="AL2177" s="19"/>
      <c r="AM2177" s="51"/>
      <c r="AN2177" s="15"/>
      <c r="AO2177" s="22">
        <v>1.8977982806973201E-2</v>
      </c>
      <c r="AP2177" s="22">
        <v>-1.2106209855119201E-2</v>
      </c>
      <c r="AQ2177" s="22">
        <v>4.68051910702343E-2</v>
      </c>
      <c r="AR2177" s="22">
        <v>9.8984679370914801E-3</v>
      </c>
      <c r="AS2177" s="20"/>
      <c r="AT2177" s="20"/>
      <c r="AU2177" s="20"/>
      <c r="AV2177" s="21"/>
      <c r="AW2177" s="15"/>
      <c r="AX2177" s="25"/>
      <c r="AY2177" s="26"/>
      <c r="AZ2177" s="26"/>
      <c r="BA2177" s="26"/>
      <c r="BB2177" s="85"/>
      <c r="BC2177" s="88">
        <v>-3.4417541187576699</v>
      </c>
      <c r="BD2177" s="18">
        <v>43711</v>
      </c>
      <c r="BE2177" s="18">
        <v>43721</v>
      </c>
      <c r="BF2177" s="20">
        <v>19</v>
      </c>
      <c r="BG2177" s="18">
        <v>43738</v>
      </c>
    </row>
    <row r="2178" spans="2:59" x14ac:dyDescent="0.25">
      <c r="B2178" s="14" t="s">
        <v>6710</v>
      </c>
      <c r="C2178" s="14" t="s">
        <v>6711</v>
      </c>
      <c r="D2178" s="14" t="s">
        <v>6687</v>
      </c>
      <c r="E2178" s="16" t="s">
        <v>458</v>
      </c>
      <c r="F2178" s="16" t="s">
        <v>431</v>
      </c>
      <c r="G2178" s="81" t="s">
        <v>205</v>
      </c>
      <c r="H2178" s="82" t="s">
        <v>621</v>
      </c>
      <c r="I2178" s="17" t="s">
        <v>31</v>
      </c>
      <c r="J2178" s="17" t="s">
        <v>6712</v>
      </c>
      <c r="L2178" s="18">
        <v>43782</v>
      </c>
      <c r="M2178" s="83"/>
      <c r="N2178" s="84"/>
      <c r="O2178" s="84">
        <v>1314.4713000003201</v>
      </c>
      <c r="P2178" s="85">
        <f t="shared" si="33"/>
        <v>0</v>
      </c>
      <c r="Q2178" s="18">
        <v>43774</v>
      </c>
      <c r="R2178" s="86"/>
      <c r="S2178" s="86">
        <v>116.654544444442</v>
      </c>
      <c r="T2178" s="15"/>
      <c r="U2178" s="19"/>
      <c r="V2178" s="51"/>
      <c r="W2178" s="19"/>
      <c r="X2178" s="51"/>
      <c r="Y2178" s="19"/>
      <c r="Z2178" s="51"/>
      <c r="AA2178" s="19"/>
      <c r="AB2178" s="51"/>
      <c r="AC2178" s="19"/>
      <c r="AD2178" s="51"/>
      <c r="AE2178" s="19"/>
      <c r="AF2178" s="87"/>
      <c r="AG2178" s="19"/>
      <c r="AH2178" s="51"/>
      <c r="AI2178" s="19"/>
      <c r="AJ2178" s="51"/>
      <c r="AK2178" s="19"/>
      <c r="AL2178" s="19"/>
      <c r="AM2178" s="51"/>
      <c r="AN2178" s="15"/>
      <c r="AO2178" s="22">
        <v>1.9001616294190199E-2</v>
      </c>
      <c r="AP2178" s="22">
        <v>-1.2096504327018901E-2</v>
      </c>
      <c r="AQ2178" s="22">
        <v>4.6968382708655602E-2</v>
      </c>
      <c r="AR2178" s="22">
        <v>1.01717783127242E-2</v>
      </c>
      <c r="AS2178" s="20"/>
      <c r="AT2178" s="20"/>
      <c r="AU2178" s="20"/>
      <c r="AV2178" s="21"/>
      <c r="AW2178" s="15"/>
      <c r="AX2178" s="25"/>
      <c r="AY2178" s="26"/>
      <c r="AZ2178" s="26"/>
      <c r="BA2178" s="26"/>
      <c r="BB2178" s="85"/>
      <c r="BC2178" s="88">
        <v>-3.4387379555591902</v>
      </c>
      <c r="BD2178" s="18">
        <v>43711</v>
      </c>
      <c r="BE2178" s="18">
        <v>43721</v>
      </c>
      <c r="BF2178" s="20">
        <v>19</v>
      </c>
      <c r="BG2178" s="18">
        <v>43738</v>
      </c>
    </row>
    <row r="2179" spans="2:59" x14ac:dyDescent="0.25">
      <c r="B2179" s="14" t="s">
        <v>6713</v>
      </c>
      <c r="C2179" s="14" t="s">
        <v>6714</v>
      </c>
      <c r="D2179" s="14" t="s">
        <v>6687</v>
      </c>
      <c r="E2179" s="16" t="s">
        <v>59</v>
      </c>
      <c r="F2179" s="16" t="s">
        <v>431</v>
      </c>
      <c r="G2179" s="81" t="s">
        <v>205</v>
      </c>
      <c r="H2179" s="82" t="s">
        <v>621</v>
      </c>
      <c r="I2179" s="17" t="s">
        <v>31</v>
      </c>
      <c r="J2179" s="17" t="s">
        <v>6715</v>
      </c>
      <c r="L2179" s="18">
        <v>43782</v>
      </c>
      <c r="M2179" s="83"/>
      <c r="N2179" s="84"/>
      <c r="O2179" s="84">
        <v>1317.5089999996101</v>
      </c>
      <c r="P2179" s="85">
        <f t="shared" si="33"/>
        <v>0</v>
      </c>
      <c r="Q2179" s="18">
        <v>43774</v>
      </c>
      <c r="R2179" s="86"/>
      <c r="S2179" s="86">
        <v>763301.02102246101</v>
      </c>
      <c r="T2179" s="15"/>
      <c r="U2179" s="19"/>
      <c r="V2179" s="51"/>
      <c r="W2179" s="19"/>
      <c r="X2179" s="51"/>
      <c r="Y2179" s="19"/>
      <c r="Z2179" s="51"/>
      <c r="AA2179" s="19"/>
      <c r="AB2179" s="51"/>
      <c r="AC2179" s="19"/>
      <c r="AD2179" s="51"/>
      <c r="AE2179" s="19"/>
      <c r="AF2179" s="87"/>
      <c r="AG2179" s="19"/>
      <c r="AH2179" s="51"/>
      <c r="AI2179" s="19"/>
      <c r="AJ2179" s="51"/>
      <c r="AK2179" s="19"/>
      <c r="AL2179" s="19"/>
      <c r="AM2179" s="51"/>
      <c r="AN2179" s="15"/>
      <c r="AO2179" s="22">
        <v>1.8992463588801901E-2</v>
      </c>
      <c r="AP2179" s="22">
        <v>-1.21015907188848E-2</v>
      </c>
      <c r="AQ2179" s="22">
        <v>4.6952630684245399E-2</v>
      </c>
      <c r="AR2179" s="22">
        <v>9.9316660198382999E-3</v>
      </c>
      <c r="AS2179" s="20"/>
      <c r="AT2179" s="20"/>
      <c r="AU2179" s="20"/>
      <c r="AV2179" s="21"/>
      <c r="AW2179" s="15"/>
      <c r="AX2179" s="25"/>
      <c r="AY2179" s="26"/>
      <c r="AZ2179" s="26"/>
      <c r="BA2179" s="26"/>
      <c r="BB2179" s="85"/>
      <c r="BC2179" s="88">
        <v>-3.4372209705688901</v>
      </c>
      <c r="BD2179" s="18">
        <v>43711</v>
      </c>
      <c r="BE2179" s="18">
        <v>43721</v>
      </c>
      <c r="BF2179" s="20">
        <v>19</v>
      </c>
      <c r="BG2179" s="18">
        <v>43738</v>
      </c>
    </row>
    <row r="2180" spans="2:59" x14ac:dyDescent="0.25">
      <c r="B2180" s="14" t="s">
        <v>6716</v>
      </c>
      <c r="C2180" s="14" t="s">
        <v>6717</v>
      </c>
      <c r="D2180" s="14" t="s">
        <v>6687</v>
      </c>
      <c r="E2180" s="16" t="s">
        <v>320</v>
      </c>
      <c r="F2180" s="16" t="s">
        <v>431</v>
      </c>
      <c r="G2180" s="81" t="s">
        <v>205</v>
      </c>
      <c r="H2180" s="82" t="s">
        <v>621</v>
      </c>
      <c r="I2180" s="17" t="s">
        <v>31</v>
      </c>
      <c r="J2180" s="17" t="s">
        <v>6718</v>
      </c>
      <c r="L2180" s="18">
        <v>43782</v>
      </c>
      <c r="M2180" s="83"/>
      <c r="N2180" s="84"/>
      <c r="O2180" s="84">
        <v>1328.4439000002999</v>
      </c>
      <c r="P2180" s="85">
        <f t="shared" si="33"/>
        <v>0</v>
      </c>
      <c r="Q2180" s="18">
        <v>43774</v>
      </c>
      <c r="R2180" s="86"/>
      <c r="S2180" s="86">
        <v>124.530544444442</v>
      </c>
      <c r="T2180" s="15"/>
      <c r="U2180" s="19"/>
      <c r="V2180" s="51"/>
      <c r="W2180" s="19"/>
      <c r="X2180" s="51"/>
      <c r="Y2180" s="19"/>
      <c r="Z2180" s="51"/>
      <c r="AA2180" s="19"/>
      <c r="AB2180" s="51"/>
      <c r="AC2180" s="19"/>
      <c r="AD2180" s="51"/>
      <c r="AE2180" s="19"/>
      <c r="AF2180" s="87"/>
      <c r="AG2180" s="19"/>
      <c r="AH2180" s="51"/>
      <c r="AI2180" s="19"/>
      <c r="AJ2180" s="51"/>
      <c r="AK2180" s="19"/>
      <c r="AL2180" s="19"/>
      <c r="AM2180" s="51"/>
      <c r="AN2180" s="15"/>
      <c r="AO2180" s="22">
        <v>1.9058656280321901E-2</v>
      </c>
      <c r="AP2180" s="22">
        <v>-1.2086857017493499E-2</v>
      </c>
      <c r="AQ2180" s="22">
        <v>4.7459975861784201E-2</v>
      </c>
      <c r="AR2180" s="22">
        <v>1.02627086998837E-2</v>
      </c>
      <c r="AS2180" s="20"/>
      <c r="AT2180" s="20"/>
      <c r="AU2180" s="20"/>
      <c r="AV2180" s="21"/>
      <c r="AW2180" s="15"/>
      <c r="AX2180" s="25"/>
      <c r="AY2180" s="26"/>
      <c r="AZ2180" s="26"/>
      <c r="BA2180" s="26"/>
      <c r="BB2180" s="85"/>
      <c r="BC2180" s="88">
        <v>-3.4200416573367001</v>
      </c>
      <c r="BD2180" s="18">
        <v>43711</v>
      </c>
      <c r="BE2180" s="18">
        <v>43721</v>
      </c>
      <c r="BF2180" s="20">
        <v>19</v>
      </c>
      <c r="BG2180" s="18">
        <v>43738</v>
      </c>
    </row>
    <row r="2181" spans="2:59" x14ac:dyDescent="0.25">
      <c r="B2181" s="14" t="s">
        <v>6719</v>
      </c>
      <c r="C2181" s="14" t="s">
        <v>6720</v>
      </c>
      <c r="D2181" s="14" t="s">
        <v>6721</v>
      </c>
      <c r="E2181" s="16" t="s">
        <v>77</v>
      </c>
      <c r="F2181" s="16" t="s">
        <v>144</v>
      </c>
      <c r="G2181" s="81" t="s">
        <v>115</v>
      </c>
      <c r="H2181" s="82" t="s">
        <v>288</v>
      </c>
      <c r="I2181" s="17" t="s">
        <v>31</v>
      </c>
      <c r="J2181" s="17" t="s">
        <v>6722</v>
      </c>
      <c r="L2181" s="18">
        <v>44022</v>
      </c>
      <c r="M2181" s="83">
        <v>1321.9833000004301</v>
      </c>
      <c r="N2181" s="84">
        <v>1321.9833000004301</v>
      </c>
      <c r="O2181" s="84">
        <v>1355.06980000064</v>
      </c>
      <c r="P2181" s="85">
        <f t="shared" si="33"/>
        <v>0.9755831766007963</v>
      </c>
      <c r="Q2181" s="18">
        <v>43747</v>
      </c>
      <c r="R2181" s="86">
        <v>648585.63899999997</v>
      </c>
      <c r="S2181" s="86">
        <v>664008.800285156</v>
      </c>
      <c r="T2181" s="15"/>
      <c r="U2181" s="19">
        <v>-1.1178252316312899E-3</v>
      </c>
      <c r="V2181" s="51">
        <v>-6.9869607796135796E-2</v>
      </c>
      <c r="W2181" s="19">
        <v>9.0453432694630499E-3</v>
      </c>
      <c r="X2181" s="51">
        <v>1.6934515780121699</v>
      </c>
      <c r="Y2181" s="19">
        <v>1.6769838317486602E-2</v>
      </c>
      <c r="Z2181" s="51">
        <v>21.008657289989099</v>
      </c>
      <c r="AA2181" s="19">
        <v>1.34527198788419E-2</v>
      </c>
      <c r="AB2181" s="51">
        <v>21.9219388910569</v>
      </c>
      <c r="AC2181" s="19">
        <v>7.9111548566288506E-2</v>
      </c>
      <c r="AD2181" s="51">
        <v>32.197010354895603</v>
      </c>
      <c r="AE2181" s="19">
        <v>0.11203442538680999</v>
      </c>
      <c r="AF2181" s="87">
        <v>28.980674587277498</v>
      </c>
      <c r="AG2181" s="19">
        <v>4.7943398567440503E-4</v>
      </c>
      <c r="AH2181" s="51">
        <v>-1.75087759325834</v>
      </c>
      <c r="AI2181" s="19">
        <v>1.9809155965049299E-2</v>
      </c>
      <c r="AJ2181" s="51">
        <v>15.707832803498601</v>
      </c>
      <c r="AK2181" s="19">
        <v>0.32198330000042902</v>
      </c>
      <c r="AL2181" s="19">
        <v>4.0102137567373602E-2</v>
      </c>
      <c r="AM2181" s="51">
        <v>21.4442491089576</v>
      </c>
      <c r="AN2181" s="15"/>
      <c r="AO2181" s="22">
        <v>1.9227300710554101E-2</v>
      </c>
      <c r="AP2181" s="22">
        <v>-4.8783379639644402E-2</v>
      </c>
      <c r="AQ2181" s="22">
        <v>2.78405688859493E-2</v>
      </c>
      <c r="AR2181" s="22">
        <v>-3.2346069286177198E-2</v>
      </c>
      <c r="AS2181" s="20">
        <v>8</v>
      </c>
      <c r="AT2181" s="20">
        <v>4</v>
      </c>
      <c r="AU2181" s="20">
        <v>7</v>
      </c>
      <c r="AV2181" s="21">
        <v>5</v>
      </c>
      <c r="AW2181" s="15"/>
      <c r="AX2181" s="25">
        <v>6.5382061634154498E-2</v>
      </c>
      <c r="AY2181" s="26">
        <v>-0.15574069242893501</v>
      </c>
      <c r="AZ2181" s="26">
        <v>0.59257646177775303</v>
      </c>
      <c r="BA2181" s="26">
        <v>-0.18578219183655201</v>
      </c>
      <c r="BB2181" s="85">
        <v>6.66687237840961E-3</v>
      </c>
      <c r="BC2181" s="88">
        <v>-10.0671714476193</v>
      </c>
      <c r="BD2181" s="18">
        <v>43747</v>
      </c>
      <c r="BE2181" s="18">
        <v>43783</v>
      </c>
      <c r="BF2181" s="20"/>
      <c r="BG2181" s="18"/>
    </row>
    <row r="2182" spans="2:59" x14ac:dyDescent="0.25">
      <c r="B2182" s="14" t="s">
        <v>6723</v>
      </c>
      <c r="C2182" s="14" t="s">
        <v>6724</v>
      </c>
      <c r="D2182" s="14" t="s">
        <v>6721</v>
      </c>
      <c r="E2182" s="16" t="s">
        <v>51</v>
      </c>
      <c r="F2182" s="16" t="s">
        <v>144</v>
      </c>
      <c r="G2182" s="81" t="s">
        <v>115</v>
      </c>
      <c r="H2182" s="82" t="s">
        <v>288</v>
      </c>
      <c r="I2182" s="17" t="s">
        <v>31</v>
      </c>
      <c r="J2182" s="17" t="s">
        <v>6725</v>
      </c>
      <c r="L2182" s="18">
        <v>44022</v>
      </c>
      <c r="M2182" s="83">
        <v>1304.75259999931</v>
      </c>
      <c r="N2182" s="84">
        <v>1304.75259999931</v>
      </c>
      <c r="O2182" s="84">
        <v>1339.41999999993</v>
      </c>
      <c r="P2182" s="85">
        <f t="shared" si="33"/>
        <v>0.974117603141194</v>
      </c>
      <c r="Q2182" s="18">
        <v>43747</v>
      </c>
      <c r="R2182" s="86">
        <v>9370087.5899999999</v>
      </c>
      <c r="S2182" s="86">
        <v>12843425.114765599</v>
      </c>
      <c r="T2182" s="15"/>
      <c r="U2182" s="19">
        <v>-1.1232412798562999E-3</v>
      </c>
      <c r="V2182" s="51">
        <v>-7.0411212618637406E-2</v>
      </c>
      <c r="W2182" s="19">
        <v>8.88021594073507E-3</v>
      </c>
      <c r="X2182" s="51">
        <v>1.6769388451393801</v>
      </c>
      <c r="Y2182" s="19">
        <v>1.5759479843836698E-2</v>
      </c>
      <c r="Z2182" s="51">
        <v>20.907621442631399</v>
      </c>
      <c r="AA2182" s="19">
        <v>1.1425774557210401E-2</v>
      </c>
      <c r="AB2182" s="51">
        <v>21.719244358886499</v>
      </c>
      <c r="AC2182" s="19">
        <v>7.4801505006689695E-2</v>
      </c>
      <c r="AD2182" s="51">
        <v>31.766005998913901</v>
      </c>
      <c r="AE2182" s="19">
        <v>0.10537987461066201</v>
      </c>
      <c r="AF2182" s="87">
        <v>28.315219509677299</v>
      </c>
      <c r="AG2182" s="19">
        <v>4.2501205462031099E-4</v>
      </c>
      <c r="AH2182" s="51">
        <v>-1.7563197863637501</v>
      </c>
      <c r="AI2182" s="19">
        <v>1.87399365713645E-2</v>
      </c>
      <c r="AJ2182" s="51">
        <v>15.6009108641301</v>
      </c>
      <c r="AK2182" s="19">
        <v>0.30475259999919202</v>
      </c>
      <c r="AL2182" s="19">
        <v>3.8181755289770102E-2</v>
      </c>
      <c r="AM2182" s="51">
        <v>19.721179108833901</v>
      </c>
      <c r="AN2182" s="15"/>
      <c r="AO2182" s="22">
        <v>1.9221720231144001E-2</v>
      </c>
      <c r="AP2182" s="22">
        <v>-4.8788555519422502E-2</v>
      </c>
      <c r="AQ2182" s="22">
        <v>2.7672234597048401E-2</v>
      </c>
      <c r="AR2182" s="22">
        <v>-3.2504906069334497E-2</v>
      </c>
      <c r="AS2182" s="20">
        <v>8</v>
      </c>
      <c r="AT2182" s="20">
        <v>4</v>
      </c>
      <c r="AU2182" s="20">
        <v>7</v>
      </c>
      <c r="AV2182" s="21">
        <v>5</v>
      </c>
      <c r="AW2182" s="15"/>
      <c r="AX2182" s="25">
        <v>6.5379021411281393E-2</v>
      </c>
      <c r="AY2182" s="26">
        <v>-0.18449653031348101</v>
      </c>
      <c r="AZ2182" s="26">
        <v>0.58586360194112796</v>
      </c>
      <c r="BA2182" s="26">
        <v>-0.219964039112028</v>
      </c>
      <c r="BB2182" s="85">
        <v>6.6665171374552298E-3</v>
      </c>
      <c r="BC2182" s="88">
        <v>-10.0849098863255</v>
      </c>
      <c r="BD2182" s="18">
        <v>43747</v>
      </c>
      <c r="BE2182" s="18">
        <v>43783</v>
      </c>
      <c r="BF2182" s="20"/>
      <c r="BG2182" s="18"/>
    </row>
    <row r="2183" spans="2:59" x14ac:dyDescent="0.25">
      <c r="B2183" s="14" t="s">
        <v>6726</v>
      </c>
      <c r="C2183" s="14" t="s">
        <v>6727</v>
      </c>
      <c r="D2183" s="14" t="s">
        <v>6721</v>
      </c>
      <c r="E2183" s="16" t="s">
        <v>167</v>
      </c>
      <c r="F2183" s="16" t="s">
        <v>144</v>
      </c>
      <c r="G2183" s="81" t="s">
        <v>115</v>
      </c>
      <c r="H2183" s="82" t="s">
        <v>288</v>
      </c>
      <c r="I2183" s="17" t="s">
        <v>31</v>
      </c>
      <c r="J2183" s="17" t="s">
        <v>6728</v>
      </c>
      <c r="L2183" s="18">
        <v>44022</v>
      </c>
      <c r="M2183" s="83">
        <v>1278.5255999993501</v>
      </c>
      <c r="N2183" s="84">
        <v>1278.5255999993501</v>
      </c>
      <c r="O2183" s="84">
        <v>1315.4606999997</v>
      </c>
      <c r="P2183" s="85">
        <f t="shared" ref="P2183:P2246" si="34">IFERROR(N2183/O2183,"")</f>
        <v>0.97192230828305382</v>
      </c>
      <c r="Q2183" s="18">
        <v>43747</v>
      </c>
      <c r="R2183" s="86">
        <v>10281220.130000001</v>
      </c>
      <c r="S2183" s="86">
        <v>16059257.7906406</v>
      </c>
      <c r="T2183" s="15"/>
      <c r="U2183" s="19">
        <v>-1.13142940972466E-3</v>
      </c>
      <c r="V2183" s="51">
        <v>-7.1230025605473202E-2</v>
      </c>
      <c r="W2183" s="19">
        <v>8.6320131267712003E-3</v>
      </c>
      <c r="X2183" s="51">
        <v>1.65211856374299</v>
      </c>
      <c r="Y2183" s="19">
        <v>1.42451588890253E-2</v>
      </c>
      <c r="Z2183" s="51">
        <v>20.756189347157498</v>
      </c>
      <c r="AA2183" s="19">
        <v>8.3918447853648104E-3</v>
      </c>
      <c r="AB2183" s="51">
        <v>21.415851381694701</v>
      </c>
      <c r="AC2183" s="19">
        <v>6.8367463585673194E-2</v>
      </c>
      <c r="AD2183" s="51">
        <v>31.122601856826801</v>
      </c>
      <c r="AE2183" s="19">
        <v>9.5471257414901603E-2</v>
      </c>
      <c r="AF2183" s="87">
        <v>27.324357790086701</v>
      </c>
      <c r="AG2183" s="19">
        <v>3.4277778286195799E-4</v>
      </c>
      <c r="AH2183" s="51">
        <v>-1.76454321353958</v>
      </c>
      <c r="AI2183" s="19">
        <v>1.7137933791673301E-2</v>
      </c>
      <c r="AJ2183" s="51">
        <v>15.440710586161</v>
      </c>
      <c r="AK2183" s="19">
        <v>0.27852559999882898</v>
      </c>
      <c r="AL2183" s="19">
        <v>3.52164802061452E-2</v>
      </c>
      <c r="AM2183" s="51">
        <v>17.098479108797601</v>
      </c>
      <c r="AN2183" s="15"/>
      <c r="AO2183" s="22">
        <v>1.9213364006645899E-2</v>
      </c>
      <c r="AP2183" s="22">
        <v>-4.87963665873394E-2</v>
      </c>
      <c r="AQ2183" s="22">
        <v>2.7419157067924999E-2</v>
      </c>
      <c r="AR2183" s="22">
        <v>-3.2743421013037698E-2</v>
      </c>
      <c r="AS2183" s="20">
        <v>8</v>
      </c>
      <c r="AT2183" s="20">
        <v>4</v>
      </c>
      <c r="AU2183" s="20">
        <v>7</v>
      </c>
      <c r="AV2183" s="21">
        <v>5</v>
      </c>
      <c r="AW2183" s="15"/>
      <c r="AX2183" s="25">
        <v>6.5374646510244896E-2</v>
      </c>
      <c r="AY2183" s="26">
        <v>-0.22754942443680201</v>
      </c>
      <c r="AZ2183" s="26">
        <v>0.57581283735453304</v>
      </c>
      <c r="BA2183" s="26">
        <v>-0.27106941655301903</v>
      </c>
      <c r="BB2183" s="85">
        <v>6.66600345737606E-3</v>
      </c>
      <c r="BC2183" s="88">
        <v>-10.111506942048401</v>
      </c>
      <c r="BD2183" s="18">
        <v>43747</v>
      </c>
      <c r="BE2183" s="18">
        <v>43783</v>
      </c>
      <c r="BF2183" s="20"/>
      <c r="BG2183" s="18"/>
    </row>
    <row r="2184" spans="2:59" x14ac:dyDescent="0.25">
      <c r="B2184" s="14" t="s">
        <v>6729</v>
      </c>
      <c r="C2184" s="14" t="s">
        <v>6730</v>
      </c>
      <c r="D2184" s="14" t="s">
        <v>6731</v>
      </c>
      <c r="E2184" s="16" t="s">
        <v>36</v>
      </c>
      <c r="F2184" s="16" t="s">
        <v>431</v>
      </c>
      <c r="G2184" s="81" t="s">
        <v>205</v>
      </c>
      <c r="H2184" s="82" t="s">
        <v>946</v>
      </c>
      <c r="I2184" s="17" t="s">
        <v>31</v>
      </c>
      <c r="J2184" s="17" t="s">
        <v>6732</v>
      </c>
      <c r="L2184" s="18">
        <v>44022</v>
      </c>
      <c r="M2184" s="83">
        <v>1486.23699999973</v>
      </c>
      <c r="N2184" s="84">
        <v>1486.23699999973</v>
      </c>
      <c r="O2184" s="84">
        <v>1578.6133999992201</v>
      </c>
      <c r="P2184" s="85">
        <f t="shared" si="34"/>
        <v>0.94148256945016695</v>
      </c>
      <c r="Q2184" s="18">
        <v>43747</v>
      </c>
      <c r="R2184" s="86">
        <v>5627425.3559999997</v>
      </c>
      <c r="S2184" s="86">
        <v>5133280.68501563</v>
      </c>
      <c r="T2184" s="15"/>
      <c r="U2184" s="19">
        <v>-3.2416976091553802E-3</v>
      </c>
      <c r="V2184" s="51">
        <v>-0.28225684554854502</v>
      </c>
      <c r="W2184" s="19">
        <v>1.7131275310021E-2</v>
      </c>
      <c r="X2184" s="51">
        <v>2.5020447820679701</v>
      </c>
      <c r="Y2184" s="19">
        <v>-1.61670653596957E-3</v>
      </c>
      <c r="Z2184" s="51">
        <v>19.1700028046616</v>
      </c>
      <c r="AA2184" s="19">
        <v>-1.4641445687629999E-2</v>
      </c>
      <c r="AB2184" s="51">
        <v>19.112522334384298</v>
      </c>
      <c r="AC2184" s="19">
        <v>7.9505464867906994E-2</v>
      </c>
      <c r="AD2184" s="51">
        <v>32.2364019850502</v>
      </c>
      <c r="AE2184" s="19">
        <v>0.11072789054931501</v>
      </c>
      <c r="AF2184" s="87">
        <v>28.850021103542499</v>
      </c>
      <c r="AG2184" s="19">
        <v>-6.2837406403559704E-4</v>
      </c>
      <c r="AH2184" s="51">
        <v>-1.86165839822934</v>
      </c>
      <c r="AI2184" s="19">
        <v>1.00583023231593E-3</v>
      </c>
      <c r="AJ2184" s="51">
        <v>13.827500230225301</v>
      </c>
      <c r="AK2184" s="19">
        <v>0.48623699999938302</v>
      </c>
      <c r="AL2184" s="19">
        <v>5.04446789764188E-2</v>
      </c>
      <c r="AM2184" s="51">
        <v>53.387335307546898</v>
      </c>
      <c r="AN2184" s="15"/>
      <c r="AO2184" s="22">
        <v>1.41587880661973E-2</v>
      </c>
      <c r="AP2184" s="22">
        <v>-3.9428415634574797E-2</v>
      </c>
      <c r="AQ2184" s="22">
        <v>4.9092593217210399E-2</v>
      </c>
      <c r="AR2184" s="22">
        <v>-5.4801898763835198E-2</v>
      </c>
      <c r="AS2184" s="20">
        <v>5</v>
      </c>
      <c r="AT2184" s="20">
        <v>7</v>
      </c>
      <c r="AU2184" s="20">
        <v>6</v>
      </c>
      <c r="AV2184" s="21">
        <v>6</v>
      </c>
      <c r="AW2184" s="15"/>
      <c r="AX2184" s="25">
        <v>6.9222030515520602E-2</v>
      </c>
      <c r="AY2184" s="26">
        <v>-0.48850024196326602</v>
      </c>
      <c r="AZ2184" s="26">
        <v>0.49455427754446601</v>
      </c>
      <c r="BA2184" s="26">
        <v>-0.60343912249754805</v>
      </c>
      <c r="BB2184" s="85">
        <v>7.10291143241193E-3</v>
      </c>
      <c r="BC2184" s="88">
        <v>-13.3565760939382</v>
      </c>
      <c r="BD2184" s="18">
        <v>43747</v>
      </c>
      <c r="BE2184" s="18">
        <v>43920</v>
      </c>
      <c r="BF2184" s="20"/>
      <c r="BG2184" s="18"/>
    </row>
    <row r="2185" spans="2:59" x14ac:dyDescent="0.25">
      <c r="B2185" s="14" t="s">
        <v>6733</v>
      </c>
      <c r="C2185" s="14" t="s">
        <v>6734</v>
      </c>
      <c r="D2185" s="14" t="s">
        <v>6731</v>
      </c>
      <c r="E2185" s="16" t="s">
        <v>435</v>
      </c>
      <c r="F2185" s="16" t="s">
        <v>431</v>
      </c>
      <c r="G2185" s="81" t="s">
        <v>205</v>
      </c>
      <c r="H2185" s="82" t="s">
        <v>946</v>
      </c>
      <c r="I2185" s="17" t="s">
        <v>31</v>
      </c>
      <c r="J2185" s="17" t="s">
        <v>6735</v>
      </c>
      <c r="L2185" s="18">
        <v>44022</v>
      </c>
      <c r="M2185" s="83">
        <v>1250.49770000018</v>
      </c>
      <c r="N2185" s="84">
        <v>1250.49770000018</v>
      </c>
      <c r="O2185" s="84">
        <v>1322.25210000016</v>
      </c>
      <c r="P2185" s="85">
        <f t="shared" si="34"/>
        <v>0.94573319263401334</v>
      </c>
      <c r="Q2185" s="18">
        <v>43747</v>
      </c>
      <c r="R2185" s="86">
        <v>1078666.6200000001</v>
      </c>
      <c r="S2185" s="86">
        <v>189781.52266796899</v>
      </c>
      <c r="T2185" s="15"/>
      <c r="U2185" s="19">
        <v>-3.2248386150968101E-3</v>
      </c>
      <c r="V2185" s="51">
        <v>-0.28057094614268902</v>
      </c>
      <c r="W2185" s="19">
        <v>1.7647281420067901E-2</v>
      </c>
      <c r="X2185" s="51">
        <v>2.5536453930726601</v>
      </c>
      <c r="Y2185" s="19">
        <v>1.3016545090067701E-3</v>
      </c>
      <c r="Z2185" s="51">
        <v>19.4618389091629</v>
      </c>
      <c r="AA2185" s="19">
        <v>-8.5377701025208808E-3</v>
      </c>
      <c r="AB2185" s="51">
        <v>19.722889892902501</v>
      </c>
      <c r="AC2185" s="19">
        <v>9.2931990138895304E-2</v>
      </c>
      <c r="AD2185" s="51">
        <v>33.579054512141703</v>
      </c>
      <c r="AE2185" s="19">
        <v>0.13153531844553101</v>
      </c>
      <c r="AF2185" s="87">
        <v>30.930763893149599</v>
      </c>
      <c r="AG2185" s="19">
        <v>-4.5944579505885502E-4</v>
      </c>
      <c r="AH2185" s="51">
        <v>-1.84476557133166</v>
      </c>
      <c r="AI2185" s="19">
        <v>4.1209585360775201E-3</v>
      </c>
      <c r="AJ2185" s="51">
        <v>14.1390130606014</v>
      </c>
      <c r="AK2185" s="19">
        <v>0.25049770000070598</v>
      </c>
      <c r="AL2185" s="19">
        <v>4.6438842689895003E-2</v>
      </c>
      <c r="AM2185" s="51">
        <v>19.136356018687401</v>
      </c>
      <c r="AN2185" s="15"/>
      <c r="AO2185" s="22">
        <v>1.4170506430673401E-2</v>
      </c>
      <c r="AP2185" s="22">
        <v>-3.9420939029696497E-2</v>
      </c>
      <c r="AQ2185" s="22">
        <v>4.9542777822352897E-2</v>
      </c>
      <c r="AR2185" s="22">
        <v>-5.4354365078324897E-2</v>
      </c>
      <c r="AS2185" s="20">
        <v>5</v>
      </c>
      <c r="AT2185" s="20">
        <v>7</v>
      </c>
      <c r="AU2185" s="20">
        <v>6</v>
      </c>
      <c r="AV2185" s="21">
        <v>6</v>
      </c>
      <c r="AW2185" s="15"/>
      <c r="AX2185" s="25">
        <v>6.9229672317378602E-2</v>
      </c>
      <c r="AY2185" s="26">
        <v>-0.40685690993404899</v>
      </c>
      <c r="AZ2185" s="26">
        <v>0.51466267159230505</v>
      </c>
      <c r="BA2185" s="26">
        <v>-0.50367926448325295</v>
      </c>
      <c r="BB2185" s="85">
        <v>7.1037947908371302E-3</v>
      </c>
      <c r="BC2185" s="88">
        <v>-13.109542423844699</v>
      </c>
      <c r="BD2185" s="18">
        <v>43747</v>
      </c>
      <c r="BE2185" s="18">
        <v>43916</v>
      </c>
      <c r="BF2185" s="20"/>
      <c r="BG2185" s="18"/>
    </row>
    <row r="2186" spans="2:59" x14ac:dyDescent="0.25">
      <c r="B2186" s="14" t="s">
        <v>6736</v>
      </c>
      <c r="C2186" s="14" t="s">
        <v>6737</v>
      </c>
      <c r="D2186" s="14" t="s">
        <v>6731</v>
      </c>
      <c r="E2186" s="16" t="s">
        <v>439</v>
      </c>
      <c r="F2186" s="16" t="s">
        <v>431</v>
      </c>
      <c r="G2186" s="81" t="s">
        <v>205</v>
      </c>
      <c r="H2186" s="82" t="s">
        <v>946</v>
      </c>
      <c r="I2186" s="17" t="s">
        <v>31</v>
      </c>
      <c r="J2186" s="17" t="s">
        <v>6738</v>
      </c>
      <c r="L2186" s="18">
        <v>44022</v>
      </c>
      <c r="M2186" s="83">
        <v>1309.5666000004901</v>
      </c>
      <c r="N2186" s="84">
        <v>1309.5666000004901</v>
      </c>
      <c r="O2186" s="84">
        <v>1348.6623999998001</v>
      </c>
      <c r="P2186" s="85">
        <f t="shared" si="34"/>
        <v>0.97101142583991684</v>
      </c>
      <c r="Q2186" s="18">
        <v>43851</v>
      </c>
      <c r="R2186" s="86">
        <v>4710269.9170000004</v>
      </c>
      <c r="S2186" s="86">
        <v>738397.34227441403</v>
      </c>
      <c r="T2186" s="15"/>
      <c r="U2186" s="19">
        <v>-3.2078405756692501E-3</v>
      </c>
      <c r="V2186" s="51">
        <v>-0.27887114219993198</v>
      </c>
      <c r="W2186" s="19">
        <v>1.8168109005273402E-2</v>
      </c>
      <c r="X2186" s="51">
        <v>2.60572815159321</v>
      </c>
      <c r="Y2186" s="19">
        <v>-1.7550848441715099E-2</v>
      </c>
      <c r="Z2186" s="51">
        <v>17.5765886140871</v>
      </c>
      <c r="AA2186" s="19">
        <v>2.60496004520974E-2</v>
      </c>
      <c r="AB2186" s="51">
        <v>23.181626948382501</v>
      </c>
      <c r="AC2186" s="19">
        <v>0.136015274487436</v>
      </c>
      <c r="AD2186" s="51">
        <v>37.887382947024904</v>
      </c>
      <c r="AE2186" s="19">
        <v>0.18690807726321501</v>
      </c>
      <c r="AF2186" s="87">
        <v>36.468039774917997</v>
      </c>
      <c r="AG2186" s="19">
        <v>-2.88943406303588E-4</v>
      </c>
      <c r="AH2186" s="51">
        <v>-1.8277153324561399</v>
      </c>
      <c r="AI2186" s="19">
        <v>-1.4635474298302101E-2</v>
      </c>
      <c r="AJ2186" s="51">
        <v>12.2633697771671</v>
      </c>
      <c r="AK2186" s="19">
        <v>0.30956660000083502</v>
      </c>
      <c r="AL2186" s="19">
        <v>5.6292431858310003E-2</v>
      </c>
      <c r="AM2186" s="51">
        <v>25.043246018700302</v>
      </c>
      <c r="AN2186" s="15"/>
      <c r="AO2186" s="22">
        <v>1.25612522570009E-2</v>
      </c>
      <c r="AP2186" s="22">
        <v>-7.4921979175997001E-3</v>
      </c>
      <c r="AQ2186" s="22">
        <v>2.78363678080495E-2</v>
      </c>
      <c r="AR2186" s="22">
        <v>-3.3359811619448003E-2</v>
      </c>
      <c r="AS2186" s="20">
        <v>5</v>
      </c>
      <c r="AT2186" s="20">
        <v>3</v>
      </c>
      <c r="AU2186" s="20">
        <v>7</v>
      </c>
      <c r="AV2186" s="21">
        <v>5</v>
      </c>
      <c r="AW2186" s="15"/>
      <c r="AX2186" s="25">
        <v>3.3747438773316402E-2</v>
      </c>
      <c r="AY2186" s="26">
        <v>0.12436053207613899</v>
      </c>
      <c r="AZ2186" s="26">
        <v>0.62749581523530695</v>
      </c>
      <c r="BA2186" s="26">
        <v>0.20030612125469799</v>
      </c>
      <c r="BB2186" s="85">
        <v>3.48991630495675E-3</v>
      </c>
      <c r="BC2186" s="88">
        <v>-5.0547342314603201</v>
      </c>
      <c r="BD2186" s="18">
        <v>43851</v>
      </c>
      <c r="BE2186" s="18">
        <v>43991</v>
      </c>
      <c r="BF2186" s="20"/>
      <c r="BG2186" s="18"/>
    </row>
    <row r="2187" spans="2:59" x14ac:dyDescent="0.25">
      <c r="B2187" s="14" t="s">
        <v>6739</v>
      </c>
      <c r="C2187" s="14" t="s">
        <v>6740</v>
      </c>
      <c r="D2187" s="14" t="s">
        <v>6731</v>
      </c>
      <c r="E2187" s="16" t="s">
        <v>43</v>
      </c>
      <c r="F2187" s="16" t="s">
        <v>431</v>
      </c>
      <c r="G2187" s="81" t="s">
        <v>205</v>
      </c>
      <c r="H2187" s="82" t="s">
        <v>946</v>
      </c>
      <c r="I2187" s="17" t="s">
        <v>31</v>
      </c>
      <c r="J2187" s="17" t="s">
        <v>6741</v>
      </c>
      <c r="L2187" s="18">
        <v>44022</v>
      </c>
      <c r="M2187" s="83">
        <v>1508.9393000006701</v>
      </c>
      <c r="N2187" s="84">
        <v>1508.9393000006701</v>
      </c>
      <c r="O2187" s="84">
        <v>1601.1210999991699</v>
      </c>
      <c r="P2187" s="85">
        <f t="shared" si="34"/>
        <v>0.94242671588142357</v>
      </c>
      <c r="Q2187" s="18">
        <v>43747</v>
      </c>
      <c r="R2187" s="86">
        <v>2982108.1880000001</v>
      </c>
      <c r="S2187" s="86">
        <v>4038797.38608984</v>
      </c>
      <c r="T2187" s="15"/>
      <c r="U2187" s="19">
        <v>-3.2380542943428701E-3</v>
      </c>
      <c r="V2187" s="51">
        <v>-0.28189251406729499</v>
      </c>
      <c r="W2187" s="19">
        <v>1.7242378902665199E-2</v>
      </c>
      <c r="X2187" s="51">
        <v>2.51315514133239</v>
      </c>
      <c r="Y2187" s="19">
        <v>-9.5479194806102896E-4</v>
      </c>
      <c r="Z2187" s="51">
        <v>19.236194263445199</v>
      </c>
      <c r="AA2187" s="19">
        <v>-1.3325480595995001E-2</v>
      </c>
      <c r="AB2187" s="51">
        <v>19.244118843547799</v>
      </c>
      <c r="AC2187" s="19">
        <v>8.2388888920832001E-2</v>
      </c>
      <c r="AD2187" s="51">
        <v>32.5247443903354</v>
      </c>
      <c r="AE2187" s="19">
        <v>0.11524680576985701</v>
      </c>
      <c r="AF2187" s="87">
        <v>29.301912625582201</v>
      </c>
      <c r="AG2187" s="19">
        <v>-5.9198596136411695E-4</v>
      </c>
      <c r="AH2187" s="51">
        <v>-1.8580195879621899</v>
      </c>
      <c r="AI2187" s="19">
        <v>1.7060224399756401E-3</v>
      </c>
      <c r="AJ2187" s="51">
        <v>13.8975194509985</v>
      </c>
      <c r="AK2187" s="19">
        <v>0.50893929999961995</v>
      </c>
      <c r="AL2187" s="19">
        <v>5.2424319652345702E-2</v>
      </c>
      <c r="AM2187" s="51">
        <v>55.6575653075706</v>
      </c>
      <c r="AN2187" s="15"/>
      <c r="AO2187" s="22">
        <v>1.4162478708385599E-2</v>
      </c>
      <c r="AP2187" s="22">
        <v>-3.9424929470442301E-2</v>
      </c>
      <c r="AQ2187" s="22">
        <v>4.9207175048650201E-2</v>
      </c>
      <c r="AR2187" s="22">
        <v>-5.4695168261823697E-2</v>
      </c>
      <c r="AS2187" s="20">
        <v>5</v>
      </c>
      <c r="AT2187" s="20">
        <v>7</v>
      </c>
      <c r="AU2187" s="20">
        <v>6</v>
      </c>
      <c r="AV2187" s="21">
        <v>6</v>
      </c>
      <c r="AW2187" s="15"/>
      <c r="AX2187" s="25">
        <v>6.9223167595409904E-2</v>
      </c>
      <c r="AY2187" s="26">
        <v>-0.470891736579233</v>
      </c>
      <c r="AZ2187" s="26">
        <v>0.49889055873927601</v>
      </c>
      <c r="BA2187" s="26">
        <v>-0.58197253618436695</v>
      </c>
      <c r="BB2187" s="85">
        <v>7.1030567144953196E-3</v>
      </c>
      <c r="BC2187" s="88">
        <v>-13.301898276127799</v>
      </c>
      <c r="BD2187" s="18">
        <v>43747</v>
      </c>
      <c r="BE2187" s="18">
        <v>43920</v>
      </c>
      <c r="BF2187" s="20"/>
      <c r="BG2187" s="18"/>
    </row>
    <row r="2188" spans="2:59" x14ac:dyDescent="0.25">
      <c r="B2188" s="14" t="s">
        <v>6742</v>
      </c>
      <c r="C2188" s="14" t="s">
        <v>6743</v>
      </c>
      <c r="D2188" s="14" t="s">
        <v>6731</v>
      </c>
      <c r="E2188" s="16" t="s">
        <v>257</v>
      </c>
      <c r="F2188" s="16" t="s">
        <v>431</v>
      </c>
      <c r="G2188" s="81" t="s">
        <v>205</v>
      </c>
      <c r="H2188" s="82" t="s">
        <v>946</v>
      </c>
      <c r="I2188" s="17" t="s">
        <v>31</v>
      </c>
      <c r="J2188" s="17" t="s">
        <v>6744</v>
      </c>
      <c r="L2188" s="18">
        <v>44022</v>
      </c>
      <c r="M2188" s="83">
        <v>1566.3184999991199</v>
      </c>
      <c r="N2188" s="84">
        <v>1566.3184999991199</v>
      </c>
      <c r="O2188" s="84">
        <v>1655.89609999955</v>
      </c>
      <c r="P2188" s="85">
        <f t="shared" si="34"/>
        <v>0.9459038523006037</v>
      </c>
      <c r="Q2188" s="18">
        <v>43747</v>
      </c>
      <c r="R2188" s="86">
        <v>8190049.608</v>
      </c>
      <c r="S2188" s="86">
        <v>9334019.9724843707</v>
      </c>
      <c r="T2188" s="15"/>
      <c r="U2188" s="19">
        <v>-3.2247332264887501E-3</v>
      </c>
      <c r="V2188" s="51">
        <v>-0.28056040728188197</v>
      </c>
      <c r="W2188" s="19">
        <v>1.7650832483923299E-2</v>
      </c>
      <c r="X2188" s="51">
        <v>2.5540004994582</v>
      </c>
      <c r="Y2188" s="19">
        <v>1.4811362125328701E-3</v>
      </c>
      <c r="Z2188" s="51">
        <v>19.479787079501001</v>
      </c>
      <c r="AA2188" s="19">
        <v>-8.4751803315157304E-3</v>
      </c>
      <c r="AB2188" s="51">
        <v>19.729148870013901</v>
      </c>
      <c r="AC2188" s="19">
        <v>9.3049722043360802E-2</v>
      </c>
      <c r="AD2188" s="51">
        <v>33.590827702602802</v>
      </c>
      <c r="AE2188" s="19">
        <v>0.13176712043976299</v>
      </c>
      <c r="AF2188" s="87">
        <v>30.9539440925873</v>
      </c>
      <c r="AG2188" s="19">
        <v>-4.5825349570805001E-4</v>
      </c>
      <c r="AH2188" s="51">
        <v>-1.8446463413965799</v>
      </c>
      <c r="AI2188" s="19">
        <v>4.2828506175283101E-3</v>
      </c>
      <c r="AJ2188" s="51">
        <v>14.155202268753801</v>
      </c>
      <c r="AK2188" s="19">
        <v>0.56631849999947004</v>
      </c>
      <c r="AL2188" s="19">
        <v>5.7313878163768102E-2</v>
      </c>
      <c r="AM2188" s="51">
        <v>61.395485307555603</v>
      </c>
      <c r="AN2188" s="15"/>
      <c r="AO2188" s="22">
        <v>1.417609197415E-2</v>
      </c>
      <c r="AP2188" s="22">
        <v>-3.9412040396200602E-2</v>
      </c>
      <c r="AQ2188" s="22">
        <v>4.9628466238573303E-2</v>
      </c>
      <c r="AR2188" s="22">
        <v>-5.4302994437457501E-2</v>
      </c>
      <c r="AS2188" s="20">
        <v>5</v>
      </c>
      <c r="AT2188" s="20">
        <v>7</v>
      </c>
      <c r="AU2188" s="20">
        <v>6</v>
      </c>
      <c r="AV2188" s="21">
        <v>6</v>
      </c>
      <c r="AW2188" s="15"/>
      <c r="AX2188" s="25">
        <v>6.9227495947052395E-2</v>
      </c>
      <c r="AY2188" s="26">
        <v>-0.40600289542135198</v>
      </c>
      <c r="AZ2188" s="26">
        <v>0.51486948625824902</v>
      </c>
      <c r="BA2188" s="26">
        <v>-0.502679561561308</v>
      </c>
      <c r="BB2188" s="85">
        <v>7.1036064857980799E-3</v>
      </c>
      <c r="BC2188" s="88">
        <v>-13.104529927863</v>
      </c>
      <c r="BD2188" s="18">
        <v>43747</v>
      </c>
      <c r="BE2188" s="18">
        <v>43916</v>
      </c>
      <c r="BF2188" s="20"/>
      <c r="BG2188" s="18"/>
    </row>
    <row r="2189" spans="2:59" x14ac:dyDescent="0.25">
      <c r="B2189" s="14" t="s">
        <v>6745</v>
      </c>
      <c r="C2189" s="14" t="s">
        <v>6746</v>
      </c>
      <c r="D2189" s="14" t="s">
        <v>6731</v>
      </c>
      <c r="E2189" s="16" t="s">
        <v>47</v>
      </c>
      <c r="F2189" s="16" t="s">
        <v>431</v>
      </c>
      <c r="G2189" s="81" t="s">
        <v>205</v>
      </c>
      <c r="H2189" s="82" t="s">
        <v>946</v>
      </c>
      <c r="I2189" s="17" t="s">
        <v>31</v>
      </c>
      <c r="J2189" s="17" t="s">
        <v>6747</v>
      </c>
      <c r="L2189" s="18">
        <v>44022</v>
      </c>
      <c r="M2189" s="83">
        <v>1627.5091999992701</v>
      </c>
      <c r="N2189" s="84">
        <v>1627.5091999992701</v>
      </c>
      <c r="O2189" s="84">
        <v>1714.12900000066</v>
      </c>
      <c r="P2189" s="85">
        <f t="shared" si="34"/>
        <v>0.94946716378909846</v>
      </c>
      <c r="Q2189" s="18">
        <v>43747</v>
      </c>
      <c r="R2189" s="86">
        <v>3702566.906</v>
      </c>
      <c r="S2189" s="86">
        <v>4703807.5288203098</v>
      </c>
      <c r="T2189" s="15"/>
      <c r="U2189" s="19">
        <v>-3.2111425116454501E-3</v>
      </c>
      <c r="V2189" s="51">
        <v>-0.27920133579755202</v>
      </c>
      <c r="W2189" s="19">
        <v>1.80679612658423E-2</v>
      </c>
      <c r="X2189" s="51">
        <v>2.5957133776501</v>
      </c>
      <c r="Y2189" s="19">
        <v>3.9743588549754297E-3</v>
      </c>
      <c r="Z2189" s="51">
        <v>19.729109343752501</v>
      </c>
      <c r="AA2189" s="19">
        <v>-3.4984812236871199E-3</v>
      </c>
      <c r="AB2189" s="51">
        <v>20.226818780793099</v>
      </c>
      <c r="AC2189" s="19">
        <v>0.104042625098373</v>
      </c>
      <c r="AD2189" s="51">
        <v>34.690118008118603</v>
      </c>
      <c r="AE2189" s="19">
        <v>0.14887962809734701</v>
      </c>
      <c r="AF2189" s="87">
        <v>32.665194858331198</v>
      </c>
      <c r="AG2189" s="19">
        <v>-3.2173795079870599E-4</v>
      </c>
      <c r="AH2189" s="51">
        <v>-1.83099478690565</v>
      </c>
      <c r="AI2189" s="19">
        <v>6.9205832769512199E-3</v>
      </c>
      <c r="AJ2189" s="51">
        <v>14.4189755346888</v>
      </c>
      <c r="AK2189" s="19">
        <v>0.62750919999962196</v>
      </c>
      <c r="AL2189" s="19">
        <v>6.2358324004890199E-2</v>
      </c>
      <c r="AM2189" s="51">
        <v>67.514555307570802</v>
      </c>
      <c r="AN2189" s="15"/>
      <c r="AO2189" s="22">
        <v>1.41899456684769E-2</v>
      </c>
      <c r="AP2189" s="22">
        <v>-3.9398839120622101E-2</v>
      </c>
      <c r="AQ2189" s="22">
        <v>5.0058719651133302E-2</v>
      </c>
      <c r="AR2189" s="22">
        <v>-5.3902389990107602E-2</v>
      </c>
      <c r="AS2189" s="20">
        <v>6</v>
      </c>
      <c r="AT2189" s="20">
        <v>6</v>
      </c>
      <c r="AU2189" s="20">
        <v>6</v>
      </c>
      <c r="AV2189" s="21">
        <v>6</v>
      </c>
      <c r="AW2189" s="15"/>
      <c r="AX2189" s="25">
        <v>6.9232330187078306E-2</v>
      </c>
      <c r="AY2189" s="26">
        <v>-0.33944119852367299</v>
      </c>
      <c r="AZ2189" s="26">
        <v>0.531260660814041</v>
      </c>
      <c r="BA2189" s="26">
        <v>-0.42103894213505599</v>
      </c>
      <c r="BB2189" s="85">
        <v>7.1042110768939903E-3</v>
      </c>
      <c r="BC2189" s="88">
        <v>-12.903404586220899</v>
      </c>
      <c r="BD2189" s="18">
        <v>43747</v>
      </c>
      <c r="BE2189" s="18">
        <v>43916</v>
      </c>
      <c r="BF2189" s="20"/>
      <c r="BG2189" s="18"/>
    </row>
    <row r="2190" spans="2:59" x14ac:dyDescent="0.25">
      <c r="B2190" s="14" t="s">
        <v>6748</v>
      </c>
      <c r="C2190" s="14" t="s">
        <v>6749</v>
      </c>
      <c r="D2190" s="14" t="s">
        <v>6731</v>
      </c>
      <c r="E2190" s="16" t="s">
        <v>51</v>
      </c>
      <c r="F2190" s="16" t="s">
        <v>431</v>
      </c>
      <c r="G2190" s="81" t="s">
        <v>205</v>
      </c>
      <c r="H2190" s="82" t="s">
        <v>946</v>
      </c>
      <c r="I2190" s="17" t="s">
        <v>31</v>
      </c>
      <c r="J2190" s="17" t="s">
        <v>6750</v>
      </c>
      <c r="L2190" s="18">
        <v>44022</v>
      </c>
      <c r="M2190" s="83">
        <v>1555.58669999987</v>
      </c>
      <c r="N2190" s="84">
        <v>1555.58669999987</v>
      </c>
      <c r="O2190" s="84">
        <v>1644.89690000005</v>
      </c>
      <c r="P2190" s="85">
        <f t="shared" si="34"/>
        <v>0.9457046821596069</v>
      </c>
      <c r="Q2190" s="18">
        <v>43747</v>
      </c>
      <c r="R2190" s="86">
        <v>1503834.827</v>
      </c>
      <c r="S2190" s="86">
        <v>2623415.53480078</v>
      </c>
      <c r="T2190" s="15"/>
      <c r="U2190" s="19">
        <v>-3.2255119040201E-3</v>
      </c>
      <c r="V2190" s="51">
        <v>-0.28063827503501698</v>
      </c>
      <c r="W2190" s="19">
        <v>1.7627425464525E-2</v>
      </c>
      <c r="X2190" s="51">
        <v>2.5516597975183699</v>
      </c>
      <c r="Y2190" s="19">
        <v>1.34174246159091E-3</v>
      </c>
      <c r="Z2190" s="51">
        <v>19.465847704413999</v>
      </c>
      <c r="AA2190" s="19">
        <v>-8.7531363842572301E-3</v>
      </c>
      <c r="AB2190" s="51">
        <v>19.701353264739701</v>
      </c>
      <c r="AC2190" s="19">
        <v>9.2437383757060204E-2</v>
      </c>
      <c r="AD2190" s="51">
        <v>33.529593873943703</v>
      </c>
      <c r="AE2190" s="19">
        <v>0.13074212164618099</v>
      </c>
      <c r="AF2190" s="87">
        <v>30.851444213214599</v>
      </c>
      <c r="AG2190" s="19">
        <v>-4.6590920919698003E-4</v>
      </c>
      <c r="AH2190" s="51">
        <v>-1.84541191274548</v>
      </c>
      <c r="AI2190" s="19">
        <v>4.1353482229169502E-3</v>
      </c>
      <c r="AJ2190" s="51">
        <v>14.140452029285401</v>
      </c>
      <c r="AK2190" s="19">
        <v>0.55558670000056698</v>
      </c>
      <c r="AL2190" s="19">
        <v>5.6411431412925601E-2</v>
      </c>
      <c r="AM2190" s="51">
        <v>60.322305307665403</v>
      </c>
      <c r="AN2190" s="15"/>
      <c r="AO2190" s="22">
        <v>1.4175264581354E-2</v>
      </c>
      <c r="AP2190" s="22">
        <v>-3.9412754195836897E-2</v>
      </c>
      <c r="AQ2190" s="22">
        <v>4.9604414665736798E-2</v>
      </c>
      <c r="AR2190" s="22">
        <v>-5.4325394133265897E-2</v>
      </c>
      <c r="AS2190" s="20">
        <v>5</v>
      </c>
      <c r="AT2190" s="20">
        <v>7</v>
      </c>
      <c r="AU2190" s="20">
        <v>6</v>
      </c>
      <c r="AV2190" s="21">
        <v>6</v>
      </c>
      <c r="AW2190" s="15"/>
      <c r="AX2190" s="25">
        <v>6.92272369399871E-2</v>
      </c>
      <c r="AY2190" s="26">
        <v>-0.40971982838073001</v>
      </c>
      <c r="AZ2190" s="26">
        <v>0.51395433462767004</v>
      </c>
      <c r="BA2190" s="26">
        <v>-0.50722946929545298</v>
      </c>
      <c r="BB2190" s="85">
        <v>7.1035738855334801E-3</v>
      </c>
      <c r="BC2190" s="88">
        <v>-13.115782515014899</v>
      </c>
      <c r="BD2190" s="18">
        <v>43747</v>
      </c>
      <c r="BE2190" s="18">
        <v>43916</v>
      </c>
      <c r="BF2190" s="20"/>
      <c r="BG2190" s="18"/>
    </row>
    <row r="2191" spans="2:59" x14ac:dyDescent="0.25">
      <c r="B2191" s="14" t="s">
        <v>6751</v>
      </c>
      <c r="C2191" s="14" t="s">
        <v>6752</v>
      </c>
      <c r="D2191" s="14" t="s">
        <v>6731</v>
      </c>
      <c r="E2191" s="16" t="s">
        <v>55</v>
      </c>
      <c r="F2191" s="16" t="s">
        <v>431</v>
      </c>
      <c r="G2191" s="81" t="s">
        <v>205</v>
      </c>
      <c r="H2191" s="82" t="s">
        <v>946</v>
      </c>
      <c r="I2191" s="17" t="s">
        <v>31</v>
      </c>
      <c r="J2191" s="17" t="s">
        <v>6753</v>
      </c>
      <c r="L2191" s="18">
        <v>44022</v>
      </c>
      <c r="M2191" s="83">
        <v>1569.8419000003501</v>
      </c>
      <c r="N2191" s="84">
        <v>1569.8419000003501</v>
      </c>
      <c r="O2191" s="84">
        <v>1658.48570000008</v>
      </c>
      <c r="P2191" s="85">
        <f t="shared" si="34"/>
        <v>0.94655136309000087</v>
      </c>
      <c r="Q2191" s="18">
        <v>43747</v>
      </c>
      <c r="R2191" s="86">
        <v>9901325.9619999994</v>
      </c>
      <c r="S2191" s="86">
        <v>9854183.6217812505</v>
      </c>
      <c r="T2191" s="15"/>
      <c r="U2191" s="19">
        <v>-3.2222023692156702E-3</v>
      </c>
      <c r="V2191" s="51">
        <v>-0.280307321554574</v>
      </c>
      <c r="W2191" s="19">
        <v>1.77267606886744E-2</v>
      </c>
      <c r="X2191" s="51">
        <v>2.5615933199333099</v>
      </c>
      <c r="Y2191" s="19">
        <v>1.9345027521922001E-3</v>
      </c>
      <c r="Z2191" s="51">
        <v>19.525123733474199</v>
      </c>
      <c r="AA2191" s="19">
        <v>-7.57128679015295E-3</v>
      </c>
      <c r="AB2191" s="51">
        <v>19.819538224139301</v>
      </c>
      <c r="AC2191" s="19">
        <v>9.5042216735309895E-2</v>
      </c>
      <c r="AD2191" s="51">
        <v>33.7900771718123</v>
      </c>
      <c r="AE2191" s="19">
        <v>0.134787926172139</v>
      </c>
      <c r="AF2191" s="87">
        <v>31.256024665810401</v>
      </c>
      <c r="AG2191" s="19">
        <v>-4.3342260778445101E-4</v>
      </c>
      <c r="AH2191" s="51">
        <v>-1.84216325260422</v>
      </c>
      <c r="AI2191" s="19">
        <v>4.7624134422221704E-3</v>
      </c>
      <c r="AJ2191" s="51">
        <v>14.2031585512159</v>
      </c>
      <c r="AK2191" s="19">
        <v>0.56984189999988299</v>
      </c>
      <c r="AL2191" s="19">
        <v>5.7608983381214798E-2</v>
      </c>
      <c r="AM2191" s="51">
        <v>61.747825307596898</v>
      </c>
      <c r="AN2191" s="15"/>
      <c r="AO2191" s="22">
        <v>1.41785768973932E-2</v>
      </c>
      <c r="AP2191" s="22">
        <v>-3.94096279369478E-2</v>
      </c>
      <c r="AQ2191" s="22">
        <v>4.9706719719324603E-2</v>
      </c>
      <c r="AR2191" s="22">
        <v>-5.4230049562684103E-2</v>
      </c>
      <c r="AS2191" s="20">
        <v>5</v>
      </c>
      <c r="AT2191" s="20">
        <v>7</v>
      </c>
      <c r="AU2191" s="20">
        <v>6</v>
      </c>
      <c r="AV2191" s="21">
        <v>6</v>
      </c>
      <c r="AW2191" s="15"/>
      <c r="AX2191" s="25">
        <v>6.9228318009772902E-2</v>
      </c>
      <c r="AY2191" s="26">
        <v>-0.39391319463175001</v>
      </c>
      <c r="AZ2191" s="26">
        <v>0.51784667281663099</v>
      </c>
      <c r="BA2191" s="26">
        <v>-0.48787380796966301</v>
      </c>
      <c r="BB2191" s="85">
        <v>7.1037105276627703E-3</v>
      </c>
      <c r="BC2191" s="88">
        <v>-13.067963142515501</v>
      </c>
      <c r="BD2191" s="18">
        <v>43747</v>
      </c>
      <c r="BE2191" s="18">
        <v>43916</v>
      </c>
      <c r="BF2191" s="20"/>
      <c r="BG2191" s="18"/>
    </row>
    <row r="2192" spans="2:59" x14ac:dyDescent="0.25">
      <c r="B2192" s="14" t="s">
        <v>6754</v>
      </c>
      <c r="C2192" s="14" t="s">
        <v>6755</v>
      </c>
      <c r="D2192" s="14" t="s">
        <v>6731</v>
      </c>
      <c r="E2192" s="16" t="s">
        <v>458</v>
      </c>
      <c r="F2192" s="16" t="s">
        <v>431</v>
      </c>
      <c r="G2192" s="81" t="s">
        <v>205</v>
      </c>
      <c r="H2192" s="82" t="s">
        <v>946</v>
      </c>
      <c r="I2192" s="17" t="s">
        <v>31</v>
      </c>
      <c r="J2192" s="17" t="s">
        <v>6756</v>
      </c>
      <c r="L2192" s="18">
        <v>44022</v>
      </c>
      <c r="M2192" s="83">
        <v>1447.0796000007499</v>
      </c>
      <c r="N2192" s="84">
        <v>1447.0796000007499</v>
      </c>
      <c r="O2192" s="84">
        <v>1522.37810000032</v>
      </c>
      <c r="P2192" s="85">
        <f t="shared" si="34"/>
        <v>0.95053889700623362</v>
      </c>
      <c r="Q2192" s="18">
        <v>43747</v>
      </c>
      <c r="R2192" s="86">
        <v>376304.65600000002</v>
      </c>
      <c r="S2192" s="86">
        <v>752065.91487402294</v>
      </c>
      <c r="T2192" s="15"/>
      <c r="U2192" s="19">
        <v>-3.20705825561163E-3</v>
      </c>
      <c r="V2192" s="51">
        <v>-0.27879291019417002</v>
      </c>
      <c r="W2192" s="19">
        <v>1.8193132380474701E-2</v>
      </c>
      <c r="X2192" s="51">
        <v>2.6082304891133399</v>
      </c>
      <c r="Y2192" s="19">
        <v>4.7236075479304401E-3</v>
      </c>
      <c r="Z2192" s="51">
        <v>19.804034213040701</v>
      </c>
      <c r="AA2192" s="19">
        <v>-2.00050993771583E-3</v>
      </c>
      <c r="AB2192" s="51">
        <v>20.376615909393902</v>
      </c>
      <c r="AC2192" s="19">
        <v>0.107362068118236</v>
      </c>
      <c r="AD2192" s="51">
        <v>35.022062310075903</v>
      </c>
      <c r="AE2192" s="19">
        <v>0.15398790540537399</v>
      </c>
      <c r="AF2192" s="87">
        <v>33.176022589148502</v>
      </c>
      <c r="AG2192" s="19">
        <v>-2.8076264516130301E-4</v>
      </c>
      <c r="AH2192" s="51">
        <v>-1.8268972563419099</v>
      </c>
      <c r="AI2192" s="19">
        <v>7.71328311020625E-3</v>
      </c>
      <c r="AJ2192" s="51">
        <v>14.498245518014301</v>
      </c>
      <c r="AK2192" s="19">
        <v>0.44707960000028801</v>
      </c>
      <c r="AL2192" s="19">
        <v>4.6967056003268198E-2</v>
      </c>
      <c r="AM2192" s="51">
        <v>49.4715953076375</v>
      </c>
      <c r="AN2192" s="15"/>
      <c r="AO2192" s="22">
        <v>1.41941251895332E-2</v>
      </c>
      <c r="AP2192" s="22">
        <v>-3.9394960427671301E-2</v>
      </c>
      <c r="AQ2192" s="22">
        <v>5.0187780278065502E-2</v>
      </c>
      <c r="AR2192" s="22">
        <v>-5.37821424586582E-2</v>
      </c>
      <c r="AS2192" s="20">
        <v>6</v>
      </c>
      <c r="AT2192" s="20">
        <v>6</v>
      </c>
      <c r="AU2192" s="20">
        <v>6</v>
      </c>
      <c r="AV2192" s="21">
        <v>6</v>
      </c>
      <c r="AW2192" s="15"/>
      <c r="AX2192" s="25">
        <v>6.9233919038088093E-2</v>
      </c>
      <c r="AY2192" s="26">
        <v>-0.31941044028508297</v>
      </c>
      <c r="AZ2192" s="26">
        <v>0.53619300674472503</v>
      </c>
      <c r="BA2192" s="26">
        <v>-0.39641051994112803</v>
      </c>
      <c r="BB2192" s="85">
        <v>7.1044066323520403E-3</v>
      </c>
      <c r="BC2192" s="88">
        <v>-12.842959314803</v>
      </c>
      <c r="BD2192" s="18">
        <v>43747</v>
      </c>
      <c r="BE2192" s="18">
        <v>43916</v>
      </c>
      <c r="BF2192" s="20"/>
      <c r="BG2192" s="18"/>
    </row>
    <row r="2193" spans="2:59" x14ac:dyDescent="0.25">
      <c r="B2193" s="14" t="s">
        <v>6757</v>
      </c>
      <c r="C2193" s="14" t="s">
        <v>6758</v>
      </c>
      <c r="D2193" s="14" t="s">
        <v>6731</v>
      </c>
      <c r="E2193" s="16" t="s">
        <v>59</v>
      </c>
      <c r="F2193" s="16" t="s">
        <v>431</v>
      </c>
      <c r="G2193" s="81" t="s">
        <v>205</v>
      </c>
      <c r="H2193" s="82" t="s">
        <v>946</v>
      </c>
      <c r="I2193" s="17" t="s">
        <v>31</v>
      </c>
      <c r="J2193" s="17" t="s">
        <v>6759</v>
      </c>
      <c r="L2193" s="18">
        <v>44022</v>
      </c>
      <c r="M2193" s="83">
        <v>1092.55619999953</v>
      </c>
      <c r="N2193" s="84">
        <v>1092.55619999953</v>
      </c>
      <c r="O2193" s="84">
        <v>1120.6978999990999</v>
      </c>
      <c r="P2193" s="85">
        <f t="shared" si="34"/>
        <v>0.9748891293544919</v>
      </c>
      <c r="Q2193" s="18">
        <v>43798</v>
      </c>
      <c r="R2193" s="86">
        <v>1073299.662</v>
      </c>
      <c r="S2193" s="86">
        <v>303328.061197754</v>
      </c>
      <c r="T2193" s="15"/>
      <c r="U2193" s="19">
        <v>-3.2125468524100099E-3</v>
      </c>
      <c r="V2193" s="51">
        <v>-0.27934176987400899</v>
      </c>
      <c r="W2193" s="19">
        <v>1.8024584145678101E-2</v>
      </c>
      <c r="X2193" s="51">
        <v>2.5913756656336799</v>
      </c>
      <c r="Y2193" s="19">
        <v>-2.0568000102684902E-2</v>
      </c>
      <c r="Z2193" s="51">
        <v>17.274873447982799</v>
      </c>
      <c r="AA2193" s="19">
        <v>-2.3720713239527E-2</v>
      </c>
      <c r="AB2193" s="51">
        <v>18.2045955792128</v>
      </c>
      <c r="AC2193" s="19">
        <v>6.5645455315461704E-2</v>
      </c>
      <c r="AD2193" s="51">
        <v>30.850401029805699</v>
      </c>
      <c r="AE2193" s="19">
        <v>2.03536303069995E-2</v>
      </c>
      <c r="AF2193" s="87">
        <v>19.812595079303701</v>
      </c>
      <c r="AG2193" s="19">
        <v>-3.3588816404517301E-4</v>
      </c>
      <c r="AH2193" s="51">
        <v>-1.8324098082303</v>
      </c>
      <c r="AI2193" s="19">
        <v>-1.7707772441099199E-2</v>
      </c>
      <c r="AJ2193" s="51">
        <v>11.9561399628874</v>
      </c>
      <c r="AK2193" s="19">
        <v>9.2556199999380598E-2</v>
      </c>
      <c r="AL2193" s="19">
        <v>1.14285735016892E-2</v>
      </c>
      <c r="AM2193" s="51">
        <v>15.5536532485858</v>
      </c>
      <c r="AN2193" s="15"/>
      <c r="AO2193" s="22">
        <v>7.6394960615289199E-3</v>
      </c>
      <c r="AP2193" s="22">
        <v>-7.3745458867051604E-3</v>
      </c>
      <c r="AQ2193" s="22">
        <v>2.2458945222751901E-3</v>
      </c>
      <c r="AR2193" s="22">
        <v>-1.8250464657285199E-2</v>
      </c>
      <c r="AS2193" s="20">
        <v>2</v>
      </c>
      <c r="AT2193" s="20">
        <v>5</v>
      </c>
      <c r="AU2193" s="20">
        <v>7</v>
      </c>
      <c r="AV2193" s="21">
        <v>5</v>
      </c>
      <c r="AW2193" s="15"/>
      <c r="AX2193" s="25">
        <v>2.33796526972583E-2</v>
      </c>
      <c r="AY2193" s="26">
        <v>-1.95415669762588</v>
      </c>
      <c r="AZ2193" s="26">
        <v>0.45737813657297</v>
      </c>
      <c r="BA2193" s="26">
        <v>-2.6203672502633699</v>
      </c>
      <c r="BB2193" s="85">
        <v>2.4147573797767999E-3</v>
      </c>
      <c r="BC2193" s="88">
        <v>-4.6616844734162397</v>
      </c>
      <c r="BD2193" s="18">
        <v>43798</v>
      </c>
      <c r="BE2193" s="18">
        <v>43991</v>
      </c>
      <c r="BF2193" s="20"/>
      <c r="BG2193" s="18"/>
    </row>
    <row r="2194" spans="2:59" x14ac:dyDescent="0.25">
      <c r="B2194" s="14" t="s">
        <v>6760</v>
      </c>
      <c r="C2194" s="14" t="s">
        <v>6761</v>
      </c>
      <c r="D2194" s="14" t="s">
        <v>6731</v>
      </c>
      <c r="E2194" s="16" t="s">
        <v>320</v>
      </c>
      <c r="F2194" s="16" t="s">
        <v>431</v>
      </c>
      <c r="G2194" s="81" t="s">
        <v>205</v>
      </c>
      <c r="H2194" s="82" t="s">
        <v>946</v>
      </c>
      <c r="I2194" s="17" t="s">
        <v>31</v>
      </c>
      <c r="J2194" s="17" t="s">
        <v>6762</v>
      </c>
      <c r="L2194" s="18">
        <v>44022</v>
      </c>
      <c r="M2194" s="83">
        <v>1220.19419999979</v>
      </c>
      <c r="N2194" s="84">
        <v>1220.19419999979</v>
      </c>
      <c r="O2194" s="84">
        <v>1280.79270000011</v>
      </c>
      <c r="P2194" s="85">
        <f t="shared" si="34"/>
        <v>0.95268672283944567</v>
      </c>
      <c r="Q2194" s="18">
        <v>43747</v>
      </c>
      <c r="R2194" s="86">
        <v>126.41200000000001</v>
      </c>
      <c r="S2194" s="86">
        <v>1075.9379885501901</v>
      </c>
      <c r="T2194" s="15"/>
      <c r="U2194" s="19">
        <v>-3.2015012984629699E-3</v>
      </c>
      <c r="V2194" s="51">
        <v>-0.278237214479304</v>
      </c>
      <c r="W2194" s="19">
        <v>1.8310056271730001E-2</v>
      </c>
      <c r="X2194" s="51">
        <v>2.6199228782388699</v>
      </c>
      <c r="Y2194" s="19">
        <v>5.8402816630405098E-3</v>
      </c>
      <c r="Z2194" s="51">
        <v>19.915701624558999</v>
      </c>
      <c r="AA2194" s="19">
        <v>1.2554730001283999E-3</v>
      </c>
      <c r="AB2194" s="51">
        <v>20.702214203163699</v>
      </c>
      <c r="AC2194" s="19">
        <v>0.115362708955217</v>
      </c>
      <c r="AD2194" s="51">
        <v>35.822126393788501</v>
      </c>
      <c r="AE2194" s="19">
        <v>0.16688360553234799</v>
      </c>
      <c r="AF2194" s="87">
        <v>34.465592601860401</v>
      </c>
      <c r="AG2194" s="19">
        <v>-2.4522867170162499E-4</v>
      </c>
      <c r="AH2194" s="51">
        <v>-1.8233438589959401</v>
      </c>
      <c r="AI2194" s="19">
        <v>8.9713041306822595E-3</v>
      </c>
      <c r="AJ2194" s="51">
        <v>14.6240476200619</v>
      </c>
      <c r="AK2194" s="19">
        <v>0.220194199999387</v>
      </c>
      <c r="AL2194" s="19">
        <v>5.0599290891113903E-2</v>
      </c>
      <c r="AM2194" s="51">
        <v>24.754269927420001</v>
      </c>
      <c r="AN2194" s="15"/>
      <c r="AO2194" s="22">
        <v>1.42140634216048E-2</v>
      </c>
      <c r="AP2194" s="22">
        <v>-3.9378277869218402E-2</v>
      </c>
      <c r="AQ2194" s="22">
        <v>5.0309174055655603E-2</v>
      </c>
      <c r="AR2194" s="22">
        <v>-5.3658887259225602E-2</v>
      </c>
      <c r="AS2194" s="20">
        <v>6</v>
      </c>
      <c r="AT2194" s="20">
        <v>6</v>
      </c>
      <c r="AU2194" s="20">
        <v>6</v>
      </c>
      <c r="AV2194" s="21">
        <v>6</v>
      </c>
      <c r="AW2194" s="15"/>
      <c r="AX2194" s="25">
        <v>6.9237579470209296E-2</v>
      </c>
      <c r="AY2194" s="26">
        <v>-0.27608670895688198</v>
      </c>
      <c r="AZ2194" s="26">
        <v>0.54689326330571897</v>
      </c>
      <c r="BA2194" s="26">
        <v>-0.34302508891869399</v>
      </c>
      <c r="BB2194" s="85">
        <v>7.1048723786589097E-3</v>
      </c>
      <c r="BC2194" s="88">
        <v>-12.6844492477394</v>
      </c>
      <c r="BD2194" s="18">
        <v>43747</v>
      </c>
      <c r="BE2194" s="18">
        <v>43916</v>
      </c>
      <c r="BF2194" s="20"/>
      <c r="BG2194" s="18"/>
    </row>
    <row r="2195" spans="2:59" x14ac:dyDescent="0.25">
      <c r="B2195" s="14" t="s">
        <v>6763</v>
      </c>
      <c r="C2195" s="14" t="s">
        <v>6764</v>
      </c>
      <c r="D2195" s="14" t="s">
        <v>6731</v>
      </c>
      <c r="E2195" s="16" t="s">
        <v>6684</v>
      </c>
      <c r="F2195" s="16" t="s">
        <v>431</v>
      </c>
      <c r="G2195" s="81" t="s">
        <v>205</v>
      </c>
      <c r="H2195" s="82" t="s">
        <v>946</v>
      </c>
      <c r="I2195" s="17" t="s">
        <v>31</v>
      </c>
      <c r="J2195" s="17" t="s">
        <v>6765</v>
      </c>
      <c r="L2195" s="18">
        <v>44022</v>
      </c>
      <c r="M2195" s="83">
        <v>1178.0156999994099</v>
      </c>
      <c r="N2195" s="84">
        <v>1178.0156999994099</v>
      </c>
      <c r="O2195" s="84">
        <v>1232.34369999915</v>
      </c>
      <c r="P2195" s="85">
        <f t="shared" si="34"/>
        <v>0.95591489614481939</v>
      </c>
      <c r="Q2195" s="18">
        <v>43747</v>
      </c>
      <c r="R2195" s="86">
        <v>13686015.120999999</v>
      </c>
      <c r="S2195" s="86">
        <v>14938890.3764219</v>
      </c>
      <c r="T2195" s="15"/>
      <c r="U2195" s="19">
        <v>-3.1866294084466102E-3</v>
      </c>
      <c r="V2195" s="51">
        <v>-0.27675002547766803</v>
      </c>
      <c r="W2195" s="19">
        <v>1.8819278571754701E-2</v>
      </c>
      <c r="X2195" s="51">
        <v>2.6708451082413398</v>
      </c>
      <c r="Y2195" s="19">
        <v>8.4776915373368008E-3</v>
      </c>
      <c r="Z2195" s="51">
        <v>20.179442611988598</v>
      </c>
      <c r="AA2195" s="19">
        <v>5.5223610506800504E-3</v>
      </c>
      <c r="AB2195" s="51">
        <v>21.128903008240702</v>
      </c>
      <c r="AC2195" s="19">
        <v>0.124108728683495</v>
      </c>
      <c r="AD2195" s="51">
        <v>36.696728366601697</v>
      </c>
      <c r="AE2195" s="19"/>
      <c r="AF2195" s="87"/>
      <c r="AG2195" s="19">
        <v>-7.5884571742790299E-5</v>
      </c>
      <c r="AH2195" s="51">
        <v>-1.80640944900006</v>
      </c>
      <c r="AI2195" s="19">
        <v>1.1685846358886901E-2</v>
      </c>
      <c r="AJ2195" s="51">
        <v>14.8955018428824</v>
      </c>
      <c r="AK2195" s="19">
        <v>0.17801569999952299</v>
      </c>
      <c r="AL2195" s="19">
        <v>5.6590648029668997E-2</v>
      </c>
      <c r="AM2195" s="51">
        <v>39.934556776832302</v>
      </c>
      <c r="AN2195" s="15"/>
      <c r="AO2195" s="22">
        <v>1.4214972150512E-2</v>
      </c>
      <c r="AP2195" s="22">
        <v>-3.9375143390316197E-2</v>
      </c>
      <c r="AQ2195" s="22">
        <v>5.0833649826017797E-2</v>
      </c>
      <c r="AR2195" s="22">
        <v>-5.31808301675483E-2</v>
      </c>
      <c r="AS2195" s="20">
        <v>6</v>
      </c>
      <c r="AT2195" s="20">
        <v>6</v>
      </c>
      <c r="AU2195" s="20">
        <v>6</v>
      </c>
      <c r="AV2195" s="21">
        <v>6</v>
      </c>
      <c r="AW2195" s="15"/>
      <c r="AX2195" s="25">
        <v>6.9242176021580198E-2</v>
      </c>
      <c r="AY2195" s="26">
        <v>-0.218832489198348</v>
      </c>
      <c r="AZ2195" s="26">
        <v>0.56096176338633097</v>
      </c>
      <c r="BA2195" s="26">
        <v>-0.27233159741263102</v>
      </c>
      <c r="BB2195" s="85">
        <v>7.1054184119293496E-3</v>
      </c>
      <c r="BC2195" s="88">
        <v>-12.5402028671087</v>
      </c>
      <c r="BD2195" s="18">
        <v>43747</v>
      </c>
      <c r="BE2195" s="18">
        <v>43916</v>
      </c>
      <c r="BF2195" s="20"/>
      <c r="BG2195" s="18"/>
    </row>
    <row r="2196" spans="2:59" x14ac:dyDescent="0.25">
      <c r="B2196" s="14" t="s">
        <v>6766</v>
      </c>
      <c r="C2196" s="14" t="s">
        <v>6767</v>
      </c>
      <c r="D2196" s="14" t="s">
        <v>6768</v>
      </c>
      <c r="E2196" s="16" t="s">
        <v>36</v>
      </c>
      <c r="F2196" s="16" t="s">
        <v>431</v>
      </c>
      <c r="G2196" s="81" t="s">
        <v>224</v>
      </c>
      <c r="H2196" s="82" t="s">
        <v>225</v>
      </c>
      <c r="I2196" s="17" t="s">
        <v>31</v>
      </c>
      <c r="J2196" s="17" t="s">
        <v>6769</v>
      </c>
      <c r="L2196" s="18">
        <v>44022</v>
      </c>
      <c r="M2196" s="83">
        <v>1148.3460000008299</v>
      </c>
      <c r="N2196" s="84">
        <v>1148.3460000008299</v>
      </c>
      <c r="O2196" s="84">
        <v>1150.00339999981</v>
      </c>
      <c r="P2196" s="85">
        <f t="shared" si="34"/>
        <v>0.99855878687056032</v>
      </c>
      <c r="Q2196" s="18">
        <v>43745</v>
      </c>
      <c r="R2196" s="86">
        <v>23999331.013999999</v>
      </c>
      <c r="S2196" s="86">
        <v>27716064.132343799</v>
      </c>
      <c r="T2196" s="15"/>
      <c r="U2196" s="19">
        <v>-1.4053022186999399E-4</v>
      </c>
      <c r="V2196" s="51">
        <v>2.7859893179993399E-2</v>
      </c>
      <c r="W2196" s="19">
        <v>5.0306307457503895E-4</v>
      </c>
      <c r="X2196" s="51">
        <v>0.83922355852337205</v>
      </c>
      <c r="Y2196" s="19">
        <v>4.1441694957029497E-3</v>
      </c>
      <c r="Z2196" s="51">
        <v>19.746090407832501</v>
      </c>
      <c r="AA2196" s="19">
        <v>8.8967014817171695E-3</v>
      </c>
      <c r="AB2196" s="51">
        <v>21.466337051329901</v>
      </c>
      <c r="AC2196" s="19">
        <v>3.9311140710196903E-2</v>
      </c>
      <c r="AD2196" s="51">
        <v>28.2169695692719</v>
      </c>
      <c r="AE2196" s="19">
        <v>6.1668123245908597E-2</v>
      </c>
      <c r="AF2196" s="87">
        <v>23.944044373201901</v>
      </c>
      <c r="AG2196" s="19">
        <v>-3.0826148486084998E-4</v>
      </c>
      <c r="AH2196" s="51">
        <v>-1.8296471403118599</v>
      </c>
      <c r="AI2196" s="19">
        <v>5.9227317960903704E-3</v>
      </c>
      <c r="AJ2196" s="51">
        <v>14.31919038661</v>
      </c>
      <c r="AK2196" s="19">
        <v>0.14834600000001999</v>
      </c>
      <c r="AL2196" s="19">
        <v>2.4519051898096202E-2</v>
      </c>
      <c r="AM2196" s="51">
        <v>8.7131008254946192</v>
      </c>
      <c r="AN2196" s="15"/>
      <c r="AO2196" s="22">
        <v>3.4907296922028798E-3</v>
      </c>
      <c r="AP2196" s="22">
        <v>-5.2521511552186002E-3</v>
      </c>
      <c r="AQ2196" s="22">
        <v>5.2523133490467401E-3</v>
      </c>
      <c r="AR2196" s="22">
        <v>-5.8450713268030103E-3</v>
      </c>
      <c r="AS2196" s="20">
        <v>6</v>
      </c>
      <c r="AT2196" s="20">
        <v>6</v>
      </c>
      <c r="AU2196" s="20">
        <v>7</v>
      </c>
      <c r="AV2196" s="21">
        <v>5</v>
      </c>
      <c r="AW2196" s="15"/>
      <c r="AX2196" s="25">
        <v>1.11258166730113E-2</v>
      </c>
      <c r="AY2196" s="26">
        <v>-1.7428248075739201</v>
      </c>
      <c r="AZ2196" s="26">
        <v>0.57416920674859295</v>
      </c>
      <c r="BA2196" s="26">
        <v>-2.12866957061124</v>
      </c>
      <c r="BB2196" s="85">
        <v>1.1486128446529199E-3</v>
      </c>
      <c r="BC2196" s="88">
        <v>-1.40124803103936</v>
      </c>
      <c r="BD2196" s="18">
        <v>43745</v>
      </c>
      <c r="BE2196" s="18">
        <v>43783</v>
      </c>
      <c r="BF2196" s="20"/>
      <c r="BG2196" s="18"/>
    </row>
    <row r="2197" spans="2:59" x14ac:dyDescent="0.25">
      <c r="B2197" s="14" t="s">
        <v>6770</v>
      </c>
      <c r="C2197" s="14" t="s">
        <v>6771</v>
      </c>
      <c r="D2197" s="14" t="s">
        <v>6768</v>
      </c>
      <c r="E2197" s="16" t="s">
        <v>435</v>
      </c>
      <c r="F2197" s="16" t="s">
        <v>431</v>
      </c>
      <c r="G2197" s="81" t="s">
        <v>224</v>
      </c>
      <c r="H2197" s="82" t="s">
        <v>225</v>
      </c>
      <c r="I2197" s="17" t="s">
        <v>31</v>
      </c>
      <c r="J2197" s="17" t="s">
        <v>6772</v>
      </c>
      <c r="L2197" s="18">
        <v>44022</v>
      </c>
      <c r="M2197" s="83">
        <v>1168.8845000006299</v>
      </c>
      <c r="N2197" s="84">
        <v>1168.8845000006299</v>
      </c>
      <c r="O2197" s="84">
        <v>1169.7760000005401</v>
      </c>
      <c r="P2197" s="85">
        <f t="shared" si="34"/>
        <v>0.99923788827954263</v>
      </c>
      <c r="Q2197" s="18">
        <v>43984</v>
      </c>
      <c r="R2197" s="86">
        <v>806.36199999999997</v>
      </c>
      <c r="S2197" s="86">
        <v>3948.52427099228</v>
      </c>
      <c r="T2197" s="15"/>
      <c r="U2197" s="19">
        <v>-1.2403450818965201E-4</v>
      </c>
      <c r="V2197" s="51">
        <v>2.9509464548027602E-2</v>
      </c>
      <c r="W2197" s="19">
        <v>1.0117297806573301E-3</v>
      </c>
      <c r="X2197" s="51">
        <v>0.89009022913160196</v>
      </c>
      <c r="Y2197" s="19">
        <v>7.2157899467129001E-3</v>
      </c>
      <c r="Z2197" s="51">
        <v>20.053252452926198</v>
      </c>
      <c r="AA2197" s="19">
        <v>1.5122918000997699E-2</v>
      </c>
      <c r="AB2197" s="51">
        <v>22.0889587032725</v>
      </c>
      <c r="AC2197" s="19">
        <v>5.1895236361815499E-2</v>
      </c>
      <c r="AD2197" s="51">
        <v>29.475379134440999</v>
      </c>
      <c r="AE2197" s="19">
        <v>8.1233545750437799E-2</v>
      </c>
      <c r="AF2197" s="87">
        <v>25.900586623640301</v>
      </c>
      <c r="AG2197" s="19">
        <v>-1.37633661324799E-4</v>
      </c>
      <c r="AH2197" s="51">
        <v>-1.8125843579582599</v>
      </c>
      <c r="AI2197" s="19">
        <v>9.1708941217802896E-3</v>
      </c>
      <c r="AJ2197" s="51">
        <v>14.6440066191717</v>
      </c>
      <c r="AK2197" s="19">
        <v>0.168884500000859</v>
      </c>
      <c r="AL2197" s="19">
        <v>3.2195210935242399E-2</v>
      </c>
      <c r="AM2197" s="51">
        <v>10.975036018688099</v>
      </c>
      <c r="AN2197" s="15"/>
      <c r="AO2197" s="22">
        <v>3.5067317912762502E-3</v>
      </c>
      <c r="AP2197" s="22">
        <v>-5.2357588529048397E-3</v>
      </c>
      <c r="AQ2197" s="22">
        <v>5.7594120007706797E-3</v>
      </c>
      <c r="AR2197" s="22">
        <v>-5.3365331050372299E-3</v>
      </c>
      <c r="AS2197" s="20">
        <v>7</v>
      </c>
      <c r="AT2197" s="20">
        <v>5</v>
      </c>
      <c r="AU2197" s="20">
        <v>7</v>
      </c>
      <c r="AV2197" s="21">
        <v>5</v>
      </c>
      <c r="AW2197" s="15"/>
      <c r="AX2197" s="25">
        <v>1.11400864727693E-2</v>
      </c>
      <c r="AY2197" s="26">
        <v>-1.2335037695320401</v>
      </c>
      <c r="AZ2197" s="26">
        <v>0.59489226897676395</v>
      </c>
      <c r="BA2197" s="26">
        <v>-1.52860020546905</v>
      </c>
      <c r="BB2197" s="85">
        <v>1.15010873022356E-3</v>
      </c>
      <c r="BC2197" s="88">
        <v>-1.3369323362621801</v>
      </c>
      <c r="BD2197" s="18">
        <v>43745</v>
      </c>
      <c r="BE2197" s="18">
        <v>43783</v>
      </c>
      <c r="BF2197" s="20">
        <v>109</v>
      </c>
      <c r="BG2197" s="18">
        <v>43896</v>
      </c>
    </row>
    <row r="2198" spans="2:59" x14ac:dyDescent="0.25">
      <c r="B2198" s="14" t="s">
        <v>6773</v>
      </c>
      <c r="C2198" s="14" t="s">
        <v>6774</v>
      </c>
      <c r="D2198" s="14" t="s">
        <v>6768</v>
      </c>
      <c r="E2198" s="16" t="s">
        <v>439</v>
      </c>
      <c r="F2198" s="16" t="s">
        <v>431</v>
      </c>
      <c r="G2198" s="81" t="s">
        <v>224</v>
      </c>
      <c r="H2198" s="82" t="s">
        <v>225</v>
      </c>
      <c r="I2198" s="17" t="s">
        <v>31</v>
      </c>
      <c r="J2198" s="17" t="s">
        <v>6775</v>
      </c>
      <c r="L2198" s="18">
        <v>44022</v>
      </c>
      <c r="M2198" s="83">
        <v>1172.56919999979</v>
      </c>
      <c r="N2198" s="84">
        <v>1172.56919999979</v>
      </c>
      <c r="O2198" s="84">
        <v>1173.1265999991399</v>
      </c>
      <c r="P2198" s="85">
        <f t="shared" si="34"/>
        <v>0.99952485946584946</v>
      </c>
      <c r="Q2198" s="18">
        <v>44020</v>
      </c>
      <c r="R2198" s="86">
        <v>18.934999999999999</v>
      </c>
      <c r="S2198" s="86">
        <v>10602.810592742901</v>
      </c>
      <c r="T2198" s="15"/>
      <c r="U2198" s="19">
        <v>-1.0565424145170299E-4</v>
      </c>
      <c r="V2198" s="51">
        <v>3.13474912218226E-2</v>
      </c>
      <c r="W2198" s="19">
        <v>1.2690816947724701E-3</v>
      </c>
      <c r="X2198" s="51">
        <v>0.915825420543115</v>
      </c>
      <c r="Y2198" s="19">
        <v>1.01898665798217E-2</v>
      </c>
      <c r="Z2198" s="51">
        <v>20.350660116237101</v>
      </c>
      <c r="AA2198" s="19">
        <v>2.1415444074591498E-2</v>
      </c>
      <c r="AB2198" s="51">
        <v>22.7182113106246</v>
      </c>
      <c r="AC2198" s="19">
        <v>6.7340135992708397E-2</v>
      </c>
      <c r="AD2198" s="51">
        <v>31.019869097537601</v>
      </c>
      <c r="AE2198" s="19">
        <v>9.8396155232039706E-2</v>
      </c>
      <c r="AF2198" s="87">
        <v>27.616847571800498</v>
      </c>
      <c r="AG2198" s="19">
        <v>-5.28725495314575E-5</v>
      </c>
      <c r="AH2198" s="51">
        <v>-1.80410824677892</v>
      </c>
      <c r="AI2198" s="19">
        <v>1.22420100615273E-2</v>
      </c>
      <c r="AJ2198" s="51">
        <v>14.9511182131537</v>
      </c>
      <c r="AK2198" s="19">
        <v>0.172569200000144</v>
      </c>
      <c r="AL2198" s="19">
        <v>3.2855108158401002E-2</v>
      </c>
      <c r="AM2198" s="51">
        <v>11.343506018616599</v>
      </c>
      <c r="AN2198" s="15"/>
      <c r="AO2198" s="22">
        <v>3.5573609329731001E-3</v>
      </c>
      <c r="AP2198" s="22">
        <v>-5.2544528180078504E-3</v>
      </c>
      <c r="AQ2198" s="22">
        <v>6.0305774932203297E-3</v>
      </c>
      <c r="AR2198" s="22">
        <v>-4.5940703994347097E-3</v>
      </c>
      <c r="AS2198" s="20">
        <v>7</v>
      </c>
      <c r="AT2198" s="20">
        <v>5</v>
      </c>
      <c r="AU2198" s="20">
        <v>7</v>
      </c>
      <c r="AV2198" s="21">
        <v>5</v>
      </c>
      <c r="AW2198" s="15"/>
      <c r="AX2198" s="25">
        <v>1.1092947340184799E-2</v>
      </c>
      <c r="AY2198" s="26">
        <v>-0.70706670181880305</v>
      </c>
      <c r="AZ2198" s="26">
        <v>0.61608067012002699</v>
      </c>
      <c r="BA2198" s="26">
        <v>-0.89124583045122596</v>
      </c>
      <c r="BB2198" s="85">
        <v>1.1452658661607999E-3</v>
      </c>
      <c r="BC2198" s="88">
        <v>-1.2245127805854299</v>
      </c>
      <c r="BD2198" s="18">
        <v>43752</v>
      </c>
      <c r="BE2198" s="18">
        <v>43783</v>
      </c>
      <c r="BF2198" s="20">
        <v>75</v>
      </c>
      <c r="BG2198" s="18">
        <v>43857</v>
      </c>
    </row>
    <row r="2199" spans="2:59" x14ac:dyDescent="0.25">
      <c r="B2199" s="14" t="s">
        <v>6776</v>
      </c>
      <c r="C2199" s="14" t="s">
        <v>6777</v>
      </c>
      <c r="D2199" s="14" t="s">
        <v>6768</v>
      </c>
      <c r="E2199" s="16" t="s">
        <v>43</v>
      </c>
      <c r="F2199" s="16" t="s">
        <v>431</v>
      </c>
      <c r="G2199" s="81" t="s">
        <v>224</v>
      </c>
      <c r="H2199" s="82" t="s">
        <v>225</v>
      </c>
      <c r="I2199" s="17" t="s">
        <v>31</v>
      </c>
      <c r="J2199" s="17" t="s">
        <v>6778</v>
      </c>
      <c r="L2199" s="18">
        <v>44022</v>
      </c>
      <c r="M2199" s="83">
        <v>1160.9914999995401</v>
      </c>
      <c r="N2199" s="84">
        <v>1160.9914999995401</v>
      </c>
      <c r="O2199" s="84">
        <v>1162.38470000029</v>
      </c>
      <c r="P2199" s="85">
        <f t="shared" si="34"/>
        <v>0.99880142950887985</v>
      </c>
      <c r="Q2199" s="18">
        <v>43984</v>
      </c>
      <c r="R2199" s="86">
        <v>10888153.395</v>
      </c>
      <c r="S2199" s="86">
        <v>7393480.0462578097</v>
      </c>
      <c r="T2199" s="15"/>
      <c r="U2199" s="19">
        <v>-1.3503873742593E-4</v>
      </c>
      <c r="V2199" s="51">
        <v>2.8409041624399799E-2</v>
      </c>
      <c r="W2199" s="19">
        <v>6.6703004631563101E-4</v>
      </c>
      <c r="X2199" s="51">
        <v>0.85562025569743105</v>
      </c>
      <c r="Y2199" s="19">
        <v>5.1429759241727897E-3</v>
      </c>
      <c r="Z2199" s="51">
        <v>19.845971050672201</v>
      </c>
      <c r="AA2199" s="19">
        <v>1.09183463700901E-2</v>
      </c>
      <c r="AB2199" s="51">
        <v>21.6685015401745</v>
      </c>
      <c r="AC2199" s="19">
        <v>4.3477842740685398E-2</v>
      </c>
      <c r="AD2199" s="51">
        <v>28.6336397723353</v>
      </c>
      <c r="AE2199" s="19">
        <v>6.8057764592594994E-2</v>
      </c>
      <c r="AF2199" s="87">
        <v>24.5830085078487</v>
      </c>
      <c r="AG2199" s="19">
        <v>-2.5359816663694801E-4</v>
      </c>
      <c r="AH2199" s="51">
        <v>-1.82418080848947</v>
      </c>
      <c r="AI2199" s="19">
        <v>6.9782979408046196E-3</v>
      </c>
      <c r="AJ2199" s="51">
        <v>14.424747001074101</v>
      </c>
      <c r="AK2199" s="19">
        <v>0.160991499999072</v>
      </c>
      <c r="AL2199" s="19">
        <v>2.6485847600270101E-2</v>
      </c>
      <c r="AM2199" s="51">
        <v>9.9776508253999108</v>
      </c>
      <c r="AN2199" s="15"/>
      <c r="AO2199" s="22">
        <v>3.4961776291311301E-3</v>
      </c>
      <c r="AP2199" s="22">
        <v>-5.2465976486928403E-3</v>
      </c>
      <c r="AQ2199" s="22">
        <v>5.4170290113688697E-3</v>
      </c>
      <c r="AR2199" s="22">
        <v>-5.6816982432792403E-3</v>
      </c>
      <c r="AS2199" s="20">
        <v>6</v>
      </c>
      <c r="AT2199" s="20">
        <v>6</v>
      </c>
      <c r="AU2199" s="20">
        <v>7</v>
      </c>
      <c r="AV2199" s="21">
        <v>5</v>
      </c>
      <c r="AW2199" s="15"/>
      <c r="AX2199" s="25">
        <v>1.11303623926324E-2</v>
      </c>
      <c r="AY2199" s="26">
        <v>-1.5773003057947801</v>
      </c>
      <c r="AZ2199" s="26">
        <v>0.58089930874575701</v>
      </c>
      <c r="BA2199" s="26">
        <v>-1.9357407686475201</v>
      </c>
      <c r="BB2199" s="85">
        <v>1.1490896628549799E-3</v>
      </c>
      <c r="BC2199" s="88">
        <v>-1.3807211907205801</v>
      </c>
      <c r="BD2199" s="18">
        <v>43745</v>
      </c>
      <c r="BE2199" s="18">
        <v>43783</v>
      </c>
      <c r="BF2199" s="20">
        <v>110</v>
      </c>
      <c r="BG2199" s="18">
        <v>43899</v>
      </c>
    </row>
    <row r="2200" spans="2:59" x14ac:dyDescent="0.25">
      <c r="B2200" s="14" t="s">
        <v>6779</v>
      </c>
      <c r="C2200" s="14" t="s">
        <v>6780</v>
      </c>
      <c r="D2200" s="14" t="s">
        <v>6768</v>
      </c>
      <c r="E2200" s="16" t="s">
        <v>257</v>
      </c>
      <c r="F2200" s="16" t="s">
        <v>431</v>
      </c>
      <c r="G2200" s="81" t="s">
        <v>224</v>
      </c>
      <c r="H2200" s="82" t="s">
        <v>225</v>
      </c>
      <c r="I2200" s="17" t="s">
        <v>31</v>
      </c>
      <c r="J2200" s="17" t="s">
        <v>6781</v>
      </c>
      <c r="L2200" s="18">
        <v>44022</v>
      </c>
      <c r="M2200" s="83">
        <v>1173.7815000005101</v>
      </c>
      <c r="N2200" s="84">
        <v>1173.7815000005101</v>
      </c>
      <c r="O2200" s="84">
        <v>1174.94610000029</v>
      </c>
      <c r="P2200" s="85">
        <f t="shared" si="34"/>
        <v>0.99900880559561012</v>
      </c>
      <c r="Q2200" s="18">
        <v>43984</v>
      </c>
      <c r="R2200" s="86">
        <v>12776702.573000001</v>
      </c>
      <c r="S2200" s="86">
        <v>9536338.0590937492</v>
      </c>
      <c r="T2200" s="15"/>
      <c r="U2200" s="19">
        <v>-1.2964957113581501E-4</v>
      </c>
      <c r="V2200" s="51">
        <v>2.8947958253411302E-2</v>
      </c>
      <c r="W2200" s="19">
        <v>8.3108317630831196E-4</v>
      </c>
      <c r="X2200" s="51">
        <v>0.872025568696699</v>
      </c>
      <c r="Y2200" s="19">
        <v>6.1431588219420501E-3</v>
      </c>
      <c r="Z2200" s="51">
        <v>19.9459893404564</v>
      </c>
      <c r="AA2200" s="19">
        <v>1.29448941715964E-2</v>
      </c>
      <c r="AB2200" s="51">
        <v>21.871156320325099</v>
      </c>
      <c r="AC2200" s="19">
        <v>4.7662897502959801E-2</v>
      </c>
      <c r="AD2200" s="51">
        <v>29.052145248540899</v>
      </c>
      <c r="AE2200" s="19">
        <v>7.4488156871666406E-2</v>
      </c>
      <c r="AF2200" s="87">
        <v>25.226047735777701</v>
      </c>
      <c r="AG2200" s="19">
        <v>-1.9897529455192899E-4</v>
      </c>
      <c r="AH2200" s="51">
        <v>-1.81871852128097</v>
      </c>
      <c r="AI2200" s="19">
        <v>8.0353829598607297E-3</v>
      </c>
      <c r="AJ2200" s="51">
        <v>14.530455502987</v>
      </c>
      <c r="AK2200" s="19">
        <v>0.17378149999975001</v>
      </c>
      <c r="AL2200" s="19">
        <v>2.84572243708681E-2</v>
      </c>
      <c r="AM2200" s="51">
        <v>11.2566508254677</v>
      </c>
      <c r="AN2200" s="15"/>
      <c r="AO2200" s="22">
        <v>3.5017044829146501E-3</v>
      </c>
      <c r="AP2200" s="22">
        <v>-5.2411622173167399E-3</v>
      </c>
      <c r="AQ2200" s="22">
        <v>5.5818744531279697E-3</v>
      </c>
      <c r="AR2200" s="22">
        <v>-5.5182282867463099E-3</v>
      </c>
      <c r="AS2200" s="20">
        <v>6</v>
      </c>
      <c r="AT2200" s="20">
        <v>6</v>
      </c>
      <c r="AU2200" s="20">
        <v>7</v>
      </c>
      <c r="AV2200" s="21">
        <v>5</v>
      </c>
      <c r="AW2200" s="15"/>
      <c r="AX2200" s="25">
        <v>1.1135365633890599E-2</v>
      </c>
      <c r="AY2200" s="26">
        <v>-1.41146166482395</v>
      </c>
      <c r="AZ2200" s="26">
        <v>0.587645364797027</v>
      </c>
      <c r="BA2200" s="26">
        <v>-1.740474260474</v>
      </c>
      <c r="BB2200" s="85">
        <v>1.1496137905942299E-3</v>
      </c>
      <c r="BC2200" s="88">
        <v>-1.3601780530207199</v>
      </c>
      <c r="BD2200" s="18">
        <v>43745</v>
      </c>
      <c r="BE2200" s="18">
        <v>43783</v>
      </c>
      <c r="BF2200" s="20">
        <v>109</v>
      </c>
      <c r="BG2200" s="18">
        <v>43896</v>
      </c>
    </row>
    <row r="2201" spans="2:59" x14ac:dyDescent="0.25">
      <c r="B2201" s="14" t="s">
        <v>6782</v>
      </c>
      <c r="C2201" s="14" t="s">
        <v>6783</v>
      </c>
      <c r="D2201" s="14" t="s">
        <v>6768</v>
      </c>
      <c r="E2201" s="16" t="s">
        <v>47</v>
      </c>
      <c r="F2201" s="16" t="s">
        <v>431</v>
      </c>
      <c r="G2201" s="81" t="s">
        <v>224</v>
      </c>
      <c r="H2201" s="82" t="s">
        <v>225</v>
      </c>
      <c r="I2201" s="17" t="s">
        <v>31</v>
      </c>
      <c r="J2201" s="17" t="s">
        <v>6784</v>
      </c>
      <c r="L2201" s="18">
        <v>44022</v>
      </c>
      <c r="M2201" s="83">
        <v>1193.2313999999301</v>
      </c>
      <c r="N2201" s="84">
        <v>1193.2313999999301</v>
      </c>
      <c r="O2201" s="84">
        <v>1194.0432999990901</v>
      </c>
      <c r="P2201" s="85">
        <f t="shared" si="34"/>
        <v>0.99932004140958652</v>
      </c>
      <c r="Q2201" s="18">
        <v>43984</v>
      </c>
      <c r="R2201" s="86">
        <v>21759835.732000001</v>
      </c>
      <c r="S2201" s="86">
        <v>13704497.594156301</v>
      </c>
      <c r="T2201" s="15"/>
      <c r="U2201" s="19">
        <v>-1.2142020932515201E-4</v>
      </c>
      <c r="V2201" s="51">
        <v>2.9770894434477699E-2</v>
      </c>
      <c r="W2201" s="19">
        <v>1.0772287441795901E-3</v>
      </c>
      <c r="X2201" s="51">
        <v>0.89664012548382699</v>
      </c>
      <c r="Y2201" s="19">
        <v>7.6453033252619198E-3</v>
      </c>
      <c r="Z2201" s="51">
        <v>20.096203790773899</v>
      </c>
      <c r="AA2201" s="19">
        <v>1.5992347731298699E-2</v>
      </c>
      <c r="AB2201" s="51">
        <v>22.1759016762953</v>
      </c>
      <c r="AC2201" s="19">
        <v>5.3972072593751398E-2</v>
      </c>
      <c r="AD2201" s="51">
        <v>29.683062757627301</v>
      </c>
      <c r="AE2201" s="19">
        <v>8.4206716761400499E-2</v>
      </c>
      <c r="AF2201" s="87">
        <v>26.197903724736499</v>
      </c>
      <c r="AG2201" s="19">
        <v>-1.1697954778355799E-4</v>
      </c>
      <c r="AH2201" s="51">
        <v>-1.81051894660413</v>
      </c>
      <c r="AI2201" s="19">
        <v>9.6231510669895198E-3</v>
      </c>
      <c r="AJ2201" s="51">
        <v>14.6892323136999</v>
      </c>
      <c r="AK2201" s="19">
        <v>0.193231400000514</v>
      </c>
      <c r="AL2201" s="19">
        <v>3.1421425075677703E-2</v>
      </c>
      <c r="AM2201" s="51">
        <v>13.201640825544001</v>
      </c>
      <c r="AN2201" s="15"/>
      <c r="AO2201" s="22">
        <v>3.5099608339805898E-3</v>
      </c>
      <c r="AP2201" s="22">
        <v>-5.2330637890918297E-3</v>
      </c>
      <c r="AQ2201" s="22">
        <v>5.8291623245168003E-3</v>
      </c>
      <c r="AR2201" s="22">
        <v>-5.27298638917273E-3</v>
      </c>
      <c r="AS2201" s="20">
        <v>7</v>
      </c>
      <c r="AT2201" s="20">
        <v>5</v>
      </c>
      <c r="AU2201" s="20">
        <v>7</v>
      </c>
      <c r="AV2201" s="21">
        <v>5</v>
      </c>
      <c r="AW2201" s="15"/>
      <c r="AX2201" s="25">
        <v>1.1143757002701E-2</v>
      </c>
      <c r="AY2201" s="26">
        <v>-1.16225006887544</v>
      </c>
      <c r="AZ2201" s="26">
        <v>0.59778958736023902</v>
      </c>
      <c r="BA2201" s="26">
        <v>-1.4433524037813199</v>
      </c>
      <c r="BB2201" s="85">
        <v>1.1504916436126699E-3</v>
      </c>
      <c r="BC2201" s="88">
        <v>-1.3293736092437001</v>
      </c>
      <c r="BD2201" s="18">
        <v>43745</v>
      </c>
      <c r="BE2201" s="18">
        <v>43783</v>
      </c>
      <c r="BF2201" s="20">
        <v>95</v>
      </c>
      <c r="BG2201" s="18">
        <v>43878</v>
      </c>
    </row>
    <row r="2202" spans="2:59" x14ac:dyDescent="0.25">
      <c r="B2202" s="14" t="s">
        <v>6785</v>
      </c>
      <c r="C2202" s="14" t="s">
        <v>6786</v>
      </c>
      <c r="D2202" s="14" t="s">
        <v>6768</v>
      </c>
      <c r="E2202" s="16" t="s">
        <v>51</v>
      </c>
      <c r="F2202" s="16" t="s">
        <v>431</v>
      </c>
      <c r="G2202" s="81" t="s">
        <v>224</v>
      </c>
      <c r="H2202" s="82" t="s">
        <v>225</v>
      </c>
      <c r="I2202" s="17" t="s">
        <v>31</v>
      </c>
      <c r="J2202" s="17" t="s">
        <v>6787</v>
      </c>
      <c r="L2202" s="18">
        <v>44022</v>
      </c>
      <c r="M2202" s="83">
        <v>1179.92989999987</v>
      </c>
      <c r="N2202" s="84">
        <v>1179.92989999987</v>
      </c>
      <c r="O2202" s="84">
        <v>1181.04169999994</v>
      </c>
      <c r="P2202" s="85">
        <f t="shared" si="34"/>
        <v>0.9990586276504293</v>
      </c>
      <c r="Q2202" s="18">
        <v>43984</v>
      </c>
      <c r="R2202" s="86">
        <v>25237334.671999998</v>
      </c>
      <c r="S2202" s="86">
        <v>16310816.678781301</v>
      </c>
      <c r="T2202" s="15"/>
      <c r="U2202" s="19">
        <v>-1.28296244838566E-4</v>
      </c>
      <c r="V2202" s="51">
        <v>2.9083290883136201E-2</v>
      </c>
      <c r="W2202" s="19">
        <v>8.7046974294935396E-4</v>
      </c>
      <c r="X2202" s="51">
        <v>0.87596422536080398</v>
      </c>
      <c r="Y2202" s="19">
        <v>6.3834086304268602E-3</v>
      </c>
      <c r="Z2202" s="51">
        <v>19.970014321297601</v>
      </c>
      <c r="AA2202" s="19">
        <v>1.3431861940262E-2</v>
      </c>
      <c r="AB2202" s="51">
        <v>21.9198530971771</v>
      </c>
      <c r="AC2202" s="19">
        <v>4.86697899923456E-2</v>
      </c>
      <c r="AD2202" s="51">
        <v>29.1528344974795</v>
      </c>
      <c r="AE2202" s="19">
        <v>7.6109541692858301E-2</v>
      </c>
      <c r="AF2202" s="87">
        <v>25.388186217896902</v>
      </c>
      <c r="AG2202" s="19">
        <v>-1.8582396205602E-4</v>
      </c>
      <c r="AH2202" s="51">
        <v>-1.81740338803138</v>
      </c>
      <c r="AI2202" s="19">
        <v>8.2893141898239299E-3</v>
      </c>
      <c r="AJ2202" s="51">
        <v>14.5558486259833</v>
      </c>
      <c r="AK2202" s="19">
        <v>0.17992989999940601</v>
      </c>
      <c r="AL2202" s="19">
        <v>2.9398603472145599E-2</v>
      </c>
      <c r="AM2202" s="51">
        <v>11.8714908254333</v>
      </c>
      <c r="AN2202" s="15"/>
      <c r="AO2202" s="22">
        <v>3.5029723567276999E-3</v>
      </c>
      <c r="AP2202" s="22">
        <v>-5.2398989291759799E-3</v>
      </c>
      <c r="AQ2202" s="22">
        <v>5.6214878532046004E-3</v>
      </c>
      <c r="AR2202" s="22">
        <v>-5.4790179892734202E-3</v>
      </c>
      <c r="AS2202" s="20">
        <v>6</v>
      </c>
      <c r="AT2202" s="20">
        <v>6</v>
      </c>
      <c r="AU2202" s="20">
        <v>7</v>
      </c>
      <c r="AV2202" s="21">
        <v>5</v>
      </c>
      <c r="AW2202" s="15"/>
      <c r="AX2202" s="25">
        <v>1.1136664184614301E-2</v>
      </c>
      <c r="AY2202" s="26">
        <v>-1.3716057888159401</v>
      </c>
      <c r="AZ2202" s="26">
        <v>0.58926686031827602</v>
      </c>
      <c r="BA2202" s="26">
        <v>-1.69325408803888</v>
      </c>
      <c r="BB2202" s="85">
        <v>1.14974967741887E-3</v>
      </c>
      <c r="BC2202" s="88">
        <v>-1.3552553198314901</v>
      </c>
      <c r="BD2202" s="18">
        <v>43745</v>
      </c>
      <c r="BE2202" s="18">
        <v>43783</v>
      </c>
      <c r="BF2202" s="20">
        <v>109</v>
      </c>
      <c r="BG2202" s="18">
        <v>43896</v>
      </c>
    </row>
    <row r="2203" spans="2:59" x14ac:dyDescent="0.25">
      <c r="B2203" s="14" t="s">
        <v>6788</v>
      </c>
      <c r="C2203" s="14" t="s">
        <v>6789</v>
      </c>
      <c r="D2203" s="14" t="s">
        <v>6768</v>
      </c>
      <c r="E2203" s="16" t="s">
        <v>55</v>
      </c>
      <c r="F2203" s="16" t="s">
        <v>431</v>
      </c>
      <c r="G2203" s="81" t="s">
        <v>224</v>
      </c>
      <c r="H2203" s="82" t="s">
        <v>225</v>
      </c>
      <c r="I2203" s="17" t="s">
        <v>31</v>
      </c>
      <c r="J2203" s="17" t="s">
        <v>6790</v>
      </c>
      <c r="L2203" s="18">
        <v>44022</v>
      </c>
      <c r="M2203" s="83">
        <v>1189.82870000042</v>
      </c>
      <c r="N2203" s="84">
        <v>1189.82870000042</v>
      </c>
      <c r="O2203" s="84">
        <v>1190.75860000029</v>
      </c>
      <c r="P2203" s="85">
        <f t="shared" si="34"/>
        <v>0.99921906925562431</v>
      </c>
      <c r="Q2203" s="18">
        <v>43984</v>
      </c>
      <c r="R2203" s="86">
        <v>43617276.715000004</v>
      </c>
      <c r="S2203" s="86">
        <v>31954456.260749999</v>
      </c>
      <c r="T2203" s="15"/>
      <c r="U2203" s="19">
        <v>-1.2403608252498099E-4</v>
      </c>
      <c r="V2203" s="51">
        <v>2.95093071144947E-2</v>
      </c>
      <c r="W2203" s="19">
        <v>9.97355640720343E-4</v>
      </c>
      <c r="X2203" s="51">
        <v>0.88865281513790295</v>
      </c>
      <c r="Y2203" s="19">
        <v>7.1578602728550296E-3</v>
      </c>
      <c r="Z2203" s="51">
        <v>20.047459485533199</v>
      </c>
      <c r="AA2203" s="19">
        <v>1.50029652595549E-2</v>
      </c>
      <c r="AB2203" s="51">
        <v>22.076963429106399</v>
      </c>
      <c r="AC2203" s="19">
        <v>5.1921571583079598E-2</v>
      </c>
      <c r="AD2203" s="51">
        <v>29.4780126565602</v>
      </c>
      <c r="AE2203" s="19">
        <v>8.1114231346873594E-2</v>
      </c>
      <c r="AF2203" s="87">
        <v>25.888655183283799</v>
      </c>
      <c r="AG2203" s="19">
        <v>-1.4361349349201199E-4</v>
      </c>
      <c r="AH2203" s="51">
        <v>-1.8131823411749799</v>
      </c>
      <c r="AI2203" s="19">
        <v>9.1078736422787205E-3</v>
      </c>
      <c r="AJ2203" s="51">
        <v>14.637704571228801</v>
      </c>
      <c r="AK2203" s="19">
        <v>0.18982870000036201</v>
      </c>
      <c r="AL2203" s="19">
        <v>3.0905737983630398E-2</v>
      </c>
      <c r="AM2203" s="51">
        <v>12.861370825528899</v>
      </c>
      <c r="AN2203" s="15"/>
      <c r="AO2203" s="22">
        <v>3.5073363196715902E-3</v>
      </c>
      <c r="AP2203" s="22">
        <v>-5.2356697442519397E-3</v>
      </c>
      <c r="AQ2203" s="22">
        <v>5.7489323862682804E-3</v>
      </c>
      <c r="AR2203" s="22">
        <v>-5.3524839531746702E-3</v>
      </c>
      <c r="AS2203" s="20">
        <v>7</v>
      </c>
      <c r="AT2203" s="20">
        <v>5</v>
      </c>
      <c r="AU2203" s="20">
        <v>7</v>
      </c>
      <c r="AV2203" s="21">
        <v>5</v>
      </c>
      <c r="AW2203" s="15"/>
      <c r="AX2203" s="25">
        <v>1.1140905752781699E-2</v>
      </c>
      <c r="AY2203" s="26">
        <v>-1.2431326809655701</v>
      </c>
      <c r="AZ2203" s="26">
        <v>0.59449612805929097</v>
      </c>
      <c r="BA2203" s="26">
        <v>-1.5402708953606601</v>
      </c>
      <c r="BB2203" s="85">
        <v>1.15019353026241E-3</v>
      </c>
      <c r="BC2203" s="88">
        <v>-1.33936780228942</v>
      </c>
      <c r="BD2203" s="18">
        <v>43745</v>
      </c>
      <c r="BE2203" s="18">
        <v>43783</v>
      </c>
      <c r="BF2203" s="20">
        <v>109</v>
      </c>
      <c r="BG2203" s="18">
        <v>43896</v>
      </c>
    </row>
    <row r="2204" spans="2:59" x14ac:dyDescent="0.25">
      <c r="B2204" s="14" t="s">
        <v>6791</v>
      </c>
      <c r="C2204" s="14" t="s">
        <v>6792</v>
      </c>
      <c r="D2204" s="14" t="s">
        <v>6768</v>
      </c>
      <c r="E2204" s="16" t="s">
        <v>458</v>
      </c>
      <c r="F2204" s="16" t="s">
        <v>431</v>
      </c>
      <c r="G2204" s="81" t="s">
        <v>224</v>
      </c>
      <c r="H2204" s="82" t="s">
        <v>225</v>
      </c>
      <c r="I2204" s="17" t="s">
        <v>31</v>
      </c>
      <c r="J2204" s="17" t="s">
        <v>6793</v>
      </c>
      <c r="L2204" s="18">
        <v>44022</v>
      </c>
      <c r="M2204" s="83">
        <v>1198.2257000003001</v>
      </c>
      <c r="N2204" s="84">
        <v>1198.2257000003001</v>
      </c>
      <c r="O2204" s="84">
        <v>1198.94759999961</v>
      </c>
      <c r="P2204" s="85">
        <f t="shared" si="34"/>
        <v>0.99939788861555734</v>
      </c>
      <c r="Q2204" s="18">
        <v>43984</v>
      </c>
      <c r="R2204" s="86">
        <v>8608570.6549999993</v>
      </c>
      <c r="S2204" s="86">
        <v>5828978.58434375</v>
      </c>
      <c r="T2204" s="15"/>
      <c r="U2204" s="19">
        <v>-1.19328883556591E-4</v>
      </c>
      <c r="V2204" s="51">
        <v>2.9980027011333701E-2</v>
      </c>
      <c r="W2204" s="19">
        <v>1.1388106595404701E-3</v>
      </c>
      <c r="X2204" s="51">
        <v>0.90279831701991498</v>
      </c>
      <c r="Y2204" s="19">
        <v>8.0211762360704597E-3</v>
      </c>
      <c r="Z2204" s="51">
        <v>20.133791081869301</v>
      </c>
      <c r="AA2204" s="19">
        <v>1.6755572180045399E-2</v>
      </c>
      <c r="AB2204" s="51">
        <v>22.2522241211555</v>
      </c>
      <c r="AC2204" s="19">
        <v>5.5555173819811898E-2</v>
      </c>
      <c r="AD2204" s="51">
        <v>29.841372880240701</v>
      </c>
      <c r="AE2204" s="19">
        <v>8.66499993736215E-2</v>
      </c>
      <c r="AF2204" s="87">
        <v>26.442231985973201</v>
      </c>
      <c r="AG2204" s="19">
        <v>-9.6550113994453595E-5</v>
      </c>
      <c r="AH2204" s="51">
        <v>-1.8084760032252201</v>
      </c>
      <c r="AI2204" s="19">
        <v>1.0020414922109901E-2</v>
      </c>
      <c r="AJ2204" s="51">
        <v>14.728958699211899</v>
      </c>
      <c r="AK2204" s="19">
        <v>0.19822569999989401</v>
      </c>
      <c r="AL2204" s="19">
        <v>3.2176130367588499E-2</v>
      </c>
      <c r="AM2204" s="51">
        <v>13.701070825482001</v>
      </c>
      <c r="AN2204" s="15"/>
      <c r="AO2204" s="22">
        <v>3.5120805005135502E-3</v>
      </c>
      <c r="AP2204" s="22">
        <v>-5.2309719912955197E-3</v>
      </c>
      <c r="AQ2204" s="22">
        <v>5.8910009356622998E-3</v>
      </c>
      <c r="AR2204" s="22">
        <v>-5.21165324425965E-3</v>
      </c>
      <c r="AS2204" s="20">
        <v>7</v>
      </c>
      <c r="AT2204" s="20">
        <v>5</v>
      </c>
      <c r="AU2204" s="20">
        <v>7</v>
      </c>
      <c r="AV2204" s="21">
        <v>5</v>
      </c>
      <c r="AW2204" s="15"/>
      <c r="AX2204" s="25">
        <v>1.11459577649293E-2</v>
      </c>
      <c r="AY2204" s="26">
        <v>-1.0998698943949401</v>
      </c>
      <c r="AZ2204" s="26">
        <v>0.60033053318056795</v>
      </c>
      <c r="BA2204" s="26">
        <v>-1.36829226640293</v>
      </c>
      <c r="BB2204" s="85">
        <v>1.1507217859616501E-3</v>
      </c>
      <c r="BC2204" s="88">
        <v>-1.32166784679066</v>
      </c>
      <c r="BD2204" s="18">
        <v>43745</v>
      </c>
      <c r="BE2204" s="18">
        <v>43783</v>
      </c>
      <c r="BF2204" s="20">
        <v>92</v>
      </c>
      <c r="BG2204" s="18">
        <v>43873</v>
      </c>
    </row>
    <row r="2205" spans="2:59" x14ac:dyDescent="0.25">
      <c r="B2205" s="14" t="s">
        <v>6794</v>
      </c>
      <c r="C2205" s="14" t="s">
        <v>6795</v>
      </c>
      <c r="D2205" s="14" t="s">
        <v>6768</v>
      </c>
      <c r="E2205" s="16" t="s">
        <v>59</v>
      </c>
      <c r="F2205" s="16" t="s">
        <v>431</v>
      </c>
      <c r="G2205" s="81" t="s">
        <v>224</v>
      </c>
      <c r="H2205" s="82" t="s">
        <v>225</v>
      </c>
      <c r="I2205" s="17" t="s">
        <v>31</v>
      </c>
      <c r="J2205" s="17" t="s">
        <v>6796</v>
      </c>
      <c r="L2205" s="18">
        <v>44022</v>
      </c>
      <c r="M2205" s="83">
        <v>1206.2164999991701</v>
      </c>
      <c r="N2205" s="84">
        <v>1206.2164999991701</v>
      </c>
      <c r="O2205" s="84">
        <v>1206.8460000008299</v>
      </c>
      <c r="P2205" s="85">
        <f t="shared" si="34"/>
        <v>0.99947839243643399</v>
      </c>
      <c r="Q2205" s="18">
        <v>43984</v>
      </c>
      <c r="R2205" s="86">
        <v>15142043.744000001</v>
      </c>
      <c r="S2205" s="86">
        <v>17574401.369624998</v>
      </c>
      <c r="T2205" s="15"/>
      <c r="U2205" s="19">
        <v>-1.17212312943593E-4</v>
      </c>
      <c r="V2205" s="51">
        <v>3.01916840726335E-2</v>
      </c>
      <c r="W2205" s="19">
        <v>1.20247237646254E-3</v>
      </c>
      <c r="X2205" s="51">
        <v>0.90916448871212197</v>
      </c>
      <c r="Y2205" s="19">
        <v>8.4102707278361794E-3</v>
      </c>
      <c r="Z2205" s="51">
        <v>20.172700531023999</v>
      </c>
      <c r="AA2205" s="19">
        <v>1.75459745314583E-2</v>
      </c>
      <c r="AB2205" s="51">
        <v>22.3312643562967</v>
      </c>
      <c r="AC2205" s="19">
        <v>5.7195770046746502E-2</v>
      </c>
      <c r="AD2205" s="51">
        <v>30.0054325029196</v>
      </c>
      <c r="AE2205" s="19">
        <v>8.9253642088879107E-2</v>
      </c>
      <c r="AF2205" s="87">
        <v>26.702596257499</v>
      </c>
      <c r="AG2205" s="19">
        <v>-7.5353927059040898E-5</v>
      </c>
      <c r="AH2205" s="51">
        <v>-1.8063563845316799</v>
      </c>
      <c r="AI2205" s="19">
        <v>1.04317144887318E-2</v>
      </c>
      <c r="AJ2205" s="51">
        <v>14.770088655874099</v>
      </c>
      <c r="AK2205" s="19">
        <v>0.206216499998991</v>
      </c>
      <c r="AL2205" s="19">
        <v>3.3378267058651503E-2</v>
      </c>
      <c r="AM2205" s="51">
        <v>14.500150825391801</v>
      </c>
      <c r="AN2205" s="15"/>
      <c r="AO2205" s="22">
        <v>3.5141392982041002E-3</v>
      </c>
      <c r="AP2205" s="22">
        <v>-5.22886455564731E-3</v>
      </c>
      <c r="AQ2205" s="22">
        <v>5.9550310634222097E-3</v>
      </c>
      <c r="AR2205" s="22">
        <v>-5.1482052758729004E-3</v>
      </c>
      <c r="AS2205" s="20">
        <v>7</v>
      </c>
      <c r="AT2205" s="20">
        <v>5</v>
      </c>
      <c r="AU2205" s="20">
        <v>7</v>
      </c>
      <c r="AV2205" s="21">
        <v>5</v>
      </c>
      <c r="AW2205" s="15"/>
      <c r="AX2205" s="25">
        <v>1.11482993827485E-2</v>
      </c>
      <c r="AY2205" s="26">
        <v>-1.0353307736950199</v>
      </c>
      <c r="AZ2205" s="26">
        <v>0.60296037604712205</v>
      </c>
      <c r="BA2205" s="26">
        <v>-1.2903429905873101</v>
      </c>
      <c r="BB2205" s="85">
        <v>1.1509665515745801E-3</v>
      </c>
      <c r="BC2205" s="88">
        <v>-1.31369253273806</v>
      </c>
      <c r="BD2205" s="18">
        <v>43745</v>
      </c>
      <c r="BE2205" s="18">
        <v>43783</v>
      </c>
      <c r="BF2205" s="20">
        <v>90</v>
      </c>
      <c r="BG2205" s="18">
        <v>43871</v>
      </c>
    </row>
    <row r="2206" spans="2:59" x14ac:dyDescent="0.25">
      <c r="B2206" s="14" t="s">
        <v>6797</v>
      </c>
      <c r="C2206" s="14" t="s">
        <v>6798</v>
      </c>
      <c r="D2206" s="14" t="s">
        <v>6768</v>
      </c>
      <c r="E2206" s="16" t="s">
        <v>320</v>
      </c>
      <c r="F2206" s="16" t="s">
        <v>431</v>
      </c>
      <c r="G2206" s="81" t="s">
        <v>224</v>
      </c>
      <c r="H2206" s="82" t="s">
        <v>225</v>
      </c>
      <c r="I2206" s="17" t="s">
        <v>31</v>
      </c>
      <c r="J2206" s="17" t="s">
        <v>6799</v>
      </c>
      <c r="L2206" s="18">
        <v>44022</v>
      </c>
      <c r="M2206" s="83">
        <v>1136.75290000066</v>
      </c>
      <c r="N2206" s="84">
        <v>1136.75290000066</v>
      </c>
      <c r="O2206" s="84">
        <v>1137.2612999994301</v>
      </c>
      <c r="P2206" s="85">
        <f t="shared" si="34"/>
        <v>0.99955296113674985</v>
      </c>
      <c r="Q2206" s="18">
        <v>44020</v>
      </c>
      <c r="R2206" s="86">
        <v>118.524</v>
      </c>
      <c r="S2206" s="86">
        <v>117.55038549614</v>
      </c>
      <c r="T2206" s="15"/>
      <c r="U2206" s="19">
        <v>-1.0968638889608001E-4</v>
      </c>
      <c r="V2206" s="51">
        <v>3.0944276477384802E-2</v>
      </c>
      <c r="W2206" s="19">
        <v>1.3940638345957301E-3</v>
      </c>
      <c r="X2206" s="51">
        <v>0.92832363452544098</v>
      </c>
      <c r="Y2206" s="19">
        <v>9.4365089826169406E-3</v>
      </c>
      <c r="Z2206" s="51">
        <v>20.275324356509401</v>
      </c>
      <c r="AA2206" s="19">
        <v>1.97630334223504E-2</v>
      </c>
      <c r="AB2206" s="51">
        <v>22.552970245393201</v>
      </c>
      <c r="AC2206" s="19">
        <v>6.1917949240523698E-2</v>
      </c>
      <c r="AD2206" s="51">
        <v>30.4776504223119</v>
      </c>
      <c r="AE2206" s="19">
        <v>9.6459652460907805E-2</v>
      </c>
      <c r="AF2206" s="87">
        <v>27.423197294701801</v>
      </c>
      <c r="AG2206" s="19">
        <v>8.4451785369310494E-6</v>
      </c>
      <c r="AH2206" s="51">
        <v>-1.79797647397208</v>
      </c>
      <c r="AI2206" s="19">
        <v>1.1504021447763101E-2</v>
      </c>
      <c r="AJ2206" s="51">
        <v>14.87731935177</v>
      </c>
      <c r="AK2206" s="19">
        <v>0.13675289999999199</v>
      </c>
      <c r="AL2206" s="19">
        <v>3.2302404259098701E-2</v>
      </c>
      <c r="AM2206" s="51">
        <v>16.410139927494999</v>
      </c>
      <c r="AN2206" s="15"/>
      <c r="AO2206" s="22">
        <v>3.51920391403837E-3</v>
      </c>
      <c r="AP2206" s="22">
        <v>-5.2212130240150102E-3</v>
      </c>
      <c r="AQ2206" s="22">
        <v>6.1469429674616497E-3</v>
      </c>
      <c r="AR2206" s="22">
        <v>-4.9276637437287701E-3</v>
      </c>
      <c r="AS2206" s="20">
        <v>8</v>
      </c>
      <c r="AT2206" s="20">
        <v>4</v>
      </c>
      <c r="AU2206" s="20">
        <v>7</v>
      </c>
      <c r="AV2206" s="21">
        <v>5</v>
      </c>
      <c r="AW2206" s="15"/>
      <c r="AX2206" s="25">
        <v>1.11498274478981E-2</v>
      </c>
      <c r="AY2206" s="26">
        <v>-0.85608626250632402</v>
      </c>
      <c r="AZ2206" s="26">
        <v>0.610299319197111</v>
      </c>
      <c r="BA2206" s="26">
        <v>-1.0725979788439901</v>
      </c>
      <c r="BB2206" s="85">
        <v>1.15113454031416E-3</v>
      </c>
      <c r="BC2206" s="88">
        <v>-1.29182081486397</v>
      </c>
      <c r="BD2206" s="18">
        <v>43752</v>
      </c>
      <c r="BE2206" s="18">
        <v>43783</v>
      </c>
      <c r="BF2206" s="20">
        <v>81</v>
      </c>
      <c r="BG2206" s="18">
        <v>43865</v>
      </c>
    </row>
    <row r="2207" spans="2:59" x14ac:dyDescent="0.25">
      <c r="B2207" s="14" t="s">
        <v>6800</v>
      </c>
      <c r="C2207" s="14" t="s">
        <v>6801</v>
      </c>
      <c r="D2207" s="14" t="s">
        <v>6768</v>
      </c>
      <c r="E2207" s="16" t="s">
        <v>6684</v>
      </c>
      <c r="F2207" s="16" t="s">
        <v>431</v>
      </c>
      <c r="G2207" s="81" t="s">
        <v>224</v>
      </c>
      <c r="H2207" s="82" t="s">
        <v>225</v>
      </c>
      <c r="I2207" s="17" t="s">
        <v>31</v>
      </c>
      <c r="J2207" s="17" t="s">
        <v>6802</v>
      </c>
      <c r="L2207" s="18">
        <v>44022</v>
      </c>
      <c r="M2207" s="83">
        <v>1083.8913000002501</v>
      </c>
      <c r="N2207" s="84">
        <v>1083.8913000002501</v>
      </c>
      <c r="O2207" s="84">
        <v>1083.9655000008599</v>
      </c>
      <c r="P2207" s="85">
        <f t="shared" si="34"/>
        <v>0.99993154763633185</v>
      </c>
      <c r="Q2207" s="18">
        <v>43984</v>
      </c>
      <c r="R2207" s="86">
        <v>0</v>
      </c>
      <c r="S2207" s="86">
        <v>3984103.2692421898</v>
      </c>
      <c r="T2207" s="15"/>
      <c r="U2207" s="19">
        <v>0</v>
      </c>
      <c r="V2207" s="51">
        <v>4.1912915366992799E-2</v>
      </c>
      <c r="W2207" s="19">
        <v>1.5365518047474301E-3</v>
      </c>
      <c r="X2207" s="51">
        <v>0.94257243154061099</v>
      </c>
      <c r="Y2207" s="19">
        <v>1.1094799923739599E-2</v>
      </c>
      <c r="Z2207" s="51">
        <v>20.4411534506362</v>
      </c>
      <c r="AA2207" s="19">
        <v>2.3073759593898999E-2</v>
      </c>
      <c r="AB2207" s="51">
        <v>22.884042862540799</v>
      </c>
      <c r="AC2207" s="19">
        <v>6.87703372677788E-2</v>
      </c>
      <c r="AD2207" s="51">
        <v>31.162889225030099</v>
      </c>
      <c r="AE2207" s="19"/>
      <c r="AF2207" s="87"/>
      <c r="AG2207" s="19">
        <v>0</v>
      </c>
      <c r="AH2207" s="51">
        <v>-1.79882099182578</v>
      </c>
      <c r="AI2207" s="19">
        <v>1.3273058108097801E-2</v>
      </c>
      <c r="AJ2207" s="51">
        <v>15.054223017810701</v>
      </c>
      <c r="AK2207" s="19">
        <v>8.3891300000686897E-2</v>
      </c>
      <c r="AL2207" s="19">
        <v>2.7966140271018999E-2</v>
      </c>
      <c r="AM2207" s="51">
        <v>30.286060566169901</v>
      </c>
      <c r="AN2207" s="15"/>
      <c r="AO2207" s="22">
        <v>3.5291446492919901E-3</v>
      </c>
      <c r="AP2207" s="22">
        <v>-5.2139176987111603E-3</v>
      </c>
      <c r="AQ2207" s="22">
        <v>6.4064700800372503E-3</v>
      </c>
      <c r="AR2207" s="22">
        <v>-4.7004825219119101E-3</v>
      </c>
      <c r="AS2207" s="20">
        <v>8</v>
      </c>
      <c r="AT2207" s="20">
        <v>3</v>
      </c>
      <c r="AU2207" s="20">
        <v>7</v>
      </c>
      <c r="AV2207" s="21">
        <v>5</v>
      </c>
      <c r="AW2207" s="15"/>
      <c r="AX2207" s="25">
        <v>1.1153196702980501E-2</v>
      </c>
      <c r="AY2207" s="26">
        <v>-0.61460356668976601</v>
      </c>
      <c r="AZ2207" s="26">
        <v>0.62140471772181605</v>
      </c>
      <c r="BA2207" s="26">
        <v>-0.77552939457473302</v>
      </c>
      <c r="BB2207" s="85">
        <v>1.1514921437992601E-3</v>
      </c>
      <c r="BC2207" s="88">
        <v>-1.26742824377106</v>
      </c>
      <c r="BD2207" s="18">
        <v>43752</v>
      </c>
      <c r="BE2207" s="18">
        <v>43783</v>
      </c>
      <c r="BF2207" s="20">
        <v>75</v>
      </c>
      <c r="BG2207" s="18">
        <v>43857</v>
      </c>
    </row>
    <row r="2208" spans="2:59" x14ac:dyDescent="0.25">
      <c r="B2208" s="14" t="s">
        <v>6803</v>
      </c>
      <c r="C2208" s="14" t="s">
        <v>6804</v>
      </c>
      <c r="D2208" s="14" t="s">
        <v>6805</v>
      </c>
      <c r="E2208" s="16" t="s">
        <v>77</v>
      </c>
      <c r="F2208" s="16" t="s">
        <v>287</v>
      </c>
      <c r="G2208" s="81" t="s">
        <v>115</v>
      </c>
      <c r="H2208" s="82" t="s">
        <v>2051</v>
      </c>
      <c r="I2208" s="17" t="s">
        <v>31</v>
      </c>
      <c r="J2208" s="17" t="s">
        <v>64</v>
      </c>
      <c r="L2208" s="18">
        <v>44022</v>
      </c>
      <c r="M2208" s="83">
        <v>926.32969999965303</v>
      </c>
      <c r="N2208" s="84">
        <v>926.32969999965303</v>
      </c>
      <c r="O2208" s="84"/>
      <c r="P2208" s="85" t="str">
        <f t="shared" si="34"/>
        <v/>
      </c>
      <c r="Q2208" s="18"/>
      <c r="R2208" s="86">
        <v>0</v>
      </c>
      <c r="S2208" s="86"/>
      <c r="T2208" s="15"/>
      <c r="U2208" s="19">
        <v>0</v>
      </c>
      <c r="V2208" s="51">
        <v>4.1912915366992799E-2</v>
      </c>
      <c r="W2208" s="19">
        <v>0</v>
      </c>
      <c r="X2208" s="51">
        <v>0.78891725106586796</v>
      </c>
      <c r="Y2208" s="19"/>
      <c r="Z2208" s="51"/>
      <c r="AA2208" s="19"/>
      <c r="AB2208" s="51"/>
      <c r="AC2208" s="19"/>
      <c r="AD2208" s="51"/>
      <c r="AE2208" s="19"/>
      <c r="AF2208" s="87"/>
      <c r="AG2208" s="19">
        <v>0</v>
      </c>
      <c r="AH2208" s="51">
        <v>-1.79882099182578</v>
      </c>
      <c r="AI2208" s="19"/>
      <c r="AJ2208" s="51"/>
      <c r="AK2208" s="19">
        <v>-7.3670300000230796E-2</v>
      </c>
      <c r="AL2208" s="19">
        <v>-0.178627638611943</v>
      </c>
      <c r="AM2208" s="51">
        <v>0.24459075302729599</v>
      </c>
      <c r="AN2208" s="15"/>
      <c r="AO2208" s="22">
        <v>1.61518066670396E-3</v>
      </c>
      <c r="AP2208" s="22">
        <v>-1.7588203332707102E-2</v>
      </c>
      <c r="AQ2208" s="22">
        <v>0</v>
      </c>
      <c r="AR2208" s="22">
        <v>-6.9263261543746901E-2</v>
      </c>
      <c r="AS2208" s="20"/>
      <c r="AT2208" s="20"/>
      <c r="AU2208" s="20"/>
      <c r="AV2208" s="21"/>
      <c r="AW2208" s="15"/>
      <c r="AX2208" s="25"/>
      <c r="AY2208" s="26"/>
      <c r="AZ2208" s="26"/>
      <c r="BA2208" s="26"/>
      <c r="BB2208" s="85"/>
      <c r="BC2208" s="88">
        <v>-7.3670300000376301</v>
      </c>
      <c r="BD2208" s="18">
        <v>43886</v>
      </c>
      <c r="BE2208" s="18">
        <v>43908</v>
      </c>
      <c r="BF2208" s="20"/>
      <c r="BG2208" s="18"/>
    </row>
    <row r="2209" spans="2:59" x14ac:dyDescent="0.25">
      <c r="B2209" s="14" t="s">
        <v>6806</v>
      </c>
      <c r="C2209" s="14" t="s">
        <v>6807</v>
      </c>
      <c r="D2209" s="14" t="s">
        <v>6805</v>
      </c>
      <c r="E2209" s="16" t="s">
        <v>3094</v>
      </c>
      <c r="F2209" s="16" t="s">
        <v>287</v>
      </c>
      <c r="G2209" s="81" t="s">
        <v>115</v>
      </c>
      <c r="H2209" s="82" t="s">
        <v>2051</v>
      </c>
      <c r="I2209" s="17" t="s">
        <v>31</v>
      </c>
      <c r="J2209" s="17" t="s">
        <v>64</v>
      </c>
      <c r="L2209" s="18">
        <v>44022</v>
      </c>
      <c r="M2209" s="83">
        <v>982.81620000023395</v>
      </c>
      <c r="N2209" s="84">
        <v>982.81620000023395</v>
      </c>
      <c r="O2209" s="84"/>
      <c r="P2209" s="85" t="str">
        <f t="shared" si="34"/>
        <v/>
      </c>
      <c r="Q2209" s="18"/>
      <c r="R2209" s="86">
        <v>3199511.7</v>
      </c>
      <c r="S2209" s="86"/>
      <c r="T2209" s="15"/>
      <c r="U2209" s="19">
        <v>4.8027563025243601E-5</v>
      </c>
      <c r="V2209" s="51">
        <v>4.6715671669517199E-2</v>
      </c>
      <c r="W2209" s="19">
        <v>2.4395557684329101E-3</v>
      </c>
      <c r="X2209" s="51">
        <v>1.0328728279091599</v>
      </c>
      <c r="Y2209" s="19">
        <v>-1.8328036840102899E-2</v>
      </c>
      <c r="Z2209" s="51">
        <v>17.498869774251901</v>
      </c>
      <c r="AA2209" s="19"/>
      <c r="AB2209" s="51"/>
      <c r="AC2209" s="19"/>
      <c r="AD2209" s="51"/>
      <c r="AE2209" s="19"/>
      <c r="AF2209" s="87"/>
      <c r="AG2209" s="19">
        <v>5.1874508699256703E-3</v>
      </c>
      <c r="AH2209" s="51">
        <v>-1.28007590483321</v>
      </c>
      <c r="AI2209" s="19">
        <v>-2.00992985564881E-2</v>
      </c>
      <c r="AJ2209" s="51">
        <v>11.7169873513485</v>
      </c>
      <c r="AK2209" s="19">
        <v>-2.00174196306762E-2</v>
      </c>
      <c r="AL2209" s="19">
        <v>-3.5742466094234301E-2</v>
      </c>
      <c r="AM2209" s="51">
        <v>11.689334585767901</v>
      </c>
      <c r="AN2209" s="15"/>
      <c r="AO2209" s="22">
        <v>1.4016519415236E-2</v>
      </c>
      <c r="AP2209" s="22">
        <v>-2.7972247734396698E-2</v>
      </c>
      <c r="AQ2209" s="22">
        <v>2.8650434342125702E-2</v>
      </c>
      <c r="AR2209" s="22">
        <v>-7.9668809267823201E-2</v>
      </c>
      <c r="AS2209" s="20"/>
      <c r="AT2209" s="20"/>
      <c r="AU2209" s="20"/>
      <c r="AV2209" s="21"/>
      <c r="AW2209" s="15"/>
      <c r="AX2209" s="25"/>
      <c r="AY2209" s="26"/>
      <c r="AZ2209" s="26"/>
      <c r="BA2209" s="26"/>
      <c r="BB2209" s="85"/>
      <c r="BC2209" s="88">
        <v>-12.9914073194668</v>
      </c>
      <c r="BD2209" s="18">
        <v>43879</v>
      </c>
      <c r="BE2209" s="18">
        <v>43913</v>
      </c>
      <c r="BF2209" s="20"/>
      <c r="BG2209" s="18"/>
    </row>
    <row r="2210" spans="2:59" x14ac:dyDescent="0.25">
      <c r="B2210" s="14" t="s">
        <v>6808</v>
      </c>
      <c r="C2210" s="14" t="s">
        <v>6809</v>
      </c>
      <c r="D2210" s="14" t="s">
        <v>6805</v>
      </c>
      <c r="E2210" s="16" t="s">
        <v>3097</v>
      </c>
      <c r="F2210" s="16" t="s">
        <v>287</v>
      </c>
      <c r="G2210" s="81" t="s">
        <v>115</v>
      </c>
      <c r="H2210" s="82" t="s">
        <v>2051</v>
      </c>
      <c r="I2210" s="17" t="s">
        <v>31</v>
      </c>
      <c r="J2210" s="17" t="s">
        <v>64</v>
      </c>
      <c r="L2210" s="18">
        <v>44022</v>
      </c>
      <c r="M2210" s="83">
        <v>981.23020000010695</v>
      </c>
      <c r="N2210" s="84">
        <v>981.23020000010695</v>
      </c>
      <c r="O2210" s="84"/>
      <c r="P2210" s="85" t="str">
        <f t="shared" si="34"/>
        <v/>
      </c>
      <c r="Q2210" s="18"/>
      <c r="R2210" s="86">
        <v>2597163.3659999999</v>
      </c>
      <c r="S2210" s="86"/>
      <c r="T2210" s="15"/>
      <c r="U2210" s="19">
        <v>5.6259077609865899E-5</v>
      </c>
      <c r="V2210" s="51">
        <v>4.7538823127979399E-2</v>
      </c>
      <c r="W2210" s="19">
        <v>2.6859753052121999E-3</v>
      </c>
      <c r="X2210" s="51">
        <v>1.05751478158709</v>
      </c>
      <c r="Y2210" s="19"/>
      <c r="Z2210" s="51"/>
      <c r="AA2210" s="19"/>
      <c r="AB2210" s="51"/>
      <c r="AC2210" s="19"/>
      <c r="AD2210" s="51"/>
      <c r="AE2210" s="19"/>
      <c r="AF2210" s="87"/>
      <c r="AG2210" s="19">
        <v>5.2699233674502501E-3</v>
      </c>
      <c r="AH2210" s="51">
        <v>-1.27182865508075</v>
      </c>
      <c r="AI2210" s="19"/>
      <c r="AJ2210" s="51"/>
      <c r="AK2210" s="19">
        <v>-1.8769799999972699E-2</v>
      </c>
      <c r="AL2210" s="19">
        <v>-3.8076813041698201E-2</v>
      </c>
      <c r="AM2210" s="51">
        <v>12.2570487009361</v>
      </c>
      <c r="AN2210" s="15"/>
      <c r="AO2210" s="22">
        <v>1.4024811269337099E-2</v>
      </c>
      <c r="AP2210" s="22">
        <v>-2.79642441964825E-2</v>
      </c>
      <c r="AQ2210" s="22">
        <v>2.89034498327965E-2</v>
      </c>
      <c r="AR2210" s="22">
        <v>-7.9434900017076898E-2</v>
      </c>
      <c r="AS2210" s="20"/>
      <c r="AT2210" s="20"/>
      <c r="AU2210" s="20"/>
      <c r="AV2210" s="21"/>
      <c r="AW2210" s="15"/>
      <c r="AX2210" s="25"/>
      <c r="AY2210" s="26"/>
      <c r="AZ2210" s="26"/>
      <c r="BA2210" s="26"/>
      <c r="BB2210" s="85"/>
      <c r="BC2210" s="88">
        <v>-12.967150781129</v>
      </c>
      <c r="BD2210" s="18">
        <v>43879</v>
      </c>
      <c r="BE2210" s="18">
        <v>43913</v>
      </c>
      <c r="BF2210" s="20"/>
      <c r="BG2210" s="18"/>
    </row>
    <row r="2211" spans="2:59" x14ac:dyDescent="0.25">
      <c r="B2211" s="14" t="s">
        <v>6810</v>
      </c>
      <c r="C2211" s="14" t="s">
        <v>6811</v>
      </c>
      <c r="D2211" s="14" t="s">
        <v>6805</v>
      </c>
      <c r="E2211" s="16" t="s">
        <v>3100</v>
      </c>
      <c r="F2211" s="16" t="s">
        <v>287</v>
      </c>
      <c r="G2211" s="81" t="s">
        <v>115</v>
      </c>
      <c r="H2211" s="82" t="s">
        <v>2051</v>
      </c>
      <c r="I2211" s="17" t="s">
        <v>31</v>
      </c>
      <c r="J2211" s="17" t="s">
        <v>64</v>
      </c>
      <c r="L2211" s="18">
        <v>44022</v>
      </c>
      <c r="M2211" s="83">
        <v>983.31060000043396</v>
      </c>
      <c r="N2211" s="84">
        <v>983.31060000043396</v>
      </c>
      <c r="O2211" s="84"/>
      <c r="P2211" s="85" t="str">
        <f t="shared" si="34"/>
        <v/>
      </c>
      <c r="Q2211" s="18"/>
      <c r="R2211" s="86">
        <v>2841636.4270000001</v>
      </c>
      <c r="S2211" s="86"/>
      <c r="T2211" s="15"/>
      <c r="U2211" s="19">
        <v>5.6241751735797199E-5</v>
      </c>
      <c r="V2211" s="51">
        <v>4.7537090540572501E-2</v>
      </c>
      <c r="W2211" s="19">
        <v>2.68630971186212E-3</v>
      </c>
      <c r="X2211" s="51">
        <v>1.05754822225208</v>
      </c>
      <c r="Y2211" s="19">
        <v>-1.6862235618646099E-2</v>
      </c>
      <c r="Z2211" s="51">
        <v>17.645449896372199</v>
      </c>
      <c r="AA2211" s="19"/>
      <c r="AB2211" s="51"/>
      <c r="AC2211" s="19"/>
      <c r="AD2211" s="51"/>
      <c r="AE2211" s="19"/>
      <c r="AF2211" s="87"/>
      <c r="AG2211" s="19">
        <v>5.2701226686622197E-3</v>
      </c>
      <c r="AH2211" s="51">
        <v>-1.27180872495956</v>
      </c>
      <c r="AI2211" s="19"/>
      <c r="AJ2211" s="51"/>
      <c r="AK2211" s="19">
        <v>-1.6689399999449999E-2</v>
      </c>
      <c r="AL2211" s="19">
        <v>-3.1155247330389099E-2</v>
      </c>
      <c r="AM2211" s="51">
        <v>15.831561488186701</v>
      </c>
      <c r="AN2211" s="15"/>
      <c r="AO2211" s="22">
        <v>1.40248570660333E-2</v>
      </c>
      <c r="AP2211" s="22">
        <v>-2.79642026853253E-2</v>
      </c>
      <c r="AQ2211" s="22">
        <v>2.8903484586407999E-2</v>
      </c>
      <c r="AR2211" s="22">
        <v>-7.9434820722817698E-2</v>
      </c>
      <c r="AS2211" s="20"/>
      <c r="AT2211" s="20"/>
      <c r="AU2211" s="20"/>
      <c r="AV2211" s="21"/>
      <c r="AW2211" s="15"/>
      <c r="AX2211" s="25"/>
      <c r="AY2211" s="26"/>
      <c r="AZ2211" s="26"/>
      <c r="BA2211" s="26"/>
      <c r="BB2211" s="85"/>
      <c r="BC2211" s="88">
        <v>-12.967144318914499</v>
      </c>
      <c r="BD2211" s="18">
        <v>43879</v>
      </c>
      <c r="BE2211" s="18">
        <v>43913</v>
      </c>
      <c r="BF2211" s="20"/>
      <c r="BG2211" s="18"/>
    </row>
    <row r="2212" spans="2:59" x14ac:dyDescent="0.25">
      <c r="B2212" s="14" t="s">
        <v>6812</v>
      </c>
      <c r="C2212" s="14" t="s">
        <v>6813</v>
      </c>
      <c r="D2212" s="14" t="s">
        <v>6805</v>
      </c>
      <c r="E2212" s="16" t="s">
        <v>3328</v>
      </c>
      <c r="F2212" s="16" t="s">
        <v>287</v>
      </c>
      <c r="G2212" s="81" t="s">
        <v>115</v>
      </c>
      <c r="H2212" s="82" t="s">
        <v>2051</v>
      </c>
      <c r="I2212" s="17" t="s">
        <v>31</v>
      </c>
      <c r="J2212" s="17" t="s">
        <v>64</v>
      </c>
      <c r="L2212" s="18">
        <v>44022</v>
      </c>
      <c r="M2212" s="83">
        <v>982.60709999967401</v>
      </c>
      <c r="N2212" s="84">
        <v>982.60709999967401</v>
      </c>
      <c r="O2212" s="84"/>
      <c r="P2212" s="85" t="str">
        <f t="shared" si="34"/>
        <v/>
      </c>
      <c r="Q2212" s="18"/>
      <c r="R2212" s="86">
        <v>4745532.5690000001</v>
      </c>
      <c r="S2212" s="86"/>
      <c r="T2212" s="15"/>
      <c r="U2212" s="19">
        <v>6.4424608353874605E-5</v>
      </c>
      <c r="V2212" s="51">
        <v>4.8355376202380299E-2</v>
      </c>
      <c r="W2212" s="19">
        <v>2.9330425059015401E-3</v>
      </c>
      <c r="X2212" s="51">
        <v>1.0822215016560199</v>
      </c>
      <c r="Y2212" s="19"/>
      <c r="Z2212" s="51"/>
      <c r="AA2212" s="19"/>
      <c r="AB2212" s="51"/>
      <c r="AC2212" s="19"/>
      <c r="AD2212" s="51"/>
      <c r="AE2212" s="19"/>
      <c r="AF2212" s="87"/>
      <c r="AG2212" s="19">
        <v>5.3524964860116597E-3</v>
      </c>
      <c r="AH2212" s="51">
        <v>-1.2635713432246101</v>
      </c>
      <c r="AI2212" s="19"/>
      <c r="AJ2212" s="51"/>
      <c r="AK2212" s="19">
        <v>-1.7392900000231699E-2</v>
      </c>
      <c r="AL2212" s="19">
        <v>-3.5309318459439999E-2</v>
      </c>
      <c r="AM2212" s="51">
        <v>12.394738700910199</v>
      </c>
      <c r="AN2212" s="15"/>
      <c r="AO2212" s="22">
        <v>1.4033133740667799E-2</v>
      </c>
      <c r="AP2212" s="22">
        <v>-2.7956242197433302E-2</v>
      </c>
      <c r="AQ2212" s="22">
        <v>2.9156478498407499E-2</v>
      </c>
      <c r="AR2212" s="22">
        <v>-7.9201357807542103E-2</v>
      </c>
      <c r="AS2212" s="20"/>
      <c r="AT2212" s="20"/>
      <c r="AU2212" s="20"/>
      <c r="AV2212" s="21"/>
      <c r="AW2212" s="15"/>
      <c r="AX2212" s="25"/>
      <c r="AY2212" s="26"/>
      <c r="AZ2212" s="26"/>
      <c r="BA2212" s="26"/>
      <c r="BB2212" s="85"/>
      <c r="BC2212" s="88">
        <v>-12.9429070203332</v>
      </c>
      <c r="BD2212" s="18">
        <v>43879</v>
      </c>
      <c r="BE2212" s="18">
        <v>43913</v>
      </c>
      <c r="BF2212" s="20"/>
      <c r="BG2212" s="18"/>
    </row>
    <row r="2213" spans="2:59" x14ac:dyDescent="0.25">
      <c r="B2213" s="14" t="s">
        <v>6814</v>
      </c>
      <c r="C2213" s="14" t="s">
        <v>6815</v>
      </c>
      <c r="D2213" s="14" t="s">
        <v>6805</v>
      </c>
      <c r="E2213" s="16" t="s">
        <v>3332</v>
      </c>
      <c r="F2213" s="16" t="s">
        <v>287</v>
      </c>
      <c r="G2213" s="81" t="s">
        <v>115</v>
      </c>
      <c r="H2213" s="82" t="s">
        <v>2051</v>
      </c>
      <c r="I2213" s="17" t="s">
        <v>31</v>
      </c>
      <c r="J2213" s="17" t="s">
        <v>64</v>
      </c>
      <c r="L2213" s="18">
        <v>44022</v>
      </c>
      <c r="M2213" s="83">
        <v>985.28569999989099</v>
      </c>
      <c r="N2213" s="84">
        <v>985.28569999989099</v>
      </c>
      <c r="O2213" s="84"/>
      <c r="P2213" s="85" t="str">
        <f t="shared" si="34"/>
        <v/>
      </c>
      <c r="Q2213" s="18"/>
      <c r="R2213" s="86">
        <v>7408516.9160000002</v>
      </c>
      <c r="S2213" s="86"/>
      <c r="T2213" s="15"/>
      <c r="U2213" s="19">
        <v>6.4452466176590005E-5</v>
      </c>
      <c r="V2213" s="51">
        <v>4.8358161984651801E-2</v>
      </c>
      <c r="W2213" s="19">
        <v>2.93280415462505E-3</v>
      </c>
      <c r="X2213" s="51">
        <v>1.0821976665283699</v>
      </c>
      <c r="Y2213" s="19">
        <v>-1.53948590741493E-2</v>
      </c>
      <c r="Z2213" s="51">
        <v>17.7921875508328</v>
      </c>
      <c r="AA2213" s="19"/>
      <c r="AB2213" s="51"/>
      <c r="AC2213" s="19"/>
      <c r="AD2213" s="51"/>
      <c r="AE2213" s="19"/>
      <c r="AF2213" s="87"/>
      <c r="AG2213" s="19">
        <v>5.3524340492003804E-3</v>
      </c>
      <c r="AH2213" s="51">
        <v>-1.26357758690574</v>
      </c>
      <c r="AI2213" s="19"/>
      <c r="AJ2213" s="51"/>
      <c r="AK2213" s="19">
        <v>-1.4714300000377999E-2</v>
      </c>
      <c r="AL2213" s="19">
        <v>-2.7902971131879901E-2</v>
      </c>
      <c r="AM2213" s="51">
        <v>16.425180939404498</v>
      </c>
      <c r="AN2213" s="15"/>
      <c r="AO2213" s="22">
        <v>1.4033107809154901E-2</v>
      </c>
      <c r="AP2213" s="22">
        <v>-2.7956276840996001E-2</v>
      </c>
      <c r="AQ2213" s="22">
        <v>2.9156574604712701E-2</v>
      </c>
      <c r="AR2213" s="22">
        <v>-7.9201086207831395E-2</v>
      </c>
      <c r="AS2213" s="20"/>
      <c r="AT2213" s="20"/>
      <c r="AU2213" s="20"/>
      <c r="AV2213" s="21"/>
      <c r="AW2213" s="15"/>
      <c r="AX2213" s="25"/>
      <c r="AY2213" s="26"/>
      <c r="AZ2213" s="26"/>
      <c r="BA2213" s="26"/>
      <c r="BB2213" s="85"/>
      <c r="BC2213" s="88">
        <v>-12.942887689831</v>
      </c>
      <c r="BD2213" s="18">
        <v>43879</v>
      </c>
      <c r="BE2213" s="18">
        <v>43913</v>
      </c>
      <c r="BF2213" s="20"/>
      <c r="BG2213" s="18"/>
    </row>
    <row r="2214" spans="2:59" x14ac:dyDescent="0.25">
      <c r="B2214" s="14" t="s">
        <v>6816</v>
      </c>
      <c r="C2214" s="14" t="s">
        <v>6817</v>
      </c>
      <c r="D2214" s="14" t="s">
        <v>6805</v>
      </c>
      <c r="E2214" s="16" t="s">
        <v>300</v>
      </c>
      <c r="F2214" s="16" t="s">
        <v>287</v>
      </c>
      <c r="G2214" s="81" t="s">
        <v>115</v>
      </c>
      <c r="H2214" s="82" t="s">
        <v>2051</v>
      </c>
      <c r="I2214" s="17" t="s">
        <v>31</v>
      </c>
      <c r="J2214" s="17" t="s">
        <v>64</v>
      </c>
      <c r="L2214" s="18">
        <v>44022</v>
      </c>
      <c r="M2214" s="83">
        <v>987.26840000040795</v>
      </c>
      <c r="N2214" s="84">
        <v>987.26840000040795</v>
      </c>
      <c r="O2214" s="84"/>
      <c r="P2214" s="85" t="str">
        <f t="shared" si="34"/>
        <v/>
      </c>
      <c r="Q2214" s="18"/>
      <c r="R2214" s="86">
        <v>3403660.2579999999</v>
      </c>
      <c r="S2214" s="86"/>
      <c r="T2214" s="15"/>
      <c r="U2214" s="19">
        <v>7.2629902206244906E-5</v>
      </c>
      <c r="V2214" s="51">
        <v>4.9175905587617301E-2</v>
      </c>
      <c r="W2214" s="19">
        <v>3.1794276310392901E-3</v>
      </c>
      <c r="X2214" s="51">
        <v>1.1068600141698</v>
      </c>
      <c r="Y2214" s="19">
        <v>-1.3924849538852899E-2</v>
      </c>
      <c r="Z2214" s="51">
        <v>17.9391885043588</v>
      </c>
      <c r="AA2214" s="19"/>
      <c r="AB2214" s="51"/>
      <c r="AC2214" s="19"/>
      <c r="AD2214" s="51"/>
      <c r="AE2214" s="19"/>
      <c r="AF2214" s="87"/>
      <c r="AG2214" s="19">
        <v>5.4347969999071202E-3</v>
      </c>
      <c r="AH2214" s="51">
        <v>-1.2553412918350699</v>
      </c>
      <c r="AI2214" s="19">
        <v>-1.56059322380315E-2</v>
      </c>
      <c r="AJ2214" s="51">
        <v>12.166323983197801</v>
      </c>
      <c r="AK2214" s="19">
        <v>-1.55780560507992E-2</v>
      </c>
      <c r="AL2214" s="19">
        <v>-2.78655919792072E-2</v>
      </c>
      <c r="AM2214" s="51">
        <v>12.133270943755599</v>
      </c>
      <c r="AN2214" s="15"/>
      <c r="AO2214" s="22">
        <v>1.4041505688510401E-2</v>
      </c>
      <c r="AP2214" s="22">
        <v>-2.79483492950021E-2</v>
      </c>
      <c r="AQ2214" s="22">
        <v>2.9409583168671798E-2</v>
      </c>
      <c r="AR2214" s="22">
        <v>-7.8967075413893306E-2</v>
      </c>
      <c r="AS2214" s="20"/>
      <c r="AT2214" s="20"/>
      <c r="AU2214" s="20"/>
      <c r="AV2214" s="21"/>
      <c r="AW2214" s="15"/>
      <c r="AX2214" s="25"/>
      <c r="AY2214" s="26"/>
      <c r="AZ2214" s="26"/>
      <c r="BA2214" s="26"/>
      <c r="BB2214" s="85"/>
      <c r="BC2214" s="88">
        <v>-12.918647401995299</v>
      </c>
      <c r="BD2214" s="18">
        <v>43879</v>
      </c>
      <c r="BE2214" s="18">
        <v>43913</v>
      </c>
      <c r="BF2214" s="20"/>
      <c r="BG2214" s="18"/>
    </row>
    <row r="2215" spans="2:59" x14ac:dyDescent="0.25">
      <c r="B2215" s="14" t="s">
        <v>6818</v>
      </c>
      <c r="C2215" s="14" t="s">
        <v>6819</v>
      </c>
      <c r="D2215" s="14" t="s">
        <v>6820</v>
      </c>
      <c r="E2215" s="16" t="s">
        <v>36</v>
      </c>
      <c r="F2215" s="16" t="s">
        <v>350</v>
      </c>
      <c r="G2215" s="81" t="s">
        <v>115</v>
      </c>
      <c r="H2215" s="82" t="s">
        <v>621</v>
      </c>
      <c r="I2215" s="17" t="s">
        <v>31</v>
      </c>
      <c r="J2215" s="17" t="s">
        <v>6821</v>
      </c>
      <c r="L2215" s="18">
        <v>44022</v>
      </c>
      <c r="M2215" s="83">
        <v>981.71839999966301</v>
      </c>
      <c r="N2215" s="84">
        <v>981.71839999966301</v>
      </c>
      <c r="O2215" s="84">
        <v>1103.64670000039</v>
      </c>
      <c r="P2215" s="85">
        <f t="shared" si="34"/>
        <v>0.8895223444235516</v>
      </c>
      <c r="Q2215" s="18">
        <v>43899</v>
      </c>
      <c r="R2215" s="86">
        <v>131089.128</v>
      </c>
      <c r="S2215" s="86">
        <v>70929.950740478496</v>
      </c>
      <c r="T2215" s="15"/>
      <c r="U2215" s="19">
        <v>1.2428077134245499E-2</v>
      </c>
      <c r="V2215" s="51">
        <v>1.28472062879155</v>
      </c>
      <c r="W2215" s="19">
        <v>2.92660664235882E-2</v>
      </c>
      <c r="X2215" s="51">
        <v>3.7155238934246899</v>
      </c>
      <c r="Y2215" s="19">
        <v>-4.42619064651808E-2</v>
      </c>
      <c r="Z2215" s="51">
        <v>14.905482811736899</v>
      </c>
      <c r="AA2215" s="19">
        <v>7.0160999690415296E-2</v>
      </c>
      <c r="AB2215" s="51">
        <v>27.5927668721997</v>
      </c>
      <c r="AC2215" s="19">
        <v>0.20098866538319299</v>
      </c>
      <c r="AD2215" s="51">
        <v>44.3847220366006</v>
      </c>
      <c r="AE2215" s="19">
        <v>0.13905676682406901</v>
      </c>
      <c r="AF2215" s="87">
        <v>31.682908731017999</v>
      </c>
      <c r="AG2215" s="19">
        <v>-3.4862374859585502E-2</v>
      </c>
      <c r="AH2215" s="51">
        <v>-5.2850584777843297</v>
      </c>
      <c r="AI2215" s="19">
        <v>-1.73587032941214E-2</v>
      </c>
      <c r="AJ2215" s="51">
        <v>11.991046877577901</v>
      </c>
      <c r="AK2215" s="19">
        <v>1.1148608358448799</v>
      </c>
      <c r="AL2215" s="19">
        <v>6.1032052326481803E-2</v>
      </c>
      <c r="AM2215" s="51">
        <v>78.082850427366793</v>
      </c>
      <c r="AN2215" s="15"/>
      <c r="AO2215" s="22">
        <v>2.8238956307177401E-2</v>
      </c>
      <c r="AP2215" s="22">
        <v>-4.9085979517258203E-2</v>
      </c>
      <c r="AQ2215" s="22">
        <v>7.1699710408211104E-2</v>
      </c>
      <c r="AR2215" s="22">
        <v>-8.2604392139765004E-2</v>
      </c>
      <c r="AS2215" s="20">
        <v>8</v>
      </c>
      <c r="AT2215" s="20">
        <v>4</v>
      </c>
      <c r="AU2215" s="20">
        <v>7</v>
      </c>
      <c r="AV2215" s="21">
        <v>5</v>
      </c>
      <c r="AW2215" s="15"/>
      <c r="AX2215" s="25">
        <v>0.13794363629262099</v>
      </c>
      <c r="AY2215" s="26">
        <v>0.401579079148632</v>
      </c>
      <c r="AZ2215" s="26">
        <v>0.70495604514508203</v>
      </c>
      <c r="BA2215" s="26">
        <v>0.56288480399598495</v>
      </c>
      <c r="BB2215" s="85">
        <v>1.42056447982213E-2</v>
      </c>
      <c r="BC2215" s="88">
        <v>-14.138229199626901</v>
      </c>
      <c r="BD2215" s="18">
        <v>43899</v>
      </c>
      <c r="BE2215" s="18">
        <v>43987</v>
      </c>
      <c r="BF2215" s="20"/>
      <c r="BG2215" s="18"/>
    </row>
    <row r="2216" spans="2:59" x14ac:dyDescent="0.25">
      <c r="B2216" s="14" t="s">
        <v>6822</v>
      </c>
      <c r="C2216" s="14" t="s">
        <v>6823</v>
      </c>
      <c r="D2216" s="14" t="s">
        <v>6820</v>
      </c>
      <c r="E2216" s="16" t="s">
        <v>43</v>
      </c>
      <c r="F2216" s="16" t="s">
        <v>350</v>
      </c>
      <c r="G2216" s="81" t="s">
        <v>115</v>
      </c>
      <c r="H2216" s="82" t="s">
        <v>621</v>
      </c>
      <c r="I2216" s="17" t="s">
        <v>31</v>
      </c>
      <c r="J2216" s="17" t="s">
        <v>6824</v>
      </c>
      <c r="L2216" s="18">
        <v>44022</v>
      </c>
      <c r="M2216" s="83">
        <v>1891.2730000000399</v>
      </c>
      <c r="N2216" s="84">
        <v>1891.2730000000399</v>
      </c>
      <c r="O2216" s="84">
        <v>2122.4215999990702</v>
      </c>
      <c r="P2216" s="85">
        <f t="shared" si="34"/>
        <v>0.89109204316468915</v>
      </c>
      <c r="Q2216" s="18">
        <v>43899</v>
      </c>
      <c r="R2216" s="86">
        <v>1561477.9210000001</v>
      </c>
      <c r="S2216" s="86">
        <v>1409066.6231523401</v>
      </c>
      <c r="T2216" s="15"/>
      <c r="U2216" s="19">
        <v>1.2442573857697399E-2</v>
      </c>
      <c r="V2216" s="51">
        <v>1.28617030113674</v>
      </c>
      <c r="W2216" s="19">
        <v>2.9708715619563002E-2</v>
      </c>
      <c r="X2216" s="51">
        <v>3.7597888130221699</v>
      </c>
      <c r="Y2216" s="19">
        <v>-4.1765980641721399E-2</v>
      </c>
      <c r="Z2216" s="51">
        <v>15.1550753940828</v>
      </c>
      <c r="AA2216" s="19">
        <v>7.5788636624565697E-2</v>
      </c>
      <c r="AB2216" s="51">
        <v>28.155530565622001</v>
      </c>
      <c r="AC2216" s="19">
        <v>0.21363549500354601</v>
      </c>
      <c r="AD2216" s="51">
        <v>45.649404998635902</v>
      </c>
      <c r="AE2216" s="19">
        <v>0.15708654504487601</v>
      </c>
      <c r="AF2216" s="87">
        <v>33.485886553069598</v>
      </c>
      <c r="AG2216" s="19">
        <v>-3.4724142187769799E-2</v>
      </c>
      <c r="AH2216" s="51">
        <v>-5.2712352106027502</v>
      </c>
      <c r="AI2216" s="19">
        <v>-1.4651286400294301E-2</v>
      </c>
      <c r="AJ2216" s="51">
        <v>12.2617885669606</v>
      </c>
      <c r="AK2216" s="19">
        <v>0.867905502167996</v>
      </c>
      <c r="AL2216" s="19">
        <v>6.5439412595878793E-2</v>
      </c>
      <c r="AM2216" s="51">
        <v>105.653705147444</v>
      </c>
      <c r="AN2216" s="15"/>
      <c r="AO2216" s="22">
        <v>2.82536830000026E-2</v>
      </c>
      <c r="AP2216" s="22">
        <v>-4.9072302341301097E-2</v>
      </c>
      <c r="AQ2216" s="22">
        <v>7.2160506768341307E-2</v>
      </c>
      <c r="AR2216" s="22">
        <v>-8.2196644842915695E-2</v>
      </c>
      <c r="AS2216" s="20">
        <v>8</v>
      </c>
      <c r="AT2216" s="20">
        <v>4</v>
      </c>
      <c r="AU2216" s="20">
        <v>7</v>
      </c>
      <c r="AV2216" s="21">
        <v>5</v>
      </c>
      <c r="AW2216" s="15"/>
      <c r="AX2216" s="25">
        <v>0.13796887189950199</v>
      </c>
      <c r="AY2216" s="26">
        <v>0.43966034896266099</v>
      </c>
      <c r="AZ2216" s="26">
        <v>0.72108139713691299</v>
      </c>
      <c r="BA2216" s="26">
        <v>0.61716036675534303</v>
      </c>
      <c r="BB2216" s="85">
        <v>1.42085109590698E-2</v>
      </c>
      <c r="BC2216" s="88">
        <v>-14.029846850375201</v>
      </c>
      <c r="BD2216" s="18">
        <v>43899</v>
      </c>
      <c r="BE2216" s="18">
        <v>43987</v>
      </c>
      <c r="BF2216" s="20"/>
      <c r="BG2216" s="18"/>
    </row>
    <row r="2217" spans="2:59" x14ac:dyDescent="0.25">
      <c r="B2217" s="14" t="s">
        <v>6825</v>
      </c>
      <c r="C2217" s="14" t="s">
        <v>6826</v>
      </c>
      <c r="D2217" s="14" t="s">
        <v>6820</v>
      </c>
      <c r="E2217" s="16" t="s">
        <v>257</v>
      </c>
      <c r="F2217" s="16" t="s">
        <v>350</v>
      </c>
      <c r="G2217" s="81" t="s">
        <v>115</v>
      </c>
      <c r="H2217" s="82" t="s">
        <v>621</v>
      </c>
      <c r="I2217" s="17" t="s">
        <v>31</v>
      </c>
      <c r="J2217" s="17" t="s">
        <v>6827</v>
      </c>
      <c r="L2217" s="18">
        <v>44022</v>
      </c>
      <c r="M2217" s="83">
        <v>1937.97470000014</v>
      </c>
      <c r="N2217" s="84">
        <v>1937.97470000014</v>
      </c>
      <c r="O2217" s="84">
        <v>2172.6336000002898</v>
      </c>
      <c r="P2217" s="85">
        <f t="shared" si="34"/>
        <v>0.89199333932784686</v>
      </c>
      <c r="Q2217" s="18">
        <v>43899</v>
      </c>
      <c r="R2217" s="86">
        <v>9049276.2949999999</v>
      </c>
      <c r="S2217" s="86">
        <v>7210299.8894296903</v>
      </c>
      <c r="T2217" s="15"/>
      <c r="U2217" s="19">
        <v>1.2450905547666501E-2</v>
      </c>
      <c r="V2217" s="51">
        <v>1.2870034701336399</v>
      </c>
      <c r="W2217" s="19">
        <v>2.9962631213493299E-2</v>
      </c>
      <c r="X2217" s="51">
        <v>3.7851803724152</v>
      </c>
      <c r="Y2217" s="19">
        <v>-4.0331368298211601E-2</v>
      </c>
      <c r="Z2217" s="51">
        <v>15.298536628426501</v>
      </c>
      <c r="AA2217" s="19">
        <v>7.9030194197912407E-2</v>
      </c>
      <c r="AB2217" s="51">
        <v>28.479686322942101</v>
      </c>
      <c r="AC2217" s="19">
        <v>0.22095005014300101</v>
      </c>
      <c r="AD2217" s="51">
        <v>46.380860512552303</v>
      </c>
      <c r="AE2217" s="19">
        <v>0.16755781971907699</v>
      </c>
      <c r="AF2217" s="87">
        <v>34.533014020533301</v>
      </c>
      <c r="AG2217" s="19">
        <v>-3.4644798944100302E-2</v>
      </c>
      <c r="AH2217" s="51">
        <v>-5.2633008862394499</v>
      </c>
      <c r="AI2217" s="19">
        <v>-1.30949446120212E-2</v>
      </c>
      <c r="AJ2217" s="51">
        <v>12.417422745798801</v>
      </c>
      <c r="AK2217" s="19">
        <v>0.92204098027315895</v>
      </c>
      <c r="AL2217" s="19">
        <v>6.8531955061189406E-2</v>
      </c>
      <c r="AM2217" s="51">
        <v>111.067252957961</v>
      </c>
      <c r="AN2217" s="15"/>
      <c r="AO2217" s="22">
        <v>2.8262111402000301E-2</v>
      </c>
      <c r="AP2217" s="22">
        <v>-4.9064498042789603E-2</v>
      </c>
      <c r="AQ2217" s="22">
        <v>7.2425043219482205E-2</v>
      </c>
      <c r="AR2217" s="22">
        <v>-8.1962706078193198E-2</v>
      </c>
      <c r="AS2217" s="20">
        <v>8</v>
      </c>
      <c r="AT2217" s="20">
        <v>4</v>
      </c>
      <c r="AU2217" s="20">
        <v>7</v>
      </c>
      <c r="AV2217" s="21">
        <v>5</v>
      </c>
      <c r="AW2217" s="15"/>
      <c r="AX2217" s="25">
        <v>0.13798347228235799</v>
      </c>
      <c r="AY2217" s="26">
        <v>0.46158570294073797</v>
      </c>
      <c r="AZ2217" s="26">
        <v>0.73036794024210405</v>
      </c>
      <c r="BA2217" s="26">
        <v>0.64847867068328902</v>
      </c>
      <c r="BB2217" s="85">
        <v>1.4210167998408E-2</v>
      </c>
      <c r="BC2217" s="88">
        <v>-13.9676473750733</v>
      </c>
      <c r="BD2217" s="18">
        <v>43899</v>
      </c>
      <c r="BE2217" s="18">
        <v>43987</v>
      </c>
      <c r="BF2217" s="20"/>
      <c r="BG2217" s="18"/>
    </row>
    <row r="2218" spans="2:59" x14ac:dyDescent="0.25">
      <c r="B2218" s="14" t="s">
        <v>6828</v>
      </c>
      <c r="C2218" s="14" t="s">
        <v>6829</v>
      </c>
      <c r="D2218" s="14" t="s">
        <v>6820</v>
      </c>
      <c r="E2218" s="16" t="s">
        <v>83</v>
      </c>
      <c r="F2218" s="16" t="s">
        <v>350</v>
      </c>
      <c r="G2218" s="81" t="s">
        <v>115</v>
      </c>
      <c r="H2218" s="82" t="s">
        <v>621</v>
      </c>
      <c r="I2218" s="17" t="s">
        <v>31</v>
      </c>
      <c r="J2218" s="17" t="s">
        <v>6830</v>
      </c>
      <c r="L2218" s="18">
        <v>44022</v>
      </c>
      <c r="M2218" s="83">
        <v>1734.29710000008</v>
      </c>
      <c r="N2218" s="84">
        <v>1734.29710000008</v>
      </c>
      <c r="O2218" s="84">
        <v>1948.53700000048</v>
      </c>
      <c r="P2218" s="85">
        <f t="shared" si="34"/>
        <v>0.89005089459407383</v>
      </c>
      <c r="Q2218" s="18">
        <v>43899</v>
      </c>
      <c r="R2218" s="86">
        <v>22893.88</v>
      </c>
      <c r="S2218" s="86">
        <v>24437.468763366702</v>
      </c>
      <c r="T2218" s="15"/>
      <c r="U2218" s="19">
        <v>1.24329283225961E-2</v>
      </c>
      <c r="V2218" s="51">
        <v>1.2852057476266101</v>
      </c>
      <c r="W2218" s="19">
        <v>2.9415219592920001E-2</v>
      </c>
      <c r="X2218" s="51">
        <v>3.7304392103578699</v>
      </c>
      <c r="Y2218" s="19">
        <v>-4.3422185880481301E-2</v>
      </c>
      <c r="Z2218" s="51">
        <v>14.9894548701996</v>
      </c>
      <c r="AA2218" s="19">
        <v>7.2052521327350405E-2</v>
      </c>
      <c r="AB2218" s="51">
        <v>27.781919035885899</v>
      </c>
      <c r="AC2218" s="19">
        <v>0.20523213248816299</v>
      </c>
      <c r="AD2218" s="51">
        <v>44.809068747097598</v>
      </c>
      <c r="AE2218" s="19">
        <v>0.14509484534763001</v>
      </c>
      <c r="AF2218" s="87">
        <v>32.2867165833595</v>
      </c>
      <c r="AG2218" s="19">
        <v>-3.4815809680367203E-2</v>
      </c>
      <c r="AH2218" s="51">
        <v>-5.2804019598625</v>
      </c>
      <c r="AI2218" s="19">
        <v>-1.6447857187813501E-2</v>
      </c>
      <c r="AJ2218" s="51">
        <v>12.0821314882196</v>
      </c>
      <c r="AK2218" s="19">
        <v>0.81080354998586701</v>
      </c>
      <c r="AL2218" s="19">
        <v>6.2088876260531799E-2</v>
      </c>
      <c r="AM2218" s="51">
        <v>99.943509929231396</v>
      </c>
      <c r="AN2218" s="15"/>
      <c r="AO2218" s="22">
        <v>2.82438872636703E-2</v>
      </c>
      <c r="AP2218" s="22">
        <v>-4.9081362331926399E-2</v>
      </c>
      <c r="AQ2218" s="22">
        <v>7.1854730058475993E-2</v>
      </c>
      <c r="AR2218" s="22">
        <v>-8.2467062857176601E-2</v>
      </c>
      <c r="AS2218" s="20">
        <v>8</v>
      </c>
      <c r="AT2218" s="20">
        <v>4</v>
      </c>
      <c r="AU2218" s="20">
        <v>7</v>
      </c>
      <c r="AV2218" s="21">
        <v>5</v>
      </c>
      <c r="AW2218" s="15"/>
      <c r="AX2218" s="25">
        <v>0.13795206698458101</v>
      </c>
      <c r="AY2218" s="26">
        <v>0.41438145583651897</v>
      </c>
      <c r="AZ2218" s="26">
        <v>0.710376345286022</v>
      </c>
      <c r="BA2218" s="26">
        <v>0.58111451922286494</v>
      </c>
      <c r="BB2218" s="85">
        <v>1.42066030490423E-2</v>
      </c>
      <c r="BC2218" s="88">
        <v>-14.1017286302522</v>
      </c>
      <c r="BD2218" s="18">
        <v>43899</v>
      </c>
      <c r="BE2218" s="18">
        <v>43987</v>
      </c>
      <c r="BF2218" s="20"/>
      <c r="BG2218" s="18"/>
    </row>
    <row r="2219" spans="2:59" x14ac:dyDescent="0.25">
      <c r="B2219" s="14" t="s">
        <v>6831</v>
      </c>
      <c r="C2219" s="14" t="s">
        <v>6832</v>
      </c>
      <c r="D2219" s="14" t="s">
        <v>6820</v>
      </c>
      <c r="E2219" s="16" t="s">
        <v>363</v>
      </c>
      <c r="F2219" s="16" t="s">
        <v>350</v>
      </c>
      <c r="G2219" s="81" t="s">
        <v>115</v>
      </c>
      <c r="H2219" s="82" t="s">
        <v>621</v>
      </c>
      <c r="I2219" s="17" t="s">
        <v>31</v>
      </c>
      <c r="J2219" s="17" t="s">
        <v>6833</v>
      </c>
      <c r="L2219" s="18">
        <v>44022</v>
      </c>
      <c r="M2219" s="83">
        <v>1793.68899999931</v>
      </c>
      <c r="N2219" s="84">
        <v>1793.68899999931</v>
      </c>
      <c r="O2219" s="84">
        <v>2014.58730000071</v>
      </c>
      <c r="P2219" s="85">
        <f t="shared" si="34"/>
        <v>0.89035059438659114</v>
      </c>
      <c r="Q2219" s="18">
        <v>43899</v>
      </c>
      <c r="R2219" s="86">
        <v>10511345.122</v>
      </c>
      <c r="S2219" s="86">
        <v>6876261.4995625</v>
      </c>
      <c r="T2219" s="15"/>
      <c r="U2219" s="19">
        <v>1.2435701444701399E-2</v>
      </c>
      <c r="V2219" s="51">
        <v>1.2854830598371301</v>
      </c>
      <c r="W2219" s="19">
        <v>2.9499943033442801E-2</v>
      </c>
      <c r="X2219" s="51">
        <v>3.7389115544101501</v>
      </c>
      <c r="Y2219" s="19">
        <v>-4.29456304736959E-2</v>
      </c>
      <c r="Z2219" s="51">
        <v>15.0371104108781</v>
      </c>
      <c r="AA2219" s="19">
        <v>7.3127343310261494E-2</v>
      </c>
      <c r="AB2219" s="51">
        <v>27.889401234191599</v>
      </c>
      <c r="AC2219" s="19">
        <v>0.207646278458997</v>
      </c>
      <c r="AD2219" s="51">
        <v>45.050483344181004</v>
      </c>
      <c r="AE2219" s="19">
        <v>0.14853585272983799</v>
      </c>
      <c r="AF2219" s="87">
        <v>32.630817321594797</v>
      </c>
      <c r="AG2219" s="19">
        <v>-3.47893393436607E-2</v>
      </c>
      <c r="AH2219" s="51">
        <v>-5.2777549261954801</v>
      </c>
      <c r="AI2219" s="19">
        <v>-1.5930912736621401E-2</v>
      </c>
      <c r="AJ2219" s="51">
        <v>12.1338259333279</v>
      </c>
      <c r="AK2219" s="19">
        <v>0.82448632923653398</v>
      </c>
      <c r="AL2219" s="19">
        <v>6.2900291148253004E-2</v>
      </c>
      <c r="AM2219" s="51">
        <v>101.311787854298</v>
      </c>
      <c r="AN2219" s="15"/>
      <c r="AO2219" s="22">
        <v>2.8246699319424799E-2</v>
      </c>
      <c r="AP2219" s="22">
        <v>-4.9078741797566203E-2</v>
      </c>
      <c r="AQ2219" s="22">
        <v>7.1942748176297797E-2</v>
      </c>
      <c r="AR2219" s="22">
        <v>-8.2389283649681594E-2</v>
      </c>
      <c r="AS2219" s="20">
        <v>8</v>
      </c>
      <c r="AT2219" s="20">
        <v>4</v>
      </c>
      <c r="AU2219" s="20">
        <v>7</v>
      </c>
      <c r="AV2219" s="21">
        <v>5</v>
      </c>
      <c r="AW2219" s="15"/>
      <c r="AX2219" s="25">
        <v>0.13795690225757401</v>
      </c>
      <c r="AY2219" s="26">
        <v>0.42165532953185902</v>
      </c>
      <c r="AZ2219" s="26">
        <v>0.71345646307963795</v>
      </c>
      <c r="BA2219" s="26">
        <v>0.59147955148182496</v>
      </c>
      <c r="BB2219" s="85">
        <v>1.4207151976715999E-2</v>
      </c>
      <c r="BC2219" s="88">
        <v>-14.081052729787199</v>
      </c>
      <c r="BD2219" s="18">
        <v>43899</v>
      </c>
      <c r="BE2219" s="18">
        <v>43987</v>
      </c>
      <c r="BF2219" s="20"/>
      <c r="BG2219" s="18"/>
    </row>
    <row r="2220" spans="2:59" x14ac:dyDescent="0.25">
      <c r="B2220" s="14" t="s">
        <v>6834</v>
      </c>
      <c r="C2220" s="14" t="s">
        <v>6835</v>
      </c>
      <c r="D2220" s="14" t="s">
        <v>6820</v>
      </c>
      <c r="E2220" s="16" t="s">
        <v>367</v>
      </c>
      <c r="F2220" s="16" t="s">
        <v>350</v>
      </c>
      <c r="G2220" s="81" t="s">
        <v>115</v>
      </c>
      <c r="H2220" s="82" t="s">
        <v>621</v>
      </c>
      <c r="I2220" s="17" t="s">
        <v>31</v>
      </c>
      <c r="J2220" s="17" t="s">
        <v>6836</v>
      </c>
      <c r="L2220" s="18">
        <v>44022</v>
      </c>
      <c r="M2220" s="83">
        <v>1890.07760000043</v>
      </c>
      <c r="N2220" s="84">
        <v>1890.07760000043</v>
      </c>
      <c r="O2220" s="84">
        <v>2118.1688000001</v>
      </c>
      <c r="P2220" s="85">
        <f t="shared" si="34"/>
        <v>0.89231679741498449</v>
      </c>
      <c r="Q2220" s="18">
        <v>43899</v>
      </c>
      <c r="R2220" s="86">
        <v>1050987.5020000001</v>
      </c>
      <c r="S2220" s="86">
        <v>765013.43329394504</v>
      </c>
      <c r="T2220" s="15"/>
      <c r="U2220" s="19">
        <v>1.24538495347224E-2</v>
      </c>
      <c r="V2220" s="51">
        <v>1.28729786883923</v>
      </c>
      <c r="W2220" s="19">
        <v>3.00536608683615E-2</v>
      </c>
      <c r="X2220" s="51">
        <v>3.7942833379020202</v>
      </c>
      <c r="Y2220" s="19">
        <v>-3.9816611486458001E-2</v>
      </c>
      <c r="Z2220" s="51">
        <v>15.350012309601899</v>
      </c>
      <c r="AA2220" s="19">
        <v>8.01942738235812E-2</v>
      </c>
      <c r="AB2220" s="51">
        <v>28.596094285516301</v>
      </c>
      <c r="AC2220" s="19">
        <v>0.22358086631167701</v>
      </c>
      <c r="AD2220" s="51">
        <v>46.643942129449002</v>
      </c>
      <c r="AE2220" s="19">
        <v>0.172077473496902</v>
      </c>
      <c r="AF2220" s="87">
        <v>34.984979398315801</v>
      </c>
      <c r="AG2220" s="19">
        <v>-3.4616219518284197E-2</v>
      </c>
      <c r="AH2220" s="51">
        <v>-5.2604429436542004</v>
      </c>
      <c r="AI2220" s="19">
        <v>-1.2536509832898401E-2</v>
      </c>
      <c r="AJ2220" s="51">
        <v>12.473266223707499</v>
      </c>
      <c r="AK2220" s="19">
        <v>0.94306498206104195</v>
      </c>
      <c r="AL2220" s="19">
        <v>6.9711907228338504E-2</v>
      </c>
      <c r="AM2220" s="51">
        <v>113.16965313674901</v>
      </c>
      <c r="AN2220" s="15"/>
      <c r="AO2220" s="22">
        <v>2.8265151944651699E-2</v>
      </c>
      <c r="AP2220" s="22">
        <v>-4.90617100003874E-2</v>
      </c>
      <c r="AQ2220" s="22">
        <v>7.2519621246101507E-2</v>
      </c>
      <c r="AR2220" s="22">
        <v>-8.1878841663710802E-2</v>
      </c>
      <c r="AS2220" s="20">
        <v>8</v>
      </c>
      <c r="AT2220" s="20">
        <v>4</v>
      </c>
      <c r="AU2220" s="20">
        <v>7</v>
      </c>
      <c r="AV2220" s="21">
        <v>5</v>
      </c>
      <c r="AW2220" s="15"/>
      <c r="AX2220" s="25">
        <v>0.137988712678634</v>
      </c>
      <c r="AY2220" s="26">
        <v>0.469457647966465</v>
      </c>
      <c r="AZ2220" s="26">
        <v>0.73370227682244105</v>
      </c>
      <c r="BA2220" s="26">
        <v>0.65973521595515205</v>
      </c>
      <c r="BB2220" s="85">
        <v>1.421076268467E-2</v>
      </c>
      <c r="BC2220" s="88">
        <v>-13.9453239043505</v>
      </c>
      <c r="BD2220" s="18">
        <v>43899</v>
      </c>
      <c r="BE2220" s="18">
        <v>43987</v>
      </c>
      <c r="BF2220" s="20"/>
      <c r="BG2220" s="18"/>
    </row>
    <row r="2221" spans="2:59" x14ac:dyDescent="0.25">
      <c r="B2221" s="14" t="s">
        <v>6837</v>
      </c>
      <c r="C2221" s="14" t="s">
        <v>6838</v>
      </c>
      <c r="D2221" s="14" t="s">
        <v>6820</v>
      </c>
      <c r="E2221" s="16" t="s">
        <v>371</v>
      </c>
      <c r="F2221" s="16" t="s">
        <v>350</v>
      </c>
      <c r="G2221" s="81" t="s">
        <v>115</v>
      </c>
      <c r="H2221" s="82" t="s">
        <v>621</v>
      </c>
      <c r="I2221" s="17" t="s">
        <v>31</v>
      </c>
      <c r="J2221" s="17" t="s">
        <v>6839</v>
      </c>
      <c r="L2221" s="18">
        <v>44022</v>
      </c>
      <c r="M2221" s="83">
        <v>1330.5870999991901</v>
      </c>
      <c r="N2221" s="84">
        <v>1330.5870999991901</v>
      </c>
      <c r="O2221" s="84">
        <v>1492.2034000009301</v>
      </c>
      <c r="P2221" s="85">
        <f t="shared" si="34"/>
        <v>0.89169284830631046</v>
      </c>
      <c r="Q2221" s="18">
        <v>43899</v>
      </c>
      <c r="R2221" s="86">
        <v>649196.23899999994</v>
      </c>
      <c r="S2221" s="86">
        <v>384500.29168701201</v>
      </c>
      <c r="T2221" s="15"/>
      <c r="U2221" s="19">
        <v>1.2448150144337001E-2</v>
      </c>
      <c r="V2221" s="51">
        <v>1.28672792980069</v>
      </c>
      <c r="W2221" s="19">
        <v>2.9878053546781299E-2</v>
      </c>
      <c r="X2221" s="51">
        <v>3.7767226057440002</v>
      </c>
      <c r="Y2221" s="19">
        <v>-4.08096003029641E-2</v>
      </c>
      <c r="Z2221" s="51">
        <v>15.2507134279585</v>
      </c>
      <c r="AA2221" s="19">
        <v>7.8271555914397994E-2</v>
      </c>
      <c r="AB2221" s="51">
        <v>28.403822494612498</v>
      </c>
      <c r="AC2221" s="19">
        <v>0.21850510154210501</v>
      </c>
      <c r="AD2221" s="51">
        <v>46.136365652491797</v>
      </c>
      <c r="AE2221" s="19">
        <v>0.16405495379323801</v>
      </c>
      <c r="AF2221" s="87">
        <v>34.182727427920298</v>
      </c>
      <c r="AG2221" s="19">
        <v>-3.4671138593694202E-2</v>
      </c>
      <c r="AH2221" s="51">
        <v>-5.2659348511952002</v>
      </c>
      <c r="AI2221" s="19">
        <v>-1.36139057922264E-2</v>
      </c>
      <c r="AJ2221" s="51">
        <v>12.3655266277783</v>
      </c>
      <c r="AK2221" s="19">
        <v>0.330587099999539</v>
      </c>
      <c r="AL2221" s="19">
        <v>2.9629793611093198E-2</v>
      </c>
      <c r="AM2221" s="51">
        <v>46.796035739360399</v>
      </c>
      <c r="AN2221" s="15"/>
      <c r="AO2221" s="22">
        <v>2.8210838901941301E-2</v>
      </c>
      <c r="AP2221" s="22">
        <v>-4.9067124676221298E-2</v>
      </c>
      <c r="AQ2221" s="22">
        <v>7.2080242240190301E-2</v>
      </c>
      <c r="AR2221" s="22">
        <v>-8.2040718280040906E-2</v>
      </c>
      <c r="AS2221" s="20">
        <v>8</v>
      </c>
      <c r="AT2221" s="20">
        <v>4</v>
      </c>
      <c r="AU2221" s="20">
        <v>7</v>
      </c>
      <c r="AV2221" s="21">
        <v>5</v>
      </c>
      <c r="AW2221" s="15"/>
      <c r="AX2221" s="25">
        <v>0.13797067215273301</v>
      </c>
      <c r="AY2221" s="26">
        <v>0.45510843534702899</v>
      </c>
      <c r="AZ2221" s="26">
        <v>0.72754616360180102</v>
      </c>
      <c r="BA2221" s="26">
        <v>0.63916850839359496</v>
      </c>
      <c r="BB2221" s="85">
        <v>1.4208804274421701E-2</v>
      </c>
      <c r="BC2221" s="88">
        <v>-13.9883812086919</v>
      </c>
      <c r="BD2221" s="18">
        <v>43899</v>
      </c>
      <c r="BE2221" s="18">
        <v>43987</v>
      </c>
      <c r="BF2221" s="20"/>
      <c r="BG2221" s="18"/>
    </row>
    <row r="2222" spans="2:59" x14ac:dyDescent="0.25">
      <c r="B2222" s="14" t="s">
        <v>6840</v>
      </c>
      <c r="C2222" s="14" t="s">
        <v>6841</v>
      </c>
      <c r="D2222" s="14" t="s">
        <v>6820</v>
      </c>
      <c r="E2222" s="16" t="s">
        <v>132</v>
      </c>
      <c r="F2222" s="16" t="s">
        <v>350</v>
      </c>
      <c r="G2222" s="81" t="s">
        <v>115</v>
      </c>
      <c r="H2222" s="82" t="s">
        <v>621</v>
      </c>
      <c r="I2222" s="17" t="s">
        <v>31</v>
      </c>
      <c r="J2222" s="17" t="s">
        <v>6842</v>
      </c>
      <c r="L2222" s="18">
        <v>44022</v>
      </c>
      <c r="M2222" s="83">
        <v>1322.8728000000101</v>
      </c>
      <c r="N2222" s="84">
        <v>1322.8728000000101</v>
      </c>
      <c r="O2222" s="84">
        <v>1392.9188000001</v>
      </c>
      <c r="P2222" s="85">
        <f t="shared" si="34"/>
        <v>0.94971279014965926</v>
      </c>
      <c r="Q2222" s="18">
        <v>43888</v>
      </c>
      <c r="R2222" s="86">
        <v>2328099.15</v>
      </c>
      <c r="S2222" s="86">
        <v>2646609.77609766</v>
      </c>
      <c r="T2222" s="15"/>
      <c r="U2222" s="19">
        <v>1.24786406158819E-2</v>
      </c>
      <c r="V2222" s="51">
        <v>1.2897769769551799</v>
      </c>
      <c r="W2222" s="19">
        <v>-3.4380103660623697E-2</v>
      </c>
      <c r="X2222" s="51">
        <v>-2.6490931149965</v>
      </c>
      <c r="Y2222" s="19">
        <v>4.1143804610328499E-3</v>
      </c>
      <c r="Z2222" s="51">
        <v>19.7431115043582</v>
      </c>
      <c r="AA2222" s="19">
        <v>0.134709486012143</v>
      </c>
      <c r="AB2222" s="51">
        <v>34.047615504357999</v>
      </c>
      <c r="AC2222" s="19">
        <v>0.29685617913317403</v>
      </c>
      <c r="AD2222" s="51">
        <v>53.971473411598701</v>
      </c>
      <c r="AE2222" s="19"/>
      <c r="AF2222" s="87"/>
      <c r="AG2222" s="19">
        <v>-3.4380103660623697E-2</v>
      </c>
      <c r="AH2222" s="51">
        <v>-5.2368313578917904</v>
      </c>
      <c r="AI2222" s="19">
        <v>3.2895134432692402E-2</v>
      </c>
      <c r="AJ2222" s="51">
        <v>17.0164306502556</v>
      </c>
      <c r="AK2222" s="19">
        <v>0.33145603130455098</v>
      </c>
      <c r="AL2222" s="19">
        <v>0.130768491311755</v>
      </c>
      <c r="AM2222" s="51">
        <v>61.349807240941999</v>
      </c>
      <c r="AN2222" s="15"/>
      <c r="AO2222" s="22">
        <v>2.8290329619267099E-2</v>
      </c>
      <c r="AP2222" s="22">
        <v>-4.9038428203857599E-2</v>
      </c>
      <c r="AQ2222" s="22">
        <v>7.3306662961840602E-2</v>
      </c>
      <c r="AR2222" s="22">
        <v>-4.6606704216174001E-2</v>
      </c>
      <c r="AS2222" s="20">
        <v>7</v>
      </c>
      <c r="AT2222" s="20">
        <v>3</v>
      </c>
      <c r="AU2222" s="20">
        <v>7</v>
      </c>
      <c r="AV2222" s="21">
        <v>5</v>
      </c>
      <c r="AW2222" s="15"/>
      <c r="AX2222" s="25">
        <v>0.103974383739114</v>
      </c>
      <c r="AY2222" s="26">
        <v>1.1002122336049101</v>
      </c>
      <c r="AZ2222" s="26">
        <v>0.95142859675252101</v>
      </c>
      <c r="BA2222" s="26">
        <v>1.5888530312331599</v>
      </c>
      <c r="BB2222" s="85">
        <v>1.0698909586481E-2</v>
      </c>
      <c r="BC2222" s="88">
        <v>-6.9516973996869602</v>
      </c>
      <c r="BD2222" s="18">
        <v>43888</v>
      </c>
      <c r="BE2222" s="18">
        <v>43915</v>
      </c>
      <c r="BF2222" s="20"/>
      <c r="BG2222" s="18"/>
    </row>
    <row r="2223" spans="2:59" x14ac:dyDescent="0.25">
      <c r="B2223" s="14" t="s">
        <v>6843</v>
      </c>
      <c r="C2223" s="14" t="s">
        <v>6844</v>
      </c>
      <c r="D2223" s="14" t="s">
        <v>6820</v>
      </c>
      <c r="E2223" s="16" t="s">
        <v>378</v>
      </c>
      <c r="F2223" s="16" t="s">
        <v>350</v>
      </c>
      <c r="G2223" s="81" t="s">
        <v>115</v>
      </c>
      <c r="H2223" s="82" t="s">
        <v>621</v>
      </c>
      <c r="I2223" s="17" t="s">
        <v>31</v>
      </c>
      <c r="J2223" s="17" t="s">
        <v>6845</v>
      </c>
      <c r="L2223" s="18">
        <v>44022</v>
      </c>
      <c r="M2223" s="83">
        <v>1887.9122999999699</v>
      </c>
      <c r="N2223" s="84">
        <v>1887.9122999999699</v>
      </c>
      <c r="O2223" s="84">
        <v>2116.5089999996098</v>
      </c>
      <c r="P2223" s="85">
        <f t="shared" si="34"/>
        <v>0.89199351384771719</v>
      </c>
      <c r="Q2223" s="18">
        <v>43899</v>
      </c>
      <c r="R2223" s="86">
        <v>73508.142999999996</v>
      </c>
      <c r="S2223" s="86">
        <v>74164.324431274406</v>
      </c>
      <c r="T2223" s="15"/>
      <c r="U2223" s="19">
        <v>1.24508820535993E-2</v>
      </c>
      <c r="V2223" s="51">
        <v>1.2870011207269301</v>
      </c>
      <c r="W2223" s="19">
        <v>2.99627237636741E-2</v>
      </c>
      <c r="X2223" s="51">
        <v>3.7851896274332799</v>
      </c>
      <c r="Y2223" s="19">
        <v>-4.0331143834919203E-2</v>
      </c>
      <c r="Z2223" s="51">
        <v>15.298559074755801</v>
      </c>
      <c r="AA2223" s="19">
        <v>7.9030480370420306E-2</v>
      </c>
      <c r="AB2223" s="51">
        <v>28.479714940214802</v>
      </c>
      <c r="AC2223" s="19">
        <v>0.220950189126597</v>
      </c>
      <c r="AD2223" s="51">
        <v>46.3808744109119</v>
      </c>
      <c r="AE2223" s="19">
        <v>0.167558414337691</v>
      </c>
      <c r="AF2223" s="87">
        <v>34.533073482394698</v>
      </c>
      <c r="AG2223" s="19">
        <v>-3.4644723039491503E-2</v>
      </c>
      <c r="AH2223" s="51">
        <v>-5.2632932957785696</v>
      </c>
      <c r="AI2223" s="19">
        <v>-1.3094719079163E-2</v>
      </c>
      <c r="AJ2223" s="51">
        <v>12.4174452990846</v>
      </c>
      <c r="AK2223" s="19">
        <v>0.81188558101886898</v>
      </c>
      <c r="AL2223" s="19">
        <v>6.9699487095931503E-2</v>
      </c>
      <c r="AM2223" s="51">
        <v>84.375464938581004</v>
      </c>
      <c r="AN2223" s="15"/>
      <c r="AO2223" s="22">
        <v>2.8262126006666201E-2</v>
      </c>
      <c r="AP2223" s="22">
        <v>-4.9064517948863802E-2</v>
      </c>
      <c r="AQ2223" s="22">
        <v>7.2424731464707306E-2</v>
      </c>
      <c r="AR2223" s="22">
        <v>-8.1962741598545094E-2</v>
      </c>
      <c r="AS2223" s="20">
        <v>8</v>
      </c>
      <c r="AT2223" s="20">
        <v>4</v>
      </c>
      <c r="AU2223" s="20">
        <v>7</v>
      </c>
      <c r="AV2223" s="21">
        <v>5</v>
      </c>
      <c r="AW2223" s="15"/>
      <c r="AX2223" s="25">
        <v>0.137983485727455</v>
      </c>
      <c r="AY2223" s="26">
        <v>0.46158715861474803</v>
      </c>
      <c r="AZ2223" s="26">
        <v>0.73036852067434699</v>
      </c>
      <c r="BA2223" s="26">
        <v>0.64848065456863002</v>
      </c>
      <c r="BB2223" s="85">
        <v>1.4210169326488499E-2</v>
      </c>
      <c r="BC2223" s="88">
        <v>-13.967637274385201</v>
      </c>
      <c r="BD2223" s="18">
        <v>43899</v>
      </c>
      <c r="BE2223" s="18">
        <v>43987</v>
      </c>
      <c r="BF2223" s="20"/>
      <c r="BG2223" s="18"/>
    </row>
    <row r="2224" spans="2:59" x14ac:dyDescent="0.25">
      <c r="B2224" s="14" t="s">
        <v>6846</v>
      </c>
      <c r="C2224" s="14" t="s">
        <v>6847</v>
      </c>
      <c r="D2224" s="14" t="s">
        <v>6820</v>
      </c>
      <c r="E2224" s="16" t="s">
        <v>382</v>
      </c>
      <c r="F2224" s="16" t="s">
        <v>350</v>
      </c>
      <c r="G2224" s="81" t="s">
        <v>115</v>
      </c>
      <c r="H2224" s="82" t="s">
        <v>621</v>
      </c>
      <c r="I2224" s="17" t="s">
        <v>31</v>
      </c>
      <c r="J2224" s="17" t="s">
        <v>6848</v>
      </c>
      <c r="L2224" s="18">
        <v>44022</v>
      </c>
      <c r="M2224" s="83">
        <v>1938.39919999987</v>
      </c>
      <c r="N2224" s="84">
        <v>1938.39919999987</v>
      </c>
      <c r="O2224" s="84">
        <v>2172.37649999931</v>
      </c>
      <c r="P2224" s="85">
        <f t="shared" si="34"/>
        <v>0.89229431454468677</v>
      </c>
      <c r="Q2224" s="18">
        <v>43899</v>
      </c>
      <c r="R2224" s="86">
        <v>30405.825000000001</v>
      </c>
      <c r="S2224" s="86">
        <v>7815.4080763320899</v>
      </c>
      <c r="T2224" s="15"/>
      <c r="U2224" s="19">
        <v>1.24536446055572E-2</v>
      </c>
      <c r="V2224" s="51">
        <v>1.2872773759227101</v>
      </c>
      <c r="W2224" s="19">
        <v>3.0047547255890102E-2</v>
      </c>
      <c r="X2224" s="51">
        <v>3.7936719766548799</v>
      </c>
      <c r="Y2224" s="19">
        <v>-3.98524787997303E-2</v>
      </c>
      <c r="Z2224" s="51">
        <v>15.3464255782746</v>
      </c>
      <c r="AA2224" s="19">
        <v>8.0112821240618401E-2</v>
      </c>
      <c r="AB2224" s="51">
        <v>28.587949027219999</v>
      </c>
      <c r="AC2224" s="19">
        <v>0.22339765388285701</v>
      </c>
      <c r="AD2224" s="51">
        <v>46.625620886566999</v>
      </c>
      <c r="AE2224" s="19">
        <v>0.171068718454917</v>
      </c>
      <c r="AF2224" s="87">
        <v>34.884103894117303</v>
      </c>
      <c r="AG2224" s="19">
        <v>-3.4618243501427101E-2</v>
      </c>
      <c r="AH2224" s="51">
        <v>-5.2606453419721202</v>
      </c>
      <c r="AI2224" s="19">
        <v>-1.25754055170546E-2</v>
      </c>
      <c r="AJ2224" s="51">
        <v>12.4693766552955</v>
      </c>
      <c r="AK2224" s="19">
        <v>0.82740275656571605</v>
      </c>
      <c r="AL2224" s="19">
        <v>7.07340612698317E-2</v>
      </c>
      <c r="AM2224" s="51">
        <v>85.927182493265704</v>
      </c>
      <c r="AN2224" s="15"/>
      <c r="AO2224" s="22">
        <v>2.8264921855225101E-2</v>
      </c>
      <c r="AP2224" s="22">
        <v>-4.9061915576239699E-2</v>
      </c>
      <c r="AQ2224" s="22">
        <v>7.2512848548285505E-2</v>
      </c>
      <c r="AR2224" s="22">
        <v>-8.1884730026067706E-2</v>
      </c>
      <c r="AS2224" s="20">
        <v>8</v>
      </c>
      <c r="AT2224" s="20">
        <v>4</v>
      </c>
      <c r="AU2224" s="20">
        <v>7</v>
      </c>
      <c r="AV2224" s="21">
        <v>5</v>
      </c>
      <c r="AW2224" s="15"/>
      <c r="AX2224" s="25">
        <v>0.13798837406066</v>
      </c>
      <c r="AY2224" s="26">
        <v>0.46890576578835003</v>
      </c>
      <c r="AZ2224" s="26">
        <v>0.73346886477884299</v>
      </c>
      <c r="BA2224" s="26">
        <v>0.65894592006316099</v>
      </c>
      <c r="BB2224" s="85">
        <v>1.4210723990800001E-2</v>
      </c>
      <c r="BC2224" s="88">
        <v>-13.946891802523201</v>
      </c>
      <c r="BD2224" s="18">
        <v>43899</v>
      </c>
      <c r="BE2224" s="18">
        <v>43987</v>
      </c>
      <c r="BF2224" s="20"/>
      <c r="BG2224" s="18"/>
    </row>
    <row r="2225" spans="2:59" x14ac:dyDescent="0.25">
      <c r="B2225" s="14" t="s">
        <v>6849</v>
      </c>
      <c r="C2225" s="14" t="s">
        <v>6850</v>
      </c>
      <c r="D2225" s="14" t="s">
        <v>6820</v>
      </c>
      <c r="E2225" s="16" t="s">
        <v>386</v>
      </c>
      <c r="F2225" s="16" t="s">
        <v>350</v>
      </c>
      <c r="G2225" s="81" t="s">
        <v>115</v>
      </c>
      <c r="H2225" s="82" t="s">
        <v>621</v>
      </c>
      <c r="I2225" s="17" t="s">
        <v>31</v>
      </c>
      <c r="J2225" s="17" t="s">
        <v>6851</v>
      </c>
      <c r="L2225" s="18">
        <v>44022</v>
      </c>
      <c r="M2225" s="83">
        <v>1978.08630000055</v>
      </c>
      <c r="N2225" s="84">
        <v>1978.08630000055</v>
      </c>
      <c r="O2225" s="84">
        <v>2216.4807999990899</v>
      </c>
      <c r="P2225" s="85">
        <f t="shared" si="34"/>
        <v>0.89244459054252223</v>
      </c>
      <c r="Q2225" s="18">
        <v>43899</v>
      </c>
      <c r="R2225" s="86">
        <v>106216.33199999999</v>
      </c>
      <c r="S2225" s="86">
        <v>94384.1725610352</v>
      </c>
      <c r="T2225" s="15"/>
      <c r="U2225" s="19">
        <v>1.24550595519395E-2</v>
      </c>
      <c r="V2225" s="51">
        <v>1.28741887056094</v>
      </c>
      <c r="W2225" s="19">
        <v>3.0089700860116898E-2</v>
      </c>
      <c r="X2225" s="51">
        <v>3.7978873370775501</v>
      </c>
      <c r="Y2225" s="19">
        <v>-3.9613207256479703E-2</v>
      </c>
      <c r="Z2225" s="51">
        <v>15.3703527325997</v>
      </c>
      <c r="AA2225" s="19">
        <v>8.0654146375309196E-2</v>
      </c>
      <c r="AB2225" s="51">
        <v>28.642081540689102</v>
      </c>
      <c r="AC2225" s="19">
        <v>0.22462325131346</v>
      </c>
      <c r="AD2225" s="51">
        <v>46.748180629627299</v>
      </c>
      <c r="AE2225" s="19">
        <v>0.17282841142528901</v>
      </c>
      <c r="AF2225" s="87">
        <v>35.060073191125397</v>
      </c>
      <c r="AG2225" s="19">
        <v>-3.46050677208041E-2</v>
      </c>
      <c r="AH2225" s="51">
        <v>-5.2593277639098197</v>
      </c>
      <c r="AI2225" s="19">
        <v>-1.2315755368035799E-2</v>
      </c>
      <c r="AJ2225" s="51">
        <v>12.495341670190101</v>
      </c>
      <c r="AK2225" s="19">
        <v>0.83519779934431404</v>
      </c>
      <c r="AL2225" s="19">
        <v>7.1250842911467799E-2</v>
      </c>
      <c r="AM2225" s="51">
        <v>86.706686771125504</v>
      </c>
      <c r="AN2225" s="15"/>
      <c r="AO2225" s="22">
        <v>2.8266322986382899E-2</v>
      </c>
      <c r="AP2225" s="22">
        <v>-4.9060577963245998E-2</v>
      </c>
      <c r="AQ2225" s="22">
        <v>7.2556915307359304E-2</v>
      </c>
      <c r="AR2225" s="22">
        <v>-8.1845747609768302E-2</v>
      </c>
      <c r="AS2225" s="20">
        <v>8</v>
      </c>
      <c r="AT2225" s="20">
        <v>4</v>
      </c>
      <c r="AU2225" s="20">
        <v>7</v>
      </c>
      <c r="AV2225" s="21">
        <v>5</v>
      </c>
      <c r="AW2225" s="15"/>
      <c r="AX2225" s="25">
        <v>0.13799079321543101</v>
      </c>
      <c r="AY2225" s="26">
        <v>0.47256740155899002</v>
      </c>
      <c r="AZ2225" s="26">
        <v>0.73501989099531795</v>
      </c>
      <c r="BA2225" s="26">
        <v>0.66418391045954195</v>
      </c>
      <c r="BB2225" s="85">
        <v>1.42109987685217E-2</v>
      </c>
      <c r="BC2225" s="88">
        <v>-13.936506916667</v>
      </c>
      <c r="BD2225" s="18">
        <v>43899</v>
      </c>
      <c r="BE2225" s="18">
        <v>43987</v>
      </c>
      <c r="BF2225" s="20"/>
      <c r="BG2225" s="18"/>
    </row>
    <row r="2226" spans="2:59" x14ac:dyDescent="0.25">
      <c r="B2226" s="14" t="s">
        <v>6852</v>
      </c>
      <c r="C2226" s="14" t="s">
        <v>6853</v>
      </c>
      <c r="D2226" s="14" t="s">
        <v>6820</v>
      </c>
      <c r="E2226" s="16" t="s">
        <v>390</v>
      </c>
      <c r="F2226" s="16" t="s">
        <v>350</v>
      </c>
      <c r="G2226" s="81" t="s">
        <v>115</v>
      </c>
      <c r="H2226" s="82" t="s">
        <v>621</v>
      </c>
      <c r="I2226" s="17" t="s">
        <v>31</v>
      </c>
      <c r="J2226" s="17" t="s">
        <v>6854</v>
      </c>
      <c r="L2226" s="18">
        <v>44022</v>
      </c>
      <c r="M2226" s="83">
        <v>1938.5341999996499</v>
      </c>
      <c r="N2226" s="84">
        <v>1938.5341999996499</v>
      </c>
      <c r="O2226" s="84">
        <v>2171.7961000017799</v>
      </c>
      <c r="P2226" s="85">
        <f t="shared" si="34"/>
        <v>0.8925949355918178</v>
      </c>
      <c r="Q2226" s="18">
        <v>43899</v>
      </c>
      <c r="R2226" s="86">
        <v>588874.10100000002</v>
      </c>
      <c r="S2226" s="86">
        <v>523428.97379003902</v>
      </c>
      <c r="T2226" s="15"/>
      <c r="U2226" s="19">
        <v>1.2456415133783601E-2</v>
      </c>
      <c r="V2226" s="51">
        <v>1.28755442874535</v>
      </c>
      <c r="W2226" s="19">
        <v>3.0132148982374901E-2</v>
      </c>
      <c r="X2226" s="51">
        <v>3.8021321493033602</v>
      </c>
      <c r="Y2226" s="19">
        <v>-3.9373542856992599E-2</v>
      </c>
      <c r="Z2226" s="51">
        <v>15.394319172555701</v>
      </c>
      <c r="AA2226" s="19">
        <v>8.1196388371608905E-2</v>
      </c>
      <c r="AB2226" s="51">
        <v>28.696305740333599</v>
      </c>
      <c r="AC2226" s="19">
        <v>0.225849158270576</v>
      </c>
      <c r="AD2226" s="51">
        <v>46.870771325309804</v>
      </c>
      <c r="AE2226" s="19">
        <v>0.17459065616654701</v>
      </c>
      <c r="AF2226" s="87">
        <v>35.236297665280297</v>
      </c>
      <c r="AG2226" s="19">
        <v>-3.4591781461131198E-2</v>
      </c>
      <c r="AH2226" s="51">
        <v>-5.2579991379389002</v>
      </c>
      <c r="AI2226" s="19">
        <v>-1.2055865535330701E-2</v>
      </c>
      <c r="AJ2226" s="51">
        <v>12.521330653456999</v>
      </c>
      <c r="AK2226" s="19">
        <v>0.84304598739254299</v>
      </c>
      <c r="AL2226" s="19">
        <v>7.1769185447919895E-2</v>
      </c>
      <c r="AM2226" s="51">
        <v>87.491505575948395</v>
      </c>
      <c r="AN2226" s="15"/>
      <c r="AO2226" s="22">
        <v>2.82677566974598E-2</v>
      </c>
      <c r="AP2226" s="22">
        <v>-4.9059296726263697E-2</v>
      </c>
      <c r="AQ2226" s="22">
        <v>7.2601034627950894E-2</v>
      </c>
      <c r="AR2226" s="22">
        <v>-8.1806818032491693E-2</v>
      </c>
      <c r="AS2226" s="20">
        <v>8</v>
      </c>
      <c r="AT2226" s="20">
        <v>4</v>
      </c>
      <c r="AU2226" s="20">
        <v>7</v>
      </c>
      <c r="AV2226" s="21">
        <v>5</v>
      </c>
      <c r="AW2226" s="15"/>
      <c r="AX2226" s="25">
        <v>0.137993231249566</v>
      </c>
      <c r="AY2226" s="26">
        <v>0.47623194524158002</v>
      </c>
      <c r="AZ2226" s="26">
        <v>0.73657234511574599</v>
      </c>
      <c r="BA2226" s="26">
        <v>0.66942742502851604</v>
      </c>
      <c r="BB2226" s="85">
        <v>1.4211275380985201E-2</v>
      </c>
      <c r="BC2226" s="88">
        <v>-13.9261415931978</v>
      </c>
      <c r="BD2226" s="18">
        <v>43899</v>
      </c>
      <c r="BE2226" s="18">
        <v>43987</v>
      </c>
      <c r="BF2226" s="20"/>
      <c r="BG2226" s="18"/>
    </row>
    <row r="2227" spans="2:59" x14ac:dyDescent="0.25">
      <c r="B2227" s="14" t="s">
        <v>6855</v>
      </c>
      <c r="C2227" s="14" t="s">
        <v>6856</v>
      </c>
      <c r="D2227" s="14" t="s">
        <v>6857</v>
      </c>
      <c r="E2227" s="16" t="s">
        <v>43</v>
      </c>
      <c r="F2227" s="16" t="s">
        <v>28</v>
      </c>
      <c r="G2227" s="81" t="s">
        <v>205</v>
      </c>
      <c r="H2227" s="82" t="s">
        <v>1222</v>
      </c>
      <c r="I2227" s="17" t="s">
        <v>31</v>
      </c>
      <c r="J2227" s="17" t="s">
        <v>6858</v>
      </c>
      <c r="L2227" s="18">
        <v>44022</v>
      </c>
      <c r="M2227" s="83">
        <v>2513.3086999990001</v>
      </c>
      <c r="N2227" s="84">
        <v>2513.3086999990001</v>
      </c>
      <c r="O2227" s="84">
        <v>2527.8293999992302</v>
      </c>
      <c r="P2227" s="85">
        <f t="shared" si="34"/>
        <v>0.99425566456334646</v>
      </c>
      <c r="Q2227" s="18">
        <v>43747</v>
      </c>
      <c r="R2227" s="86">
        <v>3431408.9840000002</v>
      </c>
      <c r="S2227" s="86">
        <v>4017614.1035078098</v>
      </c>
      <c r="T2227" s="15"/>
      <c r="U2227" s="19">
        <v>-2.0989083195672698E-3</v>
      </c>
      <c r="V2227" s="51">
        <v>-0.16797791658973399</v>
      </c>
      <c r="W2227" s="19">
        <v>1.6418829916801801E-2</v>
      </c>
      <c r="X2227" s="51">
        <v>2.43080024274605</v>
      </c>
      <c r="Y2227" s="19">
        <v>2.4311719966135601E-2</v>
      </c>
      <c r="Z2227" s="51">
        <v>21.762845454853998</v>
      </c>
      <c r="AA2227" s="19">
        <v>3.2055958567070802E-2</v>
      </c>
      <c r="AB2227" s="51">
        <v>23.782262759865301</v>
      </c>
      <c r="AC2227" s="19">
        <v>0.101280856231897</v>
      </c>
      <c r="AD2227" s="51">
        <v>34.4139411214273</v>
      </c>
      <c r="AE2227" s="19">
        <v>0.13705426376327501</v>
      </c>
      <c r="AF2227" s="87">
        <v>31.482658424938599</v>
      </c>
      <c r="AG2227" s="19">
        <v>1.67945029352268E-3</v>
      </c>
      <c r="AH2227" s="51">
        <v>-1.6308759624735101</v>
      </c>
      <c r="AI2227" s="19">
        <v>2.84334912576014E-2</v>
      </c>
      <c r="AJ2227" s="51">
        <v>16.570266332768401</v>
      </c>
      <c r="AK2227" s="19">
        <v>1.00777183074038</v>
      </c>
      <c r="AL2227" s="19">
        <v>5.3051670842251E-2</v>
      </c>
      <c r="AM2227" s="51">
        <v>85.604214305407396</v>
      </c>
      <c r="AN2227" s="15"/>
      <c r="AO2227" s="22">
        <v>2.5559495677953199E-2</v>
      </c>
      <c r="AP2227" s="22">
        <v>-3.9146119815086401E-2</v>
      </c>
      <c r="AQ2227" s="22">
        <v>2.81836044614465E-2</v>
      </c>
      <c r="AR2227" s="22">
        <v>-2.98603471383103E-2</v>
      </c>
      <c r="AS2227" s="20">
        <v>7</v>
      </c>
      <c r="AT2227" s="20">
        <v>5</v>
      </c>
      <c r="AU2227" s="20">
        <v>7</v>
      </c>
      <c r="AV2227" s="21">
        <v>5</v>
      </c>
      <c r="AW2227" s="15"/>
      <c r="AX2227" s="25">
        <v>6.2600112065920296E-2</v>
      </c>
      <c r="AY2227" s="26">
        <v>8.1859734478484797E-2</v>
      </c>
      <c r="AZ2227" s="26">
        <v>0.67744501724791895</v>
      </c>
      <c r="BA2227" s="26">
        <v>0.106185986761375</v>
      </c>
      <c r="BB2227" s="85">
        <v>6.4289672289305601E-3</v>
      </c>
      <c r="BC2227" s="88">
        <v>-9.3492345646081993</v>
      </c>
      <c r="BD2227" s="18">
        <v>43747</v>
      </c>
      <c r="BE2227" s="18">
        <v>43783</v>
      </c>
      <c r="BF2227" s="20"/>
      <c r="BG2227" s="18"/>
    </row>
    <row r="2228" spans="2:59" x14ac:dyDescent="0.25">
      <c r="B2228" s="14" t="s">
        <v>6859</v>
      </c>
      <c r="C2228" s="14" t="s">
        <v>6860</v>
      </c>
      <c r="D2228" s="14" t="s">
        <v>6857</v>
      </c>
      <c r="E2228" s="16" t="s">
        <v>213</v>
      </c>
      <c r="F2228" s="16" t="s">
        <v>28</v>
      </c>
      <c r="G2228" s="81" t="s">
        <v>205</v>
      </c>
      <c r="H2228" s="82" t="s">
        <v>1222</v>
      </c>
      <c r="I2228" s="17" t="s">
        <v>31</v>
      </c>
      <c r="J2228" s="17" t="s">
        <v>6861</v>
      </c>
      <c r="L2228" s="18">
        <v>44022</v>
      </c>
      <c r="M2228" s="83">
        <v>1169.4840999990699</v>
      </c>
      <c r="N2228" s="84">
        <v>1169.4840999990699</v>
      </c>
      <c r="O2228" s="84">
        <v>1174.7799999993299</v>
      </c>
      <c r="P2228" s="85">
        <f t="shared" si="34"/>
        <v>0.99549200701385543</v>
      </c>
      <c r="Q2228" s="18">
        <v>44020</v>
      </c>
      <c r="R2228" s="86">
        <v>201726379.02599999</v>
      </c>
      <c r="S2228" s="86">
        <v>344537607.69999999</v>
      </c>
      <c r="T2228" s="15"/>
      <c r="U2228" s="19">
        <v>-2.0715722821478301E-3</v>
      </c>
      <c r="V2228" s="51">
        <v>-0.16524431284779001</v>
      </c>
      <c r="W2228" s="19">
        <v>1.7254771724765298E-2</v>
      </c>
      <c r="X2228" s="51">
        <v>2.5143944235424001</v>
      </c>
      <c r="Y2228" s="19">
        <v>2.9432214860207799E-2</v>
      </c>
      <c r="Z2228" s="51">
        <v>22.274894944275701</v>
      </c>
      <c r="AA2228" s="19">
        <v>4.2457244631805197E-2</v>
      </c>
      <c r="AB2228" s="51">
        <v>24.822391366353301</v>
      </c>
      <c r="AC2228" s="19">
        <v>0.12356069149973301</v>
      </c>
      <c r="AD2228" s="51">
        <v>36.641924648254601</v>
      </c>
      <c r="AE2228" s="19"/>
      <c r="AF2228" s="87"/>
      <c r="AG2228" s="19">
        <v>1.9539009244908799E-3</v>
      </c>
      <c r="AH2228" s="51">
        <v>-1.6034308993766899</v>
      </c>
      <c r="AI2228" s="19">
        <v>3.3857686205010402E-2</v>
      </c>
      <c r="AJ2228" s="51">
        <v>17.112685827509299</v>
      </c>
      <c r="AK2228" s="19">
        <v>0.169484099998954</v>
      </c>
      <c r="AL2228" s="19">
        <v>5.6006355163845001E-2</v>
      </c>
      <c r="AM2228" s="51">
        <v>41.9128603239078</v>
      </c>
      <c r="AN2228" s="15"/>
      <c r="AO2228" s="22">
        <v>2.5587551162971098E-2</v>
      </c>
      <c r="AP2228" s="22">
        <v>-3.9119799078434901E-2</v>
      </c>
      <c r="AQ2228" s="22">
        <v>2.9057496873065199E-2</v>
      </c>
      <c r="AR2228" s="22">
        <v>-2.9035862679847899E-2</v>
      </c>
      <c r="AS2228" s="20">
        <v>8</v>
      </c>
      <c r="AT2228" s="20">
        <v>4</v>
      </c>
      <c r="AU2228" s="20">
        <v>7</v>
      </c>
      <c r="AV2228" s="21">
        <v>5</v>
      </c>
      <c r="AW2228" s="15"/>
      <c r="AX2228" s="25">
        <v>6.2624924511910707E-2</v>
      </c>
      <c r="AY2228" s="26">
        <v>0.23439427303537699</v>
      </c>
      <c r="AZ2228" s="26">
        <v>0.71207261377549003</v>
      </c>
      <c r="BA2228" s="26">
        <v>0.305148123636172</v>
      </c>
      <c r="BB2228" s="85">
        <v>6.4317428217964302E-3</v>
      </c>
      <c r="BC2228" s="88">
        <v>-9.2597675060387701</v>
      </c>
      <c r="BD2228" s="18">
        <v>43747</v>
      </c>
      <c r="BE2228" s="18">
        <v>43783</v>
      </c>
      <c r="BF2228" s="20">
        <v>186</v>
      </c>
      <c r="BG2228" s="18">
        <v>44007</v>
      </c>
    </row>
    <row r="2229" spans="2:59" x14ac:dyDescent="0.25">
      <c r="B2229" s="14" t="s">
        <v>6862</v>
      </c>
      <c r="C2229" s="14" t="s">
        <v>6863</v>
      </c>
      <c r="D2229" s="14" t="s">
        <v>6857</v>
      </c>
      <c r="E2229" s="16" t="s">
        <v>47</v>
      </c>
      <c r="F2229" s="16" t="s">
        <v>28</v>
      </c>
      <c r="G2229" s="81" t="s">
        <v>205</v>
      </c>
      <c r="H2229" s="82" t="s">
        <v>1222</v>
      </c>
      <c r="I2229" s="17" t="s">
        <v>31</v>
      </c>
      <c r="J2229" s="17" t="s">
        <v>6864</v>
      </c>
      <c r="L2229" s="18">
        <v>43880</v>
      </c>
      <c r="M2229" s="83"/>
      <c r="N2229" s="84"/>
      <c r="O2229" s="84">
        <v>1582.8466999996499</v>
      </c>
      <c r="P2229" s="85">
        <f t="shared" si="34"/>
        <v>0</v>
      </c>
      <c r="Q2229" s="18">
        <v>43747</v>
      </c>
      <c r="R2229" s="86"/>
      <c r="S2229" s="86">
        <v>69363844.367125005</v>
      </c>
      <c r="T2229" s="15"/>
      <c r="U2229" s="19"/>
      <c r="V2229" s="51"/>
      <c r="W2229" s="19"/>
      <c r="X2229" s="51"/>
      <c r="Y2229" s="19"/>
      <c r="Z2229" s="51"/>
      <c r="AA2229" s="19"/>
      <c r="AB2229" s="51"/>
      <c r="AC2229" s="19"/>
      <c r="AD2229" s="51"/>
      <c r="AE2229" s="19"/>
      <c r="AF2229" s="87"/>
      <c r="AG2229" s="19"/>
      <c r="AH2229" s="51"/>
      <c r="AI2229" s="19"/>
      <c r="AJ2229" s="51"/>
      <c r="AK2229" s="19"/>
      <c r="AL2229" s="19"/>
      <c r="AM2229" s="51"/>
      <c r="AN2229" s="15"/>
      <c r="AO2229" s="22">
        <v>2.5534236101520901E-2</v>
      </c>
      <c r="AP2229" s="22">
        <v>-3.9169813830085297E-2</v>
      </c>
      <c r="AQ2229" s="22">
        <v>2.5803211294260098E-2</v>
      </c>
      <c r="AR2229" s="22">
        <v>-3.0601715327975398E-2</v>
      </c>
      <c r="AS2229" s="20"/>
      <c r="AT2229" s="20"/>
      <c r="AU2229" s="20"/>
      <c r="AV2229" s="21"/>
      <c r="AW2229" s="15"/>
      <c r="AX2229" s="25"/>
      <c r="AY2229" s="26"/>
      <c r="AZ2229" s="26"/>
      <c r="BA2229" s="26"/>
      <c r="BB2229" s="85"/>
      <c r="BC2229" s="88">
        <v>-9.4297002988314507</v>
      </c>
      <c r="BD2229" s="18">
        <v>43747</v>
      </c>
      <c r="BE2229" s="18">
        <v>43783</v>
      </c>
      <c r="BF2229" s="20"/>
      <c r="BG2229" s="18"/>
    </row>
    <row r="2230" spans="2:59" x14ac:dyDescent="0.25">
      <c r="B2230" s="14" t="s">
        <v>6865</v>
      </c>
      <c r="C2230" s="14" t="s">
        <v>6866</v>
      </c>
      <c r="D2230" s="14" t="s">
        <v>6857</v>
      </c>
      <c r="E2230" s="16" t="s">
        <v>51</v>
      </c>
      <c r="F2230" s="16" t="s">
        <v>28</v>
      </c>
      <c r="G2230" s="81" t="s">
        <v>205</v>
      </c>
      <c r="H2230" s="82" t="s">
        <v>1222</v>
      </c>
      <c r="I2230" s="17" t="s">
        <v>31</v>
      </c>
      <c r="J2230" s="17" t="s">
        <v>6867</v>
      </c>
      <c r="L2230" s="18">
        <v>43880</v>
      </c>
      <c r="M2230" s="83"/>
      <c r="N2230" s="84"/>
      <c r="O2230" s="84">
        <v>1236.3101000003501</v>
      </c>
      <c r="P2230" s="85">
        <f t="shared" si="34"/>
        <v>0</v>
      </c>
      <c r="Q2230" s="18">
        <v>43747</v>
      </c>
      <c r="R2230" s="86"/>
      <c r="S2230" s="86">
        <v>50719315.429312497</v>
      </c>
      <c r="T2230" s="15"/>
      <c r="U2230" s="19"/>
      <c r="V2230" s="51"/>
      <c r="W2230" s="19"/>
      <c r="X2230" s="51"/>
      <c r="Y2230" s="19"/>
      <c r="Z2230" s="51"/>
      <c r="AA2230" s="19"/>
      <c r="AB2230" s="51"/>
      <c r="AC2230" s="19"/>
      <c r="AD2230" s="51"/>
      <c r="AE2230" s="19"/>
      <c r="AF2230" s="87"/>
      <c r="AG2230" s="19"/>
      <c r="AH2230" s="51"/>
      <c r="AI2230" s="19"/>
      <c r="AJ2230" s="51"/>
      <c r="AK2230" s="19"/>
      <c r="AL2230" s="19"/>
      <c r="AM2230" s="51"/>
      <c r="AN2230" s="15"/>
      <c r="AO2230" s="22">
        <v>2.5542335017235001E-2</v>
      </c>
      <c r="AP2230" s="22">
        <v>-3.9162163013315897E-2</v>
      </c>
      <c r="AQ2230" s="22">
        <v>2.6056230206449999E-2</v>
      </c>
      <c r="AR2230" s="22">
        <v>-3.0362937040081299E-2</v>
      </c>
      <c r="AS2230" s="20"/>
      <c r="AT2230" s="20"/>
      <c r="AU2230" s="20"/>
      <c r="AV2230" s="21"/>
      <c r="AW2230" s="15"/>
      <c r="AX2230" s="25"/>
      <c r="AY2230" s="26"/>
      <c r="AZ2230" s="26"/>
      <c r="BA2230" s="26"/>
      <c r="BB2230" s="85"/>
      <c r="BC2230" s="88">
        <v>-9.4037733736913705</v>
      </c>
      <c r="BD2230" s="18">
        <v>43747</v>
      </c>
      <c r="BE2230" s="18">
        <v>43783</v>
      </c>
      <c r="BF2230" s="20"/>
      <c r="BG2230" s="18"/>
    </row>
    <row r="2231" spans="2:59" x14ac:dyDescent="0.25">
      <c r="B2231" s="14" t="s">
        <v>6868</v>
      </c>
      <c r="C2231" s="14" t="s">
        <v>6869</v>
      </c>
      <c r="D2231" s="14" t="s">
        <v>6857</v>
      </c>
      <c r="E2231" s="16" t="s">
        <v>300</v>
      </c>
      <c r="F2231" s="16" t="s">
        <v>28</v>
      </c>
      <c r="G2231" s="81" t="s">
        <v>205</v>
      </c>
      <c r="H2231" s="82" t="s">
        <v>1222</v>
      </c>
      <c r="I2231" s="17" t="s">
        <v>31</v>
      </c>
      <c r="J2231" s="17" t="s">
        <v>6870</v>
      </c>
      <c r="L2231" s="18">
        <v>44022</v>
      </c>
      <c r="M2231" s="83">
        <v>4871.8425000011903</v>
      </c>
      <c r="N2231" s="84">
        <v>4871.8425000011903</v>
      </c>
      <c r="O2231" s="84"/>
      <c r="P2231" s="85" t="str">
        <f t="shared" si="34"/>
        <v/>
      </c>
      <c r="Q2231" s="18"/>
      <c r="R2231" s="86">
        <v>0</v>
      </c>
      <c r="S2231" s="86"/>
      <c r="T2231" s="15"/>
      <c r="U2231" s="19">
        <v>0</v>
      </c>
      <c r="V2231" s="51">
        <v>4.1912915366992799E-2</v>
      </c>
      <c r="W2231" s="19">
        <v>0</v>
      </c>
      <c r="X2231" s="51">
        <v>0.78891725106586796</v>
      </c>
      <c r="Y2231" s="19">
        <v>0</v>
      </c>
      <c r="Z2231" s="51">
        <v>19.3316734582477</v>
      </c>
      <c r="AA2231" s="19"/>
      <c r="AB2231" s="51"/>
      <c r="AC2231" s="19"/>
      <c r="AD2231" s="51"/>
      <c r="AE2231" s="19"/>
      <c r="AF2231" s="87"/>
      <c r="AG2231" s="19">
        <v>0</v>
      </c>
      <c r="AH2231" s="51">
        <v>-1.79882099182578</v>
      </c>
      <c r="AI2231" s="19">
        <v>0</v>
      </c>
      <c r="AJ2231" s="51">
        <v>13.726917206993701</v>
      </c>
      <c r="AK2231" s="19">
        <v>-2.5631499999690301E-2</v>
      </c>
      <c r="AL2231" s="19">
        <v>-2.7928802976930501E-2</v>
      </c>
      <c r="AM2231" s="51">
        <v>12.385529856866899</v>
      </c>
      <c r="AN2231" s="15"/>
      <c r="AO2231" s="22">
        <v>3.87893853257992E-3</v>
      </c>
      <c r="AP2231" s="22">
        <v>-6.6853338903456504E-3</v>
      </c>
      <c r="AQ2231" s="22">
        <v>3.6428341645660099E-3</v>
      </c>
      <c r="AR2231" s="22">
        <v>-2.9183234872107298E-2</v>
      </c>
      <c r="AS2231" s="20"/>
      <c r="AT2231" s="20"/>
      <c r="AU2231" s="20"/>
      <c r="AV2231" s="21"/>
      <c r="AW2231" s="15"/>
      <c r="AX2231" s="25"/>
      <c r="AY2231" s="26"/>
      <c r="AZ2231" s="26"/>
      <c r="BA2231" s="26"/>
      <c r="BB2231" s="85"/>
      <c r="BC2231" s="88">
        <v>-4.0984573173045602</v>
      </c>
      <c r="BD2231" s="18">
        <v>43747</v>
      </c>
      <c r="BE2231" s="18">
        <v>43776</v>
      </c>
      <c r="BF2231" s="20"/>
      <c r="BG2231" s="18"/>
    </row>
    <row r="2232" spans="2:59" x14ac:dyDescent="0.25">
      <c r="B2232" s="14" t="s">
        <v>6871</v>
      </c>
      <c r="C2232" s="14" t="s">
        <v>6872</v>
      </c>
      <c r="D2232" s="14" t="s">
        <v>6857</v>
      </c>
      <c r="E2232" s="16" t="s">
        <v>317</v>
      </c>
      <c r="F2232" s="16" t="s">
        <v>28</v>
      </c>
      <c r="G2232" s="81" t="s">
        <v>205</v>
      </c>
      <c r="H2232" s="82" t="s">
        <v>1222</v>
      </c>
      <c r="I2232" s="17" t="s">
        <v>31</v>
      </c>
      <c r="J2232" s="17" t="s">
        <v>64</v>
      </c>
      <c r="L2232" s="18">
        <v>44022</v>
      </c>
      <c r="M2232" s="83">
        <v>1563.11930000037</v>
      </c>
      <c r="N2232" s="84">
        <v>1563.11930000037</v>
      </c>
      <c r="O2232" s="84"/>
      <c r="P2232" s="85" t="str">
        <f t="shared" si="34"/>
        <v/>
      </c>
      <c r="Q2232" s="18"/>
      <c r="R2232" s="86">
        <v>55938527.608999997</v>
      </c>
      <c r="S2232" s="86"/>
      <c r="T2232" s="15"/>
      <c r="U2232" s="19">
        <v>-2.1235335507299199E-3</v>
      </c>
      <c r="V2232" s="51">
        <v>-0.17044043970599901</v>
      </c>
      <c r="W2232" s="19">
        <v>1.56673741148552E-2</v>
      </c>
      <c r="X2232" s="51">
        <v>2.3556546625513901</v>
      </c>
      <c r="Y2232" s="19"/>
      <c r="Z2232" s="51"/>
      <c r="AA2232" s="19"/>
      <c r="AB2232" s="51"/>
      <c r="AC2232" s="19"/>
      <c r="AD2232" s="51"/>
      <c r="AE2232" s="19"/>
      <c r="AF2232" s="87"/>
      <c r="AG2232" s="19">
        <v>1.4325222127809E-3</v>
      </c>
      <c r="AH2232" s="51">
        <v>-1.65556877054769</v>
      </c>
      <c r="AI2232" s="19"/>
      <c r="AJ2232" s="51"/>
      <c r="AK2232" s="19">
        <v>2.34362769660947E-2</v>
      </c>
      <c r="AL2232" s="19">
        <v>5.9503050744751797E-2</v>
      </c>
      <c r="AM2232" s="51">
        <v>13.4751219869067</v>
      </c>
      <c r="AN2232" s="15"/>
      <c r="AO2232" s="22">
        <v>7.1115300142992098E-3</v>
      </c>
      <c r="AP2232" s="22">
        <v>-1.26790641979824E-2</v>
      </c>
      <c r="AQ2232" s="22">
        <v>2.7398070969866201E-2</v>
      </c>
      <c r="AR2232" s="22">
        <v>-1.46601746555461E-2</v>
      </c>
      <c r="AS2232" s="20"/>
      <c r="AT2232" s="20"/>
      <c r="AU2232" s="20"/>
      <c r="AV2232" s="21"/>
      <c r="AW2232" s="15"/>
      <c r="AX2232" s="25"/>
      <c r="AY2232" s="26"/>
      <c r="AZ2232" s="26"/>
      <c r="BA2232" s="26"/>
      <c r="BB2232" s="85"/>
      <c r="BC2232" s="88">
        <v>-3.0717865230399202</v>
      </c>
      <c r="BD2232" s="18">
        <v>43899</v>
      </c>
      <c r="BE2232" s="18">
        <v>43915</v>
      </c>
      <c r="BF2232" s="20">
        <v>49</v>
      </c>
      <c r="BG2232" s="18">
        <v>43966</v>
      </c>
    </row>
    <row r="2233" spans="2:59" x14ac:dyDescent="0.25">
      <c r="B2233" s="14" t="s">
        <v>6873</v>
      </c>
      <c r="C2233" s="14" t="s">
        <v>6874</v>
      </c>
      <c r="D2233" s="14" t="s">
        <v>6857</v>
      </c>
      <c r="E2233" s="16" t="s">
        <v>320</v>
      </c>
      <c r="F2233" s="16" t="s">
        <v>28</v>
      </c>
      <c r="G2233" s="81" t="s">
        <v>205</v>
      </c>
      <c r="H2233" s="82" t="s">
        <v>1222</v>
      </c>
      <c r="I2233" s="17" t="s">
        <v>31</v>
      </c>
      <c r="J2233" s="17" t="s">
        <v>6875</v>
      </c>
      <c r="L2233" s="18">
        <v>44022</v>
      </c>
      <c r="M2233" s="83">
        <v>2345.2181999981399</v>
      </c>
      <c r="N2233" s="84">
        <v>2345.2181999981399</v>
      </c>
      <c r="O2233" s="84">
        <v>2370.6339999996098</v>
      </c>
      <c r="P2233" s="85">
        <f t="shared" si="34"/>
        <v>0.98927890176152278</v>
      </c>
      <c r="Q2233" s="18">
        <v>43747</v>
      </c>
      <c r="R2233" s="86">
        <v>73781032.800999999</v>
      </c>
      <c r="S2233" s="86">
        <v>84093445.483750001</v>
      </c>
      <c r="T2233" s="15"/>
      <c r="U2233" s="19">
        <v>-2.1171020025576599E-3</v>
      </c>
      <c r="V2233" s="51">
        <v>-0.16979728488877299</v>
      </c>
      <c r="W2233" s="19">
        <v>1.5862703832681301E-2</v>
      </c>
      <c r="X2233" s="51">
        <v>2.3751876343339999</v>
      </c>
      <c r="Y2233" s="19">
        <v>2.0915680079269802E-2</v>
      </c>
      <c r="Z2233" s="51">
        <v>21.423241466167401</v>
      </c>
      <c r="AA2233" s="19">
        <v>2.5186376404235499E-2</v>
      </c>
      <c r="AB2233" s="51">
        <v>23.095304543588998</v>
      </c>
      <c r="AC2233" s="19">
        <v>8.6689203137211707E-2</v>
      </c>
      <c r="AD2233" s="51">
        <v>32.954775811987901</v>
      </c>
      <c r="AE2233" s="19">
        <v>0.114540535038104</v>
      </c>
      <c r="AF2233" s="87">
        <v>29.231285552406899</v>
      </c>
      <c r="AG2233" s="19">
        <v>1.4967674087529299E-3</v>
      </c>
      <c r="AH2233" s="51">
        <v>-1.6491442509504901</v>
      </c>
      <c r="AI2233" s="19">
        <v>2.4836760223479401E-2</v>
      </c>
      <c r="AJ2233" s="51">
        <v>16.2105932293343</v>
      </c>
      <c r="AK2233" s="19">
        <v>0.87352165333926701</v>
      </c>
      <c r="AL2233" s="19">
        <v>4.7660854830610298E-2</v>
      </c>
      <c r="AM2233" s="51">
        <v>72.179196565295598</v>
      </c>
      <c r="AN2233" s="15"/>
      <c r="AO2233" s="22">
        <v>2.5540766393533001E-2</v>
      </c>
      <c r="AP2233" s="22">
        <v>-3.9163680513411202E-2</v>
      </c>
      <c r="AQ2233" s="22">
        <v>2.7602122323514802E-2</v>
      </c>
      <c r="AR2233" s="22">
        <v>-3.0409022543608399E-2</v>
      </c>
      <c r="AS2233" s="20">
        <v>7</v>
      </c>
      <c r="AT2233" s="20">
        <v>5</v>
      </c>
      <c r="AU2233" s="20">
        <v>7</v>
      </c>
      <c r="AV2233" s="21">
        <v>5</v>
      </c>
      <c r="AW2233" s="15"/>
      <c r="AX2233" s="25">
        <v>6.2584629207485698E-2</v>
      </c>
      <c r="AY2233" s="26">
        <v>-1.89800244616549E-2</v>
      </c>
      <c r="AZ2233" s="26">
        <v>0.65456390744293502</v>
      </c>
      <c r="BA2233" s="26">
        <v>-2.4560858411121E-2</v>
      </c>
      <c r="BB2233" s="85">
        <v>6.4272271041045303E-3</v>
      </c>
      <c r="BC2233" s="88">
        <v>-9.4087784111325199</v>
      </c>
      <c r="BD2233" s="18">
        <v>43747</v>
      </c>
      <c r="BE2233" s="18">
        <v>43783</v>
      </c>
      <c r="BF2233" s="20"/>
      <c r="BG2233" s="18"/>
    </row>
    <row r="2234" spans="2:59" x14ac:dyDescent="0.25">
      <c r="B2234" s="14" t="s">
        <v>6876</v>
      </c>
      <c r="C2234" s="14" t="s">
        <v>6877</v>
      </c>
      <c r="D2234" s="14" t="s">
        <v>6857</v>
      </c>
      <c r="E2234" s="16" t="s">
        <v>36</v>
      </c>
      <c r="F2234" s="16" t="s">
        <v>245</v>
      </c>
      <c r="G2234" s="81" t="s">
        <v>205</v>
      </c>
      <c r="H2234" s="82" t="s">
        <v>1222</v>
      </c>
      <c r="I2234" s="17" t="s">
        <v>31</v>
      </c>
      <c r="J2234" s="17" t="s">
        <v>6878</v>
      </c>
      <c r="L2234" s="18">
        <v>44022</v>
      </c>
      <c r="M2234" s="83">
        <v>1316.21780000068</v>
      </c>
      <c r="N2234" s="84">
        <v>1316.21780000068</v>
      </c>
      <c r="O2234" s="84">
        <v>1323.90110000037</v>
      </c>
      <c r="P2234" s="85">
        <f t="shared" si="34"/>
        <v>0.99419646981206689</v>
      </c>
      <c r="Q2234" s="18">
        <v>43747</v>
      </c>
      <c r="R2234" s="86">
        <v>12229510.101</v>
      </c>
      <c r="S2234" s="86">
        <v>15797250.9995781</v>
      </c>
      <c r="T2234" s="15"/>
      <c r="U2234" s="19">
        <v>-1.2654361853492401E-3</v>
      </c>
      <c r="V2234" s="51">
        <v>-8.4630703167931601E-2</v>
      </c>
      <c r="W2234" s="19">
        <v>9.49016834238137E-3</v>
      </c>
      <c r="X2234" s="51">
        <v>1.737934085304</v>
      </c>
      <c r="Y2234" s="19">
        <v>2.84643707782379E-2</v>
      </c>
      <c r="Z2234" s="51">
        <v>22.1781105360715</v>
      </c>
      <c r="AA2234" s="19">
        <v>3.4981134378540397E-2</v>
      </c>
      <c r="AB2234" s="51">
        <v>24.074780341004999</v>
      </c>
      <c r="AC2234" s="19">
        <v>0.104097394132696</v>
      </c>
      <c r="AD2234" s="51">
        <v>34.695594911521802</v>
      </c>
      <c r="AE2234" s="19">
        <v>0.13977809871910701</v>
      </c>
      <c r="AF2234" s="87">
        <v>31.755041920521801</v>
      </c>
      <c r="AG2234" s="19">
        <v>-6.3270134342019403E-4</v>
      </c>
      <c r="AH2234" s="51">
        <v>-1.8620911261677999</v>
      </c>
      <c r="AI2234" s="19">
        <v>3.2207221620410599E-2</v>
      </c>
      <c r="AJ2234" s="51">
        <v>16.947639369027499</v>
      </c>
      <c r="AK2234" s="19">
        <v>0.31621780000015898</v>
      </c>
      <c r="AL2234" s="19">
        <v>4.5865348545703503E-2</v>
      </c>
      <c r="AM2234" s="51">
        <v>28.969690706988299</v>
      </c>
      <c r="AN2234" s="15"/>
      <c r="AO2234" s="22">
        <v>2.8154278155852801E-2</v>
      </c>
      <c r="AP2234" s="22">
        <v>-5.6972734999362701E-2</v>
      </c>
      <c r="AQ2234" s="22">
        <v>3.7699742997574497E-2</v>
      </c>
      <c r="AR2234" s="22">
        <v>-3.0845576659885399E-2</v>
      </c>
      <c r="AS2234" s="20">
        <v>6</v>
      </c>
      <c r="AT2234" s="20">
        <v>6</v>
      </c>
      <c r="AU2234" s="20">
        <v>7</v>
      </c>
      <c r="AV2234" s="21">
        <v>5</v>
      </c>
      <c r="AW2234" s="15"/>
      <c r="AX2234" s="25">
        <v>7.7755301448341904E-2</v>
      </c>
      <c r="AY2234" s="26">
        <v>0.170931880346188</v>
      </c>
      <c r="AZ2234" s="26">
        <v>0.67119777381412904</v>
      </c>
      <c r="BA2234" s="26">
        <v>0.211247405995209</v>
      </c>
      <c r="BB2234" s="85">
        <v>7.9244486323477806E-3</v>
      </c>
      <c r="BC2234" s="88">
        <v>-10.795557160672599</v>
      </c>
      <c r="BD2234" s="18">
        <v>43747</v>
      </c>
      <c r="BE2234" s="18">
        <v>43783</v>
      </c>
      <c r="BF2234" s="20"/>
      <c r="BG2234" s="18"/>
    </row>
    <row r="2235" spans="2:59" x14ac:dyDescent="0.25">
      <c r="B2235" s="14" t="s">
        <v>6879</v>
      </c>
      <c r="C2235" s="14" t="s">
        <v>6880</v>
      </c>
      <c r="D2235" s="14" t="s">
        <v>6857</v>
      </c>
      <c r="E2235" s="16" t="s">
        <v>6881</v>
      </c>
      <c r="F2235" s="16" t="s">
        <v>245</v>
      </c>
      <c r="G2235" s="81" t="s">
        <v>205</v>
      </c>
      <c r="H2235" s="82" t="s">
        <v>1222</v>
      </c>
      <c r="I2235" s="17" t="s">
        <v>31</v>
      </c>
      <c r="J2235" s="17" t="s">
        <v>64</v>
      </c>
      <c r="L2235" s="18">
        <v>44022</v>
      </c>
      <c r="M2235" s="83">
        <v>1150.74950000085</v>
      </c>
      <c r="N2235" s="84">
        <v>1150.74950000085</v>
      </c>
      <c r="O2235" s="84">
        <v>1156.26449999958</v>
      </c>
      <c r="P2235" s="85">
        <f t="shared" si="34"/>
        <v>0.9952303300856058</v>
      </c>
      <c r="Q2235" s="18">
        <v>44019</v>
      </c>
      <c r="R2235" s="86">
        <v>1412438.5349999999</v>
      </c>
      <c r="S2235" s="86">
        <v>1001521.7305917999</v>
      </c>
      <c r="T2235" s="15"/>
      <c r="U2235" s="19">
        <v>-1.2601962416738399E-3</v>
      </c>
      <c r="V2235" s="51">
        <v>-8.4106708800391103E-2</v>
      </c>
      <c r="W2235" s="19">
        <v>9.6478773084527295E-3</v>
      </c>
      <c r="X2235" s="51">
        <v>1.7537049819111401</v>
      </c>
      <c r="Y2235" s="19">
        <v>2.9439523052133199E-2</v>
      </c>
      <c r="Z2235" s="51">
        <v>22.275625763461001</v>
      </c>
      <c r="AA2235" s="19">
        <v>3.6955459601813297E-2</v>
      </c>
      <c r="AB2235" s="51">
        <v>24.272212863346802</v>
      </c>
      <c r="AC2235" s="19">
        <v>0.108307848422555</v>
      </c>
      <c r="AD2235" s="51">
        <v>35.116640340536797</v>
      </c>
      <c r="AE2235" s="19"/>
      <c r="AF2235" s="87"/>
      <c r="AG2235" s="19">
        <v>-5.8067525515070905E-4</v>
      </c>
      <c r="AH2235" s="51">
        <v>-1.85688851734085</v>
      </c>
      <c r="AI2235" s="19">
        <v>3.3239761831282501E-2</v>
      </c>
      <c r="AJ2235" s="51">
        <v>17.050893390114702</v>
      </c>
      <c r="AK2235" s="19">
        <v>0.150749500000529</v>
      </c>
      <c r="AL2235" s="19">
        <v>5.1772398097455201E-2</v>
      </c>
      <c r="AM2235" s="51">
        <v>41.953924314468203</v>
      </c>
      <c r="AN2235" s="15"/>
      <c r="AO2235" s="22">
        <v>2.81597362045432E-2</v>
      </c>
      <c r="AP2235" s="22">
        <v>-5.6967871010783697E-2</v>
      </c>
      <c r="AQ2235" s="22">
        <v>3.7861917426198502E-2</v>
      </c>
      <c r="AR2235" s="22">
        <v>-3.0689044715472801E-2</v>
      </c>
      <c r="AS2235" s="20">
        <v>6</v>
      </c>
      <c r="AT2235" s="20">
        <v>6</v>
      </c>
      <c r="AU2235" s="20">
        <v>7</v>
      </c>
      <c r="AV2235" s="21">
        <v>5</v>
      </c>
      <c r="AW2235" s="15"/>
      <c r="AX2235" s="25">
        <v>7.7759446042546199E-2</v>
      </c>
      <c r="AY2235" s="26">
        <v>0.19455166758825701</v>
      </c>
      <c r="AZ2235" s="26">
        <v>0.67774187390114105</v>
      </c>
      <c r="BA2235" s="26">
        <v>0.240543989689741</v>
      </c>
      <c r="BB2235" s="85">
        <v>7.9249281318334395E-3</v>
      </c>
      <c r="BC2235" s="88">
        <v>-10.7788334869838</v>
      </c>
      <c r="BD2235" s="18">
        <v>43747</v>
      </c>
      <c r="BE2235" s="18">
        <v>43783</v>
      </c>
      <c r="BF2235" s="20">
        <v>194</v>
      </c>
      <c r="BG2235" s="18">
        <v>44019</v>
      </c>
    </row>
    <row r="2236" spans="2:59" x14ac:dyDescent="0.25">
      <c r="B2236" s="14" t="s">
        <v>6882</v>
      </c>
      <c r="C2236" s="14" t="s">
        <v>6883</v>
      </c>
      <c r="D2236" s="14" t="s">
        <v>6857</v>
      </c>
      <c r="E2236" s="16" t="s">
        <v>77</v>
      </c>
      <c r="F2236" s="16" t="s">
        <v>245</v>
      </c>
      <c r="G2236" s="81" t="s">
        <v>205</v>
      </c>
      <c r="H2236" s="82" t="s">
        <v>1222</v>
      </c>
      <c r="I2236" s="17" t="s">
        <v>31</v>
      </c>
      <c r="J2236" s="17" t="s">
        <v>64</v>
      </c>
      <c r="L2236" s="18">
        <v>44022</v>
      </c>
      <c r="M2236" s="83">
        <v>1296.7014000006</v>
      </c>
      <c r="N2236" s="84">
        <v>1296.7014000006</v>
      </c>
      <c r="O2236" s="84">
        <v>1307.32049999945</v>
      </c>
      <c r="P2236" s="85">
        <f t="shared" si="34"/>
        <v>0.99187720226306053</v>
      </c>
      <c r="Q2236" s="18">
        <v>43747</v>
      </c>
      <c r="R2236" s="86">
        <v>485741.76199999999</v>
      </c>
      <c r="S2236" s="86">
        <v>450307.78583203099</v>
      </c>
      <c r="T2236" s="15"/>
      <c r="U2236" s="19">
        <v>-1.2738423756673001E-3</v>
      </c>
      <c r="V2236" s="51">
        <v>-8.5471322199737201E-2</v>
      </c>
      <c r="W2236" s="19">
        <v>9.2329892049747304E-3</v>
      </c>
      <c r="X2236" s="51">
        <v>1.7122161715633399</v>
      </c>
      <c r="Y2236" s="19">
        <v>2.6875895606281099E-2</v>
      </c>
      <c r="Z2236" s="51">
        <v>22.019263018883102</v>
      </c>
      <c r="AA2236" s="19">
        <v>3.1769014483870699E-2</v>
      </c>
      <c r="AB2236" s="51">
        <v>23.7535683515598</v>
      </c>
      <c r="AC2236" s="19">
        <v>9.7263824520341602E-2</v>
      </c>
      <c r="AD2236" s="51">
        <v>34.012237950286398</v>
      </c>
      <c r="AE2236" s="19">
        <v>0.13075023413883199</v>
      </c>
      <c r="AF2236" s="87">
        <v>30.852255462494199</v>
      </c>
      <c r="AG2236" s="19">
        <v>-7.1753751490177798E-4</v>
      </c>
      <c r="AH2236" s="51">
        <v>-1.8705747433159601</v>
      </c>
      <c r="AI2236" s="19">
        <v>3.0525438660333699E-2</v>
      </c>
      <c r="AJ2236" s="51">
        <v>16.779461073019799</v>
      </c>
      <c r="AK2236" s="19">
        <v>0.29670140000060202</v>
      </c>
      <c r="AL2236" s="19">
        <v>4.3318450934748398E-2</v>
      </c>
      <c r="AM2236" s="51">
        <v>27.0180507070327</v>
      </c>
      <c r="AN2236" s="15"/>
      <c r="AO2236" s="22">
        <v>2.8145576785391299E-2</v>
      </c>
      <c r="AP2236" s="22">
        <v>-5.6980826684593901E-2</v>
      </c>
      <c r="AQ2236" s="22">
        <v>3.7435373262269402E-2</v>
      </c>
      <c r="AR2236" s="22">
        <v>-3.1100704898563002E-2</v>
      </c>
      <c r="AS2236" s="20">
        <v>6</v>
      </c>
      <c r="AT2236" s="20">
        <v>6</v>
      </c>
      <c r="AU2236" s="20">
        <v>7</v>
      </c>
      <c r="AV2236" s="21">
        <v>5</v>
      </c>
      <c r="AW2236" s="15"/>
      <c r="AX2236" s="25">
        <v>7.7748840568674496E-2</v>
      </c>
      <c r="AY2236" s="26">
        <v>0.132491602428217</v>
      </c>
      <c r="AZ2236" s="26">
        <v>0.66054865934984297</v>
      </c>
      <c r="BA2236" s="26">
        <v>0.163623020356226</v>
      </c>
      <c r="BB2236" s="85">
        <v>7.9236970931560805E-3</v>
      </c>
      <c r="BC2236" s="88">
        <v>-10.8228242424229</v>
      </c>
      <c r="BD2236" s="18">
        <v>43747</v>
      </c>
      <c r="BE2236" s="18">
        <v>43783</v>
      </c>
      <c r="BF2236" s="20"/>
      <c r="BG2236" s="18"/>
    </row>
    <row r="2237" spans="2:59" x14ac:dyDescent="0.25">
      <c r="B2237" s="14" t="s">
        <v>6884</v>
      </c>
      <c r="C2237" s="14" t="s">
        <v>6885</v>
      </c>
      <c r="D2237" s="14" t="s">
        <v>6857</v>
      </c>
      <c r="E2237" s="16" t="s">
        <v>43</v>
      </c>
      <c r="F2237" s="16" t="s">
        <v>245</v>
      </c>
      <c r="G2237" s="81" t="s">
        <v>205</v>
      </c>
      <c r="H2237" s="82" t="s">
        <v>1222</v>
      </c>
      <c r="I2237" s="17" t="s">
        <v>31</v>
      </c>
      <c r="J2237" s="17" t="s">
        <v>6886</v>
      </c>
      <c r="L2237" s="18">
        <v>44022</v>
      </c>
      <c r="M2237" s="83">
        <v>1280.64900000021</v>
      </c>
      <c r="N2237" s="84">
        <v>1280.64900000021</v>
      </c>
      <c r="O2237" s="84">
        <v>1293.9122999999699</v>
      </c>
      <c r="P2237" s="85">
        <f t="shared" si="34"/>
        <v>0.98974945983606444</v>
      </c>
      <c r="Q2237" s="18">
        <v>43747</v>
      </c>
      <c r="R2237" s="86">
        <v>6147148.3930000002</v>
      </c>
      <c r="S2237" s="86">
        <v>7411971.4209531201</v>
      </c>
      <c r="T2237" s="15"/>
      <c r="U2237" s="19">
        <v>-1.2816888502129599E-3</v>
      </c>
      <c r="V2237" s="51">
        <v>-8.6255969654303002E-2</v>
      </c>
      <c r="W2237" s="19">
        <v>8.9965548413601902E-3</v>
      </c>
      <c r="X2237" s="51">
        <v>1.68857273520189</v>
      </c>
      <c r="Y2237" s="19">
        <v>2.54174657002295E-2</v>
      </c>
      <c r="Z2237" s="51">
        <v>21.873420028277899</v>
      </c>
      <c r="AA2237" s="19">
        <v>2.8824294684454799E-2</v>
      </c>
      <c r="AB2237" s="51">
        <v>23.4590963716037</v>
      </c>
      <c r="AC2237" s="19">
        <v>9.1018152923497797E-2</v>
      </c>
      <c r="AD2237" s="51">
        <v>33.387670790602002</v>
      </c>
      <c r="AE2237" s="19">
        <v>0.119594541491097</v>
      </c>
      <c r="AF2237" s="87">
        <v>29.736686197720701</v>
      </c>
      <c r="AG2237" s="19">
        <v>-7.9560341964679505E-4</v>
      </c>
      <c r="AH2237" s="51">
        <v>-1.87838133379046</v>
      </c>
      <c r="AI2237" s="19">
        <v>2.8981522429603501E-2</v>
      </c>
      <c r="AJ2237" s="51">
        <v>16.6250694499468</v>
      </c>
      <c r="AK2237" s="19">
        <v>0.28064900000026699</v>
      </c>
      <c r="AL2237" s="19">
        <v>4.1199451470674803E-2</v>
      </c>
      <c r="AM2237" s="51">
        <v>25.412810706999199</v>
      </c>
      <c r="AN2237" s="15"/>
      <c r="AO2237" s="22">
        <v>2.8137572870036799E-2</v>
      </c>
      <c r="AP2237" s="22">
        <v>-5.6988141946058002E-2</v>
      </c>
      <c r="AQ2237" s="22">
        <v>3.7192485142441001E-2</v>
      </c>
      <c r="AR2237" s="22">
        <v>-3.1335193642007701E-2</v>
      </c>
      <c r="AS2237" s="20">
        <v>6</v>
      </c>
      <c r="AT2237" s="20">
        <v>6</v>
      </c>
      <c r="AU2237" s="20">
        <v>7</v>
      </c>
      <c r="AV2237" s="21">
        <v>5</v>
      </c>
      <c r="AW2237" s="15"/>
      <c r="AX2237" s="25">
        <v>7.7742969191167494E-2</v>
      </c>
      <c r="AY2237" s="26">
        <v>9.7242744712048093E-2</v>
      </c>
      <c r="AZ2237" s="26">
        <v>0.65078467950388597</v>
      </c>
      <c r="BA2237" s="26">
        <v>0.120012305822684</v>
      </c>
      <c r="BB2237" s="85">
        <v>7.9230142042797502E-3</v>
      </c>
      <c r="BC2237" s="88">
        <v>-10.847891313766</v>
      </c>
      <c r="BD2237" s="18">
        <v>43747</v>
      </c>
      <c r="BE2237" s="18">
        <v>43783</v>
      </c>
      <c r="BF2237" s="20"/>
      <c r="BG2237" s="18"/>
    </row>
    <row r="2238" spans="2:59" x14ac:dyDescent="0.25">
      <c r="B2238" s="14" t="s">
        <v>6887</v>
      </c>
      <c r="C2238" s="14" t="s">
        <v>6888</v>
      </c>
      <c r="D2238" s="14" t="s">
        <v>6857</v>
      </c>
      <c r="E2238" s="16" t="s">
        <v>254</v>
      </c>
      <c r="F2238" s="16" t="s">
        <v>245</v>
      </c>
      <c r="G2238" s="81" t="s">
        <v>205</v>
      </c>
      <c r="H2238" s="82" t="s">
        <v>1222</v>
      </c>
      <c r="I2238" s="17" t="s">
        <v>31</v>
      </c>
      <c r="J2238" s="17" t="s">
        <v>64</v>
      </c>
      <c r="L2238" s="18">
        <v>44022</v>
      </c>
      <c r="M2238" s="83">
        <v>1049.50879999995</v>
      </c>
      <c r="N2238" s="84">
        <v>1049.50879999995</v>
      </c>
      <c r="O2238" s="84">
        <v>1054.4518999997499</v>
      </c>
      <c r="P2238" s="85">
        <f t="shared" si="34"/>
        <v>0.99531216170239623</v>
      </c>
      <c r="Q2238" s="18">
        <v>44019</v>
      </c>
      <c r="R2238" s="86">
        <v>1332829.0349999999</v>
      </c>
      <c r="S2238" s="86">
        <v>780552.80695800798</v>
      </c>
      <c r="T2238" s="15"/>
      <c r="U2238" s="19">
        <v>-1.23286515008658E-3</v>
      </c>
      <c r="V2238" s="51">
        <v>-8.1373599641665406E-2</v>
      </c>
      <c r="W2238" s="19">
        <v>1.04779766261345E-2</v>
      </c>
      <c r="X2238" s="51">
        <v>1.8367149136793199</v>
      </c>
      <c r="Y2238" s="19">
        <v>3.4585218596475897E-2</v>
      </c>
      <c r="Z2238" s="51">
        <v>22.790195317909799</v>
      </c>
      <c r="AA2238" s="19">
        <v>4.7405400475327E-2</v>
      </c>
      <c r="AB2238" s="51">
        <v>25.317206950683602</v>
      </c>
      <c r="AC2238" s="19"/>
      <c r="AD2238" s="51"/>
      <c r="AE2238" s="19"/>
      <c r="AF2238" s="87"/>
      <c r="AG2238" s="19">
        <v>-3.0681131647725102E-4</v>
      </c>
      <c r="AH2238" s="51">
        <v>-1.8295021234735001</v>
      </c>
      <c r="AI2238" s="19">
        <v>3.8688984584951E-2</v>
      </c>
      <c r="AJ2238" s="51">
        <v>17.595815665496001</v>
      </c>
      <c r="AK2238" s="19">
        <v>4.9508800000694499E-2</v>
      </c>
      <c r="AL2238" s="19">
        <v>4.6485424580168903E-2</v>
      </c>
      <c r="AM2238" s="51">
        <v>24.497681018896401</v>
      </c>
      <c r="AN2238" s="15"/>
      <c r="AO2238" s="22">
        <v>2.8187827809233599E-2</v>
      </c>
      <c r="AP2238" s="22">
        <v>-5.6942025758908103E-2</v>
      </c>
      <c r="AQ2238" s="22">
        <v>3.8715250630048097E-2</v>
      </c>
      <c r="AR2238" s="22">
        <v>-2.9865478129977401E-2</v>
      </c>
      <c r="AS2238" s="20">
        <v>6</v>
      </c>
      <c r="AT2238" s="20">
        <v>6</v>
      </c>
      <c r="AU2238" s="20">
        <v>7</v>
      </c>
      <c r="AV2238" s="21">
        <v>5</v>
      </c>
      <c r="AW2238" s="15"/>
      <c r="AX2238" s="25">
        <v>7.7781822264514605E-2</v>
      </c>
      <c r="AY2238" s="26">
        <v>0.31951166138924197</v>
      </c>
      <c r="AZ2238" s="26">
        <v>0.71237093582931299</v>
      </c>
      <c r="BA2238" s="26">
        <v>0.39595693670389698</v>
      </c>
      <c r="BB2238" s="85">
        <v>7.9275119043813892E-3</v>
      </c>
      <c r="BC2238" s="88">
        <v>-10.6907982773992</v>
      </c>
      <c r="BD2238" s="18">
        <v>43747</v>
      </c>
      <c r="BE2238" s="18">
        <v>43783</v>
      </c>
      <c r="BF2238" s="20">
        <v>162</v>
      </c>
      <c r="BG2238" s="18">
        <v>43973</v>
      </c>
    </row>
    <row r="2239" spans="2:59" x14ac:dyDescent="0.25">
      <c r="B2239" s="14" t="s">
        <v>6889</v>
      </c>
      <c r="C2239" s="14" t="s">
        <v>6890</v>
      </c>
      <c r="D2239" s="14" t="s">
        <v>6857</v>
      </c>
      <c r="E2239" s="16" t="s">
        <v>257</v>
      </c>
      <c r="F2239" s="16" t="s">
        <v>245</v>
      </c>
      <c r="G2239" s="81" t="s">
        <v>205</v>
      </c>
      <c r="H2239" s="82" t="s">
        <v>1222</v>
      </c>
      <c r="I2239" s="17" t="s">
        <v>31</v>
      </c>
      <c r="J2239" s="17" t="s">
        <v>6891</v>
      </c>
      <c r="L2239" s="18">
        <v>44022</v>
      </c>
      <c r="M2239" s="83">
        <v>1235.42930000089</v>
      </c>
      <c r="N2239" s="84">
        <v>1235.42930000089</v>
      </c>
      <c r="O2239" s="84">
        <v>1259.4666000008599</v>
      </c>
      <c r="P2239" s="85">
        <f t="shared" si="34"/>
        <v>0.98091469833344247</v>
      </c>
      <c r="Q2239" s="18">
        <v>43747</v>
      </c>
      <c r="R2239" s="86">
        <v>1904893.2520000001</v>
      </c>
      <c r="S2239" s="86">
        <v>2271308.4946718798</v>
      </c>
      <c r="T2239" s="15"/>
      <c r="U2239" s="19">
        <v>-1.3142502693881399E-3</v>
      </c>
      <c r="V2239" s="51">
        <v>-8.9512111571821207E-2</v>
      </c>
      <c r="W2239" s="19">
        <v>8.0101206585823093E-3</v>
      </c>
      <c r="X2239" s="51">
        <v>1.5899293169241</v>
      </c>
      <c r="Y2239" s="19">
        <v>1.9350617933014298E-2</v>
      </c>
      <c r="Z2239" s="51">
        <v>21.266735251556401</v>
      </c>
      <c r="AA2239" s="19">
        <v>1.66199513150787E-2</v>
      </c>
      <c r="AB2239" s="51">
        <v>22.238662034680601</v>
      </c>
      <c r="AC2239" s="19">
        <v>6.7011555822318797E-2</v>
      </c>
      <c r="AD2239" s="51">
        <v>30.987011080491399</v>
      </c>
      <c r="AE2239" s="19">
        <v>9.7419863113900607E-2</v>
      </c>
      <c r="AF2239" s="87">
        <v>27.519218359986599</v>
      </c>
      <c r="AG2239" s="19">
        <v>-1.1213468887945101E-3</v>
      </c>
      <c r="AH2239" s="51">
        <v>-1.9109556807052299</v>
      </c>
      <c r="AI2239" s="19">
        <v>2.25601006750367E-2</v>
      </c>
      <c r="AJ2239" s="51">
        <v>15.9829272744973</v>
      </c>
      <c r="AK2239" s="19">
        <v>0.23542930000083301</v>
      </c>
      <c r="AL2239" s="19">
        <v>3.5108375297568301E-2</v>
      </c>
      <c r="AM2239" s="51">
        <v>20.890840707055801</v>
      </c>
      <c r="AN2239" s="15"/>
      <c r="AO2239" s="22">
        <v>2.8104084816732201E-2</v>
      </c>
      <c r="AP2239" s="22">
        <v>-5.70189179098088E-2</v>
      </c>
      <c r="AQ2239" s="22">
        <v>3.6178431213556898E-2</v>
      </c>
      <c r="AR2239" s="22">
        <v>-3.2313799822077299E-2</v>
      </c>
      <c r="AS2239" s="20">
        <v>6</v>
      </c>
      <c r="AT2239" s="20">
        <v>6</v>
      </c>
      <c r="AU2239" s="20">
        <v>7</v>
      </c>
      <c r="AV2239" s="21">
        <v>5</v>
      </c>
      <c r="AW2239" s="15"/>
      <c r="AX2239" s="25">
        <v>7.7719786263842294E-2</v>
      </c>
      <c r="AY2239" s="26">
        <v>-4.8938199140479803E-2</v>
      </c>
      <c r="AZ2239" s="26">
        <v>0.61030161066173605</v>
      </c>
      <c r="BA2239" s="26">
        <v>-6.0229485591833103E-2</v>
      </c>
      <c r="BB2239" s="85">
        <v>7.9203010279707102E-3</v>
      </c>
      <c r="BC2239" s="88">
        <v>-10.9524778188061</v>
      </c>
      <c r="BD2239" s="18">
        <v>43747</v>
      </c>
      <c r="BE2239" s="18">
        <v>43783</v>
      </c>
      <c r="BF2239" s="20"/>
      <c r="BG2239" s="18"/>
    </row>
    <row r="2240" spans="2:59" x14ac:dyDescent="0.25">
      <c r="B2240" s="14" t="s">
        <v>6892</v>
      </c>
      <c r="C2240" s="14" t="s">
        <v>6893</v>
      </c>
      <c r="D2240" s="14" t="s">
        <v>6857</v>
      </c>
      <c r="E2240" s="16" t="s">
        <v>59</v>
      </c>
      <c r="F2240" s="16" t="s">
        <v>245</v>
      </c>
      <c r="G2240" s="81" t="s">
        <v>205</v>
      </c>
      <c r="H2240" s="82" t="s">
        <v>1222</v>
      </c>
      <c r="I2240" s="17" t="s">
        <v>31</v>
      </c>
      <c r="J2240" s="17" t="s">
        <v>6894</v>
      </c>
      <c r="L2240" s="18">
        <v>44022</v>
      </c>
      <c r="M2240" s="83">
        <v>1336.3411999996799</v>
      </c>
      <c r="N2240" s="84">
        <v>1336.3411999996799</v>
      </c>
      <c r="O2240" s="84">
        <v>1342.69449999928</v>
      </c>
      <c r="P2240" s="85">
        <f t="shared" si="34"/>
        <v>0.99526824605328801</v>
      </c>
      <c r="Q2240" s="18">
        <v>44019</v>
      </c>
      <c r="R2240" s="86">
        <v>19123.5</v>
      </c>
      <c r="S2240" s="86">
        <v>1036384.89722559</v>
      </c>
      <c r="T2240" s="15"/>
      <c r="U2240" s="19">
        <v>-1.24759858135803E-3</v>
      </c>
      <c r="V2240" s="51">
        <v>-8.2846942768810494E-2</v>
      </c>
      <c r="W2240" s="19">
        <v>1.0033358868895399E-2</v>
      </c>
      <c r="X2240" s="51">
        <v>1.7922531379554101</v>
      </c>
      <c r="Y2240" s="19">
        <v>3.1824747000427998E-2</v>
      </c>
      <c r="Z2240" s="51">
        <v>22.514148158283199</v>
      </c>
      <c r="AA2240" s="19">
        <v>4.1794528715399799E-2</v>
      </c>
      <c r="AB2240" s="51">
        <v>24.756119774712701</v>
      </c>
      <c r="AC2240" s="19">
        <v>0.118662180548272</v>
      </c>
      <c r="AD2240" s="51">
        <v>36.152073553064803</v>
      </c>
      <c r="AE2240" s="19">
        <v>0.16239687666529801</v>
      </c>
      <c r="AF2240" s="87">
        <v>34.016919715155403</v>
      </c>
      <c r="AG2240" s="19">
        <v>-4.5357050657912601E-4</v>
      </c>
      <c r="AH2240" s="51">
        <v>-1.84417804248369</v>
      </c>
      <c r="AI2240" s="19">
        <v>3.5765556969636202E-2</v>
      </c>
      <c r="AJ2240" s="51">
        <v>17.3034729039646</v>
      </c>
      <c r="AK2240" s="19">
        <v>0.33634120000002399</v>
      </c>
      <c r="AL2240" s="19">
        <v>4.8458581411978202E-2</v>
      </c>
      <c r="AM2240" s="51">
        <v>30.9820307069749</v>
      </c>
      <c r="AN2240" s="15"/>
      <c r="AO2240" s="22">
        <v>2.8172761982204999E-2</v>
      </c>
      <c r="AP2240" s="22">
        <v>-5.6955858754008701E-2</v>
      </c>
      <c r="AQ2240" s="22">
        <v>3.8258198879702797E-2</v>
      </c>
      <c r="AR2240" s="22">
        <v>-3.0306667060358401E-2</v>
      </c>
      <c r="AS2240" s="20">
        <v>6</v>
      </c>
      <c r="AT2240" s="20">
        <v>6</v>
      </c>
      <c r="AU2240" s="20">
        <v>7</v>
      </c>
      <c r="AV2240" s="21">
        <v>5</v>
      </c>
      <c r="AW2240" s="15"/>
      <c r="AX2240" s="25">
        <v>7.7769682819634894E-2</v>
      </c>
      <c r="AY2240" s="26">
        <v>0.252433801841562</v>
      </c>
      <c r="AZ2240" s="26">
        <v>0.69378010755372099</v>
      </c>
      <c r="BA2240" s="26">
        <v>0.31244476033907598</v>
      </c>
      <c r="BB2240" s="85">
        <v>7.9261119033344606E-3</v>
      </c>
      <c r="BC2240" s="88">
        <v>-10.7379486994614</v>
      </c>
      <c r="BD2240" s="18">
        <v>43747</v>
      </c>
      <c r="BE2240" s="18">
        <v>43783</v>
      </c>
      <c r="BF2240" s="20">
        <v>162</v>
      </c>
      <c r="BG2240" s="18">
        <v>43973</v>
      </c>
    </row>
    <row r="2241" spans="2:59" x14ac:dyDescent="0.25">
      <c r="B2241" s="14" t="s">
        <v>6895</v>
      </c>
      <c r="C2241" s="14" t="s">
        <v>6896</v>
      </c>
      <c r="D2241" s="14" t="s">
        <v>6857</v>
      </c>
      <c r="E2241" s="16" t="s">
        <v>263</v>
      </c>
      <c r="F2241" s="16" t="s">
        <v>245</v>
      </c>
      <c r="G2241" s="81" t="s">
        <v>205</v>
      </c>
      <c r="H2241" s="82" t="s">
        <v>1222</v>
      </c>
      <c r="I2241" s="17" t="s">
        <v>31</v>
      </c>
      <c r="J2241" s="17" t="s">
        <v>64</v>
      </c>
      <c r="L2241" s="18">
        <v>44022</v>
      </c>
      <c r="M2241" s="83">
        <v>1307.9357999991601</v>
      </c>
      <c r="N2241" s="84">
        <v>1307.9357999991601</v>
      </c>
      <c r="O2241" s="84">
        <v>1314.13929999992</v>
      </c>
      <c r="P2241" s="85">
        <f t="shared" si="34"/>
        <v>0.99527941976869549</v>
      </c>
      <c r="Q2241" s="18">
        <v>44019</v>
      </c>
      <c r="R2241" s="86">
        <v>2462000.486</v>
      </c>
      <c r="S2241" s="86">
        <v>2584702.5869960901</v>
      </c>
      <c r="T2241" s="15"/>
      <c r="U2241" s="19">
        <v>-1.2437721670721701E-3</v>
      </c>
      <c r="V2241" s="51">
        <v>-8.2464301340223797E-2</v>
      </c>
      <c r="W2241" s="19">
        <v>1.01458998760791E-2</v>
      </c>
      <c r="X2241" s="51">
        <v>1.8035072386737701</v>
      </c>
      <c r="Y2241" s="19">
        <v>3.2523807038160199E-2</v>
      </c>
      <c r="Z2241" s="51">
        <v>22.5840541620564</v>
      </c>
      <c r="AA2241" s="19">
        <v>4.3212659287746598E-2</v>
      </c>
      <c r="AB2241" s="51">
        <v>24.897932831925601</v>
      </c>
      <c r="AC2241" s="19">
        <v>0.121705343386566</v>
      </c>
      <c r="AD2241" s="51">
        <v>36.456389836908798</v>
      </c>
      <c r="AE2241" s="19">
        <v>0.16713944975897899</v>
      </c>
      <c r="AF2241" s="87">
        <v>34.491177024494398</v>
      </c>
      <c r="AG2241" s="19">
        <v>-4.1636077730799998E-4</v>
      </c>
      <c r="AH2241" s="51">
        <v>-1.8404570695565801</v>
      </c>
      <c r="AI2241" s="19">
        <v>3.6505732798104901E-2</v>
      </c>
      <c r="AJ2241" s="51">
        <v>17.377490486804199</v>
      </c>
      <c r="AK2241" s="19">
        <v>0.30793579999968601</v>
      </c>
      <c r="AL2241" s="19">
        <v>4.96893089275545E-2</v>
      </c>
      <c r="AM2241" s="51">
        <v>28.329193129145999</v>
      </c>
      <c r="AN2241" s="15"/>
      <c r="AO2241" s="22">
        <v>2.8176540748972901E-2</v>
      </c>
      <c r="AP2241" s="22">
        <v>-5.69522893138492E-2</v>
      </c>
      <c r="AQ2241" s="22">
        <v>3.8373881377992802E-2</v>
      </c>
      <c r="AR2241" s="22">
        <v>-3.0195008337614099E-2</v>
      </c>
      <c r="AS2241" s="20">
        <v>6</v>
      </c>
      <c r="AT2241" s="20">
        <v>6</v>
      </c>
      <c r="AU2241" s="20">
        <v>7</v>
      </c>
      <c r="AV2241" s="21">
        <v>5</v>
      </c>
      <c r="AW2241" s="15"/>
      <c r="AX2241" s="25">
        <v>7.7772599843374299E-2</v>
      </c>
      <c r="AY2241" s="26">
        <v>0.269389658151795</v>
      </c>
      <c r="AZ2241" s="26">
        <v>0.69847915144600803</v>
      </c>
      <c r="BA2241" s="26">
        <v>0.33353558106136899</v>
      </c>
      <c r="BB2241" s="85">
        <v>7.9264502737078097E-3</v>
      </c>
      <c r="BC2241" s="88">
        <v>-10.726015118634701</v>
      </c>
      <c r="BD2241" s="18">
        <v>43747</v>
      </c>
      <c r="BE2241" s="18">
        <v>43783</v>
      </c>
      <c r="BF2241" s="20">
        <v>162</v>
      </c>
      <c r="BG2241" s="18">
        <v>43973</v>
      </c>
    </row>
    <row r="2242" spans="2:59" x14ac:dyDescent="0.25">
      <c r="B2242" s="14" t="s">
        <v>6897</v>
      </c>
      <c r="C2242" s="14" t="s">
        <v>6898</v>
      </c>
      <c r="D2242" s="14" t="s">
        <v>6857</v>
      </c>
      <c r="E2242" s="16" t="s">
        <v>263</v>
      </c>
      <c r="F2242" s="16" t="s">
        <v>144</v>
      </c>
      <c r="G2242" s="81" t="s">
        <v>115</v>
      </c>
      <c r="H2242" s="82" t="s">
        <v>1222</v>
      </c>
      <c r="I2242" s="17" t="s">
        <v>31</v>
      </c>
      <c r="J2242" s="17" t="s">
        <v>64</v>
      </c>
      <c r="L2242" s="18">
        <v>44022</v>
      </c>
      <c r="M2242" s="83">
        <v>5979.96639999747</v>
      </c>
      <c r="N2242" s="84">
        <v>5979.96639999747</v>
      </c>
      <c r="O2242" s="84">
        <v>6011.0552999973297</v>
      </c>
      <c r="P2242" s="85">
        <f t="shared" si="34"/>
        <v>0.99482804625006971</v>
      </c>
      <c r="Q2242" s="18">
        <v>44020</v>
      </c>
      <c r="R2242" s="86">
        <v>3381421.6660000002</v>
      </c>
      <c r="S2242" s="86">
        <v>3629127.5277070301</v>
      </c>
      <c r="T2242" s="15"/>
      <c r="U2242" s="19">
        <v>-1.6704584486433301E-3</v>
      </c>
      <c r="V2242" s="51">
        <v>-0.12513292949734001</v>
      </c>
      <c r="W2242" s="19">
        <v>9.4542505175922997E-3</v>
      </c>
      <c r="X2242" s="51">
        <v>1.7343423028250999</v>
      </c>
      <c r="Y2242" s="19">
        <v>3.7640283073415E-2</v>
      </c>
      <c r="Z2242" s="51">
        <v>23.095701765589201</v>
      </c>
      <c r="AA2242" s="19">
        <v>5.8301240344008E-2</v>
      </c>
      <c r="AB2242" s="51">
        <v>26.406790937558998</v>
      </c>
      <c r="AC2242" s="19">
        <v>0.14689262751926399</v>
      </c>
      <c r="AD2242" s="51">
        <v>38.975118250178603</v>
      </c>
      <c r="AE2242" s="19">
        <v>0.19985939495032701</v>
      </c>
      <c r="AF2242" s="87">
        <v>37.763171543658203</v>
      </c>
      <c r="AG2242" s="19">
        <v>1.1995040185865901E-3</v>
      </c>
      <c r="AH2242" s="51">
        <v>-1.6788705899671199</v>
      </c>
      <c r="AI2242" s="19">
        <v>4.1775629082621897E-2</v>
      </c>
      <c r="AJ2242" s="51">
        <v>17.9044801152486</v>
      </c>
      <c r="AK2242" s="19"/>
      <c r="AL2242" s="19"/>
      <c r="AM2242" s="51"/>
      <c r="AN2242" s="15"/>
      <c r="AO2242" s="22">
        <v>2.1148287803953301E-2</v>
      </c>
      <c r="AP2242" s="22">
        <v>-3.9132469260948703E-2</v>
      </c>
      <c r="AQ2242" s="22">
        <v>3.54036203589203E-2</v>
      </c>
      <c r="AR2242" s="22">
        <v>-2.78128819791164E-2</v>
      </c>
      <c r="AS2242" s="20">
        <v>7</v>
      </c>
      <c r="AT2242" s="20">
        <v>5</v>
      </c>
      <c r="AU2242" s="20">
        <v>7</v>
      </c>
      <c r="AV2242" s="21">
        <v>5</v>
      </c>
      <c r="AW2242" s="15"/>
      <c r="AX2242" s="25">
        <v>6.1963620100286797E-2</v>
      </c>
      <c r="AY2242" s="26">
        <v>0.55602879740490596</v>
      </c>
      <c r="AZ2242" s="26">
        <v>0.75364020189681502</v>
      </c>
      <c r="BA2242" s="26">
        <v>0.71162953129078199</v>
      </c>
      <c r="BB2242" s="85">
        <v>6.3582183067137496E-3</v>
      </c>
      <c r="BC2242" s="88">
        <v>-8.7138079104333901</v>
      </c>
      <c r="BD2242" s="18">
        <v>43747</v>
      </c>
      <c r="BE2242" s="18">
        <v>43783</v>
      </c>
      <c r="BF2242" s="20">
        <v>154</v>
      </c>
      <c r="BG2242" s="18">
        <v>43963</v>
      </c>
    </row>
    <row r="2243" spans="2:59" x14ac:dyDescent="0.25">
      <c r="B2243" s="14" t="s">
        <v>6899</v>
      </c>
      <c r="C2243" s="14" t="s">
        <v>6900</v>
      </c>
      <c r="D2243" s="14" t="s">
        <v>6901</v>
      </c>
      <c r="E2243" s="16" t="s">
        <v>77</v>
      </c>
      <c r="F2243" s="16" t="s">
        <v>69</v>
      </c>
      <c r="G2243" s="81" t="s">
        <v>115</v>
      </c>
      <c r="H2243" s="82" t="s">
        <v>621</v>
      </c>
      <c r="I2243" s="17" t="s">
        <v>31</v>
      </c>
      <c r="J2243" s="17" t="s">
        <v>6902</v>
      </c>
      <c r="L2243" s="18">
        <v>44022</v>
      </c>
      <c r="M2243" s="83">
        <v>1368.4405000004899</v>
      </c>
      <c r="N2243" s="84">
        <v>1368.4405000004899</v>
      </c>
      <c r="O2243" s="84">
        <v>1573.6436999999</v>
      </c>
      <c r="P2243" s="85">
        <f t="shared" si="34"/>
        <v>0.86959996090638358</v>
      </c>
      <c r="Q2243" s="18">
        <v>43885</v>
      </c>
      <c r="R2243" s="86">
        <v>316744.03899999999</v>
      </c>
      <c r="S2243" s="86">
        <v>380050.71168701199</v>
      </c>
      <c r="T2243" s="15"/>
      <c r="U2243" s="19">
        <v>3.5490933623805198E-4</v>
      </c>
      <c r="V2243" s="51">
        <v>7.7403848990797997E-2</v>
      </c>
      <c r="W2243" s="19">
        <v>-1.57915676481934E-3</v>
      </c>
      <c r="X2243" s="51">
        <v>0.63100157458393402</v>
      </c>
      <c r="Y2243" s="19">
        <v>-0.107081707827165</v>
      </c>
      <c r="Z2243" s="51">
        <v>8.6235026755311992</v>
      </c>
      <c r="AA2243" s="19">
        <v>-8.5851220744225396E-2</v>
      </c>
      <c r="AB2243" s="51">
        <v>11.9915448287356</v>
      </c>
      <c r="AC2243" s="19">
        <v>5.78234232489194E-3</v>
      </c>
      <c r="AD2243" s="51">
        <v>24.864089730748699</v>
      </c>
      <c r="AE2243" s="19">
        <v>3.9301336964854298E-3</v>
      </c>
      <c r="AF2243" s="87">
        <v>18.170245418237801</v>
      </c>
      <c r="AG2243" s="19">
        <v>5.0349408957117703E-3</v>
      </c>
      <c r="AH2243" s="51">
        <v>-1.2953269022545999</v>
      </c>
      <c r="AI2243" s="19">
        <v>-9.6141382976347806E-2</v>
      </c>
      <c r="AJ2243" s="51">
        <v>4.11277890935889</v>
      </c>
      <c r="AK2243" s="19">
        <v>0.23410785949468799</v>
      </c>
      <c r="AL2243" s="19">
        <v>2.4011486011659099E-2</v>
      </c>
      <c r="AM2243" s="51">
        <v>26.075268696266001</v>
      </c>
      <c r="AN2243" s="15"/>
      <c r="AO2243" s="22">
        <v>2.6784551610035099E-2</v>
      </c>
      <c r="AP2243" s="22">
        <v>-4.2991574911866302E-2</v>
      </c>
      <c r="AQ2243" s="22">
        <v>7.4145942393443007E-2</v>
      </c>
      <c r="AR2243" s="22">
        <v>-0.22928012052754601</v>
      </c>
      <c r="AS2243" s="20">
        <v>8</v>
      </c>
      <c r="AT2243" s="20">
        <v>4</v>
      </c>
      <c r="AU2243" s="20">
        <v>5</v>
      </c>
      <c r="AV2243" s="21">
        <v>7</v>
      </c>
      <c r="AW2243" s="15"/>
      <c r="AX2243" s="25">
        <v>0.114439648952975</v>
      </c>
      <c r="AY2243" s="26">
        <v>-0.93370023218631104</v>
      </c>
      <c r="AZ2243" s="26">
        <v>0.258006079191546</v>
      </c>
      <c r="BA2243" s="26">
        <v>-1.0872062985781701</v>
      </c>
      <c r="BB2243" s="85">
        <v>1.1693940025616001E-2</v>
      </c>
      <c r="BC2243" s="88">
        <v>-26.836919945781101</v>
      </c>
      <c r="BD2243" s="18">
        <v>43885</v>
      </c>
      <c r="BE2243" s="18">
        <v>43914</v>
      </c>
      <c r="BF2243" s="20"/>
      <c r="BG2243" s="18"/>
    </row>
    <row r="2244" spans="2:59" x14ac:dyDescent="0.25">
      <c r="B2244" s="14" t="s">
        <v>6903</v>
      </c>
      <c r="C2244" s="14" t="s">
        <v>6904</v>
      </c>
      <c r="D2244" s="14" t="s">
        <v>6901</v>
      </c>
      <c r="E2244" s="16" t="s">
        <v>3084</v>
      </c>
      <c r="F2244" s="16" t="s">
        <v>69</v>
      </c>
      <c r="G2244" s="81" t="s">
        <v>115</v>
      </c>
      <c r="H2244" s="82" t="s">
        <v>621</v>
      </c>
      <c r="I2244" s="17" t="s">
        <v>31</v>
      </c>
      <c r="J2244" s="17" t="s">
        <v>6905</v>
      </c>
      <c r="L2244" s="18">
        <v>44022</v>
      </c>
      <c r="M2244" s="83">
        <v>1273.7502999994899</v>
      </c>
      <c r="N2244" s="84">
        <v>1273.7502999994899</v>
      </c>
      <c r="O2244" s="84">
        <v>1464.75420000032</v>
      </c>
      <c r="P2244" s="85">
        <f t="shared" si="34"/>
        <v>0.86960003255099838</v>
      </c>
      <c r="Q2244" s="18">
        <v>43885</v>
      </c>
      <c r="R2244" s="86">
        <v>2875846.77</v>
      </c>
      <c r="S2244" s="86">
        <v>3091056.8435781202</v>
      </c>
      <c r="T2244" s="15"/>
      <c r="U2244" s="19">
        <v>3.5498358920449402E-4</v>
      </c>
      <c r="V2244" s="51">
        <v>7.7411274287442197E-2</v>
      </c>
      <c r="W2244" s="19">
        <v>-1.57913107796048E-3</v>
      </c>
      <c r="X2244" s="51">
        <v>0.63100414326982002</v>
      </c>
      <c r="Y2244" s="19">
        <v>-0.107081683552678</v>
      </c>
      <c r="Z2244" s="51">
        <v>8.6235051029798306</v>
      </c>
      <c r="AA2244" s="19">
        <v>-8.5851168351800899E-2</v>
      </c>
      <c r="AB2244" s="51">
        <v>11.9915500679781</v>
      </c>
      <c r="AC2244" s="19">
        <v>5.7824085124593702E-3</v>
      </c>
      <c r="AD2244" s="51">
        <v>24.8640963495127</v>
      </c>
      <c r="AE2244" s="19">
        <v>3.9301244305534099E-3</v>
      </c>
      <c r="AF2244" s="87">
        <v>18.170244491659101</v>
      </c>
      <c r="AG2244" s="19">
        <v>5.0349180000921496E-3</v>
      </c>
      <c r="AH2244" s="51">
        <v>-1.2953291918165599</v>
      </c>
      <c r="AI2244" s="19">
        <v>-9.6141370765544701E-2</v>
      </c>
      <c r="AJ2244" s="51">
        <v>4.1127801304392104</v>
      </c>
      <c r="AK2244" s="19">
        <v>0.27375029999908301</v>
      </c>
      <c r="AL2244" s="19">
        <v>2.85778636261966E-2</v>
      </c>
      <c r="AM2244" s="51">
        <v>40.883500911237199</v>
      </c>
      <c r="AN2244" s="15"/>
      <c r="AO2244" s="22">
        <v>2.67846219212515E-2</v>
      </c>
      <c r="AP2244" s="22">
        <v>-4.29915593968326E-2</v>
      </c>
      <c r="AQ2244" s="22">
        <v>7.4145771621260806E-2</v>
      </c>
      <c r="AR2244" s="22">
        <v>-0.22928016009333099</v>
      </c>
      <c r="AS2244" s="20">
        <v>8</v>
      </c>
      <c r="AT2244" s="20">
        <v>4</v>
      </c>
      <c r="AU2244" s="20">
        <v>5</v>
      </c>
      <c r="AV2244" s="21">
        <v>7</v>
      </c>
      <c r="AW2244" s="15"/>
      <c r="AX2244" s="25">
        <v>0.11443964522797601</v>
      </c>
      <c r="AY2244" s="26">
        <v>-0.93369933996837096</v>
      </c>
      <c r="AZ2244" s="26">
        <v>0.25800654633940201</v>
      </c>
      <c r="BA2244" s="26">
        <v>-1.0872054884021101</v>
      </c>
      <c r="BB2244" s="85">
        <v>1.1693939742017399E-2</v>
      </c>
      <c r="BC2244" s="88">
        <v>-26.8369122956647</v>
      </c>
      <c r="BD2244" s="18">
        <v>43885</v>
      </c>
      <c r="BE2244" s="18">
        <v>43914</v>
      </c>
      <c r="BF2244" s="20"/>
      <c r="BG2244" s="18"/>
    </row>
    <row r="2245" spans="2:59" x14ac:dyDescent="0.25">
      <c r="B2245" s="14" t="s">
        <v>6906</v>
      </c>
      <c r="C2245" s="14" t="s">
        <v>6907</v>
      </c>
      <c r="D2245" s="14" t="s">
        <v>6901</v>
      </c>
      <c r="E2245" s="16" t="s">
        <v>80</v>
      </c>
      <c r="F2245" s="16" t="s">
        <v>69</v>
      </c>
      <c r="G2245" s="81" t="s">
        <v>115</v>
      </c>
      <c r="H2245" s="82" t="s">
        <v>621</v>
      </c>
      <c r="I2245" s="17" t="s">
        <v>31</v>
      </c>
      <c r="J2245" s="17" t="s">
        <v>6908</v>
      </c>
      <c r="L2245" s="18">
        <v>44022</v>
      </c>
      <c r="M2245" s="83">
        <v>1210.97140000015</v>
      </c>
      <c r="N2245" s="84">
        <v>1210.97140000015</v>
      </c>
      <c r="O2245" s="84">
        <v>1393.86869999953</v>
      </c>
      <c r="P2245" s="85">
        <f t="shared" si="34"/>
        <v>0.86878441276467311</v>
      </c>
      <c r="Q2245" s="18">
        <v>43885</v>
      </c>
      <c r="R2245" s="86">
        <v>5211866.841</v>
      </c>
      <c r="S2245" s="86">
        <v>6401046.6825468801</v>
      </c>
      <c r="T2245" s="15"/>
      <c r="U2245" s="19">
        <v>3.4810623219527802E-4</v>
      </c>
      <c r="V2245" s="51">
        <v>7.6723538586520604E-2</v>
      </c>
      <c r="W2245" s="19">
        <v>-1.78430118285178E-3</v>
      </c>
      <c r="X2245" s="51">
        <v>0.61048713278069</v>
      </c>
      <c r="Y2245" s="19">
        <v>-0.108194078342494</v>
      </c>
      <c r="Z2245" s="51">
        <v>8.5122656239982497</v>
      </c>
      <c r="AA2245" s="19">
        <v>-8.8140013194788494E-2</v>
      </c>
      <c r="AB2245" s="51">
        <v>11.762665583679301</v>
      </c>
      <c r="AC2245" s="19">
        <v>7.5905772428086504E-4</v>
      </c>
      <c r="AD2245" s="51">
        <v>24.361761270673</v>
      </c>
      <c r="AE2245" s="19">
        <v>-3.5782342447419099E-3</v>
      </c>
      <c r="AF2245" s="87">
        <v>17.419408624118699</v>
      </c>
      <c r="AG2245" s="19">
        <v>4.9661104312690397E-3</v>
      </c>
      <c r="AH2245" s="51">
        <v>-1.3022099486988701</v>
      </c>
      <c r="AI2245" s="19">
        <v>-9.7329283866274596E-2</v>
      </c>
      <c r="AJ2245" s="51">
        <v>3.9939888203662099</v>
      </c>
      <c r="AK2245" s="19">
        <v>0.203713010545471</v>
      </c>
      <c r="AL2245" s="19">
        <v>2.1135000371941701E-2</v>
      </c>
      <c r="AM2245" s="51">
        <v>23.035783801344198</v>
      </c>
      <c r="AN2245" s="15"/>
      <c r="AO2245" s="22">
        <v>2.67776421478629E-2</v>
      </c>
      <c r="AP2245" s="22">
        <v>-4.2998095979783102E-2</v>
      </c>
      <c r="AQ2245" s="22">
        <v>7.3917885561968405E-2</v>
      </c>
      <c r="AR2245" s="22">
        <v>-0.22944382021058099</v>
      </c>
      <c r="AS2245" s="20">
        <v>8</v>
      </c>
      <c r="AT2245" s="20">
        <v>4</v>
      </c>
      <c r="AU2245" s="20">
        <v>5</v>
      </c>
      <c r="AV2245" s="21">
        <v>7</v>
      </c>
      <c r="AW2245" s="15"/>
      <c r="AX2245" s="25">
        <v>0.11443332012626301</v>
      </c>
      <c r="AY2245" s="26">
        <v>-0.95221406763630501</v>
      </c>
      <c r="AZ2245" s="26">
        <v>0.25059840859967197</v>
      </c>
      <c r="BA2245" s="26">
        <v>-1.1082780903962</v>
      </c>
      <c r="BB2245" s="85">
        <v>1.1693198035172801E-2</v>
      </c>
      <c r="BC2245" s="88">
        <v>-26.851445907319398</v>
      </c>
      <c r="BD2245" s="18">
        <v>43885</v>
      </c>
      <c r="BE2245" s="18">
        <v>43914</v>
      </c>
      <c r="BF2245" s="20"/>
      <c r="BG2245" s="18"/>
    </row>
    <row r="2246" spans="2:59" x14ac:dyDescent="0.25">
      <c r="B2246" s="14" t="s">
        <v>6909</v>
      </c>
      <c r="C2246" s="14" t="s">
        <v>6910</v>
      </c>
      <c r="D2246" s="14" t="s">
        <v>6901</v>
      </c>
      <c r="E2246" s="16" t="s">
        <v>83</v>
      </c>
      <c r="F2246" s="16" t="s">
        <v>69</v>
      </c>
      <c r="G2246" s="81" t="s">
        <v>115</v>
      </c>
      <c r="H2246" s="82" t="s">
        <v>621</v>
      </c>
      <c r="I2246" s="17" t="s">
        <v>31</v>
      </c>
      <c r="J2246" s="17" t="s">
        <v>6911</v>
      </c>
      <c r="L2246" s="18">
        <v>44022</v>
      </c>
      <c r="M2246" s="83">
        <v>1056.13910000026</v>
      </c>
      <c r="N2246" s="84">
        <v>1056.13910000026</v>
      </c>
      <c r="O2246" s="84">
        <v>1216.79289999977</v>
      </c>
      <c r="P2246" s="85">
        <f t="shared" si="34"/>
        <v>0.86796947944096281</v>
      </c>
      <c r="Q2246" s="18">
        <v>43885</v>
      </c>
      <c r="R2246" s="86">
        <v>841455.43700000003</v>
      </c>
      <c r="S2246" s="86">
        <v>1454452.61252734</v>
      </c>
      <c r="T2246" s="15"/>
      <c r="U2246" s="19">
        <v>3.41264667440555E-4</v>
      </c>
      <c r="V2246" s="51">
        <v>7.6039382111048298E-2</v>
      </c>
      <c r="W2246" s="19">
        <v>-1.9894270171789698E-3</v>
      </c>
      <c r="X2246" s="51">
        <v>0.589974549347971</v>
      </c>
      <c r="Y2246" s="19">
        <v>-0.109305152176676</v>
      </c>
      <c r="Z2246" s="51">
        <v>8.40115824058012</v>
      </c>
      <c r="AA2246" s="19">
        <v>-9.0423193772003294E-2</v>
      </c>
      <c r="AB2246" s="51">
        <v>11.5343475259579</v>
      </c>
      <c r="AC2246" s="19">
        <v>-4.2392513005324898E-3</v>
      </c>
      <c r="AD2246" s="51">
        <v>23.861930368206199</v>
      </c>
      <c r="AE2246" s="19">
        <v>-1.1245044587667501E-2</v>
      </c>
      <c r="AF2246" s="87">
        <v>16.6527275898261</v>
      </c>
      <c r="AG2246" s="19">
        <v>4.8972775348374896E-3</v>
      </c>
      <c r="AH2246" s="51">
        <v>-1.30909323834203</v>
      </c>
      <c r="AI2246" s="19">
        <v>-9.8515597553196096E-2</v>
      </c>
      <c r="AJ2246" s="51">
        <v>3.8753574516740601</v>
      </c>
      <c r="AK2246" s="19">
        <v>5.6139100001019002E-2</v>
      </c>
      <c r="AL2246" s="19">
        <v>1.5106667458894701E-2</v>
      </c>
      <c r="AM2246" s="51">
        <v>8.4671934825601092</v>
      </c>
      <c r="AN2246" s="15"/>
      <c r="AO2246" s="22">
        <v>2.67705720580125E-2</v>
      </c>
      <c r="AP2246" s="22">
        <v>-4.3004687734573999E-2</v>
      </c>
      <c r="AQ2246" s="22">
        <v>7.3689842149178703E-2</v>
      </c>
      <c r="AR2246" s="22">
        <v>-0.22960739568399699</v>
      </c>
      <c r="AS2246" s="20">
        <v>8</v>
      </c>
      <c r="AT2246" s="20">
        <v>4</v>
      </c>
      <c r="AU2246" s="20">
        <v>5</v>
      </c>
      <c r="AV2246" s="21">
        <v>7</v>
      </c>
      <c r="AW2246" s="15"/>
      <c r="AX2246" s="25">
        <v>0.11442699819890501</v>
      </c>
      <c r="AY2246" s="26">
        <v>-0.97068605274034803</v>
      </c>
      <c r="AZ2246" s="26">
        <v>0.243207697380285</v>
      </c>
      <c r="BA2246" s="26">
        <v>-1.12928175710476</v>
      </c>
      <c r="BB2246" s="85">
        <v>1.16924564508372E-2</v>
      </c>
      <c r="BC2246" s="88">
        <v>-26.8659769463993</v>
      </c>
      <c r="BD2246" s="18">
        <v>43885</v>
      </c>
      <c r="BE2246" s="18">
        <v>43914</v>
      </c>
      <c r="BF2246" s="20"/>
      <c r="BG2246" s="18"/>
    </row>
    <row r="2247" spans="2:59" x14ac:dyDescent="0.25">
      <c r="B2247" s="14" t="s">
        <v>6912</v>
      </c>
      <c r="C2247" s="14" t="s">
        <v>6913</v>
      </c>
      <c r="D2247" s="14" t="s">
        <v>6901</v>
      </c>
      <c r="E2247" s="16" t="s">
        <v>87</v>
      </c>
      <c r="F2247" s="16" t="s">
        <v>69</v>
      </c>
      <c r="G2247" s="81" t="s">
        <v>115</v>
      </c>
      <c r="H2247" s="82" t="s">
        <v>621</v>
      </c>
      <c r="I2247" s="17" t="s">
        <v>31</v>
      </c>
      <c r="J2247" s="17" t="s">
        <v>6914</v>
      </c>
      <c r="L2247" s="18">
        <v>44022</v>
      </c>
      <c r="M2247" s="83">
        <v>1056.5059999991199</v>
      </c>
      <c r="N2247" s="84">
        <v>1056.5059999991199</v>
      </c>
      <c r="O2247" s="84">
        <v>1212.10920000076</v>
      </c>
      <c r="P2247" s="85">
        <f t="shared" ref="P2247:P2310" si="35">IFERROR(N2247/O2247,"")</f>
        <v>0.87162608781325768</v>
      </c>
      <c r="Q2247" s="18">
        <v>43885</v>
      </c>
      <c r="R2247" s="86">
        <v>401505.277</v>
      </c>
      <c r="S2247" s="86">
        <v>417045.12032421899</v>
      </c>
      <c r="T2247" s="15"/>
      <c r="U2247" s="19">
        <v>3.7192982745182202E-4</v>
      </c>
      <c r="V2247" s="51">
        <v>7.9105898112175096E-2</v>
      </c>
      <c r="W2247" s="19">
        <v>-1.0702150530050899E-3</v>
      </c>
      <c r="X2247" s="51">
        <v>0.68189574576536005</v>
      </c>
      <c r="Y2247" s="19">
        <v>-0.10431686300406</v>
      </c>
      <c r="Z2247" s="51">
        <v>8.8999871578416805</v>
      </c>
      <c r="AA2247" s="19">
        <v>-8.0150117952143801E-2</v>
      </c>
      <c r="AB2247" s="51">
        <v>12.5616551079438</v>
      </c>
      <c r="AC2247" s="19">
        <v>1.8349267620578799E-2</v>
      </c>
      <c r="AD2247" s="51">
        <v>26.120782260317402</v>
      </c>
      <c r="AE2247" s="19">
        <v>2.27955782556819E-2</v>
      </c>
      <c r="AF2247" s="87">
        <v>20.056789874157399</v>
      </c>
      <c r="AG2247" s="19">
        <v>5.2057277644053102E-3</v>
      </c>
      <c r="AH2247" s="51">
        <v>-1.2782482153852499</v>
      </c>
      <c r="AI2247" s="19">
        <v>-9.3188688380905702E-2</v>
      </c>
      <c r="AJ2247" s="51">
        <v>4.4080483689031098</v>
      </c>
      <c r="AK2247" s="19">
        <v>5.6505999998989899E-2</v>
      </c>
      <c r="AL2247" s="19">
        <v>1.5901579145065601E-2</v>
      </c>
      <c r="AM2247" s="51">
        <v>13.205747796571799</v>
      </c>
      <c r="AN2247" s="15"/>
      <c r="AO2247" s="22">
        <v>2.6802113095982301E-2</v>
      </c>
      <c r="AP2247" s="22">
        <v>-4.2975293949930299E-2</v>
      </c>
      <c r="AQ2247" s="22">
        <v>7.4711670255055707E-2</v>
      </c>
      <c r="AR2247" s="22">
        <v>-0.22887420362705599</v>
      </c>
      <c r="AS2247" s="20">
        <v>8</v>
      </c>
      <c r="AT2247" s="20">
        <v>4</v>
      </c>
      <c r="AU2247" s="20">
        <v>5</v>
      </c>
      <c r="AV2247" s="21">
        <v>7</v>
      </c>
      <c r="AW2247" s="15"/>
      <c r="AX2247" s="25">
        <v>0.114455722027778</v>
      </c>
      <c r="AY2247" s="26">
        <v>-0.887596332514477</v>
      </c>
      <c r="AZ2247" s="26">
        <v>0.27645422762043398</v>
      </c>
      <c r="BA2247" s="26">
        <v>-1.03464663364502</v>
      </c>
      <c r="BB2247" s="85">
        <v>1.1695820505446999E-2</v>
      </c>
      <c r="BC2247" s="88">
        <v>-26.800869096681701</v>
      </c>
      <c r="BD2247" s="18">
        <v>43885</v>
      </c>
      <c r="BE2247" s="18">
        <v>43914</v>
      </c>
      <c r="BF2247" s="20"/>
      <c r="BG2247" s="18"/>
    </row>
    <row r="2248" spans="2:59" x14ac:dyDescent="0.25">
      <c r="B2248" s="14" t="s">
        <v>6915</v>
      </c>
      <c r="C2248" s="14" t="s">
        <v>6916</v>
      </c>
      <c r="D2248" s="14" t="s">
        <v>6901</v>
      </c>
      <c r="E2248" s="16" t="s">
        <v>91</v>
      </c>
      <c r="F2248" s="16" t="s">
        <v>69</v>
      </c>
      <c r="G2248" s="81" t="s">
        <v>115</v>
      </c>
      <c r="H2248" s="82" t="s">
        <v>621</v>
      </c>
      <c r="I2248" s="17" t="s">
        <v>31</v>
      </c>
      <c r="J2248" s="17" t="s">
        <v>6917</v>
      </c>
      <c r="L2248" s="18">
        <v>44022</v>
      </c>
      <c r="M2248" s="83">
        <v>1183.7111000008899</v>
      </c>
      <c r="N2248" s="84">
        <v>1183.7111000008899</v>
      </c>
      <c r="O2248" s="84">
        <v>1363.77040000074</v>
      </c>
      <c r="P2248" s="85">
        <f t="shared" si="35"/>
        <v>0.86796949105234111</v>
      </c>
      <c r="Q2248" s="18">
        <v>43885</v>
      </c>
      <c r="R2248" s="86">
        <v>4076702.87</v>
      </c>
      <c r="S2248" s="86">
        <v>4619753.96857813</v>
      </c>
      <c r="T2248" s="15"/>
      <c r="U2248" s="19">
        <v>3.4124694502679599E-4</v>
      </c>
      <c r="V2248" s="51">
        <v>7.6037609869672507E-2</v>
      </c>
      <c r="W2248" s="19">
        <v>-1.9894260922228599E-3</v>
      </c>
      <c r="X2248" s="51">
        <v>0.58997464184358295</v>
      </c>
      <c r="Y2248" s="19">
        <v>-0.10930514940453601</v>
      </c>
      <c r="Z2248" s="51">
        <v>8.4011585177940997</v>
      </c>
      <c r="AA2248" s="19">
        <v>-9.0423168641864296E-2</v>
      </c>
      <c r="AB2248" s="51">
        <v>11.5343500389718</v>
      </c>
      <c r="AC2248" s="19">
        <v>-4.2393248841108297E-3</v>
      </c>
      <c r="AD2248" s="51">
        <v>23.861923009855701</v>
      </c>
      <c r="AE2248" s="19">
        <v>-1.10304536592594E-2</v>
      </c>
      <c r="AF2248" s="87">
        <v>16.674186682677799</v>
      </c>
      <c r="AG2248" s="19">
        <v>4.8972683234751501E-3</v>
      </c>
      <c r="AH2248" s="51">
        <v>-1.3090941594782599</v>
      </c>
      <c r="AI2248" s="19">
        <v>-9.8515622447011994E-2</v>
      </c>
      <c r="AJ2248" s="51">
        <v>3.8753549622924801</v>
      </c>
      <c r="AK2248" s="19">
        <v>0.17663949662703099</v>
      </c>
      <c r="AL2248" s="19">
        <v>1.8518049850172202E-2</v>
      </c>
      <c r="AM2248" s="51">
        <v>20.328432409500198</v>
      </c>
      <c r="AN2248" s="15"/>
      <c r="AO2248" s="22">
        <v>2.67706157064822E-2</v>
      </c>
      <c r="AP2248" s="22">
        <v>-4.3004670171285397E-2</v>
      </c>
      <c r="AQ2248" s="22">
        <v>7.3689843238753397E-2</v>
      </c>
      <c r="AR2248" s="22">
        <v>-0.22960733643412801</v>
      </c>
      <c r="AS2248" s="20">
        <v>8</v>
      </c>
      <c r="AT2248" s="20">
        <v>4</v>
      </c>
      <c r="AU2248" s="20">
        <v>5</v>
      </c>
      <c r="AV2248" s="21">
        <v>7</v>
      </c>
      <c r="AW2248" s="15"/>
      <c r="AX2248" s="25">
        <v>0.114426985265163</v>
      </c>
      <c r="AY2248" s="26">
        <v>-0.97068655297425699</v>
      </c>
      <c r="AZ2248" s="26">
        <v>0.24320752324547401</v>
      </c>
      <c r="BA2248" s="26">
        <v>-1.12928221062612</v>
      </c>
      <c r="BB2248" s="85">
        <v>1.16924550923068E-2</v>
      </c>
      <c r="BC2248" s="88">
        <v>-26.865973920619599</v>
      </c>
      <c r="BD2248" s="18">
        <v>43885</v>
      </c>
      <c r="BE2248" s="18">
        <v>43914</v>
      </c>
      <c r="BF2248" s="20"/>
      <c r="BG2248" s="18"/>
    </row>
    <row r="2249" spans="2:59" x14ac:dyDescent="0.25">
      <c r="B2249" s="14" t="s">
        <v>6918</v>
      </c>
      <c r="C2249" s="14" t="s">
        <v>6919</v>
      </c>
      <c r="D2249" s="14" t="s">
        <v>6901</v>
      </c>
      <c r="E2249" s="16" t="s">
        <v>94</v>
      </c>
      <c r="F2249" s="16" t="s">
        <v>69</v>
      </c>
      <c r="G2249" s="81" t="s">
        <v>115</v>
      </c>
      <c r="H2249" s="82" t="s">
        <v>621</v>
      </c>
      <c r="I2249" s="17" t="s">
        <v>31</v>
      </c>
      <c r="J2249" s="17" t="s">
        <v>6920</v>
      </c>
      <c r="L2249" s="18">
        <v>44022</v>
      </c>
      <c r="M2249" s="83">
        <v>1215.1280000004899</v>
      </c>
      <c r="N2249" s="84">
        <v>1215.1280000004899</v>
      </c>
      <c r="O2249" s="84">
        <v>1402.59610000066</v>
      </c>
      <c r="P2249" s="85">
        <f t="shared" si="35"/>
        <v>0.86634206383428425</v>
      </c>
      <c r="Q2249" s="18">
        <v>43885</v>
      </c>
      <c r="R2249" s="86">
        <v>7718108.6100000003</v>
      </c>
      <c r="S2249" s="86">
        <v>8447923.1565468796</v>
      </c>
      <c r="T2249" s="15"/>
      <c r="U2249" s="19">
        <v>3.2756247674115002E-4</v>
      </c>
      <c r="V2249" s="51">
        <v>7.4669163041107794E-2</v>
      </c>
      <c r="W2249" s="19">
        <v>-2.39940770825342E-3</v>
      </c>
      <c r="X2249" s="51">
        <v>0.54897648024052603</v>
      </c>
      <c r="Y2249" s="19">
        <v>-0.111523106483219</v>
      </c>
      <c r="Z2249" s="51">
        <v>8.1793628099258093</v>
      </c>
      <c r="AA2249" s="19">
        <v>-9.4972247621626593E-2</v>
      </c>
      <c r="AB2249" s="51">
        <v>11.0794421409955</v>
      </c>
      <c r="AC2249" s="19">
        <v>-1.41612381612504E-2</v>
      </c>
      <c r="AD2249" s="51">
        <v>22.869731682119902</v>
      </c>
      <c r="AE2249" s="19">
        <v>-2.5608168953112902E-2</v>
      </c>
      <c r="AF2249" s="87">
        <v>15.2164151532925</v>
      </c>
      <c r="AG2249" s="19">
        <v>4.75966117301141E-3</v>
      </c>
      <c r="AH2249" s="51">
        <v>-1.32285487452464</v>
      </c>
      <c r="AI2249" s="19">
        <v>-0.10088362360606</v>
      </c>
      <c r="AJ2249" s="51">
        <v>3.6385548463877102</v>
      </c>
      <c r="AK2249" s="19">
        <v>0.127498793750419</v>
      </c>
      <c r="AL2249" s="19">
        <v>1.3628484704895499E-2</v>
      </c>
      <c r="AM2249" s="51">
        <v>15.414362121824499</v>
      </c>
      <c r="AN2249" s="15"/>
      <c r="AO2249" s="22">
        <v>2.6756478233437499E-2</v>
      </c>
      <c r="AP2249" s="22">
        <v>-4.3017813975020497E-2</v>
      </c>
      <c r="AQ2249" s="22">
        <v>7.32338935831649E-2</v>
      </c>
      <c r="AR2249" s="22">
        <v>-0.22993450944806701</v>
      </c>
      <c r="AS2249" s="20">
        <v>8</v>
      </c>
      <c r="AT2249" s="20">
        <v>4</v>
      </c>
      <c r="AU2249" s="20">
        <v>5</v>
      </c>
      <c r="AV2249" s="21">
        <v>7</v>
      </c>
      <c r="AW2249" s="15"/>
      <c r="AX2249" s="25">
        <v>0.114414586290804</v>
      </c>
      <c r="AY2249" s="26">
        <v>-1.0074989120639699</v>
      </c>
      <c r="AZ2249" s="26">
        <v>0.228480081650105</v>
      </c>
      <c r="BA2249" s="26">
        <v>-1.1710798818749</v>
      </c>
      <c r="BB2249" s="85">
        <v>1.1690997629411899E-2</v>
      </c>
      <c r="BC2249" s="88">
        <v>-26.895027014601499</v>
      </c>
      <c r="BD2249" s="18">
        <v>43885</v>
      </c>
      <c r="BE2249" s="18">
        <v>43914</v>
      </c>
      <c r="BF2249" s="20"/>
      <c r="BG2249" s="18"/>
    </row>
    <row r="2250" spans="2:59" x14ac:dyDescent="0.25">
      <c r="B2250" s="14" t="s">
        <v>6921</v>
      </c>
      <c r="C2250" s="14" t="s">
        <v>6922</v>
      </c>
      <c r="D2250" s="14" t="s">
        <v>6901</v>
      </c>
      <c r="E2250" s="16" t="s">
        <v>77</v>
      </c>
      <c r="F2250" s="16" t="s">
        <v>1383</v>
      </c>
      <c r="G2250" s="81" t="s">
        <v>115</v>
      </c>
      <c r="H2250" s="82" t="s">
        <v>64</v>
      </c>
      <c r="I2250" s="17" t="s">
        <v>411</v>
      </c>
      <c r="J2250" s="17" t="s">
        <v>64</v>
      </c>
      <c r="L2250" s="18">
        <v>44022</v>
      </c>
      <c r="M2250" s="83">
        <v>738.11890800017898</v>
      </c>
      <c r="N2250" s="84">
        <v>738.11890800017898</v>
      </c>
      <c r="O2250" s="84"/>
      <c r="P2250" s="85" t="str">
        <f t="shared" si="35"/>
        <v/>
      </c>
      <c r="Q2250" s="18"/>
      <c r="R2250" s="86">
        <v>665592.03359472705</v>
      </c>
      <c r="S2250" s="86"/>
      <c r="T2250" s="15"/>
      <c r="U2250" s="19">
        <v>-4.9098332674475404E-3</v>
      </c>
      <c r="V2250" s="51">
        <v>-0.44907041137776099</v>
      </c>
      <c r="W2250" s="19">
        <v>2.38377954901807E-2</v>
      </c>
      <c r="X2250" s="51">
        <v>3.1726968000839402</v>
      </c>
      <c r="Y2250" s="19">
        <v>-3.4747534295092898E-2</v>
      </c>
      <c r="Z2250" s="51">
        <v>15.8569200287457</v>
      </c>
      <c r="AA2250" s="19"/>
      <c r="AB2250" s="51"/>
      <c r="AC2250" s="19"/>
      <c r="AD2250" s="51"/>
      <c r="AE2250" s="19"/>
      <c r="AF2250" s="87"/>
      <c r="AG2250" s="19">
        <v>-3.3192267110280199E-2</v>
      </c>
      <c r="AH2250" s="51">
        <v>-5.1180477028537998</v>
      </c>
      <c r="AI2250" s="19"/>
      <c r="AJ2250" s="51"/>
      <c r="AK2250" s="19">
        <v>-4.3664445078320603E-2</v>
      </c>
      <c r="AL2250" s="19">
        <v>-8.1114019316446503E-2</v>
      </c>
      <c r="AM2250" s="51">
        <v>13.605192933391701</v>
      </c>
      <c r="AN2250" s="15"/>
      <c r="AO2250" s="22">
        <v>2.4610631373434399E-2</v>
      </c>
      <c r="AP2250" s="22">
        <v>-2.4401626175858799E-2</v>
      </c>
      <c r="AQ2250" s="22">
        <v>3.3248644747800399E-2</v>
      </c>
      <c r="AR2250" s="22">
        <v>-0.112964075482596</v>
      </c>
      <c r="AS2250" s="20"/>
      <c r="AT2250" s="20"/>
      <c r="AU2250" s="20"/>
      <c r="AV2250" s="21"/>
      <c r="AW2250" s="15"/>
      <c r="AX2250" s="25"/>
      <c r="AY2250" s="26"/>
      <c r="AZ2250" s="26"/>
      <c r="BA2250" s="26"/>
      <c r="BB2250" s="85"/>
      <c r="BC2250" s="88">
        <v>-14.0292832345585</v>
      </c>
      <c r="BD2250" s="18">
        <v>43899</v>
      </c>
      <c r="BE2250" s="18">
        <v>43915</v>
      </c>
      <c r="BF2250" s="20"/>
      <c r="BG2250" s="18"/>
    </row>
    <row r="2251" spans="2:59" x14ac:dyDescent="0.25">
      <c r="B2251" s="14" t="s">
        <v>6923</v>
      </c>
      <c r="C2251" s="14" t="s">
        <v>6924</v>
      </c>
      <c r="D2251" s="14" t="s">
        <v>6901</v>
      </c>
      <c r="E2251" s="16" t="s">
        <v>708</v>
      </c>
      <c r="F2251" s="16" t="s">
        <v>1383</v>
      </c>
      <c r="G2251" s="81" t="s">
        <v>115</v>
      </c>
      <c r="H2251" s="82" t="s">
        <v>64</v>
      </c>
      <c r="I2251" s="17" t="s">
        <v>411</v>
      </c>
      <c r="J2251" s="17" t="s">
        <v>64</v>
      </c>
      <c r="L2251" s="18">
        <v>44022</v>
      </c>
      <c r="M2251" s="83">
        <v>736.399079999886</v>
      </c>
      <c r="N2251" s="84">
        <v>736.399079999886</v>
      </c>
      <c r="O2251" s="84"/>
      <c r="P2251" s="85" t="str">
        <f t="shared" si="35"/>
        <v/>
      </c>
      <c r="Q2251" s="18"/>
      <c r="R2251" s="86">
        <v>3331786.6836484401</v>
      </c>
      <c r="S2251" s="86"/>
      <c r="T2251" s="15"/>
      <c r="U2251" s="19">
        <v>-4.9081090537583796E-3</v>
      </c>
      <c r="V2251" s="51">
        <v>-0.448897990008845</v>
      </c>
      <c r="W2251" s="19">
        <v>2.3205240047900599E-2</v>
      </c>
      <c r="X2251" s="51">
        <v>3.1094412558559301</v>
      </c>
      <c r="Y2251" s="19">
        <v>-3.6900276880260201E-2</v>
      </c>
      <c r="Z2251" s="51">
        <v>15.6416457702289</v>
      </c>
      <c r="AA2251" s="19"/>
      <c r="AB2251" s="51"/>
      <c r="AC2251" s="19"/>
      <c r="AD2251" s="51"/>
      <c r="AE2251" s="19"/>
      <c r="AF2251" s="87"/>
      <c r="AG2251" s="19">
        <v>-3.3377744457538903E-2</v>
      </c>
      <c r="AH2251" s="51">
        <v>-5.1365954375796701</v>
      </c>
      <c r="AI2251" s="19"/>
      <c r="AJ2251" s="51"/>
      <c r="AK2251" s="19">
        <v>-4.5892721101190498E-2</v>
      </c>
      <c r="AL2251" s="19">
        <v>-8.5166456011356806E-2</v>
      </c>
      <c r="AM2251" s="51">
        <v>13.382365331111901</v>
      </c>
      <c r="AN2251" s="15"/>
      <c r="AO2251" s="22">
        <v>2.4610069223854201E-2</v>
      </c>
      <c r="AP2251" s="22">
        <v>-2.44157289434952E-2</v>
      </c>
      <c r="AQ2251" s="22">
        <v>3.2699392031645402E-2</v>
      </c>
      <c r="AR2251" s="22">
        <v>-0.113232658367488</v>
      </c>
      <c r="AS2251" s="20"/>
      <c r="AT2251" s="20"/>
      <c r="AU2251" s="20"/>
      <c r="AV2251" s="21"/>
      <c r="AW2251" s="15"/>
      <c r="AX2251" s="25"/>
      <c r="AY2251" s="26"/>
      <c r="AZ2251" s="26"/>
      <c r="BA2251" s="26"/>
      <c r="BB2251" s="85"/>
      <c r="BC2251" s="88">
        <v>-14.0564296301163</v>
      </c>
      <c r="BD2251" s="18">
        <v>43899</v>
      </c>
      <c r="BE2251" s="18">
        <v>43915</v>
      </c>
      <c r="BF2251" s="20"/>
      <c r="BG2251" s="18"/>
    </row>
    <row r="2252" spans="2:59" x14ac:dyDescent="0.25">
      <c r="B2252" s="14" t="s">
        <v>6925</v>
      </c>
      <c r="C2252" s="14" t="s">
        <v>6926</v>
      </c>
      <c r="D2252" s="14" t="s">
        <v>6901</v>
      </c>
      <c r="E2252" s="16" t="s">
        <v>1389</v>
      </c>
      <c r="F2252" s="16" t="s">
        <v>1383</v>
      </c>
      <c r="G2252" s="81" t="s">
        <v>115</v>
      </c>
      <c r="H2252" s="82" t="s">
        <v>64</v>
      </c>
      <c r="I2252" s="17" t="s">
        <v>411</v>
      </c>
      <c r="J2252" s="17" t="s">
        <v>64</v>
      </c>
      <c r="L2252" s="18">
        <v>44022</v>
      </c>
      <c r="M2252" s="83">
        <v>737.33716799970705</v>
      </c>
      <c r="N2252" s="84">
        <v>737.33716799970705</v>
      </c>
      <c r="O2252" s="84"/>
      <c r="P2252" s="85" t="str">
        <f t="shared" si="35"/>
        <v/>
      </c>
      <c r="Q2252" s="18"/>
      <c r="R2252" s="86">
        <v>1388016.15086719</v>
      </c>
      <c r="S2252" s="86"/>
      <c r="T2252" s="15"/>
      <c r="U2252" s="19">
        <v>-4.9090505326603298E-3</v>
      </c>
      <c r="V2252" s="51">
        <v>-0.44899213789904002</v>
      </c>
      <c r="W2252" s="19">
        <v>2.3520625973105801E-2</v>
      </c>
      <c r="X2252" s="51">
        <v>3.1409798483764502</v>
      </c>
      <c r="Y2252" s="19"/>
      <c r="Z2252" s="51"/>
      <c r="AA2252" s="19"/>
      <c r="AB2252" s="51"/>
      <c r="AC2252" s="19"/>
      <c r="AD2252" s="51"/>
      <c r="AE2252" s="19"/>
      <c r="AF2252" s="87"/>
      <c r="AG2252" s="19">
        <v>-3.3285882950622202E-2</v>
      </c>
      <c r="AH2252" s="51">
        <v>-5.1274092868916297</v>
      </c>
      <c r="AI2252" s="19"/>
      <c r="AJ2252" s="51"/>
      <c r="AK2252" s="19">
        <v>-4.6579642082215302E-2</v>
      </c>
      <c r="AL2252" s="19">
        <v>-9.1683104198600596E-2</v>
      </c>
      <c r="AM2252" s="51">
        <v>12.7681686400028</v>
      </c>
      <c r="AN2252" s="15"/>
      <c r="AO2252" s="22">
        <v>2.4610385669802799E-2</v>
      </c>
      <c r="AP2252" s="22">
        <v>-2.4419256683359002E-2</v>
      </c>
      <c r="AQ2252" s="22">
        <v>3.3280147510595298E-2</v>
      </c>
      <c r="AR2252" s="22">
        <v>-0.112965237577591</v>
      </c>
      <c r="AS2252" s="20"/>
      <c r="AT2252" s="20"/>
      <c r="AU2252" s="20"/>
      <c r="AV2252" s="21"/>
      <c r="AW2252" s="15"/>
      <c r="AX2252" s="25"/>
      <c r="AY2252" s="26"/>
      <c r="AZ2252" s="26"/>
      <c r="BA2252" s="26"/>
      <c r="BB2252" s="85"/>
      <c r="BC2252" s="88">
        <v>-14.0304229011817</v>
      </c>
      <c r="BD2252" s="18">
        <v>43899</v>
      </c>
      <c r="BE2252" s="18">
        <v>43915</v>
      </c>
      <c r="BF2252" s="20"/>
      <c r="BG2252" s="18"/>
    </row>
    <row r="2253" spans="2:59" x14ac:dyDescent="0.25">
      <c r="B2253" s="14" t="s">
        <v>6927</v>
      </c>
      <c r="C2253" s="14" t="s">
        <v>6928</v>
      </c>
      <c r="D2253" s="14" t="s">
        <v>6901</v>
      </c>
      <c r="E2253" s="16" t="s">
        <v>1393</v>
      </c>
      <c r="F2253" s="16" t="s">
        <v>1383</v>
      </c>
      <c r="G2253" s="81" t="s">
        <v>115</v>
      </c>
      <c r="H2253" s="82" t="s">
        <v>64</v>
      </c>
      <c r="I2253" s="17" t="s">
        <v>411</v>
      </c>
      <c r="J2253" s="17" t="s">
        <v>64</v>
      </c>
      <c r="L2253" s="18">
        <v>44022</v>
      </c>
      <c r="M2253" s="83">
        <v>739.60421399958398</v>
      </c>
      <c r="N2253" s="84">
        <v>739.60421399958398</v>
      </c>
      <c r="O2253" s="84"/>
      <c r="P2253" s="85" t="str">
        <f t="shared" si="35"/>
        <v/>
      </c>
      <c r="Q2253" s="18"/>
      <c r="R2253" s="86">
        <v>73.960421399951002</v>
      </c>
      <c r="S2253" s="86"/>
      <c r="T2253" s="15"/>
      <c r="U2253" s="19">
        <v>-4.9113159047919899E-3</v>
      </c>
      <c r="V2253" s="51">
        <v>-0.44921867511220598</v>
      </c>
      <c r="W2253" s="19">
        <v>2.41434403014864E-2</v>
      </c>
      <c r="X2253" s="51">
        <v>3.2032612812145098</v>
      </c>
      <c r="Y2253" s="19">
        <v>-3.2805170723804601E-2</v>
      </c>
      <c r="Z2253" s="51">
        <v>16.051156385859901</v>
      </c>
      <c r="AA2253" s="19"/>
      <c r="AB2253" s="51"/>
      <c r="AC2253" s="19"/>
      <c r="AD2253" s="51"/>
      <c r="AE2253" s="19"/>
      <c r="AF2253" s="87"/>
      <c r="AG2253" s="19">
        <v>-3.3210951818546199E-2</v>
      </c>
      <c r="AH2253" s="51">
        <v>-5.11991617368039</v>
      </c>
      <c r="AI2253" s="19"/>
      <c r="AJ2253" s="51"/>
      <c r="AK2253" s="19">
        <v>-4.33513374382892E-2</v>
      </c>
      <c r="AL2253" s="19">
        <v>-8.1128645123535501E-2</v>
      </c>
      <c r="AM2253" s="51">
        <v>13.561477195617</v>
      </c>
      <c r="AN2253" s="15"/>
      <c r="AO2253" s="22">
        <v>2.4720518404137699E-2</v>
      </c>
      <c r="AP2253" s="22">
        <v>-2.4497183501807698E-2</v>
      </c>
      <c r="AQ2253" s="22">
        <v>3.3554591091160497E-2</v>
      </c>
      <c r="AR2253" s="22">
        <v>-0.112665691740403</v>
      </c>
      <c r="AS2253" s="20"/>
      <c r="AT2253" s="20"/>
      <c r="AU2253" s="20"/>
      <c r="AV2253" s="21"/>
      <c r="AW2253" s="15"/>
      <c r="AX2253" s="25"/>
      <c r="AY2253" s="26"/>
      <c r="AZ2253" s="26"/>
      <c r="BA2253" s="26"/>
      <c r="BB2253" s="85"/>
      <c r="BC2253" s="88">
        <v>-14.019484768505199</v>
      </c>
      <c r="BD2253" s="18">
        <v>43899</v>
      </c>
      <c r="BE2253" s="18">
        <v>43915</v>
      </c>
      <c r="BF2253" s="20"/>
      <c r="BG2253" s="18"/>
    </row>
    <row r="2254" spans="2:59" x14ac:dyDescent="0.25">
      <c r="B2254" s="14" t="s">
        <v>6929</v>
      </c>
      <c r="C2254" s="14" t="s">
        <v>6930</v>
      </c>
      <c r="D2254" s="14" t="s">
        <v>6901</v>
      </c>
      <c r="E2254" s="16" t="s">
        <v>715</v>
      </c>
      <c r="F2254" s="16" t="s">
        <v>1383</v>
      </c>
      <c r="G2254" s="81" t="s">
        <v>115</v>
      </c>
      <c r="H2254" s="82" t="s">
        <v>64</v>
      </c>
      <c r="I2254" s="17" t="s">
        <v>411</v>
      </c>
      <c r="J2254" s="17" t="s">
        <v>64</v>
      </c>
      <c r="L2254" s="18">
        <v>44022</v>
      </c>
      <c r="M2254" s="83">
        <v>734.44472999963898</v>
      </c>
      <c r="N2254" s="84">
        <v>734.44472999963898</v>
      </c>
      <c r="O2254" s="84"/>
      <c r="P2254" s="85" t="str">
        <f t="shared" si="35"/>
        <v/>
      </c>
      <c r="Q2254" s="18"/>
      <c r="R2254" s="86">
        <v>816397.91131640598</v>
      </c>
      <c r="S2254" s="86"/>
      <c r="T2254" s="15"/>
      <c r="U2254" s="19">
        <v>-4.9061399113270497E-3</v>
      </c>
      <c r="V2254" s="51">
        <v>-0.448701075765712</v>
      </c>
      <c r="W2254" s="19">
        <v>2.29035293741617E-2</v>
      </c>
      <c r="X2254" s="51">
        <v>3.0792701884820399</v>
      </c>
      <c r="Y2254" s="19">
        <v>-3.9264107627786898E-2</v>
      </c>
      <c r="Z2254" s="51">
        <v>15.4052626954654</v>
      </c>
      <c r="AA2254" s="19"/>
      <c r="AB2254" s="51"/>
      <c r="AC2254" s="19"/>
      <c r="AD2254" s="51"/>
      <c r="AE2254" s="19"/>
      <c r="AF2254" s="87"/>
      <c r="AG2254" s="19">
        <v>-3.3561168465894298E-2</v>
      </c>
      <c r="AH2254" s="51">
        <v>-5.1549378384152096</v>
      </c>
      <c r="AI2254" s="19"/>
      <c r="AJ2254" s="51"/>
      <c r="AK2254" s="19">
        <v>-4.8424852945608998E-2</v>
      </c>
      <c r="AL2254" s="19">
        <v>-8.9761229441210205E-2</v>
      </c>
      <c r="AM2254" s="51">
        <v>13.129152146662801</v>
      </c>
      <c r="AN2254" s="15"/>
      <c r="AO2254" s="22">
        <v>2.46092931174644E-2</v>
      </c>
      <c r="AP2254" s="22">
        <v>-2.4454579200209998E-2</v>
      </c>
      <c r="AQ2254" s="22">
        <v>3.2301597082550898E-2</v>
      </c>
      <c r="AR2254" s="22">
        <v>-0.113696470115392</v>
      </c>
      <c r="AS2254" s="20"/>
      <c r="AT2254" s="20"/>
      <c r="AU2254" s="20"/>
      <c r="AV2254" s="21"/>
      <c r="AW2254" s="15"/>
      <c r="AX2254" s="25"/>
      <c r="AY2254" s="26"/>
      <c r="AZ2254" s="26"/>
      <c r="BA2254" s="26"/>
      <c r="BB2254" s="85"/>
      <c r="BC2254" s="88">
        <v>-14.065786744919</v>
      </c>
      <c r="BD2254" s="18">
        <v>43899</v>
      </c>
      <c r="BE2254" s="18">
        <v>43915</v>
      </c>
      <c r="BF2254" s="20"/>
      <c r="BG2254" s="18"/>
    </row>
    <row r="2255" spans="2:59" x14ac:dyDescent="0.25">
      <c r="B2255" s="14" t="s">
        <v>6931</v>
      </c>
      <c r="C2255" s="14" t="s">
        <v>6932</v>
      </c>
      <c r="D2255" s="14" t="s">
        <v>6933</v>
      </c>
      <c r="E2255" s="16" t="s">
        <v>36</v>
      </c>
      <c r="F2255" s="16" t="s">
        <v>2142</v>
      </c>
      <c r="G2255" s="81" t="s">
        <v>115</v>
      </c>
      <c r="H2255" s="82" t="s">
        <v>2051</v>
      </c>
      <c r="I2255" s="17" t="s">
        <v>411</v>
      </c>
      <c r="J2255" s="17" t="s">
        <v>6934</v>
      </c>
      <c r="L2255" s="18">
        <v>44022</v>
      </c>
      <c r="M2255" s="83">
        <v>8302.1569740027207</v>
      </c>
      <c r="N2255" s="84">
        <v>8302.1569740027207</v>
      </c>
      <c r="O2255" s="84">
        <v>9141.2461249977405</v>
      </c>
      <c r="P2255" s="85">
        <f t="shared" si="35"/>
        <v>0.90820844997265326</v>
      </c>
      <c r="Q2255" s="18">
        <v>43899</v>
      </c>
      <c r="R2255" s="86">
        <v>7576331.6936015598</v>
      </c>
      <c r="S2255" s="86">
        <v>4863196.5528906202</v>
      </c>
      <c r="T2255" s="15"/>
      <c r="U2255" s="19">
        <v>-5.6943740682981999E-3</v>
      </c>
      <c r="V2255" s="51">
        <v>-0.52752449146282698</v>
      </c>
      <c r="W2255" s="19">
        <v>1.79022838619858E-2</v>
      </c>
      <c r="X2255" s="51">
        <v>2.5791456372644501</v>
      </c>
      <c r="Y2255" s="19">
        <v>-1.3700200635867099E-2</v>
      </c>
      <c r="Z2255" s="51">
        <v>17.961653394653698</v>
      </c>
      <c r="AA2255" s="19">
        <v>0.122851151441864</v>
      </c>
      <c r="AB2255" s="51">
        <v>32.861782047373701</v>
      </c>
      <c r="AC2255" s="19">
        <v>0.25419174946175199</v>
      </c>
      <c r="AD2255" s="51">
        <v>49.7050304444274</v>
      </c>
      <c r="AE2255" s="19">
        <v>0.209836031552113</v>
      </c>
      <c r="AF2255" s="87">
        <v>38.760835203807801</v>
      </c>
      <c r="AG2255" s="19">
        <v>-3.4058173265293597E-2</v>
      </c>
      <c r="AH2255" s="51">
        <v>-5.2046383183551397</v>
      </c>
      <c r="AI2255" s="19">
        <v>1.6281423482723802E-2</v>
      </c>
      <c r="AJ2255" s="51">
        <v>15.3550595552661</v>
      </c>
      <c r="AK2255" s="19">
        <v>0.28601362549496101</v>
      </c>
      <c r="AL2255" s="19">
        <v>5.0048753006194602E-2</v>
      </c>
      <c r="AM2255" s="51">
        <v>25.856030882831</v>
      </c>
      <c r="AN2255" s="15"/>
      <c r="AO2255" s="22">
        <v>3.7131922108528698E-2</v>
      </c>
      <c r="AP2255" s="22">
        <v>-2.33476095081642E-2</v>
      </c>
      <c r="AQ2255" s="22">
        <v>0.14107491950926501</v>
      </c>
      <c r="AR2255" s="22">
        <v>-8.9771309563802804E-2</v>
      </c>
      <c r="AS2255" s="20">
        <v>8</v>
      </c>
      <c r="AT2255" s="20">
        <v>4</v>
      </c>
      <c r="AU2255" s="20">
        <v>7</v>
      </c>
      <c r="AV2255" s="21">
        <v>5</v>
      </c>
      <c r="AW2255" s="15"/>
      <c r="AX2255" s="25">
        <v>0.13195507265540099</v>
      </c>
      <c r="AY2255" s="26">
        <v>0.97703875017214203</v>
      </c>
      <c r="AZ2255" s="26">
        <v>0.96102836816044102</v>
      </c>
      <c r="BA2255" s="26">
        <v>1.5399091088565899</v>
      </c>
      <c r="BB2255" s="85">
        <v>1.36587376454918E-2</v>
      </c>
      <c r="BC2255" s="88">
        <v>-12.511027898814101</v>
      </c>
      <c r="BD2255" s="18">
        <v>43899</v>
      </c>
      <c r="BE2255" s="18">
        <v>43915</v>
      </c>
      <c r="BF2255" s="20"/>
      <c r="BG2255" s="18"/>
    </row>
    <row r="2256" spans="2:59" x14ac:dyDescent="0.25">
      <c r="B2256" s="14" t="s">
        <v>6935</v>
      </c>
      <c r="C2256" s="14" t="s">
        <v>6936</v>
      </c>
      <c r="D2256" s="14" t="s">
        <v>6933</v>
      </c>
      <c r="E2256" s="16" t="s">
        <v>565</v>
      </c>
      <c r="F2256" s="16" t="s">
        <v>2142</v>
      </c>
      <c r="G2256" s="81" t="s">
        <v>115</v>
      </c>
      <c r="H2256" s="82" t="s">
        <v>2051</v>
      </c>
      <c r="I2256" s="17" t="s">
        <v>411</v>
      </c>
      <c r="J2256" s="17" t="s">
        <v>6937</v>
      </c>
      <c r="L2256" s="18">
        <v>44022</v>
      </c>
      <c r="M2256" s="83">
        <v>8169.2611740007997</v>
      </c>
      <c r="N2256" s="84">
        <v>8169.2611740007997</v>
      </c>
      <c r="O2256" s="84">
        <v>8969.07321000099</v>
      </c>
      <c r="P2256" s="85">
        <f t="shared" si="35"/>
        <v>0.91082556499724432</v>
      </c>
      <c r="Q2256" s="18">
        <v>43899</v>
      </c>
      <c r="R2256" s="86">
        <v>3863442.8747109398</v>
      </c>
      <c r="S2256" s="86">
        <v>2679842.18345703</v>
      </c>
      <c r="T2256" s="15"/>
      <c r="U2256" s="19">
        <v>-5.6665917491045504E-3</v>
      </c>
      <c r="V2256" s="51">
        <v>-0.52474625954346299</v>
      </c>
      <c r="W2256" s="19">
        <v>1.8644390265762902E-2</v>
      </c>
      <c r="X2256" s="51">
        <v>2.65335627764216</v>
      </c>
      <c r="Y2256" s="19">
        <v>-9.4940543713164498E-3</v>
      </c>
      <c r="Z2256" s="51">
        <v>18.382268021116001</v>
      </c>
      <c r="AA2256" s="19">
        <v>0.13259836741970499</v>
      </c>
      <c r="AB2256" s="51">
        <v>33.836503645114099</v>
      </c>
      <c r="AC2256" s="19">
        <v>0.27601393783697897</v>
      </c>
      <c r="AD2256" s="51">
        <v>51.887249281979201</v>
      </c>
      <c r="AE2256" s="19"/>
      <c r="AF2256" s="87"/>
      <c r="AG2256" s="19">
        <v>-3.3818536494436599E-2</v>
      </c>
      <c r="AH2256" s="51">
        <v>-5.1806746412694302</v>
      </c>
      <c r="AI2256" s="19">
        <v>2.0856917870332801E-2</v>
      </c>
      <c r="AJ2256" s="51">
        <v>15.8126089940342</v>
      </c>
      <c r="AK2256" s="19">
        <v>0.370019393733237</v>
      </c>
      <c r="AL2256" s="19">
        <v>0.14577597647075899</v>
      </c>
      <c r="AM2256" s="51">
        <v>65.455831765313604</v>
      </c>
      <c r="AN2256" s="15"/>
      <c r="AO2256" s="22">
        <v>3.7154383409870199E-2</v>
      </c>
      <c r="AP2256" s="22">
        <v>-2.3275187156286799E-2</v>
      </c>
      <c r="AQ2256" s="22">
        <v>0.14189950578846</v>
      </c>
      <c r="AR2256" s="22">
        <v>-8.9105697351478705E-2</v>
      </c>
      <c r="AS2256" s="20">
        <v>8</v>
      </c>
      <c r="AT2256" s="20">
        <v>4</v>
      </c>
      <c r="AU2256" s="20">
        <v>7</v>
      </c>
      <c r="AV2256" s="21">
        <v>5</v>
      </c>
      <c r="AW2256" s="15"/>
      <c r="AX2256" s="25">
        <v>0.13192563775010099</v>
      </c>
      <c r="AY2256" s="26">
        <v>1.04690891536666</v>
      </c>
      <c r="AZ2256" s="26">
        <v>0.99205860236452303</v>
      </c>
      <c r="BA2256" s="26">
        <v>1.6552405833735999</v>
      </c>
      <c r="BB2256" s="85">
        <v>1.36561451092348E-2</v>
      </c>
      <c r="BC2256" s="88">
        <v>-12.4785993802652</v>
      </c>
      <c r="BD2256" s="18">
        <v>43899</v>
      </c>
      <c r="BE2256" s="18">
        <v>43915</v>
      </c>
      <c r="BF2256" s="20"/>
      <c r="BG2256" s="18"/>
    </row>
    <row r="2257" spans="2:59" x14ac:dyDescent="0.25">
      <c r="B2257" s="14" t="s">
        <v>6938</v>
      </c>
      <c r="C2257" s="14" t="s">
        <v>6939</v>
      </c>
      <c r="D2257" s="14" t="s">
        <v>6933</v>
      </c>
      <c r="E2257" s="16" t="s">
        <v>43</v>
      </c>
      <c r="F2257" s="16" t="s">
        <v>2142</v>
      </c>
      <c r="G2257" s="81" t="s">
        <v>115</v>
      </c>
      <c r="H2257" s="82" t="s">
        <v>2051</v>
      </c>
      <c r="I2257" s="17" t="s">
        <v>411</v>
      </c>
      <c r="J2257" s="17" t="s">
        <v>6940</v>
      </c>
      <c r="L2257" s="18">
        <v>44022</v>
      </c>
      <c r="M2257" s="83">
        <v>8538.1642799973506</v>
      </c>
      <c r="N2257" s="84">
        <v>8538.1642799973506</v>
      </c>
      <c r="O2257" s="84">
        <v>9390.9258649945295</v>
      </c>
      <c r="P2257" s="85">
        <f t="shared" si="35"/>
        <v>0.90919302342957264</v>
      </c>
      <c r="Q2257" s="18">
        <v>43899</v>
      </c>
      <c r="R2257" s="86">
        <v>2178427.8128867201</v>
      </c>
      <c r="S2257" s="86">
        <v>993135.73673925805</v>
      </c>
      <c r="T2257" s="15"/>
      <c r="U2257" s="19">
        <v>-5.6839767903511503E-3</v>
      </c>
      <c r="V2257" s="51">
        <v>-0.52648476366812202</v>
      </c>
      <c r="W2257" s="19">
        <v>1.8187885847510198E-2</v>
      </c>
      <c r="X2257" s="51">
        <v>2.6077058358168901</v>
      </c>
      <c r="Y2257" s="19">
        <v>-1.20666746206552E-2</v>
      </c>
      <c r="Z2257" s="51">
        <v>18.125005996174899</v>
      </c>
      <c r="AA2257" s="19">
        <v>0.12671078913263001</v>
      </c>
      <c r="AB2257" s="51">
        <v>33.247745816421201</v>
      </c>
      <c r="AC2257" s="19">
        <v>0.26291229798342097</v>
      </c>
      <c r="AD2257" s="51">
        <v>50.577085296623402</v>
      </c>
      <c r="AE2257" s="19">
        <v>0.222624366746459</v>
      </c>
      <c r="AF2257" s="87">
        <v>40.0396687232424</v>
      </c>
      <c r="AG2257" s="19">
        <v>-3.3960889365516798E-2</v>
      </c>
      <c r="AH2257" s="51">
        <v>-5.1949099283810902</v>
      </c>
      <c r="AI2257" s="19">
        <v>1.80655122840108E-2</v>
      </c>
      <c r="AJ2257" s="51">
        <v>15.533468435402</v>
      </c>
      <c r="AK2257" s="19">
        <v>0.225541168805794</v>
      </c>
      <c r="AL2257" s="19">
        <v>4.0951292527097401E-2</v>
      </c>
      <c r="AM2257" s="51">
        <v>15.8696599421237</v>
      </c>
      <c r="AN2257" s="15"/>
      <c r="AO2257" s="22">
        <v>3.7145288919418797E-2</v>
      </c>
      <c r="AP2257" s="22">
        <v>-2.3321662384660199E-2</v>
      </c>
      <c r="AQ2257" s="22">
        <v>0.14137356838735299</v>
      </c>
      <c r="AR2257" s="22">
        <v>-8.9492566648987096E-2</v>
      </c>
      <c r="AS2257" s="20">
        <v>8</v>
      </c>
      <c r="AT2257" s="20">
        <v>4</v>
      </c>
      <c r="AU2257" s="20">
        <v>7</v>
      </c>
      <c r="AV2257" s="21">
        <v>5</v>
      </c>
      <c r="AW2257" s="15"/>
      <c r="AX2257" s="25">
        <v>0.13194692961566001</v>
      </c>
      <c r="AY2257" s="26">
        <v>1.00494463026007</v>
      </c>
      <c r="AZ2257" s="26">
        <v>0.97343072724652302</v>
      </c>
      <c r="BA2257" s="26">
        <v>1.5859136214148699</v>
      </c>
      <c r="BB2257" s="85">
        <v>1.3658080094755901E-2</v>
      </c>
      <c r="BC2257" s="88">
        <v>-12.4992023349914</v>
      </c>
      <c r="BD2257" s="18">
        <v>43899</v>
      </c>
      <c r="BE2257" s="18">
        <v>43915</v>
      </c>
      <c r="BF2257" s="20"/>
      <c r="BG2257" s="18"/>
    </row>
    <row r="2258" spans="2:59" x14ac:dyDescent="0.25">
      <c r="B2258" s="14" t="s">
        <v>6941</v>
      </c>
      <c r="C2258" s="14" t="s">
        <v>6942</v>
      </c>
      <c r="D2258" s="14" t="s">
        <v>6933</v>
      </c>
      <c r="E2258" s="16" t="s">
        <v>2317</v>
      </c>
      <c r="F2258" s="16" t="s">
        <v>2142</v>
      </c>
      <c r="G2258" s="81" t="s">
        <v>115</v>
      </c>
      <c r="H2258" s="82" t="s">
        <v>2051</v>
      </c>
      <c r="I2258" s="17" t="s">
        <v>411</v>
      </c>
      <c r="J2258" s="17" t="s">
        <v>6943</v>
      </c>
      <c r="L2258" s="18">
        <v>44022</v>
      </c>
      <c r="M2258" s="83">
        <v>8708.5835999995506</v>
      </c>
      <c r="N2258" s="84">
        <v>8708.5835999995506</v>
      </c>
      <c r="O2258" s="84">
        <v>9570.7251199930906</v>
      </c>
      <c r="P2258" s="85">
        <f t="shared" si="35"/>
        <v>0.90991889233214518</v>
      </c>
      <c r="Q2258" s="18">
        <v>43899</v>
      </c>
      <c r="R2258" s="86">
        <v>371229.07174365199</v>
      </c>
      <c r="S2258" s="86">
        <v>150781.601869873</v>
      </c>
      <c r="T2258" s="15"/>
      <c r="U2258" s="19">
        <v>-5.6743387995083997E-3</v>
      </c>
      <c r="V2258" s="51">
        <v>-0.525520964583848</v>
      </c>
      <c r="W2258" s="19">
        <v>1.8391790432360701E-2</v>
      </c>
      <c r="X2258" s="51">
        <v>2.6280962943019399</v>
      </c>
      <c r="Y2258" s="19">
        <v>-1.1004306294125899E-2</v>
      </c>
      <c r="Z2258" s="51">
        <v>18.231242828827799</v>
      </c>
      <c r="AA2258" s="19">
        <v>0.129082155042852</v>
      </c>
      <c r="AB2258" s="51">
        <v>33.484882407472497</v>
      </c>
      <c r="AC2258" s="19">
        <v>0.26836056710832101</v>
      </c>
      <c r="AD2258" s="51">
        <v>51.1219122090843</v>
      </c>
      <c r="AE2258" s="19">
        <v>0.23048967578157301</v>
      </c>
      <c r="AF2258" s="87">
        <v>40.826199626782902</v>
      </c>
      <c r="AG2258" s="19">
        <v>-3.3900185717357097E-2</v>
      </c>
      <c r="AH2258" s="51">
        <v>-5.1888395635614897</v>
      </c>
      <c r="AI2258" s="19">
        <v>1.9210569829738199E-2</v>
      </c>
      <c r="AJ2258" s="51">
        <v>15.647974189967499</v>
      </c>
      <c r="AK2258" s="19">
        <v>0.23230257012444799</v>
      </c>
      <c r="AL2258" s="19">
        <v>4.22849007372861E-2</v>
      </c>
      <c r="AM2258" s="51">
        <v>16.959623057860899</v>
      </c>
      <c r="AN2258" s="15"/>
      <c r="AO2258" s="22">
        <v>3.7143748249945902E-2</v>
      </c>
      <c r="AP2258" s="22">
        <v>-2.3302823408812401E-2</v>
      </c>
      <c r="AQ2258" s="22">
        <v>0.14157592041738101</v>
      </c>
      <c r="AR2258" s="22">
        <v>-8.9337569219496801E-2</v>
      </c>
      <c r="AS2258" s="20">
        <v>8</v>
      </c>
      <c r="AT2258" s="20">
        <v>4</v>
      </c>
      <c r="AU2258" s="20">
        <v>7</v>
      </c>
      <c r="AV2258" s="21">
        <v>5</v>
      </c>
      <c r="AW2258" s="15"/>
      <c r="AX2258" s="25">
        <v>0.13193753469182401</v>
      </c>
      <c r="AY2258" s="26">
        <v>1.0215936200857001</v>
      </c>
      <c r="AZ2258" s="26">
        <v>0.98080099345043004</v>
      </c>
      <c r="BA2258" s="26">
        <v>1.6134312537142299</v>
      </c>
      <c r="BB2258" s="85">
        <v>1.36572196085217E-2</v>
      </c>
      <c r="BC2258" s="88">
        <v>-12.489785183526701</v>
      </c>
      <c r="BD2258" s="18">
        <v>43899</v>
      </c>
      <c r="BE2258" s="18">
        <v>43915</v>
      </c>
      <c r="BF2258" s="20"/>
      <c r="BG2258" s="18"/>
    </row>
    <row r="2259" spans="2:59" x14ac:dyDescent="0.25">
      <c r="B2259" s="14" t="s">
        <v>6944</v>
      </c>
      <c r="C2259" s="14" t="s">
        <v>6945</v>
      </c>
      <c r="D2259" s="14" t="s">
        <v>6933</v>
      </c>
      <c r="E2259" s="16" t="s">
        <v>257</v>
      </c>
      <c r="F2259" s="16" t="s">
        <v>2142</v>
      </c>
      <c r="G2259" s="81" t="s">
        <v>115</v>
      </c>
      <c r="H2259" s="82" t="s">
        <v>2051</v>
      </c>
      <c r="I2259" s="17" t="s">
        <v>411</v>
      </c>
      <c r="J2259" s="17" t="s">
        <v>6946</v>
      </c>
      <c r="L2259" s="18">
        <v>44022</v>
      </c>
      <c r="M2259" s="83">
        <v>7780.5800459981001</v>
      </c>
      <c r="N2259" s="84">
        <v>7780.5800459981001</v>
      </c>
      <c r="O2259" s="84">
        <v>8576.3166999965906</v>
      </c>
      <c r="P2259" s="85">
        <f t="shared" si="35"/>
        <v>0.9072169694947475</v>
      </c>
      <c r="Q2259" s="18">
        <v>43899</v>
      </c>
      <c r="R2259" s="86">
        <v>702587.21461523406</v>
      </c>
      <c r="S2259" s="86">
        <v>278981.590737305</v>
      </c>
      <c r="T2259" s="15"/>
      <c r="U2259" s="19">
        <v>-5.6975120178322002E-3</v>
      </c>
      <c r="V2259" s="51">
        <v>-0.52783828641622699</v>
      </c>
      <c r="W2259" s="19">
        <v>1.7658726166700899E-2</v>
      </c>
      <c r="X2259" s="51">
        <v>2.55478986773596</v>
      </c>
      <c r="Y2259" s="19">
        <v>-1.53848537192971E-2</v>
      </c>
      <c r="Z2259" s="51">
        <v>17.793188086332499</v>
      </c>
      <c r="AA2259" s="19">
        <v>0.106472185241728</v>
      </c>
      <c r="AB2259" s="51">
        <v>31.2238854273455</v>
      </c>
      <c r="AC2259" s="19">
        <v>0.158100733064202</v>
      </c>
      <c r="AD2259" s="51">
        <v>40.095928804657902</v>
      </c>
      <c r="AE2259" s="19">
        <v>0.144726680260646</v>
      </c>
      <c r="AF2259" s="87">
        <v>32.249900074675701</v>
      </c>
      <c r="AG2259" s="19">
        <v>-3.4120112213713603E-2</v>
      </c>
      <c r="AH2259" s="51">
        <v>-5.2108322131971399</v>
      </c>
      <c r="AI2259" s="19">
        <v>1.44522754817444E-2</v>
      </c>
      <c r="AJ2259" s="51">
        <v>15.1721447551681</v>
      </c>
      <c r="AK2259" s="19">
        <v>0.49909258752479202</v>
      </c>
      <c r="AL2259" s="19">
        <v>8.6484140165412102E-2</v>
      </c>
      <c r="AM2259" s="51">
        <v>46.458238273276898</v>
      </c>
      <c r="AN2259" s="15"/>
      <c r="AO2259" s="22">
        <v>3.6556978096996297E-2</v>
      </c>
      <c r="AP2259" s="22">
        <v>-2.37082673384066E-2</v>
      </c>
      <c r="AQ2259" s="22">
        <v>0.140306192692224</v>
      </c>
      <c r="AR2259" s="22">
        <v>-9.33669212899986E-2</v>
      </c>
      <c r="AS2259" s="20">
        <v>8</v>
      </c>
      <c r="AT2259" s="20">
        <v>4</v>
      </c>
      <c r="AU2259" s="20">
        <v>7</v>
      </c>
      <c r="AV2259" s="21">
        <v>5</v>
      </c>
      <c r="AW2259" s="15"/>
      <c r="AX2259" s="25">
        <v>0.13178486926539301</v>
      </c>
      <c r="AY2259" s="26">
        <v>0.85107572755896399</v>
      </c>
      <c r="AZ2259" s="26">
        <v>0.90545411225684802</v>
      </c>
      <c r="BA2259" s="26">
        <v>1.32972616773986</v>
      </c>
      <c r="BB2259" s="85">
        <v>1.36387799585464E-2</v>
      </c>
      <c r="BC2259" s="88">
        <v>-12.521855821862101</v>
      </c>
      <c r="BD2259" s="18">
        <v>43899</v>
      </c>
      <c r="BE2259" s="18">
        <v>43915</v>
      </c>
      <c r="BF2259" s="20"/>
      <c r="BG2259" s="18"/>
    </row>
    <row r="2260" spans="2:59" x14ac:dyDescent="0.25">
      <c r="B2260" s="14" t="s">
        <v>6947</v>
      </c>
      <c r="C2260" s="14" t="s">
        <v>6948</v>
      </c>
      <c r="D2260" s="14" t="s">
        <v>6933</v>
      </c>
      <c r="E2260" s="16" t="s">
        <v>55</v>
      </c>
      <c r="F2260" s="16" t="s">
        <v>2142</v>
      </c>
      <c r="G2260" s="81" t="s">
        <v>115</v>
      </c>
      <c r="H2260" s="82" t="s">
        <v>2051</v>
      </c>
      <c r="I2260" s="17" t="s">
        <v>411</v>
      </c>
      <c r="J2260" s="17" t="s">
        <v>6949</v>
      </c>
      <c r="L2260" s="18">
        <v>44022</v>
      </c>
      <c r="M2260" s="83">
        <v>8703.2677679955996</v>
      </c>
      <c r="N2260" s="84">
        <v>8703.2677679955996</v>
      </c>
      <c r="O2260" s="84">
        <v>9551.9908500015699</v>
      </c>
      <c r="P2260" s="85">
        <f t="shared" si="35"/>
        <v>0.91114699591595283</v>
      </c>
      <c r="Q2260" s="18">
        <v>43899</v>
      </c>
      <c r="R2260" s="86">
        <v>612608.94843261701</v>
      </c>
      <c r="S2260" s="86">
        <v>1463704.42716797</v>
      </c>
      <c r="T2260" s="15"/>
      <c r="U2260" s="19">
        <v>-5.6654241388969196E-3</v>
      </c>
      <c r="V2260" s="51">
        <v>-0.52462949852270002</v>
      </c>
      <c r="W2260" s="19">
        <v>1.8717375807682402E-2</v>
      </c>
      <c r="X2260" s="51">
        <v>2.6606548318341101</v>
      </c>
      <c r="Y2260" s="19">
        <v>-8.9744703209362307E-3</v>
      </c>
      <c r="Z2260" s="51">
        <v>18.434226426150399</v>
      </c>
      <c r="AA2260" s="19">
        <v>0.13379031066870101</v>
      </c>
      <c r="AB2260" s="51">
        <v>33.9556979700574</v>
      </c>
      <c r="AC2260" s="19">
        <v>0.27870456362521501</v>
      </c>
      <c r="AD2260" s="51">
        <v>52.156311860773698</v>
      </c>
      <c r="AE2260" s="19">
        <v>0.24539857421943501</v>
      </c>
      <c r="AF2260" s="87">
        <v>42.317089470569002</v>
      </c>
      <c r="AG2260" s="19">
        <v>-3.3789873745263301E-2</v>
      </c>
      <c r="AH2260" s="51">
        <v>-5.1778083663521102</v>
      </c>
      <c r="AI2260" s="19">
        <v>2.1427980545922799E-2</v>
      </c>
      <c r="AJ2260" s="51">
        <v>15.8697152615932</v>
      </c>
      <c r="AK2260" s="19">
        <v>0.34814614696195401</v>
      </c>
      <c r="AL2260" s="19">
        <v>5.9711784655519302E-2</v>
      </c>
      <c r="AM2260" s="51">
        <v>32.069283029530197</v>
      </c>
      <c r="AN2260" s="15"/>
      <c r="AO2260" s="22">
        <v>3.71641200963495E-2</v>
      </c>
      <c r="AP2260" s="22">
        <v>-2.32668588414526E-2</v>
      </c>
      <c r="AQ2260" s="22">
        <v>0.14201522104849601</v>
      </c>
      <c r="AR2260" s="22">
        <v>-8.9030530492891599E-2</v>
      </c>
      <c r="AS2260" s="20">
        <v>8</v>
      </c>
      <c r="AT2260" s="20">
        <v>4</v>
      </c>
      <c r="AU2260" s="20">
        <v>7</v>
      </c>
      <c r="AV2260" s="21">
        <v>5</v>
      </c>
      <c r="AW2260" s="15"/>
      <c r="AX2260" s="25">
        <v>0.13192486628991901</v>
      </c>
      <c r="AY2260" s="26">
        <v>1.0556848176056499</v>
      </c>
      <c r="AZ2260" s="26">
        <v>0.99597068093498797</v>
      </c>
      <c r="BA2260" s="26">
        <v>1.6698518686535</v>
      </c>
      <c r="BB2260" s="85">
        <v>1.36561402986445E-2</v>
      </c>
      <c r="BC2260" s="88">
        <v>-12.473336257462501</v>
      </c>
      <c r="BD2260" s="18">
        <v>43899</v>
      </c>
      <c r="BE2260" s="18">
        <v>43915</v>
      </c>
      <c r="BF2260" s="20"/>
      <c r="BG2260" s="18"/>
    </row>
    <row r="2261" spans="2:59" x14ac:dyDescent="0.25">
      <c r="B2261" s="14" t="s">
        <v>6950</v>
      </c>
      <c r="C2261" s="14" t="s">
        <v>6951</v>
      </c>
      <c r="D2261" s="14" t="s">
        <v>6933</v>
      </c>
      <c r="E2261" s="16" t="s">
        <v>59</v>
      </c>
      <c r="F2261" s="16" t="s">
        <v>2142</v>
      </c>
      <c r="G2261" s="81" t="s">
        <v>115</v>
      </c>
      <c r="H2261" s="82" t="s">
        <v>2051</v>
      </c>
      <c r="I2261" s="17" t="s">
        <v>411</v>
      </c>
      <c r="J2261" s="17" t="s">
        <v>6952</v>
      </c>
      <c r="L2261" s="18">
        <v>44022</v>
      </c>
      <c r="M2261" s="83">
        <v>8583.7397219985705</v>
      </c>
      <c r="N2261" s="84">
        <v>8583.7397219985705</v>
      </c>
      <c r="O2261" s="84">
        <v>9423.9180749952793</v>
      </c>
      <c r="P2261" s="85">
        <f t="shared" si="35"/>
        <v>0.91084617392568645</v>
      </c>
      <c r="Q2261" s="18">
        <v>43899</v>
      </c>
      <c r="R2261" s="86">
        <v>2490698.0616484401</v>
      </c>
      <c r="S2261" s="86">
        <v>1807957.9669550799</v>
      </c>
      <c r="T2261" s="15"/>
      <c r="U2261" s="19">
        <v>-5.6656728684174604E-3</v>
      </c>
      <c r="V2261" s="51">
        <v>-0.52465437147475302</v>
      </c>
      <c r="W2261" s="19">
        <v>1.8634112497238699E-2</v>
      </c>
      <c r="X2261" s="51">
        <v>2.6523285007897401</v>
      </c>
      <c r="Y2261" s="19">
        <v>-9.5537488414265698E-3</v>
      </c>
      <c r="Z2261" s="51">
        <v>18.376298574119598</v>
      </c>
      <c r="AA2261" s="19">
        <v>0.132447048386966</v>
      </c>
      <c r="AB2261" s="51">
        <v>33.821371741883901</v>
      </c>
      <c r="AC2261" s="19">
        <v>0.27593894819612602</v>
      </c>
      <c r="AD2261" s="51">
        <v>51.879750317893901</v>
      </c>
      <c r="AE2261" s="19">
        <v>0.241714554618811</v>
      </c>
      <c r="AF2261" s="87">
        <v>41.948687510506701</v>
      </c>
      <c r="AG2261" s="19">
        <v>-3.3819726833826301E-2</v>
      </c>
      <c r="AH2261" s="51">
        <v>-5.1807936752084096</v>
      </c>
      <c r="AI2261" s="19">
        <v>2.0798931540412E-2</v>
      </c>
      <c r="AJ2261" s="51">
        <v>15.806810361042199</v>
      </c>
      <c r="AK2261" s="19">
        <v>0.329631115715601</v>
      </c>
      <c r="AL2261" s="19">
        <v>5.6870480926590999E-2</v>
      </c>
      <c r="AM2261" s="51">
        <v>30.217779904895</v>
      </c>
      <c r="AN2261" s="15"/>
      <c r="AO2261" s="22">
        <v>3.7153439649046001E-2</v>
      </c>
      <c r="AP2261" s="22">
        <v>-2.3278600066078101E-2</v>
      </c>
      <c r="AQ2261" s="22">
        <v>0.14184291064884699</v>
      </c>
      <c r="AR2261" s="22">
        <v>-8.9098460124660106E-2</v>
      </c>
      <c r="AS2261" s="20">
        <v>8</v>
      </c>
      <c r="AT2261" s="20">
        <v>4</v>
      </c>
      <c r="AU2261" s="20">
        <v>7</v>
      </c>
      <c r="AV2261" s="21">
        <v>5</v>
      </c>
      <c r="AW2261" s="15"/>
      <c r="AX2261" s="25">
        <v>0.13192722849897101</v>
      </c>
      <c r="AY2261" s="26">
        <v>1.0458918941603801</v>
      </c>
      <c r="AZ2261" s="26">
        <v>0.99153636792289002</v>
      </c>
      <c r="BA2261" s="26">
        <v>1.6535574939298401</v>
      </c>
      <c r="BB2261" s="85">
        <v>1.36563013940031E-2</v>
      </c>
      <c r="BC2261" s="88">
        <v>-12.475667314211</v>
      </c>
      <c r="BD2261" s="18">
        <v>43899</v>
      </c>
      <c r="BE2261" s="18">
        <v>43915</v>
      </c>
      <c r="BF2261" s="20"/>
      <c r="BG2261" s="18"/>
    </row>
    <row r="2262" spans="2:59" x14ac:dyDescent="0.25">
      <c r="B2262" s="14" t="s">
        <v>6953</v>
      </c>
      <c r="C2262" s="14" t="s">
        <v>6954</v>
      </c>
      <c r="D2262" s="14" t="s">
        <v>6955</v>
      </c>
      <c r="E2262" s="16" t="s">
        <v>36</v>
      </c>
      <c r="F2262" s="16" t="s">
        <v>2142</v>
      </c>
      <c r="G2262" s="81" t="s">
        <v>205</v>
      </c>
      <c r="H2262" s="82" t="s">
        <v>206</v>
      </c>
      <c r="I2262" s="17" t="s">
        <v>31</v>
      </c>
      <c r="J2262" s="17" t="s">
        <v>6956</v>
      </c>
      <c r="L2262" s="18">
        <v>44022</v>
      </c>
      <c r="M2262" s="83">
        <v>1410.62370000035</v>
      </c>
      <c r="N2262" s="84">
        <v>1410.62370000035</v>
      </c>
      <c r="O2262" s="84">
        <v>1436.10390000045</v>
      </c>
      <c r="P2262" s="85">
        <f t="shared" si="35"/>
        <v>0.98225741187661142</v>
      </c>
      <c r="Q2262" s="18">
        <v>43747</v>
      </c>
      <c r="R2262" s="86">
        <v>15991440.459000001</v>
      </c>
      <c r="S2262" s="86">
        <v>7015398.5153750004</v>
      </c>
      <c r="T2262" s="15"/>
      <c r="U2262" s="19">
        <v>-1.67601810062479E-3</v>
      </c>
      <c r="V2262" s="51">
        <v>-0.125688894695486</v>
      </c>
      <c r="W2262" s="19">
        <v>8.8340510174020892E-3</v>
      </c>
      <c r="X2262" s="51">
        <v>1.67232235280608</v>
      </c>
      <c r="Y2262" s="19">
        <v>5.9782171501865404E-3</v>
      </c>
      <c r="Z2262" s="51">
        <v>19.929495173273601</v>
      </c>
      <c r="AA2262" s="19">
        <v>6.4132259285543097E-3</v>
      </c>
      <c r="AB2262" s="51">
        <v>21.217989496013601</v>
      </c>
      <c r="AC2262" s="19">
        <v>5.2743613772690899E-2</v>
      </c>
      <c r="AD2262" s="51">
        <v>29.560216875514001</v>
      </c>
      <c r="AE2262" s="19">
        <v>8.4624009863618996E-2</v>
      </c>
      <c r="AF2262" s="87">
        <v>26.239633034972901</v>
      </c>
      <c r="AG2262" s="19">
        <v>1.67091466573766E-3</v>
      </c>
      <c r="AH2262" s="51">
        <v>-1.6317295252520101</v>
      </c>
      <c r="AI2262" s="19">
        <v>8.9630693255457992E-3</v>
      </c>
      <c r="AJ2262" s="51">
        <v>14.6232241395483</v>
      </c>
      <c r="AK2262" s="19">
        <v>0.41052496325224602</v>
      </c>
      <c r="AL2262" s="19">
        <v>3.8766060477428303E-2</v>
      </c>
      <c r="AM2262" s="51">
        <v>40.502510996710001</v>
      </c>
      <c r="AN2262" s="15"/>
      <c r="AO2262" s="22">
        <v>2.0238582372258E-2</v>
      </c>
      <c r="AP2262" s="22">
        <v>-2.36965710109871E-2</v>
      </c>
      <c r="AQ2262" s="22">
        <v>1.5328696468713999E-2</v>
      </c>
      <c r="AR2262" s="22">
        <v>-1.6215603400269198E-2</v>
      </c>
      <c r="AS2262" s="20">
        <v>7</v>
      </c>
      <c r="AT2262" s="20">
        <v>5</v>
      </c>
      <c r="AU2262" s="20">
        <v>7</v>
      </c>
      <c r="AV2262" s="21">
        <v>5</v>
      </c>
      <c r="AW2262" s="15"/>
      <c r="AX2262" s="25">
        <v>4.26441577163496E-2</v>
      </c>
      <c r="AY2262" s="26">
        <v>-0.45518973768639598</v>
      </c>
      <c r="AZ2262" s="26">
        <v>0.57375168957605605</v>
      </c>
      <c r="BA2262" s="26">
        <v>-0.59124620667171301</v>
      </c>
      <c r="BB2262" s="85">
        <v>4.3956432232380403E-3</v>
      </c>
      <c r="BC2262" s="88">
        <v>-6.0482531939851496</v>
      </c>
      <c r="BD2262" s="18">
        <v>43747</v>
      </c>
      <c r="BE2262" s="18">
        <v>43783</v>
      </c>
      <c r="BF2262" s="20"/>
      <c r="BG2262" s="18"/>
    </row>
    <row r="2263" spans="2:59" x14ac:dyDescent="0.25">
      <c r="B2263" s="14" t="s">
        <v>6957</v>
      </c>
      <c r="C2263" s="14" t="s">
        <v>6958</v>
      </c>
      <c r="D2263" s="14" t="s">
        <v>6955</v>
      </c>
      <c r="E2263" s="16" t="s">
        <v>43</v>
      </c>
      <c r="F2263" s="16" t="s">
        <v>2142</v>
      </c>
      <c r="G2263" s="81" t="s">
        <v>205</v>
      </c>
      <c r="H2263" s="82" t="s">
        <v>206</v>
      </c>
      <c r="I2263" s="17" t="s">
        <v>31</v>
      </c>
      <c r="J2263" s="17" t="s">
        <v>6959</v>
      </c>
      <c r="L2263" s="18">
        <v>44022</v>
      </c>
      <c r="M2263" s="83">
        <v>1392.40179999918</v>
      </c>
      <c r="N2263" s="84">
        <v>1392.40179999918</v>
      </c>
      <c r="O2263" s="84">
        <v>1413.75129999965</v>
      </c>
      <c r="P2263" s="85">
        <f t="shared" si="35"/>
        <v>0.9848986876259811</v>
      </c>
      <c r="Q2263" s="18">
        <v>43747</v>
      </c>
      <c r="R2263" s="86">
        <v>102155.372</v>
      </c>
      <c r="S2263" s="86">
        <v>52231.800843505902</v>
      </c>
      <c r="T2263" s="15"/>
      <c r="U2263" s="19">
        <v>-1.6662773432472001E-3</v>
      </c>
      <c r="V2263" s="51">
        <v>-0.124714818957727</v>
      </c>
      <c r="W2263" s="19">
        <v>9.1294791018299293E-3</v>
      </c>
      <c r="X2263" s="51">
        <v>1.70186516124886</v>
      </c>
      <c r="Y2263" s="19">
        <v>7.7665377648372703E-3</v>
      </c>
      <c r="Z2263" s="51">
        <v>20.108327234746</v>
      </c>
      <c r="AA2263" s="19">
        <v>1.0018567518272899E-2</v>
      </c>
      <c r="AB2263" s="51">
        <v>21.578523654985499</v>
      </c>
      <c r="AC2263" s="19">
        <v>6.0294460539807901E-2</v>
      </c>
      <c r="AD2263" s="51">
        <v>30.3153015522403</v>
      </c>
      <c r="AE2263" s="19">
        <v>9.6311174344009501E-2</v>
      </c>
      <c r="AF2263" s="87">
        <v>27.408349483012</v>
      </c>
      <c r="AG2263" s="19">
        <v>1.76856096732081E-3</v>
      </c>
      <c r="AH2263" s="51">
        <v>-1.6219648950937</v>
      </c>
      <c r="AI2263" s="19">
        <v>1.0855502516278599E-2</v>
      </c>
      <c r="AJ2263" s="51">
        <v>14.812467458628801</v>
      </c>
      <c r="AK2263" s="19">
        <v>0.39240179999964298</v>
      </c>
      <c r="AL2263" s="19">
        <v>3.7281760096448097E-2</v>
      </c>
      <c r="AM2263" s="51">
        <v>38.690194671449703</v>
      </c>
      <c r="AN2263" s="15"/>
      <c r="AO2263" s="22">
        <v>2.02485564968811E-2</v>
      </c>
      <c r="AP2263" s="22">
        <v>-2.3687004242674399E-2</v>
      </c>
      <c r="AQ2263" s="22">
        <v>1.56259216655599E-2</v>
      </c>
      <c r="AR2263" s="22">
        <v>-1.59172627672888E-2</v>
      </c>
      <c r="AS2263" s="20">
        <v>7</v>
      </c>
      <c r="AT2263" s="20">
        <v>5</v>
      </c>
      <c r="AU2263" s="20">
        <v>7</v>
      </c>
      <c r="AV2263" s="21">
        <v>5</v>
      </c>
      <c r="AW2263" s="15"/>
      <c r="AX2263" s="25">
        <v>4.2649368368438398E-2</v>
      </c>
      <c r="AY2263" s="26">
        <v>-0.37779859318425202</v>
      </c>
      <c r="AZ2263" s="26">
        <v>0.58584902350412404</v>
      </c>
      <c r="BA2263" s="26">
        <v>-0.49164603680810598</v>
      </c>
      <c r="BB2263" s="85">
        <v>4.3962245249622401E-3</v>
      </c>
      <c r="BC2263" s="88">
        <v>-6.0151527358684698</v>
      </c>
      <c r="BD2263" s="18">
        <v>43747</v>
      </c>
      <c r="BE2263" s="18">
        <v>43783</v>
      </c>
      <c r="BF2263" s="20"/>
      <c r="BG2263" s="18"/>
    </row>
    <row r="2264" spans="2:59" x14ac:dyDescent="0.25">
      <c r="B2264" s="14" t="s">
        <v>6960</v>
      </c>
      <c r="C2264" s="14" t="s">
        <v>6961</v>
      </c>
      <c r="D2264" s="14" t="s">
        <v>6955</v>
      </c>
      <c r="E2264" s="16" t="s">
        <v>2317</v>
      </c>
      <c r="F2264" s="16" t="s">
        <v>2142</v>
      </c>
      <c r="G2264" s="81" t="s">
        <v>205</v>
      </c>
      <c r="H2264" s="82" t="s">
        <v>206</v>
      </c>
      <c r="I2264" s="17" t="s">
        <v>31</v>
      </c>
      <c r="J2264" s="17" t="s">
        <v>6962</v>
      </c>
      <c r="L2264" s="18">
        <v>44022</v>
      </c>
      <c r="M2264" s="83">
        <v>1486.9965000003599</v>
      </c>
      <c r="N2264" s="84">
        <v>1486.9965000003599</v>
      </c>
      <c r="O2264" s="84">
        <v>1506.99640000053</v>
      </c>
      <c r="P2264" s="85">
        <f t="shared" si="35"/>
        <v>0.98672863452085013</v>
      </c>
      <c r="Q2264" s="18">
        <v>43747</v>
      </c>
      <c r="R2264" s="86">
        <v>1622427.97</v>
      </c>
      <c r="S2264" s="86">
        <v>1072186.5323662099</v>
      </c>
      <c r="T2264" s="15"/>
      <c r="U2264" s="19">
        <v>-1.65958539218991E-3</v>
      </c>
      <c r="V2264" s="51">
        <v>-0.12404562385199799</v>
      </c>
      <c r="W2264" s="19">
        <v>9.3334718039841408E-3</v>
      </c>
      <c r="X2264" s="51">
        <v>1.7222644314642801</v>
      </c>
      <c r="Y2264" s="19">
        <v>9.0039052010979503E-3</v>
      </c>
      <c r="Z2264" s="51">
        <v>20.232063978357498</v>
      </c>
      <c r="AA2264" s="19">
        <v>1.25180757386261E-2</v>
      </c>
      <c r="AB2264" s="51">
        <v>21.828474477020801</v>
      </c>
      <c r="AC2264" s="19">
        <v>6.5546299780180603E-2</v>
      </c>
      <c r="AD2264" s="51">
        <v>30.8404854762775</v>
      </c>
      <c r="AE2264" s="19">
        <v>0.104466347640555</v>
      </c>
      <c r="AF2264" s="87">
        <v>28.223866812651998</v>
      </c>
      <c r="AG2264" s="19">
        <v>1.83605247912055E-3</v>
      </c>
      <c r="AH2264" s="51">
        <v>-1.61521574391372</v>
      </c>
      <c r="AI2264" s="19">
        <v>1.2164723901150899E-2</v>
      </c>
      <c r="AJ2264" s="51">
        <v>14.943389597115999</v>
      </c>
      <c r="AK2264" s="19">
        <v>0.48699649999965899</v>
      </c>
      <c r="AL2264" s="19">
        <v>4.4848058783827603E-2</v>
      </c>
      <c r="AM2264" s="51">
        <v>48.149664671451298</v>
      </c>
      <c r="AN2264" s="15"/>
      <c r="AO2264" s="22">
        <v>2.0255479450497701E-2</v>
      </c>
      <c r="AP2264" s="22">
        <v>-2.3680428885199899E-2</v>
      </c>
      <c r="AQ2264" s="22">
        <v>1.5831514141609701E-2</v>
      </c>
      <c r="AR2264" s="22">
        <v>-1.5710947958723399E-2</v>
      </c>
      <c r="AS2264" s="20">
        <v>7</v>
      </c>
      <c r="AT2264" s="20">
        <v>5</v>
      </c>
      <c r="AU2264" s="20">
        <v>7</v>
      </c>
      <c r="AV2264" s="21">
        <v>5</v>
      </c>
      <c r="AW2264" s="15"/>
      <c r="AX2264" s="25">
        <v>4.2653214217280001E-2</v>
      </c>
      <c r="AY2264" s="26">
        <v>-0.32416107825338297</v>
      </c>
      <c r="AZ2264" s="26">
        <v>0.59423364959820901</v>
      </c>
      <c r="BA2264" s="26">
        <v>-0.42239145815256102</v>
      </c>
      <c r="BB2264" s="85">
        <v>4.3966516175305498E-3</v>
      </c>
      <c r="BC2264" s="88">
        <v>-5.9922638170100999</v>
      </c>
      <c r="BD2264" s="18">
        <v>43747</v>
      </c>
      <c r="BE2264" s="18">
        <v>43783</v>
      </c>
      <c r="BF2264" s="20"/>
      <c r="BG2264" s="18"/>
    </row>
    <row r="2265" spans="2:59" x14ac:dyDescent="0.25">
      <c r="B2265" s="14" t="s">
        <v>6963</v>
      </c>
      <c r="C2265" s="14" t="s">
        <v>6964</v>
      </c>
      <c r="D2265" s="14" t="s">
        <v>6955</v>
      </c>
      <c r="E2265" s="16" t="s">
        <v>47</v>
      </c>
      <c r="F2265" s="16" t="s">
        <v>2142</v>
      </c>
      <c r="G2265" s="81" t="s">
        <v>205</v>
      </c>
      <c r="H2265" s="82" t="s">
        <v>206</v>
      </c>
      <c r="I2265" s="17" t="s">
        <v>31</v>
      </c>
      <c r="J2265" s="17" t="s">
        <v>6965</v>
      </c>
      <c r="L2265" s="18">
        <v>44022</v>
      </c>
      <c r="M2265" s="83">
        <v>1029.5468000005901</v>
      </c>
      <c r="N2265" s="84">
        <v>1029.5468000005901</v>
      </c>
      <c r="O2265" s="84">
        <v>1029.5664000008301</v>
      </c>
      <c r="P2265" s="85">
        <f t="shared" si="35"/>
        <v>0.9999809628594718</v>
      </c>
      <c r="Q2265" s="18">
        <v>43971</v>
      </c>
      <c r="R2265" s="86">
        <v>0</v>
      </c>
      <c r="S2265" s="86">
        <v>127285.795412231</v>
      </c>
      <c r="T2265" s="15"/>
      <c r="U2265" s="19">
        <v>0</v>
      </c>
      <c r="V2265" s="51">
        <v>4.1912915366992799E-2</v>
      </c>
      <c r="W2265" s="19">
        <v>0</v>
      </c>
      <c r="X2265" s="51">
        <v>0.78891725106586796</v>
      </c>
      <c r="Y2265" s="19">
        <v>2.9546800000389301E-2</v>
      </c>
      <c r="Z2265" s="51">
        <v>22.2863534583012</v>
      </c>
      <c r="AA2265" s="19">
        <v>2.9546800000389301E-2</v>
      </c>
      <c r="AB2265" s="51">
        <v>23.531346903211698</v>
      </c>
      <c r="AC2265" s="19">
        <v>2.9546800000389301E-2</v>
      </c>
      <c r="AD2265" s="51">
        <v>27.2405354983057</v>
      </c>
      <c r="AE2265" s="19">
        <v>2.9546800000389301E-2</v>
      </c>
      <c r="AF2265" s="87">
        <v>20.731912048649999</v>
      </c>
      <c r="AG2265" s="19">
        <v>0</v>
      </c>
      <c r="AH2265" s="51">
        <v>-1.79882099182578</v>
      </c>
      <c r="AI2265" s="19">
        <v>2.9546800000389301E-2</v>
      </c>
      <c r="AJ2265" s="51">
        <v>16.681597207032599</v>
      </c>
      <c r="AK2265" s="19">
        <v>2.9546800000389301E-2</v>
      </c>
      <c r="AL2265" s="19">
        <v>5.2930335168639396E-3</v>
      </c>
      <c r="AM2265" s="51">
        <v>-2.37713555106893</v>
      </c>
      <c r="AN2265" s="15"/>
      <c r="AO2265" s="22">
        <v>7.5077150431752697E-3</v>
      </c>
      <c r="AP2265" s="22">
        <v>-3.7211282615317001E-3</v>
      </c>
      <c r="AQ2265" s="22">
        <v>1.5625787460521699E-2</v>
      </c>
      <c r="AR2265" s="22">
        <v>0</v>
      </c>
      <c r="AS2265" s="20">
        <v>3</v>
      </c>
      <c r="AT2265" s="20">
        <v>0</v>
      </c>
      <c r="AU2265" s="20">
        <v>7</v>
      </c>
      <c r="AV2265" s="21">
        <v>5</v>
      </c>
      <c r="AW2265" s="15"/>
      <c r="AX2265" s="25">
        <v>1.0162431119752E-2</v>
      </c>
      <c r="AY2265" s="26">
        <v>4.2065966672225799E-2</v>
      </c>
      <c r="AZ2265" s="26">
        <v>0.64522464886613295</v>
      </c>
      <c r="BA2265" s="26">
        <v>9.2470227706712593E-2</v>
      </c>
      <c r="BB2265" s="85">
        <v>1.05183670110364E-3</v>
      </c>
      <c r="BC2265" s="88">
        <v>-0.40802645184749098</v>
      </c>
      <c r="BD2265" s="18">
        <v>43931</v>
      </c>
      <c r="BE2265" s="18">
        <v>43936</v>
      </c>
      <c r="BF2265" s="20">
        <v>11</v>
      </c>
      <c r="BG2265" s="18">
        <v>43948</v>
      </c>
    </row>
    <row r="2266" spans="2:59" x14ac:dyDescent="0.25">
      <c r="B2266" s="14" t="s">
        <v>6966</v>
      </c>
      <c r="C2266" s="14" t="s">
        <v>6967</v>
      </c>
      <c r="D2266" s="14" t="s">
        <v>6955</v>
      </c>
      <c r="E2266" s="16" t="s">
        <v>2352</v>
      </c>
      <c r="F2266" s="16" t="s">
        <v>2142</v>
      </c>
      <c r="G2266" s="81" t="s">
        <v>205</v>
      </c>
      <c r="H2266" s="82" t="s">
        <v>206</v>
      </c>
      <c r="I2266" s="17" t="s">
        <v>31</v>
      </c>
      <c r="J2266" s="17" t="s">
        <v>6968</v>
      </c>
      <c r="L2266" s="18">
        <v>44022</v>
      </c>
      <c r="M2266" s="83">
        <v>1034.3706999998501</v>
      </c>
      <c r="N2266" s="84">
        <v>1034.3706999998501</v>
      </c>
      <c r="O2266" s="84">
        <v>1037.5424000006201</v>
      </c>
      <c r="P2266" s="85">
        <f t="shared" si="35"/>
        <v>0.9969430646875076</v>
      </c>
      <c r="Q2266" s="18">
        <v>44020</v>
      </c>
      <c r="R2266" s="86">
        <v>7.4681600000010798E-2</v>
      </c>
      <c r="S2266" s="86">
        <v>573069.662585938</v>
      </c>
      <c r="T2266" s="15"/>
      <c r="U2266" s="19">
        <v>-1.6159531314769999E-3</v>
      </c>
      <c r="V2266" s="51">
        <v>-0.11968239778070699</v>
      </c>
      <c r="W2266" s="19">
        <v>1.06582322914619E-2</v>
      </c>
      <c r="X2266" s="51">
        <v>1.8547404802120599</v>
      </c>
      <c r="Y2266" s="19">
        <v>3.4370699999271899E-2</v>
      </c>
      <c r="Z2266" s="51">
        <v>22.7687434581749</v>
      </c>
      <c r="AA2266" s="19">
        <v>3.4370699999271899E-2</v>
      </c>
      <c r="AB2266" s="51">
        <v>24.013736903085402</v>
      </c>
      <c r="AC2266" s="19">
        <v>3.4370699999271899E-2</v>
      </c>
      <c r="AD2266" s="51">
        <v>27.7229254981794</v>
      </c>
      <c r="AE2266" s="19">
        <v>3.4370699999271899E-2</v>
      </c>
      <c r="AF2266" s="87">
        <v>21.214302048523699</v>
      </c>
      <c r="AG2266" s="19">
        <v>2.2741725788364398E-3</v>
      </c>
      <c r="AH2266" s="51">
        <v>-1.5714037339421301</v>
      </c>
      <c r="AI2266" s="19">
        <v>3.4370699999271899E-2</v>
      </c>
      <c r="AJ2266" s="51">
        <v>17.163987206935399</v>
      </c>
      <c r="AK2266" s="19">
        <v>3.4370699999271899E-2</v>
      </c>
      <c r="AL2266" s="19">
        <v>6.1453466896637101E-3</v>
      </c>
      <c r="AM2266" s="51">
        <v>-1.8947455511806801</v>
      </c>
      <c r="AN2266" s="15"/>
      <c r="AO2266" s="22">
        <v>7.5144415241084096E-3</v>
      </c>
      <c r="AP2266" s="22">
        <v>-3.8133936213853299E-3</v>
      </c>
      <c r="AQ2266" s="22">
        <v>1.5831489225092799E-2</v>
      </c>
      <c r="AR2266" s="22">
        <v>0</v>
      </c>
      <c r="AS2266" s="20">
        <v>5</v>
      </c>
      <c r="AT2266" s="20">
        <v>0</v>
      </c>
      <c r="AU2266" s="20">
        <v>7</v>
      </c>
      <c r="AV2266" s="21">
        <v>5</v>
      </c>
      <c r="AW2266" s="15"/>
      <c r="AX2266" s="25">
        <v>1.39667757772258E-2</v>
      </c>
      <c r="AY2266" s="26">
        <v>0.51145423319303496</v>
      </c>
      <c r="AZ2266" s="26">
        <v>0.66013151720017005</v>
      </c>
      <c r="BA2266" s="26">
        <v>0.87738482221629999</v>
      </c>
      <c r="BB2266" s="85">
        <v>1.4441830543501101E-3</v>
      </c>
      <c r="BC2266" s="88">
        <v>-1.12036417196941</v>
      </c>
      <c r="BD2266" s="18">
        <v>43984</v>
      </c>
      <c r="BE2266" s="18">
        <v>43990</v>
      </c>
      <c r="BF2266" s="20">
        <v>21</v>
      </c>
      <c r="BG2266" s="18">
        <v>44013</v>
      </c>
    </row>
    <row r="2267" spans="2:59" x14ac:dyDescent="0.25">
      <c r="B2267" s="14" t="s">
        <v>6969</v>
      </c>
      <c r="C2267" s="14" t="s">
        <v>6970</v>
      </c>
      <c r="D2267" s="14" t="s">
        <v>6955</v>
      </c>
      <c r="E2267" s="16" t="s">
        <v>59</v>
      </c>
      <c r="F2267" s="16" t="s">
        <v>2142</v>
      </c>
      <c r="G2267" s="81" t="s">
        <v>205</v>
      </c>
      <c r="H2267" s="82" t="s">
        <v>206</v>
      </c>
      <c r="I2267" s="17" t="s">
        <v>31</v>
      </c>
      <c r="J2267" s="17" t="s">
        <v>6971</v>
      </c>
      <c r="L2267" s="18">
        <v>44022</v>
      </c>
      <c r="M2267" s="83">
        <v>1583.07950000092</v>
      </c>
      <c r="N2267" s="84">
        <v>1583.07950000092</v>
      </c>
      <c r="O2267" s="84">
        <v>1595.8879000004399</v>
      </c>
      <c r="P2267" s="85">
        <f t="shared" si="35"/>
        <v>0.99197412299478149</v>
      </c>
      <c r="Q2267" s="18">
        <v>43747</v>
      </c>
      <c r="R2267" s="86">
        <v>50148880.189000003</v>
      </c>
      <c r="S2267" s="86">
        <v>41415624.783437498</v>
      </c>
      <c r="T2267" s="15"/>
      <c r="U2267" s="19">
        <v>-1.6403052186433299E-3</v>
      </c>
      <c r="V2267" s="51">
        <v>-0.12211760649734101</v>
      </c>
      <c r="W2267" s="19">
        <v>9.9171048350399395E-3</v>
      </c>
      <c r="X2267" s="51">
        <v>1.78062773456986</v>
      </c>
      <c r="Y2267" s="19">
        <v>1.25474747710541E-2</v>
      </c>
      <c r="Z2267" s="51">
        <v>20.586420935345799</v>
      </c>
      <c r="AA2267" s="19">
        <v>1.96913575673534E-2</v>
      </c>
      <c r="AB2267" s="51">
        <v>22.545802659908102</v>
      </c>
      <c r="AC2267" s="19">
        <v>8.0688271702529193E-2</v>
      </c>
      <c r="AD2267" s="51">
        <v>32.3546826685197</v>
      </c>
      <c r="AE2267" s="19">
        <v>0.128085583120992</v>
      </c>
      <c r="AF2267" s="87">
        <v>30.5857903606957</v>
      </c>
      <c r="AG2267" s="19">
        <v>2.0292129702284001E-3</v>
      </c>
      <c r="AH2267" s="51">
        <v>-1.59589969480294</v>
      </c>
      <c r="AI2267" s="19">
        <v>1.5915183877950798E-2</v>
      </c>
      <c r="AJ2267" s="51">
        <v>15.3184355947888</v>
      </c>
      <c r="AK2267" s="19">
        <v>0.58307950000045805</v>
      </c>
      <c r="AL2267" s="19">
        <v>5.2107161125604803E-2</v>
      </c>
      <c r="AM2267" s="51">
        <v>57.757964671531198</v>
      </c>
      <c r="AN2267" s="15"/>
      <c r="AO2267" s="22">
        <v>2.0275202476113901E-2</v>
      </c>
      <c r="AP2267" s="22">
        <v>-2.3661592809730798E-2</v>
      </c>
      <c r="AQ2267" s="22">
        <v>1.64184280438349E-2</v>
      </c>
      <c r="AR2267" s="22">
        <v>-1.51211455522571E-2</v>
      </c>
      <c r="AS2267" s="20">
        <v>7</v>
      </c>
      <c r="AT2267" s="20">
        <v>5</v>
      </c>
      <c r="AU2267" s="20">
        <v>7</v>
      </c>
      <c r="AV2267" s="21">
        <v>5</v>
      </c>
      <c r="AW2267" s="15"/>
      <c r="AX2267" s="25">
        <v>4.2665063574459101E-2</v>
      </c>
      <c r="AY2267" s="26">
        <v>-0.17029298939860399</v>
      </c>
      <c r="AZ2267" s="26">
        <v>0.61829316417424696</v>
      </c>
      <c r="BA2267" s="26">
        <v>-0.222713712277709</v>
      </c>
      <c r="BB2267" s="85">
        <v>4.3979611288250502E-3</v>
      </c>
      <c r="BC2267" s="88">
        <v>-5.9268573939989402</v>
      </c>
      <c r="BD2267" s="18">
        <v>43747</v>
      </c>
      <c r="BE2267" s="18">
        <v>43783</v>
      </c>
      <c r="BF2267" s="20"/>
      <c r="BG2267" s="18"/>
    </row>
    <row r="2268" spans="2:59" x14ac:dyDescent="0.25">
      <c r="B2268" s="14" t="s">
        <v>6972</v>
      </c>
      <c r="C2268" s="14" t="s">
        <v>6973</v>
      </c>
      <c r="D2268" s="14" t="s">
        <v>6955</v>
      </c>
      <c r="E2268" s="16" t="s">
        <v>2332</v>
      </c>
      <c r="F2268" s="16" t="s">
        <v>2142</v>
      </c>
      <c r="G2268" s="81" t="s">
        <v>205</v>
      </c>
      <c r="H2268" s="82" t="s">
        <v>206</v>
      </c>
      <c r="I2268" s="17" t="s">
        <v>31</v>
      </c>
      <c r="J2268" s="17" t="s">
        <v>6974</v>
      </c>
      <c r="L2268" s="18">
        <v>44022</v>
      </c>
      <c r="M2268" s="83">
        <v>1596.0182000007501</v>
      </c>
      <c r="N2268" s="84">
        <v>1596.0182000007501</v>
      </c>
      <c r="O2268" s="84">
        <v>1607.7843999993099</v>
      </c>
      <c r="P2268" s="85">
        <f t="shared" si="35"/>
        <v>0.99268173021297823</v>
      </c>
      <c r="Q2268" s="18">
        <v>43747</v>
      </c>
      <c r="R2268" s="86">
        <v>8116.0020000000004</v>
      </c>
      <c r="S2268" s="86">
        <v>96287.413694702103</v>
      </c>
      <c r="T2268" s="15"/>
      <c r="U2268" s="19">
        <v>-1.6378332402382501E-3</v>
      </c>
      <c r="V2268" s="51">
        <v>-0.121870408656832</v>
      </c>
      <c r="W2268" s="19">
        <v>9.9959347498952394E-3</v>
      </c>
      <c r="X2268" s="51">
        <v>1.7885107260553901</v>
      </c>
      <c r="Y2268" s="19">
        <v>1.30256089450995E-2</v>
      </c>
      <c r="Z2268" s="51">
        <v>20.634234352764899</v>
      </c>
      <c r="AA2268" s="19">
        <v>2.0659877225625699E-2</v>
      </c>
      <c r="AB2268" s="51">
        <v>22.642654625727999</v>
      </c>
      <c r="AC2268" s="19">
        <v>8.2741247059020695E-2</v>
      </c>
      <c r="AD2268" s="51">
        <v>32.5599802041543</v>
      </c>
      <c r="AE2268" s="19">
        <v>0.131306625824509</v>
      </c>
      <c r="AF2268" s="87">
        <v>30.9078946310619</v>
      </c>
      <c r="AG2268" s="19">
        <v>2.0550684512272701E-3</v>
      </c>
      <c r="AH2268" s="51">
        <v>-1.59331414670305</v>
      </c>
      <c r="AI2268" s="19">
        <v>1.6421192496636601E-2</v>
      </c>
      <c r="AJ2268" s="51">
        <v>15.3690364566573</v>
      </c>
      <c r="AK2268" s="19">
        <v>0.59601819999981698</v>
      </c>
      <c r="AL2268" s="19">
        <v>5.3054555532071397E-2</v>
      </c>
      <c r="AM2268" s="51">
        <v>59.051834671467098</v>
      </c>
      <c r="AN2268" s="15"/>
      <c r="AO2268" s="22">
        <v>2.0277736661228101E-2</v>
      </c>
      <c r="AP2268" s="22">
        <v>-2.3659046182729099E-2</v>
      </c>
      <c r="AQ2268" s="22">
        <v>1.6496946011102399E-2</v>
      </c>
      <c r="AR2268" s="22">
        <v>-1.50420026502616E-2</v>
      </c>
      <c r="AS2268" s="20">
        <v>7</v>
      </c>
      <c r="AT2268" s="20">
        <v>5</v>
      </c>
      <c r="AU2268" s="20">
        <v>7</v>
      </c>
      <c r="AV2268" s="21">
        <v>5</v>
      </c>
      <c r="AW2268" s="15"/>
      <c r="AX2268" s="25">
        <v>4.26667503501812E-2</v>
      </c>
      <c r="AY2268" s="26">
        <v>-0.14952883767546199</v>
      </c>
      <c r="AZ2268" s="26">
        <v>0.62154027314682003</v>
      </c>
      <c r="BA2268" s="26">
        <v>-0.19565392381673499</v>
      </c>
      <c r="BB2268" s="85">
        <v>4.3981467963203598E-3</v>
      </c>
      <c r="BC2268" s="88">
        <v>-5.9180882710570604</v>
      </c>
      <c r="BD2268" s="18">
        <v>43747</v>
      </c>
      <c r="BE2268" s="18">
        <v>43783</v>
      </c>
      <c r="BF2268" s="20"/>
      <c r="BG2268" s="18"/>
    </row>
    <row r="2269" spans="2:59" x14ac:dyDescent="0.25">
      <c r="B2269" s="14" t="s">
        <v>6975</v>
      </c>
      <c r="C2269" s="14" t="s">
        <v>6976</v>
      </c>
      <c r="D2269" s="14" t="s">
        <v>6977</v>
      </c>
      <c r="E2269" s="16" t="s">
        <v>36</v>
      </c>
      <c r="F2269" s="16" t="s">
        <v>431</v>
      </c>
      <c r="G2269" s="81" t="s">
        <v>205</v>
      </c>
      <c r="H2269" s="82" t="s">
        <v>206</v>
      </c>
      <c r="I2269" s="17" t="s">
        <v>31</v>
      </c>
      <c r="J2269" s="17" t="s">
        <v>6978</v>
      </c>
      <c r="L2269" s="18">
        <v>44022</v>
      </c>
      <c r="M2269" s="83">
        <v>1183.7684000004101</v>
      </c>
      <c r="N2269" s="84">
        <v>1183.7684000004101</v>
      </c>
      <c r="O2269" s="84">
        <v>1214.4903999995399</v>
      </c>
      <c r="P2269" s="85">
        <f t="shared" si="35"/>
        <v>0.97470379346008706</v>
      </c>
      <c r="Q2269" s="18">
        <v>43748</v>
      </c>
      <c r="R2269" s="86">
        <v>29203856.241</v>
      </c>
      <c r="S2269" s="86">
        <v>17131306.858968701</v>
      </c>
      <c r="T2269" s="15"/>
      <c r="U2269" s="19">
        <v>-1.45197381334583E-3</v>
      </c>
      <c r="V2269" s="51">
        <v>-0.10328446596759</v>
      </c>
      <c r="W2269" s="19">
        <v>4.3941508047282696E-3</v>
      </c>
      <c r="X2269" s="51">
        <v>1.2283323315387</v>
      </c>
      <c r="Y2269" s="19">
        <v>2.75888883879816E-3</v>
      </c>
      <c r="Z2269" s="51">
        <v>19.607562342134798</v>
      </c>
      <c r="AA2269" s="19">
        <v>-2.0497390059972501E-3</v>
      </c>
      <c r="AB2269" s="51">
        <v>20.3716930025548</v>
      </c>
      <c r="AC2269" s="19">
        <v>4.1074740045587498E-2</v>
      </c>
      <c r="AD2269" s="51">
        <v>28.393329502811</v>
      </c>
      <c r="AE2269" s="19">
        <v>6.5665489313687403E-2</v>
      </c>
      <c r="AF2269" s="87">
        <v>24.343780979979801</v>
      </c>
      <c r="AG2269" s="19">
        <v>1.14043887151638E-5</v>
      </c>
      <c r="AH2269" s="51">
        <v>-1.7976805529542601</v>
      </c>
      <c r="AI2269" s="19">
        <v>6.0679295020236203E-3</v>
      </c>
      <c r="AJ2269" s="51">
        <v>14.333710157196</v>
      </c>
      <c r="AK2269" s="19">
        <v>0.18376840000011699</v>
      </c>
      <c r="AL2269" s="19">
        <v>2.8903896094561801E-2</v>
      </c>
      <c r="AM2269" s="51">
        <v>12.552961109933699</v>
      </c>
      <c r="AN2269" s="15"/>
      <c r="AO2269" s="22">
        <v>1.23710629177367E-2</v>
      </c>
      <c r="AP2269" s="22">
        <v>-2.1847880685527302E-2</v>
      </c>
      <c r="AQ2269" s="22">
        <v>2.5960792612750101E-2</v>
      </c>
      <c r="AR2269" s="22">
        <v>-2.14246831983473E-2</v>
      </c>
      <c r="AS2269" s="20">
        <v>7</v>
      </c>
      <c r="AT2269" s="20">
        <v>5</v>
      </c>
      <c r="AU2269" s="20">
        <v>7</v>
      </c>
      <c r="AV2269" s="21">
        <v>5</v>
      </c>
      <c r="AW2269" s="15"/>
      <c r="AX2269" s="25">
        <v>4.09697456585855E-2</v>
      </c>
      <c r="AY2269" s="26">
        <v>-0.65462529998239904</v>
      </c>
      <c r="AZ2269" s="26">
        <v>0.54426450762912304</v>
      </c>
      <c r="BA2269" s="26">
        <v>-0.82339029532886299</v>
      </c>
      <c r="BB2269" s="85">
        <v>4.2192782753636502E-3</v>
      </c>
      <c r="BC2269" s="88">
        <v>-6.3579753285957796</v>
      </c>
      <c r="BD2269" s="18">
        <v>43748</v>
      </c>
      <c r="BE2269" s="18">
        <v>43914</v>
      </c>
      <c r="BF2269" s="20"/>
      <c r="BG2269" s="18"/>
    </row>
    <row r="2270" spans="2:59" x14ac:dyDescent="0.25">
      <c r="B2270" s="14" t="s">
        <v>6979</v>
      </c>
      <c r="C2270" s="14" t="s">
        <v>6980</v>
      </c>
      <c r="D2270" s="14" t="s">
        <v>6977</v>
      </c>
      <c r="E2270" s="16" t="s">
        <v>435</v>
      </c>
      <c r="F2270" s="16" t="s">
        <v>431</v>
      </c>
      <c r="G2270" s="81" t="s">
        <v>205</v>
      </c>
      <c r="H2270" s="82" t="s">
        <v>206</v>
      </c>
      <c r="I2270" s="17" t="s">
        <v>31</v>
      </c>
      <c r="J2270" s="17" t="s">
        <v>6981</v>
      </c>
      <c r="L2270" s="18">
        <v>44022</v>
      </c>
      <c r="M2270" s="83">
        <v>1181.1099999994001</v>
      </c>
      <c r="N2270" s="84">
        <v>1181.1099999994001</v>
      </c>
      <c r="O2270" s="84">
        <v>1206.8029999993701</v>
      </c>
      <c r="P2270" s="85">
        <f t="shared" si="35"/>
        <v>0.97870986399604298</v>
      </c>
      <c r="Q2270" s="18">
        <v>43748</v>
      </c>
      <c r="R2270" s="86">
        <v>63271.544000000002</v>
      </c>
      <c r="S2270" s="86">
        <v>264546.03595800803</v>
      </c>
      <c r="T2270" s="15"/>
      <c r="U2270" s="19">
        <v>-1.43708650466579E-3</v>
      </c>
      <c r="V2270" s="51">
        <v>-0.101795735099586</v>
      </c>
      <c r="W2270" s="19">
        <v>4.8448407978867198E-3</v>
      </c>
      <c r="X2270" s="51">
        <v>1.27340133085454</v>
      </c>
      <c r="Y2270" s="19">
        <v>5.4921489518164899E-3</v>
      </c>
      <c r="Z2270" s="51">
        <v>19.880888353422101</v>
      </c>
      <c r="AA2270" s="19">
        <v>3.4353202154306902E-3</v>
      </c>
      <c r="AB2270" s="51">
        <v>20.920198924693999</v>
      </c>
      <c r="AC2270" s="19">
        <v>5.2855651778372703E-2</v>
      </c>
      <c r="AD2270" s="51">
        <v>29.571420676104001</v>
      </c>
      <c r="AE2270" s="19">
        <v>8.3716307106515203E-2</v>
      </c>
      <c r="AF2270" s="87">
        <v>26.148862759262599</v>
      </c>
      <c r="AG2270" s="19">
        <v>1.6089150813058999E-4</v>
      </c>
      <c r="AH2270" s="51">
        <v>-1.78273184101272</v>
      </c>
      <c r="AI2270" s="19">
        <v>8.9613219388411398E-3</v>
      </c>
      <c r="AJ2270" s="51">
        <v>14.6230494008778</v>
      </c>
      <c r="AK2270" s="19">
        <v>0.18110999999946201</v>
      </c>
      <c r="AL2270" s="19">
        <v>3.4378358895992299E-2</v>
      </c>
      <c r="AM2270" s="51">
        <v>12.197586018548501</v>
      </c>
      <c r="AN2270" s="15"/>
      <c r="AO2270" s="22">
        <v>1.2386312526359701E-2</v>
      </c>
      <c r="AP2270" s="22">
        <v>-2.1833274316122701E-2</v>
      </c>
      <c r="AQ2270" s="22">
        <v>2.64210832156095E-2</v>
      </c>
      <c r="AR2270" s="22">
        <v>-2.0970745628801499E-2</v>
      </c>
      <c r="AS2270" s="20">
        <v>7</v>
      </c>
      <c r="AT2270" s="20">
        <v>5</v>
      </c>
      <c r="AU2270" s="20">
        <v>7</v>
      </c>
      <c r="AV2270" s="21">
        <v>5</v>
      </c>
      <c r="AW2270" s="15"/>
      <c r="AX2270" s="25">
        <v>4.0977368097301202E-2</v>
      </c>
      <c r="AY2270" s="26">
        <v>-0.53195449503618897</v>
      </c>
      <c r="AZ2270" s="26">
        <v>0.562689378018149</v>
      </c>
      <c r="BA2270" s="26">
        <v>-0.671208553356337</v>
      </c>
      <c r="BB2270" s="85">
        <v>4.22013323285228E-3</v>
      </c>
      <c r="BC2270" s="88">
        <v>-6.12485219205701</v>
      </c>
      <c r="BD2270" s="18">
        <v>43748</v>
      </c>
      <c r="BE2270" s="18">
        <v>43914</v>
      </c>
      <c r="BF2270" s="20"/>
      <c r="BG2270" s="18"/>
    </row>
    <row r="2271" spans="2:59" x14ac:dyDescent="0.25">
      <c r="B2271" s="14" t="s">
        <v>6982</v>
      </c>
      <c r="C2271" s="14" t="s">
        <v>6983</v>
      </c>
      <c r="D2271" s="14" t="s">
        <v>6977</v>
      </c>
      <c r="E2271" s="16" t="s">
        <v>439</v>
      </c>
      <c r="F2271" s="16" t="s">
        <v>431</v>
      </c>
      <c r="G2271" s="81" t="s">
        <v>205</v>
      </c>
      <c r="H2271" s="82" t="s">
        <v>206</v>
      </c>
      <c r="I2271" s="17" t="s">
        <v>31</v>
      </c>
      <c r="J2271" s="17" t="s">
        <v>6984</v>
      </c>
      <c r="L2271" s="18">
        <v>44022</v>
      </c>
      <c r="M2271" s="83">
        <v>1202.62270000018</v>
      </c>
      <c r="N2271" s="84">
        <v>1202.62270000018</v>
      </c>
      <c r="O2271" s="84">
        <v>1223.2368999999001</v>
      </c>
      <c r="P2271" s="85">
        <f t="shared" si="35"/>
        <v>0.98314782688478264</v>
      </c>
      <c r="Q2271" s="18">
        <v>43748</v>
      </c>
      <c r="R2271" s="86">
        <v>12363.392</v>
      </c>
      <c r="S2271" s="86">
        <v>558882.21799218701</v>
      </c>
      <c r="T2271" s="15"/>
      <c r="U2271" s="19">
        <v>-1.4205367533577399E-3</v>
      </c>
      <c r="V2271" s="51">
        <v>-0.100140759968781</v>
      </c>
      <c r="W2271" s="19">
        <v>5.3432828062795999E-3</v>
      </c>
      <c r="X2271" s="51">
        <v>1.3232455316938301</v>
      </c>
      <c r="Y2271" s="19">
        <v>8.5174762643873692E-3</v>
      </c>
      <c r="Z2271" s="51">
        <v>20.183421084686401</v>
      </c>
      <c r="AA2271" s="19">
        <v>9.5217780944949499E-3</v>
      </c>
      <c r="AB2271" s="51">
        <v>21.528844712622199</v>
      </c>
      <c r="AC2271" s="19">
        <v>5.70073580420285E-2</v>
      </c>
      <c r="AD2271" s="51">
        <v>29.986591302469598</v>
      </c>
      <c r="AE2271" s="19">
        <v>9.6136642438068506E-2</v>
      </c>
      <c r="AF2271" s="87">
        <v>27.390896292403301</v>
      </c>
      <c r="AG2271" s="19">
        <v>3.2639337041473498E-4</v>
      </c>
      <c r="AH2271" s="51">
        <v>-1.7661816547842999</v>
      </c>
      <c r="AI2271" s="19">
        <v>1.21616169235494E-2</v>
      </c>
      <c r="AJ2271" s="51">
        <v>14.943078899348601</v>
      </c>
      <c r="AK2271" s="19">
        <v>0.202622700000647</v>
      </c>
      <c r="AL2271" s="19">
        <v>3.8176608388312203E-2</v>
      </c>
      <c r="AM2271" s="51">
        <v>14.348856018667</v>
      </c>
      <c r="AN2271" s="15"/>
      <c r="AO2271" s="22">
        <v>1.2403087652273799E-2</v>
      </c>
      <c r="AP2271" s="22">
        <v>-2.1817088801981299E-2</v>
      </c>
      <c r="AQ2271" s="22">
        <v>2.6929730429401399E-2</v>
      </c>
      <c r="AR2271" s="22">
        <v>-2.0469933087042601E-2</v>
      </c>
      <c r="AS2271" s="20">
        <v>7</v>
      </c>
      <c r="AT2271" s="20">
        <v>5</v>
      </c>
      <c r="AU2271" s="20">
        <v>7</v>
      </c>
      <c r="AV2271" s="21">
        <v>5</v>
      </c>
      <c r="AW2271" s="15"/>
      <c r="AX2271" s="25">
        <v>4.0986823000639598E-2</v>
      </c>
      <c r="AY2271" s="26">
        <v>-0.39592416498408101</v>
      </c>
      <c r="AZ2271" s="26">
        <v>0.58312632620345495</v>
      </c>
      <c r="BA2271" s="26">
        <v>-0.50130381620692799</v>
      </c>
      <c r="BB2271" s="85">
        <v>4.22118505372509E-3</v>
      </c>
      <c r="BC2271" s="88">
        <v>-5.86715459606057</v>
      </c>
      <c r="BD2271" s="18">
        <v>43748</v>
      </c>
      <c r="BE2271" s="18">
        <v>43914</v>
      </c>
      <c r="BF2271" s="20"/>
      <c r="BG2271" s="18"/>
    </row>
    <row r="2272" spans="2:59" x14ac:dyDescent="0.25">
      <c r="B2272" s="14" t="s">
        <v>6985</v>
      </c>
      <c r="C2272" s="14" t="s">
        <v>6986</v>
      </c>
      <c r="D2272" s="14" t="s">
        <v>6977</v>
      </c>
      <c r="E2272" s="16" t="s">
        <v>43</v>
      </c>
      <c r="F2272" s="16" t="s">
        <v>431</v>
      </c>
      <c r="G2272" s="81" t="s">
        <v>205</v>
      </c>
      <c r="H2272" s="82" t="s">
        <v>206</v>
      </c>
      <c r="I2272" s="17" t="s">
        <v>31</v>
      </c>
      <c r="J2272" s="17" t="s">
        <v>6987</v>
      </c>
      <c r="L2272" s="18">
        <v>44022</v>
      </c>
      <c r="M2272" s="83">
        <v>1206.03050000034</v>
      </c>
      <c r="N2272" s="84">
        <v>1206.03050000034</v>
      </c>
      <c r="O2272" s="84">
        <v>1234.5752000007799</v>
      </c>
      <c r="P2272" s="85">
        <f t="shared" si="35"/>
        <v>0.97687892969142598</v>
      </c>
      <c r="Q2272" s="18">
        <v>43748</v>
      </c>
      <c r="R2272" s="86">
        <v>12425434.276000001</v>
      </c>
      <c r="S2272" s="86">
        <v>6085058.0744687496</v>
      </c>
      <c r="T2272" s="15"/>
      <c r="U2272" s="19">
        <v>-1.44381280460948E-3</v>
      </c>
      <c r="V2272" s="51">
        <v>-0.102468365093955</v>
      </c>
      <c r="W2272" s="19">
        <v>4.6391329196921998E-3</v>
      </c>
      <c r="X2272" s="51">
        <v>1.2528305430350899</v>
      </c>
      <c r="Y2272" s="19">
        <v>4.2434457700437599E-3</v>
      </c>
      <c r="Z2272" s="51">
        <v>19.756018035259299</v>
      </c>
      <c r="AA2272" s="19">
        <v>9.2753592434746701E-4</v>
      </c>
      <c r="AB2272" s="51">
        <v>20.6694204956002</v>
      </c>
      <c r="AC2272" s="19">
        <v>4.7291937402405899E-2</v>
      </c>
      <c r="AD2272" s="51">
        <v>29.015049238485499</v>
      </c>
      <c r="AE2272" s="19">
        <v>7.5265811736244401E-2</v>
      </c>
      <c r="AF2272" s="87">
        <v>25.303813222213599</v>
      </c>
      <c r="AG2272" s="19">
        <v>9.2626469267997904E-5</v>
      </c>
      <c r="AH2272" s="51">
        <v>-1.78955834489898</v>
      </c>
      <c r="AI2272" s="19">
        <v>7.63940121396445E-3</v>
      </c>
      <c r="AJ2272" s="51">
        <v>14.490857328390099</v>
      </c>
      <c r="AK2272" s="19">
        <v>0.20603049999947001</v>
      </c>
      <c r="AL2272" s="19">
        <v>3.2146824598385103E-2</v>
      </c>
      <c r="AM2272" s="51">
        <v>14.7791711098689</v>
      </c>
      <c r="AN2272" s="15"/>
      <c r="AO2272" s="22">
        <v>1.23793211241718E-2</v>
      </c>
      <c r="AP2272" s="22">
        <v>-2.1839919225385501E-2</v>
      </c>
      <c r="AQ2272" s="22">
        <v>2.6210981430267601E-2</v>
      </c>
      <c r="AR2272" s="22">
        <v>-2.1177997410632102E-2</v>
      </c>
      <c r="AS2272" s="20">
        <v>7</v>
      </c>
      <c r="AT2272" s="20">
        <v>5</v>
      </c>
      <c r="AU2272" s="20">
        <v>7</v>
      </c>
      <c r="AV2272" s="21">
        <v>5</v>
      </c>
      <c r="AW2272" s="15"/>
      <c r="AX2272" s="25">
        <v>4.0973722565322501E-2</v>
      </c>
      <c r="AY2272" s="26">
        <v>-0.58803294618883195</v>
      </c>
      <c r="AZ2272" s="26">
        <v>0.55426672398425603</v>
      </c>
      <c r="BA2272" s="26">
        <v>-0.74090089411129201</v>
      </c>
      <c r="BB2272" s="85">
        <v>4.21972585511867E-3</v>
      </c>
      <c r="BC2272" s="88">
        <v>-6.2313660601648699</v>
      </c>
      <c r="BD2272" s="18">
        <v>43748</v>
      </c>
      <c r="BE2272" s="18">
        <v>43914</v>
      </c>
      <c r="BF2272" s="20"/>
      <c r="BG2272" s="18"/>
    </row>
    <row r="2273" spans="2:59" x14ac:dyDescent="0.25">
      <c r="B2273" s="14" t="s">
        <v>6988</v>
      </c>
      <c r="C2273" s="14" t="s">
        <v>6989</v>
      </c>
      <c r="D2273" s="14" t="s">
        <v>6977</v>
      </c>
      <c r="E2273" s="16" t="s">
        <v>257</v>
      </c>
      <c r="F2273" s="16" t="s">
        <v>431</v>
      </c>
      <c r="G2273" s="81" t="s">
        <v>205</v>
      </c>
      <c r="H2273" s="82" t="s">
        <v>206</v>
      </c>
      <c r="I2273" s="17" t="s">
        <v>31</v>
      </c>
      <c r="J2273" s="17" t="s">
        <v>6990</v>
      </c>
      <c r="L2273" s="18">
        <v>44022</v>
      </c>
      <c r="M2273" s="83">
        <v>1230.4127999991199</v>
      </c>
      <c r="N2273" s="84">
        <v>1230.4127999991199</v>
      </c>
      <c r="O2273" s="84">
        <v>1256.19720000029</v>
      </c>
      <c r="P2273" s="85">
        <f t="shared" si="35"/>
        <v>0.97947424178213094</v>
      </c>
      <c r="Q2273" s="18">
        <v>43748</v>
      </c>
      <c r="R2273" s="86">
        <v>11848397.608999999</v>
      </c>
      <c r="S2273" s="86">
        <v>5882815.0603437498</v>
      </c>
      <c r="T2273" s="15"/>
      <c r="U2273" s="19">
        <v>-1.4342060421768099E-3</v>
      </c>
      <c r="V2273" s="51">
        <v>-0.101507688850688</v>
      </c>
      <c r="W2273" s="19">
        <v>4.9307577719446298E-3</v>
      </c>
      <c r="X2273" s="51">
        <v>1.28199302826033</v>
      </c>
      <c r="Y2273" s="19">
        <v>6.0133692750241599E-3</v>
      </c>
      <c r="Z2273" s="51">
        <v>19.933010385750102</v>
      </c>
      <c r="AA2273" s="19">
        <v>4.4828991503891302E-3</v>
      </c>
      <c r="AB2273" s="51">
        <v>21.024956818204402</v>
      </c>
      <c r="AC2273" s="19">
        <v>5.4740315759772798E-2</v>
      </c>
      <c r="AD2273" s="51">
        <v>29.759887074236801</v>
      </c>
      <c r="AE2273" s="19">
        <v>8.6749609365215294E-2</v>
      </c>
      <c r="AF2273" s="87">
        <v>26.452192985132601</v>
      </c>
      <c r="AG2273" s="19">
        <v>1.89403206604766E-4</v>
      </c>
      <c r="AH2273" s="51">
        <v>-1.7798806711652999</v>
      </c>
      <c r="AI2273" s="19">
        <v>9.5129856108542299E-3</v>
      </c>
      <c r="AJ2273" s="51">
        <v>14.6782157680864</v>
      </c>
      <c r="AK2273" s="19">
        <v>0.230412799999758</v>
      </c>
      <c r="AL2273" s="19">
        <v>3.5642011065647197E-2</v>
      </c>
      <c r="AM2273" s="51">
        <v>17.2174011098978</v>
      </c>
      <c r="AN2273" s="15"/>
      <c r="AO2273" s="22">
        <v>1.2389203468046599E-2</v>
      </c>
      <c r="AP2273" s="22">
        <v>-2.1830410037182401E-2</v>
      </c>
      <c r="AQ2273" s="22">
        <v>2.65089005970367E-2</v>
      </c>
      <c r="AR2273" s="22">
        <v>-2.08843808732126E-2</v>
      </c>
      <c r="AS2273" s="20">
        <v>7</v>
      </c>
      <c r="AT2273" s="20">
        <v>5</v>
      </c>
      <c r="AU2273" s="20">
        <v>7</v>
      </c>
      <c r="AV2273" s="21">
        <v>5</v>
      </c>
      <c r="AW2273" s="15"/>
      <c r="AX2273" s="25">
        <v>4.0978854289860499E-2</v>
      </c>
      <c r="AY2273" s="26">
        <v>-0.50854078933662095</v>
      </c>
      <c r="AZ2273" s="26">
        <v>0.566207241577104</v>
      </c>
      <c r="BA2273" s="26">
        <v>-0.64205032804511597</v>
      </c>
      <c r="BB2273" s="85">
        <v>4.2202998118136704E-3</v>
      </c>
      <c r="BC2273" s="88">
        <v>-6.0804306840363997</v>
      </c>
      <c r="BD2273" s="18">
        <v>43748</v>
      </c>
      <c r="BE2273" s="18">
        <v>43914</v>
      </c>
      <c r="BF2273" s="20"/>
      <c r="BG2273" s="18"/>
    </row>
    <row r="2274" spans="2:59" x14ac:dyDescent="0.25">
      <c r="B2274" s="14" t="s">
        <v>6991</v>
      </c>
      <c r="C2274" s="14" t="s">
        <v>6992</v>
      </c>
      <c r="D2274" s="14" t="s">
        <v>6977</v>
      </c>
      <c r="E2274" s="16" t="s">
        <v>47</v>
      </c>
      <c r="F2274" s="16" t="s">
        <v>431</v>
      </c>
      <c r="G2274" s="81" t="s">
        <v>205</v>
      </c>
      <c r="H2274" s="82" t="s">
        <v>206</v>
      </c>
      <c r="I2274" s="17" t="s">
        <v>31</v>
      </c>
      <c r="J2274" s="17" t="s">
        <v>6993</v>
      </c>
      <c r="L2274" s="18">
        <v>44022</v>
      </c>
      <c r="M2274" s="83">
        <v>1264.1796000003801</v>
      </c>
      <c r="N2274" s="84">
        <v>1264.1796000003801</v>
      </c>
      <c r="O2274" s="84">
        <v>1286.3271999992401</v>
      </c>
      <c r="P2274" s="85">
        <f t="shared" si="35"/>
        <v>0.98278229676020767</v>
      </c>
      <c r="Q2274" s="18">
        <v>43748</v>
      </c>
      <c r="R2274" s="86">
        <v>27503377.085000001</v>
      </c>
      <c r="S2274" s="86">
        <v>12929303.616515599</v>
      </c>
      <c r="T2274" s="15"/>
      <c r="U2274" s="19">
        <v>-1.4219027352737599E-3</v>
      </c>
      <c r="V2274" s="51">
        <v>-0.100277358160383</v>
      </c>
      <c r="W2274" s="19">
        <v>5.3014963104942598E-3</v>
      </c>
      <c r="X2274" s="51">
        <v>1.31906688211529</v>
      </c>
      <c r="Y2274" s="19">
        <v>8.2670941192191094E-3</v>
      </c>
      <c r="Z2274" s="51">
        <v>20.1583828701696</v>
      </c>
      <c r="AA2274" s="19">
        <v>9.0193031337548694E-3</v>
      </c>
      <c r="AB2274" s="51">
        <v>21.478597216540901</v>
      </c>
      <c r="AC2274" s="19">
        <v>6.4282361816367498E-2</v>
      </c>
      <c r="AD2274" s="51">
        <v>30.7140916798962</v>
      </c>
      <c r="AE2274" s="19">
        <v>0.101563300568232</v>
      </c>
      <c r="AF2274" s="87">
        <v>27.933562105434198</v>
      </c>
      <c r="AG2274" s="19">
        <v>3.1239495910995201E-4</v>
      </c>
      <c r="AH2274" s="51">
        <v>-1.76758149591478</v>
      </c>
      <c r="AI2274" s="19">
        <v>1.1898929182279999E-2</v>
      </c>
      <c r="AJ2274" s="51">
        <v>14.916810125228899</v>
      </c>
      <c r="AK2274" s="19">
        <v>0.26417960000078899</v>
      </c>
      <c r="AL2274" s="19">
        <v>4.0388599214566098E-2</v>
      </c>
      <c r="AM2274" s="51">
        <v>20.594081110000801</v>
      </c>
      <c r="AN2274" s="15"/>
      <c r="AO2274" s="22">
        <v>1.2401619087540901E-2</v>
      </c>
      <c r="AP2274" s="22">
        <v>-2.1818366746629202E-2</v>
      </c>
      <c r="AQ2274" s="22">
        <v>2.6887616184467299E-2</v>
      </c>
      <c r="AR2274" s="22">
        <v>-2.0511058402007599E-2</v>
      </c>
      <c r="AS2274" s="20">
        <v>7</v>
      </c>
      <c r="AT2274" s="20">
        <v>5</v>
      </c>
      <c r="AU2274" s="20">
        <v>7</v>
      </c>
      <c r="AV2274" s="21">
        <v>5</v>
      </c>
      <c r="AW2274" s="15"/>
      <c r="AX2274" s="25">
        <v>4.0985905392153701E-2</v>
      </c>
      <c r="AY2274" s="26">
        <v>-0.40713839838917898</v>
      </c>
      <c r="AZ2274" s="26">
        <v>0.58144073992298195</v>
      </c>
      <c r="BA2274" s="26">
        <v>-0.51535582990891304</v>
      </c>
      <c r="BB2274" s="85">
        <v>4.2210841393125502E-3</v>
      </c>
      <c r="BC2274" s="88">
        <v>-5.8882841006197904</v>
      </c>
      <c r="BD2274" s="18">
        <v>43748</v>
      </c>
      <c r="BE2274" s="18">
        <v>43914</v>
      </c>
      <c r="BF2274" s="20"/>
      <c r="BG2274" s="18"/>
    </row>
    <row r="2275" spans="2:59" x14ac:dyDescent="0.25">
      <c r="B2275" s="14" t="s">
        <v>6994</v>
      </c>
      <c r="C2275" s="14" t="s">
        <v>6995</v>
      </c>
      <c r="D2275" s="14" t="s">
        <v>6977</v>
      </c>
      <c r="E2275" s="16" t="s">
        <v>51</v>
      </c>
      <c r="F2275" s="16" t="s">
        <v>431</v>
      </c>
      <c r="G2275" s="81" t="s">
        <v>205</v>
      </c>
      <c r="H2275" s="82" t="s">
        <v>206</v>
      </c>
      <c r="I2275" s="17" t="s">
        <v>31</v>
      </c>
      <c r="J2275" s="17" t="s">
        <v>6996</v>
      </c>
      <c r="L2275" s="18">
        <v>44022</v>
      </c>
      <c r="M2275" s="83">
        <v>1226.37790000066</v>
      </c>
      <c r="N2275" s="84">
        <v>1226.37790000066</v>
      </c>
      <c r="O2275" s="84">
        <v>1252.16220000014</v>
      </c>
      <c r="P2275" s="85">
        <f t="shared" si="35"/>
        <v>0.97940817890886889</v>
      </c>
      <c r="Q2275" s="18">
        <v>43748</v>
      </c>
      <c r="R2275" s="86">
        <v>26031092.460999999</v>
      </c>
      <c r="S2275" s="86">
        <v>12145826.399250001</v>
      </c>
      <c r="T2275" s="15"/>
      <c r="U2275" s="19">
        <v>-1.43444605055265E-3</v>
      </c>
      <c r="V2275" s="51">
        <v>-0.101531689688272</v>
      </c>
      <c r="W2275" s="19">
        <v>4.9233445352001599E-3</v>
      </c>
      <c r="X2275" s="51">
        <v>1.28125170458588</v>
      </c>
      <c r="Y2275" s="19">
        <v>5.9683279960154297E-3</v>
      </c>
      <c r="Z2275" s="51">
        <v>19.928506257856501</v>
      </c>
      <c r="AA2275" s="19">
        <v>4.3923300527239899E-3</v>
      </c>
      <c r="AB2275" s="51">
        <v>21.015899908437898</v>
      </c>
      <c r="AC2275" s="19">
        <v>5.4550315269807498E-2</v>
      </c>
      <c r="AD2275" s="51">
        <v>29.7408870252257</v>
      </c>
      <c r="AE2275" s="19">
        <v>8.6384637408627896E-2</v>
      </c>
      <c r="AF2275" s="87">
        <v>26.415695789473801</v>
      </c>
      <c r="AG2275" s="19">
        <v>1.8692675621423399E-4</v>
      </c>
      <c r="AH2275" s="51">
        <v>-1.78012831620435</v>
      </c>
      <c r="AI2275" s="19">
        <v>9.4653071137145196E-3</v>
      </c>
      <c r="AJ2275" s="51">
        <v>14.673447918365101</v>
      </c>
      <c r="AK2275" s="19">
        <v>0.226377900000371</v>
      </c>
      <c r="AL2275" s="19">
        <v>3.5067609103862203E-2</v>
      </c>
      <c r="AM2275" s="51">
        <v>16.813911109959001</v>
      </c>
      <c r="AN2275" s="15"/>
      <c r="AO2275" s="22">
        <v>1.2388885574182501E-2</v>
      </c>
      <c r="AP2275" s="22">
        <v>-2.1830674426382798E-2</v>
      </c>
      <c r="AQ2275" s="22">
        <v>2.65012529907835E-2</v>
      </c>
      <c r="AR2275" s="22">
        <v>-2.0891805515020699E-2</v>
      </c>
      <c r="AS2275" s="20">
        <v>7</v>
      </c>
      <c r="AT2275" s="20">
        <v>5</v>
      </c>
      <c r="AU2275" s="20">
        <v>7</v>
      </c>
      <c r="AV2275" s="21">
        <v>5</v>
      </c>
      <c r="AW2275" s="15"/>
      <c r="AX2275" s="25">
        <v>4.0978725287423003E-2</v>
      </c>
      <c r="AY2275" s="26">
        <v>-0.510563684259978</v>
      </c>
      <c r="AZ2275" s="26">
        <v>0.56590303924622298</v>
      </c>
      <c r="BA2275" s="26">
        <v>-0.64457034934366697</v>
      </c>
      <c r="BB2275" s="85">
        <v>4.22028527760176E-3</v>
      </c>
      <c r="BC2275" s="88">
        <v>-6.0842676772008399</v>
      </c>
      <c r="BD2275" s="18">
        <v>43748</v>
      </c>
      <c r="BE2275" s="18">
        <v>43914</v>
      </c>
      <c r="BF2275" s="20"/>
      <c r="BG2275" s="18"/>
    </row>
    <row r="2276" spans="2:59" x14ac:dyDescent="0.25">
      <c r="B2276" s="14" t="s">
        <v>6997</v>
      </c>
      <c r="C2276" s="14" t="s">
        <v>6998</v>
      </c>
      <c r="D2276" s="14" t="s">
        <v>6977</v>
      </c>
      <c r="E2276" s="16" t="s">
        <v>55</v>
      </c>
      <c r="F2276" s="16" t="s">
        <v>431</v>
      </c>
      <c r="G2276" s="81" t="s">
        <v>205</v>
      </c>
      <c r="H2276" s="82" t="s">
        <v>206</v>
      </c>
      <c r="I2276" s="17" t="s">
        <v>31</v>
      </c>
      <c r="J2276" s="17" t="s">
        <v>6999</v>
      </c>
      <c r="L2276" s="18">
        <v>44022</v>
      </c>
      <c r="M2276" s="83">
        <v>1234.46440000087</v>
      </c>
      <c r="N2276" s="84">
        <v>1234.46440000087</v>
      </c>
      <c r="O2276" s="84">
        <v>1259.51999999955</v>
      </c>
      <c r="P2276" s="85">
        <f t="shared" si="35"/>
        <v>0.98010702489941492</v>
      </c>
      <c r="Q2276" s="18">
        <v>43748</v>
      </c>
      <c r="R2276" s="86">
        <v>61136019.963</v>
      </c>
      <c r="S2276" s="86">
        <v>32272000.754000001</v>
      </c>
      <c r="T2276" s="15"/>
      <c r="U2276" s="19">
        <v>-1.43184808348451E-3</v>
      </c>
      <c r="V2276" s="51">
        <v>-0.101271892981458</v>
      </c>
      <c r="W2276" s="19">
        <v>5.0017886223940903E-3</v>
      </c>
      <c r="X2276" s="51">
        <v>1.2890961133052801</v>
      </c>
      <c r="Y2276" s="19">
        <v>6.4446929463883897E-3</v>
      </c>
      <c r="Z2276" s="51">
        <v>19.976142752886499</v>
      </c>
      <c r="AA2276" s="19">
        <v>5.3502954815485299E-3</v>
      </c>
      <c r="AB2276" s="51">
        <v>21.111696451320299</v>
      </c>
      <c r="AC2276" s="19">
        <v>5.6561521856565398E-2</v>
      </c>
      <c r="AD2276" s="51">
        <v>29.942007683916</v>
      </c>
      <c r="AE2276" s="19">
        <v>8.9510286086879207E-2</v>
      </c>
      <c r="AF2276" s="87">
        <v>26.728260657284402</v>
      </c>
      <c r="AG2276" s="19">
        <v>2.1301221931935299E-4</v>
      </c>
      <c r="AH2276" s="51">
        <v>-1.7775197698938401</v>
      </c>
      <c r="AI2276" s="19">
        <v>9.9695748649537598E-3</v>
      </c>
      <c r="AJ2276" s="51">
        <v>14.723874693489099</v>
      </c>
      <c r="AK2276" s="19">
        <v>0.234464400000579</v>
      </c>
      <c r="AL2276" s="19">
        <v>3.6217217342709801E-2</v>
      </c>
      <c r="AM2276" s="51">
        <v>17.622561109979902</v>
      </c>
      <c r="AN2276" s="15"/>
      <c r="AO2276" s="22">
        <v>1.23915795520588E-2</v>
      </c>
      <c r="AP2276" s="22">
        <v>-2.1828195614944E-2</v>
      </c>
      <c r="AQ2276" s="22">
        <v>2.6581367555991199E-2</v>
      </c>
      <c r="AR2276" s="22">
        <v>-2.0812847125853299E-2</v>
      </c>
      <c r="AS2276" s="20">
        <v>7</v>
      </c>
      <c r="AT2276" s="20">
        <v>5</v>
      </c>
      <c r="AU2276" s="20">
        <v>7</v>
      </c>
      <c r="AV2276" s="21">
        <v>5</v>
      </c>
      <c r="AW2276" s="15"/>
      <c r="AX2276" s="25">
        <v>4.0980196433229102E-2</v>
      </c>
      <c r="AY2276" s="26">
        <v>-0.48914447079323498</v>
      </c>
      <c r="AZ2276" s="26">
        <v>0.56912062444462197</v>
      </c>
      <c r="BA2276" s="26">
        <v>-0.61786762593601496</v>
      </c>
      <c r="BB2276" s="85">
        <v>4.2204490092353801E-3</v>
      </c>
      <c r="BC2276" s="88">
        <v>-6.04365948926716</v>
      </c>
      <c r="BD2276" s="18">
        <v>43748</v>
      </c>
      <c r="BE2276" s="18">
        <v>43914</v>
      </c>
      <c r="BF2276" s="20"/>
      <c r="BG2276" s="18"/>
    </row>
    <row r="2277" spans="2:59" x14ac:dyDescent="0.25">
      <c r="B2277" s="14" t="s">
        <v>7000</v>
      </c>
      <c r="C2277" s="14" t="s">
        <v>7001</v>
      </c>
      <c r="D2277" s="14" t="s">
        <v>6977</v>
      </c>
      <c r="E2277" s="16" t="s">
        <v>458</v>
      </c>
      <c r="F2277" s="16" t="s">
        <v>431</v>
      </c>
      <c r="G2277" s="81" t="s">
        <v>205</v>
      </c>
      <c r="H2277" s="82" t="s">
        <v>206</v>
      </c>
      <c r="I2277" s="17" t="s">
        <v>31</v>
      </c>
      <c r="J2277" s="17" t="s">
        <v>7002</v>
      </c>
      <c r="L2277" s="18">
        <v>44022</v>
      </c>
      <c r="M2277" s="83">
        <v>1270.7006999999301</v>
      </c>
      <c r="N2277" s="84">
        <v>1270.7006999999301</v>
      </c>
      <c r="O2277" s="84">
        <v>1291.99410000071</v>
      </c>
      <c r="P2277" s="85">
        <f t="shared" si="35"/>
        <v>0.98351896498539104</v>
      </c>
      <c r="Q2277" s="18">
        <v>43748</v>
      </c>
      <c r="R2277" s="86">
        <v>9010602.2980000004</v>
      </c>
      <c r="S2277" s="86">
        <v>4543615.1240312504</v>
      </c>
      <c r="T2277" s="15"/>
      <c r="U2277" s="19">
        <v>-1.4191674918038199E-3</v>
      </c>
      <c r="V2277" s="51">
        <v>-0.100003833813389</v>
      </c>
      <c r="W2277" s="19">
        <v>5.3839081701880804E-3</v>
      </c>
      <c r="X2277" s="51">
        <v>1.32730806808468</v>
      </c>
      <c r="Y2277" s="19">
        <v>8.7686693932482705E-3</v>
      </c>
      <c r="Z2277" s="51">
        <v>20.208540397579799</v>
      </c>
      <c r="AA2277" s="19">
        <v>1.00301896072779E-2</v>
      </c>
      <c r="AB2277" s="51">
        <v>21.5796858638932</v>
      </c>
      <c r="AC2277" s="19">
        <v>6.6414499402526403E-2</v>
      </c>
      <c r="AD2277" s="51">
        <v>30.927305438497601</v>
      </c>
      <c r="AE2277" s="19">
        <v>0.104874505037587</v>
      </c>
      <c r="AF2277" s="87">
        <v>28.264682552369798</v>
      </c>
      <c r="AG2277" s="19">
        <v>3.3969177457038302E-4</v>
      </c>
      <c r="AH2277" s="51">
        <v>-1.7648518143687399</v>
      </c>
      <c r="AI2277" s="19">
        <v>1.2429926893673801E-2</v>
      </c>
      <c r="AJ2277" s="51">
        <v>14.9699098963611</v>
      </c>
      <c r="AK2277" s="19">
        <v>0.27070070000074298</v>
      </c>
      <c r="AL2277" s="19">
        <v>4.1634787385191899E-2</v>
      </c>
      <c r="AM2277" s="51">
        <v>23.407396623049902</v>
      </c>
      <c r="AN2277" s="15"/>
      <c r="AO2277" s="22">
        <v>1.2404418886944799E-2</v>
      </c>
      <c r="AP2277" s="22">
        <v>-2.18157393655929E-2</v>
      </c>
      <c r="AQ2277" s="22">
        <v>2.6971822950145E-2</v>
      </c>
      <c r="AR2277" s="22">
        <v>-2.0428131304470298E-2</v>
      </c>
      <c r="AS2277" s="20">
        <v>7</v>
      </c>
      <c r="AT2277" s="20">
        <v>5</v>
      </c>
      <c r="AU2277" s="20">
        <v>7</v>
      </c>
      <c r="AV2277" s="21">
        <v>5</v>
      </c>
      <c r="AW2277" s="15"/>
      <c r="AX2277" s="25">
        <v>4.0987597378480102E-2</v>
      </c>
      <c r="AY2277" s="26">
        <v>-0.38455137120354299</v>
      </c>
      <c r="AZ2277" s="26">
        <v>0.58483454264569401</v>
      </c>
      <c r="BA2277" s="26">
        <v>-0.48704396492166802</v>
      </c>
      <c r="BB2277" s="85">
        <v>4.2212712962555101E-3</v>
      </c>
      <c r="BC2277" s="88">
        <v>-5.8455297899854504</v>
      </c>
      <c r="BD2277" s="18">
        <v>43748</v>
      </c>
      <c r="BE2277" s="18">
        <v>43914</v>
      </c>
      <c r="BF2277" s="20"/>
      <c r="BG2277" s="18"/>
    </row>
    <row r="2278" spans="2:59" x14ac:dyDescent="0.25">
      <c r="B2278" s="14" t="s">
        <v>7003</v>
      </c>
      <c r="C2278" s="14" t="s">
        <v>7004</v>
      </c>
      <c r="D2278" s="14" t="s">
        <v>6977</v>
      </c>
      <c r="E2278" s="16" t="s">
        <v>59</v>
      </c>
      <c r="F2278" s="16" t="s">
        <v>431</v>
      </c>
      <c r="G2278" s="81" t="s">
        <v>205</v>
      </c>
      <c r="H2278" s="82" t="s">
        <v>206</v>
      </c>
      <c r="I2278" s="17" t="s">
        <v>31</v>
      </c>
      <c r="J2278" s="17" t="s">
        <v>7005</v>
      </c>
      <c r="L2278" s="18">
        <v>44022</v>
      </c>
      <c r="M2278" s="83">
        <v>1202.95119999908</v>
      </c>
      <c r="N2278" s="84">
        <v>1202.95119999908</v>
      </c>
      <c r="O2278" s="84">
        <v>1227.14839999937</v>
      </c>
      <c r="P2278" s="85">
        <f t="shared" si="35"/>
        <v>0.98028176543252443</v>
      </c>
      <c r="Q2278" s="18">
        <v>43748</v>
      </c>
      <c r="R2278" s="86">
        <v>5931555.7410000004</v>
      </c>
      <c r="S2278" s="86">
        <v>4246649.5875351597</v>
      </c>
      <c r="T2278" s="15"/>
      <c r="U2278" s="19">
        <v>-1.4312569182948201E-3</v>
      </c>
      <c r="V2278" s="51">
        <v>-0.101212776462489</v>
      </c>
      <c r="W2278" s="19">
        <v>5.0213840968353898E-3</v>
      </c>
      <c r="X2278" s="51">
        <v>1.2910556607494099</v>
      </c>
      <c r="Y2278" s="19">
        <v>6.56376484585053E-3</v>
      </c>
      <c r="Z2278" s="51">
        <v>19.988049942825501</v>
      </c>
      <c r="AA2278" s="19">
        <v>5.5898182363307604E-3</v>
      </c>
      <c r="AB2278" s="51">
        <v>21.135648726805801</v>
      </c>
      <c r="AC2278" s="19">
        <v>5.70648362900101E-2</v>
      </c>
      <c r="AD2278" s="51">
        <v>29.9923391272605</v>
      </c>
      <c r="AE2278" s="19">
        <v>9.0379247110831798E-2</v>
      </c>
      <c r="AF2278" s="87">
        <v>26.815156759694201</v>
      </c>
      <c r="AG2278" s="19">
        <v>2.1942528110230301E-4</v>
      </c>
      <c r="AH2278" s="51">
        <v>-1.7768784637155499</v>
      </c>
      <c r="AI2278" s="19">
        <v>1.0095656496559999E-2</v>
      </c>
      <c r="AJ2278" s="51">
        <v>14.736482856649699</v>
      </c>
      <c r="AK2278" s="19">
        <v>0.20295119999907901</v>
      </c>
      <c r="AL2278" s="19">
        <v>3.5306464606037501E-2</v>
      </c>
      <c r="AM2278" s="51">
        <v>20.971756838203898</v>
      </c>
      <c r="AN2278" s="15"/>
      <c r="AO2278" s="22">
        <v>1.2392204536809E-2</v>
      </c>
      <c r="AP2278" s="22">
        <v>-2.1827475608915799E-2</v>
      </c>
      <c r="AQ2278" s="22">
        <v>2.6601507399391301E-2</v>
      </c>
      <c r="AR2278" s="22">
        <v>-2.07932033099496E-2</v>
      </c>
      <c r="AS2278" s="20">
        <v>7</v>
      </c>
      <c r="AT2278" s="20">
        <v>5</v>
      </c>
      <c r="AU2278" s="20">
        <v>7</v>
      </c>
      <c r="AV2278" s="21">
        <v>5</v>
      </c>
      <c r="AW2278" s="15"/>
      <c r="AX2278" s="25">
        <v>4.0980506838532202E-2</v>
      </c>
      <c r="AY2278" s="26">
        <v>-0.483793890914967</v>
      </c>
      <c r="AZ2278" s="26">
        <v>0.56992437815915797</v>
      </c>
      <c r="BA2278" s="26">
        <v>-0.61119246054204301</v>
      </c>
      <c r="BB2278" s="85">
        <v>4.2204841292641498E-3</v>
      </c>
      <c r="BC2278" s="88">
        <v>-6.0335001047278602</v>
      </c>
      <c r="BD2278" s="18">
        <v>43748</v>
      </c>
      <c r="BE2278" s="18">
        <v>43914</v>
      </c>
      <c r="BF2278" s="20"/>
      <c r="BG2278" s="18"/>
    </row>
    <row r="2279" spans="2:59" x14ac:dyDescent="0.25">
      <c r="B2279" s="14" t="s">
        <v>7006</v>
      </c>
      <c r="C2279" s="14" t="s">
        <v>7007</v>
      </c>
      <c r="D2279" s="14" t="s">
        <v>6977</v>
      </c>
      <c r="E2279" s="16" t="s">
        <v>320</v>
      </c>
      <c r="F2279" s="16" t="s">
        <v>431</v>
      </c>
      <c r="G2279" s="81" t="s">
        <v>205</v>
      </c>
      <c r="H2279" s="82" t="s">
        <v>206</v>
      </c>
      <c r="I2279" s="17" t="s">
        <v>31</v>
      </c>
      <c r="J2279" s="17" t="s">
        <v>7008</v>
      </c>
      <c r="L2279" s="18">
        <v>44022</v>
      </c>
      <c r="M2279" s="83">
        <v>1168.8060999997001</v>
      </c>
      <c r="N2279" s="84">
        <v>1168.8060999997001</v>
      </c>
      <c r="O2279" s="84">
        <v>1184.6106000002501</v>
      </c>
      <c r="P2279" s="85">
        <f t="shared" si="35"/>
        <v>0.98665848507471854</v>
      </c>
      <c r="Q2279" s="18">
        <v>43748</v>
      </c>
      <c r="R2279" s="86">
        <v>121.72799999999999</v>
      </c>
      <c r="S2279" s="86">
        <v>120.745950381637</v>
      </c>
      <c r="T2279" s="15"/>
      <c r="U2279" s="19">
        <v>-1.4109866087892401E-3</v>
      </c>
      <c r="V2279" s="51">
        <v>-9.91857455119316E-2</v>
      </c>
      <c r="W2279" s="19">
        <v>5.7089690653811002E-3</v>
      </c>
      <c r="X2279" s="51">
        <v>1.3598141576039799</v>
      </c>
      <c r="Y2279" s="19">
        <v>1.09374943240255E-2</v>
      </c>
      <c r="Z2279" s="51">
        <v>20.425422890664802</v>
      </c>
      <c r="AA2279" s="19">
        <v>1.43915617773018E-2</v>
      </c>
      <c r="AB2279" s="51">
        <v>22.015823080902901</v>
      </c>
      <c r="AC2279" s="19">
        <v>7.5392654742245199E-2</v>
      </c>
      <c r="AD2279" s="51">
        <v>31.825120972469399</v>
      </c>
      <c r="AE2279" s="19">
        <v>0.118535640840564</v>
      </c>
      <c r="AF2279" s="87">
        <v>29.630796132667498</v>
      </c>
      <c r="AG2279" s="19">
        <v>4.27370618126588E-4</v>
      </c>
      <c r="AH2279" s="51">
        <v>-1.7560839300131199</v>
      </c>
      <c r="AI2279" s="19">
        <v>1.4738284751729201E-2</v>
      </c>
      <c r="AJ2279" s="51">
        <v>15.200745682173901</v>
      </c>
      <c r="AK2279" s="19">
        <v>0.16880610000051099</v>
      </c>
      <c r="AL2279" s="19">
        <v>3.9446798758945099E-2</v>
      </c>
      <c r="AM2279" s="51">
        <v>19.615459927532399</v>
      </c>
      <c r="AN2279" s="15"/>
      <c r="AO2279" s="22">
        <v>1.2410143539455E-2</v>
      </c>
      <c r="AP2279" s="22">
        <v>-2.1809157533425601E-2</v>
      </c>
      <c r="AQ2279" s="22">
        <v>2.72999009866908E-2</v>
      </c>
      <c r="AR2279" s="22">
        <v>-2.00313305840609E-2</v>
      </c>
      <c r="AS2279" s="20">
        <v>7</v>
      </c>
      <c r="AT2279" s="20">
        <v>5</v>
      </c>
      <c r="AU2279" s="20">
        <v>7</v>
      </c>
      <c r="AV2279" s="21">
        <v>5</v>
      </c>
      <c r="AW2279" s="15"/>
      <c r="AX2279" s="25">
        <v>4.0997512222602402E-2</v>
      </c>
      <c r="AY2279" s="26">
        <v>-0.28701956904387799</v>
      </c>
      <c r="AZ2279" s="26">
        <v>0.59940618104883503</v>
      </c>
      <c r="BA2279" s="26">
        <v>-0.36436228161574002</v>
      </c>
      <c r="BB2279" s="85">
        <v>4.2223318466494703E-3</v>
      </c>
      <c r="BC2279" s="88">
        <v>-5.6567786916857603</v>
      </c>
      <c r="BD2279" s="18">
        <v>43748</v>
      </c>
      <c r="BE2279" s="18">
        <v>43914</v>
      </c>
      <c r="BF2279" s="20"/>
      <c r="BG2279" s="18"/>
    </row>
    <row r="2280" spans="2:59" x14ac:dyDescent="0.25">
      <c r="B2280" s="14" t="s">
        <v>7009</v>
      </c>
      <c r="C2280" s="14" t="s">
        <v>7010</v>
      </c>
      <c r="D2280" s="14" t="s">
        <v>6977</v>
      </c>
      <c r="E2280" s="16" t="s">
        <v>6684</v>
      </c>
      <c r="F2280" s="16" t="s">
        <v>431</v>
      </c>
      <c r="G2280" s="81" t="s">
        <v>205</v>
      </c>
      <c r="H2280" s="82" t="s">
        <v>206</v>
      </c>
      <c r="I2280" s="17" t="s">
        <v>31</v>
      </c>
      <c r="J2280" s="17" t="s">
        <v>7011</v>
      </c>
      <c r="L2280" s="18">
        <v>44022</v>
      </c>
      <c r="M2280" s="83">
        <v>1130.0242999996999</v>
      </c>
      <c r="N2280" s="84">
        <v>1130.0242999996999</v>
      </c>
      <c r="O2280" s="84">
        <v>1142.5219999998801</v>
      </c>
      <c r="P2280" s="85">
        <f t="shared" si="35"/>
        <v>0.98906130472745246</v>
      </c>
      <c r="Q2280" s="18">
        <v>43748</v>
      </c>
      <c r="R2280" s="86">
        <v>9589348.2980000004</v>
      </c>
      <c r="S2280" s="86">
        <v>19193114.556249999</v>
      </c>
      <c r="T2280" s="15"/>
      <c r="U2280" s="19">
        <v>-1.3987186903250399E-3</v>
      </c>
      <c r="V2280" s="51">
        <v>-9.7958953665511203E-2</v>
      </c>
      <c r="W2280" s="19">
        <v>6.00223220862972E-3</v>
      </c>
      <c r="X2280" s="51">
        <v>1.38914047192884</v>
      </c>
      <c r="Y2280" s="19">
        <v>1.25379066321329E-2</v>
      </c>
      <c r="Z2280" s="51">
        <v>20.5854641214537</v>
      </c>
      <c r="AA2280" s="19">
        <v>1.7643945566305799E-2</v>
      </c>
      <c r="AB2280" s="51">
        <v>22.341061459795998</v>
      </c>
      <c r="AC2280" s="19">
        <v>8.2541953106556307E-2</v>
      </c>
      <c r="AD2280" s="51">
        <v>32.540050808922402</v>
      </c>
      <c r="AE2280" s="19"/>
      <c r="AF2280" s="87"/>
      <c r="AG2280" s="19">
        <v>5.4479820755659603E-4</v>
      </c>
      <c r="AH2280" s="51">
        <v>-1.74434117107012</v>
      </c>
      <c r="AI2280" s="19">
        <v>1.6421144775449599E-2</v>
      </c>
      <c r="AJ2280" s="51">
        <v>15.369031684545901</v>
      </c>
      <c r="AK2280" s="19">
        <v>0.13002430000051399</v>
      </c>
      <c r="AL2280" s="19">
        <v>4.0335586911169202E-2</v>
      </c>
      <c r="AM2280" s="51">
        <v>33.141605094482699</v>
      </c>
      <c r="AN2280" s="15"/>
      <c r="AO2280" s="22">
        <v>1.24252979330777E-2</v>
      </c>
      <c r="AP2280" s="22">
        <v>-2.17956556743957E-2</v>
      </c>
      <c r="AQ2280" s="22">
        <v>2.76032817018859E-2</v>
      </c>
      <c r="AR2280" s="22">
        <v>-1.9805580664069601E-2</v>
      </c>
      <c r="AS2280" s="20">
        <v>7</v>
      </c>
      <c r="AT2280" s="20">
        <v>5</v>
      </c>
      <c r="AU2280" s="20">
        <v>7</v>
      </c>
      <c r="AV2280" s="21">
        <v>5</v>
      </c>
      <c r="AW2280" s="15"/>
      <c r="AX2280" s="25">
        <v>4.1000862199580303E-2</v>
      </c>
      <c r="AY2280" s="26">
        <v>-0.214491224519861</v>
      </c>
      <c r="AZ2280" s="26">
        <v>0.61039152732246305</v>
      </c>
      <c r="BA2280" s="26">
        <v>-0.27282523256280899</v>
      </c>
      <c r="BB2280" s="85">
        <v>4.2227354503438603E-3</v>
      </c>
      <c r="BC2280" s="88">
        <v>-5.5242699922091596</v>
      </c>
      <c r="BD2280" s="18">
        <v>43748</v>
      </c>
      <c r="BE2280" s="18">
        <v>43914</v>
      </c>
      <c r="BF2280" s="20"/>
      <c r="BG2280" s="18"/>
    </row>
    <row r="2281" spans="2:59" x14ac:dyDescent="0.25">
      <c r="B2281" s="14" t="s">
        <v>7012</v>
      </c>
      <c r="C2281" s="14" t="s">
        <v>7013</v>
      </c>
      <c r="D2281" s="14" t="s">
        <v>7014</v>
      </c>
      <c r="E2281" s="16" t="s">
        <v>36</v>
      </c>
      <c r="F2281" s="16" t="s">
        <v>431</v>
      </c>
      <c r="G2281" s="81" t="s">
        <v>205</v>
      </c>
      <c r="H2281" s="82" t="s">
        <v>146</v>
      </c>
      <c r="I2281" s="17" t="s">
        <v>31</v>
      </c>
      <c r="J2281" s="17" t="s">
        <v>7015</v>
      </c>
      <c r="L2281" s="18">
        <v>44022</v>
      </c>
      <c r="M2281" s="83">
        <v>1120.8452000003299</v>
      </c>
      <c r="N2281" s="84">
        <v>1120.8452000003299</v>
      </c>
      <c r="O2281" s="84">
        <v>1198.6325000003001</v>
      </c>
      <c r="P2281" s="85">
        <f t="shared" si="35"/>
        <v>0.93510329479640286</v>
      </c>
      <c r="Q2281" s="18">
        <v>43747</v>
      </c>
      <c r="R2281" s="86">
        <v>1158465.7320000001</v>
      </c>
      <c r="S2281" s="86">
        <v>4254727.6856875001</v>
      </c>
      <c r="T2281" s="15"/>
      <c r="U2281" s="19">
        <v>-5.8528672525426405E-4</v>
      </c>
      <c r="V2281" s="51">
        <v>-1.6615757158433601E-2</v>
      </c>
      <c r="W2281" s="19">
        <v>1.3631497859023501E-3</v>
      </c>
      <c r="X2281" s="51">
        <v>0.92523222965610297</v>
      </c>
      <c r="Y2281" s="19">
        <v>-3.7538437230978203E-2</v>
      </c>
      <c r="Z2281" s="51">
        <v>15.5778297351499</v>
      </c>
      <c r="AA2281" s="19">
        <v>-4.7967571726112497E-2</v>
      </c>
      <c r="AB2281" s="51">
        <v>15.7799097305542</v>
      </c>
      <c r="AC2281" s="19">
        <v>-5.9348514514567796E-4</v>
      </c>
      <c r="AD2281" s="51">
        <v>24.226506983744901</v>
      </c>
      <c r="AE2281" s="19">
        <v>2.16281478205929E-2</v>
      </c>
      <c r="AF2281" s="87">
        <v>19.940046830655799</v>
      </c>
      <c r="AG2281" s="19">
        <v>-7.0477557528647594E-5</v>
      </c>
      <c r="AH2281" s="51">
        <v>-1.8058687475786399</v>
      </c>
      <c r="AI2281" s="19">
        <v>-3.7820590135197597E-2</v>
      </c>
      <c r="AJ2281" s="51">
        <v>9.9448581934702798</v>
      </c>
      <c r="AK2281" s="19">
        <v>0.120845200001058</v>
      </c>
      <c r="AL2281" s="19">
        <v>2.0539727061986899E-2</v>
      </c>
      <c r="AM2281" s="51">
        <v>9.3633237602334702</v>
      </c>
      <c r="AN2281" s="15"/>
      <c r="AO2281" s="22">
        <v>1.6754231695813401E-2</v>
      </c>
      <c r="AP2281" s="22">
        <v>-1.33481818666041E-2</v>
      </c>
      <c r="AQ2281" s="22">
        <v>5.3757559726363997E-3</v>
      </c>
      <c r="AR2281" s="22">
        <v>-2.08453429922884E-2</v>
      </c>
      <c r="AS2281" s="20">
        <v>6</v>
      </c>
      <c r="AT2281" s="20">
        <v>6</v>
      </c>
      <c r="AU2281" s="20">
        <v>7</v>
      </c>
      <c r="AV2281" s="21">
        <v>5</v>
      </c>
      <c r="AW2281" s="15"/>
      <c r="AX2281" s="25">
        <v>4.2349647536539102E-2</v>
      </c>
      <c r="AY2281" s="26">
        <v>-1.69303533981474</v>
      </c>
      <c r="AZ2281" s="26">
        <v>0.37653805460286099</v>
      </c>
      <c r="BA2281" s="26">
        <v>-2.2379165216298098</v>
      </c>
      <c r="BB2281" s="85">
        <v>4.3744438103794896E-3</v>
      </c>
      <c r="BC2281" s="88">
        <v>-7.7982951404555898</v>
      </c>
      <c r="BD2281" s="18">
        <v>43747</v>
      </c>
      <c r="BE2281" s="18">
        <v>43983</v>
      </c>
      <c r="BF2281" s="20"/>
      <c r="BG2281" s="18"/>
    </row>
    <row r="2282" spans="2:59" x14ac:dyDescent="0.25">
      <c r="B2282" s="14" t="s">
        <v>7016</v>
      </c>
      <c r="C2282" s="14" t="s">
        <v>7017</v>
      </c>
      <c r="D2282" s="14" t="s">
        <v>7014</v>
      </c>
      <c r="E2282" s="16" t="s">
        <v>435</v>
      </c>
      <c r="F2282" s="16" t="s">
        <v>431</v>
      </c>
      <c r="G2282" s="81" t="s">
        <v>205</v>
      </c>
      <c r="H2282" s="82" t="s">
        <v>146</v>
      </c>
      <c r="I2282" s="17" t="s">
        <v>31</v>
      </c>
      <c r="J2282" s="17" t="s">
        <v>7018</v>
      </c>
      <c r="L2282" s="18">
        <v>44022</v>
      </c>
      <c r="M2282" s="83">
        <v>1158.2901000008001</v>
      </c>
      <c r="N2282" s="84">
        <v>1158.2901000008001</v>
      </c>
      <c r="O2282" s="84">
        <v>1235.0190999992201</v>
      </c>
      <c r="P2282" s="85">
        <f t="shared" si="35"/>
        <v>0.93787221590462166</v>
      </c>
      <c r="Q2282" s="18">
        <v>43747</v>
      </c>
      <c r="R2282" s="86">
        <v>112.449</v>
      </c>
      <c r="S2282" s="86">
        <v>9594.1395839691195</v>
      </c>
      <c r="T2282" s="15"/>
      <c r="U2282" s="19">
        <v>-5.7767328507907201E-4</v>
      </c>
      <c r="V2282" s="51">
        <v>-1.5854413140914399E-2</v>
      </c>
      <c r="W2282" s="19">
        <v>1.6746607634559E-3</v>
      </c>
      <c r="X2282" s="51">
        <v>0.95638332741145904</v>
      </c>
      <c r="Y2282" s="19">
        <v>-3.5699567937626901E-2</v>
      </c>
      <c r="Z2282" s="51">
        <v>15.761716664492299</v>
      </c>
      <c r="AA2282" s="19">
        <v>-4.4068228840842501E-2</v>
      </c>
      <c r="AB2282" s="51">
        <v>16.1698440190812</v>
      </c>
      <c r="AC2282" s="19">
        <v>7.9257245597546006E-3</v>
      </c>
      <c r="AD2282" s="51">
        <v>25.078427954227699</v>
      </c>
      <c r="AE2282" s="19">
        <v>3.4948461217936697E-2</v>
      </c>
      <c r="AF2282" s="87">
        <v>21.272078170382901</v>
      </c>
      <c r="AG2282" s="19">
        <v>4.4464068196248297E-5</v>
      </c>
      <c r="AH2282" s="51">
        <v>-1.7943745850061501</v>
      </c>
      <c r="AI2282" s="19">
        <v>-3.5864916385435201E-2</v>
      </c>
      <c r="AJ2282" s="51">
        <v>10.140425568446499</v>
      </c>
      <c r="AK2282" s="19">
        <v>0.158290100000158</v>
      </c>
      <c r="AL2282" s="19">
        <v>3.0288567093521099E-2</v>
      </c>
      <c r="AM2282" s="51">
        <v>9.9155960186180891</v>
      </c>
      <c r="AN2282" s="15"/>
      <c r="AO2282" s="22">
        <v>1.67642805590731E-2</v>
      </c>
      <c r="AP2282" s="22">
        <v>-1.33223772736528E-2</v>
      </c>
      <c r="AQ2282" s="22">
        <v>5.6909219692897802E-3</v>
      </c>
      <c r="AR2282" s="22">
        <v>-2.0555228871671698E-2</v>
      </c>
      <c r="AS2282" s="20">
        <v>7</v>
      </c>
      <c r="AT2282" s="20">
        <v>5</v>
      </c>
      <c r="AU2282" s="20">
        <v>7</v>
      </c>
      <c r="AV2282" s="21">
        <v>5</v>
      </c>
      <c r="AW2282" s="15"/>
      <c r="AX2282" s="25">
        <v>4.2340363252151299E-2</v>
      </c>
      <c r="AY2282" s="26">
        <v>-1.6091007290960999</v>
      </c>
      <c r="AZ2282" s="26">
        <v>0.389514475536544</v>
      </c>
      <c r="BA2282" s="26">
        <v>-2.1336907279619499</v>
      </c>
      <c r="BB2282" s="85">
        <v>4.3735612845512096E-3</v>
      </c>
      <c r="BC2282" s="88">
        <v>-7.5622636118714599</v>
      </c>
      <c r="BD2282" s="18">
        <v>43747</v>
      </c>
      <c r="BE2282" s="18">
        <v>43983</v>
      </c>
      <c r="BF2282" s="20"/>
      <c r="BG2282" s="18"/>
    </row>
    <row r="2283" spans="2:59" x14ac:dyDescent="0.25">
      <c r="B2283" s="14" t="s">
        <v>7019</v>
      </c>
      <c r="C2283" s="14" t="s">
        <v>7020</v>
      </c>
      <c r="D2283" s="14" t="s">
        <v>7014</v>
      </c>
      <c r="E2283" s="16" t="s">
        <v>439</v>
      </c>
      <c r="F2283" s="16" t="s">
        <v>431</v>
      </c>
      <c r="G2283" s="81" t="s">
        <v>205</v>
      </c>
      <c r="H2283" s="82" t="s">
        <v>146</v>
      </c>
      <c r="I2283" s="17" t="s">
        <v>31</v>
      </c>
      <c r="J2283" s="17" t="s">
        <v>7021</v>
      </c>
      <c r="L2283" s="18">
        <v>44022</v>
      </c>
      <c r="M2283" s="83">
        <v>1156.2164999991701</v>
      </c>
      <c r="N2283" s="84">
        <v>1156.2164999991701</v>
      </c>
      <c r="O2283" s="84">
        <v>1156.2164999991701</v>
      </c>
      <c r="P2283" s="85">
        <f t="shared" si="35"/>
        <v>1</v>
      </c>
      <c r="Q2283" s="18">
        <v>44022</v>
      </c>
      <c r="R2283" s="86">
        <v>0</v>
      </c>
      <c r="S2283" s="86">
        <v>33877.103194641102</v>
      </c>
      <c r="T2283" s="15"/>
      <c r="U2283" s="19">
        <v>0</v>
      </c>
      <c r="V2283" s="51">
        <v>4.1912915366992799E-2</v>
      </c>
      <c r="W2283" s="19">
        <v>0</v>
      </c>
      <c r="X2283" s="51">
        <v>0.78891725106586796</v>
      </c>
      <c r="Y2283" s="19">
        <v>0</v>
      </c>
      <c r="Z2283" s="51">
        <v>19.3316734582477</v>
      </c>
      <c r="AA2283" s="19">
        <v>7.7493265853263403E-3</v>
      </c>
      <c r="AB2283" s="51">
        <v>21.351599561690801</v>
      </c>
      <c r="AC2283" s="19">
        <v>3.37061905975133E-2</v>
      </c>
      <c r="AD2283" s="51">
        <v>27.656474557996301</v>
      </c>
      <c r="AE2283" s="19">
        <v>4.65136170641927E-2</v>
      </c>
      <c r="AF2283" s="87">
        <v>22.428593755030299</v>
      </c>
      <c r="AG2283" s="19">
        <v>0</v>
      </c>
      <c r="AH2283" s="51">
        <v>-1.79882099182578</v>
      </c>
      <c r="AI2283" s="19">
        <v>0</v>
      </c>
      <c r="AJ2283" s="51">
        <v>13.726917206993701</v>
      </c>
      <c r="AK2283" s="19">
        <v>0.15621649999957299</v>
      </c>
      <c r="AL2283" s="19">
        <v>2.9913762153228201E-2</v>
      </c>
      <c r="AM2283" s="51">
        <v>9.7082360185595498</v>
      </c>
      <c r="AN2283" s="15"/>
      <c r="AO2283" s="22">
        <v>1.8524497772887099E-3</v>
      </c>
      <c r="AP2283" s="22">
        <v>-7.94712946117215E-4</v>
      </c>
      <c r="AQ2283" s="22">
        <v>1.2862567382399001E-4</v>
      </c>
      <c r="AR2283" s="22">
        <v>0</v>
      </c>
      <c r="AS2283" s="20">
        <v>1</v>
      </c>
      <c r="AT2283" s="20">
        <v>0</v>
      </c>
      <c r="AU2283" s="20">
        <v>7</v>
      </c>
      <c r="AV2283" s="21">
        <v>5</v>
      </c>
      <c r="AW2283" s="15"/>
      <c r="AX2283" s="25">
        <v>2.8222189009147799E-3</v>
      </c>
      <c r="AY2283" s="26">
        <v>-7.30927297469316</v>
      </c>
      <c r="AZ2283" s="26">
        <v>0.56820858849914702</v>
      </c>
      <c r="BA2283" s="26">
        <v>-10.771863564994399</v>
      </c>
      <c r="BB2283" s="85">
        <v>2.9172285387915099E-4</v>
      </c>
      <c r="BC2283" s="88">
        <v>-7.9471294635368395E-2</v>
      </c>
      <c r="BD2283" s="18">
        <v>43657</v>
      </c>
      <c r="BE2283" s="18">
        <v>43658</v>
      </c>
      <c r="BF2283" s="20">
        <v>4</v>
      </c>
      <c r="BG2283" s="18">
        <v>43663</v>
      </c>
    </row>
    <row r="2284" spans="2:59" x14ac:dyDescent="0.25">
      <c r="B2284" s="14" t="s">
        <v>7022</v>
      </c>
      <c r="C2284" s="14" t="s">
        <v>7023</v>
      </c>
      <c r="D2284" s="14" t="s">
        <v>7014</v>
      </c>
      <c r="E2284" s="16" t="s">
        <v>43</v>
      </c>
      <c r="F2284" s="16" t="s">
        <v>431</v>
      </c>
      <c r="G2284" s="81" t="s">
        <v>205</v>
      </c>
      <c r="H2284" s="82" t="s">
        <v>146</v>
      </c>
      <c r="I2284" s="17" t="s">
        <v>31</v>
      </c>
      <c r="J2284" s="17" t="s">
        <v>7024</v>
      </c>
      <c r="L2284" s="18">
        <v>44022</v>
      </c>
      <c r="M2284" s="83">
        <v>1135.9674999993299</v>
      </c>
      <c r="N2284" s="84">
        <v>1135.9674999993299</v>
      </c>
      <c r="O2284" s="84">
        <v>1212.52229999937</v>
      </c>
      <c r="P2284" s="85">
        <f t="shared" si="35"/>
        <v>0.93686318181522932</v>
      </c>
      <c r="Q2284" s="18">
        <v>43747</v>
      </c>
      <c r="R2284" s="86">
        <v>926955.01599999995</v>
      </c>
      <c r="S2284" s="86">
        <v>1921114.8983281299</v>
      </c>
      <c r="T2284" s="15"/>
      <c r="U2284" s="19">
        <v>-5.7837902477331205E-4</v>
      </c>
      <c r="V2284" s="51">
        <v>-1.59249871103384E-2</v>
      </c>
      <c r="W2284" s="19">
        <v>1.56852233885729E-3</v>
      </c>
      <c r="X2284" s="51">
        <v>0.94576948495159696</v>
      </c>
      <c r="Y2284" s="19">
        <v>-3.6340994049169198E-2</v>
      </c>
      <c r="Z2284" s="51">
        <v>15.697574053338</v>
      </c>
      <c r="AA2284" s="19">
        <v>-4.5581027155130897E-2</v>
      </c>
      <c r="AB2284" s="51">
        <v>16.018564187659599</v>
      </c>
      <c r="AC2284" s="19">
        <v>4.4200166121299801E-3</v>
      </c>
      <c r="AD2284" s="51">
        <v>24.7278571594798</v>
      </c>
      <c r="AE2284" s="19">
        <v>2.93236044981313E-2</v>
      </c>
      <c r="AF2284" s="87">
        <v>20.709592498402301</v>
      </c>
      <c r="AG2284" s="19">
        <v>-2.1127334548509701E-6</v>
      </c>
      <c r="AH2284" s="51">
        <v>-1.79903226517126</v>
      </c>
      <c r="AI2284" s="19">
        <v>-3.6557661129336297E-2</v>
      </c>
      <c r="AJ2284" s="51">
        <v>10.071151094059999</v>
      </c>
      <c r="AK2284" s="19">
        <v>0.13596749999851501</v>
      </c>
      <c r="AL2284" s="19">
        <v>2.2980113571975401E-2</v>
      </c>
      <c r="AM2284" s="51">
        <v>10.8755537599791</v>
      </c>
      <c r="AN2284" s="15"/>
      <c r="AO2284" s="22">
        <v>1.6761092147135101E-2</v>
      </c>
      <c r="AP2284" s="22">
        <v>-1.3341388405024201E-2</v>
      </c>
      <c r="AQ2284" s="22">
        <v>5.5823977127147399E-3</v>
      </c>
      <c r="AR2284" s="22">
        <v>-2.0637913206883199E-2</v>
      </c>
      <c r="AS2284" s="20">
        <v>6</v>
      </c>
      <c r="AT2284" s="20">
        <v>6</v>
      </c>
      <c r="AU2284" s="20">
        <v>7</v>
      </c>
      <c r="AV2284" s="21">
        <v>5</v>
      </c>
      <c r="AW2284" s="15"/>
      <c r="AX2284" s="25">
        <v>4.2343053079312097E-2</v>
      </c>
      <c r="AY2284" s="26">
        <v>-1.64188547891354</v>
      </c>
      <c r="AZ2284" s="26">
        <v>0.38447135518845199</v>
      </c>
      <c r="BA2284" s="26">
        <v>-2.1744134175096401</v>
      </c>
      <c r="BB2284" s="85">
        <v>4.3738065765910501E-3</v>
      </c>
      <c r="BC2284" s="88">
        <v>-7.64937684027245</v>
      </c>
      <c r="BD2284" s="18">
        <v>43747</v>
      </c>
      <c r="BE2284" s="18">
        <v>43983</v>
      </c>
      <c r="BF2284" s="20"/>
      <c r="BG2284" s="18"/>
    </row>
    <row r="2285" spans="2:59" x14ac:dyDescent="0.25">
      <c r="B2285" s="14" t="s">
        <v>7025</v>
      </c>
      <c r="C2285" s="14" t="s">
        <v>7026</v>
      </c>
      <c r="D2285" s="14" t="s">
        <v>7014</v>
      </c>
      <c r="E2285" s="16" t="s">
        <v>257</v>
      </c>
      <c r="F2285" s="16" t="s">
        <v>431</v>
      </c>
      <c r="G2285" s="81" t="s">
        <v>205</v>
      </c>
      <c r="H2285" s="82" t="s">
        <v>146</v>
      </c>
      <c r="I2285" s="17" t="s">
        <v>31</v>
      </c>
      <c r="J2285" s="17" t="s">
        <v>7027</v>
      </c>
      <c r="L2285" s="18">
        <v>44022</v>
      </c>
      <c r="M2285" s="83">
        <v>1154.37040000036</v>
      </c>
      <c r="N2285" s="84">
        <v>1154.37040000036</v>
      </c>
      <c r="O2285" s="84">
        <v>1229.3896999992401</v>
      </c>
      <c r="P2285" s="85">
        <f t="shared" si="35"/>
        <v>0.93897842157053502</v>
      </c>
      <c r="Q2285" s="18">
        <v>43747</v>
      </c>
      <c r="R2285" s="86">
        <v>1478987.4890000001</v>
      </c>
      <c r="S2285" s="86">
        <v>2483793.1057148399</v>
      </c>
      <c r="T2285" s="15"/>
      <c r="U2285" s="19">
        <v>-5.70202132621489E-4</v>
      </c>
      <c r="V2285" s="51">
        <v>-1.5107297895156101E-2</v>
      </c>
      <c r="W2285" s="19">
        <v>1.8147509890695801E-3</v>
      </c>
      <c r="X2285" s="51">
        <v>0.97039234997282597</v>
      </c>
      <c r="Y2285" s="19">
        <v>-3.4902737873380801E-2</v>
      </c>
      <c r="Z2285" s="51">
        <v>15.8413996709132</v>
      </c>
      <c r="AA2285" s="19">
        <v>-4.2710598288103897E-2</v>
      </c>
      <c r="AB2285" s="51">
        <v>16.305607074347801</v>
      </c>
      <c r="AC2285" s="19">
        <v>1.04667926570983E-2</v>
      </c>
      <c r="AD2285" s="51">
        <v>25.332534763961998</v>
      </c>
      <c r="AE2285" s="19">
        <v>3.8630412282145699E-2</v>
      </c>
      <c r="AF2285" s="87">
        <v>21.6402732768038</v>
      </c>
      <c r="AG2285" s="19">
        <v>7.9876757808961001E-5</v>
      </c>
      <c r="AH2285" s="51">
        <v>-1.7908333160448799</v>
      </c>
      <c r="AI2285" s="19">
        <v>-3.5040690830101098E-2</v>
      </c>
      <c r="AJ2285" s="51">
        <v>10.2228481239872</v>
      </c>
      <c r="AK2285" s="19">
        <v>0.154370399999607</v>
      </c>
      <c r="AL2285" s="19">
        <v>2.5914156309227099E-2</v>
      </c>
      <c r="AM2285" s="51">
        <v>12.715843760088299</v>
      </c>
      <c r="AN2285" s="15"/>
      <c r="AO2285" s="22">
        <v>1.6769390464105499E-2</v>
      </c>
      <c r="AP2285" s="22">
        <v>-1.33332854938999E-2</v>
      </c>
      <c r="AQ2285" s="22">
        <v>5.8303393307142003E-3</v>
      </c>
      <c r="AR2285" s="22">
        <v>-2.0389169140798899E-2</v>
      </c>
      <c r="AS2285" s="20">
        <v>7</v>
      </c>
      <c r="AT2285" s="20">
        <v>5</v>
      </c>
      <c r="AU2285" s="20">
        <v>7</v>
      </c>
      <c r="AV2285" s="21">
        <v>5</v>
      </c>
      <c r="AW2285" s="15"/>
      <c r="AX2285" s="25">
        <v>4.2335488647877402E-2</v>
      </c>
      <c r="AY2285" s="26">
        <v>-1.5803457575802899</v>
      </c>
      <c r="AZ2285" s="26">
        <v>0.39401032512114398</v>
      </c>
      <c r="BA2285" s="26">
        <v>-2.0976636237464801</v>
      </c>
      <c r="BB2285" s="85">
        <v>4.37307788418821E-3</v>
      </c>
      <c r="BC2285" s="88">
        <v>-7.4704465149188799</v>
      </c>
      <c r="BD2285" s="18">
        <v>43747</v>
      </c>
      <c r="BE2285" s="18">
        <v>43983</v>
      </c>
      <c r="BF2285" s="20"/>
      <c r="BG2285" s="18"/>
    </row>
    <row r="2286" spans="2:59" x14ac:dyDescent="0.25">
      <c r="B2286" s="14" t="s">
        <v>7028</v>
      </c>
      <c r="C2286" s="14" t="s">
        <v>7029</v>
      </c>
      <c r="D2286" s="14" t="s">
        <v>7014</v>
      </c>
      <c r="E2286" s="16" t="s">
        <v>47</v>
      </c>
      <c r="F2286" s="16" t="s">
        <v>431</v>
      </c>
      <c r="G2286" s="81" t="s">
        <v>205</v>
      </c>
      <c r="H2286" s="82" t="s">
        <v>146</v>
      </c>
      <c r="I2286" s="17" t="s">
        <v>31</v>
      </c>
      <c r="J2286" s="17" t="s">
        <v>7030</v>
      </c>
      <c r="L2286" s="18">
        <v>44022</v>
      </c>
      <c r="M2286" s="83">
        <v>1173.0856999997</v>
      </c>
      <c r="N2286" s="84">
        <v>1173.0856999997</v>
      </c>
      <c r="O2286" s="84">
        <v>1246.5059999991199</v>
      </c>
      <c r="P2286" s="85">
        <f t="shared" si="35"/>
        <v>0.94109912026137721</v>
      </c>
      <c r="Q2286" s="18">
        <v>43747</v>
      </c>
      <c r="R2286" s="86">
        <v>679510.48699999996</v>
      </c>
      <c r="S2286" s="86">
        <v>1966005.1863847701</v>
      </c>
      <c r="T2286" s="15"/>
      <c r="U2286" s="19">
        <v>-5.6204693191830302E-4</v>
      </c>
      <c r="V2286" s="51">
        <v>-1.4291777824837501E-2</v>
      </c>
      <c r="W2286" s="19">
        <v>2.06103686105052E-3</v>
      </c>
      <c r="X2286" s="51">
        <v>0.99502093717092099</v>
      </c>
      <c r="Y2286" s="19">
        <v>-3.3461937496213102E-2</v>
      </c>
      <c r="Z2286" s="51">
        <v>15.985479708630001</v>
      </c>
      <c r="AA2286" s="19">
        <v>-3.9830613284720998E-2</v>
      </c>
      <c r="AB2286" s="51">
        <v>16.593605574686102</v>
      </c>
      <c r="AC2286" s="19">
        <v>1.6551860158870099E-2</v>
      </c>
      <c r="AD2286" s="51">
        <v>25.9410415141319</v>
      </c>
      <c r="AE2286" s="19">
        <v>4.8024609001004102E-2</v>
      </c>
      <c r="AF2286" s="87">
        <v>22.579692948696898</v>
      </c>
      <c r="AG2286" s="19">
        <v>1.6182169201783801E-4</v>
      </c>
      <c r="AH2286" s="51">
        <v>-1.78263882262399</v>
      </c>
      <c r="AI2286" s="19">
        <v>-3.3520864372803799E-2</v>
      </c>
      <c r="AJ2286" s="51">
        <v>10.3748307697097</v>
      </c>
      <c r="AK2286" s="19">
        <v>0.17308570000022899</v>
      </c>
      <c r="AL2286" s="19">
        <v>2.88588446728681E-2</v>
      </c>
      <c r="AM2286" s="51">
        <v>14.5873737601505</v>
      </c>
      <c r="AN2286" s="15"/>
      <c r="AO2286" s="22">
        <v>1.6777805960373399E-2</v>
      </c>
      <c r="AP2286" s="22">
        <v>-1.3325189751412799E-2</v>
      </c>
      <c r="AQ2286" s="22">
        <v>6.0784419329138499E-3</v>
      </c>
      <c r="AR2286" s="22">
        <v>-2.0140183856710799E-2</v>
      </c>
      <c r="AS2286" s="20">
        <v>7</v>
      </c>
      <c r="AT2286" s="20">
        <v>5</v>
      </c>
      <c r="AU2286" s="20">
        <v>7</v>
      </c>
      <c r="AV2286" s="21">
        <v>5</v>
      </c>
      <c r="AW2286" s="15"/>
      <c r="AX2286" s="25">
        <v>4.2328211054555101E-2</v>
      </c>
      <c r="AY2286" s="26">
        <v>-1.5185672838961199</v>
      </c>
      <c r="AZ2286" s="26">
        <v>0.403580266037807</v>
      </c>
      <c r="BA2286" s="26">
        <v>-2.0202379974653</v>
      </c>
      <c r="BB2286" s="85">
        <v>4.3723789063551503E-3</v>
      </c>
      <c r="BC2286" s="88">
        <v>-7.2911081053389397</v>
      </c>
      <c r="BD2286" s="18">
        <v>43747</v>
      </c>
      <c r="BE2286" s="18">
        <v>43983</v>
      </c>
      <c r="BF2286" s="20"/>
      <c r="BG2286" s="18"/>
    </row>
    <row r="2287" spans="2:59" x14ac:dyDescent="0.25">
      <c r="B2287" s="14" t="s">
        <v>7031</v>
      </c>
      <c r="C2287" s="14" t="s">
        <v>7032</v>
      </c>
      <c r="D2287" s="14" t="s">
        <v>7014</v>
      </c>
      <c r="E2287" s="16" t="s">
        <v>51</v>
      </c>
      <c r="F2287" s="16" t="s">
        <v>431</v>
      </c>
      <c r="G2287" s="81" t="s">
        <v>205</v>
      </c>
      <c r="H2287" s="82" t="s">
        <v>146</v>
      </c>
      <c r="I2287" s="17" t="s">
        <v>31</v>
      </c>
      <c r="J2287" s="17" t="s">
        <v>7033</v>
      </c>
      <c r="L2287" s="18">
        <v>44022</v>
      </c>
      <c r="M2287" s="83">
        <v>1148.2070000004001</v>
      </c>
      <c r="N2287" s="84">
        <v>1148.2070000004001</v>
      </c>
      <c r="O2287" s="84">
        <v>1223.7455000001901</v>
      </c>
      <c r="P2287" s="85">
        <f t="shared" si="35"/>
        <v>0.93827270457805301</v>
      </c>
      <c r="Q2287" s="18">
        <v>43747</v>
      </c>
      <c r="R2287" s="86">
        <v>527598.57999999996</v>
      </c>
      <c r="S2287" s="86">
        <v>1516718.77006055</v>
      </c>
      <c r="T2287" s="15"/>
      <c r="U2287" s="19">
        <v>-5.7300015851069496E-4</v>
      </c>
      <c r="V2287" s="51">
        <v>-1.53871004840767E-2</v>
      </c>
      <c r="W2287" s="19">
        <v>1.73256276684697E-3</v>
      </c>
      <c r="X2287" s="51">
        <v>0.96217352775056497</v>
      </c>
      <c r="Y2287" s="19">
        <v>-3.5382560222387803E-2</v>
      </c>
      <c r="Z2287" s="51">
        <v>15.793417436012501</v>
      </c>
      <c r="AA2287" s="19">
        <v>-4.36685656305053E-2</v>
      </c>
      <c r="AB2287" s="51">
        <v>16.209810340107701</v>
      </c>
      <c r="AC2287" s="19">
        <v>8.4468546392599802E-3</v>
      </c>
      <c r="AD2287" s="51">
        <v>25.130540962185499</v>
      </c>
      <c r="AE2287" s="19">
        <v>3.5518370194040499E-2</v>
      </c>
      <c r="AF2287" s="87">
        <v>21.329069068015102</v>
      </c>
      <c r="AG2287" s="19">
        <v>5.2432320444495397E-5</v>
      </c>
      <c r="AH2287" s="51">
        <v>-1.79357775978133</v>
      </c>
      <c r="AI2287" s="19">
        <v>-3.5546715766940899E-2</v>
      </c>
      <c r="AJ2287" s="51">
        <v>10.172245630295899</v>
      </c>
      <c r="AK2287" s="19">
        <v>0.14820700000025699</v>
      </c>
      <c r="AL2287" s="19">
        <v>2.49358110559115E-2</v>
      </c>
      <c r="AM2287" s="51">
        <v>12.099503760153301</v>
      </c>
      <c r="AN2287" s="15"/>
      <c r="AO2287" s="22">
        <v>1.67666758752603E-2</v>
      </c>
      <c r="AP2287" s="22">
        <v>-1.33359578267118E-2</v>
      </c>
      <c r="AQ2287" s="22">
        <v>5.7476296478853302E-3</v>
      </c>
      <c r="AR2287" s="22">
        <v>-2.0472066722504699E-2</v>
      </c>
      <c r="AS2287" s="20">
        <v>7</v>
      </c>
      <c r="AT2287" s="20">
        <v>5</v>
      </c>
      <c r="AU2287" s="20">
        <v>7</v>
      </c>
      <c r="AV2287" s="21">
        <v>5</v>
      </c>
      <c r="AW2287" s="15"/>
      <c r="AX2287" s="25">
        <v>4.23379957036377E-2</v>
      </c>
      <c r="AY2287" s="26">
        <v>-1.60088707820614</v>
      </c>
      <c r="AZ2287" s="26">
        <v>0.39082653601189998</v>
      </c>
      <c r="BA2287" s="26">
        <v>-2.12332484141734</v>
      </c>
      <c r="BB2287" s="85">
        <v>4.3733193349544302E-3</v>
      </c>
      <c r="BC2287" s="88">
        <v>-7.5301359637960603</v>
      </c>
      <c r="BD2287" s="18">
        <v>43747</v>
      </c>
      <c r="BE2287" s="18">
        <v>43983</v>
      </c>
      <c r="BF2287" s="20"/>
      <c r="BG2287" s="18"/>
    </row>
    <row r="2288" spans="2:59" x14ac:dyDescent="0.25">
      <c r="B2288" s="14" t="s">
        <v>7034</v>
      </c>
      <c r="C2288" s="14" t="s">
        <v>7035</v>
      </c>
      <c r="D2288" s="14" t="s">
        <v>7014</v>
      </c>
      <c r="E2288" s="16" t="s">
        <v>55</v>
      </c>
      <c r="F2288" s="16" t="s">
        <v>431</v>
      </c>
      <c r="G2288" s="81" t="s">
        <v>205</v>
      </c>
      <c r="H2288" s="82" t="s">
        <v>146</v>
      </c>
      <c r="I2288" s="17" t="s">
        <v>31</v>
      </c>
      <c r="J2288" s="17" t="s">
        <v>7036</v>
      </c>
      <c r="L2288" s="18">
        <v>44022</v>
      </c>
      <c r="M2288" s="83">
        <v>1156.2405999992</v>
      </c>
      <c r="N2288" s="84">
        <v>1156.2405999992</v>
      </c>
      <c r="O2288" s="84">
        <v>1231.1028000004601</v>
      </c>
      <c r="P2288" s="85">
        <f t="shared" si="35"/>
        <v>0.9391909432735982</v>
      </c>
      <c r="Q2288" s="18">
        <v>43747</v>
      </c>
      <c r="R2288" s="86">
        <v>2056665.31</v>
      </c>
      <c r="S2288" s="86">
        <v>8199982.1406640597</v>
      </c>
      <c r="T2288" s="15"/>
      <c r="U2288" s="19">
        <v>-5.6945314372569599E-4</v>
      </c>
      <c r="V2288" s="51">
        <v>-1.5032399005576701E-2</v>
      </c>
      <c r="W2288" s="19">
        <v>1.8394137787254301E-3</v>
      </c>
      <c r="X2288" s="51">
        <v>0.97285862893841102</v>
      </c>
      <c r="Y2288" s="19">
        <v>-3.4758412989504002E-2</v>
      </c>
      <c r="Z2288" s="51">
        <v>15.855832159300901</v>
      </c>
      <c r="AA2288" s="19">
        <v>-4.2422141351416899E-2</v>
      </c>
      <c r="AB2288" s="51">
        <v>16.334452768030999</v>
      </c>
      <c r="AC2288" s="19">
        <v>1.1075443237132301E-2</v>
      </c>
      <c r="AD2288" s="51">
        <v>25.3933998219727</v>
      </c>
      <c r="AE2288" s="19">
        <v>3.9568945581777398E-2</v>
      </c>
      <c r="AF2288" s="87">
        <v>21.734126606781501</v>
      </c>
      <c r="AG2288" s="19">
        <v>8.8051710918080102E-5</v>
      </c>
      <c r="AH2288" s="51">
        <v>-1.79001582073397</v>
      </c>
      <c r="AI2288" s="19">
        <v>-3.4888370004409801E-2</v>
      </c>
      <c r="AJ2288" s="51">
        <v>10.238080206559999</v>
      </c>
      <c r="AK2288" s="19"/>
      <c r="AL2288" s="19"/>
      <c r="AM2288" s="51"/>
      <c r="AN2288" s="15"/>
      <c r="AO2288" s="22">
        <v>1.67703627448645E-2</v>
      </c>
      <c r="AP2288" s="22">
        <v>-1.3332510127838801E-2</v>
      </c>
      <c r="AQ2288" s="22">
        <v>5.8551980127958796E-3</v>
      </c>
      <c r="AR2288" s="22">
        <v>-2.03641504886036E-2</v>
      </c>
      <c r="AS2288" s="20">
        <v>7</v>
      </c>
      <c r="AT2288" s="20">
        <v>5</v>
      </c>
      <c r="AU2288" s="20">
        <v>7</v>
      </c>
      <c r="AV2288" s="21">
        <v>5</v>
      </c>
      <c r="AW2288" s="15"/>
      <c r="AX2288" s="25">
        <v>4.2334827890445001E-2</v>
      </c>
      <c r="AY2288" s="26">
        <v>-1.5741509799354401</v>
      </c>
      <c r="AZ2288" s="26">
        <v>0.39496951920273199</v>
      </c>
      <c r="BA2288" s="26">
        <v>-2.0899172389654299</v>
      </c>
      <c r="BB2288" s="85">
        <v>4.3730149684642998E-3</v>
      </c>
      <c r="BC2288" s="88">
        <v>-7.4524726936142498</v>
      </c>
      <c r="BD2288" s="18">
        <v>43747</v>
      </c>
      <c r="BE2288" s="18">
        <v>43983</v>
      </c>
      <c r="BF2288" s="20"/>
      <c r="BG2288" s="18"/>
    </row>
    <row r="2289" spans="2:59" x14ac:dyDescent="0.25">
      <c r="B2289" s="14" t="s">
        <v>7037</v>
      </c>
      <c r="C2289" s="14" t="s">
        <v>7038</v>
      </c>
      <c r="D2289" s="14" t="s">
        <v>7014</v>
      </c>
      <c r="E2289" s="16" t="s">
        <v>458</v>
      </c>
      <c r="F2289" s="16" t="s">
        <v>431</v>
      </c>
      <c r="G2289" s="81" t="s">
        <v>205</v>
      </c>
      <c r="H2289" s="82" t="s">
        <v>146</v>
      </c>
      <c r="I2289" s="17" t="s">
        <v>31</v>
      </c>
      <c r="J2289" s="17" t="s">
        <v>7039</v>
      </c>
      <c r="L2289" s="18">
        <v>44022</v>
      </c>
      <c r="M2289" s="83">
        <v>1179.38979999907</v>
      </c>
      <c r="N2289" s="84">
        <v>1179.38979999907</v>
      </c>
      <c r="O2289" s="84">
        <v>1252.2631000000999</v>
      </c>
      <c r="P2289" s="85">
        <f t="shared" si="35"/>
        <v>0.94180671777278735</v>
      </c>
      <c r="Q2289" s="18">
        <v>43747</v>
      </c>
      <c r="R2289" s="86">
        <v>37637.034</v>
      </c>
      <c r="S2289" s="86">
        <v>575106.85479785199</v>
      </c>
      <c r="T2289" s="15"/>
      <c r="U2289" s="19">
        <v>-5.5929842983459799E-4</v>
      </c>
      <c r="V2289" s="51">
        <v>-1.4016927616466999E-2</v>
      </c>
      <c r="W2289" s="19">
        <v>2.14289131145051E-3</v>
      </c>
      <c r="X2289" s="51">
        <v>1.0032063822109201</v>
      </c>
      <c r="Y2289" s="19">
        <v>-3.2981725050376602E-2</v>
      </c>
      <c r="Z2289" s="51">
        <v>16.033500953199098</v>
      </c>
      <c r="AA2289" s="19">
        <v>-3.8869170985890399E-2</v>
      </c>
      <c r="AB2289" s="51">
        <v>16.6897498045582</v>
      </c>
      <c r="AC2289" s="19">
        <v>1.8587878146718102E-2</v>
      </c>
      <c r="AD2289" s="51">
        <v>26.144643312931301</v>
      </c>
      <c r="AE2289" s="19">
        <v>5.1174381567761898E-2</v>
      </c>
      <c r="AF2289" s="87">
        <v>22.894670205365401</v>
      </c>
      <c r="AG2289" s="19">
        <v>1.88777299626963E-4</v>
      </c>
      <c r="AH2289" s="51">
        <v>-1.7799432618630799</v>
      </c>
      <c r="AI2289" s="19">
        <v>-3.3014232376444901E-2</v>
      </c>
      <c r="AJ2289" s="51">
        <v>10.425493969349199</v>
      </c>
      <c r="AK2289" s="19">
        <v>0.179389799999772</v>
      </c>
      <c r="AL2289" s="19">
        <v>2.9842048079444801E-2</v>
      </c>
      <c r="AM2289" s="51">
        <v>15.217783760104799</v>
      </c>
      <c r="AN2289" s="15"/>
      <c r="AO2289" s="22">
        <v>1.6780539152023301E-2</v>
      </c>
      <c r="AP2289" s="22">
        <v>-1.33225127146943E-2</v>
      </c>
      <c r="AQ2289" s="22">
        <v>6.1610811335413001E-3</v>
      </c>
      <c r="AR2289" s="22">
        <v>-2.0057183336575701E-2</v>
      </c>
      <c r="AS2289" s="20">
        <v>7</v>
      </c>
      <c r="AT2289" s="20">
        <v>5</v>
      </c>
      <c r="AU2289" s="20">
        <v>7</v>
      </c>
      <c r="AV2289" s="21">
        <v>5</v>
      </c>
      <c r="AW2289" s="15"/>
      <c r="AX2289" s="25">
        <v>4.2325877966650299E-2</v>
      </c>
      <c r="AY2289" s="26">
        <v>-1.4979356103431201</v>
      </c>
      <c r="AZ2289" s="26">
        <v>0.40677497279784802</v>
      </c>
      <c r="BA2289" s="26">
        <v>-1.9942943300120499</v>
      </c>
      <c r="BB2289" s="85">
        <v>4.3721553872273899E-3</v>
      </c>
      <c r="BC2289" s="88">
        <v>-7.2312519630140697</v>
      </c>
      <c r="BD2289" s="18">
        <v>43747</v>
      </c>
      <c r="BE2289" s="18">
        <v>43983</v>
      </c>
      <c r="BF2289" s="20"/>
      <c r="BG2289" s="18"/>
    </row>
    <row r="2290" spans="2:59" x14ac:dyDescent="0.25">
      <c r="B2290" s="14" t="s">
        <v>7040</v>
      </c>
      <c r="C2290" s="14" t="s">
        <v>7041</v>
      </c>
      <c r="D2290" s="14" t="s">
        <v>7014</v>
      </c>
      <c r="E2290" s="16" t="s">
        <v>59</v>
      </c>
      <c r="F2290" s="16" t="s">
        <v>431</v>
      </c>
      <c r="G2290" s="81" t="s">
        <v>205</v>
      </c>
      <c r="H2290" s="82" t="s">
        <v>146</v>
      </c>
      <c r="I2290" s="17" t="s">
        <v>31</v>
      </c>
      <c r="J2290" s="17" t="s">
        <v>7042</v>
      </c>
      <c r="L2290" s="18">
        <v>44022</v>
      </c>
      <c r="M2290" s="83">
        <v>1161.20769999921</v>
      </c>
      <c r="N2290" s="84">
        <v>1161.20769999921</v>
      </c>
      <c r="O2290" s="84">
        <v>1235.6481999997</v>
      </c>
      <c r="P2290" s="85">
        <f t="shared" si="35"/>
        <v>0.93975591110762113</v>
      </c>
      <c r="Q2290" s="18">
        <v>43747</v>
      </c>
      <c r="R2290" s="86">
        <v>238345.617</v>
      </c>
      <c r="S2290" s="86">
        <v>2113937.74625195</v>
      </c>
      <c r="T2290" s="15"/>
      <c r="U2290" s="19">
        <v>-5.67190711080912E-4</v>
      </c>
      <c r="V2290" s="51">
        <v>-1.48061557410983E-2</v>
      </c>
      <c r="W2290" s="19">
        <v>1.9050910868827499E-3</v>
      </c>
      <c r="X2290" s="51">
        <v>0.97942635975414305</v>
      </c>
      <c r="Y2290" s="19">
        <v>-3.4374445188404899E-2</v>
      </c>
      <c r="Z2290" s="51">
        <v>15.894228939403501</v>
      </c>
      <c r="AA2290" s="19">
        <v>-4.1655047127278501E-2</v>
      </c>
      <c r="AB2290" s="51">
        <v>16.4111621904303</v>
      </c>
      <c r="AC2290" s="19">
        <v>1.2694969958829501E-2</v>
      </c>
      <c r="AD2290" s="51">
        <v>25.555352494149702</v>
      </c>
      <c r="AE2290" s="19">
        <v>4.2067030166435898E-2</v>
      </c>
      <c r="AF2290" s="87">
        <v>21.983935065247401</v>
      </c>
      <c r="AG2290" s="19">
        <v>1.09897671791259E-4</v>
      </c>
      <c r="AH2290" s="51">
        <v>-1.7878312246466499</v>
      </c>
      <c r="AI2290" s="19">
        <v>-3.4483397997064499E-2</v>
      </c>
      <c r="AJ2290" s="51">
        <v>10.278577407283599</v>
      </c>
      <c r="AK2290" s="19">
        <v>0.161207699999213</v>
      </c>
      <c r="AL2290" s="19">
        <v>2.6994463267328701E-2</v>
      </c>
      <c r="AM2290" s="51">
        <v>13.399573760049</v>
      </c>
      <c r="AN2290" s="15"/>
      <c r="AO2290" s="22">
        <v>1.6772504848631801E-2</v>
      </c>
      <c r="AP2290" s="22">
        <v>-1.33304258570206E-2</v>
      </c>
      <c r="AQ2290" s="22">
        <v>5.9213045806245602E-3</v>
      </c>
      <c r="AR2290" s="22">
        <v>-2.02977218268643E-2</v>
      </c>
      <c r="AS2290" s="20">
        <v>7</v>
      </c>
      <c r="AT2290" s="20">
        <v>5</v>
      </c>
      <c r="AU2290" s="20">
        <v>7</v>
      </c>
      <c r="AV2290" s="21">
        <v>5</v>
      </c>
      <c r="AW2290" s="15"/>
      <c r="AX2290" s="25">
        <v>4.2332879540772403E-2</v>
      </c>
      <c r="AY2290" s="26">
        <v>-1.55769745092766</v>
      </c>
      <c r="AZ2290" s="26">
        <v>0.39751863798346698</v>
      </c>
      <c r="BA2290" s="26">
        <v>-2.0693239837237298</v>
      </c>
      <c r="BB2290" s="85">
        <v>4.3728277690161096E-3</v>
      </c>
      <c r="BC2290" s="88">
        <v>-7.40468848653836</v>
      </c>
      <c r="BD2290" s="18">
        <v>43747</v>
      </c>
      <c r="BE2290" s="18">
        <v>43983</v>
      </c>
      <c r="BF2290" s="20"/>
      <c r="BG2290" s="18"/>
    </row>
    <row r="2291" spans="2:59" x14ac:dyDescent="0.25">
      <c r="B2291" s="14" t="s">
        <v>7043</v>
      </c>
      <c r="C2291" s="14" t="s">
        <v>7044</v>
      </c>
      <c r="D2291" s="14" t="s">
        <v>7014</v>
      </c>
      <c r="E2291" s="16" t="s">
        <v>320</v>
      </c>
      <c r="F2291" s="16" t="s">
        <v>431</v>
      </c>
      <c r="G2291" s="81" t="s">
        <v>205</v>
      </c>
      <c r="H2291" s="82" t="s">
        <v>146</v>
      </c>
      <c r="I2291" s="17" t="s">
        <v>31</v>
      </c>
      <c r="J2291" s="17" t="s">
        <v>7045</v>
      </c>
      <c r="L2291" s="18">
        <v>44022</v>
      </c>
      <c r="M2291" s="83">
        <v>1114.0734999999399</v>
      </c>
      <c r="N2291" s="84">
        <v>1114.0734999999399</v>
      </c>
      <c r="O2291" s="84">
        <v>1180.66919999942</v>
      </c>
      <c r="P2291" s="85">
        <f t="shared" si="35"/>
        <v>0.94359495445505581</v>
      </c>
      <c r="Q2291" s="18">
        <v>43747</v>
      </c>
      <c r="R2291" s="86">
        <v>115.831</v>
      </c>
      <c r="S2291" s="86">
        <v>119.028652671814</v>
      </c>
      <c r="T2291" s="15"/>
      <c r="U2291" s="19">
        <v>-5.5217195040313505E-4</v>
      </c>
      <c r="V2291" s="51">
        <v>-1.33042796733207E-2</v>
      </c>
      <c r="W2291" s="19">
        <v>2.2410394412872799E-3</v>
      </c>
      <c r="X2291" s="51">
        <v>1.0130211951946</v>
      </c>
      <c r="Y2291" s="19">
        <v>-3.2160723693778002E-2</v>
      </c>
      <c r="Z2291" s="51">
        <v>16.115601088880801</v>
      </c>
      <c r="AA2291" s="19">
        <v>-3.6043036021510502E-2</v>
      </c>
      <c r="AB2291" s="51">
        <v>16.972363300999898</v>
      </c>
      <c r="AC2291" s="19">
        <v>2.56884871032526E-2</v>
      </c>
      <c r="AD2291" s="51">
        <v>26.8547042085847</v>
      </c>
      <c r="AE2291" s="19">
        <v>6.2523473639885196E-2</v>
      </c>
      <c r="AF2291" s="87">
        <v>24.029579412599599</v>
      </c>
      <c r="AG2291" s="19">
        <v>2.3316285114560701E-4</v>
      </c>
      <c r="AH2291" s="51">
        <v>-1.77550470671122</v>
      </c>
      <c r="AI2291" s="19">
        <v>-3.2087989038700498E-2</v>
      </c>
      <c r="AJ2291" s="51">
        <v>10.5181183031236</v>
      </c>
      <c r="AK2291" s="19">
        <v>0.114073500000814</v>
      </c>
      <c r="AL2291" s="19">
        <v>2.7155298830621202E-2</v>
      </c>
      <c r="AM2291" s="51">
        <v>14.142199927577201</v>
      </c>
      <c r="AN2291" s="15"/>
      <c r="AO2291" s="22">
        <v>1.6786363770734201E-2</v>
      </c>
      <c r="AP2291" s="22">
        <v>-1.3317559229108201E-2</v>
      </c>
      <c r="AQ2291" s="22">
        <v>6.5312956012348903E-3</v>
      </c>
      <c r="AR2291" s="22">
        <v>-1.9995367236333599E-2</v>
      </c>
      <c r="AS2291" s="20">
        <v>7</v>
      </c>
      <c r="AT2291" s="20">
        <v>5</v>
      </c>
      <c r="AU2291" s="20">
        <v>7</v>
      </c>
      <c r="AV2291" s="21">
        <v>5</v>
      </c>
      <c r="AW2291" s="15"/>
      <c r="AX2291" s="25">
        <v>4.2332434116906403E-2</v>
      </c>
      <c r="AY2291" s="26">
        <v>-1.4368573187111899</v>
      </c>
      <c r="AZ2291" s="26">
        <v>0.41613041244045201</v>
      </c>
      <c r="BA2291" s="26">
        <v>-1.91647205986192</v>
      </c>
      <c r="BB2291" s="85">
        <v>4.3728603238105297E-3</v>
      </c>
      <c r="BC2291" s="88">
        <v>-7.0661113204769199</v>
      </c>
      <c r="BD2291" s="18">
        <v>43747</v>
      </c>
      <c r="BE2291" s="18">
        <v>43983</v>
      </c>
      <c r="BF2291" s="20"/>
      <c r="BG2291" s="18"/>
    </row>
    <row r="2292" spans="2:59" x14ac:dyDescent="0.25">
      <c r="B2292" s="14" t="s">
        <v>7046</v>
      </c>
      <c r="C2292" s="14" t="s">
        <v>7047</v>
      </c>
      <c r="D2292" s="14" t="s">
        <v>7014</v>
      </c>
      <c r="E2292" s="16" t="s">
        <v>6684</v>
      </c>
      <c r="F2292" s="16" t="s">
        <v>431</v>
      </c>
      <c r="G2292" s="81" t="s">
        <v>205</v>
      </c>
      <c r="H2292" s="82" t="s">
        <v>146</v>
      </c>
      <c r="I2292" s="17" t="s">
        <v>31</v>
      </c>
      <c r="J2292" s="17" t="s">
        <v>7048</v>
      </c>
      <c r="L2292" s="18">
        <v>44022</v>
      </c>
      <c r="M2292" s="83">
        <v>1017.28000000026</v>
      </c>
      <c r="N2292" s="84">
        <v>1017.28000000026</v>
      </c>
      <c r="O2292" s="84">
        <v>1091.29270000011</v>
      </c>
      <c r="P2292" s="85">
        <f t="shared" si="35"/>
        <v>0.93217887373401964</v>
      </c>
      <c r="Q2292" s="18">
        <v>43747</v>
      </c>
      <c r="R2292" s="86">
        <v>0</v>
      </c>
      <c r="S2292" s="86">
        <v>246209.02305517599</v>
      </c>
      <c r="T2292" s="15"/>
      <c r="U2292" s="19">
        <v>0</v>
      </c>
      <c r="V2292" s="51">
        <v>4.1912915366992799E-2</v>
      </c>
      <c r="W2292" s="19">
        <v>0</v>
      </c>
      <c r="X2292" s="51">
        <v>0.78891725106586796</v>
      </c>
      <c r="Y2292" s="19">
        <v>-4.4693951413137298E-2</v>
      </c>
      <c r="Z2292" s="51">
        <v>14.8622783169412</v>
      </c>
      <c r="AA2292" s="19">
        <v>-4.6914055404195097E-2</v>
      </c>
      <c r="AB2292" s="51">
        <v>15.885261362738699</v>
      </c>
      <c r="AC2292" s="19">
        <v>1.7666102519797298E-2</v>
      </c>
      <c r="AD2292" s="51">
        <v>26.052465750224702</v>
      </c>
      <c r="AE2292" s="19"/>
      <c r="AF2292" s="87"/>
      <c r="AG2292" s="19">
        <v>0</v>
      </c>
      <c r="AH2292" s="51">
        <v>-1.79882099182578</v>
      </c>
      <c r="AI2292" s="19">
        <v>-4.4530290947513998E-2</v>
      </c>
      <c r="AJ2292" s="51">
        <v>9.2738881122495496</v>
      </c>
      <c r="AK2292" s="19">
        <v>1.7280000000027902E-2</v>
      </c>
      <c r="AL2292" s="19">
        <v>5.8832229278778002E-3</v>
      </c>
      <c r="AM2292" s="51">
        <v>23.6249305660895</v>
      </c>
      <c r="AN2292" s="15"/>
      <c r="AO2292" s="22">
        <v>1.1386068139472599E-2</v>
      </c>
      <c r="AP2292" s="22">
        <v>-1.3302340797054101E-2</v>
      </c>
      <c r="AQ2292" s="22">
        <v>6.7814325157087296E-3</v>
      </c>
      <c r="AR2292" s="22">
        <v>-1.9426327344263E-2</v>
      </c>
      <c r="AS2292" s="20">
        <v>5</v>
      </c>
      <c r="AT2292" s="20">
        <v>6</v>
      </c>
      <c r="AU2292" s="20">
        <v>7</v>
      </c>
      <c r="AV2292" s="21">
        <v>5</v>
      </c>
      <c r="AW2292" s="15"/>
      <c r="AX2292" s="25">
        <v>3.6345969397989397E-2</v>
      </c>
      <c r="AY2292" s="26">
        <v>-2.0410064021889398</v>
      </c>
      <c r="AZ2292" s="26">
        <v>0.37715536311725401</v>
      </c>
      <c r="BA2292" s="26">
        <v>-2.4965110297562201</v>
      </c>
      <c r="BB2292" s="85">
        <v>3.7488271471465902E-3</v>
      </c>
      <c r="BC2292" s="88">
        <v>-6.7821126265989697</v>
      </c>
      <c r="BD2292" s="18">
        <v>43747</v>
      </c>
      <c r="BE2292" s="18">
        <v>43983</v>
      </c>
      <c r="BF2292" s="20"/>
      <c r="BG2292" s="18"/>
    </row>
    <row r="2293" spans="2:59" x14ac:dyDescent="0.25">
      <c r="B2293" s="14" t="s">
        <v>7049</v>
      </c>
      <c r="C2293" s="14" t="s">
        <v>7050</v>
      </c>
      <c r="D2293" s="14" t="s">
        <v>7051</v>
      </c>
      <c r="E2293" s="16" t="s">
        <v>43</v>
      </c>
      <c r="F2293" s="16" t="s">
        <v>28</v>
      </c>
      <c r="G2293" s="81" t="s">
        <v>205</v>
      </c>
      <c r="H2293" s="82" t="s">
        <v>946</v>
      </c>
      <c r="I2293" s="17" t="s">
        <v>31</v>
      </c>
      <c r="J2293" s="17" t="s">
        <v>7052</v>
      </c>
      <c r="L2293" s="18">
        <v>44022</v>
      </c>
      <c r="M2293" s="83">
        <v>2487.8401000015401</v>
      </c>
      <c r="N2293" s="84">
        <v>2487.8401000015401</v>
      </c>
      <c r="O2293" s="84">
        <v>2662.3101999983201</v>
      </c>
      <c r="P2293" s="85">
        <f t="shared" si="35"/>
        <v>0.93446665230937775</v>
      </c>
      <c r="Q2293" s="18">
        <v>43747</v>
      </c>
      <c r="R2293" s="86">
        <v>1599663.5889999999</v>
      </c>
      <c r="S2293" s="86">
        <v>1925765.20400781</v>
      </c>
      <c r="T2293" s="15"/>
      <c r="U2293" s="19">
        <v>-3.4449453260094699E-3</v>
      </c>
      <c r="V2293" s="51">
        <v>-0.30258161723395499</v>
      </c>
      <c r="W2293" s="19">
        <v>2.5225802159184199E-2</v>
      </c>
      <c r="X2293" s="51">
        <v>3.31149746698429</v>
      </c>
      <c r="Y2293" s="19">
        <v>1.6879943150343E-2</v>
      </c>
      <c r="Z2293" s="51">
        <v>21.019667773274701</v>
      </c>
      <c r="AA2293" s="19">
        <v>-9.0148795543427696E-3</v>
      </c>
      <c r="AB2293" s="51">
        <v>19.675178947713</v>
      </c>
      <c r="AC2293" s="19">
        <v>0.107952111482591</v>
      </c>
      <c r="AD2293" s="51">
        <v>35.081066646496801</v>
      </c>
      <c r="AE2293" s="19">
        <v>0.147459127905749</v>
      </c>
      <c r="AF2293" s="87">
        <v>32.523144839156899</v>
      </c>
      <c r="AG2293" s="19">
        <v>5.6156281061703299E-5</v>
      </c>
      <c r="AH2293" s="51">
        <v>-1.7932053637196099</v>
      </c>
      <c r="AI2293" s="19">
        <v>2.3801456994988299E-2</v>
      </c>
      <c r="AJ2293" s="51">
        <v>16.107062906492501</v>
      </c>
      <c r="AK2293" s="19">
        <v>0.65332453896058695</v>
      </c>
      <c r="AL2293" s="19">
        <v>5.8113929379032897E-2</v>
      </c>
      <c r="AM2293" s="51">
        <v>66.841365386149803</v>
      </c>
      <c r="AN2293" s="15"/>
      <c r="AO2293" s="22">
        <v>1.88691616967844E-2</v>
      </c>
      <c r="AP2293" s="22">
        <v>-5.2907817392260803E-2</v>
      </c>
      <c r="AQ2293" s="22">
        <v>4.1391774595467702E-2</v>
      </c>
      <c r="AR2293" s="22">
        <v>-6.6439426840588595E-2</v>
      </c>
      <c r="AS2293" s="20">
        <v>7</v>
      </c>
      <c r="AT2293" s="20">
        <v>5</v>
      </c>
      <c r="AU2293" s="20">
        <v>7</v>
      </c>
      <c r="AV2293" s="21">
        <v>5</v>
      </c>
      <c r="AW2293" s="15"/>
      <c r="AX2293" s="25">
        <v>8.6851116378675194E-2</v>
      </c>
      <c r="AY2293" s="26">
        <v>-0.42298704627182798</v>
      </c>
      <c r="AZ2293" s="26">
        <v>0.49613815310795001</v>
      </c>
      <c r="BA2293" s="26">
        <v>-0.51172614475763101</v>
      </c>
      <c r="BB2293" s="85">
        <v>8.8777365435089503E-3</v>
      </c>
      <c r="BC2293" s="88">
        <v>-13.751827266343801</v>
      </c>
      <c r="BD2293" s="18">
        <v>43747</v>
      </c>
      <c r="BE2293" s="18">
        <v>43809</v>
      </c>
      <c r="BF2293" s="20"/>
      <c r="BG2293" s="18"/>
    </row>
    <row r="2294" spans="2:59" x14ac:dyDescent="0.25">
      <c r="B2294" s="14" t="s">
        <v>7053</v>
      </c>
      <c r="C2294" s="14" t="s">
        <v>7054</v>
      </c>
      <c r="D2294" s="14" t="s">
        <v>7051</v>
      </c>
      <c r="E2294" s="16" t="s">
        <v>213</v>
      </c>
      <c r="F2294" s="16" t="s">
        <v>28</v>
      </c>
      <c r="G2294" s="81" t="s">
        <v>205</v>
      </c>
      <c r="H2294" s="82" t="s">
        <v>946</v>
      </c>
      <c r="I2294" s="17" t="s">
        <v>31</v>
      </c>
      <c r="J2294" s="17" t="s">
        <v>7055</v>
      </c>
      <c r="L2294" s="18">
        <v>44022</v>
      </c>
      <c r="M2294" s="83">
        <v>1174.5636999998201</v>
      </c>
      <c r="N2294" s="84">
        <v>1174.5636999998201</v>
      </c>
      <c r="O2294" s="84">
        <v>1247.5</v>
      </c>
      <c r="P2294" s="85">
        <f t="shared" si="35"/>
        <v>0.94153402805596798</v>
      </c>
      <c r="Q2294" s="18">
        <v>43747</v>
      </c>
      <c r="R2294" s="86">
        <v>67023679.295999996</v>
      </c>
      <c r="S2294" s="86">
        <v>73477711.140750006</v>
      </c>
      <c r="T2294" s="15"/>
      <c r="U2294" s="19">
        <v>-3.41763818687468E-3</v>
      </c>
      <c r="V2294" s="51">
        <v>-0.29985090332047498</v>
      </c>
      <c r="W2294" s="19">
        <v>2.6068770221172599E-2</v>
      </c>
      <c r="X2294" s="51">
        <v>3.3957942731831299</v>
      </c>
      <c r="Y2294" s="19">
        <v>2.19631417148776E-2</v>
      </c>
      <c r="Z2294" s="51">
        <v>21.527987629728202</v>
      </c>
      <c r="AA2294" s="19">
        <v>9.7262503186357197E-4</v>
      </c>
      <c r="AB2294" s="51">
        <v>20.6739294063591</v>
      </c>
      <c r="AC2294" s="19">
        <v>0.130366592313367</v>
      </c>
      <c r="AD2294" s="51">
        <v>37.322514729574301</v>
      </c>
      <c r="AE2294" s="19"/>
      <c r="AF2294" s="87"/>
      <c r="AG2294" s="19">
        <v>3.3010380502673797E-4</v>
      </c>
      <c r="AH2294" s="51">
        <v>-1.7658106113231</v>
      </c>
      <c r="AI2294" s="19">
        <v>2.9201087976616701E-2</v>
      </c>
      <c r="AJ2294" s="51">
        <v>16.647026004648101</v>
      </c>
      <c r="AK2294" s="19">
        <v>0.17456370000029001</v>
      </c>
      <c r="AL2294" s="19">
        <v>5.7194427685317399E-2</v>
      </c>
      <c r="AM2294" s="51">
        <v>40.856462623574799</v>
      </c>
      <c r="AN2294" s="15"/>
      <c r="AO2294" s="22">
        <v>1.8897056152127299E-2</v>
      </c>
      <c r="AP2294" s="22">
        <v>-5.28818325437896E-2</v>
      </c>
      <c r="AQ2294" s="22">
        <v>4.2276632158973398E-2</v>
      </c>
      <c r="AR2294" s="22">
        <v>-6.5671765622973902E-2</v>
      </c>
      <c r="AS2294" s="20">
        <v>7</v>
      </c>
      <c r="AT2294" s="20">
        <v>5</v>
      </c>
      <c r="AU2294" s="20">
        <v>7</v>
      </c>
      <c r="AV2294" s="21">
        <v>5</v>
      </c>
      <c r="AW2294" s="15"/>
      <c r="AX2294" s="25">
        <v>8.6870604078721894E-2</v>
      </c>
      <c r="AY2294" s="26">
        <v>-0.31680666155762099</v>
      </c>
      <c r="AZ2294" s="26">
        <v>0.52808755673595398</v>
      </c>
      <c r="BA2294" s="26">
        <v>-0.38434363538135602</v>
      </c>
      <c r="BB2294" s="85">
        <v>8.8800215792980506E-3</v>
      </c>
      <c r="BC2294" s="88">
        <v>-13.6051783567382</v>
      </c>
      <c r="BD2294" s="18">
        <v>43747</v>
      </c>
      <c r="BE2294" s="18">
        <v>43809</v>
      </c>
      <c r="BF2294" s="20"/>
      <c r="BG2294" s="18"/>
    </row>
    <row r="2295" spans="2:59" x14ac:dyDescent="0.25">
      <c r="B2295" s="14" t="s">
        <v>7056</v>
      </c>
      <c r="C2295" s="14" t="s">
        <v>7057</v>
      </c>
      <c r="D2295" s="14" t="s">
        <v>7051</v>
      </c>
      <c r="E2295" s="16" t="s">
        <v>516</v>
      </c>
      <c r="F2295" s="16" t="s">
        <v>28</v>
      </c>
      <c r="G2295" s="81" t="s">
        <v>205</v>
      </c>
      <c r="H2295" s="82" t="s">
        <v>946</v>
      </c>
      <c r="I2295" s="17" t="s">
        <v>31</v>
      </c>
      <c r="J2295" s="17" t="s">
        <v>7058</v>
      </c>
      <c r="L2295" s="18">
        <v>44022</v>
      </c>
      <c r="M2295" s="83">
        <v>2236.15630000085</v>
      </c>
      <c r="N2295" s="84">
        <v>2236.15630000085</v>
      </c>
      <c r="O2295" s="84">
        <v>2385.7751999981701</v>
      </c>
      <c r="P2295" s="85">
        <f t="shared" si="35"/>
        <v>0.93728709226358176</v>
      </c>
      <c r="Q2295" s="18">
        <v>43747</v>
      </c>
      <c r="R2295" s="86">
        <v>357100.58299999998</v>
      </c>
      <c r="S2295" s="86">
        <v>627118.11806542997</v>
      </c>
      <c r="T2295" s="15"/>
      <c r="U2295" s="19">
        <v>-3.43403501938155E-3</v>
      </c>
      <c r="V2295" s="51">
        <v>-0.30149058657116301</v>
      </c>
      <c r="W2295" s="19">
        <v>2.5562937827999101E-2</v>
      </c>
      <c r="X2295" s="51">
        <v>3.3452110338657799</v>
      </c>
      <c r="Y2295" s="19">
        <v>1.8910356100605E-2</v>
      </c>
      <c r="Z2295" s="51">
        <v>21.222709068300901</v>
      </c>
      <c r="AA2295" s="19">
        <v>-5.0322007082286299E-3</v>
      </c>
      <c r="AB2295" s="51">
        <v>20.0734468323353</v>
      </c>
      <c r="AC2295" s="19">
        <v>0.11686367244328701</v>
      </c>
      <c r="AD2295" s="51">
        <v>35.972222742566402</v>
      </c>
      <c r="AE2295" s="19"/>
      <c r="AF2295" s="87"/>
      <c r="AG2295" s="19">
        <v>1.6584775221417699E-4</v>
      </c>
      <c r="AH2295" s="51">
        <v>-1.7822362166043599</v>
      </c>
      <c r="AI2295" s="19">
        <v>2.5958091164284301E-2</v>
      </c>
      <c r="AJ2295" s="51">
        <v>16.322726323414798</v>
      </c>
      <c r="AK2295" s="19">
        <v>0.118078150000656</v>
      </c>
      <c r="AL2295" s="19">
        <v>5.4082255986941198E-2</v>
      </c>
      <c r="AM2295" s="51">
        <v>35.552777232893298</v>
      </c>
      <c r="AN2295" s="15"/>
      <c r="AO2295" s="22">
        <v>1.8880310424719899E-2</v>
      </c>
      <c r="AP2295" s="22">
        <v>-5.2897463137924199E-2</v>
      </c>
      <c r="AQ2295" s="22">
        <v>4.1745518828975002E-2</v>
      </c>
      <c r="AR2295" s="22">
        <v>-6.6132620133430506E-2</v>
      </c>
      <c r="AS2295" s="20">
        <v>7</v>
      </c>
      <c r="AT2295" s="20">
        <v>5</v>
      </c>
      <c r="AU2295" s="20">
        <v>7</v>
      </c>
      <c r="AV2295" s="21">
        <v>5</v>
      </c>
      <c r="AW2295" s="15"/>
      <c r="AX2295" s="25">
        <v>8.6858767672238199E-2</v>
      </c>
      <c r="AY2295" s="26">
        <v>-0.380636893857627</v>
      </c>
      <c r="AZ2295" s="26">
        <v>0.50888051816036795</v>
      </c>
      <c r="BA2295" s="26">
        <v>-0.46100729086310799</v>
      </c>
      <c r="BB2295" s="85">
        <v>8.8786352887109399E-3</v>
      </c>
      <c r="BC2295" s="88">
        <v>-13.6932180365839</v>
      </c>
      <c r="BD2295" s="18">
        <v>43747</v>
      </c>
      <c r="BE2295" s="18">
        <v>43809</v>
      </c>
      <c r="BF2295" s="20"/>
      <c r="BG2295" s="18"/>
    </row>
    <row r="2296" spans="2:59" x14ac:dyDescent="0.25">
      <c r="B2296" s="14" t="s">
        <v>7059</v>
      </c>
      <c r="C2296" s="14" t="s">
        <v>7060</v>
      </c>
      <c r="D2296" s="14" t="s">
        <v>7051</v>
      </c>
      <c r="E2296" s="16" t="s">
        <v>47</v>
      </c>
      <c r="F2296" s="16" t="s">
        <v>28</v>
      </c>
      <c r="G2296" s="81" t="s">
        <v>205</v>
      </c>
      <c r="H2296" s="82" t="s">
        <v>946</v>
      </c>
      <c r="I2296" s="17" t="s">
        <v>31</v>
      </c>
      <c r="J2296" s="17" t="s">
        <v>7061</v>
      </c>
      <c r="L2296" s="18">
        <v>43880</v>
      </c>
      <c r="M2296" s="83"/>
      <c r="N2296" s="84"/>
      <c r="O2296" s="84">
        <v>19706.511099994201</v>
      </c>
      <c r="P2296" s="85">
        <f t="shared" si="35"/>
        <v>0</v>
      </c>
      <c r="Q2296" s="18">
        <v>43747</v>
      </c>
      <c r="R2296" s="86"/>
      <c r="S2296" s="86">
        <v>25202744.142531201</v>
      </c>
      <c r="T2296" s="15"/>
      <c r="U2296" s="19"/>
      <c r="V2296" s="51"/>
      <c r="W2296" s="19"/>
      <c r="X2296" s="51"/>
      <c r="Y2296" s="19"/>
      <c r="Z2296" s="51"/>
      <c r="AA2296" s="19"/>
      <c r="AB2296" s="51"/>
      <c r="AC2296" s="19"/>
      <c r="AD2296" s="51"/>
      <c r="AE2296" s="19"/>
      <c r="AF2296" s="87"/>
      <c r="AG2296" s="19"/>
      <c r="AH2296" s="51"/>
      <c r="AI2296" s="19"/>
      <c r="AJ2296" s="51"/>
      <c r="AK2296" s="19"/>
      <c r="AL2296" s="19"/>
      <c r="AM2296" s="51"/>
      <c r="AN2296" s="15"/>
      <c r="AO2296" s="22">
        <v>1.8844024212739899E-2</v>
      </c>
      <c r="AP2296" s="22">
        <v>-5.2931178120197701E-2</v>
      </c>
      <c r="AQ2296" s="22">
        <v>3.2419970864793902E-2</v>
      </c>
      <c r="AR2296" s="22">
        <v>-6.7129851117933903E-2</v>
      </c>
      <c r="AS2296" s="20"/>
      <c r="AT2296" s="20"/>
      <c r="AU2296" s="20"/>
      <c r="AV2296" s="21"/>
      <c r="AW2296" s="15"/>
      <c r="AX2296" s="25"/>
      <c r="AY2296" s="26"/>
      <c r="AZ2296" s="26"/>
      <c r="BA2296" s="26"/>
      <c r="BB2296" s="85"/>
      <c r="BC2296" s="88">
        <v>-13.883592007303401</v>
      </c>
      <c r="BD2296" s="18">
        <v>43747</v>
      </c>
      <c r="BE2296" s="18">
        <v>43809</v>
      </c>
      <c r="BF2296" s="20"/>
      <c r="BG2296" s="18"/>
    </row>
    <row r="2297" spans="2:59" x14ac:dyDescent="0.25">
      <c r="B2297" s="14" t="s">
        <v>7062</v>
      </c>
      <c r="C2297" s="14" t="s">
        <v>7063</v>
      </c>
      <c r="D2297" s="14" t="s">
        <v>7051</v>
      </c>
      <c r="E2297" s="16" t="s">
        <v>51</v>
      </c>
      <c r="F2297" s="16" t="s">
        <v>28</v>
      </c>
      <c r="G2297" s="81" t="s">
        <v>205</v>
      </c>
      <c r="H2297" s="82" t="s">
        <v>946</v>
      </c>
      <c r="I2297" s="17" t="s">
        <v>31</v>
      </c>
      <c r="J2297" s="17" t="s">
        <v>64</v>
      </c>
      <c r="L2297" s="18">
        <v>43880</v>
      </c>
      <c r="M2297" s="83"/>
      <c r="N2297" s="84"/>
      <c r="O2297" s="84">
        <v>1336.4905999992</v>
      </c>
      <c r="P2297" s="85">
        <f t="shared" si="35"/>
        <v>0</v>
      </c>
      <c r="Q2297" s="18">
        <v>43747</v>
      </c>
      <c r="R2297" s="86"/>
      <c r="S2297" s="86">
        <v>7518602.2024062499</v>
      </c>
      <c r="T2297" s="15"/>
      <c r="U2297" s="19"/>
      <c r="V2297" s="51"/>
      <c r="W2297" s="19"/>
      <c r="X2297" s="51"/>
      <c r="Y2297" s="19"/>
      <c r="Z2297" s="51"/>
      <c r="AA2297" s="19"/>
      <c r="AB2297" s="51"/>
      <c r="AC2297" s="19"/>
      <c r="AD2297" s="51"/>
      <c r="AE2297" s="19"/>
      <c r="AF2297" s="87"/>
      <c r="AG2297" s="19"/>
      <c r="AH2297" s="51"/>
      <c r="AI2297" s="19"/>
      <c r="AJ2297" s="51"/>
      <c r="AK2297" s="19"/>
      <c r="AL2297" s="19"/>
      <c r="AM2297" s="51"/>
      <c r="AN2297" s="15"/>
      <c r="AO2297" s="22">
        <v>1.8852146047720501E-2</v>
      </c>
      <c r="AP2297" s="22">
        <v>-5.2923637587809901E-2</v>
      </c>
      <c r="AQ2297" s="22">
        <v>3.2674477717591799E-2</v>
      </c>
      <c r="AR2297" s="22">
        <v>-6.69074629450188E-2</v>
      </c>
      <c r="AS2297" s="20"/>
      <c r="AT2297" s="20"/>
      <c r="AU2297" s="20"/>
      <c r="AV2297" s="21"/>
      <c r="AW2297" s="15"/>
      <c r="AX2297" s="25"/>
      <c r="AY2297" s="26"/>
      <c r="AZ2297" s="26"/>
      <c r="BA2297" s="26"/>
      <c r="BB2297" s="85"/>
      <c r="BC2297" s="88">
        <v>-13.8411598255916</v>
      </c>
      <c r="BD2297" s="18">
        <v>43747</v>
      </c>
      <c r="BE2297" s="18">
        <v>43809</v>
      </c>
      <c r="BF2297" s="20"/>
      <c r="BG2297" s="18"/>
    </row>
    <row r="2298" spans="2:59" x14ac:dyDescent="0.25">
      <c r="B2298" s="14" t="s">
        <v>7064</v>
      </c>
      <c r="C2298" s="14" t="s">
        <v>7065</v>
      </c>
      <c r="D2298" s="14" t="s">
        <v>7051</v>
      </c>
      <c r="E2298" s="16" t="s">
        <v>317</v>
      </c>
      <c r="F2298" s="16" t="s">
        <v>28</v>
      </c>
      <c r="G2298" s="81" t="s">
        <v>205</v>
      </c>
      <c r="H2298" s="82" t="s">
        <v>946</v>
      </c>
      <c r="I2298" s="17" t="s">
        <v>31</v>
      </c>
      <c r="J2298" s="17" t="s">
        <v>64</v>
      </c>
      <c r="L2298" s="18">
        <v>44022</v>
      </c>
      <c r="M2298" s="83">
        <v>18290.624500006401</v>
      </c>
      <c r="N2298" s="84">
        <v>18290.624500006401</v>
      </c>
      <c r="O2298" s="84"/>
      <c r="P2298" s="85" t="str">
        <f t="shared" si="35"/>
        <v/>
      </c>
      <c r="Q2298" s="18"/>
      <c r="R2298" s="86">
        <v>17410044.577</v>
      </c>
      <c r="S2298" s="86"/>
      <c r="T2298" s="15"/>
      <c r="U2298" s="19">
        <v>-3.46950758012099E-3</v>
      </c>
      <c r="V2298" s="51">
        <v>-0.30503784264510603</v>
      </c>
      <c r="W2298" s="19">
        <v>2.4467670271405999E-2</v>
      </c>
      <c r="X2298" s="51">
        <v>3.2356842782064601</v>
      </c>
      <c r="Y2298" s="19"/>
      <c r="Z2298" s="51"/>
      <c r="AA2298" s="19"/>
      <c r="AB2298" s="51"/>
      <c r="AC2298" s="19"/>
      <c r="AD2298" s="51"/>
      <c r="AE2298" s="19"/>
      <c r="AF2298" s="87"/>
      <c r="AG2298" s="19">
        <v>-1.9036731282540099E-4</v>
      </c>
      <c r="AH2298" s="51">
        <v>-1.8178577231083199</v>
      </c>
      <c r="AI2298" s="19"/>
      <c r="AJ2298" s="51"/>
      <c r="AK2298" s="19">
        <v>1.9238310487708101E-2</v>
      </c>
      <c r="AL2298" s="19">
        <v>4.8693024384192499E-2</v>
      </c>
      <c r="AM2298" s="51">
        <v>13.0553253390681</v>
      </c>
      <c r="AN2298" s="15"/>
      <c r="AO2298" s="22">
        <v>1.1124124061098001E-2</v>
      </c>
      <c r="AP2298" s="22">
        <v>-1.59917983864943E-2</v>
      </c>
      <c r="AQ2298" s="22">
        <v>4.0595988119093797E-2</v>
      </c>
      <c r="AR2298" s="22">
        <v>-4.1782646368155797E-2</v>
      </c>
      <c r="AS2298" s="20"/>
      <c r="AT2298" s="20"/>
      <c r="AU2298" s="20"/>
      <c r="AV2298" s="21"/>
      <c r="AW2298" s="15"/>
      <c r="AX2298" s="25"/>
      <c r="AY2298" s="26"/>
      <c r="AZ2298" s="26"/>
      <c r="BA2298" s="26"/>
      <c r="BB2298" s="85"/>
      <c r="BC2298" s="88">
        <v>-6.7658159964339601</v>
      </c>
      <c r="BD2298" s="18">
        <v>43899</v>
      </c>
      <c r="BE2298" s="18">
        <v>43915</v>
      </c>
      <c r="BF2298" s="20">
        <v>53</v>
      </c>
      <c r="BG2298" s="18">
        <v>43972</v>
      </c>
    </row>
    <row r="2299" spans="2:59" x14ac:dyDescent="0.25">
      <c r="B2299" s="14" t="s">
        <v>7066</v>
      </c>
      <c r="C2299" s="14" t="s">
        <v>7067</v>
      </c>
      <c r="D2299" s="14" t="s">
        <v>7051</v>
      </c>
      <c r="E2299" s="16" t="s">
        <v>320</v>
      </c>
      <c r="F2299" s="16" t="s">
        <v>28</v>
      </c>
      <c r="G2299" s="81" t="s">
        <v>205</v>
      </c>
      <c r="H2299" s="82" t="s">
        <v>946</v>
      </c>
      <c r="I2299" s="17" t="s">
        <v>31</v>
      </c>
      <c r="J2299" s="17" t="s">
        <v>7068</v>
      </c>
      <c r="L2299" s="18">
        <v>44022</v>
      </c>
      <c r="M2299" s="83">
        <v>1684.9559000004101</v>
      </c>
      <c r="N2299" s="84">
        <v>1684.9559000004101</v>
      </c>
      <c r="O2299" s="84">
        <v>1812.19109999947</v>
      </c>
      <c r="P2299" s="85">
        <f t="shared" si="35"/>
        <v>0.92978930312642127</v>
      </c>
      <c r="Q2299" s="18">
        <v>43747</v>
      </c>
      <c r="R2299" s="86">
        <v>15407335.968</v>
      </c>
      <c r="S2299" s="86">
        <v>23320340.509875</v>
      </c>
      <c r="T2299" s="15"/>
      <c r="U2299" s="19">
        <v>-3.4631301869012501E-3</v>
      </c>
      <c r="V2299" s="51">
        <v>-0.304400103323132</v>
      </c>
      <c r="W2299" s="19">
        <v>2.4664782937179601E-2</v>
      </c>
      <c r="X2299" s="51">
        <v>3.2553955447838199</v>
      </c>
      <c r="Y2299" s="19">
        <v>1.3508832344086801E-2</v>
      </c>
      <c r="Z2299" s="51">
        <v>20.682556692656402</v>
      </c>
      <c r="AA2299" s="19">
        <v>-1.5610719408869E-2</v>
      </c>
      <c r="AB2299" s="51">
        <v>19.0155949622858</v>
      </c>
      <c r="AC2299" s="19">
        <v>9.3271474393986906E-2</v>
      </c>
      <c r="AD2299" s="51">
        <v>33.613002937636303</v>
      </c>
      <c r="AE2299" s="19">
        <v>0.124738499798696</v>
      </c>
      <c r="AF2299" s="87">
        <v>30.251082028466001</v>
      </c>
      <c r="AG2299" s="19">
        <v>-1.26278157949855E-4</v>
      </c>
      <c r="AH2299" s="51">
        <v>-1.81144880762076</v>
      </c>
      <c r="AI2299" s="19">
        <v>2.0221068620230698E-2</v>
      </c>
      <c r="AJ2299" s="51">
        <v>15.749024069023999</v>
      </c>
      <c r="AK2299" s="19">
        <v>-0.800864179895725</v>
      </c>
      <c r="AL2299" s="19">
        <v>-9.6190281119634194E-2</v>
      </c>
      <c r="AM2299" s="51">
        <v>-200.56182231986901</v>
      </c>
      <c r="AN2299" s="15"/>
      <c r="AO2299" s="22">
        <v>1.8850538253900598E-2</v>
      </c>
      <c r="AP2299" s="22">
        <v>-5.2925130920848502E-2</v>
      </c>
      <c r="AQ2299" s="22">
        <v>4.0802789950248601E-2</v>
      </c>
      <c r="AR2299" s="22">
        <v>-6.6950517113582506E-2</v>
      </c>
      <c r="AS2299" s="20">
        <v>6</v>
      </c>
      <c r="AT2299" s="20">
        <v>6</v>
      </c>
      <c r="AU2299" s="20">
        <v>7</v>
      </c>
      <c r="AV2299" s="21">
        <v>5</v>
      </c>
      <c r="AW2299" s="15"/>
      <c r="AX2299" s="25">
        <v>8.6838949844386698E-2</v>
      </c>
      <c r="AY2299" s="26">
        <v>-0.493154867960584</v>
      </c>
      <c r="AZ2299" s="26">
        <v>0.47502812724951599</v>
      </c>
      <c r="BA2299" s="26">
        <v>-0.59550083152316802</v>
      </c>
      <c r="BB2299" s="85">
        <v>8.8762996322111608E-3</v>
      </c>
      <c r="BC2299" s="88">
        <v>-13.968008120136799</v>
      </c>
      <c r="BD2299" s="18">
        <v>43747</v>
      </c>
      <c r="BE2299" s="18">
        <v>43915</v>
      </c>
      <c r="BF2299" s="20"/>
      <c r="BG2299" s="18"/>
    </row>
    <row r="2300" spans="2:59" x14ac:dyDescent="0.25">
      <c r="B2300" s="14" t="s">
        <v>7069</v>
      </c>
      <c r="C2300" s="14" t="s">
        <v>7070</v>
      </c>
      <c r="D2300" s="14" t="s">
        <v>7051</v>
      </c>
      <c r="E2300" s="16" t="s">
        <v>574</v>
      </c>
      <c r="F2300" s="16" t="s">
        <v>28</v>
      </c>
      <c r="G2300" s="81" t="s">
        <v>205</v>
      </c>
      <c r="H2300" s="82" t="s">
        <v>946</v>
      </c>
      <c r="I2300" s="17" t="s">
        <v>31</v>
      </c>
      <c r="J2300" s="17" t="s">
        <v>7071</v>
      </c>
      <c r="L2300" s="18">
        <v>44022</v>
      </c>
      <c r="M2300" s="83">
        <v>18120.1486000121</v>
      </c>
      <c r="N2300" s="84">
        <v>18120.1486000121</v>
      </c>
      <c r="O2300" s="84">
        <v>19331.821500003301</v>
      </c>
      <c r="P2300" s="85">
        <f t="shared" si="35"/>
        <v>0.93732236251038248</v>
      </c>
      <c r="Q2300" s="18">
        <v>43747</v>
      </c>
      <c r="R2300" s="86">
        <v>9716735.7060000002</v>
      </c>
      <c r="S2300" s="86">
        <v>6053328.1023515603</v>
      </c>
      <c r="T2300" s="15"/>
      <c r="U2300" s="19">
        <v>-3.4338790992478599E-3</v>
      </c>
      <c r="V2300" s="51">
        <v>-0.30147499455779297</v>
      </c>
      <c r="W2300" s="19">
        <v>2.5567127886461101E-2</v>
      </c>
      <c r="X2300" s="51">
        <v>3.3456300397119798</v>
      </c>
      <c r="Y2300" s="19">
        <v>1.8935610260086801E-2</v>
      </c>
      <c r="Z2300" s="51">
        <v>21.225234484270899</v>
      </c>
      <c r="AA2300" s="19">
        <v>-2.4189355859562101E-2</v>
      </c>
      <c r="AB2300" s="51">
        <v>18.157731317216498</v>
      </c>
      <c r="AC2300" s="19"/>
      <c r="AD2300" s="51"/>
      <c r="AE2300" s="19"/>
      <c r="AF2300" s="87"/>
      <c r="AG2300" s="19">
        <v>1.6717337166483E-4</v>
      </c>
      <c r="AH2300" s="51">
        <v>-1.7821036546592901</v>
      </c>
      <c r="AI2300" s="19">
        <v>2.5984886880905798E-2</v>
      </c>
      <c r="AJ2300" s="51">
        <v>16.3254058950988</v>
      </c>
      <c r="AK2300" s="19">
        <v>5.3497011627769098E-2</v>
      </c>
      <c r="AL2300" s="19">
        <v>3.6534088065309299E-2</v>
      </c>
      <c r="AM2300" s="51">
        <v>30.400141973688701</v>
      </c>
      <c r="AN2300" s="15"/>
      <c r="AO2300" s="22">
        <v>1.88804561657889E-2</v>
      </c>
      <c r="AP2300" s="22">
        <v>-5.2897313396024402E-2</v>
      </c>
      <c r="AQ2300" s="22">
        <v>4.1750009184397599E-2</v>
      </c>
      <c r="AR2300" s="22">
        <v>-6.61286792874307E-2</v>
      </c>
      <c r="AS2300" s="20">
        <v>7</v>
      </c>
      <c r="AT2300" s="20">
        <v>4</v>
      </c>
      <c r="AU2300" s="20">
        <v>7</v>
      </c>
      <c r="AV2300" s="21">
        <v>5</v>
      </c>
      <c r="AW2300" s="15"/>
      <c r="AX2300" s="25">
        <v>8.6073949742130895E-2</v>
      </c>
      <c r="AY2300" s="26">
        <v>-0.60319802873800699</v>
      </c>
      <c r="AZ2300" s="26">
        <v>0.44541587198682497</v>
      </c>
      <c r="BA2300" s="26">
        <v>-0.72688331447534404</v>
      </c>
      <c r="BB2300" s="85">
        <v>8.7969204361434093E-3</v>
      </c>
      <c r="BC2300" s="88">
        <v>-13.6924779695546</v>
      </c>
      <c r="BD2300" s="18">
        <v>43747</v>
      </c>
      <c r="BE2300" s="18">
        <v>43809</v>
      </c>
      <c r="BF2300" s="20"/>
      <c r="BG2300" s="18"/>
    </row>
    <row r="2301" spans="2:59" x14ac:dyDescent="0.25">
      <c r="B2301" s="14" t="s">
        <v>7072</v>
      </c>
      <c r="C2301" s="14" t="s">
        <v>7073</v>
      </c>
      <c r="D2301" s="14" t="s">
        <v>7</v>
      </c>
      <c r="E2301" s="16" t="s">
        <v>36</v>
      </c>
      <c r="F2301" s="16" t="s">
        <v>326</v>
      </c>
      <c r="G2301" s="81" t="s">
        <v>205</v>
      </c>
      <c r="H2301" s="82" t="s">
        <v>146</v>
      </c>
      <c r="I2301" s="17" t="s">
        <v>31</v>
      </c>
      <c r="J2301" s="17" t="s">
        <v>7074</v>
      </c>
      <c r="L2301" s="18">
        <v>44022</v>
      </c>
      <c r="M2301" s="83">
        <v>1581.3679000008899</v>
      </c>
      <c r="N2301" s="84">
        <v>1581.3679000008899</v>
      </c>
      <c r="O2301" s="84">
        <v>1586.29880000092</v>
      </c>
      <c r="P2301" s="85">
        <f t="shared" si="35"/>
        <v>0.9968915692301934</v>
      </c>
      <c r="Q2301" s="18">
        <v>44001</v>
      </c>
      <c r="R2301" s="86">
        <v>26634.001</v>
      </c>
      <c r="S2301" s="86">
        <v>25721.2301946716</v>
      </c>
      <c r="T2301" s="15"/>
      <c r="U2301" s="19">
        <v>-2.3170767417468599E-4</v>
      </c>
      <c r="V2301" s="51">
        <v>1.87421479495242E-2</v>
      </c>
      <c r="W2301" s="19">
        <v>2.9328803320822802E-3</v>
      </c>
      <c r="X2301" s="51">
        <v>1.0822052842740999</v>
      </c>
      <c r="Y2301" s="19">
        <v>4.4257845398533398E-2</v>
      </c>
      <c r="Z2301" s="51">
        <v>23.757457998115601</v>
      </c>
      <c r="AA2301" s="19">
        <v>6.5810231379146003E-2</v>
      </c>
      <c r="AB2301" s="51">
        <v>27.157690041087299</v>
      </c>
      <c r="AC2301" s="19">
        <v>0.14672138999420001</v>
      </c>
      <c r="AD2301" s="51">
        <v>38.957994497672203</v>
      </c>
      <c r="AE2301" s="19"/>
      <c r="AF2301" s="87"/>
      <c r="AG2301" s="19">
        <v>-1.26546415231132E-3</v>
      </c>
      <c r="AH2301" s="51">
        <v>-1.92536740705691</v>
      </c>
      <c r="AI2301" s="19">
        <v>4.4363775123201797E-2</v>
      </c>
      <c r="AJ2301" s="51">
        <v>18.163294719328398</v>
      </c>
      <c r="AK2301" s="19">
        <v>0.58136790000018701</v>
      </c>
      <c r="AL2301" s="19">
        <v>0.191226612576575</v>
      </c>
      <c r="AM2301" s="51">
        <v>85.706019056262406</v>
      </c>
      <c r="AN2301" s="15"/>
      <c r="AO2301" s="22">
        <v>1.0918337804469E-2</v>
      </c>
      <c r="AP2301" s="22">
        <v>-1.6203819734073501E-2</v>
      </c>
      <c r="AQ2301" s="22">
        <v>3.3227124396944398E-2</v>
      </c>
      <c r="AR2301" s="22">
        <v>-6.4814085371835998E-3</v>
      </c>
      <c r="AS2301" s="20">
        <v>7</v>
      </c>
      <c r="AT2301" s="20">
        <v>5</v>
      </c>
      <c r="AU2301" s="20">
        <v>7</v>
      </c>
      <c r="AV2301" s="21">
        <v>5</v>
      </c>
      <c r="AW2301" s="15"/>
      <c r="AX2301" s="25">
        <v>3.1105808847278201E-2</v>
      </c>
      <c r="AY2301" s="26">
        <v>1.19955726907756</v>
      </c>
      <c r="AZ2301" s="26">
        <v>0.77849788421735899</v>
      </c>
      <c r="BA2301" s="26">
        <v>1.6274079802424199</v>
      </c>
      <c r="BB2301" s="85">
        <v>3.2077283588159799E-3</v>
      </c>
      <c r="BC2301" s="88">
        <v>-3.1264828108760399</v>
      </c>
      <c r="BD2301" s="18">
        <v>43907</v>
      </c>
      <c r="BE2301" s="18">
        <v>43913</v>
      </c>
      <c r="BF2301" s="20">
        <v>20</v>
      </c>
      <c r="BG2301" s="18">
        <v>43935</v>
      </c>
    </row>
    <row r="2302" spans="2:59" x14ac:dyDescent="0.25">
      <c r="B2302" s="14" t="s">
        <v>7075</v>
      </c>
      <c r="C2302" s="14" t="s">
        <v>7076</v>
      </c>
      <c r="D2302" s="14" t="s">
        <v>7</v>
      </c>
      <c r="E2302" s="16" t="s">
        <v>1193</v>
      </c>
      <c r="F2302" s="16" t="s">
        <v>326</v>
      </c>
      <c r="G2302" s="81" t="s">
        <v>205</v>
      </c>
      <c r="H2302" s="82" t="s">
        <v>146</v>
      </c>
      <c r="I2302" s="17" t="s">
        <v>31</v>
      </c>
      <c r="J2302" s="17" t="s">
        <v>7077</v>
      </c>
      <c r="L2302" s="18">
        <v>44022</v>
      </c>
      <c r="M2302" s="83">
        <v>1741.60099999979</v>
      </c>
      <c r="N2302" s="84">
        <v>1741.60099999979</v>
      </c>
      <c r="O2302" s="84">
        <v>1747.3538000006199</v>
      </c>
      <c r="P2302" s="85">
        <f t="shared" si="35"/>
        <v>0.99670770739112602</v>
      </c>
      <c r="Q2302" s="18">
        <v>44001</v>
      </c>
      <c r="R2302" s="86">
        <v>4827505.1950000003</v>
      </c>
      <c r="S2302" s="86">
        <v>4785508.1103515597</v>
      </c>
      <c r="T2302" s="15"/>
      <c r="U2302" s="19">
        <v>-2.4041058532020499E-4</v>
      </c>
      <c r="V2302" s="51">
        <v>1.7871856834972302E-2</v>
      </c>
      <c r="W2302" s="19">
        <v>2.6686769142543199E-3</v>
      </c>
      <c r="X2302" s="51">
        <v>1.0557849424912999</v>
      </c>
      <c r="Y2302" s="19">
        <v>4.2581241941661602E-2</v>
      </c>
      <c r="Z2302" s="51">
        <v>23.5897976524138</v>
      </c>
      <c r="AA2302" s="19">
        <v>6.23763911498827E-2</v>
      </c>
      <c r="AB2302" s="51">
        <v>26.8143060181465</v>
      </c>
      <c r="AC2302" s="19">
        <v>0.13935688783574701</v>
      </c>
      <c r="AD2302" s="51">
        <v>38.221544281812399</v>
      </c>
      <c r="AE2302" s="19">
        <v>0.17184171479486399</v>
      </c>
      <c r="AF2302" s="87">
        <v>34.961403528112001</v>
      </c>
      <c r="AG2302" s="19">
        <v>-1.3531840077121199E-3</v>
      </c>
      <c r="AH2302" s="51">
        <v>-1.9341393925969901</v>
      </c>
      <c r="AI2302" s="19">
        <v>4.2595472172251903E-2</v>
      </c>
      <c r="AJ2302" s="51">
        <v>17.9864644242334</v>
      </c>
      <c r="AK2302" s="19">
        <v>0.66971957240602897</v>
      </c>
      <c r="AL2302" s="19">
        <v>5.3384747254312997E-2</v>
      </c>
      <c r="AM2302" s="51">
        <v>85.835112171247602</v>
      </c>
      <c r="AN2302" s="15"/>
      <c r="AO2302" s="22">
        <v>1.09094192484918E-2</v>
      </c>
      <c r="AP2302" s="22">
        <v>-1.62124618927919E-2</v>
      </c>
      <c r="AQ2302" s="22">
        <v>3.29548939735105E-2</v>
      </c>
      <c r="AR2302" s="22">
        <v>-6.75168680118077E-3</v>
      </c>
      <c r="AS2302" s="20">
        <v>7</v>
      </c>
      <c r="AT2302" s="20">
        <v>5</v>
      </c>
      <c r="AU2302" s="20">
        <v>7</v>
      </c>
      <c r="AV2302" s="21">
        <v>5</v>
      </c>
      <c r="AW2302" s="15"/>
      <c r="AX2302" s="25">
        <v>3.10989129698282E-2</v>
      </c>
      <c r="AY2302" s="26">
        <v>1.09860715423383</v>
      </c>
      <c r="AZ2302" s="26">
        <v>0.76696577656730403</v>
      </c>
      <c r="BA2302" s="26">
        <v>1.4868025436007899</v>
      </c>
      <c r="BB2302" s="85">
        <v>3.2069767457460299E-3</v>
      </c>
      <c r="BC2302" s="88">
        <v>-3.13157526798022</v>
      </c>
      <c r="BD2302" s="18">
        <v>43907</v>
      </c>
      <c r="BE2302" s="18">
        <v>43913</v>
      </c>
      <c r="BF2302" s="20">
        <v>22</v>
      </c>
      <c r="BG2302" s="18">
        <v>43937</v>
      </c>
    </row>
    <row r="2303" spans="2:59" x14ac:dyDescent="0.25">
      <c r="B2303" s="14" t="s">
        <v>7078</v>
      </c>
      <c r="C2303" s="14" t="s">
        <v>7079</v>
      </c>
      <c r="D2303" s="14" t="s">
        <v>7</v>
      </c>
      <c r="E2303" s="16" t="s">
        <v>77</v>
      </c>
      <c r="F2303" s="16" t="s">
        <v>326</v>
      </c>
      <c r="G2303" s="81" t="s">
        <v>205</v>
      </c>
      <c r="H2303" s="82" t="s">
        <v>146</v>
      </c>
      <c r="I2303" s="17" t="s">
        <v>31</v>
      </c>
      <c r="J2303" s="17" t="s">
        <v>7080</v>
      </c>
      <c r="L2303" s="18">
        <v>44022</v>
      </c>
      <c r="M2303" s="83">
        <v>1721.7218999993099</v>
      </c>
      <c r="N2303" s="84">
        <v>1721.7218999993099</v>
      </c>
      <c r="O2303" s="84">
        <v>1727.70649999939</v>
      </c>
      <c r="P2303" s="85">
        <f t="shared" si="35"/>
        <v>0.99653610147320615</v>
      </c>
      <c r="Q2303" s="18">
        <v>44001</v>
      </c>
      <c r="R2303" s="86">
        <v>943879.75800000003</v>
      </c>
      <c r="S2303" s="86">
        <v>1120922.09456445</v>
      </c>
      <c r="T2303" s="15"/>
      <c r="U2303" s="19">
        <v>-2.486426710675E-4</v>
      </c>
      <c r="V2303" s="51">
        <v>1.7048648260242799E-2</v>
      </c>
      <c r="W2303" s="19">
        <v>2.4221546154876701E-3</v>
      </c>
      <c r="X2303" s="51">
        <v>1.0311327126146399</v>
      </c>
      <c r="Y2303" s="19">
        <v>4.1018522420927198E-2</v>
      </c>
      <c r="Z2303" s="51">
        <v>23.433525700354899</v>
      </c>
      <c r="AA2303" s="19">
        <v>5.91811232043256E-2</v>
      </c>
      <c r="AB2303" s="51">
        <v>26.494779223605299</v>
      </c>
      <c r="AC2303" s="19">
        <v>0.13252736807597101</v>
      </c>
      <c r="AD2303" s="51">
        <v>37.538592305849299</v>
      </c>
      <c r="AE2303" s="19">
        <v>0.161328202068107</v>
      </c>
      <c r="AF2303" s="87">
        <v>33.910052255436298</v>
      </c>
      <c r="AG2303" s="19">
        <v>-1.43504550123907E-3</v>
      </c>
      <c r="AH2303" s="51">
        <v>-1.9423255419496901</v>
      </c>
      <c r="AI2303" s="19">
        <v>4.0947337693069102E-2</v>
      </c>
      <c r="AJ2303" s="51">
        <v>17.821650976315102</v>
      </c>
      <c r="AK2303" s="19">
        <v>0.65281600092188496</v>
      </c>
      <c r="AL2303" s="19">
        <v>5.2297935271781198E-2</v>
      </c>
      <c r="AM2303" s="51">
        <v>84.144755022833095</v>
      </c>
      <c r="AN2303" s="15"/>
      <c r="AO2303" s="22">
        <v>1.09011925906088E-2</v>
      </c>
      <c r="AP2303" s="22">
        <v>-1.6220567820710099E-2</v>
      </c>
      <c r="AQ2303" s="22">
        <v>3.27009616685245E-2</v>
      </c>
      <c r="AR2303" s="22">
        <v>-7.0040453520050497E-3</v>
      </c>
      <c r="AS2303" s="20">
        <v>7</v>
      </c>
      <c r="AT2303" s="20">
        <v>5</v>
      </c>
      <c r="AU2303" s="20">
        <v>7</v>
      </c>
      <c r="AV2303" s="21">
        <v>5</v>
      </c>
      <c r="AW2303" s="15"/>
      <c r="AX2303" s="25">
        <v>3.10929562577076E-2</v>
      </c>
      <c r="AY2303" s="26">
        <v>1.0046164312552699</v>
      </c>
      <c r="AZ2303" s="26">
        <v>0.756233948125555</v>
      </c>
      <c r="BA2303" s="26">
        <v>1.35648182941259</v>
      </c>
      <c r="BB2303" s="85">
        <v>3.2063248458871398E-3</v>
      </c>
      <c r="BC2303" s="88">
        <v>-3.13634347593324</v>
      </c>
      <c r="BD2303" s="18">
        <v>43907</v>
      </c>
      <c r="BE2303" s="18">
        <v>43913</v>
      </c>
      <c r="BF2303" s="20">
        <v>22</v>
      </c>
      <c r="BG2303" s="18">
        <v>43937</v>
      </c>
    </row>
    <row r="2304" spans="2:59" x14ac:dyDescent="0.25">
      <c r="B2304" s="14" t="s">
        <v>7081</v>
      </c>
      <c r="C2304" s="14" t="s">
        <v>7082</v>
      </c>
      <c r="D2304" s="14" t="s">
        <v>7</v>
      </c>
      <c r="E2304" s="16" t="s">
        <v>334</v>
      </c>
      <c r="F2304" s="16" t="s">
        <v>326</v>
      </c>
      <c r="G2304" s="81" t="s">
        <v>205</v>
      </c>
      <c r="H2304" s="82" t="s">
        <v>146</v>
      </c>
      <c r="I2304" s="17" t="s">
        <v>31</v>
      </c>
      <c r="J2304" s="17" t="s">
        <v>64</v>
      </c>
      <c r="L2304" s="18">
        <v>44022</v>
      </c>
      <c r="M2304" s="83">
        <v>1154.7309000007799</v>
      </c>
      <c r="N2304" s="84">
        <v>1154.7309000007799</v>
      </c>
      <c r="O2304" s="84">
        <v>1158.2128999996901</v>
      </c>
      <c r="P2304" s="85">
        <f t="shared" si="35"/>
        <v>0.99699364426098935</v>
      </c>
      <c r="Q2304" s="18">
        <v>44001</v>
      </c>
      <c r="R2304" s="86">
        <v>7876319.5240000002</v>
      </c>
      <c r="S2304" s="86">
        <v>15857332.469515599</v>
      </c>
      <c r="T2304" s="15"/>
      <c r="U2304" s="19">
        <v>-2.2684122177452101E-4</v>
      </c>
      <c r="V2304" s="51">
        <v>1.92287931895407E-2</v>
      </c>
      <c r="W2304" s="19">
        <v>3.07969453569967E-3</v>
      </c>
      <c r="X2304" s="51">
        <v>1.0968867046358399</v>
      </c>
      <c r="Y2304" s="19">
        <v>4.5190919872766203E-2</v>
      </c>
      <c r="Z2304" s="51">
        <v>23.8507654455316</v>
      </c>
      <c r="AA2304" s="19">
        <v>6.7723105115874205E-2</v>
      </c>
      <c r="AB2304" s="51">
        <v>27.348977414745601</v>
      </c>
      <c r="AC2304" s="19">
        <v>7.8154945029382403E-2</v>
      </c>
      <c r="AD2304" s="51">
        <v>32.101350001175902</v>
      </c>
      <c r="AE2304" s="19">
        <v>0.114453223172022</v>
      </c>
      <c r="AF2304" s="87">
        <v>29.222554365813298</v>
      </c>
      <c r="AG2304" s="19">
        <v>-1.21681007385632E-3</v>
      </c>
      <c r="AH2304" s="51">
        <v>-1.9205019992114101</v>
      </c>
      <c r="AI2304" s="19">
        <v>4.5347986462729799E-2</v>
      </c>
      <c r="AJ2304" s="51">
        <v>18.261715853266701</v>
      </c>
      <c r="AK2304" s="19">
        <v>0.15473090000159601</v>
      </c>
      <c r="AL2304" s="19">
        <v>3.9928333142597701E-2</v>
      </c>
      <c r="AM2304" s="51">
        <v>17.590454546007098</v>
      </c>
      <c r="AN2304" s="15"/>
      <c r="AO2304" s="22">
        <v>1.0923302141236499E-2</v>
      </c>
      <c r="AP2304" s="22">
        <v>-1.6199074677388101E-2</v>
      </c>
      <c r="AQ2304" s="22">
        <v>3.3378403120877899E-2</v>
      </c>
      <c r="AR2304" s="22">
        <v>-6.3310133464256103E-3</v>
      </c>
      <c r="AS2304" s="20">
        <v>7</v>
      </c>
      <c r="AT2304" s="20">
        <v>5</v>
      </c>
      <c r="AU2304" s="20">
        <v>7</v>
      </c>
      <c r="AV2304" s="21">
        <v>5</v>
      </c>
      <c r="AW2304" s="15"/>
      <c r="AX2304" s="25">
        <v>3.1109721588363799E-2</v>
      </c>
      <c r="AY2304" s="26">
        <v>1.25575833262883</v>
      </c>
      <c r="AZ2304" s="26">
        <v>0.78492050296790705</v>
      </c>
      <c r="BA2304" s="26">
        <v>1.7059718484179001</v>
      </c>
      <c r="BB2304" s="85">
        <v>3.2081544004267902E-3</v>
      </c>
      <c r="BC2304" s="88">
        <v>-3.1236401756905301</v>
      </c>
      <c r="BD2304" s="18">
        <v>43907</v>
      </c>
      <c r="BE2304" s="18">
        <v>43913</v>
      </c>
      <c r="BF2304" s="20">
        <v>20</v>
      </c>
      <c r="BG2304" s="18">
        <v>43935</v>
      </c>
    </row>
    <row r="2305" spans="2:59" x14ac:dyDescent="0.25">
      <c r="B2305" s="14" t="s">
        <v>7083</v>
      </c>
      <c r="C2305" s="14" t="s">
        <v>7084</v>
      </c>
      <c r="D2305" s="14" t="s">
        <v>7</v>
      </c>
      <c r="E2305" s="16" t="s">
        <v>337</v>
      </c>
      <c r="F2305" s="16" t="s">
        <v>326</v>
      </c>
      <c r="G2305" s="81" t="s">
        <v>205</v>
      </c>
      <c r="H2305" s="82" t="s">
        <v>146</v>
      </c>
      <c r="I2305" s="17" t="s">
        <v>31</v>
      </c>
      <c r="J2305" s="17" t="s">
        <v>7085</v>
      </c>
      <c r="L2305" s="18">
        <v>44022</v>
      </c>
      <c r="M2305" s="83">
        <v>1486.3858000002799</v>
      </c>
      <c r="N2305" s="84">
        <v>1486.3858000002799</v>
      </c>
      <c r="O2305" s="84">
        <v>1491.7663000002501</v>
      </c>
      <c r="P2305" s="85">
        <f t="shared" si="35"/>
        <v>0.99639320180381519</v>
      </c>
      <c r="Q2305" s="18">
        <v>44001</v>
      </c>
      <c r="R2305" s="86">
        <v>753759.48800000001</v>
      </c>
      <c r="S2305" s="86">
        <v>1703187.6585488301</v>
      </c>
      <c r="T2305" s="15"/>
      <c r="U2305" s="19">
        <v>-2.5545385142322603E-4</v>
      </c>
      <c r="V2305" s="51">
        <v>1.6367530224670201E-2</v>
      </c>
      <c r="W2305" s="19">
        <v>2.2167785136844001E-3</v>
      </c>
      <c r="X2305" s="51">
        <v>1.0105951024343101</v>
      </c>
      <c r="Y2305" s="19">
        <v>3.9718042338790803E-2</v>
      </c>
      <c r="Z2305" s="51">
        <v>23.303477692126801</v>
      </c>
      <c r="AA2305" s="19">
        <v>5.65257329089945E-2</v>
      </c>
      <c r="AB2305" s="51">
        <v>26.229240194050401</v>
      </c>
      <c r="AC2305" s="19">
        <v>0.12686716865762701</v>
      </c>
      <c r="AD2305" s="51">
        <v>36.972572364029503</v>
      </c>
      <c r="AE2305" s="19">
        <v>0.152638958918105</v>
      </c>
      <c r="AF2305" s="87">
        <v>33.041127940407002</v>
      </c>
      <c r="AG2305" s="19">
        <v>-1.5032678511488499E-3</v>
      </c>
      <c r="AH2305" s="51">
        <v>-1.94914777694066</v>
      </c>
      <c r="AI2305" s="19">
        <v>3.9575951910592301E-2</v>
      </c>
      <c r="AJ2305" s="51">
        <v>17.6845123980602</v>
      </c>
      <c r="AK2305" s="19">
        <v>0.48638580000086201</v>
      </c>
      <c r="AL2305" s="19">
        <v>4.5975879456818802E-2</v>
      </c>
      <c r="AM2305" s="51">
        <v>52.631782289710799</v>
      </c>
      <c r="AN2305" s="15"/>
      <c r="AO2305" s="22">
        <v>1.0894258501139099E-2</v>
      </c>
      <c r="AP2305" s="22">
        <v>-1.6227227757553898E-2</v>
      </c>
      <c r="AQ2305" s="22">
        <v>3.24893229608278E-2</v>
      </c>
      <c r="AR2305" s="22">
        <v>-7.2143343941206703E-3</v>
      </c>
      <c r="AS2305" s="20">
        <v>7</v>
      </c>
      <c r="AT2305" s="20">
        <v>5</v>
      </c>
      <c r="AU2305" s="20">
        <v>7</v>
      </c>
      <c r="AV2305" s="21">
        <v>5</v>
      </c>
      <c r="AW2305" s="15"/>
      <c r="AX2305" s="25">
        <v>3.1088183086394602E-2</v>
      </c>
      <c r="AY2305" s="26">
        <v>0.92645553189322505</v>
      </c>
      <c r="AZ2305" s="26">
        <v>0.74731254987000295</v>
      </c>
      <c r="BA2305" s="26">
        <v>1.2485446253649599</v>
      </c>
      <c r="BB2305" s="85">
        <v>3.2058014589301802E-3</v>
      </c>
      <c r="BC2305" s="88">
        <v>-3.1403097696566</v>
      </c>
      <c r="BD2305" s="18">
        <v>43907</v>
      </c>
      <c r="BE2305" s="18">
        <v>43913</v>
      </c>
      <c r="BF2305" s="20">
        <v>22</v>
      </c>
      <c r="BG2305" s="18">
        <v>43937</v>
      </c>
    </row>
    <row r="2306" spans="2:59" x14ac:dyDescent="0.25">
      <c r="B2306" s="14" t="s">
        <v>7086</v>
      </c>
      <c r="C2306" s="14" t="s">
        <v>7087</v>
      </c>
      <c r="D2306" s="14" t="s">
        <v>7</v>
      </c>
      <c r="E2306" s="16" t="s">
        <v>341</v>
      </c>
      <c r="F2306" s="16" t="s">
        <v>326</v>
      </c>
      <c r="G2306" s="81" t="s">
        <v>205</v>
      </c>
      <c r="H2306" s="82" t="s">
        <v>146</v>
      </c>
      <c r="I2306" s="17" t="s">
        <v>31</v>
      </c>
      <c r="J2306" s="17" t="s">
        <v>7088</v>
      </c>
      <c r="L2306" s="18">
        <v>44022</v>
      </c>
      <c r="M2306" s="83">
        <v>1550.9317000005401</v>
      </c>
      <c r="N2306" s="84">
        <v>1550.9317000005401</v>
      </c>
      <c r="O2306" s="84">
        <v>1557.1711999997499</v>
      </c>
      <c r="P2306" s="85">
        <f t="shared" si="35"/>
        <v>0.99599305458564169</v>
      </c>
      <c r="Q2306" s="18">
        <v>44001</v>
      </c>
      <c r="R2306" s="86">
        <v>23588955.456</v>
      </c>
      <c r="S2306" s="86">
        <v>24932391.5720938</v>
      </c>
      <c r="T2306" s="15"/>
      <c r="U2306" s="19">
        <v>-2.7459817920316698E-4</v>
      </c>
      <c r="V2306" s="51">
        <v>1.44530974466761E-2</v>
      </c>
      <c r="W2306" s="19">
        <v>1.6418349532614201E-3</v>
      </c>
      <c r="X2306" s="51">
        <v>0.95310074639201003</v>
      </c>
      <c r="Y2306" s="19">
        <v>3.6085210438613999E-2</v>
      </c>
      <c r="Z2306" s="51">
        <v>22.9401945021236</v>
      </c>
      <c r="AA2306" s="19">
        <v>4.9126017895105199E-2</v>
      </c>
      <c r="AB2306" s="51">
        <v>25.489268692675999</v>
      </c>
      <c r="AC2306" s="19">
        <v>0.111169088049792</v>
      </c>
      <c r="AD2306" s="51">
        <v>35.402764303260497</v>
      </c>
      <c r="AE2306" s="19">
        <v>0.12865312931724501</v>
      </c>
      <c r="AF2306" s="87">
        <v>30.642544980335501</v>
      </c>
      <c r="AG2306" s="19">
        <v>-1.6942336060310501E-3</v>
      </c>
      <c r="AH2306" s="51">
        <v>-1.96824435242888</v>
      </c>
      <c r="AI2306" s="19">
        <v>3.5745477747696E-2</v>
      </c>
      <c r="AJ2306" s="51">
        <v>17.301464981777801</v>
      </c>
      <c r="AK2306" s="19">
        <v>0.491882971969899</v>
      </c>
      <c r="AL2306" s="19">
        <v>4.14184445835417E-2</v>
      </c>
      <c r="AM2306" s="51">
        <v>68.051452127634505</v>
      </c>
      <c r="AN2306" s="15"/>
      <c r="AO2306" s="22">
        <v>1.0874932848310001E-2</v>
      </c>
      <c r="AP2306" s="22">
        <v>-1.62461223235368E-2</v>
      </c>
      <c r="AQ2306" s="22">
        <v>3.1897032249616999E-2</v>
      </c>
      <c r="AR2306" s="22">
        <v>-7.8027446679698204E-3</v>
      </c>
      <c r="AS2306" s="20">
        <v>7</v>
      </c>
      <c r="AT2306" s="20">
        <v>5</v>
      </c>
      <c r="AU2306" s="20">
        <v>7</v>
      </c>
      <c r="AV2306" s="21">
        <v>5</v>
      </c>
      <c r="AW2306" s="15"/>
      <c r="AX2306" s="25">
        <v>3.1076268533615801E-2</v>
      </c>
      <c r="AY2306" s="26">
        <v>0.70848778948493396</v>
      </c>
      <c r="AZ2306" s="26">
        <v>0.722448519933096</v>
      </c>
      <c r="BA2306" s="26">
        <v>0.94963953467595297</v>
      </c>
      <c r="BB2306" s="85">
        <v>3.20448599496558E-3</v>
      </c>
      <c r="BC2306" s="88">
        <v>-3.1514278464055701</v>
      </c>
      <c r="BD2306" s="18">
        <v>43907</v>
      </c>
      <c r="BE2306" s="18">
        <v>43913</v>
      </c>
      <c r="BF2306" s="20">
        <v>24</v>
      </c>
      <c r="BG2306" s="18">
        <v>43941</v>
      </c>
    </row>
    <row r="2307" spans="2:59" x14ac:dyDescent="0.25">
      <c r="B2307" s="14" t="s">
        <v>7089</v>
      </c>
      <c r="C2307" s="14" t="s">
        <v>7090</v>
      </c>
      <c r="D2307" s="14" t="s">
        <v>7</v>
      </c>
      <c r="E2307" s="16" t="s">
        <v>345</v>
      </c>
      <c r="F2307" s="16" t="s">
        <v>326</v>
      </c>
      <c r="G2307" s="81" t="s">
        <v>205</v>
      </c>
      <c r="H2307" s="82" t="s">
        <v>146</v>
      </c>
      <c r="I2307" s="17" t="s">
        <v>31</v>
      </c>
      <c r="J2307" s="17" t="s">
        <v>7091</v>
      </c>
      <c r="L2307" s="18">
        <v>44022</v>
      </c>
      <c r="M2307" s="83">
        <v>1362.95050000027</v>
      </c>
      <c r="N2307" s="84">
        <v>1362.95050000027</v>
      </c>
      <c r="O2307" s="84">
        <v>1368.0569000001999</v>
      </c>
      <c r="P2307" s="85">
        <f t="shared" si="35"/>
        <v>0.99626740671391001</v>
      </c>
      <c r="Q2307" s="18">
        <v>44001</v>
      </c>
      <c r="R2307" s="86">
        <v>10780.279</v>
      </c>
      <c r="S2307" s="86">
        <v>1676684.2571523399</v>
      </c>
      <c r="T2307" s="15"/>
      <c r="U2307" s="19">
        <v>-2.61496493294544E-4</v>
      </c>
      <c r="V2307" s="51">
        <v>1.5763266037538401E-2</v>
      </c>
      <c r="W2307" s="19">
        <v>2.03531571241911E-3</v>
      </c>
      <c r="X2307" s="51">
        <v>0.99244882230777898</v>
      </c>
      <c r="Y2307" s="19">
        <v>3.8574024936679101E-2</v>
      </c>
      <c r="Z2307" s="51">
        <v>23.1890759519301</v>
      </c>
      <c r="AA2307" s="19">
        <v>5.4194527843719698E-2</v>
      </c>
      <c r="AB2307" s="51">
        <v>25.996119687537401</v>
      </c>
      <c r="AC2307" s="19">
        <v>0.109450221807492</v>
      </c>
      <c r="AD2307" s="51">
        <v>35.230877679015997</v>
      </c>
      <c r="AE2307" s="19">
        <v>0.132329325893807</v>
      </c>
      <c r="AF2307" s="87">
        <v>31.0101646379917</v>
      </c>
      <c r="AG2307" s="19">
        <v>-1.5632000477126E-3</v>
      </c>
      <c r="AH2307" s="51">
        <v>-1.9551409965970401</v>
      </c>
      <c r="AI2307" s="19">
        <v>3.8369647118088303E-2</v>
      </c>
      <c r="AJ2307" s="51">
        <v>17.563881918817099</v>
      </c>
      <c r="AK2307" s="19">
        <v>0.36295050000073398</v>
      </c>
      <c r="AL2307" s="19">
        <v>3.57419501087861E-2</v>
      </c>
      <c r="AM2307" s="51">
        <v>40.288252289698001</v>
      </c>
      <c r="AN2307" s="15"/>
      <c r="AO2307" s="22">
        <v>1.08882364456804E-2</v>
      </c>
      <c r="AP2307" s="22">
        <v>-1.6233170275881999E-2</v>
      </c>
      <c r="AQ2307" s="22">
        <v>3.2303198306181002E-2</v>
      </c>
      <c r="AR2307" s="22">
        <v>-7.3989592228827002E-3</v>
      </c>
      <c r="AS2307" s="20">
        <v>7</v>
      </c>
      <c r="AT2307" s="20">
        <v>5</v>
      </c>
      <c r="AU2307" s="20">
        <v>7</v>
      </c>
      <c r="AV2307" s="21">
        <v>5</v>
      </c>
      <c r="AW2307" s="15"/>
      <c r="AX2307" s="25">
        <v>3.1084321587732101E-2</v>
      </c>
      <c r="AY2307" s="26">
        <v>0.85782256593847706</v>
      </c>
      <c r="AZ2307" s="26">
        <v>0.73948094333172798</v>
      </c>
      <c r="BA2307" s="26">
        <v>1.1540941047424</v>
      </c>
      <c r="BB2307" s="85">
        <v>3.2053759460268301E-3</v>
      </c>
      <c r="BC2307" s="88">
        <v>-3.14380570883077</v>
      </c>
      <c r="BD2307" s="18">
        <v>43907</v>
      </c>
      <c r="BE2307" s="18">
        <v>43913</v>
      </c>
      <c r="BF2307" s="20">
        <v>24</v>
      </c>
      <c r="BG2307" s="18">
        <v>43941</v>
      </c>
    </row>
    <row r="2308" spans="2:59" x14ac:dyDescent="0.25">
      <c r="B2308" s="14" t="s">
        <v>7092</v>
      </c>
      <c r="C2308" s="14" t="s">
        <v>7093</v>
      </c>
      <c r="D2308" s="14" t="s">
        <v>7094</v>
      </c>
      <c r="E2308" s="16" t="s">
        <v>36</v>
      </c>
      <c r="F2308" s="16" t="s">
        <v>172</v>
      </c>
      <c r="G2308" s="81" t="s">
        <v>115</v>
      </c>
      <c r="H2308" s="82" t="s">
        <v>2035</v>
      </c>
      <c r="I2308" s="17" t="s">
        <v>411</v>
      </c>
      <c r="J2308" s="17" t="s">
        <v>7095</v>
      </c>
      <c r="L2308" s="18">
        <v>44022</v>
      </c>
      <c r="M2308" s="83">
        <v>79485.447023987799</v>
      </c>
      <c r="N2308" s="84">
        <v>79485.447023987799</v>
      </c>
      <c r="O2308" s="84">
        <v>84562.326290011406</v>
      </c>
      <c r="P2308" s="85">
        <f t="shared" si="35"/>
        <v>0.93996287130734613</v>
      </c>
      <c r="Q2308" s="18">
        <v>43880</v>
      </c>
      <c r="R2308" s="86">
        <v>1391180.51712695</v>
      </c>
      <c r="S2308" s="86">
        <v>1504954.2413437499</v>
      </c>
      <c r="T2308" s="15"/>
      <c r="U2308" s="19">
        <v>-6.7299467536940903E-3</v>
      </c>
      <c r="V2308" s="51">
        <v>-0.631081760002417</v>
      </c>
      <c r="W2308" s="19">
        <v>4.9267343580140698E-2</v>
      </c>
      <c r="X2308" s="51">
        <v>5.7156516090835803</v>
      </c>
      <c r="Y2308" s="19">
        <v>-1.8704883621467199E-2</v>
      </c>
      <c r="Z2308" s="51">
        <v>17.461185096093701</v>
      </c>
      <c r="AA2308" s="19">
        <v>0.157153452341008</v>
      </c>
      <c r="AB2308" s="51">
        <v>36.292012137244498</v>
      </c>
      <c r="AC2308" s="19"/>
      <c r="AD2308" s="51"/>
      <c r="AE2308" s="19"/>
      <c r="AF2308" s="87"/>
      <c r="AG2308" s="19">
        <v>9.6958812027878594E-3</v>
      </c>
      <c r="AH2308" s="51">
        <v>-0.82923287154699199</v>
      </c>
      <c r="AI2308" s="19">
        <v>2.1694386457966199E-2</v>
      </c>
      <c r="AJ2308" s="51">
        <v>15.8963558527903</v>
      </c>
      <c r="AK2308" s="19">
        <v>0.206317206051608</v>
      </c>
      <c r="AL2308" s="19">
        <v>0.10772908183033</v>
      </c>
      <c r="AM2308" s="51">
        <v>45.195393074594897</v>
      </c>
      <c r="AN2308" s="15"/>
      <c r="AO2308" s="22">
        <v>3.62077508507355E-2</v>
      </c>
      <c r="AP2308" s="22">
        <v>-5.7123753042105797E-2</v>
      </c>
      <c r="AQ2308" s="22">
        <v>0.15658849971267</v>
      </c>
      <c r="AR2308" s="22">
        <v>-0.10851783097503399</v>
      </c>
      <c r="AS2308" s="20">
        <v>7</v>
      </c>
      <c r="AT2308" s="20">
        <v>5</v>
      </c>
      <c r="AU2308" s="20">
        <v>7</v>
      </c>
      <c r="AV2308" s="21">
        <v>5</v>
      </c>
      <c r="AW2308" s="15"/>
      <c r="AX2308" s="25">
        <v>0.19431652057915899</v>
      </c>
      <c r="AY2308" s="26">
        <v>0.85083474302064099</v>
      </c>
      <c r="AZ2308" s="26">
        <v>1.33575857161304</v>
      </c>
      <c r="BA2308" s="26">
        <v>1.2314363879286201</v>
      </c>
      <c r="BB2308" s="85">
        <v>2.0018818755270298E-2</v>
      </c>
      <c r="BC2308" s="88">
        <v>-25.323511534661499</v>
      </c>
      <c r="BD2308" s="18">
        <v>43880</v>
      </c>
      <c r="BE2308" s="18">
        <v>43913</v>
      </c>
      <c r="BF2308" s="20"/>
      <c r="BG2308" s="18"/>
    </row>
    <row r="2309" spans="2:59" x14ac:dyDescent="0.25">
      <c r="B2309" s="14" t="s">
        <v>7096</v>
      </c>
      <c r="C2309" s="14" t="s">
        <v>7097</v>
      </c>
      <c r="D2309" s="14" t="s">
        <v>7094</v>
      </c>
      <c r="E2309" s="16" t="s">
        <v>77</v>
      </c>
      <c r="F2309" s="16" t="s">
        <v>172</v>
      </c>
      <c r="G2309" s="81" t="s">
        <v>115</v>
      </c>
      <c r="H2309" s="82" t="s">
        <v>2035</v>
      </c>
      <c r="I2309" s="17" t="s">
        <v>411</v>
      </c>
      <c r="J2309" s="17" t="s">
        <v>7098</v>
      </c>
      <c r="L2309" s="18">
        <v>44022</v>
      </c>
      <c r="M2309" s="83">
        <v>89073.019080042795</v>
      </c>
      <c r="N2309" s="84">
        <v>89073.019080042795</v>
      </c>
      <c r="O2309" s="84">
        <v>94096.039440035805</v>
      </c>
      <c r="P2309" s="85">
        <f t="shared" si="35"/>
        <v>0.94661815321999809</v>
      </c>
      <c r="Q2309" s="18">
        <v>43880</v>
      </c>
      <c r="R2309" s="86">
        <v>568281.94521289098</v>
      </c>
      <c r="S2309" s="86">
        <v>448075.18415527302</v>
      </c>
      <c r="T2309" s="15"/>
      <c r="U2309" s="19">
        <v>-6.6797457038774198E-3</v>
      </c>
      <c r="V2309" s="51">
        <v>-0.62606165502074895</v>
      </c>
      <c r="W2309" s="19">
        <v>5.08346888036613E-2</v>
      </c>
      <c r="X2309" s="51">
        <v>5.87238613143563</v>
      </c>
      <c r="Y2309" s="19">
        <v>-9.7920240486928396E-3</v>
      </c>
      <c r="Z2309" s="51">
        <v>18.352471053367498</v>
      </c>
      <c r="AA2309" s="19">
        <v>0.17842663044750201</v>
      </c>
      <c r="AB2309" s="51">
        <v>38.419329947908402</v>
      </c>
      <c r="AC2309" s="19"/>
      <c r="AD2309" s="51"/>
      <c r="AE2309" s="19"/>
      <c r="AF2309" s="87"/>
      <c r="AG2309" s="19">
        <v>1.01980387116782E-2</v>
      </c>
      <c r="AH2309" s="51">
        <v>-0.77901712065795403</v>
      </c>
      <c r="AI2309" s="19">
        <v>3.1486555584706401E-2</v>
      </c>
      <c r="AJ2309" s="51">
        <v>16.8755727654789</v>
      </c>
      <c r="AK2309" s="19">
        <v>0.300165220336639</v>
      </c>
      <c r="AL2309" s="19">
        <v>0.15949167756843999</v>
      </c>
      <c r="AM2309" s="51">
        <v>51.610903957684101</v>
      </c>
      <c r="AN2309" s="15"/>
      <c r="AO2309" s="22">
        <v>3.6259106664147098E-2</v>
      </c>
      <c r="AP2309" s="22">
        <v>-5.7076768878687303E-2</v>
      </c>
      <c r="AQ2309" s="22">
        <v>0.15831975229782999</v>
      </c>
      <c r="AR2309" s="22">
        <v>-0.107144327185815</v>
      </c>
      <c r="AS2309" s="20">
        <v>8</v>
      </c>
      <c r="AT2309" s="20">
        <v>4</v>
      </c>
      <c r="AU2309" s="20">
        <v>7</v>
      </c>
      <c r="AV2309" s="21">
        <v>5</v>
      </c>
      <c r="AW2309" s="15"/>
      <c r="AX2309" s="25">
        <v>0.19423655264457901</v>
      </c>
      <c r="AY2309" s="26">
        <v>0.95521105208990797</v>
      </c>
      <c r="AZ2309" s="26">
        <v>1.4179567719857</v>
      </c>
      <c r="BA2309" s="26">
        <v>1.38790407681518</v>
      </c>
      <c r="BB2309" s="85">
        <v>2.0012161124759599E-2</v>
      </c>
      <c r="BC2309" s="88">
        <v>-25.2009407931764</v>
      </c>
      <c r="BD2309" s="18">
        <v>43880</v>
      </c>
      <c r="BE2309" s="18">
        <v>43913</v>
      </c>
      <c r="BF2309" s="20"/>
      <c r="BG2309" s="18"/>
    </row>
    <row r="2310" spans="2:59" x14ac:dyDescent="0.25">
      <c r="B2310" s="14" t="s">
        <v>7099</v>
      </c>
      <c r="C2310" s="14" t="s">
        <v>7100</v>
      </c>
      <c r="D2310" s="14" t="s">
        <v>7094</v>
      </c>
      <c r="E2310" s="16" t="s">
        <v>43</v>
      </c>
      <c r="F2310" s="16" t="s">
        <v>172</v>
      </c>
      <c r="G2310" s="81" t="s">
        <v>115</v>
      </c>
      <c r="H2310" s="82" t="s">
        <v>2035</v>
      </c>
      <c r="I2310" s="17" t="s">
        <v>411</v>
      </c>
      <c r="J2310" s="17" t="s">
        <v>7101</v>
      </c>
      <c r="L2310" s="18">
        <v>44022</v>
      </c>
      <c r="M2310" s="83">
        <v>85978.110419988603</v>
      </c>
      <c r="N2310" s="84">
        <v>85978.110419988603</v>
      </c>
      <c r="O2310" s="84">
        <v>91044.549960017204</v>
      </c>
      <c r="P2310" s="85">
        <f t="shared" si="35"/>
        <v>0.94435208321361841</v>
      </c>
      <c r="Q2310" s="18">
        <v>43880</v>
      </c>
      <c r="R2310" s="86">
        <v>5056285.5879609399</v>
      </c>
      <c r="S2310" s="86">
        <v>3001491.9384843698</v>
      </c>
      <c r="T2310" s="15"/>
      <c r="U2310" s="19">
        <v>-6.6970129701076101E-3</v>
      </c>
      <c r="V2310" s="51">
        <v>-0.62778838164376805</v>
      </c>
      <c r="W2310" s="19">
        <v>5.0302428177019499E-2</v>
      </c>
      <c r="X2310" s="51">
        <v>5.81916006877145</v>
      </c>
      <c r="Y2310" s="19">
        <v>-1.2832240942771E-2</v>
      </c>
      <c r="Z2310" s="51">
        <v>18.048449363966899</v>
      </c>
      <c r="AA2310" s="19">
        <v>0.17114914814563201</v>
      </c>
      <c r="AB2310" s="51">
        <v>37.691581717750502</v>
      </c>
      <c r="AC2310" s="19"/>
      <c r="AD2310" s="51"/>
      <c r="AE2310" s="19"/>
      <c r="AF2310" s="87"/>
      <c r="AG2310" s="19">
        <v>1.00291176822793E-2</v>
      </c>
      <c r="AH2310" s="51">
        <v>-0.79590922359784599</v>
      </c>
      <c r="AI2310" s="19">
        <v>2.8147129269200401E-2</v>
      </c>
      <c r="AJ2310" s="51">
        <v>16.541630133928301</v>
      </c>
      <c r="AK2310" s="19">
        <v>0.283102173172811</v>
      </c>
      <c r="AL2310" s="19">
        <v>0.14945472097679199</v>
      </c>
      <c r="AM2310" s="51">
        <v>49.575449606112699</v>
      </c>
      <c r="AN2310" s="15"/>
      <c r="AO2310" s="22">
        <v>3.6243905044102603E-2</v>
      </c>
      <c r="AP2310" s="22">
        <v>-5.7091420521828702E-2</v>
      </c>
      <c r="AQ2310" s="22">
        <v>0.157729165450291</v>
      </c>
      <c r="AR2310" s="22">
        <v>-0.10761311194626599</v>
      </c>
      <c r="AS2310" s="20">
        <v>8</v>
      </c>
      <c r="AT2310" s="20">
        <v>4</v>
      </c>
      <c r="AU2310" s="20">
        <v>7</v>
      </c>
      <c r="AV2310" s="21">
        <v>5</v>
      </c>
      <c r="AW2310" s="15"/>
      <c r="AX2310" s="25">
        <v>0.19426461238966999</v>
      </c>
      <c r="AY2310" s="26">
        <v>0.91948079487974599</v>
      </c>
      <c r="AZ2310" s="26">
        <v>1.38984348493432</v>
      </c>
      <c r="BA2310" s="26">
        <v>1.3342209720449301</v>
      </c>
      <c r="BB2310" s="85">
        <v>2.00145173933561E-2</v>
      </c>
      <c r="BC2310" s="88">
        <v>-25.242732031823799</v>
      </c>
      <c r="BD2310" s="18">
        <v>43880</v>
      </c>
      <c r="BE2310" s="18">
        <v>43913</v>
      </c>
      <c r="BF2310" s="20"/>
      <c r="BG2310" s="18"/>
    </row>
    <row r="2311" spans="2:59" x14ac:dyDescent="0.25">
      <c r="B2311" s="14" t="s">
        <v>7102</v>
      </c>
      <c r="C2311" s="14" t="s">
        <v>7103</v>
      </c>
      <c r="D2311" s="14" t="s">
        <v>7094</v>
      </c>
      <c r="E2311" s="16" t="s">
        <v>3039</v>
      </c>
      <c r="F2311" s="16" t="s">
        <v>172</v>
      </c>
      <c r="G2311" s="81" t="s">
        <v>115</v>
      </c>
      <c r="H2311" s="82" t="s">
        <v>2035</v>
      </c>
      <c r="I2311" s="17" t="s">
        <v>411</v>
      </c>
      <c r="J2311" s="17" t="s">
        <v>7104</v>
      </c>
      <c r="L2311" s="18">
        <v>44022</v>
      </c>
      <c r="M2311" s="83">
        <v>83259.296874046297</v>
      </c>
      <c r="N2311" s="84">
        <v>83259.296874046297</v>
      </c>
      <c r="O2311" s="84">
        <v>87682.428859949097</v>
      </c>
      <c r="P2311" s="85">
        <f t="shared" ref="P2311:P2374" si="36">IFERROR(N2311/O2311,"")</f>
        <v>0.9495550928114953</v>
      </c>
      <c r="Q2311" s="18">
        <v>43880</v>
      </c>
      <c r="R2311" s="86">
        <v>23812794.663843799</v>
      </c>
      <c r="S2311" s="86">
        <v>23243444.693187501</v>
      </c>
      <c r="T2311" s="15"/>
      <c r="U2311" s="19">
        <v>-6.6585762197064503E-3</v>
      </c>
      <c r="V2311" s="51">
        <v>-0.62394470660365198</v>
      </c>
      <c r="W2311" s="19">
        <v>5.1521142748242703E-2</v>
      </c>
      <c r="X2311" s="51">
        <v>5.9410315258937798</v>
      </c>
      <c r="Y2311" s="19">
        <v>-5.85092287747102E-3</v>
      </c>
      <c r="Z2311" s="51">
        <v>18.7465811705042</v>
      </c>
      <c r="AA2311" s="19">
        <v>0.187883780248812</v>
      </c>
      <c r="AB2311" s="51">
        <v>39.365044928039403</v>
      </c>
      <c r="AC2311" s="19"/>
      <c r="AD2311" s="51"/>
      <c r="AE2311" s="19"/>
      <c r="AF2311" s="87"/>
      <c r="AG2311" s="19">
        <v>1.0418966561701401E-2</v>
      </c>
      <c r="AH2311" s="51">
        <v>-0.75692433565563999</v>
      </c>
      <c r="AI2311" s="19">
        <v>3.5817971214783001E-2</v>
      </c>
      <c r="AJ2311" s="51">
        <v>17.308714328479301</v>
      </c>
      <c r="AK2311" s="19">
        <v>0.268713095223648</v>
      </c>
      <c r="AL2311" s="19">
        <v>0.13830404069274699</v>
      </c>
      <c r="AM2311" s="51">
        <v>51.160074975108699</v>
      </c>
      <c r="AN2311" s="15"/>
      <c r="AO2311" s="22">
        <v>3.6281931961639202E-2</v>
      </c>
      <c r="AP2311" s="22">
        <v>-5.7056239841622301E-2</v>
      </c>
      <c r="AQ2311" s="22">
        <v>0.15907978847288201</v>
      </c>
      <c r="AR2311" s="22">
        <v>-0.106539406569937</v>
      </c>
      <c r="AS2311" s="20">
        <v>8</v>
      </c>
      <c r="AT2311" s="20">
        <v>4</v>
      </c>
      <c r="AU2311" s="20">
        <v>7</v>
      </c>
      <c r="AV2311" s="21">
        <v>5</v>
      </c>
      <c r="AW2311" s="15"/>
      <c r="AX2311" s="25">
        <v>0.19420304139785</v>
      </c>
      <c r="AY2311" s="26">
        <v>1.00161670652597</v>
      </c>
      <c r="AZ2311" s="26">
        <v>1.45447806983248</v>
      </c>
      <c r="BA2311" s="26">
        <v>1.45783139541527</v>
      </c>
      <c r="BB2311" s="85">
        <v>2.00094068473845E-2</v>
      </c>
      <c r="BC2311" s="88">
        <v>-25.147066991223301</v>
      </c>
      <c r="BD2311" s="18">
        <v>43880</v>
      </c>
      <c r="BE2311" s="18">
        <v>43913</v>
      </c>
      <c r="BF2311" s="20"/>
      <c r="BG2311" s="18"/>
    </row>
    <row r="2312" spans="2:59" x14ac:dyDescent="0.25">
      <c r="B2312" s="14" t="s">
        <v>7105</v>
      </c>
      <c r="C2312" s="14" t="s">
        <v>7106</v>
      </c>
      <c r="D2312" s="14" t="s">
        <v>7094</v>
      </c>
      <c r="E2312" s="16" t="s">
        <v>3043</v>
      </c>
      <c r="F2312" s="16" t="s">
        <v>172</v>
      </c>
      <c r="G2312" s="81" t="s">
        <v>115</v>
      </c>
      <c r="H2312" s="82" t="s">
        <v>2035</v>
      </c>
      <c r="I2312" s="17" t="s">
        <v>411</v>
      </c>
      <c r="J2312" s="17" t="s">
        <v>7107</v>
      </c>
      <c r="L2312" s="18">
        <v>44022</v>
      </c>
      <c r="M2312" s="83">
        <v>82528.213626027107</v>
      </c>
      <c r="N2312" s="84">
        <v>82528.213626027107</v>
      </c>
      <c r="O2312" s="84"/>
      <c r="P2312" s="85" t="str">
        <f t="shared" si="36"/>
        <v/>
      </c>
      <c r="Q2312" s="18"/>
      <c r="R2312" s="86">
        <v>2246770.5802890598</v>
      </c>
      <c r="S2312" s="86"/>
      <c r="T2312" s="15"/>
      <c r="U2312" s="19">
        <v>-6.6806824415834897E-3</v>
      </c>
      <c r="V2312" s="51">
        <v>-0.62615532879135605</v>
      </c>
      <c r="W2312" s="19">
        <v>5.0807516578060999E-2</v>
      </c>
      <c r="X2312" s="51">
        <v>5.8696689088756102</v>
      </c>
      <c r="Y2312" s="19">
        <v>-9.9564933598230692E-3</v>
      </c>
      <c r="Z2312" s="51">
        <v>18.3360241222545</v>
      </c>
      <c r="AA2312" s="19"/>
      <c r="AB2312" s="51"/>
      <c r="AC2312" s="19"/>
      <c r="AD2312" s="51"/>
      <c r="AE2312" s="19"/>
      <c r="AF2312" s="87"/>
      <c r="AG2312" s="19">
        <v>1.01907194075466E-2</v>
      </c>
      <c r="AH2312" s="51">
        <v>-0.77974905107112102</v>
      </c>
      <c r="AI2312" s="19">
        <v>3.1305582821005401E-2</v>
      </c>
      <c r="AJ2312" s="51">
        <v>16.857475489086902</v>
      </c>
      <c r="AK2312" s="19">
        <v>0.15346639495153799</v>
      </c>
      <c r="AL2312" s="19">
        <v>0.20609493056341299</v>
      </c>
      <c r="AM2312" s="51">
        <v>37.086107619863498</v>
      </c>
      <c r="AN2312" s="15"/>
      <c r="AO2312" s="22">
        <v>3.62590566182917E-2</v>
      </c>
      <c r="AP2312" s="22">
        <v>-5.7078449263863101E-2</v>
      </c>
      <c r="AQ2312" s="22">
        <v>0.15828396520737401</v>
      </c>
      <c r="AR2312" s="22">
        <v>-0.107171752040886</v>
      </c>
      <c r="AS2312" s="20"/>
      <c r="AT2312" s="20"/>
      <c r="AU2312" s="20"/>
      <c r="AV2312" s="21"/>
      <c r="AW2312" s="15"/>
      <c r="AX2312" s="25"/>
      <c r="AY2312" s="26"/>
      <c r="AZ2312" s="26"/>
      <c r="BA2312" s="26"/>
      <c r="BB2312" s="85"/>
      <c r="BC2312" s="88">
        <v>-25.2034565798822</v>
      </c>
      <c r="BD2312" s="18">
        <v>43880</v>
      </c>
      <c r="BE2312" s="18">
        <v>43913</v>
      </c>
      <c r="BF2312" s="20"/>
      <c r="BG2312" s="18"/>
    </row>
    <row r="2313" spans="2:59" x14ac:dyDescent="0.25">
      <c r="B2313" s="14" t="s">
        <v>7108</v>
      </c>
      <c r="C2313" s="14" t="s">
        <v>7109</v>
      </c>
      <c r="D2313" s="14" t="s">
        <v>7110</v>
      </c>
      <c r="E2313" s="16" t="s">
        <v>36</v>
      </c>
      <c r="F2313" s="16" t="s">
        <v>431</v>
      </c>
      <c r="G2313" s="81" t="s">
        <v>115</v>
      </c>
      <c r="H2313" s="82" t="s">
        <v>848</v>
      </c>
      <c r="I2313" s="17" t="s">
        <v>31</v>
      </c>
      <c r="J2313" s="17" t="s">
        <v>7111</v>
      </c>
      <c r="L2313" s="18">
        <v>44022</v>
      </c>
      <c r="M2313" s="83">
        <v>621.37530000042204</v>
      </c>
      <c r="N2313" s="84">
        <v>621.37530000042204</v>
      </c>
      <c r="O2313" s="84">
        <v>856.69699999969498</v>
      </c>
      <c r="P2313" s="85">
        <f t="shared" si="36"/>
        <v>0.72531513475667975</v>
      </c>
      <c r="Q2313" s="18">
        <v>43874</v>
      </c>
      <c r="R2313" s="86">
        <v>63679.392</v>
      </c>
      <c r="S2313" s="86">
        <v>78733.792103027299</v>
      </c>
      <c r="T2313" s="15"/>
      <c r="U2313" s="19">
        <v>9.4822648025001399E-3</v>
      </c>
      <c r="V2313" s="51">
        <v>0.99013939561700703</v>
      </c>
      <c r="W2313" s="19">
        <v>-4.7095357893340399E-2</v>
      </c>
      <c r="X2313" s="51">
        <v>-3.9206185382681702</v>
      </c>
      <c r="Y2313" s="19">
        <v>-0.25112913582503099</v>
      </c>
      <c r="Z2313" s="51">
        <v>-5.7812401242554197</v>
      </c>
      <c r="AA2313" s="19">
        <v>-0.157272563044971</v>
      </c>
      <c r="AB2313" s="51">
        <v>4.8494105986610503</v>
      </c>
      <c r="AC2313" s="19">
        <v>-0.203522967944155</v>
      </c>
      <c r="AD2313" s="51">
        <v>3.9335587038367499</v>
      </c>
      <c r="AE2313" s="19">
        <v>-0.18075952965242301</v>
      </c>
      <c r="AF2313" s="87">
        <v>-0.298720916645834</v>
      </c>
      <c r="AG2313" s="19">
        <v>-2.91262757864388E-2</v>
      </c>
      <c r="AH2313" s="51">
        <v>-4.7114485704732898</v>
      </c>
      <c r="AI2313" s="19">
        <v>-0.21919266539683999</v>
      </c>
      <c r="AJ2313" s="51">
        <v>-8.1923493326903607</v>
      </c>
      <c r="AK2313" s="19">
        <v>-0.37862469999992798</v>
      </c>
      <c r="AL2313" s="19">
        <v>-4.8457906160401798E-2</v>
      </c>
      <c r="AM2313" s="51">
        <v>-23.727032759605201</v>
      </c>
      <c r="AN2313" s="15"/>
      <c r="AO2313" s="22">
        <v>5.99178537686385E-2</v>
      </c>
      <c r="AP2313" s="22">
        <v>-8.0177940871217296E-2</v>
      </c>
      <c r="AQ2313" s="22">
        <v>5.9694176245102398E-2</v>
      </c>
      <c r="AR2313" s="22">
        <v>-0.25640372155699898</v>
      </c>
      <c r="AS2313" s="20">
        <v>7</v>
      </c>
      <c r="AT2313" s="20">
        <v>5</v>
      </c>
      <c r="AU2313" s="20">
        <v>6</v>
      </c>
      <c r="AV2313" s="21">
        <v>6</v>
      </c>
      <c r="AW2313" s="15"/>
      <c r="AX2313" s="25">
        <v>0.271161757888913</v>
      </c>
      <c r="AY2313" s="26">
        <v>-0.43535149553963498</v>
      </c>
      <c r="AZ2313" s="26">
        <v>0.153037470303616</v>
      </c>
      <c r="BA2313" s="26">
        <v>-0.56822349446429099</v>
      </c>
      <c r="BB2313" s="85">
        <v>2.7714410268672499E-2</v>
      </c>
      <c r="BC2313" s="88">
        <v>-39.751709180709398</v>
      </c>
      <c r="BD2313" s="18">
        <v>43874</v>
      </c>
      <c r="BE2313" s="18">
        <v>43913</v>
      </c>
      <c r="BF2313" s="20"/>
      <c r="BG2313" s="18"/>
    </row>
    <row r="2314" spans="2:59" x14ac:dyDescent="0.25">
      <c r="B2314" s="14" t="s">
        <v>7112</v>
      </c>
      <c r="C2314" s="14" t="s">
        <v>7113</v>
      </c>
      <c r="D2314" s="14" t="s">
        <v>7110</v>
      </c>
      <c r="E2314" s="16" t="s">
        <v>435</v>
      </c>
      <c r="F2314" s="16" t="s">
        <v>431</v>
      </c>
      <c r="G2314" s="81" t="s">
        <v>115</v>
      </c>
      <c r="H2314" s="82" t="s">
        <v>848</v>
      </c>
      <c r="I2314" s="17" t="s">
        <v>31</v>
      </c>
      <c r="J2314" s="17" t="s">
        <v>7114</v>
      </c>
      <c r="L2314" s="18">
        <v>44022</v>
      </c>
      <c r="M2314" s="83">
        <v>959.23460000008299</v>
      </c>
      <c r="N2314" s="84">
        <v>959.23460000008299</v>
      </c>
      <c r="O2314" s="84">
        <v>1311.5735999997701</v>
      </c>
      <c r="P2314" s="85">
        <f t="shared" si="36"/>
        <v>0.73136162545529371</v>
      </c>
      <c r="Q2314" s="18">
        <v>43874</v>
      </c>
      <c r="R2314" s="86">
        <v>96.765000000000001</v>
      </c>
      <c r="S2314" s="86">
        <v>110.74527480912199</v>
      </c>
      <c r="T2314" s="15"/>
      <c r="U2314" s="19">
        <v>9.5356208930752508E-3</v>
      </c>
      <c r="V2314" s="51">
        <v>0.99547500467451799</v>
      </c>
      <c r="W2314" s="19">
        <v>-4.5540655546574299E-2</v>
      </c>
      <c r="X2314" s="51">
        <v>-3.7651483035915598</v>
      </c>
      <c r="Y2314" s="19">
        <v>-0.24353888639336199</v>
      </c>
      <c r="Z2314" s="51">
        <v>-5.0222151810885398</v>
      </c>
      <c r="AA2314" s="19">
        <v>-0.14019535827988899</v>
      </c>
      <c r="AB2314" s="51">
        <v>6.5571310751693099</v>
      </c>
      <c r="AC2314" s="19">
        <v>-0.17166731172706901</v>
      </c>
      <c r="AD2314" s="51">
        <v>7.1191243255452701</v>
      </c>
      <c r="AE2314" s="19">
        <v>-0.132012342136441</v>
      </c>
      <c r="AF2314" s="87">
        <v>4.57599783495243</v>
      </c>
      <c r="AG2314" s="19">
        <v>-2.8610205219592899E-2</v>
      </c>
      <c r="AH2314" s="51">
        <v>-4.6598415137850697</v>
      </c>
      <c r="AI2314" s="19">
        <v>-0.21088047326979001</v>
      </c>
      <c r="AJ2314" s="51">
        <v>-7.3611301199853196</v>
      </c>
      <c r="AK2314" s="19">
        <v>-4.0765400000091198E-2</v>
      </c>
      <c r="AL2314" s="19">
        <v>-8.4157496467014408E-3</v>
      </c>
      <c r="AM2314" s="51">
        <v>-9.9899539814068703</v>
      </c>
      <c r="AN2314" s="15"/>
      <c r="AO2314" s="22">
        <v>5.9978979787047103E-2</v>
      </c>
      <c r="AP2314" s="22">
        <v>-8.0126243733538993E-2</v>
      </c>
      <c r="AQ2314" s="22">
        <v>6.13827619799849E-2</v>
      </c>
      <c r="AR2314" s="22">
        <v>-0.25514114538615101</v>
      </c>
      <c r="AS2314" s="20">
        <v>7</v>
      </c>
      <c r="AT2314" s="20">
        <v>5</v>
      </c>
      <c r="AU2314" s="20">
        <v>6</v>
      </c>
      <c r="AV2314" s="21">
        <v>6</v>
      </c>
      <c r="AW2314" s="15"/>
      <c r="AX2314" s="25">
        <v>0.27111898738919998</v>
      </c>
      <c r="AY2314" s="26">
        <v>-0.37266933674845898</v>
      </c>
      <c r="AZ2314" s="26">
        <v>0.23106451120156599</v>
      </c>
      <c r="BA2314" s="26">
        <v>-0.48757670000259201</v>
      </c>
      <c r="BB2314" s="85">
        <v>2.7712282504871798E-2</v>
      </c>
      <c r="BC2314" s="88">
        <v>-39.6234568918007</v>
      </c>
      <c r="BD2314" s="18">
        <v>43874</v>
      </c>
      <c r="BE2314" s="18">
        <v>43913</v>
      </c>
      <c r="BF2314" s="20"/>
      <c r="BG2314" s="18"/>
    </row>
    <row r="2315" spans="2:59" x14ac:dyDescent="0.25">
      <c r="B2315" s="14" t="s">
        <v>7115</v>
      </c>
      <c r="C2315" s="14" t="s">
        <v>7116</v>
      </c>
      <c r="D2315" s="14" t="s">
        <v>7110</v>
      </c>
      <c r="E2315" s="16" t="s">
        <v>439</v>
      </c>
      <c r="F2315" s="16" t="s">
        <v>431</v>
      </c>
      <c r="G2315" s="81" t="s">
        <v>115</v>
      </c>
      <c r="H2315" s="82" t="s">
        <v>848</v>
      </c>
      <c r="I2315" s="17" t="s">
        <v>31</v>
      </c>
      <c r="J2315" s="17" t="s">
        <v>7117</v>
      </c>
      <c r="L2315" s="18">
        <v>44022</v>
      </c>
      <c r="M2315" s="83">
        <v>960.49849999975402</v>
      </c>
      <c r="N2315" s="84">
        <v>960.49849999975402</v>
      </c>
      <c r="O2315" s="84">
        <v>960.49849999975402</v>
      </c>
      <c r="P2315" s="85">
        <f t="shared" si="36"/>
        <v>1</v>
      </c>
      <c r="Q2315" s="18">
        <v>44022</v>
      </c>
      <c r="R2315" s="86">
        <v>0</v>
      </c>
      <c r="S2315" s="86">
        <v>0</v>
      </c>
      <c r="T2315" s="15"/>
      <c r="U2315" s="19">
        <v>0</v>
      </c>
      <c r="V2315" s="51">
        <v>4.1912915366992799E-2</v>
      </c>
      <c r="W2315" s="19">
        <v>0</v>
      </c>
      <c r="X2315" s="51">
        <v>0.78891725106586796</v>
      </c>
      <c r="Y2315" s="19">
        <v>0</v>
      </c>
      <c r="Z2315" s="51">
        <v>19.3316734582477</v>
      </c>
      <c r="AA2315" s="19">
        <v>0</v>
      </c>
      <c r="AB2315" s="51">
        <v>20.576666903158198</v>
      </c>
      <c r="AC2315" s="19">
        <v>0</v>
      </c>
      <c r="AD2315" s="51">
        <v>24.2858554982522</v>
      </c>
      <c r="AE2315" s="19">
        <v>0</v>
      </c>
      <c r="AF2315" s="87">
        <v>17.777232048596499</v>
      </c>
      <c r="AG2315" s="19">
        <v>0</v>
      </c>
      <c r="AH2315" s="51">
        <v>-1.79882099182578</v>
      </c>
      <c r="AI2315" s="19">
        <v>0</v>
      </c>
      <c r="AJ2315" s="51">
        <v>13.726917206993701</v>
      </c>
      <c r="AK2315" s="19">
        <v>-3.9501500000369602E-2</v>
      </c>
      <c r="AL2315" s="19">
        <v>-8.1505833268238296E-3</v>
      </c>
      <c r="AM2315" s="51">
        <v>-9.8635639814310707</v>
      </c>
      <c r="AN2315" s="15"/>
      <c r="AO2315" s="22">
        <v>0</v>
      </c>
      <c r="AP2315" s="22">
        <v>0</v>
      </c>
      <c r="AQ2315" s="22">
        <v>0</v>
      </c>
      <c r="AR2315" s="22">
        <v>0</v>
      </c>
      <c r="AS2315" s="20">
        <v>0</v>
      </c>
      <c r="AT2315" s="20">
        <v>0</v>
      </c>
      <c r="AU2315" s="20">
        <v>7</v>
      </c>
      <c r="AV2315" s="21">
        <v>5</v>
      </c>
      <c r="AW2315" s="15"/>
      <c r="AX2315" s="25">
        <v>0</v>
      </c>
      <c r="AY2315" s="26">
        <v>-115.173126170179</v>
      </c>
      <c r="AZ2315" s="26">
        <v>0.54146558877982898</v>
      </c>
      <c r="BA2315" s="26">
        <v>-15.964106449086101</v>
      </c>
      <c r="BB2315" s="85">
        <v>0</v>
      </c>
      <c r="BC2315" s="88">
        <v>0</v>
      </c>
      <c r="BD2315" s="18">
        <v>43657</v>
      </c>
      <c r="BE2315" s="18"/>
      <c r="BF2315" s="20"/>
      <c r="BG2315" s="18"/>
    </row>
    <row r="2316" spans="2:59" x14ac:dyDescent="0.25">
      <c r="B2316" s="14" t="s">
        <v>7118</v>
      </c>
      <c r="C2316" s="14" t="s">
        <v>7119</v>
      </c>
      <c r="D2316" s="14" t="s">
        <v>7110</v>
      </c>
      <c r="E2316" s="16" t="s">
        <v>43</v>
      </c>
      <c r="F2316" s="16" t="s">
        <v>431</v>
      </c>
      <c r="G2316" s="81" t="s">
        <v>115</v>
      </c>
      <c r="H2316" s="82" t="s">
        <v>848</v>
      </c>
      <c r="I2316" s="17" t="s">
        <v>31</v>
      </c>
      <c r="J2316" s="17" t="s">
        <v>7120</v>
      </c>
      <c r="L2316" s="18">
        <v>44022</v>
      </c>
      <c r="M2316" s="83">
        <v>686.97900000028301</v>
      </c>
      <c r="N2316" s="84">
        <v>686.97900000028301</v>
      </c>
      <c r="O2316" s="84">
        <v>944.41449999995496</v>
      </c>
      <c r="P2316" s="85">
        <f t="shared" si="36"/>
        <v>0.72741259267018432</v>
      </c>
      <c r="Q2316" s="18">
        <v>43874</v>
      </c>
      <c r="R2316" s="86">
        <v>27177.428</v>
      </c>
      <c r="S2316" s="86">
        <v>67041.355366393997</v>
      </c>
      <c r="T2316" s="15"/>
      <c r="U2316" s="19">
        <v>9.5019520576897793E-3</v>
      </c>
      <c r="V2316" s="51">
        <v>0.99210812113597102</v>
      </c>
      <c r="W2316" s="19">
        <v>-4.6537339682836298E-2</v>
      </c>
      <c r="X2316" s="51">
        <v>-3.8648167172177601</v>
      </c>
      <c r="Y2316" s="19">
        <v>-0.24846521403378599</v>
      </c>
      <c r="Z2316" s="51">
        <v>-5.5148479451309003</v>
      </c>
      <c r="AA2316" s="19">
        <v>-0.15122547884035201</v>
      </c>
      <c r="AB2316" s="51">
        <v>5.4541190191230298</v>
      </c>
      <c r="AC2316" s="19">
        <v>-0.19205850380792999</v>
      </c>
      <c r="AD2316" s="51">
        <v>5.08000511745922</v>
      </c>
      <c r="AE2316" s="19">
        <v>-0.16301178763940699</v>
      </c>
      <c r="AF2316" s="87">
        <v>1.4760532846557901</v>
      </c>
      <c r="AG2316" s="19">
        <v>-2.89367323748593E-2</v>
      </c>
      <c r="AH2316" s="51">
        <v>-4.69249422931171</v>
      </c>
      <c r="AI2316" s="19">
        <v>-0.21626222317456301</v>
      </c>
      <c r="AJ2316" s="51">
        <v>-7.8993051104625902</v>
      </c>
      <c r="AK2316" s="19">
        <v>-0.31302100000000799</v>
      </c>
      <c r="AL2316" s="19">
        <v>-3.8435643605225799E-2</v>
      </c>
      <c r="AM2316" s="51">
        <v>-17.1666627596132</v>
      </c>
      <c r="AN2316" s="15"/>
      <c r="AO2316" s="22">
        <v>5.9938542546660797E-2</v>
      </c>
      <c r="AP2316" s="22">
        <v>-8.0160042534844295E-2</v>
      </c>
      <c r="AQ2316" s="22">
        <v>6.0335164811476702E-2</v>
      </c>
      <c r="AR2316" s="22">
        <v>-0.255953692479234</v>
      </c>
      <c r="AS2316" s="20">
        <v>7</v>
      </c>
      <c r="AT2316" s="20">
        <v>5</v>
      </c>
      <c r="AU2316" s="20">
        <v>6</v>
      </c>
      <c r="AV2316" s="21">
        <v>6</v>
      </c>
      <c r="AW2316" s="15"/>
      <c r="AX2316" s="25">
        <v>0.27114821702212799</v>
      </c>
      <c r="AY2316" s="26">
        <v>-0.413176592418949</v>
      </c>
      <c r="AZ2316" s="26">
        <v>0.18067016060285801</v>
      </c>
      <c r="BA2316" s="26">
        <v>-0.53973551503077</v>
      </c>
      <c r="BB2316" s="85">
        <v>2.77138102837125E-2</v>
      </c>
      <c r="BC2316" s="88">
        <v>-39.705849497229799</v>
      </c>
      <c r="BD2316" s="18">
        <v>43874</v>
      </c>
      <c r="BE2316" s="18">
        <v>43913</v>
      </c>
      <c r="BF2316" s="20"/>
      <c r="BG2316" s="18"/>
    </row>
    <row r="2317" spans="2:59" x14ac:dyDescent="0.25">
      <c r="B2317" s="14" t="s">
        <v>7121</v>
      </c>
      <c r="C2317" s="14" t="s">
        <v>7122</v>
      </c>
      <c r="D2317" s="14" t="s">
        <v>7110</v>
      </c>
      <c r="E2317" s="16" t="s">
        <v>257</v>
      </c>
      <c r="F2317" s="16" t="s">
        <v>431</v>
      </c>
      <c r="G2317" s="81" t="s">
        <v>115</v>
      </c>
      <c r="H2317" s="82" t="s">
        <v>848</v>
      </c>
      <c r="I2317" s="17" t="s">
        <v>31</v>
      </c>
      <c r="J2317" s="17" t="s">
        <v>7123</v>
      </c>
      <c r="L2317" s="18">
        <v>44022</v>
      </c>
      <c r="M2317" s="83">
        <v>756.68580000009399</v>
      </c>
      <c r="N2317" s="84">
        <v>756.68580000009399</v>
      </c>
      <c r="O2317" s="84">
        <v>1035.1528999991699</v>
      </c>
      <c r="P2317" s="85">
        <f t="shared" si="36"/>
        <v>0.73098940262902301</v>
      </c>
      <c r="Q2317" s="18">
        <v>43874</v>
      </c>
      <c r="R2317" s="86">
        <v>133507.70300000001</v>
      </c>
      <c r="S2317" s="86">
        <v>212482.49724438501</v>
      </c>
      <c r="T2317" s="15"/>
      <c r="U2317" s="19">
        <v>9.5354662189493008E-3</v>
      </c>
      <c r="V2317" s="51">
        <v>0.99545953726192205</v>
      </c>
      <c r="W2317" s="19">
        <v>-4.55889603581454E-2</v>
      </c>
      <c r="X2317" s="51">
        <v>-3.7699787847486701</v>
      </c>
      <c r="Y2317" s="19">
        <v>-0.24391823372308899</v>
      </c>
      <c r="Z2317" s="51">
        <v>-5.0601499140611796</v>
      </c>
      <c r="AA2317" s="19">
        <v>-0.14085301827712099</v>
      </c>
      <c r="AB2317" s="51">
        <v>6.4913650754460797</v>
      </c>
      <c r="AC2317" s="19">
        <v>-0.172204315667041</v>
      </c>
      <c r="AD2317" s="51">
        <v>7.06542393154814</v>
      </c>
      <c r="AE2317" s="19">
        <v>-0.13197756245514</v>
      </c>
      <c r="AF2317" s="87">
        <v>4.5794758030824596</v>
      </c>
      <c r="AG2317" s="19">
        <v>-2.8614870211640699E-2</v>
      </c>
      <c r="AH2317" s="51">
        <v>-4.6603080129934797</v>
      </c>
      <c r="AI2317" s="19">
        <v>-0.21125905826105701</v>
      </c>
      <c r="AJ2317" s="51">
        <v>-7.3989886191120604</v>
      </c>
      <c r="AK2317" s="19">
        <v>-0.24331420000002299</v>
      </c>
      <c r="AL2317" s="19">
        <v>-2.8685503610177E-2</v>
      </c>
      <c r="AM2317" s="51">
        <v>-10.195982759614701</v>
      </c>
      <c r="AN2317" s="15"/>
      <c r="AO2317" s="22">
        <v>5.9973709583573502E-2</v>
      </c>
      <c r="AP2317" s="22">
        <v>-8.0129474802524803E-2</v>
      </c>
      <c r="AQ2317" s="22">
        <v>6.1425174368196202E-2</v>
      </c>
      <c r="AR2317" s="22">
        <v>-0.25518904058495501</v>
      </c>
      <c r="AS2317" s="20">
        <v>7</v>
      </c>
      <c r="AT2317" s="20">
        <v>5</v>
      </c>
      <c r="AU2317" s="20">
        <v>6</v>
      </c>
      <c r="AV2317" s="21">
        <v>6</v>
      </c>
      <c r="AW2317" s="15"/>
      <c r="AX2317" s="25">
        <v>0.27112590155069499</v>
      </c>
      <c r="AY2317" s="26">
        <v>-0.37514341816904601</v>
      </c>
      <c r="AZ2317" s="26">
        <v>0.22804663302804301</v>
      </c>
      <c r="BA2317" s="26">
        <v>-0.49075466825070202</v>
      </c>
      <c r="BB2317" s="85">
        <v>2.77128618543429E-2</v>
      </c>
      <c r="BC2317" s="88">
        <v>-39.627865603135398</v>
      </c>
      <c r="BD2317" s="18">
        <v>43874</v>
      </c>
      <c r="BE2317" s="18">
        <v>43913</v>
      </c>
      <c r="BF2317" s="20"/>
      <c r="BG2317" s="18"/>
    </row>
    <row r="2318" spans="2:59" x14ac:dyDescent="0.25">
      <c r="B2318" s="14" t="s">
        <v>7124</v>
      </c>
      <c r="C2318" s="14" t="s">
        <v>7125</v>
      </c>
      <c r="D2318" s="14" t="s">
        <v>7110</v>
      </c>
      <c r="E2318" s="16" t="s">
        <v>47</v>
      </c>
      <c r="F2318" s="16" t="s">
        <v>431</v>
      </c>
      <c r="G2318" s="81" t="s">
        <v>115</v>
      </c>
      <c r="H2318" s="82" t="s">
        <v>848</v>
      </c>
      <c r="I2318" s="17" t="s">
        <v>31</v>
      </c>
      <c r="J2318" s="17" t="s">
        <v>7126</v>
      </c>
      <c r="L2318" s="18">
        <v>44022</v>
      </c>
      <c r="M2318" s="83">
        <v>830.37899999972399</v>
      </c>
      <c r="N2318" s="84">
        <v>830.37899999972399</v>
      </c>
      <c r="O2318" s="84">
        <v>1132.29649999924</v>
      </c>
      <c r="P2318" s="85">
        <f t="shared" si="36"/>
        <v>0.733358267909758</v>
      </c>
      <c r="Q2318" s="18">
        <v>43874</v>
      </c>
      <c r="R2318" s="86">
        <v>72489.891000000003</v>
      </c>
      <c r="S2318" s="86">
        <v>134157.885370239</v>
      </c>
      <c r="T2318" s="15"/>
      <c r="U2318" s="19">
        <v>9.5574831339035899E-3</v>
      </c>
      <c r="V2318" s="51">
        <v>0.99766122875735197</v>
      </c>
      <c r="W2318" s="19">
        <v>-4.4962758472174798E-2</v>
      </c>
      <c r="X2318" s="51">
        <v>-3.70735859615161</v>
      </c>
      <c r="Y2318" s="19">
        <v>-0.240904056403379</v>
      </c>
      <c r="Z2318" s="51">
        <v>-4.7587321820901698</v>
      </c>
      <c r="AA2318" s="19">
        <v>-0.133942550905049</v>
      </c>
      <c r="AB2318" s="51">
        <v>7.1824118126533003</v>
      </c>
      <c r="AC2318" s="19">
        <v>-0.15884308825930901</v>
      </c>
      <c r="AD2318" s="51">
        <v>8.4015466723212704</v>
      </c>
      <c r="AE2318" s="19">
        <v>-0.11088213986484299</v>
      </c>
      <c r="AF2318" s="87">
        <v>6.68901806211215</v>
      </c>
      <c r="AG2318" s="19">
        <v>-2.8402511287822601E-2</v>
      </c>
      <c r="AH2318" s="51">
        <v>-4.6390721206116696</v>
      </c>
      <c r="AI2318" s="19">
        <v>-0.207941502940375</v>
      </c>
      <c r="AJ2318" s="51">
        <v>-7.06723308704386</v>
      </c>
      <c r="AK2318" s="19">
        <v>-0.16962100000004299</v>
      </c>
      <c r="AL2318" s="19">
        <v>-1.92164479576604E-2</v>
      </c>
      <c r="AM2318" s="51">
        <v>-2.82666275961674</v>
      </c>
      <c r="AN2318" s="15"/>
      <c r="AO2318" s="22">
        <v>5.9996825686539502E-2</v>
      </c>
      <c r="AP2318" s="22">
        <v>-8.0109393547900296E-2</v>
      </c>
      <c r="AQ2318" s="22">
        <v>6.2144779631125899E-2</v>
      </c>
      <c r="AR2318" s="22">
        <v>-0.25468397799791997</v>
      </c>
      <c r="AS2318" s="20">
        <v>7</v>
      </c>
      <c r="AT2318" s="20">
        <v>5</v>
      </c>
      <c r="AU2318" s="20">
        <v>6</v>
      </c>
      <c r="AV2318" s="21">
        <v>6</v>
      </c>
      <c r="AW2318" s="15"/>
      <c r="AX2318" s="25">
        <v>0.271111502301355</v>
      </c>
      <c r="AY2318" s="26">
        <v>-0.34981041996616102</v>
      </c>
      <c r="AZ2318" s="26">
        <v>0.25959118753007698</v>
      </c>
      <c r="BA2318" s="26">
        <v>-0.45804686764222402</v>
      </c>
      <c r="BB2318" s="85">
        <v>2.7712270272750202E-2</v>
      </c>
      <c r="BC2318" s="88">
        <v>-39.5763830409851</v>
      </c>
      <c r="BD2318" s="18">
        <v>43874</v>
      </c>
      <c r="BE2318" s="18">
        <v>43913</v>
      </c>
      <c r="BF2318" s="20"/>
      <c r="BG2318" s="18"/>
    </row>
    <row r="2319" spans="2:59" x14ac:dyDescent="0.25">
      <c r="B2319" s="14" t="s">
        <v>7127</v>
      </c>
      <c r="C2319" s="14" t="s">
        <v>7128</v>
      </c>
      <c r="D2319" s="14" t="s">
        <v>7110</v>
      </c>
      <c r="E2319" s="16" t="s">
        <v>51</v>
      </c>
      <c r="F2319" s="16" t="s">
        <v>431</v>
      </c>
      <c r="G2319" s="81" t="s">
        <v>115</v>
      </c>
      <c r="H2319" s="82" t="s">
        <v>848</v>
      </c>
      <c r="I2319" s="17" t="s">
        <v>31</v>
      </c>
      <c r="J2319" s="17" t="s">
        <v>7129</v>
      </c>
      <c r="L2319" s="18">
        <v>44022</v>
      </c>
      <c r="M2319" s="83">
        <v>740.75800000037998</v>
      </c>
      <c r="N2319" s="84">
        <v>740.75800000037998</v>
      </c>
      <c r="O2319" s="84">
        <v>1013.94859999977</v>
      </c>
      <c r="P2319" s="85">
        <f t="shared" si="36"/>
        <v>0.73056760470949711</v>
      </c>
      <c r="Q2319" s="18">
        <v>43874</v>
      </c>
      <c r="R2319" s="86">
        <v>1698.2349999999999</v>
      </c>
      <c r="S2319" s="86">
        <v>3780.9618091621401</v>
      </c>
      <c r="T2319" s="15"/>
      <c r="U2319" s="19">
        <v>9.5315374528581708E-3</v>
      </c>
      <c r="V2319" s="51">
        <v>0.99506666065281002</v>
      </c>
      <c r="W2319" s="19">
        <v>-4.5693615755226298E-2</v>
      </c>
      <c r="X2319" s="51">
        <v>-3.78044432445677</v>
      </c>
      <c r="Y2319" s="19">
        <v>-0.244451226091769</v>
      </c>
      <c r="Z2319" s="51">
        <v>-5.1134491509292301</v>
      </c>
      <c r="AA2319" s="19">
        <v>-0.14208971832063999</v>
      </c>
      <c r="AB2319" s="51">
        <v>6.3676950710942002</v>
      </c>
      <c r="AC2319" s="19">
        <v>-0.17458017422642999</v>
      </c>
      <c r="AD2319" s="51">
        <v>6.8278380756091801</v>
      </c>
      <c r="AE2319" s="19">
        <v>-0.13569979266321799</v>
      </c>
      <c r="AF2319" s="87">
        <v>4.2072527822747396</v>
      </c>
      <c r="AG2319" s="19">
        <v>-2.8648622564105601E-2</v>
      </c>
      <c r="AH2319" s="51">
        <v>-4.6636832482399804</v>
      </c>
      <c r="AI2319" s="19">
        <v>-0.21184504045959299</v>
      </c>
      <c r="AJ2319" s="51">
        <v>-7.4575868389656499</v>
      </c>
      <c r="AK2319" s="19">
        <v>-0.25924199999921299</v>
      </c>
      <c r="AL2319" s="19">
        <v>-3.08402324517374E-2</v>
      </c>
      <c r="AM2319" s="51">
        <v>-11.7887627595337</v>
      </c>
      <c r="AN2319" s="15"/>
      <c r="AO2319" s="22">
        <v>5.9968341531202903E-2</v>
      </c>
      <c r="AP2319" s="22">
        <v>-8.0132392304221894E-2</v>
      </c>
      <c r="AQ2319" s="22">
        <v>6.1298695107325302E-2</v>
      </c>
      <c r="AR2319" s="22">
        <v>-0.25528184782160701</v>
      </c>
      <c r="AS2319" s="20">
        <v>7</v>
      </c>
      <c r="AT2319" s="20">
        <v>5</v>
      </c>
      <c r="AU2319" s="20">
        <v>6</v>
      </c>
      <c r="AV2319" s="21">
        <v>6</v>
      </c>
      <c r="AW2319" s="15"/>
      <c r="AX2319" s="25">
        <v>0.27112755754526002</v>
      </c>
      <c r="AY2319" s="26">
        <v>-0.379695593308497</v>
      </c>
      <c r="AZ2319" s="26">
        <v>0.222387629791228</v>
      </c>
      <c r="BA2319" s="26">
        <v>-0.49662405951812599</v>
      </c>
      <c r="BB2319" s="85">
        <v>2.7712864968780199E-2</v>
      </c>
      <c r="BC2319" s="88">
        <v>-39.6369204514194</v>
      </c>
      <c r="BD2319" s="18">
        <v>43874</v>
      </c>
      <c r="BE2319" s="18">
        <v>43913</v>
      </c>
      <c r="BF2319" s="20"/>
      <c r="BG2319" s="18"/>
    </row>
    <row r="2320" spans="2:59" x14ac:dyDescent="0.25">
      <c r="B2320" s="14" t="s">
        <v>7130</v>
      </c>
      <c r="C2320" s="14" t="s">
        <v>7131</v>
      </c>
      <c r="D2320" s="14" t="s">
        <v>7110</v>
      </c>
      <c r="E2320" s="16" t="s">
        <v>55</v>
      </c>
      <c r="F2320" s="16" t="s">
        <v>431</v>
      </c>
      <c r="G2320" s="81" t="s">
        <v>115</v>
      </c>
      <c r="H2320" s="82" t="s">
        <v>848</v>
      </c>
      <c r="I2320" s="17" t="s">
        <v>31</v>
      </c>
      <c r="J2320" s="17" t="s">
        <v>7132</v>
      </c>
      <c r="L2320" s="18">
        <v>44022</v>
      </c>
      <c r="M2320" s="83">
        <v>768.41770000010695</v>
      </c>
      <c r="N2320" s="84">
        <v>768.41770000010695</v>
      </c>
      <c r="O2320" s="84">
        <v>1050.28869999945</v>
      </c>
      <c r="P2320" s="85">
        <f t="shared" si="36"/>
        <v>0.73162521885697651</v>
      </c>
      <c r="Q2320" s="18">
        <v>43874</v>
      </c>
      <c r="R2320" s="86">
        <v>4590.2120000000004</v>
      </c>
      <c r="S2320" s="86">
        <v>27233.4202328186</v>
      </c>
      <c r="T2320" s="15"/>
      <c r="U2320" s="19">
        <v>9.5411528327531397E-3</v>
      </c>
      <c r="V2320" s="51">
        <v>0.99602819864230696</v>
      </c>
      <c r="W2320" s="19">
        <v>-4.5420964751465398E-2</v>
      </c>
      <c r="X2320" s="51">
        <v>-3.7531792240806698</v>
      </c>
      <c r="Y2320" s="19">
        <v>-0.24310944046563199</v>
      </c>
      <c r="Z2320" s="51">
        <v>-4.9792705883155604</v>
      </c>
      <c r="AA2320" s="19">
        <v>-0.13900164363527401</v>
      </c>
      <c r="AB2320" s="51">
        <v>6.67650253963075</v>
      </c>
      <c r="AC2320" s="19">
        <v>-0.168634640435048</v>
      </c>
      <c r="AD2320" s="51">
        <v>7.4223914547474097</v>
      </c>
      <c r="AE2320" s="19">
        <v>-0.126357673027087</v>
      </c>
      <c r="AF2320" s="87">
        <v>5.1414647458877898</v>
      </c>
      <c r="AG2320" s="19">
        <v>-2.8558631153828201E-2</v>
      </c>
      <c r="AH2320" s="51">
        <v>-4.6546841072122298</v>
      </c>
      <c r="AI2320" s="19">
        <v>-0.21036894055025199</v>
      </c>
      <c r="AJ2320" s="51">
        <v>-7.3099768480315097</v>
      </c>
      <c r="AK2320" s="19">
        <v>-0.23158230000000901</v>
      </c>
      <c r="AL2320" s="19">
        <v>-2.7124228098728099E-2</v>
      </c>
      <c r="AM2320" s="51">
        <v>-9.0227927596133704</v>
      </c>
      <c r="AN2320" s="15"/>
      <c r="AO2320" s="22">
        <v>5.9979952413414098E-2</v>
      </c>
      <c r="AP2320" s="22">
        <v>-8.0124053540202994E-2</v>
      </c>
      <c r="AQ2320" s="22">
        <v>6.1618474146598601E-2</v>
      </c>
      <c r="AR2320" s="22">
        <v>-0.25505279597011399</v>
      </c>
      <c r="AS2320" s="20">
        <v>7</v>
      </c>
      <c r="AT2320" s="20">
        <v>5</v>
      </c>
      <c r="AU2320" s="20">
        <v>6</v>
      </c>
      <c r="AV2320" s="21">
        <v>6</v>
      </c>
      <c r="AW2320" s="15"/>
      <c r="AX2320" s="25">
        <v>0.271121730783489</v>
      </c>
      <c r="AY2320" s="26">
        <v>-0.36835551198237199</v>
      </c>
      <c r="AZ2320" s="26">
        <v>0.23649986471218701</v>
      </c>
      <c r="BA2320" s="26">
        <v>-0.481997265015707</v>
      </c>
      <c r="BB2320" s="85">
        <v>2.7712672805355401E-2</v>
      </c>
      <c r="BC2320" s="88">
        <v>-39.614003273483803</v>
      </c>
      <c r="BD2320" s="18">
        <v>43874</v>
      </c>
      <c r="BE2320" s="18">
        <v>43913</v>
      </c>
      <c r="BF2320" s="20"/>
      <c r="BG2320" s="18"/>
    </row>
    <row r="2321" spans="2:59" x14ac:dyDescent="0.25">
      <c r="B2321" s="14" t="s">
        <v>7133</v>
      </c>
      <c r="C2321" s="14" t="s">
        <v>7134</v>
      </c>
      <c r="D2321" s="14" t="s">
        <v>7110</v>
      </c>
      <c r="E2321" s="16" t="s">
        <v>458</v>
      </c>
      <c r="F2321" s="16" t="s">
        <v>431</v>
      </c>
      <c r="G2321" s="81" t="s">
        <v>115</v>
      </c>
      <c r="H2321" s="82" t="s">
        <v>848</v>
      </c>
      <c r="I2321" s="17" t="s">
        <v>31</v>
      </c>
      <c r="J2321" s="17" t="s">
        <v>7135</v>
      </c>
      <c r="L2321" s="18">
        <v>44022</v>
      </c>
      <c r="M2321" s="83">
        <v>915.50549999996997</v>
      </c>
      <c r="N2321" s="84">
        <v>915.50549999996997</v>
      </c>
      <c r="O2321" s="84">
        <v>1095.0541999991999</v>
      </c>
      <c r="P2321" s="85">
        <f t="shared" si="36"/>
        <v>0.83603670028445976</v>
      </c>
      <c r="Q2321" s="18">
        <v>43874</v>
      </c>
      <c r="R2321" s="86">
        <v>0</v>
      </c>
      <c r="S2321" s="86">
        <v>26721.514908386202</v>
      </c>
      <c r="T2321" s="15"/>
      <c r="U2321" s="19">
        <v>0</v>
      </c>
      <c r="V2321" s="51">
        <v>4.1912915366992799E-2</v>
      </c>
      <c r="W2321" s="19">
        <v>0</v>
      </c>
      <c r="X2321" s="51">
        <v>0.78891725106586796</v>
      </c>
      <c r="Y2321" s="19">
        <v>-0.134541703118011</v>
      </c>
      <c r="Z2321" s="51">
        <v>5.8775031464465401</v>
      </c>
      <c r="AA2321" s="19">
        <v>-1.2095418815078999E-2</v>
      </c>
      <c r="AB2321" s="51">
        <v>19.367125021643002</v>
      </c>
      <c r="AC2321" s="19">
        <v>-0.11400718641831201</v>
      </c>
      <c r="AD2321" s="51">
        <v>12.885136856420999</v>
      </c>
      <c r="AE2321" s="19">
        <v>-6.3418129886485999E-2</v>
      </c>
      <c r="AF2321" s="87">
        <v>11.435419059955199</v>
      </c>
      <c r="AG2321" s="19">
        <v>0</v>
      </c>
      <c r="AH2321" s="51">
        <v>-1.79882099182578</v>
      </c>
      <c r="AI2321" s="19">
        <v>-9.6935923475975905E-2</v>
      </c>
      <c r="AJ2321" s="51">
        <v>4.0333248593960898</v>
      </c>
      <c r="AK2321" s="19">
        <v>-8.4494499999855199E-2</v>
      </c>
      <c r="AL2321" s="19">
        <v>-1.12688248245831E-2</v>
      </c>
      <c r="AM2321" s="51">
        <v>-2.1514167513451001</v>
      </c>
      <c r="AN2321" s="15"/>
      <c r="AO2321" s="22">
        <v>2.3091691886293099E-2</v>
      </c>
      <c r="AP2321" s="22">
        <v>-7.6569247913576E-2</v>
      </c>
      <c r="AQ2321" s="22">
        <v>6.2234698780230198E-2</v>
      </c>
      <c r="AR2321" s="22">
        <v>-8.5695073798851801E-2</v>
      </c>
      <c r="AS2321" s="20">
        <v>4</v>
      </c>
      <c r="AT2321" s="20">
        <v>4</v>
      </c>
      <c r="AU2321" s="20">
        <v>7</v>
      </c>
      <c r="AV2321" s="21">
        <v>5</v>
      </c>
      <c r="AW2321" s="15"/>
      <c r="AX2321" s="25">
        <v>0.13232728751754599</v>
      </c>
      <c r="AY2321" s="26">
        <v>-0.229103827240351</v>
      </c>
      <c r="AZ2321" s="26">
        <v>0.55032604220923498</v>
      </c>
      <c r="BA2321" s="26">
        <v>-0.28772542877186402</v>
      </c>
      <c r="BB2321" s="85">
        <v>1.34802418542495E-2</v>
      </c>
      <c r="BC2321" s="88">
        <v>-16.396329971554199</v>
      </c>
      <c r="BD2321" s="18">
        <v>43874</v>
      </c>
      <c r="BE2321" s="18">
        <v>43899</v>
      </c>
      <c r="BF2321" s="20"/>
      <c r="BG2321" s="18"/>
    </row>
    <row r="2322" spans="2:59" x14ac:dyDescent="0.25">
      <c r="B2322" s="14" t="s">
        <v>7136</v>
      </c>
      <c r="C2322" s="14" t="s">
        <v>7137</v>
      </c>
      <c r="D2322" s="14" t="s">
        <v>7110</v>
      </c>
      <c r="E2322" s="16" t="s">
        <v>59</v>
      </c>
      <c r="F2322" s="16" t="s">
        <v>431</v>
      </c>
      <c r="G2322" s="81" t="s">
        <v>115</v>
      </c>
      <c r="H2322" s="82" t="s">
        <v>848</v>
      </c>
      <c r="I2322" s="17" t="s">
        <v>31</v>
      </c>
      <c r="J2322" s="17" t="s">
        <v>7138</v>
      </c>
      <c r="L2322" s="18">
        <v>44022</v>
      </c>
      <c r="M2322" s="83">
        <v>1062.59999999963</v>
      </c>
      <c r="N2322" s="84">
        <v>1062.59999999963</v>
      </c>
      <c r="O2322" s="84">
        <v>1438.40000000037</v>
      </c>
      <c r="P2322" s="85">
        <f t="shared" si="36"/>
        <v>0.7387374860952145</v>
      </c>
      <c r="Q2322" s="18">
        <v>43874</v>
      </c>
      <c r="R2322" s="86">
        <v>5.3129999999999997</v>
      </c>
      <c r="S2322" s="86">
        <v>5.9967977099269598</v>
      </c>
      <c r="T2322" s="15"/>
      <c r="U2322" s="19">
        <v>9.6921322692651302E-3</v>
      </c>
      <c r="V2322" s="51">
        <v>1.0111261422935101</v>
      </c>
      <c r="W2322" s="19">
        <v>-4.33921498034033E-2</v>
      </c>
      <c r="X2322" s="51">
        <v>-3.55029772927446</v>
      </c>
      <c r="Y2322" s="19">
        <v>-0.23366508005157799</v>
      </c>
      <c r="Z2322" s="51">
        <v>-4.0348345469101297</v>
      </c>
      <c r="AA2322" s="19">
        <v>-0.11567909454068299</v>
      </c>
      <c r="AB2322" s="51">
        <v>9.0087574490899005</v>
      </c>
      <c r="AC2322" s="19">
        <v>-0.119927116117615</v>
      </c>
      <c r="AD2322" s="51">
        <v>12.2931438864907</v>
      </c>
      <c r="AE2322" s="19">
        <v>-4.75080674077617E-2</v>
      </c>
      <c r="AF2322" s="87">
        <v>13.026425307820301</v>
      </c>
      <c r="AG2322" s="19">
        <v>-2.7635431919407E-2</v>
      </c>
      <c r="AH2322" s="51">
        <v>-4.5623641837664799</v>
      </c>
      <c r="AI2322" s="19">
        <v>-0.199849397590733</v>
      </c>
      <c r="AJ2322" s="51">
        <v>-6.2580225520796402</v>
      </c>
      <c r="AK2322" s="19">
        <v>6.2599999999292805E-2</v>
      </c>
      <c r="AL2322" s="19">
        <v>1.2497186527980399E-2</v>
      </c>
      <c r="AM2322" s="51">
        <v>1.1453960860308099</v>
      </c>
      <c r="AN2322" s="15"/>
      <c r="AO2322" s="22">
        <v>6.0172570390932399E-2</v>
      </c>
      <c r="AP2322" s="22">
        <v>-8.0188679245184205E-2</v>
      </c>
      <c r="AQ2322" s="22">
        <v>6.4156626505791806E-2</v>
      </c>
      <c r="AR2322" s="22">
        <v>-0.25421668439404999</v>
      </c>
      <c r="AS2322" s="20">
        <v>7</v>
      </c>
      <c r="AT2322" s="20">
        <v>5</v>
      </c>
      <c r="AU2322" s="20">
        <v>6</v>
      </c>
      <c r="AV2322" s="21">
        <v>6</v>
      </c>
      <c r="AW2322" s="15"/>
      <c r="AX2322" s="25">
        <v>0.27115701905742801</v>
      </c>
      <c r="AY2322" s="26">
        <v>-0.28322143973764502</v>
      </c>
      <c r="AZ2322" s="26">
        <v>0.342242948751391</v>
      </c>
      <c r="BA2322" s="26">
        <v>-0.37160423659634001</v>
      </c>
      <c r="BB2322" s="85">
        <v>2.7718345968460199E-2</v>
      </c>
      <c r="BC2322" s="88">
        <v>-39.488320355943898</v>
      </c>
      <c r="BD2322" s="18">
        <v>43874</v>
      </c>
      <c r="BE2322" s="18">
        <v>43913</v>
      </c>
      <c r="BF2322" s="20"/>
      <c r="BG2322" s="18"/>
    </row>
    <row r="2323" spans="2:59" x14ac:dyDescent="0.25">
      <c r="B2323" s="14" t="s">
        <v>7139</v>
      </c>
      <c r="C2323" s="14" t="s">
        <v>7140</v>
      </c>
      <c r="D2323" s="14" t="s">
        <v>7110</v>
      </c>
      <c r="E2323" s="16" t="s">
        <v>320</v>
      </c>
      <c r="F2323" s="16" t="s">
        <v>431</v>
      </c>
      <c r="G2323" s="81" t="s">
        <v>115</v>
      </c>
      <c r="H2323" s="82" t="s">
        <v>848</v>
      </c>
      <c r="I2323" s="17" t="s">
        <v>31</v>
      </c>
      <c r="J2323" s="17" t="s">
        <v>7141</v>
      </c>
      <c r="L2323" s="18">
        <v>44022</v>
      </c>
      <c r="M2323" s="83">
        <v>990.59229999966897</v>
      </c>
      <c r="N2323" s="84">
        <v>990.59229999966897</v>
      </c>
      <c r="O2323" s="84">
        <v>1342.8555999994301</v>
      </c>
      <c r="P2323" s="85">
        <f t="shared" si="36"/>
        <v>0.7376759645639408</v>
      </c>
      <c r="Q2323" s="18">
        <v>43874</v>
      </c>
      <c r="R2323" s="86">
        <v>104.39</v>
      </c>
      <c r="S2323" s="86">
        <v>118.207748091578</v>
      </c>
      <c r="T2323" s="15"/>
      <c r="U2323" s="19">
        <v>9.6037442672240996E-3</v>
      </c>
      <c r="V2323" s="51">
        <v>1.0022873420894001</v>
      </c>
      <c r="W2323" s="19">
        <v>-4.3758569655474297E-2</v>
      </c>
      <c r="X2323" s="51">
        <v>-3.5869397144815598</v>
      </c>
      <c r="Y2323" s="19">
        <v>-0.23555729548766999</v>
      </c>
      <c r="Z2323" s="51">
        <v>-4.2240560905192996</v>
      </c>
      <c r="AA2323" s="19">
        <v>-0.122728849904961</v>
      </c>
      <c r="AB2323" s="51">
        <v>8.3037819126620906</v>
      </c>
      <c r="AC2323" s="19">
        <v>-0.13826260350833799</v>
      </c>
      <c r="AD2323" s="51">
        <v>10.459595147418399</v>
      </c>
      <c r="AE2323" s="19">
        <v>-7.8722071743904998E-2</v>
      </c>
      <c r="AF2323" s="87">
        <v>9.9050248742132698</v>
      </c>
      <c r="AG2323" s="19">
        <v>-2.7998873938486199E-2</v>
      </c>
      <c r="AH2323" s="51">
        <v>-4.5987083856744002</v>
      </c>
      <c r="AI2323" s="19">
        <v>-0.20211258966708601</v>
      </c>
      <c r="AJ2323" s="51">
        <v>-6.48434175971488</v>
      </c>
      <c r="AK2323" s="19">
        <v>-9.40770000033808E-3</v>
      </c>
      <c r="AL2323" s="19">
        <v>-2.3417051461365199E-3</v>
      </c>
      <c r="AM2323" s="51">
        <v>1.7940799274583701</v>
      </c>
      <c r="AN2323" s="15"/>
      <c r="AO2323" s="22">
        <v>6.0039183004846598E-2</v>
      </c>
      <c r="AP2323" s="22">
        <v>-8.0071651734178906E-2</v>
      </c>
      <c r="AQ2323" s="22">
        <v>6.3217966315278304E-2</v>
      </c>
      <c r="AR2323" s="22">
        <v>-0.25384663597476897</v>
      </c>
      <c r="AS2323" s="20">
        <v>7</v>
      </c>
      <c r="AT2323" s="20">
        <v>5</v>
      </c>
      <c r="AU2323" s="20">
        <v>6</v>
      </c>
      <c r="AV2323" s="21">
        <v>6</v>
      </c>
      <c r="AW2323" s="15"/>
      <c r="AX2323" s="25">
        <v>0.27108675979980001</v>
      </c>
      <c r="AY2323" s="26">
        <v>-0.30886133084686701</v>
      </c>
      <c r="AZ2323" s="26">
        <v>0.31066920195325998</v>
      </c>
      <c r="BA2323" s="26">
        <v>-0.40506924362853203</v>
      </c>
      <c r="BB2323" s="85">
        <v>2.7711292869316801E-2</v>
      </c>
      <c r="BC2323" s="88">
        <v>-39.493471971189102</v>
      </c>
      <c r="BD2323" s="18">
        <v>43874</v>
      </c>
      <c r="BE2323" s="18">
        <v>43913</v>
      </c>
      <c r="BF2323" s="20"/>
      <c r="BG2323" s="18"/>
    </row>
    <row r="2324" spans="2:59" x14ac:dyDescent="0.25">
      <c r="B2324" s="14" t="s">
        <v>7142</v>
      </c>
      <c r="C2324" s="14" t="s">
        <v>7143</v>
      </c>
      <c r="D2324" s="14" t="s">
        <v>7144</v>
      </c>
      <c r="E2324" s="16" t="s">
        <v>68</v>
      </c>
      <c r="F2324" s="16" t="s">
        <v>69</v>
      </c>
      <c r="G2324" s="81" t="s">
        <v>115</v>
      </c>
      <c r="H2324" s="82" t="s">
        <v>173</v>
      </c>
      <c r="I2324" s="17" t="s">
        <v>31</v>
      </c>
      <c r="J2324" s="17" t="s">
        <v>7145</v>
      </c>
      <c r="L2324" s="18">
        <v>44022</v>
      </c>
      <c r="M2324" s="83">
        <v>1181.6043999996</v>
      </c>
      <c r="N2324" s="84">
        <v>1181.6043999996</v>
      </c>
      <c r="O2324" s="84">
        <v>1189.69720000029</v>
      </c>
      <c r="P2324" s="85">
        <f t="shared" si="36"/>
        <v>0.99319759683330511</v>
      </c>
      <c r="Q2324" s="18">
        <v>44020</v>
      </c>
      <c r="R2324" s="86">
        <v>4253.7759999999998</v>
      </c>
      <c r="S2324" s="86">
        <v>4071.5152519073499</v>
      </c>
      <c r="T2324" s="15"/>
      <c r="U2324" s="19">
        <v>-9.3809669488109605E-4</v>
      </c>
      <c r="V2324" s="51">
        <v>-5.18967541211168E-2</v>
      </c>
      <c r="W2324" s="19">
        <v>2.66778857039753E-2</v>
      </c>
      <c r="X2324" s="51">
        <v>3.4567058214633999</v>
      </c>
      <c r="Y2324" s="19">
        <v>2.0939198355335999E-2</v>
      </c>
      <c r="Z2324" s="51">
        <v>21.425593293795799</v>
      </c>
      <c r="AA2324" s="19">
        <v>6.6936855198946404E-2</v>
      </c>
      <c r="AB2324" s="51">
        <v>27.270352423045601</v>
      </c>
      <c r="AC2324" s="19">
        <v>0.17599876667925901</v>
      </c>
      <c r="AD2324" s="51">
        <v>41.885732166178101</v>
      </c>
      <c r="AE2324" s="19"/>
      <c r="AF2324" s="87"/>
      <c r="AG2324" s="19">
        <v>5.6041627904051001E-3</v>
      </c>
      <c r="AH2324" s="51">
        <v>-1.23840471278527</v>
      </c>
      <c r="AI2324" s="19">
        <v>2.9731557930063001E-2</v>
      </c>
      <c r="AJ2324" s="51">
        <v>16.700073000014498</v>
      </c>
      <c r="AK2324" s="19">
        <v>0.181673646075069</v>
      </c>
      <c r="AL2324" s="19">
        <v>8.3095521600625902E-2</v>
      </c>
      <c r="AM2324" s="51">
        <v>41.305699281103401</v>
      </c>
      <c r="AN2324" s="15"/>
      <c r="AO2324" s="22">
        <v>2.3785697991115701E-2</v>
      </c>
      <c r="AP2324" s="22">
        <v>-2.65825344858968E-2</v>
      </c>
      <c r="AQ2324" s="22">
        <v>5.6885935564423597E-2</v>
      </c>
      <c r="AR2324" s="22">
        <v>-5.7781265793892103E-2</v>
      </c>
      <c r="AS2324" s="20">
        <v>8</v>
      </c>
      <c r="AT2324" s="20">
        <v>4</v>
      </c>
      <c r="AU2324" s="20">
        <v>8</v>
      </c>
      <c r="AV2324" s="21">
        <v>4</v>
      </c>
      <c r="AW2324" s="15"/>
      <c r="AX2324" s="25">
        <v>7.5145288489802606E-2</v>
      </c>
      <c r="AY2324" s="26">
        <v>0.61473371405190802</v>
      </c>
      <c r="AZ2324" s="26">
        <v>0.83972537811132497</v>
      </c>
      <c r="BA2324" s="26">
        <v>0.84016206108481095</v>
      </c>
      <c r="BB2324" s="85">
        <v>7.7420729786263102E-3</v>
      </c>
      <c r="BC2324" s="88">
        <v>-12.5511304114043</v>
      </c>
      <c r="BD2324" s="18">
        <v>43850</v>
      </c>
      <c r="BE2324" s="18">
        <v>43914</v>
      </c>
      <c r="BF2324" s="20">
        <v>109</v>
      </c>
      <c r="BG2324" s="18">
        <v>44001</v>
      </c>
    </row>
    <row r="2325" spans="2:59" x14ac:dyDescent="0.25">
      <c r="B2325" s="14" t="s">
        <v>7146</v>
      </c>
      <c r="C2325" s="14" t="s">
        <v>7147</v>
      </c>
      <c r="D2325" s="14" t="s">
        <v>7144</v>
      </c>
      <c r="E2325" s="16" t="s">
        <v>77</v>
      </c>
      <c r="F2325" s="16" t="s">
        <v>69</v>
      </c>
      <c r="G2325" s="81" t="s">
        <v>115</v>
      </c>
      <c r="H2325" s="82" t="s">
        <v>173</v>
      </c>
      <c r="I2325" s="17" t="s">
        <v>31</v>
      </c>
      <c r="J2325" s="17" t="s">
        <v>7148</v>
      </c>
      <c r="L2325" s="18">
        <v>44022</v>
      </c>
      <c r="M2325" s="83">
        <v>1729.4783999994399</v>
      </c>
      <c r="N2325" s="84">
        <v>1729.4783999994399</v>
      </c>
      <c r="O2325" s="84">
        <v>1741.2429000008899</v>
      </c>
      <c r="P2325" s="85">
        <f t="shared" si="36"/>
        <v>0.99324361925527793</v>
      </c>
      <c r="Q2325" s="18">
        <v>44020</v>
      </c>
      <c r="R2325" s="86">
        <v>1214442.98</v>
      </c>
      <c r="S2325" s="86">
        <v>1314361.1390918</v>
      </c>
      <c r="T2325" s="15"/>
      <c r="U2325" s="19">
        <v>-9.1487185909500102E-4</v>
      </c>
      <c r="V2325" s="51">
        <v>-4.95742705425073E-2</v>
      </c>
      <c r="W2325" s="19">
        <v>2.7395658780733401E-2</v>
      </c>
      <c r="X2325" s="51">
        <v>3.5284831291391998</v>
      </c>
      <c r="Y2325" s="19">
        <v>2.52729530620854E-2</v>
      </c>
      <c r="Z2325" s="51">
        <v>21.858968764456201</v>
      </c>
      <c r="AA2325" s="19">
        <v>7.6073933019870296E-2</v>
      </c>
      <c r="AB2325" s="51">
        <v>28.184060205152502</v>
      </c>
      <c r="AC2325" s="19">
        <v>0.19619131249230101</v>
      </c>
      <c r="AD2325" s="51">
        <v>43.904986747482297</v>
      </c>
      <c r="AE2325" s="19">
        <v>0.209226059087086</v>
      </c>
      <c r="AF2325" s="87">
        <v>38.699837957334204</v>
      </c>
      <c r="AG2325" s="19">
        <v>5.8384138646943003E-3</v>
      </c>
      <c r="AH2325" s="51">
        <v>-1.21497960535635</v>
      </c>
      <c r="AI2325" s="19">
        <v>3.43425141672924E-2</v>
      </c>
      <c r="AJ2325" s="51">
        <v>17.1611686237156</v>
      </c>
      <c r="AK2325" s="19">
        <v>0.72947839999920705</v>
      </c>
      <c r="AL2325" s="19">
        <v>6.2082393293167101E-2</v>
      </c>
      <c r="AM2325" s="51">
        <v>69.639395312173306</v>
      </c>
      <c r="AN2325" s="15"/>
      <c r="AO2325" s="22">
        <v>2.3809438996977399E-2</v>
      </c>
      <c r="AP2325" s="22">
        <v>-2.6559839066067101E-2</v>
      </c>
      <c r="AQ2325" s="22">
        <v>5.7624421649961698E-2</v>
      </c>
      <c r="AR2325" s="22">
        <v>-5.7100998059468097E-2</v>
      </c>
      <c r="AS2325" s="20">
        <v>8</v>
      </c>
      <c r="AT2325" s="20">
        <v>4</v>
      </c>
      <c r="AU2325" s="20">
        <v>8</v>
      </c>
      <c r="AV2325" s="21">
        <v>4</v>
      </c>
      <c r="AW2325" s="15"/>
      <c r="AX2325" s="25">
        <v>7.5161609529095605E-2</v>
      </c>
      <c r="AY2325" s="26">
        <v>0.727067124196765</v>
      </c>
      <c r="AZ2325" s="26">
        <v>0.87217546874398999</v>
      </c>
      <c r="BA2325" s="26">
        <v>0.99694406959042703</v>
      </c>
      <c r="BB2325" s="85">
        <v>7.7439596318163197E-3</v>
      </c>
      <c r="BC2325" s="88">
        <v>-12.4207355050312</v>
      </c>
      <c r="BD2325" s="18">
        <v>43850</v>
      </c>
      <c r="BE2325" s="18">
        <v>43914</v>
      </c>
      <c r="BF2325" s="20">
        <v>109</v>
      </c>
      <c r="BG2325" s="18">
        <v>44001</v>
      </c>
    </row>
    <row r="2326" spans="2:59" x14ac:dyDescent="0.25">
      <c r="B2326" s="14" t="s">
        <v>7149</v>
      </c>
      <c r="C2326" s="14" t="s">
        <v>7150</v>
      </c>
      <c r="D2326" s="14" t="s">
        <v>7144</v>
      </c>
      <c r="E2326" s="16" t="s">
        <v>80</v>
      </c>
      <c r="F2326" s="16" t="s">
        <v>69</v>
      </c>
      <c r="G2326" s="81" t="s">
        <v>115</v>
      </c>
      <c r="H2326" s="82" t="s">
        <v>173</v>
      </c>
      <c r="I2326" s="17" t="s">
        <v>31</v>
      </c>
      <c r="J2326" s="17" t="s">
        <v>7151</v>
      </c>
      <c r="L2326" s="18">
        <v>44022</v>
      </c>
      <c r="M2326" s="83">
        <v>1584.0960000008299</v>
      </c>
      <c r="N2326" s="84">
        <v>1584.0960000008299</v>
      </c>
      <c r="O2326" s="84">
        <v>1594.96759999916</v>
      </c>
      <c r="P2326" s="85">
        <f t="shared" si="36"/>
        <v>0.99318381138379497</v>
      </c>
      <c r="Q2326" s="18">
        <v>44020</v>
      </c>
      <c r="R2326" s="86">
        <v>13821022.078</v>
      </c>
      <c r="S2326" s="86">
        <v>15029997.78475</v>
      </c>
      <c r="T2326" s="15"/>
      <c r="U2326" s="19">
        <v>-9.4494537461287098E-4</v>
      </c>
      <c r="V2326" s="51">
        <v>-5.2581622094294303E-2</v>
      </c>
      <c r="W2326" s="19">
        <v>2.6467187279195101E-2</v>
      </c>
      <c r="X2326" s="51">
        <v>3.4356359789853701</v>
      </c>
      <c r="Y2326" s="19">
        <v>1.9664624049255501E-2</v>
      </c>
      <c r="Z2326" s="51">
        <v>21.298135863180502</v>
      </c>
      <c r="AA2326" s="19">
        <v>6.4269374979630797E-2</v>
      </c>
      <c r="AB2326" s="51">
        <v>27.003604401135799</v>
      </c>
      <c r="AC2326" s="19">
        <v>0.17012609782425001</v>
      </c>
      <c r="AD2326" s="51">
        <v>41.298465280677199</v>
      </c>
      <c r="AE2326" s="19">
        <v>0.16993588785408101</v>
      </c>
      <c r="AF2326" s="87">
        <v>34.770820834033699</v>
      </c>
      <c r="AG2326" s="19">
        <v>5.5353780062432599E-3</v>
      </c>
      <c r="AH2326" s="51">
        <v>-1.2452831912014499</v>
      </c>
      <c r="AI2326" s="19">
        <v>2.83745357173757E-2</v>
      </c>
      <c r="AJ2326" s="51">
        <v>16.5643707787385</v>
      </c>
      <c r="AK2326" s="19">
        <v>0.58409600000071804</v>
      </c>
      <c r="AL2326" s="19">
        <v>5.1878322117772803E-2</v>
      </c>
      <c r="AM2326" s="51">
        <v>55.101155312382602</v>
      </c>
      <c r="AN2326" s="15"/>
      <c r="AO2326" s="22">
        <v>2.37785573499423E-2</v>
      </c>
      <c r="AP2326" s="22">
        <v>-2.6589091268760998E-2</v>
      </c>
      <c r="AQ2326" s="22">
        <v>5.6668623827135903E-2</v>
      </c>
      <c r="AR2326" s="22">
        <v>-5.7981527079391498E-2</v>
      </c>
      <c r="AS2326" s="20">
        <v>8</v>
      </c>
      <c r="AT2326" s="20">
        <v>4</v>
      </c>
      <c r="AU2326" s="20">
        <v>8</v>
      </c>
      <c r="AV2326" s="21">
        <v>4</v>
      </c>
      <c r="AW2326" s="15"/>
      <c r="AX2326" s="25">
        <v>7.5140374973634599E-2</v>
      </c>
      <c r="AY2326" s="26">
        <v>0.58191187710599501</v>
      </c>
      <c r="AZ2326" s="26">
        <v>0.83024450968423502</v>
      </c>
      <c r="BA2326" s="26">
        <v>0.79453860718785996</v>
      </c>
      <c r="BB2326" s="85">
        <v>7.7415066341018201E-3</v>
      </c>
      <c r="BC2326" s="88">
        <v>-12.5894979325822</v>
      </c>
      <c r="BD2326" s="18">
        <v>43850</v>
      </c>
      <c r="BE2326" s="18">
        <v>43914</v>
      </c>
      <c r="BF2326" s="20">
        <v>109</v>
      </c>
      <c r="BG2326" s="18">
        <v>44001</v>
      </c>
    </row>
    <row r="2327" spans="2:59" x14ac:dyDescent="0.25">
      <c r="B2327" s="14" t="s">
        <v>7152</v>
      </c>
      <c r="C2327" s="14" t="s">
        <v>7153</v>
      </c>
      <c r="D2327" s="14" t="s">
        <v>7144</v>
      </c>
      <c r="E2327" s="16" t="s">
        <v>7154</v>
      </c>
      <c r="F2327" s="16" t="s">
        <v>69</v>
      </c>
      <c r="G2327" s="81" t="s">
        <v>115</v>
      </c>
      <c r="H2327" s="82" t="s">
        <v>173</v>
      </c>
      <c r="I2327" s="17" t="s">
        <v>31</v>
      </c>
      <c r="J2327" s="17" t="s">
        <v>7155</v>
      </c>
      <c r="L2327" s="18">
        <v>44022</v>
      </c>
      <c r="M2327" s="83">
        <v>1271.9155000001199</v>
      </c>
      <c r="N2327" s="84">
        <v>1271.9155000001199</v>
      </c>
      <c r="O2327" s="84">
        <v>1280.57069999911</v>
      </c>
      <c r="P2327" s="85">
        <f t="shared" si="36"/>
        <v>0.99324113850254725</v>
      </c>
      <c r="Q2327" s="18">
        <v>44020</v>
      </c>
      <c r="R2327" s="86">
        <v>143134.29399999999</v>
      </c>
      <c r="S2327" s="86">
        <v>132250.78551904301</v>
      </c>
      <c r="T2327" s="15"/>
      <c r="U2327" s="19">
        <v>-9.1612337928381705E-4</v>
      </c>
      <c r="V2327" s="51">
        <v>-4.9699422561388901E-2</v>
      </c>
      <c r="W2327" s="19">
        <v>2.7356226806659799E-2</v>
      </c>
      <c r="X2327" s="51">
        <v>3.5245399317318502</v>
      </c>
      <c r="Y2327" s="19">
        <v>2.5822192234045398E-2</v>
      </c>
      <c r="Z2327" s="51">
        <v>21.9138926816522</v>
      </c>
      <c r="AA2327" s="19">
        <v>7.9639664998467197E-2</v>
      </c>
      <c r="AB2327" s="51">
        <v>28.540633402997599</v>
      </c>
      <c r="AC2327" s="19">
        <v>0.20677419119252599</v>
      </c>
      <c r="AD2327" s="51">
        <v>44.963274617504801</v>
      </c>
      <c r="AE2327" s="19">
        <v>0.22664955543965301</v>
      </c>
      <c r="AF2327" s="87">
        <v>40.442187592561801</v>
      </c>
      <c r="AG2327" s="19">
        <v>5.8256356605852497E-3</v>
      </c>
      <c r="AH2327" s="51">
        <v>-1.21625742576725</v>
      </c>
      <c r="AI2327" s="19">
        <v>3.50525271169317E-2</v>
      </c>
      <c r="AJ2327" s="51">
        <v>17.2321699186869</v>
      </c>
      <c r="AK2327" s="19">
        <v>0.27191549999959502</v>
      </c>
      <c r="AL2327" s="19">
        <v>6.2039080376052901E-2</v>
      </c>
      <c r="AM2327" s="51">
        <v>29.347200025134999</v>
      </c>
      <c r="AN2327" s="15"/>
      <c r="AO2327" s="22">
        <v>2.3824862702895199E-2</v>
      </c>
      <c r="AP2327" s="22">
        <v>-2.6545116428678701E-2</v>
      </c>
      <c r="AQ2327" s="22">
        <v>5.7583797293773401E-2</v>
      </c>
      <c r="AR2327" s="22">
        <v>-5.7138423747383101E-2</v>
      </c>
      <c r="AS2327" s="20">
        <v>8</v>
      </c>
      <c r="AT2327" s="20">
        <v>4</v>
      </c>
      <c r="AU2327" s="20">
        <v>8</v>
      </c>
      <c r="AV2327" s="21">
        <v>4</v>
      </c>
      <c r="AW2327" s="15"/>
      <c r="AX2327" s="25">
        <v>7.5161610662034903E-2</v>
      </c>
      <c r="AY2327" s="26">
        <v>0.77116067496172003</v>
      </c>
      <c r="AZ2327" s="26">
        <v>0.88483415462906101</v>
      </c>
      <c r="BA2327" s="26">
        <v>1.0583890014695501</v>
      </c>
      <c r="BB2327" s="85">
        <v>7.7439953108478198E-3</v>
      </c>
      <c r="BC2327" s="88">
        <v>-12.3749176913261</v>
      </c>
      <c r="BD2327" s="18">
        <v>43850</v>
      </c>
      <c r="BE2327" s="18">
        <v>43914</v>
      </c>
      <c r="BF2327" s="20">
        <v>109</v>
      </c>
      <c r="BG2327" s="18">
        <v>44001</v>
      </c>
    </row>
    <row r="2328" spans="2:59" x14ac:dyDescent="0.25">
      <c r="B2328" s="14" t="s">
        <v>7156</v>
      </c>
      <c r="C2328" s="14" t="s">
        <v>7157</v>
      </c>
      <c r="D2328" s="14" t="s">
        <v>7144</v>
      </c>
      <c r="E2328" s="16" t="s">
        <v>87</v>
      </c>
      <c r="F2328" s="16" t="s">
        <v>69</v>
      </c>
      <c r="G2328" s="81" t="s">
        <v>115</v>
      </c>
      <c r="H2328" s="82" t="s">
        <v>173</v>
      </c>
      <c r="I2328" s="17" t="s">
        <v>31</v>
      </c>
      <c r="J2328" s="17" t="s">
        <v>7158</v>
      </c>
      <c r="L2328" s="18">
        <v>44022</v>
      </c>
      <c r="M2328" s="83">
        <v>1357.3546999990899</v>
      </c>
      <c r="N2328" s="84">
        <v>1357.3546999990899</v>
      </c>
      <c r="O2328" s="84">
        <v>1366.55260000005</v>
      </c>
      <c r="P2328" s="85">
        <f t="shared" si="36"/>
        <v>0.99326926749767275</v>
      </c>
      <c r="Q2328" s="18">
        <v>44020</v>
      </c>
      <c r="R2328" s="86">
        <v>3797024.7349999999</v>
      </c>
      <c r="S2328" s="86">
        <v>3368063.2016992201</v>
      </c>
      <c r="T2328" s="15"/>
      <c r="U2328" s="19">
        <v>-9.0197110966982997E-4</v>
      </c>
      <c r="V2328" s="51">
        <v>-4.8284195599990198E-2</v>
      </c>
      <c r="W2328" s="19">
        <v>2.7792671533461499E-2</v>
      </c>
      <c r="X2328" s="51">
        <v>3.5681844044120199</v>
      </c>
      <c r="Y2328" s="19">
        <v>2.76786709346197E-2</v>
      </c>
      <c r="Z2328" s="51">
        <v>22.099540551716899</v>
      </c>
      <c r="AA2328" s="19">
        <v>8.1157458545931094E-2</v>
      </c>
      <c r="AB2328" s="51">
        <v>28.692412757751299</v>
      </c>
      <c r="AC2328" s="19">
        <v>0.207504480698844</v>
      </c>
      <c r="AD2328" s="51">
        <v>45.0363035681657</v>
      </c>
      <c r="AE2328" s="19">
        <v>0.22644250951445399</v>
      </c>
      <c r="AF2328" s="87">
        <v>40.421483000041903</v>
      </c>
      <c r="AG2328" s="19">
        <v>5.9679741098079796E-3</v>
      </c>
      <c r="AH2328" s="51">
        <v>-1.20202358084498</v>
      </c>
      <c r="AI2328" s="19">
        <v>3.6903032274494797E-2</v>
      </c>
      <c r="AJ2328" s="51">
        <v>17.417220434435901</v>
      </c>
      <c r="AK2328" s="19">
        <v>0.35057898031314799</v>
      </c>
      <c r="AL2328" s="19">
        <v>6.7286953912116601E-2</v>
      </c>
      <c r="AM2328" s="51">
        <v>21.227467381337199</v>
      </c>
      <c r="AN2328" s="15"/>
      <c r="AO2328" s="22">
        <v>2.3822605142413501E-2</v>
      </c>
      <c r="AP2328" s="22">
        <v>-2.6547235434009098E-2</v>
      </c>
      <c r="AQ2328" s="22">
        <v>5.8033098437590497E-2</v>
      </c>
      <c r="AR2328" s="22">
        <v>-5.6724511778156697E-2</v>
      </c>
      <c r="AS2328" s="20">
        <v>8</v>
      </c>
      <c r="AT2328" s="20">
        <v>4</v>
      </c>
      <c r="AU2328" s="20">
        <v>8</v>
      </c>
      <c r="AV2328" s="21">
        <v>4</v>
      </c>
      <c r="AW2328" s="15"/>
      <c r="AX2328" s="25">
        <v>7.5171206042359703E-2</v>
      </c>
      <c r="AY2328" s="26">
        <v>0.78953061424635995</v>
      </c>
      <c r="AZ2328" s="26">
        <v>0.89022488100636099</v>
      </c>
      <c r="BA2328" s="26">
        <v>1.08454676811925</v>
      </c>
      <c r="BB2328" s="85">
        <v>7.7450622052765497E-3</v>
      </c>
      <c r="BC2328" s="88">
        <v>-12.348526169036599</v>
      </c>
      <c r="BD2328" s="18">
        <v>43850</v>
      </c>
      <c r="BE2328" s="18">
        <v>43914</v>
      </c>
      <c r="BF2328" s="20">
        <v>108</v>
      </c>
      <c r="BG2328" s="18">
        <v>44000</v>
      </c>
    </row>
    <row r="2329" spans="2:59" x14ac:dyDescent="0.25">
      <c r="B2329" s="14" t="s">
        <v>7159</v>
      </c>
      <c r="C2329" s="14" t="s">
        <v>7160</v>
      </c>
      <c r="D2329" s="14" t="s">
        <v>7144</v>
      </c>
      <c r="E2329" s="16" t="s">
        <v>91</v>
      </c>
      <c r="F2329" s="16" t="s">
        <v>69</v>
      </c>
      <c r="G2329" s="81" t="s">
        <v>115</v>
      </c>
      <c r="H2329" s="82" t="s">
        <v>173</v>
      </c>
      <c r="I2329" s="17" t="s">
        <v>31</v>
      </c>
      <c r="J2329" s="17" t="s">
        <v>7161</v>
      </c>
      <c r="L2329" s="18">
        <v>44022</v>
      </c>
      <c r="M2329" s="83">
        <v>1516.83750000037</v>
      </c>
      <c r="N2329" s="84">
        <v>1516.83750000037</v>
      </c>
      <c r="O2329" s="84">
        <v>1527.2894999999601</v>
      </c>
      <c r="P2329" s="85">
        <f t="shared" si="36"/>
        <v>0.9931565037279505</v>
      </c>
      <c r="Q2329" s="18">
        <v>44020</v>
      </c>
      <c r="R2329" s="86">
        <v>5385616.625</v>
      </c>
      <c r="S2329" s="86">
        <v>5962712.4406640604</v>
      </c>
      <c r="T2329" s="15"/>
      <c r="U2329" s="19">
        <v>-9.5870816949172898E-4</v>
      </c>
      <c r="V2329" s="51">
        <v>-5.3957901582180098E-2</v>
      </c>
      <c r="W2329" s="19">
        <v>2.60453356349899E-2</v>
      </c>
      <c r="X2329" s="51">
        <v>3.3934508145648601</v>
      </c>
      <c r="Y2329" s="19">
        <v>1.71253441221779E-2</v>
      </c>
      <c r="Z2329" s="51">
        <v>21.044207870465499</v>
      </c>
      <c r="AA2329" s="19">
        <v>5.8946420436768697E-2</v>
      </c>
      <c r="AB2329" s="51">
        <v>26.471308946842299</v>
      </c>
      <c r="AC2329" s="19">
        <v>0.15846647514626999</v>
      </c>
      <c r="AD2329" s="51">
        <v>40.1325030128937</v>
      </c>
      <c r="AE2329" s="19">
        <v>0.152500772912463</v>
      </c>
      <c r="AF2329" s="87">
        <v>33.027309339842802</v>
      </c>
      <c r="AG2329" s="19">
        <v>5.3975815644662396E-3</v>
      </c>
      <c r="AH2329" s="51">
        <v>-1.25906283537915</v>
      </c>
      <c r="AI2329" s="19">
        <v>2.5673110076240801E-2</v>
      </c>
      <c r="AJ2329" s="51">
        <v>16.294228214625001</v>
      </c>
      <c r="AK2329" s="19">
        <v>0.51683750000142004</v>
      </c>
      <c r="AL2329" s="19">
        <v>4.6872575745510403E-2</v>
      </c>
      <c r="AM2329" s="51">
        <v>48.375305312452802</v>
      </c>
      <c r="AN2329" s="15"/>
      <c r="AO2329" s="22">
        <v>2.3764540317642999E-2</v>
      </c>
      <c r="AP2329" s="22">
        <v>-2.6602458860907102E-2</v>
      </c>
      <c r="AQ2329" s="22">
        <v>5.62344348181796E-2</v>
      </c>
      <c r="AR2329" s="22">
        <v>-5.8381511714324E-2</v>
      </c>
      <c r="AS2329" s="20">
        <v>8</v>
      </c>
      <c r="AT2329" s="20">
        <v>4</v>
      </c>
      <c r="AU2329" s="20">
        <v>8</v>
      </c>
      <c r="AV2329" s="21">
        <v>4</v>
      </c>
      <c r="AW2329" s="15"/>
      <c r="AX2329" s="25">
        <v>7.5131396944925696E-2</v>
      </c>
      <c r="AY2329" s="26">
        <v>0.51641172631570997</v>
      </c>
      <c r="AZ2329" s="26">
        <v>0.81132858763339799</v>
      </c>
      <c r="BA2329" s="26">
        <v>0.70374559588435703</v>
      </c>
      <c r="BB2329" s="85">
        <v>7.7404616128933399E-3</v>
      </c>
      <c r="BC2329" s="88">
        <v>-12.666106711491</v>
      </c>
      <c r="BD2329" s="18">
        <v>43850</v>
      </c>
      <c r="BE2329" s="18">
        <v>43914</v>
      </c>
      <c r="BF2329" s="20">
        <v>109</v>
      </c>
      <c r="BG2329" s="18">
        <v>44001</v>
      </c>
    </row>
    <row r="2330" spans="2:59" x14ac:dyDescent="0.25">
      <c r="B2330" s="14" t="s">
        <v>7162</v>
      </c>
      <c r="C2330" s="14" t="s">
        <v>7163</v>
      </c>
      <c r="D2330" s="14" t="s">
        <v>7144</v>
      </c>
      <c r="E2330" s="16" t="s">
        <v>94</v>
      </c>
      <c r="F2330" s="16" t="s">
        <v>69</v>
      </c>
      <c r="G2330" s="81" t="s">
        <v>115</v>
      </c>
      <c r="H2330" s="82" t="s">
        <v>173</v>
      </c>
      <c r="I2330" s="17" t="s">
        <v>31</v>
      </c>
      <c r="J2330" s="17" t="s">
        <v>7164</v>
      </c>
      <c r="L2330" s="18">
        <v>44022</v>
      </c>
      <c r="M2330" s="83">
        <v>1458.1627999991199</v>
      </c>
      <c r="N2330" s="84">
        <v>1458.1627999991199</v>
      </c>
      <c r="O2330" s="84">
        <v>1468.2425999995301</v>
      </c>
      <c r="P2330" s="85">
        <f t="shared" si="36"/>
        <v>0.99313478576332459</v>
      </c>
      <c r="Q2330" s="18">
        <v>44020</v>
      </c>
      <c r="R2330" s="86">
        <v>7658272.5460000001</v>
      </c>
      <c r="S2330" s="86">
        <v>6767237.7039140603</v>
      </c>
      <c r="T2330" s="15"/>
      <c r="U2330" s="19">
        <v>-9.6959532220353096E-4</v>
      </c>
      <c r="V2330" s="51">
        <v>-5.5046616853360299E-2</v>
      </c>
      <c r="W2330" s="19">
        <v>2.5708143204610699E-2</v>
      </c>
      <c r="X2330" s="51">
        <v>3.35973157152694</v>
      </c>
      <c r="Y2330" s="19">
        <v>1.50985666914494E-2</v>
      </c>
      <c r="Z2330" s="51">
        <v>20.841530127392598</v>
      </c>
      <c r="AA2330" s="19">
        <v>5.4707226649043199E-2</v>
      </c>
      <c r="AB2330" s="51">
        <v>26.047389568062499</v>
      </c>
      <c r="AC2330" s="19">
        <v>0.14922239904262799</v>
      </c>
      <c r="AD2330" s="51">
        <v>39.208095402514999</v>
      </c>
      <c r="AE2330" s="19">
        <v>0.138739885243995</v>
      </c>
      <c r="AF2330" s="87">
        <v>31.651220572995999</v>
      </c>
      <c r="AG2330" s="19">
        <v>5.28744218900101E-3</v>
      </c>
      <c r="AH2330" s="51">
        <v>-1.2700767729256801</v>
      </c>
      <c r="AI2330" s="19">
        <v>2.3517138031820699E-2</v>
      </c>
      <c r="AJ2330" s="51">
        <v>16.0786310101685</v>
      </c>
      <c r="AK2330" s="19">
        <v>0.4581627999997</v>
      </c>
      <c r="AL2330" s="19">
        <v>4.2341634798503898E-2</v>
      </c>
      <c r="AM2330" s="51">
        <v>42.507835312280797</v>
      </c>
      <c r="AN2330" s="15"/>
      <c r="AO2330" s="22">
        <v>2.3753328352540799E-2</v>
      </c>
      <c r="AP2330" s="22">
        <v>-2.6613153523612699E-2</v>
      </c>
      <c r="AQ2330" s="22">
        <v>5.58872127439827E-2</v>
      </c>
      <c r="AR2330" s="22">
        <v>-5.8701336205558598E-2</v>
      </c>
      <c r="AS2330" s="20">
        <v>8</v>
      </c>
      <c r="AT2330" s="20">
        <v>4</v>
      </c>
      <c r="AU2330" s="20">
        <v>8</v>
      </c>
      <c r="AV2330" s="21">
        <v>4</v>
      </c>
      <c r="AW2330" s="15"/>
      <c r="AX2330" s="25">
        <v>7.5124523445701905E-2</v>
      </c>
      <c r="AY2330" s="26">
        <v>0.46422478441218101</v>
      </c>
      <c r="AZ2330" s="26">
        <v>0.79625980070704805</v>
      </c>
      <c r="BA2330" s="26">
        <v>0.631649619058408</v>
      </c>
      <c r="BB2330" s="85">
        <v>7.7396577213494303E-3</v>
      </c>
      <c r="BC2330" s="88">
        <v>-12.7273435134412</v>
      </c>
      <c r="BD2330" s="18">
        <v>43850</v>
      </c>
      <c r="BE2330" s="18">
        <v>43914</v>
      </c>
      <c r="BF2330" s="20">
        <v>109</v>
      </c>
      <c r="BG2330" s="18">
        <v>44001</v>
      </c>
    </row>
    <row r="2331" spans="2:59" x14ac:dyDescent="0.25">
      <c r="B2331" s="14" t="s">
        <v>7165</v>
      </c>
      <c r="C2331" s="14" t="s">
        <v>7166</v>
      </c>
      <c r="D2331" s="14" t="s">
        <v>7167</v>
      </c>
      <c r="E2331" s="16" t="s">
        <v>68</v>
      </c>
      <c r="F2331" s="16" t="s">
        <v>69</v>
      </c>
      <c r="G2331" s="81" t="s">
        <v>115</v>
      </c>
      <c r="H2331" s="82" t="s">
        <v>190</v>
      </c>
      <c r="I2331" s="17" t="s">
        <v>31</v>
      </c>
      <c r="J2331" s="17" t="s">
        <v>7168</v>
      </c>
      <c r="L2331" s="18">
        <v>44022</v>
      </c>
      <c r="M2331" s="83">
        <v>1128.1894000005</v>
      </c>
      <c r="N2331" s="84">
        <v>1128.1894000005</v>
      </c>
      <c r="O2331" s="84">
        <v>1195.7389000002299</v>
      </c>
      <c r="P2331" s="85">
        <f t="shared" si="36"/>
        <v>0.94350815215619654</v>
      </c>
      <c r="Q2331" s="18">
        <v>43874</v>
      </c>
      <c r="R2331" s="86">
        <v>4061.482</v>
      </c>
      <c r="S2331" s="86">
        <v>3888.9920458030701</v>
      </c>
      <c r="T2331" s="15"/>
      <c r="U2331" s="19">
        <v>6.3614917980885401E-3</v>
      </c>
      <c r="V2331" s="51">
        <v>0.67806209517584604</v>
      </c>
      <c r="W2331" s="19">
        <v>4.8811857543114498E-2</v>
      </c>
      <c r="X2331" s="51">
        <v>5.67010300538095</v>
      </c>
      <c r="Y2331" s="19">
        <v>-4.6304780929858701E-2</v>
      </c>
      <c r="Z2331" s="51">
        <v>14.701195365269101</v>
      </c>
      <c r="AA2331" s="19">
        <v>7.0075930387247395E-2</v>
      </c>
      <c r="AB2331" s="51">
        <v>27.584259941882902</v>
      </c>
      <c r="AC2331" s="19">
        <v>0.11191529652933201</v>
      </c>
      <c r="AD2331" s="51">
        <v>35.477385151199996</v>
      </c>
      <c r="AE2331" s="19"/>
      <c r="AF2331" s="87"/>
      <c r="AG2331" s="19">
        <v>1.5495589368583799E-2</v>
      </c>
      <c r="AH2331" s="51">
        <v>-0.249262054967403</v>
      </c>
      <c r="AI2331" s="19">
        <v>-9.9097712336515507E-3</v>
      </c>
      <c r="AJ2331" s="51">
        <v>12.735940083628501</v>
      </c>
      <c r="AK2331" s="19">
        <v>0.12825585426981001</v>
      </c>
      <c r="AL2331" s="19">
        <v>5.94005121874943E-2</v>
      </c>
      <c r="AM2331" s="51">
        <v>35.963920100592098</v>
      </c>
      <c r="AN2331" s="15"/>
      <c r="AO2331" s="22">
        <v>4.4130667989520603E-2</v>
      </c>
      <c r="AP2331" s="22">
        <v>-4.5480795632101903E-2</v>
      </c>
      <c r="AQ2331" s="22">
        <v>8.1352969131403399E-2</v>
      </c>
      <c r="AR2331" s="22">
        <v>-0.136068373092712</v>
      </c>
      <c r="AS2331" s="20">
        <v>8</v>
      </c>
      <c r="AT2331" s="20">
        <v>4</v>
      </c>
      <c r="AU2331" s="20">
        <v>7</v>
      </c>
      <c r="AV2331" s="21">
        <v>5</v>
      </c>
      <c r="AW2331" s="15"/>
      <c r="AX2331" s="25">
        <v>0.14550654435704899</v>
      </c>
      <c r="AY2331" s="26">
        <v>0.37242194054033501</v>
      </c>
      <c r="AZ2331" s="26">
        <v>1.0079376485246001</v>
      </c>
      <c r="BA2331" s="26">
        <v>0.523443879827028</v>
      </c>
      <c r="BB2331" s="85">
        <v>1.49981839646171E-2</v>
      </c>
      <c r="BC2331" s="88">
        <v>-26.072163412929498</v>
      </c>
      <c r="BD2331" s="18">
        <v>43874</v>
      </c>
      <c r="BE2331" s="18">
        <v>43914</v>
      </c>
      <c r="BF2331" s="20"/>
      <c r="BG2331" s="18"/>
    </row>
    <row r="2332" spans="2:59" x14ac:dyDescent="0.25">
      <c r="B2332" s="14" t="s">
        <v>7169</v>
      </c>
      <c r="C2332" s="14" t="s">
        <v>7170</v>
      </c>
      <c r="D2332" s="14" t="s">
        <v>7167</v>
      </c>
      <c r="E2332" s="16" t="s">
        <v>77</v>
      </c>
      <c r="F2332" s="16" t="s">
        <v>69</v>
      </c>
      <c r="G2332" s="81" t="s">
        <v>115</v>
      </c>
      <c r="H2332" s="82" t="s">
        <v>190</v>
      </c>
      <c r="I2332" s="17" t="s">
        <v>31</v>
      </c>
      <c r="J2332" s="17" t="s">
        <v>7171</v>
      </c>
      <c r="L2332" s="18">
        <v>44022</v>
      </c>
      <c r="M2332" s="83">
        <v>2492.5947000011802</v>
      </c>
      <c r="N2332" s="84">
        <v>2492.5947000011802</v>
      </c>
      <c r="O2332" s="84">
        <v>2634.34829999879</v>
      </c>
      <c r="P2332" s="85">
        <f t="shared" si="36"/>
        <v>0.94619025889717201</v>
      </c>
      <c r="Q2332" s="18">
        <v>43874</v>
      </c>
      <c r="R2332" s="86">
        <v>5573638.3669999996</v>
      </c>
      <c r="S2332" s="86">
        <v>5702470.02575</v>
      </c>
      <c r="T2332" s="15"/>
      <c r="U2332" s="19">
        <v>6.3812036059971398E-3</v>
      </c>
      <c r="V2332" s="51">
        <v>0.68003327596670704</v>
      </c>
      <c r="W2332" s="19">
        <v>4.9414493167205399E-2</v>
      </c>
      <c r="X2332" s="51">
        <v>5.7303665677900399</v>
      </c>
      <c r="Y2332" s="19">
        <v>-4.2968634214994403E-2</v>
      </c>
      <c r="Z2332" s="51">
        <v>15.0348100367555</v>
      </c>
      <c r="AA2332" s="19">
        <v>7.7624493109396994E-2</v>
      </c>
      <c r="AB2332" s="51">
        <v>28.3391162141052</v>
      </c>
      <c r="AC2332" s="19">
        <v>0.127618593938678</v>
      </c>
      <c r="AD2332" s="51">
        <v>37.047714892134501</v>
      </c>
      <c r="AE2332" s="19">
        <v>0.15897722437148301</v>
      </c>
      <c r="AF2332" s="87">
        <v>33.674954485730296</v>
      </c>
      <c r="AG2332" s="19">
        <v>1.56913357750454E-2</v>
      </c>
      <c r="AH2332" s="51">
        <v>-0.22968741432123399</v>
      </c>
      <c r="AI2332" s="19">
        <v>-6.2551915452786497E-3</v>
      </c>
      <c r="AJ2332" s="51">
        <v>13.101398052473099</v>
      </c>
      <c r="AK2332" s="19">
        <v>1.49259470000165</v>
      </c>
      <c r="AL2332" s="19">
        <v>7.5231843942674501E-2</v>
      </c>
      <c r="AM2332" s="51">
        <v>110.09226546273599</v>
      </c>
      <c r="AN2332" s="15"/>
      <c r="AO2332" s="22">
        <v>4.4150897665531402E-2</v>
      </c>
      <c r="AP2332" s="22">
        <v>-4.5462613938070703E-2</v>
      </c>
      <c r="AQ2332" s="22">
        <v>8.1975381850497797E-2</v>
      </c>
      <c r="AR2332" s="22">
        <v>-0.13555351108705499</v>
      </c>
      <c r="AS2332" s="20">
        <v>8</v>
      </c>
      <c r="AT2332" s="20">
        <v>4</v>
      </c>
      <c r="AU2332" s="20">
        <v>7</v>
      </c>
      <c r="AV2332" s="21">
        <v>5</v>
      </c>
      <c r="AW2332" s="15"/>
      <c r="AX2332" s="25">
        <v>0.14550734596195999</v>
      </c>
      <c r="AY2332" s="26">
        <v>0.42056204491291299</v>
      </c>
      <c r="AZ2332" s="26">
        <v>1.03869020801721</v>
      </c>
      <c r="BA2332" s="26">
        <v>0.59217706916206203</v>
      </c>
      <c r="BB2332" s="85">
        <v>1.4998720504936501E-2</v>
      </c>
      <c r="BC2332" s="88">
        <v>-26.015341251564699</v>
      </c>
      <c r="BD2332" s="18">
        <v>43874</v>
      </c>
      <c r="BE2332" s="18">
        <v>43914</v>
      </c>
      <c r="BF2332" s="20"/>
      <c r="BG2332" s="18"/>
    </row>
    <row r="2333" spans="2:59" x14ac:dyDescent="0.25">
      <c r="B2333" s="14" t="s">
        <v>7172</v>
      </c>
      <c r="C2333" s="14" t="s">
        <v>7173</v>
      </c>
      <c r="D2333" s="14" t="s">
        <v>7167</v>
      </c>
      <c r="E2333" s="16" t="s">
        <v>80</v>
      </c>
      <c r="F2333" s="16" t="s">
        <v>69</v>
      </c>
      <c r="G2333" s="81" t="s">
        <v>115</v>
      </c>
      <c r="H2333" s="82" t="s">
        <v>190</v>
      </c>
      <c r="I2333" s="17" t="s">
        <v>31</v>
      </c>
      <c r="J2333" s="17" t="s">
        <v>7174</v>
      </c>
      <c r="L2333" s="18">
        <v>44022</v>
      </c>
      <c r="M2333" s="83">
        <v>2228.1061000004402</v>
      </c>
      <c r="N2333" s="84">
        <v>2228.1061000004402</v>
      </c>
      <c r="O2333" s="84">
        <v>2366.61360000074</v>
      </c>
      <c r="P2333" s="85">
        <f t="shared" si="36"/>
        <v>0.94147439193273608</v>
      </c>
      <c r="Q2333" s="18">
        <v>43843</v>
      </c>
      <c r="R2333" s="86">
        <v>8408257.1559999995</v>
      </c>
      <c r="S2333" s="86">
        <v>8767995.0772187505</v>
      </c>
      <c r="T2333" s="15"/>
      <c r="U2333" s="19">
        <v>6.3480919652647598E-3</v>
      </c>
      <c r="V2333" s="51">
        <v>0.67672211189346898</v>
      </c>
      <c r="W2333" s="19">
        <v>4.8379911400843398E-2</v>
      </c>
      <c r="X2333" s="51">
        <v>5.62690839115385</v>
      </c>
      <c r="Y2333" s="19">
        <v>-4.8678282970286098E-2</v>
      </c>
      <c r="Z2333" s="51">
        <v>14.463845161226301</v>
      </c>
      <c r="AA2333" s="19">
        <v>6.4734596717244103E-2</v>
      </c>
      <c r="AB2333" s="51">
        <v>27.0501265748753</v>
      </c>
      <c r="AC2333" s="19">
        <v>0.10084032409402401</v>
      </c>
      <c r="AD2333" s="51">
        <v>34.369887907640098</v>
      </c>
      <c r="AE2333" s="19">
        <v>0.117957292251958</v>
      </c>
      <c r="AF2333" s="87">
        <v>29.5729612738069</v>
      </c>
      <c r="AG2333" s="19">
        <v>1.53574154501257E-2</v>
      </c>
      <c r="AH2333" s="51">
        <v>-0.263079446813208</v>
      </c>
      <c r="AI2333" s="19">
        <v>-1.2508632936260301E-2</v>
      </c>
      <c r="AJ2333" s="51">
        <v>12.476053913371301</v>
      </c>
      <c r="AK2333" s="19">
        <v>1.2281060999992801</v>
      </c>
      <c r="AL2333" s="19">
        <v>6.5695431188942194E-2</v>
      </c>
      <c r="AM2333" s="51">
        <v>83.643405462498805</v>
      </c>
      <c r="AN2333" s="15"/>
      <c r="AO2333" s="22">
        <v>4.4116580538684502E-2</v>
      </c>
      <c r="AP2333" s="22">
        <v>-4.5494002559280503E-2</v>
      </c>
      <c r="AQ2333" s="22">
        <v>8.0908646034076798E-2</v>
      </c>
      <c r="AR2333" s="22">
        <v>-0.13643413651516301</v>
      </c>
      <c r="AS2333" s="20">
        <v>8</v>
      </c>
      <c r="AT2333" s="20">
        <v>4</v>
      </c>
      <c r="AU2333" s="20">
        <v>7</v>
      </c>
      <c r="AV2333" s="21">
        <v>5</v>
      </c>
      <c r="AW2333" s="15"/>
      <c r="AX2333" s="25">
        <v>0.14550619293251699</v>
      </c>
      <c r="AY2333" s="26">
        <v>0.33835260642581499</v>
      </c>
      <c r="AZ2333" s="26">
        <v>0.98617099399234598</v>
      </c>
      <c r="BA2333" s="26">
        <v>0.47494594723184502</v>
      </c>
      <c r="BB2333" s="85">
        <v>1.49978250750064E-2</v>
      </c>
      <c r="BC2333" s="88">
        <v>-26.1222195292357</v>
      </c>
      <c r="BD2333" s="18">
        <v>43843</v>
      </c>
      <c r="BE2333" s="18">
        <v>43914</v>
      </c>
      <c r="BF2333" s="20"/>
      <c r="BG2333" s="18"/>
    </row>
    <row r="2334" spans="2:59" x14ac:dyDescent="0.25">
      <c r="B2334" s="14" t="s">
        <v>7175</v>
      </c>
      <c r="C2334" s="14" t="s">
        <v>7176</v>
      </c>
      <c r="D2334" s="14" t="s">
        <v>7167</v>
      </c>
      <c r="E2334" s="16" t="s">
        <v>7154</v>
      </c>
      <c r="F2334" s="16" t="s">
        <v>69</v>
      </c>
      <c r="G2334" s="81" t="s">
        <v>115</v>
      </c>
      <c r="H2334" s="82" t="s">
        <v>190</v>
      </c>
      <c r="I2334" s="17" t="s">
        <v>31</v>
      </c>
      <c r="J2334" s="17" t="s">
        <v>7177</v>
      </c>
      <c r="L2334" s="18">
        <v>44022</v>
      </c>
      <c r="M2334" s="83">
        <v>1294.0119000002701</v>
      </c>
      <c r="N2334" s="84">
        <v>1294.0119000002701</v>
      </c>
      <c r="O2334" s="84">
        <v>1366.73909999989</v>
      </c>
      <c r="P2334" s="85">
        <f t="shared" si="36"/>
        <v>0.94678779585684958</v>
      </c>
      <c r="Q2334" s="18">
        <v>43874</v>
      </c>
      <c r="R2334" s="86">
        <v>2027001.463</v>
      </c>
      <c r="S2334" s="86">
        <v>1924538.9211875</v>
      </c>
      <c r="T2334" s="15"/>
      <c r="U2334" s="19">
        <v>6.3840246784820903E-3</v>
      </c>
      <c r="V2334" s="51">
        <v>0.68031538321520202</v>
      </c>
      <c r="W2334" s="19">
        <v>4.9503590989843402E-2</v>
      </c>
      <c r="X2334" s="51">
        <v>5.7392763500538404</v>
      </c>
      <c r="Y2334" s="19">
        <v>-4.17396309067408E-2</v>
      </c>
      <c r="Z2334" s="51">
        <v>15.157710367580901</v>
      </c>
      <c r="AA2334" s="19">
        <v>8.2822797678090906E-2</v>
      </c>
      <c r="AB2334" s="51">
        <v>28.858946670981801</v>
      </c>
      <c r="AC2334" s="19">
        <v>0.14101743606806799</v>
      </c>
      <c r="AD2334" s="51">
        <v>38.387599105073598</v>
      </c>
      <c r="AE2334" s="19">
        <v>0.18098609789565701</v>
      </c>
      <c r="AF2334" s="87">
        <v>35.875841838191299</v>
      </c>
      <c r="AG2334" s="19">
        <v>1.5720046267233601E-2</v>
      </c>
      <c r="AH2334" s="51">
        <v>-0.22681636510242201</v>
      </c>
      <c r="AI2334" s="19">
        <v>-4.7882014187052803E-3</v>
      </c>
      <c r="AJ2334" s="51">
        <v>13.248097065123099</v>
      </c>
      <c r="AK2334" s="19">
        <v>0.29401189999945898</v>
      </c>
      <c r="AL2334" s="19">
        <v>6.6626471018025796E-2</v>
      </c>
      <c r="AM2334" s="51">
        <v>31.5568400251213</v>
      </c>
      <c r="AN2334" s="15"/>
      <c r="AO2334" s="22">
        <v>4.41538350660267E-2</v>
      </c>
      <c r="AP2334" s="22">
        <v>-4.5459906838950702E-2</v>
      </c>
      <c r="AQ2334" s="22">
        <v>8.2067198980512304E-2</v>
      </c>
      <c r="AR2334" s="22">
        <v>-0.13547771752651899</v>
      </c>
      <c r="AS2334" s="20">
        <v>8</v>
      </c>
      <c r="AT2334" s="20">
        <v>4</v>
      </c>
      <c r="AU2334" s="20">
        <v>7</v>
      </c>
      <c r="AV2334" s="21">
        <v>5</v>
      </c>
      <c r="AW2334" s="15"/>
      <c r="AX2334" s="25">
        <v>0.14551009223185199</v>
      </c>
      <c r="AY2334" s="26">
        <v>0.45381139465689602</v>
      </c>
      <c r="AZ2334" s="26">
        <v>1.0598442735044999</v>
      </c>
      <c r="BA2334" s="26">
        <v>0.63958849939626805</v>
      </c>
      <c r="BB2334" s="85">
        <v>1.49991046102332E-2</v>
      </c>
      <c r="BC2334" s="88">
        <v>-25.991237098584001</v>
      </c>
      <c r="BD2334" s="18">
        <v>43874</v>
      </c>
      <c r="BE2334" s="18">
        <v>43914</v>
      </c>
      <c r="BF2334" s="20"/>
      <c r="BG2334" s="18"/>
    </row>
    <row r="2335" spans="2:59" x14ac:dyDescent="0.25">
      <c r="B2335" s="14" t="s">
        <v>7178</v>
      </c>
      <c r="C2335" s="14" t="s">
        <v>7179</v>
      </c>
      <c r="D2335" s="14" t="s">
        <v>7167</v>
      </c>
      <c r="E2335" s="16" t="s">
        <v>87</v>
      </c>
      <c r="F2335" s="16" t="s">
        <v>69</v>
      </c>
      <c r="G2335" s="81" t="s">
        <v>115</v>
      </c>
      <c r="H2335" s="82" t="s">
        <v>190</v>
      </c>
      <c r="I2335" s="17" t="s">
        <v>31</v>
      </c>
      <c r="J2335" s="17" t="s">
        <v>7180</v>
      </c>
      <c r="L2335" s="18">
        <v>44022</v>
      </c>
      <c r="M2335" s="83">
        <v>1319.5043000001499</v>
      </c>
      <c r="N2335" s="84">
        <v>1319.5043000001499</v>
      </c>
      <c r="O2335" s="84">
        <v>1391.43769999966</v>
      </c>
      <c r="P2335" s="85">
        <f t="shared" si="36"/>
        <v>0.94830282376312813</v>
      </c>
      <c r="Q2335" s="18">
        <v>43874</v>
      </c>
      <c r="R2335" s="86">
        <v>323746.04700000002</v>
      </c>
      <c r="S2335" s="86">
        <v>291429.28619091801</v>
      </c>
      <c r="T2335" s="15"/>
      <c r="U2335" s="19">
        <v>6.3963736592995701E-3</v>
      </c>
      <c r="V2335" s="51">
        <v>0.68155028129694994</v>
      </c>
      <c r="W2335" s="19">
        <v>4.9889020050613901E-2</v>
      </c>
      <c r="X2335" s="51">
        <v>5.7778192561308996</v>
      </c>
      <c r="Y2335" s="19">
        <v>-4.0340338789974298E-2</v>
      </c>
      <c r="Z2335" s="51">
        <v>15.2976395792502</v>
      </c>
      <c r="AA2335" s="19">
        <v>8.3584273224987599E-2</v>
      </c>
      <c r="AB2335" s="51">
        <v>28.935094225656901</v>
      </c>
      <c r="AC2335" s="19">
        <v>0.14010846158998899</v>
      </c>
      <c r="AD2335" s="51">
        <v>38.296701657236603</v>
      </c>
      <c r="AE2335" s="19">
        <v>0.17827728118398201</v>
      </c>
      <c r="AF2335" s="87">
        <v>35.604960167023798</v>
      </c>
      <c r="AG2335" s="19">
        <v>1.5844426878175E-2</v>
      </c>
      <c r="AH2335" s="51">
        <v>-0.21437830400827801</v>
      </c>
      <c r="AI2335" s="19">
        <v>-3.37589736409427E-3</v>
      </c>
      <c r="AJ2335" s="51">
        <v>13.3893274705915</v>
      </c>
      <c r="AK2335" s="19">
        <v>0.31829687189398098</v>
      </c>
      <c r="AL2335" s="19">
        <v>7.8454627655446502E-2</v>
      </c>
      <c r="AM2335" s="51">
        <v>33.482515926007203</v>
      </c>
      <c r="AN2335" s="15"/>
      <c r="AO2335" s="22">
        <v>4.4166659950860797E-2</v>
      </c>
      <c r="AP2335" s="22">
        <v>-4.54482289506268E-2</v>
      </c>
      <c r="AQ2335" s="22">
        <v>8.2464553897880294E-2</v>
      </c>
      <c r="AR2335" s="22">
        <v>-0.13514960266547901</v>
      </c>
      <c r="AS2335" s="20">
        <v>8</v>
      </c>
      <c r="AT2335" s="20">
        <v>4</v>
      </c>
      <c r="AU2335" s="20">
        <v>7</v>
      </c>
      <c r="AV2335" s="21">
        <v>5</v>
      </c>
      <c r="AW2335" s="15"/>
      <c r="AX2335" s="25">
        <v>0.145508305275143</v>
      </c>
      <c r="AY2335" s="26">
        <v>0.45855692967961698</v>
      </c>
      <c r="AZ2335" s="26">
        <v>1.0629588376778001</v>
      </c>
      <c r="BA2335" s="26">
        <v>0.64659483757986902</v>
      </c>
      <c r="BB2335" s="85">
        <v>1.4999175686098201E-2</v>
      </c>
      <c r="BC2335" s="88">
        <v>-25.970735161157801</v>
      </c>
      <c r="BD2335" s="18">
        <v>43874</v>
      </c>
      <c r="BE2335" s="18">
        <v>43914</v>
      </c>
      <c r="BF2335" s="20"/>
      <c r="BG2335" s="18"/>
    </row>
    <row r="2336" spans="2:59" x14ac:dyDescent="0.25">
      <c r="B2336" s="14" t="s">
        <v>7181</v>
      </c>
      <c r="C2336" s="14" t="s">
        <v>7182</v>
      </c>
      <c r="D2336" s="14" t="s">
        <v>7167</v>
      </c>
      <c r="E2336" s="16" t="s">
        <v>91</v>
      </c>
      <c r="F2336" s="16" t="s">
        <v>69</v>
      </c>
      <c r="G2336" s="81" t="s">
        <v>115</v>
      </c>
      <c r="H2336" s="82" t="s">
        <v>190</v>
      </c>
      <c r="I2336" s="17" t="s">
        <v>31</v>
      </c>
      <c r="J2336" s="17" t="s">
        <v>7183</v>
      </c>
      <c r="L2336" s="18">
        <v>44022</v>
      </c>
      <c r="M2336" s="83">
        <v>2095.8539000004498</v>
      </c>
      <c r="N2336" s="84">
        <v>2095.8539000004498</v>
      </c>
      <c r="O2336" s="84">
        <v>2231.6059000007799</v>
      </c>
      <c r="P2336" s="85">
        <f t="shared" si="36"/>
        <v>0.93916847056181263</v>
      </c>
      <c r="Q2336" s="18">
        <v>43843</v>
      </c>
      <c r="R2336" s="86">
        <v>5296744.5580000002</v>
      </c>
      <c r="S2336" s="86">
        <v>4811051.8192812502</v>
      </c>
      <c r="T2336" s="15"/>
      <c r="U2336" s="19">
        <v>6.33429807749053E-3</v>
      </c>
      <c r="V2336" s="51">
        <v>0.67534272311604604</v>
      </c>
      <c r="W2336" s="19">
        <v>4.7949114125003703E-2</v>
      </c>
      <c r="X2336" s="51">
        <v>5.5838286635698804</v>
      </c>
      <c r="Y2336" s="19">
        <v>-5.1047298447010697E-2</v>
      </c>
      <c r="Z2336" s="51">
        <v>14.2269436135539</v>
      </c>
      <c r="AA2336" s="19">
        <v>5.94093047784554E-2</v>
      </c>
      <c r="AB2336" s="51">
        <v>26.517597380996399</v>
      </c>
      <c r="AC2336" s="19">
        <v>8.9871017566183597E-2</v>
      </c>
      <c r="AD2336" s="51">
        <v>33.272957254899701</v>
      </c>
      <c r="AE2336" s="19">
        <v>0.101296725417342</v>
      </c>
      <c r="AF2336" s="87">
        <v>27.906904590345199</v>
      </c>
      <c r="AG2336" s="19">
        <v>1.52183409263671E-2</v>
      </c>
      <c r="AH2336" s="51">
        <v>-0.27698689918906899</v>
      </c>
      <c r="AI2336" s="19">
        <v>-1.51026399425973E-2</v>
      </c>
      <c r="AJ2336" s="51">
        <v>12.2166532127303</v>
      </c>
      <c r="AK2336" s="19">
        <v>1.09585390000255</v>
      </c>
      <c r="AL2336" s="19">
        <v>6.05289431787241E-2</v>
      </c>
      <c r="AM2336" s="51">
        <v>70.418185462825903</v>
      </c>
      <c r="AN2336" s="15"/>
      <c r="AO2336" s="22">
        <v>4.4102208659751299E-2</v>
      </c>
      <c r="AP2336" s="22">
        <v>-4.5507054711415501E-2</v>
      </c>
      <c r="AQ2336" s="22">
        <v>8.0464489268779305E-2</v>
      </c>
      <c r="AR2336" s="22">
        <v>-0.136800792263821</v>
      </c>
      <c r="AS2336" s="20">
        <v>8</v>
      </c>
      <c r="AT2336" s="20">
        <v>4</v>
      </c>
      <c r="AU2336" s="20">
        <v>7</v>
      </c>
      <c r="AV2336" s="21">
        <v>5</v>
      </c>
      <c r="AW2336" s="15"/>
      <c r="AX2336" s="25">
        <v>0.14550601047623801</v>
      </c>
      <c r="AY2336" s="26">
        <v>0.30437808229271501</v>
      </c>
      <c r="AZ2336" s="26">
        <v>0.96446242101228596</v>
      </c>
      <c r="BA2336" s="26">
        <v>0.42670413895120901</v>
      </c>
      <c r="BB2336" s="85">
        <v>1.49974827195001E-2</v>
      </c>
      <c r="BC2336" s="88">
        <v>-26.194042595103401</v>
      </c>
      <c r="BD2336" s="18">
        <v>43843</v>
      </c>
      <c r="BE2336" s="18">
        <v>43914</v>
      </c>
      <c r="BF2336" s="20"/>
      <c r="BG2336" s="18"/>
    </row>
    <row r="2337" spans="2:59" x14ac:dyDescent="0.25">
      <c r="B2337" s="14" t="s">
        <v>7184</v>
      </c>
      <c r="C2337" s="14" t="s">
        <v>7185</v>
      </c>
      <c r="D2337" s="14" t="s">
        <v>7167</v>
      </c>
      <c r="E2337" s="16" t="s">
        <v>94</v>
      </c>
      <c r="F2337" s="16" t="s">
        <v>69</v>
      </c>
      <c r="G2337" s="81" t="s">
        <v>115</v>
      </c>
      <c r="H2337" s="82" t="s">
        <v>190</v>
      </c>
      <c r="I2337" s="17" t="s">
        <v>31</v>
      </c>
      <c r="J2337" s="17" t="s">
        <v>7186</v>
      </c>
      <c r="L2337" s="18">
        <v>44022</v>
      </c>
      <c r="M2337" s="83">
        <v>1972.7010999992499</v>
      </c>
      <c r="N2337" s="84">
        <v>1972.7010999992499</v>
      </c>
      <c r="O2337" s="84">
        <v>2105.6334999986002</v>
      </c>
      <c r="P2337" s="85">
        <f t="shared" si="36"/>
        <v>0.93686821567027756</v>
      </c>
      <c r="Q2337" s="18">
        <v>43843</v>
      </c>
      <c r="R2337" s="86">
        <v>9834152.1359999999</v>
      </c>
      <c r="S2337" s="86">
        <v>8328491.07675</v>
      </c>
      <c r="T2337" s="15"/>
      <c r="U2337" s="19">
        <v>6.3205280330294001E-3</v>
      </c>
      <c r="V2337" s="51">
        <v>0.67396571866993304</v>
      </c>
      <c r="W2337" s="19">
        <v>4.7518507724817E-2</v>
      </c>
      <c r="X2337" s="51">
        <v>5.5407680235512098</v>
      </c>
      <c r="Y2337" s="19">
        <v>-5.3410424496178201E-2</v>
      </c>
      <c r="Z2337" s="51">
        <v>13.9906310086371</v>
      </c>
      <c r="AA2337" s="19">
        <v>5.4110569388285498E-2</v>
      </c>
      <c r="AB2337" s="51">
        <v>25.987723842001301</v>
      </c>
      <c r="AC2337" s="19">
        <v>7.90108789842634E-2</v>
      </c>
      <c r="AD2337" s="51">
        <v>32.186943396693103</v>
      </c>
      <c r="AE2337" s="19">
        <v>8.4884238840459106E-2</v>
      </c>
      <c r="AF2337" s="87">
        <v>26.265655932657001</v>
      </c>
      <c r="AG2337" s="19">
        <v>1.5079272825460101E-2</v>
      </c>
      <c r="AH2337" s="51">
        <v>-0.29089370927977098</v>
      </c>
      <c r="AI2337" s="19">
        <v>-1.7689887952656101E-2</v>
      </c>
      <c r="AJ2337" s="51">
        <v>11.957928411735301</v>
      </c>
      <c r="AK2337" s="19">
        <v>0.97270109999924903</v>
      </c>
      <c r="AL2337" s="19">
        <v>5.5440606540287297E-2</v>
      </c>
      <c r="AM2337" s="51">
        <v>58.102905462495997</v>
      </c>
      <c r="AN2337" s="15"/>
      <c r="AO2337" s="22">
        <v>4.4087939239034299E-2</v>
      </c>
      <c r="AP2337" s="22">
        <v>-4.5520153436009403E-2</v>
      </c>
      <c r="AQ2337" s="22">
        <v>8.0020561612473104E-2</v>
      </c>
      <c r="AR2337" s="22">
        <v>-0.13716729957464799</v>
      </c>
      <c r="AS2337" s="20">
        <v>8</v>
      </c>
      <c r="AT2337" s="20">
        <v>4</v>
      </c>
      <c r="AU2337" s="20">
        <v>7</v>
      </c>
      <c r="AV2337" s="21">
        <v>5</v>
      </c>
      <c r="AW2337" s="15"/>
      <c r="AX2337" s="25">
        <v>0.14550614567327999</v>
      </c>
      <c r="AY2337" s="26">
        <v>0.27056572482206298</v>
      </c>
      <c r="AZ2337" s="26">
        <v>0.9428550603443</v>
      </c>
      <c r="BA2337" s="26">
        <v>0.37881324141744699</v>
      </c>
      <c r="BB2337" s="85">
        <v>1.4997173461852101E-2</v>
      </c>
      <c r="BC2337" s="88">
        <v>-26.265800767258</v>
      </c>
      <c r="BD2337" s="18">
        <v>43843</v>
      </c>
      <c r="BE2337" s="18">
        <v>43914</v>
      </c>
      <c r="BF2337" s="20"/>
      <c r="BG2337" s="18"/>
    </row>
    <row r="2338" spans="2:59" x14ac:dyDescent="0.25">
      <c r="B2338" s="14" t="s">
        <v>7187</v>
      </c>
      <c r="C2338" s="14" t="s">
        <v>7188</v>
      </c>
      <c r="D2338" s="14" t="s">
        <v>7189</v>
      </c>
      <c r="E2338" s="16" t="s">
        <v>73</v>
      </c>
      <c r="F2338" s="16" t="s">
        <v>69</v>
      </c>
      <c r="G2338" s="81" t="s">
        <v>38</v>
      </c>
      <c r="H2338" s="82" t="s">
        <v>39</v>
      </c>
      <c r="I2338" s="17" t="s">
        <v>31</v>
      </c>
      <c r="J2338" s="17" t="s">
        <v>7190</v>
      </c>
      <c r="L2338" s="18">
        <v>44022</v>
      </c>
      <c r="M2338" s="83">
        <v>755.22439999971505</v>
      </c>
      <c r="N2338" s="84">
        <v>755.22439999971505</v>
      </c>
      <c r="O2338" s="84">
        <v>979.96169999986898</v>
      </c>
      <c r="P2338" s="85">
        <f t="shared" si="36"/>
        <v>0.77066726179177825</v>
      </c>
      <c r="Q2338" s="18">
        <v>43756</v>
      </c>
      <c r="R2338" s="86">
        <v>3526867.2429999998</v>
      </c>
      <c r="S2338" s="86">
        <v>4881119.2670390597</v>
      </c>
      <c r="T2338" s="15"/>
      <c r="U2338" s="19">
        <v>-8.6482198730664095E-4</v>
      </c>
      <c r="V2338" s="51">
        <v>-4.4569283363671303E-2</v>
      </c>
      <c r="W2338" s="19">
        <v>-7.0197961149460796E-3</v>
      </c>
      <c r="X2338" s="51">
        <v>8.6937639571260703E-2</v>
      </c>
      <c r="Y2338" s="19">
        <v>-0.204882905629347</v>
      </c>
      <c r="Z2338" s="51">
        <v>-1.1566171046870299</v>
      </c>
      <c r="AA2338" s="19">
        <v>-0.203726926803938</v>
      </c>
      <c r="AB2338" s="51">
        <v>0.20397422276437299</v>
      </c>
      <c r="AC2338" s="19"/>
      <c r="AD2338" s="51"/>
      <c r="AE2338" s="19"/>
      <c r="AF2338" s="87"/>
      <c r="AG2338" s="19">
        <v>1.8574080122561999E-2</v>
      </c>
      <c r="AH2338" s="51">
        <v>5.8587020430422902E-2</v>
      </c>
      <c r="AI2338" s="19">
        <v>-0.14929224685780401</v>
      </c>
      <c r="AJ2338" s="51">
        <v>-1.2023074787866801</v>
      </c>
      <c r="AK2338" s="19">
        <v>-0.259759039357014</v>
      </c>
      <c r="AL2338" s="19">
        <v>-0.15070985018974201</v>
      </c>
      <c r="AM2338" s="51">
        <v>-2.0459479868877701</v>
      </c>
      <c r="AN2338" s="15"/>
      <c r="AO2338" s="22">
        <v>7.9483668279863195E-2</v>
      </c>
      <c r="AP2338" s="22">
        <v>-0.136947114152426</v>
      </c>
      <c r="AQ2338" s="22">
        <v>0.13088384582078999</v>
      </c>
      <c r="AR2338" s="22">
        <v>-0.15080968920388799</v>
      </c>
      <c r="AS2338" s="20">
        <v>5</v>
      </c>
      <c r="AT2338" s="20">
        <v>7</v>
      </c>
      <c r="AU2338" s="20">
        <v>7</v>
      </c>
      <c r="AV2338" s="21">
        <v>5</v>
      </c>
      <c r="AW2338" s="15"/>
      <c r="AX2338" s="25">
        <v>0.33458182456379298</v>
      </c>
      <c r="AY2338" s="26">
        <v>-0.400144894872483</v>
      </c>
      <c r="AZ2338" s="26">
        <v>-2.1777880982682501E-2</v>
      </c>
      <c r="BA2338" s="26">
        <v>-0.53434131180165401</v>
      </c>
      <c r="BB2338" s="85">
        <v>3.4000396699812002E-2</v>
      </c>
      <c r="BC2338" s="88">
        <v>-43.262976502010098</v>
      </c>
      <c r="BD2338" s="18">
        <v>43756</v>
      </c>
      <c r="BE2338" s="18">
        <v>43914</v>
      </c>
      <c r="BF2338" s="20"/>
      <c r="BG2338" s="18"/>
    </row>
    <row r="2339" spans="2:59" x14ac:dyDescent="0.25">
      <c r="B2339" s="14" t="s">
        <v>7191</v>
      </c>
      <c r="C2339" s="14" t="s">
        <v>7192</v>
      </c>
      <c r="D2339" s="14" t="s">
        <v>7189</v>
      </c>
      <c r="E2339" s="16" t="s">
        <v>77</v>
      </c>
      <c r="F2339" s="16" t="s">
        <v>69</v>
      </c>
      <c r="G2339" s="81" t="s">
        <v>38</v>
      </c>
      <c r="H2339" s="82" t="s">
        <v>39</v>
      </c>
      <c r="I2339" s="17" t="s">
        <v>31</v>
      </c>
      <c r="J2339" s="17" t="s">
        <v>7193</v>
      </c>
      <c r="L2339" s="18">
        <v>44022</v>
      </c>
      <c r="M2339" s="83">
        <v>4009.0885000005401</v>
      </c>
      <c r="N2339" s="84">
        <v>4009.0885000005401</v>
      </c>
      <c r="O2339" s="84">
        <v>5274.25</v>
      </c>
      <c r="P2339" s="85">
        <f t="shared" si="36"/>
        <v>0.76012485187477652</v>
      </c>
      <c r="Q2339" s="18">
        <v>43756</v>
      </c>
      <c r="R2339" s="86">
        <v>5141607.4129999997</v>
      </c>
      <c r="S2339" s="86">
        <v>6081707.5745781297</v>
      </c>
      <c r="T2339" s="15"/>
      <c r="U2339" s="19">
        <v>-9.1659953523048898E-4</v>
      </c>
      <c r="V2339" s="51">
        <v>-4.9747038156056099E-2</v>
      </c>
      <c r="W2339" s="19">
        <v>-8.5611047343263601E-3</v>
      </c>
      <c r="X2339" s="51">
        <v>-6.7193222366768196E-2</v>
      </c>
      <c r="Y2339" s="19">
        <v>-0.21234117625048399</v>
      </c>
      <c r="Z2339" s="51">
        <v>-1.9024441668007099</v>
      </c>
      <c r="AA2339" s="19">
        <v>-0.21867600643599899</v>
      </c>
      <c r="AB2339" s="51">
        <v>-1.2909337404416901</v>
      </c>
      <c r="AC2339" s="19">
        <v>-0.28540703254373501</v>
      </c>
      <c r="AD2339" s="51">
        <v>-4.2548477561213103</v>
      </c>
      <c r="AE2339" s="19">
        <v>-0.25345345571258798</v>
      </c>
      <c r="AF2339" s="87">
        <v>-7.56811352266232</v>
      </c>
      <c r="AG2339" s="19">
        <v>1.8046785389742599E-2</v>
      </c>
      <c r="AH2339" s="51">
        <v>5.8575471484800801E-3</v>
      </c>
      <c r="AI2339" s="19">
        <v>-0.157708243845263</v>
      </c>
      <c r="AJ2339" s="51">
        <v>-2.0439071775326698</v>
      </c>
      <c r="AK2339" s="19">
        <v>0.39922653693065502</v>
      </c>
      <c r="AL2339" s="19">
        <v>2.2683693608996702E-2</v>
      </c>
      <c r="AM2339" s="51">
        <v>-56.921379419683902</v>
      </c>
      <c r="AN2339" s="15"/>
      <c r="AO2339" s="22">
        <v>7.9427764456340796E-2</v>
      </c>
      <c r="AP2339" s="22">
        <v>-0.13708124627097301</v>
      </c>
      <c r="AQ2339" s="22">
        <v>0.12912829418928601</v>
      </c>
      <c r="AR2339" s="22">
        <v>-0.15217177642262</v>
      </c>
      <c r="AS2339" s="20">
        <v>5</v>
      </c>
      <c r="AT2339" s="20">
        <v>7</v>
      </c>
      <c r="AU2339" s="20">
        <v>6</v>
      </c>
      <c r="AV2339" s="21">
        <v>6</v>
      </c>
      <c r="AW2339" s="15"/>
      <c r="AX2339" s="25">
        <v>0.33466073491377801</v>
      </c>
      <c r="AY2339" s="26">
        <v>-0.44652759091241001</v>
      </c>
      <c r="AZ2339" s="26">
        <v>-0.68135633226938797</v>
      </c>
      <c r="BA2339" s="26">
        <v>-0.59509797305054202</v>
      </c>
      <c r="BB2339" s="85">
        <v>3.4005437010637303E-2</v>
      </c>
      <c r="BC2339" s="88">
        <v>-43.725284163607299</v>
      </c>
      <c r="BD2339" s="18">
        <v>43756</v>
      </c>
      <c r="BE2339" s="18">
        <v>43914</v>
      </c>
      <c r="BF2339" s="20"/>
      <c r="BG2339" s="18"/>
    </row>
    <row r="2340" spans="2:59" x14ac:dyDescent="0.25">
      <c r="B2340" s="14" t="s">
        <v>7194</v>
      </c>
      <c r="C2340" s="14" t="s">
        <v>7195</v>
      </c>
      <c r="D2340" s="14" t="s">
        <v>7189</v>
      </c>
      <c r="E2340" s="16" t="s">
        <v>80</v>
      </c>
      <c r="F2340" s="16" t="s">
        <v>69</v>
      </c>
      <c r="G2340" s="81" t="s">
        <v>38</v>
      </c>
      <c r="H2340" s="82" t="s">
        <v>39</v>
      </c>
      <c r="I2340" s="17" t="s">
        <v>31</v>
      </c>
      <c r="J2340" s="17" t="s">
        <v>7196</v>
      </c>
      <c r="L2340" s="18">
        <v>44022</v>
      </c>
      <c r="M2340" s="83">
        <v>3266.09070000052</v>
      </c>
      <c r="N2340" s="84">
        <v>3266.09070000052</v>
      </c>
      <c r="O2340" s="84">
        <v>4347.4974000006896</v>
      </c>
      <c r="P2340" s="85">
        <f t="shared" si="36"/>
        <v>0.75125765457617111</v>
      </c>
      <c r="Q2340" s="18">
        <v>43756</v>
      </c>
      <c r="R2340" s="86">
        <v>17668216.173</v>
      </c>
      <c r="S2340" s="86">
        <v>19789161.242656201</v>
      </c>
      <c r="T2340" s="15"/>
      <c r="U2340" s="19">
        <v>-9.6068452057806997E-4</v>
      </c>
      <c r="V2340" s="51">
        <v>-5.4155536690814202E-2</v>
      </c>
      <c r="W2340" s="19">
        <v>-9.8723234596036508E-3</v>
      </c>
      <c r="X2340" s="51">
        <v>-0.198315094894497</v>
      </c>
      <c r="Y2340" s="19">
        <v>-0.218639616623404</v>
      </c>
      <c r="Z2340" s="51">
        <v>-2.5322882040927701</v>
      </c>
      <c r="AA2340" s="19">
        <v>-0.23118943931243799</v>
      </c>
      <c r="AB2340" s="51">
        <v>-2.5422770280856599</v>
      </c>
      <c r="AC2340" s="19">
        <v>-0.30808258696837598</v>
      </c>
      <c r="AD2340" s="51">
        <v>-6.5224031985853799</v>
      </c>
      <c r="AE2340" s="19">
        <v>-0.28868861845607202</v>
      </c>
      <c r="AF2340" s="87">
        <v>-11.0916297970107</v>
      </c>
      <c r="AG2340" s="19">
        <v>1.7597783804376401E-2</v>
      </c>
      <c r="AH2340" s="51">
        <v>-3.90426113881404E-2</v>
      </c>
      <c r="AI2340" s="19">
        <v>-0.16481206479045801</v>
      </c>
      <c r="AJ2340" s="51">
        <v>-2.7542892720521199</v>
      </c>
      <c r="AK2340" s="19">
        <v>0.139910176456469</v>
      </c>
      <c r="AL2340" s="19">
        <v>8.7821826273284404E-3</v>
      </c>
      <c r="AM2340" s="51">
        <v>-82.853015467058896</v>
      </c>
      <c r="AN2340" s="15"/>
      <c r="AO2340" s="22">
        <v>7.9380157674677307E-2</v>
      </c>
      <c r="AP2340" s="22">
        <v>-0.137195425494574</v>
      </c>
      <c r="AQ2340" s="22">
        <v>0.12763500209810399</v>
      </c>
      <c r="AR2340" s="22">
        <v>-0.153330381672276</v>
      </c>
      <c r="AS2340" s="20">
        <v>5</v>
      </c>
      <c r="AT2340" s="20">
        <v>7</v>
      </c>
      <c r="AU2340" s="20">
        <v>5</v>
      </c>
      <c r="AV2340" s="21">
        <v>7</v>
      </c>
      <c r="AW2340" s="15"/>
      <c r="AX2340" s="25">
        <v>0.33472893308324297</v>
      </c>
      <c r="AY2340" s="26">
        <v>-0.485358892666227</v>
      </c>
      <c r="AZ2340" s="26">
        <v>-1.23376411314712</v>
      </c>
      <c r="BA2340" s="26">
        <v>-0.64575690023593801</v>
      </c>
      <c r="BB2340" s="85">
        <v>3.4009832044503099E-2</v>
      </c>
      <c r="BC2340" s="88">
        <v>-44.116145992418801</v>
      </c>
      <c r="BD2340" s="18">
        <v>43756</v>
      </c>
      <c r="BE2340" s="18">
        <v>43914</v>
      </c>
      <c r="BF2340" s="20"/>
      <c r="BG2340" s="18"/>
    </row>
    <row r="2341" spans="2:59" x14ac:dyDescent="0.25">
      <c r="B2341" s="14" t="s">
        <v>7197</v>
      </c>
      <c r="C2341" s="14" t="s">
        <v>7198</v>
      </c>
      <c r="D2341" s="14" t="s">
        <v>7189</v>
      </c>
      <c r="E2341" s="16" t="s">
        <v>83</v>
      </c>
      <c r="F2341" s="16" t="s">
        <v>69</v>
      </c>
      <c r="G2341" s="81" t="s">
        <v>38</v>
      </c>
      <c r="H2341" s="82" t="s">
        <v>39</v>
      </c>
      <c r="I2341" s="17" t="s">
        <v>31</v>
      </c>
      <c r="J2341" s="17" t="s">
        <v>7199</v>
      </c>
      <c r="L2341" s="18">
        <v>44022</v>
      </c>
      <c r="M2341" s="83">
        <v>780.6875</v>
      </c>
      <c r="N2341" s="84">
        <v>780.6875</v>
      </c>
      <c r="O2341" s="84">
        <v>1044.4893999993801</v>
      </c>
      <c r="P2341" s="85">
        <f t="shared" si="36"/>
        <v>0.74743458382676098</v>
      </c>
      <c r="Q2341" s="18">
        <v>43756</v>
      </c>
      <c r="R2341" s="86">
        <v>1309239.318</v>
      </c>
      <c r="S2341" s="86">
        <v>3388954.7191445301</v>
      </c>
      <c r="T2341" s="15"/>
      <c r="U2341" s="19">
        <v>-9.7984114745486295E-4</v>
      </c>
      <c r="V2341" s="51">
        <v>-5.6071199378493503E-2</v>
      </c>
      <c r="W2341" s="19">
        <v>-1.04419251811123E-2</v>
      </c>
      <c r="X2341" s="51">
        <v>-0.25527526704536302</v>
      </c>
      <c r="Y2341" s="19">
        <v>-0.221362419158977</v>
      </c>
      <c r="Z2341" s="51">
        <v>-2.8045684576500198</v>
      </c>
      <c r="AA2341" s="19">
        <v>-0.236567524469283</v>
      </c>
      <c r="AB2341" s="51">
        <v>-3.0800855437701098</v>
      </c>
      <c r="AC2341" s="19">
        <v>-0.31771606098744098</v>
      </c>
      <c r="AD2341" s="51">
        <v>-7.4857506004918797</v>
      </c>
      <c r="AE2341" s="19">
        <v>-0.303485323531204</v>
      </c>
      <c r="AF2341" s="87">
        <v>-12.5713003045239</v>
      </c>
      <c r="AG2341" s="19">
        <v>1.74025935775717E-2</v>
      </c>
      <c r="AH2341" s="51">
        <v>-5.8561634068610098E-2</v>
      </c>
      <c r="AI2341" s="19">
        <v>-0.167882034545182</v>
      </c>
      <c r="AJ2341" s="51">
        <v>-3.0612862475245501</v>
      </c>
      <c r="AK2341" s="19">
        <v>-0.21564564338303199</v>
      </c>
      <c r="AL2341" s="19">
        <v>-6.2847453958093005E-2</v>
      </c>
      <c r="AM2341" s="51">
        <v>-18.119344289589201</v>
      </c>
      <c r="AN2341" s="15"/>
      <c r="AO2341" s="22">
        <v>7.9359375995409195E-2</v>
      </c>
      <c r="AP2341" s="22">
        <v>-0.13724511215608801</v>
      </c>
      <c r="AQ2341" s="22">
        <v>0.126986489047413</v>
      </c>
      <c r="AR2341" s="22">
        <v>-0.15383372037016699</v>
      </c>
      <c r="AS2341" s="20">
        <v>5</v>
      </c>
      <c r="AT2341" s="20">
        <v>7</v>
      </c>
      <c r="AU2341" s="20">
        <v>4</v>
      </c>
      <c r="AV2341" s="21">
        <v>8</v>
      </c>
      <c r="AW2341" s="15"/>
      <c r="AX2341" s="25">
        <v>0.334758917505387</v>
      </c>
      <c r="AY2341" s="26">
        <v>-0.50204995727926904</v>
      </c>
      <c r="AZ2341" s="26">
        <v>-1.4710810145425099</v>
      </c>
      <c r="BA2341" s="26">
        <v>-0.66747285837664105</v>
      </c>
      <c r="BB2341" s="85">
        <v>3.4011775993894801E-2</v>
      </c>
      <c r="BC2341" s="88">
        <v>-44.285236403520699</v>
      </c>
      <c r="BD2341" s="18">
        <v>43756</v>
      </c>
      <c r="BE2341" s="18">
        <v>43914</v>
      </c>
      <c r="BF2341" s="20"/>
      <c r="BG2341" s="18"/>
    </row>
    <row r="2342" spans="2:59" x14ac:dyDescent="0.25">
      <c r="B2342" s="14" t="s">
        <v>7200</v>
      </c>
      <c r="C2342" s="14" t="s">
        <v>7201</v>
      </c>
      <c r="D2342" s="14" t="s">
        <v>7189</v>
      </c>
      <c r="E2342" s="16" t="s">
        <v>59</v>
      </c>
      <c r="F2342" s="16" t="s">
        <v>69</v>
      </c>
      <c r="G2342" s="81" t="s">
        <v>38</v>
      </c>
      <c r="H2342" s="82" t="s">
        <v>39</v>
      </c>
      <c r="I2342" s="17" t="s">
        <v>31</v>
      </c>
      <c r="J2342" s="17" t="s">
        <v>7202</v>
      </c>
      <c r="L2342" s="18">
        <v>44022</v>
      </c>
      <c r="M2342" s="83">
        <v>1040.5749999992499</v>
      </c>
      <c r="N2342" s="84">
        <v>1040.5749999992499</v>
      </c>
      <c r="O2342" s="84">
        <v>1365.06750000082</v>
      </c>
      <c r="P2342" s="85">
        <f t="shared" si="36"/>
        <v>0.76228831174914413</v>
      </c>
      <c r="Q2342" s="18">
        <v>43756</v>
      </c>
      <c r="R2342" s="86">
        <v>55163.273000000001</v>
      </c>
      <c r="S2342" s="86">
        <v>59978.163274780301</v>
      </c>
      <c r="T2342" s="15"/>
      <c r="U2342" s="19">
        <v>-9.0588885450415503E-4</v>
      </c>
      <c r="V2342" s="51">
        <v>-4.8675970083422698E-2</v>
      </c>
      <c r="W2342" s="19">
        <v>-8.2432350009184994E-3</v>
      </c>
      <c r="X2342" s="51">
        <v>-3.5406249025982099E-2</v>
      </c>
      <c r="Y2342" s="19">
        <v>-0.21080798867216799</v>
      </c>
      <c r="Z2342" s="51">
        <v>-1.7491254089691199</v>
      </c>
      <c r="AA2342" s="19">
        <v>-0.215614427012042</v>
      </c>
      <c r="AB2342" s="51">
        <v>-0.98477579804602999</v>
      </c>
      <c r="AC2342" s="19">
        <v>-0.277312878329249</v>
      </c>
      <c r="AD2342" s="51">
        <v>-3.4454323346726601</v>
      </c>
      <c r="AE2342" s="19">
        <v>-0.23767013913951801</v>
      </c>
      <c r="AF2342" s="87">
        <v>-5.9897818653553303</v>
      </c>
      <c r="AG2342" s="19">
        <v>1.8155520876462099E-2</v>
      </c>
      <c r="AH2342" s="51">
        <v>1.6731095820432501E-2</v>
      </c>
      <c r="AI2342" s="19">
        <v>-0.15597852633261899</v>
      </c>
      <c r="AJ2342" s="51">
        <v>-1.87093542626826</v>
      </c>
      <c r="AK2342" s="19">
        <v>4.0574999999080298E-2</v>
      </c>
      <c r="AL2342" s="19">
        <v>7.9107708625087998E-3</v>
      </c>
      <c r="AM2342" s="51">
        <v>-5.5437653278204397</v>
      </c>
      <c r="AN2342" s="15"/>
      <c r="AO2342" s="22">
        <v>7.9439306386120706E-2</v>
      </c>
      <c r="AP2342" s="22">
        <v>-0.13705355237922001</v>
      </c>
      <c r="AQ2342" s="22">
        <v>0.12949030961142899</v>
      </c>
      <c r="AR2342" s="22">
        <v>-0.15189096172616701</v>
      </c>
      <c r="AS2342" s="20">
        <v>5</v>
      </c>
      <c r="AT2342" s="20">
        <v>7</v>
      </c>
      <c r="AU2342" s="20">
        <v>7</v>
      </c>
      <c r="AV2342" s="21">
        <v>5</v>
      </c>
      <c r="AW2342" s="15"/>
      <c r="AX2342" s="25">
        <v>0.33464434792520498</v>
      </c>
      <c r="AY2342" s="26">
        <v>-0.437028093626395</v>
      </c>
      <c r="AZ2342" s="26">
        <v>-0.54621440619484896</v>
      </c>
      <c r="BA2342" s="26">
        <v>-0.58267626981887599</v>
      </c>
      <c r="BB2342" s="85">
        <v>3.4004386548149301E-2</v>
      </c>
      <c r="BC2342" s="88">
        <v>-43.630201436986702</v>
      </c>
      <c r="BD2342" s="18">
        <v>43756</v>
      </c>
      <c r="BE2342" s="18">
        <v>43914</v>
      </c>
      <c r="BF2342" s="20"/>
      <c r="BG2342" s="18"/>
    </row>
    <row r="2343" spans="2:59" x14ac:dyDescent="0.25">
      <c r="B2343" s="14" t="s">
        <v>7203</v>
      </c>
      <c r="C2343" s="14" t="s">
        <v>7204</v>
      </c>
      <c r="D2343" s="14" t="s">
        <v>7189</v>
      </c>
      <c r="E2343" s="16" t="s">
        <v>87</v>
      </c>
      <c r="F2343" s="16" t="s">
        <v>69</v>
      </c>
      <c r="G2343" s="81" t="s">
        <v>38</v>
      </c>
      <c r="H2343" s="82" t="s">
        <v>39</v>
      </c>
      <c r="I2343" s="17" t="s">
        <v>31</v>
      </c>
      <c r="J2343" s="17" t="s">
        <v>7205</v>
      </c>
      <c r="L2343" s="18">
        <v>44022</v>
      </c>
      <c r="M2343" s="83">
        <v>878.71439999993902</v>
      </c>
      <c r="N2343" s="84">
        <v>878.71439999993902</v>
      </c>
      <c r="O2343" s="84">
        <v>1144.6953999996199</v>
      </c>
      <c r="P2343" s="85">
        <f t="shared" si="36"/>
        <v>0.76764036965661853</v>
      </c>
      <c r="Q2343" s="18">
        <v>43756</v>
      </c>
      <c r="R2343" s="86">
        <v>11751429.359999999</v>
      </c>
      <c r="S2343" s="86">
        <v>14184244.750375001</v>
      </c>
      <c r="T2343" s="15"/>
      <c r="U2343" s="19">
        <v>-8.7971627999650103E-4</v>
      </c>
      <c r="V2343" s="51">
        <v>-4.6058712632657303E-2</v>
      </c>
      <c r="W2343" s="19">
        <v>-7.4603600596674403E-3</v>
      </c>
      <c r="X2343" s="51">
        <v>4.2881245099124499E-2</v>
      </c>
      <c r="Y2343" s="19">
        <v>-0.207020984496921</v>
      </c>
      <c r="Z2343" s="51">
        <v>-1.37042499144445</v>
      </c>
      <c r="AA2343" s="19">
        <v>-0.208026997481356</v>
      </c>
      <c r="AB2343" s="51">
        <v>-0.22603284497745299</v>
      </c>
      <c r="AC2343" s="19">
        <v>-0.26582240830059201</v>
      </c>
      <c r="AD2343" s="51">
        <v>-2.29638533180696</v>
      </c>
      <c r="AE2343" s="19">
        <v>-0.22257553399424099</v>
      </c>
      <c r="AF2343" s="87">
        <v>-4.4803213508275803</v>
      </c>
      <c r="AG2343" s="19">
        <v>1.84233437757939E-2</v>
      </c>
      <c r="AH2343" s="51">
        <v>4.3513385753613E-2</v>
      </c>
      <c r="AI2343" s="19">
        <v>-0.15170536092773501</v>
      </c>
      <c r="AJ2343" s="51">
        <v>-1.44361888577987</v>
      </c>
      <c r="AK2343" s="19">
        <v>-0.121285600000265</v>
      </c>
      <c r="AL2343" s="19">
        <v>-3.5285710227071797E-2</v>
      </c>
      <c r="AM2343" s="51">
        <v>-6.5761395641020499</v>
      </c>
      <c r="AN2343" s="15"/>
      <c r="AO2343" s="22">
        <v>7.9467637535344707E-2</v>
      </c>
      <c r="AP2343" s="22">
        <v>-0.13698554004629801</v>
      </c>
      <c r="AQ2343" s="22">
        <v>0.130381997081713</v>
      </c>
      <c r="AR2343" s="22">
        <v>-0.15119908316599301</v>
      </c>
      <c r="AS2343" s="20">
        <v>5</v>
      </c>
      <c r="AT2343" s="20">
        <v>7</v>
      </c>
      <c r="AU2343" s="20">
        <v>7</v>
      </c>
      <c r="AV2343" s="21">
        <v>5</v>
      </c>
      <c r="AW2343" s="15"/>
      <c r="AX2343" s="25">
        <v>0.33460428998048902</v>
      </c>
      <c r="AY2343" s="26">
        <v>-0.41348633460256701</v>
      </c>
      <c r="AZ2343" s="26">
        <v>-0.211412855537219</v>
      </c>
      <c r="BA2343" s="26">
        <v>-0.55184426557298105</v>
      </c>
      <c r="BB2343" s="85">
        <v>3.4001827473693999E-2</v>
      </c>
      <c r="BC2343" s="88">
        <v>-43.395448256342199</v>
      </c>
      <c r="BD2343" s="18">
        <v>43756</v>
      </c>
      <c r="BE2343" s="18">
        <v>43914</v>
      </c>
      <c r="BF2343" s="20"/>
      <c r="BG2343" s="18"/>
    </row>
    <row r="2344" spans="2:59" x14ac:dyDescent="0.25">
      <c r="B2344" s="14" t="s">
        <v>7206</v>
      </c>
      <c r="C2344" s="14" t="s">
        <v>7207</v>
      </c>
      <c r="D2344" s="14" t="s">
        <v>7189</v>
      </c>
      <c r="E2344" s="16" t="s">
        <v>91</v>
      </c>
      <c r="F2344" s="16" t="s">
        <v>69</v>
      </c>
      <c r="G2344" s="81" t="s">
        <v>38</v>
      </c>
      <c r="H2344" s="82" t="s">
        <v>39</v>
      </c>
      <c r="I2344" s="17" t="s">
        <v>31</v>
      </c>
      <c r="J2344" s="17" t="s">
        <v>7208</v>
      </c>
      <c r="L2344" s="18">
        <v>44022</v>
      </c>
      <c r="M2344" s="83">
        <v>996.72369999997295</v>
      </c>
      <c r="N2344" s="84">
        <v>996.72369999997295</v>
      </c>
      <c r="O2344" s="84">
        <v>1333.5263999998599</v>
      </c>
      <c r="P2344" s="85">
        <f t="shared" si="36"/>
        <v>0.74743454647772822</v>
      </c>
      <c r="Q2344" s="18">
        <v>43756</v>
      </c>
      <c r="R2344" s="86">
        <v>6546354.9979999997</v>
      </c>
      <c r="S2344" s="86">
        <v>7357916.7724765604</v>
      </c>
      <c r="T2344" s="15"/>
      <c r="U2344" s="19">
        <v>-9.7985238699038702E-4</v>
      </c>
      <c r="V2344" s="51">
        <v>-5.6072323332045898E-2</v>
      </c>
      <c r="W2344" s="19">
        <v>-1.04418881992387E-2</v>
      </c>
      <c r="X2344" s="51">
        <v>-0.255271568858007</v>
      </c>
      <c r="Y2344" s="19">
        <v>-0.22136241073632801</v>
      </c>
      <c r="Z2344" s="51">
        <v>-2.80456761538517</v>
      </c>
      <c r="AA2344" s="19">
        <v>-0.23656752314302101</v>
      </c>
      <c r="AB2344" s="51">
        <v>-3.08008541114395</v>
      </c>
      <c r="AC2344" s="19">
        <v>-0.31771601643238701</v>
      </c>
      <c r="AD2344" s="51">
        <v>-7.4857461449864804</v>
      </c>
      <c r="AE2344" s="19">
        <v>-0.30348528597911401</v>
      </c>
      <c r="AF2344" s="87">
        <v>-12.5712965493149</v>
      </c>
      <c r="AG2344" s="19">
        <v>1.7402611560100902E-2</v>
      </c>
      <c r="AH2344" s="51">
        <v>-5.8559835815685801E-2</v>
      </c>
      <c r="AI2344" s="19">
        <v>-0.167882045932056</v>
      </c>
      <c r="AJ2344" s="51">
        <v>-3.0612873862119199</v>
      </c>
      <c r="AK2344" s="19">
        <v>-3.27629999992496E-3</v>
      </c>
      <c r="AL2344" s="19">
        <v>-2.1910240138822701E-4</v>
      </c>
      <c r="AM2344" s="51">
        <v>-97.171663112705602</v>
      </c>
      <c r="AN2344" s="15"/>
      <c r="AO2344" s="22">
        <v>7.9359431465491098E-2</v>
      </c>
      <c r="AP2344" s="22">
        <v>-0.13724511947933901</v>
      </c>
      <c r="AQ2344" s="22">
        <v>0.12698632753206801</v>
      </c>
      <c r="AR2344" s="22">
        <v>-0.15383365054818601</v>
      </c>
      <c r="AS2344" s="20">
        <v>5</v>
      </c>
      <c r="AT2344" s="20">
        <v>7</v>
      </c>
      <c r="AU2344" s="20">
        <v>4</v>
      </c>
      <c r="AV2344" s="21">
        <v>8</v>
      </c>
      <c r="AW2344" s="15"/>
      <c r="AX2344" s="25">
        <v>0.334758949605166</v>
      </c>
      <c r="AY2344" s="26">
        <v>-0.50204959488837597</v>
      </c>
      <c r="AZ2344" s="26">
        <v>-1.4710779073884599</v>
      </c>
      <c r="BA2344" s="26">
        <v>-0.66747245574151703</v>
      </c>
      <c r="BB2344" s="85">
        <v>3.4011779579996099E-2</v>
      </c>
      <c r="BC2344" s="88">
        <v>-44.285242496873302</v>
      </c>
      <c r="BD2344" s="18">
        <v>43756</v>
      </c>
      <c r="BE2344" s="18">
        <v>43914</v>
      </c>
      <c r="BF2344" s="20"/>
      <c r="BG2344" s="18"/>
    </row>
    <row r="2345" spans="2:59" x14ac:dyDescent="0.25">
      <c r="B2345" s="14" t="s">
        <v>7209</v>
      </c>
      <c r="C2345" s="14" t="s">
        <v>7210</v>
      </c>
      <c r="D2345" s="14" t="s">
        <v>7189</v>
      </c>
      <c r="E2345" s="16" t="s">
        <v>94</v>
      </c>
      <c r="F2345" s="16" t="s">
        <v>69</v>
      </c>
      <c r="G2345" s="81" t="s">
        <v>38</v>
      </c>
      <c r="H2345" s="82" t="s">
        <v>39</v>
      </c>
      <c r="I2345" s="17" t="s">
        <v>31</v>
      </c>
      <c r="J2345" s="17" t="s">
        <v>7208</v>
      </c>
      <c r="L2345" s="18">
        <v>44022</v>
      </c>
      <c r="M2345" s="83">
        <v>786.47869999986096</v>
      </c>
      <c r="N2345" s="84">
        <v>786.47869999986096</v>
      </c>
      <c r="O2345" s="84">
        <v>1058.3909000009301</v>
      </c>
      <c r="P2345" s="85">
        <f t="shared" si="36"/>
        <v>0.74308906095013649</v>
      </c>
      <c r="Q2345" s="18">
        <v>43756</v>
      </c>
      <c r="R2345" s="86">
        <v>8038580.9529999997</v>
      </c>
      <c r="S2345" s="86">
        <v>9257587.8880156204</v>
      </c>
      <c r="T2345" s="15"/>
      <c r="U2345" s="19">
        <v>-1.00169281813578E-3</v>
      </c>
      <c r="V2345" s="51">
        <v>-5.8256366446585203E-2</v>
      </c>
      <c r="W2345" s="19">
        <v>-1.10924109822008E-2</v>
      </c>
      <c r="X2345" s="51">
        <v>-0.32032384715421403</v>
      </c>
      <c r="Y2345" s="19">
        <v>-0.224462658369739</v>
      </c>
      <c r="Z2345" s="51">
        <v>-3.11459237872623</v>
      </c>
      <c r="AA2345" s="19">
        <v>-0.242667980117549</v>
      </c>
      <c r="AB2345" s="51">
        <v>-3.6901311085966899</v>
      </c>
      <c r="AC2345" s="19">
        <v>-0.32856176681874799</v>
      </c>
      <c r="AD2345" s="51">
        <v>-8.5703211836225801</v>
      </c>
      <c r="AE2345" s="19">
        <v>-0.320019622698892</v>
      </c>
      <c r="AF2345" s="87">
        <v>-14.224730221292701</v>
      </c>
      <c r="AG2345" s="19">
        <v>1.7179613692860599E-2</v>
      </c>
      <c r="AH2345" s="51">
        <v>-8.0859622539719594E-2</v>
      </c>
      <c r="AI2345" s="19">
        <v>-0.17137686442671099</v>
      </c>
      <c r="AJ2345" s="51">
        <v>-3.4107692356774399</v>
      </c>
      <c r="AK2345" s="19">
        <v>-0.213521300000139</v>
      </c>
      <c r="AL2345" s="19">
        <v>-1.5910174374766901E-2</v>
      </c>
      <c r="AM2345" s="51">
        <v>-118.196163112763</v>
      </c>
      <c r="AN2345" s="15"/>
      <c r="AO2345" s="22">
        <v>7.9335769791214303E-2</v>
      </c>
      <c r="AP2345" s="22">
        <v>-0.13730186788147</v>
      </c>
      <c r="AQ2345" s="22">
        <v>0.12624542531557401</v>
      </c>
      <c r="AR2345" s="22">
        <v>-0.154408434844372</v>
      </c>
      <c r="AS2345" s="20">
        <v>5</v>
      </c>
      <c r="AT2345" s="20">
        <v>7</v>
      </c>
      <c r="AU2345" s="20">
        <v>2</v>
      </c>
      <c r="AV2345" s="21">
        <v>10</v>
      </c>
      <c r="AW2345" s="15"/>
      <c r="AX2345" s="25">
        <v>0.33479337757977201</v>
      </c>
      <c r="AY2345" s="26">
        <v>-0.52098396444216599</v>
      </c>
      <c r="AZ2345" s="26">
        <v>-1.7401064427213</v>
      </c>
      <c r="BA2345" s="26">
        <v>-0.69206376659167301</v>
      </c>
      <c r="BB2345" s="85">
        <v>3.4014019338174002E-2</v>
      </c>
      <c r="BC2345" s="88">
        <v>-44.477876746736001</v>
      </c>
      <c r="BD2345" s="18">
        <v>43756</v>
      </c>
      <c r="BE2345" s="18">
        <v>43914</v>
      </c>
      <c r="BF2345" s="20"/>
      <c r="BG2345" s="18"/>
    </row>
    <row r="2346" spans="2:59" x14ac:dyDescent="0.25">
      <c r="B2346" s="14" t="s">
        <v>7211</v>
      </c>
      <c r="C2346" s="14" t="s">
        <v>7212</v>
      </c>
      <c r="D2346" s="14" t="s">
        <v>7213</v>
      </c>
      <c r="E2346" s="16" t="s">
        <v>77</v>
      </c>
      <c r="F2346" s="16" t="s">
        <v>69</v>
      </c>
      <c r="G2346" s="81" t="s">
        <v>29</v>
      </c>
      <c r="H2346" s="82" t="s">
        <v>39</v>
      </c>
      <c r="I2346" s="17" t="s">
        <v>31</v>
      </c>
      <c r="J2346" s="17" t="s">
        <v>7214</v>
      </c>
      <c r="L2346" s="18">
        <v>44022</v>
      </c>
      <c r="M2346" s="83">
        <v>1567.3422999996701</v>
      </c>
      <c r="N2346" s="84">
        <v>1567.3422999996701</v>
      </c>
      <c r="O2346" s="84">
        <v>2021.05519999936</v>
      </c>
      <c r="P2346" s="85">
        <f t="shared" si="36"/>
        <v>0.77550692331420068</v>
      </c>
      <c r="Q2346" s="18">
        <v>43756</v>
      </c>
      <c r="R2346" s="86">
        <v>924517.15399999998</v>
      </c>
      <c r="S2346" s="86">
        <v>1136042.24035547</v>
      </c>
      <c r="T2346" s="15"/>
      <c r="U2346" s="19">
        <v>-1.76973621728393E-3</v>
      </c>
      <c r="V2346" s="51">
        <v>-0.135060706361401</v>
      </c>
      <c r="W2346" s="19">
        <v>1.3500259265129E-3</v>
      </c>
      <c r="X2346" s="51">
        <v>0.92391984371715796</v>
      </c>
      <c r="Y2346" s="19">
        <v>-0.18294155413867</v>
      </c>
      <c r="Z2346" s="51">
        <v>1.0375180443806999</v>
      </c>
      <c r="AA2346" s="19">
        <v>-0.197339672504459</v>
      </c>
      <c r="AB2346" s="51">
        <v>0.84269965271232605</v>
      </c>
      <c r="AC2346" s="19">
        <v>-0.26920698625501199</v>
      </c>
      <c r="AD2346" s="51">
        <v>-2.6348431272490398</v>
      </c>
      <c r="AE2346" s="19">
        <v>-0.224722393012489</v>
      </c>
      <c r="AF2346" s="87">
        <v>-4.69500725265243</v>
      </c>
      <c r="AG2346" s="19">
        <v>2.0659510715631799E-2</v>
      </c>
      <c r="AH2346" s="51">
        <v>0.267130079737399</v>
      </c>
      <c r="AI2346" s="19">
        <v>-0.129670875318843</v>
      </c>
      <c r="AJ2346" s="51">
        <v>0.75982967510935895</v>
      </c>
      <c r="AK2346" s="19">
        <v>0.56734229999885399</v>
      </c>
      <c r="AL2346" s="19">
        <v>2.9106742105795998E-2</v>
      </c>
      <c r="AM2346" s="51">
        <v>-51.603453954041498</v>
      </c>
      <c r="AN2346" s="15"/>
      <c r="AO2346" s="22">
        <v>8.3801236816798297E-2</v>
      </c>
      <c r="AP2346" s="22">
        <v>-0.13236034710556899</v>
      </c>
      <c r="AQ2346" s="22">
        <v>0.123961206589302</v>
      </c>
      <c r="AR2346" s="22">
        <v>-0.14692457689219701</v>
      </c>
      <c r="AS2346" s="20">
        <v>5</v>
      </c>
      <c r="AT2346" s="20">
        <v>7</v>
      </c>
      <c r="AU2346" s="20">
        <v>6</v>
      </c>
      <c r="AV2346" s="21">
        <v>6</v>
      </c>
      <c r="AW2346" s="15"/>
      <c r="AX2346" s="25">
        <v>0.32093275953899097</v>
      </c>
      <c r="AY2346" s="26">
        <v>-0.41038297208615399</v>
      </c>
      <c r="AZ2346" s="26">
        <v>7.7620107403163302E-2</v>
      </c>
      <c r="BA2346" s="26">
        <v>-0.54507359976741998</v>
      </c>
      <c r="BB2346" s="85">
        <v>3.2611192254516898E-2</v>
      </c>
      <c r="BC2346" s="88">
        <v>-43.644636722456198</v>
      </c>
      <c r="BD2346" s="18">
        <v>43756</v>
      </c>
      <c r="BE2346" s="18">
        <v>43908</v>
      </c>
      <c r="BF2346" s="20"/>
      <c r="BG2346" s="18"/>
    </row>
    <row r="2347" spans="2:59" x14ac:dyDescent="0.25">
      <c r="B2347" s="14" t="s">
        <v>7215</v>
      </c>
      <c r="C2347" s="14" t="s">
        <v>7216</v>
      </c>
      <c r="D2347" s="14" t="s">
        <v>7213</v>
      </c>
      <c r="E2347" s="16" t="s">
        <v>156</v>
      </c>
      <c r="F2347" s="16" t="s">
        <v>69</v>
      </c>
      <c r="G2347" s="81" t="s">
        <v>29</v>
      </c>
      <c r="H2347" s="82" t="s">
        <v>39</v>
      </c>
      <c r="I2347" s="17" t="s">
        <v>31</v>
      </c>
      <c r="J2347" s="17" t="s">
        <v>64</v>
      </c>
      <c r="L2347" s="18">
        <v>44022</v>
      </c>
      <c r="M2347" s="83">
        <v>994.73840000014798</v>
      </c>
      <c r="N2347" s="84">
        <v>994.73840000014798</v>
      </c>
      <c r="O2347" s="84">
        <v>1296.79399999976</v>
      </c>
      <c r="P2347" s="85">
        <f t="shared" si="36"/>
        <v>0.76707510984808081</v>
      </c>
      <c r="Q2347" s="18">
        <v>43756</v>
      </c>
      <c r="R2347" s="86">
        <v>14188533.799000001</v>
      </c>
      <c r="S2347" s="86">
        <v>19076936.468906201</v>
      </c>
      <c r="T2347" s="15"/>
      <c r="U2347" s="19">
        <v>-1.81075997807056E-3</v>
      </c>
      <c r="V2347" s="51">
        <v>-0.13916308244006401</v>
      </c>
      <c r="W2347" s="19">
        <v>1.16224964585854E-4</v>
      </c>
      <c r="X2347" s="51">
        <v>0.800539747524454</v>
      </c>
      <c r="Y2347" s="19">
        <v>-0.18903026209853099</v>
      </c>
      <c r="Z2347" s="51">
        <v>0.42864724839455398</v>
      </c>
      <c r="AA2347" s="19">
        <v>-0.20932293646823399</v>
      </c>
      <c r="AB2347" s="51">
        <v>-0.35562674366519798</v>
      </c>
      <c r="AC2347" s="19">
        <v>-0.29083563599036999</v>
      </c>
      <c r="AD2347" s="51">
        <v>-4.7977081007848001</v>
      </c>
      <c r="AE2347" s="19">
        <v>-0.25886905115738001</v>
      </c>
      <c r="AF2347" s="87">
        <v>-8.1096730671415607</v>
      </c>
      <c r="AG2347" s="19">
        <v>2.0240222580469001E-2</v>
      </c>
      <c r="AH2347" s="51">
        <v>0.22520126622111999</v>
      </c>
      <c r="AI2347" s="19">
        <v>-0.13651150573336099</v>
      </c>
      <c r="AJ2347" s="51">
        <v>7.5766633657622207E-2</v>
      </c>
      <c r="AK2347" s="19">
        <v>-5.2616000002672098E-3</v>
      </c>
      <c r="AL2347" s="19">
        <v>-9.3118756558396897E-4</v>
      </c>
      <c r="AM2347" s="51">
        <v>-6.42299980782263</v>
      </c>
      <c r="AN2347" s="15"/>
      <c r="AO2347" s="22">
        <v>8.3756701409583897E-2</v>
      </c>
      <c r="AP2347" s="22">
        <v>-0.13246742258896099</v>
      </c>
      <c r="AQ2347" s="22">
        <v>0.122576315559854</v>
      </c>
      <c r="AR2347" s="22">
        <v>-0.148010774751165</v>
      </c>
      <c r="AS2347" s="20">
        <v>5</v>
      </c>
      <c r="AT2347" s="20">
        <v>7</v>
      </c>
      <c r="AU2347" s="20">
        <v>6</v>
      </c>
      <c r="AV2347" s="21">
        <v>6</v>
      </c>
      <c r="AW2347" s="15"/>
      <c r="AX2347" s="25">
        <v>0.32099489432992401</v>
      </c>
      <c r="AY2347" s="26">
        <v>-0.44894056750717898</v>
      </c>
      <c r="AZ2347" s="26">
        <v>-0.23939492170256901</v>
      </c>
      <c r="BA2347" s="26">
        <v>-0.59532960786145805</v>
      </c>
      <c r="BB2347" s="85">
        <v>3.26152852926316E-2</v>
      </c>
      <c r="BC2347" s="88">
        <v>-43.995592206600101</v>
      </c>
      <c r="BD2347" s="18">
        <v>43756</v>
      </c>
      <c r="BE2347" s="18">
        <v>43908</v>
      </c>
      <c r="BF2347" s="20"/>
      <c r="BG2347" s="18"/>
    </row>
    <row r="2348" spans="2:59" x14ac:dyDescent="0.25">
      <c r="B2348" s="14" t="s">
        <v>7217</v>
      </c>
      <c r="C2348" s="14" t="s">
        <v>7218</v>
      </c>
      <c r="D2348" s="14" t="s">
        <v>7213</v>
      </c>
      <c r="E2348" s="16" t="s">
        <v>87</v>
      </c>
      <c r="F2348" s="16" t="s">
        <v>69</v>
      </c>
      <c r="G2348" s="81" t="s">
        <v>29</v>
      </c>
      <c r="H2348" s="82" t="s">
        <v>39</v>
      </c>
      <c r="I2348" s="17" t="s">
        <v>31</v>
      </c>
      <c r="J2348" s="17" t="s">
        <v>7219</v>
      </c>
      <c r="L2348" s="18">
        <v>44022</v>
      </c>
      <c r="M2348" s="83">
        <v>903.45749999955297</v>
      </c>
      <c r="N2348" s="84">
        <v>903.45749999955297</v>
      </c>
      <c r="O2348" s="84">
        <v>1161.17530000024</v>
      </c>
      <c r="P2348" s="85">
        <f t="shared" si="36"/>
        <v>0.77805435578879967</v>
      </c>
      <c r="Q2348" s="18">
        <v>43756</v>
      </c>
      <c r="R2348" s="86">
        <v>292011.60100000002</v>
      </c>
      <c r="S2348" s="86">
        <v>310497.51312597701</v>
      </c>
      <c r="T2348" s="15"/>
      <c r="U2348" s="19">
        <v>-1.75747565299389E-3</v>
      </c>
      <c r="V2348" s="51">
        <v>-0.13383464993239599</v>
      </c>
      <c r="W2348" s="19">
        <v>1.72046792431502E-3</v>
      </c>
      <c r="X2348" s="51">
        <v>0.96096404349736997</v>
      </c>
      <c r="Y2348" s="19">
        <v>-0.181106072734983</v>
      </c>
      <c r="Z2348" s="51">
        <v>1.22106618474936</v>
      </c>
      <c r="AA2348" s="19">
        <v>-0.19370953186356901</v>
      </c>
      <c r="AB2348" s="51">
        <v>1.2057137168012599</v>
      </c>
      <c r="AC2348" s="19">
        <v>-0.26259082353761198</v>
      </c>
      <c r="AD2348" s="51">
        <v>-1.97322685550898</v>
      </c>
      <c r="AE2348" s="19">
        <v>-0.214175138202263</v>
      </c>
      <c r="AF2348" s="87">
        <v>-3.6402817716298199</v>
      </c>
      <c r="AG2348" s="19">
        <v>2.0785342301678601E-2</v>
      </c>
      <c r="AH2348" s="51">
        <v>0.279713238342083</v>
      </c>
      <c r="AI2348" s="19">
        <v>-0.127608197604859</v>
      </c>
      <c r="AJ2348" s="51">
        <v>0.96609744650777396</v>
      </c>
      <c r="AK2348" s="19">
        <v>-6.7084672322380398E-2</v>
      </c>
      <c r="AL2348" s="19">
        <v>-1.8800514246322599E-2</v>
      </c>
      <c r="AM2348" s="51">
        <v>-5.0556384956507801</v>
      </c>
      <c r="AN2348" s="15"/>
      <c r="AO2348" s="22">
        <v>8.3814510526281097E-2</v>
      </c>
      <c r="AP2348" s="22">
        <v>-0.13232834875816499</v>
      </c>
      <c r="AQ2348" s="22">
        <v>0.124377026915754</v>
      </c>
      <c r="AR2348" s="22">
        <v>-0.14659847613438601</v>
      </c>
      <c r="AS2348" s="20">
        <v>5</v>
      </c>
      <c r="AT2348" s="20">
        <v>7</v>
      </c>
      <c r="AU2348" s="20">
        <v>6</v>
      </c>
      <c r="AV2348" s="21">
        <v>6</v>
      </c>
      <c r="AW2348" s="15"/>
      <c r="AX2348" s="25">
        <v>0.32091435406764501</v>
      </c>
      <c r="AY2348" s="26">
        <v>-0.39870334301758698</v>
      </c>
      <c r="AZ2348" s="26">
        <v>0.17356343194615001</v>
      </c>
      <c r="BA2348" s="26">
        <v>-0.52981552816891098</v>
      </c>
      <c r="BB2348" s="85">
        <v>3.26099871580664E-2</v>
      </c>
      <c r="BC2348" s="88">
        <v>-43.538929910108003</v>
      </c>
      <c r="BD2348" s="18">
        <v>43756</v>
      </c>
      <c r="BE2348" s="18">
        <v>43908</v>
      </c>
      <c r="BF2348" s="20"/>
      <c r="BG2348" s="18"/>
    </row>
    <row r="2349" spans="2:59" x14ac:dyDescent="0.25">
      <c r="B2349" s="14" t="s">
        <v>7220</v>
      </c>
      <c r="C2349" s="14" t="s">
        <v>7221</v>
      </c>
      <c r="D2349" s="14" t="s">
        <v>7213</v>
      </c>
      <c r="E2349" s="16" t="s">
        <v>163</v>
      </c>
      <c r="F2349" s="16" t="s">
        <v>69</v>
      </c>
      <c r="G2349" s="81" t="s">
        <v>29</v>
      </c>
      <c r="H2349" s="82" t="s">
        <v>39</v>
      </c>
      <c r="I2349" s="17" t="s">
        <v>31</v>
      </c>
      <c r="J2349" s="17" t="s">
        <v>64</v>
      </c>
      <c r="L2349" s="18">
        <v>44022</v>
      </c>
      <c r="M2349" s="83">
        <v>1665.6646999996201</v>
      </c>
      <c r="N2349" s="84">
        <v>1665.6646999996201</v>
      </c>
      <c r="O2349" s="84">
        <v>2150.97300000116</v>
      </c>
      <c r="P2349" s="85">
        <f t="shared" si="36"/>
        <v>0.7743773166835296</v>
      </c>
      <c r="Q2349" s="18">
        <v>43756</v>
      </c>
      <c r="R2349" s="86">
        <v>5887989.5889999997</v>
      </c>
      <c r="S2349" s="86">
        <v>7444244.4684375003</v>
      </c>
      <c r="T2349" s="15"/>
      <c r="U2349" s="19">
        <v>-1.7752320791260001E-3</v>
      </c>
      <c r="V2349" s="51">
        <v>-0.135610292545607</v>
      </c>
      <c r="W2349" s="19">
        <v>1.1854354088427499E-3</v>
      </c>
      <c r="X2349" s="51">
        <v>0.90746079195014295</v>
      </c>
      <c r="Y2349" s="19">
        <v>-0.18375601329346</v>
      </c>
      <c r="Z2349" s="51">
        <v>0.95607212890172399</v>
      </c>
      <c r="AA2349" s="19">
        <v>-0.198947909734561</v>
      </c>
      <c r="AB2349" s="51">
        <v>0.681875929702073</v>
      </c>
      <c r="AC2349" s="19">
        <v>-0.27212847132701401</v>
      </c>
      <c r="AD2349" s="51">
        <v>-2.9269916344492199</v>
      </c>
      <c r="AE2349" s="19">
        <v>-0.22936462896992499</v>
      </c>
      <c r="AF2349" s="87">
        <v>-5.1592308483959597</v>
      </c>
      <c r="AG2349" s="19">
        <v>2.0603553015462201E-2</v>
      </c>
      <c r="AH2349" s="51">
        <v>0.261534309720446</v>
      </c>
      <c r="AI2349" s="19">
        <v>-0.130586103969108</v>
      </c>
      <c r="AJ2349" s="51">
        <v>0.66830681008286796</v>
      </c>
      <c r="AK2349" s="19">
        <v>1.5309450105632999E-2</v>
      </c>
      <c r="AL2349" s="19">
        <v>2.5956089702958698E-3</v>
      </c>
      <c r="AM2349" s="51">
        <v>-1.24498269506148</v>
      </c>
      <c r="AN2349" s="15"/>
      <c r="AO2349" s="22">
        <v>8.3795275539159803E-2</v>
      </c>
      <c r="AP2349" s="22">
        <v>-0.13237462916004</v>
      </c>
      <c r="AQ2349" s="22">
        <v>0.123776466922282</v>
      </c>
      <c r="AR2349" s="22">
        <v>-0.14706950753228701</v>
      </c>
      <c r="AS2349" s="20">
        <v>5</v>
      </c>
      <c r="AT2349" s="20">
        <v>7</v>
      </c>
      <c r="AU2349" s="20">
        <v>6</v>
      </c>
      <c r="AV2349" s="21">
        <v>6</v>
      </c>
      <c r="AW2349" s="15"/>
      <c r="AX2349" s="25">
        <v>0.32094097119523202</v>
      </c>
      <c r="AY2349" s="26">
        <v>-0.41555741098500198</v>
      </c>
      <c r="AZ2349" s="26">
        <v>3.5099981303403603E-2</v>
      </c>
      <c r="BA2349" s="26">
        <v>-0.55182818372304598</v>
      </c>
      <c r="BB2349" s="85">
        <v>3.2611730278804298E-2</v>
      </c>
      <c r="BC2349" s="88">
        <v>-43.691557262674898</v>
      </c>
      <c r="BD2349" s="18">
        <v>43756</v>
      </c>
      <c r="BE2349" s="18">
        <v>43908</v>
      </c>
      <c r="BF2349" s="20"/>
      <c r="BG2349" s="18"/>
    </row>
    <row r="2350" spans="2:59" x14ac:dyDescent="0.25">
      <c r="B2350" s="14" t="s">
        <v>7222</v>
      </c>
      <c r="C2350" s="14" t="s">
        <v>7223</v>
      </c>
      <c r="D2350" s="14" t="s">
        <v>7224</v>
      </c>
      <c r="E2350" s="16" t="s">
        <v>68</v>
      </c>
      <c r="F2350" s="16" t="s">
        <v>69</v>
      </c>
      <c r="G2350" s="81" t="s">
        <v>38</v>
      </c>
      <c r="H2350" s="82" t="s">
        <v>395</v>
      </c>
      <c r="I2350" s="17" t="s">
        <v>31</v>
      </c>
      <c r="J2350" s="17" t="s">
        <v>64</v>
      </c>
      <c r="L2350" s="18">
        <v>44022</v>
      </c>
      <c r="M2350" s="83">
        <v>1508.5756999999301</v>
      </c>
      <c r="N2350" s="84">
        <v>1508.5756999999301</v>
      </c>
      <c r="O2350" s="84">
        <v>1534.19129999913</v>
      </c>
      <c r="P2350" s="85">
        <f t="shared" si="36"/>
        <v>0.98330351632210766</v>
      </c>
      <c r="Q2350" s="18">
        <v>43843</v>
      </c>
      <c r="R2350" s="86">
        <v>1685979.791</v>
      </c>
      <c r="S2350" s="86">
        <v>1774072.6764394499</v>
      </c>
      <c r="T2350" s="15"/>
      <c r="U2350" s="19">
        <v>3.75926742344745E-3</v>
      </c>
      <c r="V2350" s="51">
        <v>0.41783965771173798</v>
      </c>
      <c r="W2350" s="19">
        <v>0.104591634257376</v>
      </c>
      <c r="X2350" s="51">
        <v>11.2480806767999</v>
      </c>
      <c r="Y2350" s="19">
        <v>2.1769099930679702E-3</v>
      </c>
      <c r="Z2350" s="51">
        <v>19.549364457547199</v>
      </c>
      <c r="AA2350" s="19">
        <v>0.224106059959158</v>
      </c>
      <c r="AB2350" s="51">
        <v>42.987272899074</v>
      </c>
      <c r="AC2350" s="19">
        <v>0.25183602393197402</v>
      </c>
      <c r="AD2350" s="51">
        <v>49.469457891478697</v>
      </c>
      <c r="AE2350" s="19">
        <v>0.32939012915070598</v>
      </c>
      <c r="AF2350" s="87">
        <v>50.716244963696198</v>
      </c>
      <c r="AG2350" s="19">
        <v>4.0652676196259598E-2</v>
      </c>
      <c r="AH2350" s="51">
        <v>2.26644662780018</v>
      </c>
      <c r="AI2350" s="19">
        <v>5.1420342892015497E-2</v>
      </c>
      <c r="AJ2350" s="51">
        <v>18.868951496202499</v>
      </c>
      <c r="AK2350" s="19">
        <v>0.50857569999992802</v>
      </c>
      <c r="AL2350" s="19">
        <v>8.9791697038890603E-2</v>
      </c>
      <c r="AM2350" s="51">
        <v>42.482532483351001</v>
      </c>
      <c r="AN2350" s="15"/>
      <c r="AO2350" s="22">
        <v>4.2797939084266497E-2</v>
      </c>
      <c r="AP2350" s="22">
        <v>-3.84456183646762E-2</v>
      </c>
      <c r="AQ2350" s="22">
        <v>0.11239409548405099</v>
      </c>
      <c r="AR2350" s="22">
        <v>-0.109276701153285</v>
      </c>
      <c r="AS2350" s="20">
        <v>7</v>
      </c>
      <c r="AT2350" s="20">
        <v>5</v>
      </c>
      <c r="AU2350" s="20">
        <v>9</v>
      </c>
      <c r="AV2350" s="21">
        <v>3</v>
      </c>
      <c r="AW2350" s="15"/>
      <c r="AX2350" s="25">
        <v>0.16808763668406801</v>
      </c>
      <c r="AY2350" s="26">
        <v>1.16443077402437</v>
      </c>
      <c r="AZ2350" s="26">
        <v>1.39590127643169</v>
      </c>
      <c r="BA2350" s="26">
        <v>1.7533365507424601</v>
      </c>
      <c r="BB2350" s="85">
        <v>1.7367143204464801E-2</v>
      </c>
      <c r="BC2350" s="88">
        <v>-21.939838923572101</v>
      </c>
      <c r="BD2350" s="18">
        <v>43843</v>
      </c>
      <c r="BE2350" s="18">
        <v>43910</v>
      </c>
      <c r="BF2350" s="20"/>
      <c r="BG2350" s="18"/>
    </row>
    <row r="2351" spans="2:59" x14ac:dyDescent="0.25">
      <c r="B2351" s="14" t="s">
        <v>7225</v>
      </c>
      <c r="C2351" s="14" t="s">
        <v>7226</v>
      </c>
      <c r="D2351" s="14" t="s">
        <v>7224</v>
      </c>
      <c r="E2351" s="16" t="s">
        <v>73</v>
      </c>
      <c r="F2351" s="16" t="s">
        <v>69</v>
      </c>
      <c r="G2351" s="81" t="s">
        <v>38</v>
      </c>
      <c r="H2351" s="82" t="s">
        <v>395</v>
      </c>
      <c r="I2351" s="17" t="s">
        <v>31</v>
      </c>
      <c r="J2351" s="17" t="s">
        <v>7227</v>
      </c>
      <c r="L2351" s="18">
        <v>44022</v>
      </c>
      <c r="M2351" s="83">
        <v>1303.1799999996999</v>
      </c>
      <c r="N2351" s="84">
        <v>1303.1799999996999</v>
      </c>
      <c r="O2351" s="84">
        <v>1312.38000000082</v>
      </c>
      <c r="P2351" s="85">
        <f t="shared" si="36"/>
        <v>0.99298983526027951</v>
      </c>
      <c r="Q2351" s="18">
        <v>43843</v>
      </c>
      <c r="R2351" s="86">
        <v>1825103.4779999999</v>
      </c>
      <c r="S2351" s="86">
        <v>1286758.5753242199</v>
      </c>
      <c r="T2351" s="15"/>
      <c r="U2351" s="19">
        <v>3.8128836949908899E-3</v>
      </c>
      <c r="V2351" s="51">
        <v>0.42320128486608199</v>
      </c>
      <c r="W2351" s="19">
        <v>0.10640573927055801</v>
      </c>
      <c r="X2351" s="51">
        <v>11.429491178118001</v>
      </c>
      <c r="Y2351" s="19">
        <v>1.2217950212289001E-2</v>
      </c>
      <c r="Z2351" s="51">
        <v>20.5534684794839</v>
      </c>
      <c r="AA2351" s="19">
        <v>0.19933001408033299</v>
      </c>
      <c r="AB2351" s="51">
        <v>40.509668311220601</v>
      </c>
      <c r="AC2351" s="19"/>
      <c r="AD2351" s="51"/>
      <c r="AE2351" s="19"/>
      <c r="AF2351" s="87"/>
      <c r="AG2351" s="19">
        <v>4.1219568707674598E-2</v>
      </c>
      <c r="AH2351" s="51">
        <v>2.3231358789416801</v>
      </c>
      <c r="AI2351" s="19">
        <v>6.2536690365959699E-2</v>
      </c>
      <c r="AJ2351" s="51">
        <v>19.980586243589599</v>
      </c>
      <c r="AK2351" s="19">
        <v>0.30598787392955301</v>
      </c>
      <c r="AL2351" s="19">
        <v>0.19649559795303501</v>
      </c>
      <c r="AM2351" s="51">
        <v>56.699670593137903</v>
      </c>
      <c r="AN2351" s="15"/>
      <c r="AO2351" s="22">
        <v>4.2849506779020899E-2</v>
      </c>
      <c r="AP2351" s="22">
        <v>-3.8389868241210899E-2</v>
      </c>
      <c r="AQ2351" s="22">
        <v>0.114219651131862</v>
      </c>
      <c r="AR2351" s="22">
        <v>-0.107761239983083</v>
      </c>
      <c r="AS2351" s="20">
        <v>7</v>
      </c>
      <c r="AT2351" s="20">
        <v>5</v>
      </c>
      <c r="AU2351" s="20">
        <v>8</v>
      </c>
      <c r="AV2351" s="21">
        <v>4</v>
      </c>
      <c r="AW2351" s="15"/>
      <c r="AX2351" s="25">
        <v>0.16557535199652201</v>
      </c>
      <c r="AY2351" s="26">
        <v>1.0237590332326401</v>
      </c>
      <c r="AZ2351" s="26">
        <v>1.30269975414012</v>
      </c>
      <c r="BA2351" s="26">
        <v>1.5415302919955101</v>
      </c>
      <c r="BB2351" s="85">
        <v>1.7109212086234001E-2</v>
      </c>
      <c r="BC2351" s="88">
        <v>-21.653027324384301</v>
      </c>
      <c r="BD2351" s="18">
        <v>43843</v>
      </c>
      <c r="BE2351" s="18">
        <v>43910</v>
      </c>
      <c r="BF2351" s="20"/>
      <c r="BG2351" s="18"/>
    </row>
    <row r="2352" spans="2:59" x14ac:dyDescent="0.25">
      <c r="B2352" s="14" t="s">
        <v>7228</v>
      </c>
      <c r="C2352" s="14" t="s">
        <v>7229</v>
      </c>
      <c r="D2352" s="14" t="s">
        <v>7224</v>
      </c>
      <c r="E2352" s="16" t="s">
        <v>77</v>
      </c>
      <c r="F2352" s="16" t="s">
        <v>69</v>
      </c>
      <c r="G2352" s="81" t="s">
        <v>38</v>
      </c>
      <c r="H2352" s="82" t="s">
        <v>395</v>
      </c>
      <c r="I2352" s="17" t="s">
        <v>31</v>
      </c>
      <c r="J2352" s="17" t="s">
        <v>7230</v>
      </c>
      <c r="L2352" s="18">
        <v>44022</v>
      </c>
      <c r="M2352" s="83">
        <v>3194.60480000079</v>
      </c>
      <c r="N2352" s="84">
        <v>3194.60480000079</v>
      </c>
      <c r="O2352" s="84">
        <v>3247.0969000011701</v>
      </c>
      <c r="P2352" s="85">
        <f t="shared" si="36"/>
        <v>0.98383414427812077</v>
      </c>
      <c r="Q2352" s="18">
        <v>43843</v>
      </c>
      <c r="R2352" s="86">
        <v>1489744.0419999999</v>
      </c>
      <c r="S2352" s="86">
        <v>1413012.39216016</v>
      </c>
      <c r="T2352" s="15"/>
      <c r="U2352" s="19">
        <v>3.7622647359967201E-3</v>
      </c>
      <c r="V2352" s="51">
        <v>0.41813938896666503</v>
      </c>
      <c r="W2352" s="19">
        <v>0.10469151191864499</v>
      </c>
      <c r="X2352" s="51">
        <v>11.2580684429267</v>
      </c>
      <c r="Y2352" s="19">
        <v>2.7268126923445401E-3</v>
      </c>
      <c r="Z2352" s="51">
        <v>19.604354727489401</v>
      </c>
      <c r="AA2352" s="19">
        <v>0.22545706188422601</v>
      </c>
      <c r="AB2352" s="51">
        <v>43.122373091580798</v>
      </c>
      <c r="AC2352" s="19">
        <v>0.25459699774539302</v>
      </c>
      <c r="AD2352" s="51">
        <v>49.745555272791499</v>
      </c>
      <c r="AE2352" s="19">
        <v>0.33378864504455102</v>
      </c>
      <c r="AF2352" s="87">
        <v>51.156096553080701</v>
      </c>
      <c r="AG2352" s="19">
        <v>4.0683984987481402E-2</v>
      </c>
      <c r="AH2352" s="51">
        <v>2.26957750692236</v>
      </c>
      <c r="AI2352" s="19">
        <v>5.20289546275308E-2</v>
      </c>
      <c r="AJ2352" s="51">
        <v>18.929812669754</v>
      </c>
      <c r="AK2352" s="19">
        <v>1.5864732171804601</v>
      </c>
      <c r="AL2352" s="19">
        <v>6.61432680080907E-2</v>
      </c>
      <c r="AM2352" s="51">
        <v>70.152110703289495</v>
      </c>
      <c r="AN2352" s="15"/>
      <c r="AO2352" s="22">
        <v>4.2801131799933501E-2</v>
      </c>
      <c r="AP2352" s="22">
        <v>-3.8442769034190902E-2</v>
      </c>
      <c r="AQ2352" s="22">
        <v>0.11249463765314401</v>
      </c>
      <c r="AR2352" s="22">
        <v>-0.109193451361498</v>
      </c>
      <c r="AS2352" s="20">
        <v>7</v>
      </c>
      <c r="AT2352" s="20">
        <v>5</v>
      </c>
      <c r="AU2352" s="20">
        <v>9</v>
      </c>
      <c r="AV2352" s="21">
        <v>3</v>
      </c>
      <c r="AW2352" s="15"/>
      <c r="AX2352" s="25">
        <v>0.168088297997601</v>
      </c>
      <c r="AY2352" s="26">
        <v>1.17182559148387</v>
      </c>
      <c r="AZ2352" s="26">
        <v>1.4004815973548801</v>
      </c>
      <c r="BA2352" s="26">
        <v>1.76495392110337</v>
      </c>
      <c r="BB2352" s="85">
        <v>1.73672869412985E-2</v>
      </c>
      <c r="BC2352" s="88">
        <v>-21.924070082459401</v>
      </c>
      <c r="BD2352" s="18">
        <v>43843</v>
      </c>
      <c r="BE2352" s="18">
        <v>43910</v>
      </c>
      <c r="BF2352" s="20"/>
      <c r="BG2352" s="18"/>
    </row>
    <row r="2353" spans="2:59" x14ac:dyDescent="0.25">
      <c r="B2353" s="14" t="s">
        <v>7231</v>
      </c>
      <c r="C2353" s="14" t="s">
        <v>7232</v>
      </c>
      <c r="D2353" s="14" t="s">
        <v>7224</v>
      </c>
      <c r="E2353" s="16" t="s">
        <v>80</v>
      </c>
      <c r="F2353" s="16" t="s">
        <v>69</v>
      </c>
      <c r="G2353" s="81" t="s">
        <v>38</v>
      </c>
      <c r="H2353" s="82" t="s">
        <v>395</v>
      </c>
      <c r="I2353" s="17" t="s">
        <v>31</v>
      </c>
      <c r="J2353" s="17" t="s">
        <v>7233</v>
      </c>
      <c r="L2353" s="18">
        <v>44022</v>
      </c>
      <c r="M2353" s="83">
        <v>2613.33920000121</v>
      </c>
      <c r="N2353" s="84">
        <v>2613.33920000121</v>
      </c>
      <c r="O2353" s="84">
        <v>2677.3376999981701</v>
      </c>
      <c r="P2353" s="85">
        <f t="shared" si="36"/>
        <v>0.97609621677646274</v>
      </c>
      <c r="Q2353" s="18">
        <v>43843</v>
      </c>
      <c r="R2353" s="86">
        <v>9360654.7009999994</v>
      </c>
      <c r="S2353" s="86">
        <v>7189746.4364609402</v>
      </c>
      <c r="T2353" s="15"/>
      <c r="U2353" s="19">
        <v>3.7179986884439101E-3</v>
      </c>
      <c r="V2353" s="51">
        <v>0.41371278421138402</v>
      </c>
      <c r="W2353" s="19">
        <v>0.103230572702159</v>
      </c>
      <c r="X2353" s="51">
        <v>11.111974521278199</v>
      </c>
      <c r="Y2353" s="19">
        <v>-5.2913685976818704E-3</v>
      </c>
      <c r="Z2353" s="51">
        <v>18.802536598494001</v>
      </c>
      <c r="AA2353" s="19">
        <v>0.205830571465485</v>
      </c>
      <c r="AB2353" s="51">
        <v>41.1597240497358</v>
      </c>
      <c r="AC2353" s="19">
        <v>0.21478603877418201</v>
      </c>
      <c r="AD2353" s="51">
        <v>45.764459375699502</v>
      </c>
      <c r="AE2353" s="19">
        <v>0.27083707775629601</v>
      </c>
      <c r="AF2353" s="87">
        <v>44.860939824255198</v>
      </c>
      <c r="AG2353" s="19">
        <v>4.0225054308393703E-2</v>
      </c>
      <c r="AH2353" s="51">
        <v>2.2236844390136001</v>
      </c>
      <c r="AI2353" s="19">
        <v>4.31562761823443E-2</v>
      </c>
      <c r="AJ2353" s="51">
        <v>18.042544825235399</v>
      </c>
      <c r="AK2353" s="19">
        <v>1.11585854006233</v>
      </c>
      <c r="AL2353" s="19">
        <v>5.1809405700623798E-2</v>
      </c>
      <c r="AM2353" s="51">
        <v>23.0906429914758</v>
      </c>
      <c r="AN2353" s="15"/>
      <c r="AO2353" s="22">
        <v>4.2755161561217399E-2</v>
      </c>
      <c r="AP2353" s="22">
        <v>-3.8485182709337103E-2</v>
      </c>
      <c r="AQ2353" s="22">
        <v>0.11102334133654899</v>
      </c>
      <c r="AR2353" s="22">
        <v>-0.110410832386115</v>
      </c>
      <c r="AS2353" s="20">
        <v>7</v>
      </c>
      <c r="AT2353" s="20">
        <v>5</v>
      </c>
      <c r="AU2353" s="20">
        <v>9</v>
      </c>
      <c r="AV2353" s="21">
        <v>3</v>
      </c>
      <c r="AW2353" s="15"/>
      <c r="AX2353" s="25">
        <v>0.16807930962037099</v>
      </c>
      <c r="AY2353" s="26">
        <v>1.06437773474318</v>
      </c>
      <c r="AZ2353" s="26">
        <v>1.3339237575146401</v>
      </c>
      <c r="BA2353" s="26">
        <v>1.5967193723645301</v>
      </c>
      <c r="BB2353" s="85">
        <v>1.7365254002979801E-2</v>
      </c>
      <c r="BC2353" s="88">
        <v>-22.154489513952299</v>
      </c>
      <c r="BD2353" s="18">
        <v>43843</v>
      </c>
      <c r="BE2353" s="18">
        <v>43910</v>
      </c>
      <c r="BF2353" s="20"/>
      <c r="BG2353" s="18"/>
    </row>
    <row r="2354" spans="2:59" x14ac:dyDescent="0.25">
      <c r="B2354" s="14" t="s">
        <v>7234</v>
      </c>
      <c r="C2354" s="14" t="s">
        <v>7235</v>
      </c>
      <c r="D2354" s="14" t="s">
        <v>7224</v>
      </c>
      <c r="E2354" s="16" t="s">
        <v>83</v>
      </c>
      <c r="F2354" s="16" t="s">
        <v>69</v>
      </c>
      <c r="G2354" s="81" t="s">
        <v>38</v>
      </c>
      <c r="H2354" s="82" t="s">
        <v>395</v>
      </c>
      <c r="I2354" s="17" t="s">
        <v>31</v>
      </c>
      <c r="J2354" s="17" t="s">
        <v>7236</v>
      </c>
      <c r="L2354" s="18">
        <v>44022</v>
      </c>
      <c r="M2354" s="83">
        <v>1431.60290000029</v>
      </c>
      <c r="N2354" s="84">
        <v>1431.60290000029</v>
      </c>
      <c r="O2354" s="84">
        <v>1471.7057000007501</v>
      </c>
      <c r="P2354" s="85">
        <f t="shared" si="36"/>
        <v>0.97275080201127195</v>
      </c>
      <c r="Q2354" s="18">
        <v>43843</v>
      </c>
      <c r="R2354" s="86">
        <v>552784.46100000001</v>
      </c>
      <c r="S2354" s="86">
        <v>703260.72920605505</v>
      </c>
      <c r="T2354" s="15"/>
      <c r="U2354" s="19">
        <v>3.6988006686442501E-3</v>
      </c>
      <c r="V2354" s="51">
        <v>0.41179298223141803</v>
      </c>
      <c r="W2354" s="19">
        <v>0.102595978260069</v>
      </c>
      <c r="X2354" s="51">
        <v>11.048515077069201</v>
      </c>
      <c r="Y2354" s="19">
        <v>-8.7576183941564505E-3</v>
      </c>
      <c r="Z2354" s="51">
        <v>18.455911618832001</v>
      </c>
      <c r="AA2354" s="19">
        <v>0.197395461047709</v>
      </c>
      <c r="AB2354" s="51">
        <v>40.316213007958098</v>
      </c>
      <c r="AC2354" s="19">
        <v>0.197873870229232</v>
      </c>
      <c r="AD2354" s="51">
        <v>44.073242521204499</v>
      </c>
      <c r="AE2354" s="19">
        <v>0.24439986426121299</v>
      </c>
      <c r="AF2354" s="87">
        <v>42.217218474717797</v>
      </c>
      <c r="AG2354" s="19">
        <v>4.0025574871833697E-2</v>
      </c>
      <c r="AH2354" s="51">
        <v>2.2037364953575902</v>
      </c>
      <c r="AI2354" s="19">
        <v>3.9321799615208902E-2</v>
      </c>
      <c r="AJ2354" s="51">
        <v>17.659097168507301</v>
      </c>
      <c r="AK2354" s="19">
        <v>0.43042280118970699</v>
      </c>
      <c r="AL2354" s="19">
        <v>0.100386125772347</v>
      </c>
      <c r="AM2354" s="51">
        <v>46.487500167684601</v>
      </c>
      <c r="AN2354" s="15"/>
      <c r="AO2354" s="22">
        <v>4.2735153261674E-2</v>
      </c>
      <c r="AP2354" s="22">
        <v>-3.8503592338201997E-2</v>
      </c>
      <c r="AQ2354" s="22">
        <v>0.11038427886713199</v>
      </c>
      <c r="AR2354" s="22">
        <v>-0.110939583956642</v>
      </c>
      <c r="AS2354" s="20">
        <v>7</v>
      </c>
      <c r="AT2354" s="20">
        <v>5</v>
      </c>
      <c r="AU2354" s="20">
        <v>9</v>
      </c>
      <c r="AV2354" s="21">
        <v>3</v>
      </c>
      <c r="AW2354" s="15"/>
      <c r="AX2354" s="25">
        <v>0.16807602144079301</v>
      </c>
      <c r="AY2354" s="26">
        <v>1.0181752205517101</v>
      </c>
      <c r="AZ2354" s="26">
        <v>1.30530155845736</v>
      </c>
      <c r="BA2354" s="26">
        <v>1.5247571063682701</v>
      </c>
      <c r="BB2354" s="85">
        <v>1.73644342779153E-2</v>
      </c>
      <c r="BC2354" s="88">
        <v>-22.254456172930102</v>
      </c>
      <c r="BD2354" s="18">
        <v>43843</v>
      </c>
      <c r="BE2354" s="18">
        <v>43910</v>
      </c>
      <c r="BF2354" s="20"/>
      <c r="BG2354" s="18"/>
    </row>
    <row r="2355" spans="2:59" x14ac:dyDescent="0.25">
      <c r="B2355" s="14" t="s">
        <v>7237</v>
      </c>
      <c r="C2355" s="14" t="s">
        <v>7238</v>
      </c>
      <c r="D2355" s="14" t="s">
        <v>7224</v>
      </c>
      <c r="E2355" s="16" t="s">
        <v>87</v>
      </c>
      <c r="F2355" s="16" t="s">
        <v>69</v>
      </c>
      <c r="G2355" s="81" t="s">
        <v>38</v>
      </c>
      <c r="H2355" s="82" t="s">
        <v>395</v>
      </c>
      <c r="I2355" s="17" t="s">
        <v>31</v>
      </c>
      <c r="J2355" s="17" t="s">
        <v>7239</v>
      </c>
      <c r="L2355" s="18">
        <v>44022</v>
      </c>
      <c r="M2355" s="83">
        <v>1568.3597999997401</v>
      </c>
      <c r="N2355" s="84">
        <v>1568.3597999997401</v>
      </c>
      <c r="O2355" s="84">
        <v>1587.57679999992</v>
      </c>
      <c r="P2355" s="85">
        <f t="shared" si="36"/>
        <v>0.98789538874580374</v>
      </c>
      <c r="Q2355" s="18">
        <v>43843</v>
      </c>
      <c r="R2355" s="86">
        <v>48675.519</v>
      </c>
      <c r="S2355" s="86">
        <v>54960.524637390103</v>
      </c>
      <c r="T2355" s="15"/>
      <c r="U2355" s="19">
        <v>3.7854125203011799E-3</v>
      </c>
      <c r="V2355" s="51">
        <v>0.420454167397111</v>
      </c>
      <c r="W2355" s="19">
        <v>0.105454568521964</v>
      </c>
      <c r="X2355" s="51">
        <v>11.3343741032586</v>
      </c>
      <c r="Y2355" s="19">
        <v>6.9355393861769699E-3</v>
      </c>
      <c r="Z2355" s="51">
        <v>20.0252273968654</v>
      </c>
      <c r="AA2355" s="19">
        <v>0.235823245324427</v>
      </c>
      <c r="AB2355" s="51">
        <v>44.158991435600903</v>
      </c>
      <c r="AC2355" s="19">
        <v>0.27588270136591703</v>
      </c>
      <c r="AD2355" s="51">
        <v>51.874125634843899</v>
      </c>
      <c r="AE2355" s="19">
        <v>0.38851810228137801</v>
      </c>
      <c r="AF2355" s="87">
        <v>56.6290422767634</v>
      </c>
      <c r="AG2355" s="19">
        <v>4.0923533366367303E-2</v>
      </c>
      <c r="AH2355" s="51">
        <v>2.2935323448109601</v>
      </c>
      <c r="AI2355" s="19">
        <v>5.66877944511361E-2</v>
      </c>
      <c r="AJ2355" s="51">
        <v>19.395696652121799</v>
      </c>
      <c r="AK2355" s="19">
        <v>0.56610945732041695</v>
      </c>
      <c r="AL2355" s="19">
        <v>0.13774442781868901</v>
      </c>
      <c r="AM2355" s="51">
        <v>65.425843467586702</v>
      </c>
      <c r="AN2355" s="15"/>
      <c r="AO2355" s="22">
        <v>4.2825106836971799E-2</v>
      </c>
      <c r="AP2355" s="22">
        <v>-3.84206504995745E-2</v>
      </c>
      <c r="AQ2355" s="22">
        <v>0.113263028692018</v>
      </c>
      <c r="AR2355" s="22">
        <v>-0.10855769748013699</v>
      </c>
      <c r="AS2355" s="20">
        <v>7</v>
      </c>
      <c r="AT2355" s="20">
        <v>5</v>
      </c>
      <c r="AU2355" s="20">
        <v>9</v>
      </c>
      <c r="AV2355" s="21">
        <v>3</v>
      </c>
      <c r="AW2355" s="15"/>
      <c r="AX2355" s="25">
        <v>0.16809372285875701</v>
      </c>
      <c r="AY2355" s="26">
        <v>1.2285418155061101</v>
      </c>
      <c r="AZ2355" s="26">
        <v>1.43561201340344</v>
      </c>
      <c r="BA2355" s="26">
        <v>1.85424818293905</v>
      </c>
      <c r="BB2355" s="85">
        <v>1.7368423653970198E-2</v>
      </c>
      <c r="BC2355" s="88">
        <v>-21.803587706788701</v>
      </c>
      <c r="BD2355" s="18">
        <v>43843</v>
      </c>
      <c r="BE2355" s="18">
        <v>43910</v>
      </c>
      <c r="BF2355" s="20"/>
      <c r="BG2355" s="18"/>
    </row>
    <row r="2356" spans="2:59" x14ac:dyDescent="0.25">
      <c r="B2356" s="14" t="s">
        <v>7240</v>
      </c>
      <c r="C2356" s="14" t="s">
        <v>7241</v>
      </c>
      <c r="D2356" s="14" t="s">
        <v>7224</v>
      </c>
      <c r="E2356" s="16" t="s">
        <v>91</v>
      </c>
      <c r="F2356" s="16" t="s">
        <v>69</v>
      </c>
      <c r="G2356" s="81" t="s">
        <v>38</v>
      </c>
      <c r="H2356" s="82" t="s">
        <v>395</v>
      </c>
      <c r="I2356" s="17" t="s">
        <v>31</v>
      </c>
      <c r="J2356" s="17" t="s">
        <v>7242</v>
      </c>
      <c r="L2356" s="18">
        <v>44022</v>
      </c>
      <c r="M2356" s="83">
        <v>1851.25650000013</v>
      </c>
      <c r="N2356" s="84">
        <v>1851.25650000013</v>
      </c>
      <c r="O2356" s="84">
        <v>1903.1148000005601</v>
      </c>
      <c r="P2356" s="85">
        <f t="shared" si="36"/>
        <v>0.97275082932442392</v>
      </c>
      <c r="Q2356" s="18">
        <v>43843</v>
      </c>
      <c r="R2356" s="86">
        <v>5399795.4460000005</v>
      </c>
      <c r="S2356" s="86">
        <v>4284513.5148476604</v>
      </c>
      <c r="T2356" s="15"/>
      <c r="U2356" s="19">
        <v>3.6987490584579098E-3</v>
      </c>
      <c r="V2356" s="51">
        <v>0.41178782121278301</v>
      </c>
      <c r="W2356" s="19">
        <v>0.102595946951624</v>
      </c>
      <c r="X2356" s="51">
        <v>11.0485119462246</v>
      </c>
      <c r="Y2356" s="19">
        <v>-8.7575992074562202E-3</v>
      </c>
      <c r="Z2356" s="51">
        <v>18.455913537502099</v>
      </c>
      <c r="AA2356" s="19">
        <v>0.19739539522735899</v>
      </c>
      <c r="AB2356" s="51">
        <v>40.316206425894102</v>
      </c>
      <c r="AC2356" s="19">
        <v>0.197872818285832</v>
      </c>
      <c r="AD2356" s="51">
        <v>44.073137326864497</v>
      </c>
      <c r="AE2356" s="19">
        <v>0.244401222449669</v>
      </c>
      <c r="AF2356" s="87">
        <v>42.217354293563403</v>
      </c>
      <c r="AG2356" s="19">
        <v>4.0025548161793302E-2</v>
      </c>
      <c r="AH2356" s="51">
        <v>2.20373382435355</v>
      </c>
      <c r="AI2356" s="19">
        <v>3.9321849715634002E-2</v>
      </c>
      <c r="AJ2356" s="51">
        <v>17.659102178557099</v>
      </c>
      <c r="AK2356" s="19">
        <v>0.85125650000060005</v>
      </c>
      <c r="AL2356" s="19">
        <v>4.2381352173833903E-2</v>
      </c>
      <c r="AM2356" s="51">
        <v>-3.3695610146969601</v>
      </c>
      <c r="AN2356" s="15"/>
      <c r="AO2356" s="22">
        <v>4.2735166900456499E-2</v>
      </c>
      <c r="AP2356" s="22">
        <v>-3.8503600709191198E-2</v>
      </c>
      <c r="AQ2356" s="22">
        <v>0.110384281088045</v>
      </c>
      <c r="AR2356" s="22">
        <v>-0.110939586593304</v>
      </c>
      <c r="AS2356" s="20">
        <v>7</v>
      </c>
      <c r="AT2356" s="20">
        <v>5</v>
      </c>
      <c r="AU2356" s="20">
        <v>9</v>
      </c>
      <c r="AV2356" s="21">
        <v>3</v>
      </c>
      <c r="AW2356" s="15"/>
      <c r="AX2356" s="25">
        <v>0.16807601979060599</v>
      </c>
      <c r="AY2356" s="26">
        <v>1.01817366791329</v>
      </c>
      <c r="AZ2356" s="26">
        <v>1.3053012105647199</v>
      </c>
      <c r="BA2356" s="26">
        <v>1.5247548519255401</v>
      </c>
      <c r="BB2356" s="85">
        <v>1.7364434138362399E-2</v>
      </c>
      <c r="BC2356" s="88">
        <v>-22.254458848241502</v>
      </c>
      <c r="BD2356" s="18">
        <v>43843</v>
      </c>
      <c r="BE2356" s="18">
        <v>43910</v>
      </c>
      <c r="BF2356" s="20"/>
      <c r="BG2356" s="18"/>
    </row>
    <row r="2357" spans="2:59" x14ac:dyDescent="0.25">
      <c r="B2357" s="14" t="s">
        <v>7243</v>
      </c>
      <c r="C2357" s="14" t="s">
        <v>7244</v>
      </c>
      <c r="D2357" s="14" t="s">
        <v>7224</v>
      </c>
      <c r="E2357" s="16" t="s">
        <v>94</v>
      </c>
      <c r="F2357" s="16" t="s">
        <v>69</v>
      </c>
      <c r="G2357" s="81" t="s">
        <v>38</v>
      </c>
      <c r="H2357" s="82" t="s">
        <v>395</v>
      </c>
      <c r="I2357" s="17" t="s">
        <v>31</v>
      </c>
      <c r="J2357" s="17" t="s">
        <v>7245</v>
      </c>
      <c r="L2357" s="18">
        <v>44022</v>
      </c>
      <c r="M2357" s="83">
        <v>1471.52549999952</v>
      </c>
      <c r="N2357" s="84">
        <v>1471.52549999952</v>
      </c>
      <c r="O2357" s="84">
        <v>1518.69400000013</v>
      </c>
      <c r="P2357" s="85">
        <f t="shared" si="36"/>
        <v>0.96894140623416836</v>
      </c>
      <c r="Q2357" s="18">
        <v>43843</v>
      </c>
      <c r="R2357" s="86">
        <v>7842768.2589999996</v>
      </c>
      <c r="S2357" s="86">
        <v>4896791.1468984401</v>
      </c>
      <c r="T2357" s="15"/>
      <c r="U2357" s="19">
        <v>3.67674216067826E-3</v>
      </c>
      <c r="V2357" s="51">
        <v>0.40958713143481901</v>
      </c>
      <c r="W2357" s="19">
        <v>0.101871104205202</v>
      </c>
      <c r="X2357" s="51">
        <v>10.976027671582401</v>
      </c>
      <c r="Y2357" s="19">
        <v>-1.27043260717983E-2</v>
      </c>
      <c r="Z2357" s="51">
        <v>18.061240851064198</v>
      </c>
      <c r="AA2357" s="19">
        <v>0.187827221961925</v>
      </c>
      <c r="AB2357" s="51">
        <v>39.3593890993507</v>
      </c>
      <c r="AC2357" s="19">
        <v>0.178831154889776</v>
      </c>
      <c r="AD2357" s="51">
        <v>42.168970987258902</v>
      </c>
      <c r="AE2357" s="19">
        <v>0.21486077144247201</v>
      </c>
      <c r="AF2357" s="87">
        <v>39.2633091928437</v>
      </c>
      <c r="AG2357" s="19">
        <v>3.9797589575755403E-2</v>
      </c>
      <c r="AH2357" s="51">
        <v>2.1809379657497598</v>
      </c>
      <c r="AI2357" s="19">
        <v>3.4956737235916101E-2</v>
      </c>
      <c r="AJ2357" s="51">
        <v>17.222590930585302</v>
      </c>
      <c r="AK2357" s="19">
        <v>0.47152549999940702</v>
      </c>
      <c r="AL2357" s="19">
        <v>2.6377595369922301E-2</v>
      </c>
      <c r="AM2357" s="51">
        <v>-41.342661014816301</v>
      </c>
      <c r="AN2357" s="15"/>
      <c r="AO2357" s="22">
        <v>4.2712272330391002E-2</v>
      </c>
      <c r="AP2357" s="22">
        <v>-3.8524676169799897E-2</v>
      </c>
      <c r="AQ2357" s="22">
        <v>0.10965431862132401</v>
      </c>
      <c r="AR2357" s="22">
        <v>-0.11154352062571</v>
      </c>
      <c r="AS2357" s="20">
        <v>7</v>
      </c>
      <c r="AT2357" s="20">
        <v>5</v>
      </c>
      <c r="AU2357" s="20">
        <v>9</v>
      </c>
      <c r="AV2357" s="21">
        <v>3</v>
      </c>
      <c r="AW2357" s="15"/>
      <c r="AX2357" s="25">
        <v>0.16807261652545999</v>
      </c>
      <c r="AY2357" s="26">
        <v>0.96574452994627802</v>
      </c>
      <c r="AZ2357" s="26">
        <v>1.2728205684634299</v>
      </c>
      <c r="BA2357" s="26">
        <v>1.4433729416868999</v>
      </c>
      <c r="BB2357" s="85">
        <v>1.73635342429952E-2</v>
      </c>
      <c r="BC2357" s="88">
        <v>-22.368561408744402</v>
      </c>
      <c r="BD2357" s="18">
        <v>43843</v>
      </c>
      <c r="BE2357" s="18">
        <v>43910</v>
      </c>
      <c r="BF2357" s="20"/>
      <c r="BG2357" s="18"/>
    </row>
    <row r="2358" spans="2:59" x14ac:dyDescent="0.25">
      <c r="B2358" s="14" t="s">
        <v>7246</v>
      </c>
      <c r="C2358" s="14" t="s">
        <v>7247</v>
      </c>
      <c r="D2358" s="14" t="s">
        <v>7248</v>
      </c>
      <c r="E2358" s="16" t="s">
        <v>68</v>
      </c>
      <c r="F2358" s="16" t="s">
        <v>69</v>
      </c>
      <c r="G2358" s="81" t="s">
        <v>115</v>
      </c>
      <c r="H2358" s="82" t="s">
        <v>182</v>
      </c>
      <c r="I2358" s="17" t="s">
        <v>31</v>
      </c>
      <c r="J2358" s="17" t="s">
        <v>7249</v>
      </c>
      <c r="L2358" s="18">
        <v>44022</v>
      </c>
      <c r="M2358" s="83">
        <v>1135.0855999998701</v>
      </c>
      <c r="N2358" s="84">
        <v>1135.0855999998701</v>
      </c>
      <c r="O2358" s="84">
        <v>1164.23279999942</v>
      </c>
      <c r="P2358" s="85">
        <f t="shared" si="36"/>
        <v>0.97496445728073933</v>
      </c>
      <c r="Q2358" s="18">
        <v>43843</v>
      </c>
      <c r="R2358" s="86">
        <v>4086.308</v>
      </c>
      <c r="S2358" s="86">
        <v>3885.1062709922799</v>
      </c>
      <c r="T2358" s="15"/>
      <c r="U2358" s="19">
        <v>3.3262840606766999E-3</v>
      </c>
      <c r="V2358" s="51">
        <v>0.37454132143466301</v>
      </c>
      <c r="W2358" s="19">
        <v>4.4757631287211601E-2</v>
      </c>
      <c r="X2358" s="51">
        <v>5.2646803797906596</v>
      </c>
      <c r="Y2358" s="19">
        <v>-1.6922723828429301E-2</v>
      </c>
      <c r="Z2358" s="51">
        <v>17.6394010754011</v>
      </c>
      <c r="AA2358" s="19">
        <v>7.3915684770327103E-2</v>
      </c>
      <c r="AB2358" s="51">
        <v>27.968235380190901</v>
      </c>
      <c r="AC2358" s="19">
        <v>0.12321479214733699</v>
      </c>
      <c r="AD2358" s="51">
        <v>36.607334712985903</v>
      </c>
      <c r="AE2358" s="19"/>
      <c r="AF2358" s="87"/>
      <c r="AG2358" s="19">
        <v>1.4965816561016299E-2</v>
      </c>
      <c r="AH2358" s="51">
        <v>-0.30223933572415301</v>
      </c>
      <c r="AI2358" s="19">
        <v>1.238630354419E-2</v>
      </c>
      <c r="AJ2358" s="51">
        <v>14.9655475614127</v>
      </c>
      <c r="AK2358" s="19">
        <v>0.13515246047973101</v>
      </c>
      <c r="AL2358" s="19">
        <v>6.24921377730061E-2</v>
      </c>
      <c r="AM2358" s="51">
        <v>36.653580721584099</v>
      </c>
      <c r="AN2358" s="15"/>
      <c r="AO2358" s="22">
        <v>3.07310547759698E-2</v>
      </c>
      <c r="AP2358" s="22">
        <v>-3.65610048238523E-2</v>
      </c>
      <c r="AQ2358" s="22">
        <v>7.1262433648371398E-2</v>
      </c>
      <c r="AR2358" s="22">
        <v>-0.108189533295517</v>
      </c>
      <c r="AS2358" s="20">
        <v>8</v>
      </c>
      <c r="AT2358" s="20">
        <v>4</v>
      </c>
      <c r="AU2358" s="20">
        <v>7</v>
      </c>
      <c r="AV2358" s="21">
        <v>5</v>
      </c>
      <c r="AW2358" s="15"/>
      <c r="AX2358" s="25">
        <v>0.10964030200106201</v>
      </c>
      <c r="AY2358" s="26">
        <v>0.48187431374390099</v>
      </c>
      <c r="AZ2358" s="26">
        <v>0.97018761817253096</v>
      </c>
      <c r="BA2358" s="26">
        <v>0.67021982470669195</v>
      </c>
      <c r="BB2358" s="85">
        <v>1.1300601904731601E-2</v>
      </c>
      <c r="BC2358" s="88">
        <v>-21.183074381668099</v>
      </c>
      <c r="BD2358" s="18">
        <v>43843</v>
      </c>
      <c r="BE2358" s="18">
        <v>43914</v>
      </c>
      <c r="BF2358" s="20"/>
      <c r="BG2358" s="18"/>
    </row>
    <row r="2359" spans="2:59" x14ac:dyDescent="0.25">
      <c r="B2359" s="14" t="s">
        <v>7250</v>
      </c>
      <c r="C2359" s="14" t="s">
        <v>7251</v>
      </c>
      <c r="D2359" s="14" t="s">
        <v>7248</v>
      </c>
      <c r="E2359" s="16" t="s">
        <v>77</v>
      </c>
      <c r="F2359" s="16" t="s">
        <v>69</v>
      </c>
      <c r="G2359" s="81" t="s">
        <v>115</v>
      </c>
      <c r="H2359" s="82" t="s">
        <v>182</v>
      </c>
      <c r="I2359" s="17" t="s">
        <v>31</v>
      </c>
      <c r="J2359" s="17" t="s">
        <v>7252</v>
      </c>
      <c r="L2359" s="18">
        <v>44022</v>
      </c>
      <c r="M2359" s="83">
        <v>2043.2173999995</v>
      </c>
      <c r="N2359" s="84">
        <v>2043.2173999995</v>
      </c>
      <c r="O2359" s="84">
        <v>2088.6482000015699</v>
      </c>
      <c r="P2359" s="85">
        <f t="shared" si="36"/>
        <v>0.97824870650689966</v>
      </c>
      <c r="Q2359" s="18">
        <v>43847</v>
      </c>
      <c r="R2359" s="86">
        <v>3309882.3059999999</v>
      </c>
      <c r="S2359" s="86">
        <v>3745339.1102304701</v>
      </c>
      <c r="T2359" s="15"/>
      <c r="U2359" s="19">
        <v>3.3456026703788701E-3</v>
      </c>
      <c r="V2359" s="51">
        <v>0.37647318240487898</v>
      </c>
      <c r="W2359" s="19">
        <v>4.5360118172538898E-2</v>
      </c>
      <c r="X2359" s="51">
        <v>5.3249290683234003</v>
      </c>
      <c r="Y2359" s="19">
        <v>-1.3486374259628099E-2</v>
      </c>
      <c r="Z2359" s="51">
        <v>17.9830360322958</v>
      </c>
      <c r="AA2359" s="19">
        <v>8.14867839490762E-2</v>
      </c>
      <c r="AB2359" s="51">
        <v>28.7253452980658</v>
      </c>
      <c r="AC2359" s="19">
        <v>0.13907710898827599</v>
      </c>
      <c r="AD2359" s="51">
        <v>38.193566397065297</v>
      </c>
      <c r="AE2359" s="19">
        <v>0.16558622292359401</v>
      </c>
      <c r="AF2359" s="87">
        <v>34.335854340985001</v>
      </c>
      <c r="AG2359" s="19">
        <v>1.51613090110914E-2</v>
      </c>
      <c r="AH2359" s="51">
        <v>-0.28269009071664197</v>
      </c>
      <c r="AI2359" s="19">
        <v>1.6120632464662801E-2</v>
      </c>
      <c r="AJ2359" s="51">
        <v>15.338980453467199</v>
      </c>
      <c r="AK2359" s="19">
        <v>1.0432173999981</v>
      </c>
      <c r="AL2359" s="19">
        <v>5.8654966562244198E-2</v>
      </c>
      <c r="AM2359" s="51">
        <v>71.955113133648396</v>
      </c>
      <c r="AN2359" s="15"/>
      <c r="AO2359" s="22">
        <v>3.07510073016601E-2</v>
      </c>
      <c r="AP2359" s="22">
        <v>-3.6542363794069402E-2</v>
      </c>
      <c r="AQ2359" s="22">
        <v>7.1878119739267304E-2</v>
      </c>
      <c r="AR2359" s="22">
        <v>-0.107659354779607</v>
      </c>
      <c r="AS2359" s="20">
        <v>8</v>
      </c>
      <c r="AT2359" s="20">
        <v>4</v>
      </c>
      <c r="AU2359" s="20">
        <v>7</v>
      </c>
      <c r="AV2359" s="21">
        <v>5</v>
      </c>
      <c r="AW2359" s="15"/>
      <c r="AX2359" s="25">
        <v>0.109645351043728</v>
      </c>
      <c r="AY2359" s="26">
        <v>0.54557845085037104</v>
      </c>
      <c r="AZ2359" s="26">
        <v>0.99991176845378504</v>
      </c>
      <c r="BA2359" s="26">
        <v>0.76055337946400003</v>
      </c>
      <c r="BB2359" s="85">
        <v>1.1301443044758301E-2</v>
      </c>
      <c r="BC2359" s="88">
        <v>-21.0810370075924</v>
      </c>
      <c r="BD2359" s="18">
        <v>43847</v>
      </c>
      <c r="BE2359" s="18">
        <v>43914</v>
      </c>
      <c r="BF2359" s="20"/>
      <c r="BG2359" s="18"/>
    </row>
    <row r="2360" spans="2:59" x14ac:dyDescent="0.25">
      <c r="B2360" s="14" t="s">
        <v>7253</v>
      </c>
      <c r="C2360" s="14" t="s">
        <v>7254</v>
      </c>
      <c r="D2360" s="14" t="s">
        <v>7248</v>
      </c>
      <c r="E2360" s="16" t="s">
        <v>80</v>
      </c>
      <c r="F2360" s="16" t="s">
        <v>69</v>
      </c>
      <c r="G2360" s="81" t="s">
        <v>115</v>
      </c>
      <c r="H2360" s="82" t="s">
        <v>182</v>
      </c>
      <c r="I2360" s="17" t="s">
        <v>31</v>
      </c>
      <c r="J2360" s="17" t="s">
        <v>7255</v>
      </c>
      <c r="L2360" s="18">
        <v>44022</v>
      </c>
      <c r="M2360" s="83">
        <v>1817.2859000004801</v>
      </c>
      <c r="N2360" s="84">
        <v>1817.2859000004801</v>
      </c>
      <c r="O2360" s="84">
        <v>1868.5296000000101</v>
      </c>
      <c r="P2360" s="85">
        <f t="shared" si="36"/>
        <v>0.97257538762054951</v>
      </c>
      <c r="Q2360" s="18">
        <v>43843</v>
      </c>
      <c r="R2360" s="86">
        <v>8572214.0969999991</v>
      </c>
      <c r="S2360" s="86">
        <v>8844548.9766718708</v>
      </c>
      <c r="T2360" s="15"/>
      <c r="U2360" s="19">
        <v>3.3126191356132001E-3</v>
      </c>
      <c r="V2360" s="51">
        <v>0.373174828928313</v>
      </c>
      <c r="W2360" s="19">
        <v>4.4329496242426103E-2</v>
      </c>
      <c r="X2360" s="51">
        <v>5.22186687531212</v>
      </c>
      <c r="Y2360" s="19">
        <v>-1.9371938818039801E-2</v>
      </c>
      <c r="Z2360" s="51">
        <v>17.394479576440101</v>
      </c>
      <c r="AA2360" s="19">
        <v>6.8550645890354603E-2</v>
      </c>
      <c r="AB2360" s="51">
        <v>27.431731492193599</v>
      </c>
      <c r="AC2360" s="19">
        <v>0.11202674857311599</v>
      </c>
      <c r="AD2360" s="51">
        <v>35.488530355563903</v>
      </c>
      <c r="AE2360" s="19">
        <v>0.124332335493818</v>
      </c>
      <c r="AF2360" s="87">
        <v>30.210465597978299</v>
      </c>
      <c r="AG2360" s="19">
        <v>1.4827553644863699E-2</v>
      </c>
      <c r="AH2360" s="51">
        <v>-0.31606562733941201</v>
      </c>
      <c r="AI2360" s="19">
        <v>9.7263522002322099E-3</v>
      </c>
      <c r="AJ2360" s="51">
        <v>14.699552427016901</v>
      </c>
      <c r="AK2360" s="19">
        <v>0.81728590000071599</v>
      </c>
      <c r="AL2360" s="19">
        <v>4.8804960488269003E-2</v>
      </c>
      <c r="AM2360" s="51">
        <v>49.361963133909697</v>
      </c>
      <c r="AN2360" s="15"/>
      <c r="AO2360" s="22">
        <v>3.07171141903382E-2</v>
      </c>
      <c r="AP2360" s="22">
        <v>-3.6574026992639098E-2</v>
      </c>
      <c r="AQ2360" s="22">
        <v>7.0821360088302795E-2</v>
      </c>
      <c r="AR2360" s="22">
        <v>-0.10856834252452199</v>
      </c>
      <c r="AS2360" s="20">
        <v>8</v>
      </c>
      <c r="AT2360" s="20">
        <v>4</v>
      </c>
      <c r="AU2360" s="20">
        <v>7</v>
      </c>
      <c r="AV2360" s="21">
        <v>5</v>
      </c>
      <c r="AW2360" s="15"/>
      <c r="AX2360" s="25">
        <v>0.109637266577047</v>
      </c>
      <c r="AY2360" s="26">
        <v>0.43671854366903101</v>
      </c>
      <c r="AZ2360" s="26">
        <v>0.94912127730094697</v>
      </c>
      <c r="BA2360" s="26">
        <v>0.606428447162216</v>
      </c>
      <c r="BB2360" s="85">
        <v>1.1300060781322801E-2</v>
      </c>
      <c r="BC2360" s="88">
        <v>-21.259620398835999</v>
      </c>
      <c r="BD2360" s="18">
        <v>43843</v>
      </c>
      <c r="BE2360" s="18">
        <v>43914</v>
      </c>
      <c r="BF2360" s="20"/>
      <c r="BG2360" s="18"/>
    </row>
    <row r="2361" spans="2:59" x14ac:dyDescent="0.25">
      <c r="B2361" s="14" t="s">
        <v>7256</v>
      </c>
      <c r="C2361" s="14" t="s">
        <v>7257</v>
      </c>
      <c r="D2361" s="14" t="s">
        <v>7248</v>
      </c>
      <c r="E2361" s="16" t="s">
        <v>7154</v>
      </c>
      <c r="F2361" s="16" t="s">
        <v>69</v>
      </c>
      <c r="G2361" s="81" t="s">
        <v>115</v>
      </c>
      <c r="H2361" s="82" t="s">
        <v>182</v>
      </c>
      <c r="I2361" s="17" t="s">
        <v>31</v>
      </c>
      <c r="J2361" s="17" t="s">
        <v>7258</v>
      </c>
      <c r="L2361" s="18">
        <v>44022</v>
      </c>
      <c r="M2361" s="83">
        <v>1390.6658999994399</v>
      </c>
      <c r="N2361" s="84">
        <v>1390.6658999994399</v>
      </c>
      <c r="O2361" s="84">
        <v>1419.95450000092</v>
      </c>
      <c r="P2361" s="85">
        <f t="shared" si="36"/>
        <v>0.97937356443360613</v>
      </c>
      <c r="Q2361" s="18">
        <v>43847</v>
      </c>
      <c r="R2361" s="86">
        <v>452399.28399999999</v>
      </c>
      <c r="S2361" s="86">
        <v>397845.10431689501</v>
      </c>
      <c r="T2361" s="15"/>
      <c r="U2361" s="19">
        <v>3.34842469237628E-3</v>
      </c>
      <c r="V2361" s="51">
        <v>0.37675538460462099</v>
      </c>
      <c r="W2361" s="19">
        <v>4.5448859404132201E-2</v>
      </c>
      <c r="X2361" s="51">
        <v>5.3338031914827297</v>
      </c>
      <c r="Y2361" s="19">
        <v>-1.22194581563235E-2</v>
      </c>
      <c r="Z2361" s="51">
        <v>18.109727642615301</v>
      </c>
      <c r="AA2361" s="19">
        <v>8.6703685981774498E-2</v>
      </c>
      <c r="AB2361" s="51">
        <v>29.247035501350201</v>
      </c>
      <c r="AC2361" s="19">
        <v>0.15261218062558299</v>
      </c>
      <c r="AD2361" s="51">
        <v>39.547073560825098</v>
      </c>
      <c r="AE2361" s="19">
        <v>0.18772350430663201</v>
      </c>
      <c r="AF2361" s="87">
        <v>36.549582479288802</v>
      </c>
      <c r="AG2361" s="19">
        <v>1.51900449218374E-2</v>
      </c>
      <c r="AH2361" s="51">
        <v>-0.27981649964203797</v>
      </c>
      <c r="AI2361" s="19">
        <v>1.7620702456042601E-2</v>
      </c>
      <c r="AJ2361" s="51">
        <v>15.4889874525979</v>
      </c>
      <c r="AK2361" s="19">
        <v>0.39066589999885798</v>
      </c>
      <c r="AL2361" s="19">
        <v>7.6176544067493496E-2</v>
      </c>
      <c r="AM2361" s="51">
        <v>33.353177244716797</v>
      </c>
      <c r="AN2361" s="15"/>
      <c r="AO2361" s="22">
        <v>3.0753885372177998E-2</v>
      </c>
      <c r="AP2361" s="22">
        <v>-3.6539651870043599E-2</v>
      </c>
      <c r="AQ2361" s="22">
        <v>7.1969079785049003E-2</v>
      </c>
      <c r="AR2361" s="22">
        <v>-0.10758100615654299</v>
      </c>
      <c r="AS2361" s="20">
        <v>8</v>
      </c>
      <c r="AT2361" s="20">
        <v>4</v>
      </c>
      <c r="AU2361" s="20">
        <v>7</v>
      </c>
      <c r="AV2361" s="21">
        <v>5</v>
      </c>
      <c r="AW2361" s="15"/>
      <c r="AX2361" s="25">
        <v>0.109647765291302</v>
      </c>
      <c r="AY2361" s="26">
        <v>0.58961323498169804</v>
      </c>
      <c r="AZ2361" s="26">
        <v>1.0203748912772399</v>
      </c>
      <c r="BA2361" s="26">
        <v>0.82289295413192998</v>
      </c>
      <c r="BB2361" s="85">
        <v>1.1301761207941999E-2</v>
      </c>
      <c r="BC2361" s="88">
        <v>-21.0144339132239</v>
      </c>
      <c r="BD2361" s="18">
        <v>43847</v>
      </c>
      <c r="BE2361" s="18">
        <v>43914</v>
      </c>
      <c r="BF2361" s="20"/>
      <c r="BG2361" s="18"/>
    </row>
    <row r="2362" spans="2:59" x14ac:dyDescent="0.25">
      <c r="B2362" s="14" t="s">
        <v>7259</v>
      </c>
      <c r="C2362" s="14" t="s">
        <v>7260</v>
      </c>
      <c r="D2362" s="14" t="s">
        <v>7248</v>
      </c>
      <c r="E2362" s="16" t="s">
        <v>87</v>
      </c>
      <c r="F2362" s="16" t="s">
        <v>69</v>
      </c>
      <c r="G2362" s="81" t="s">
        <v>115</v>
      </c>
      <c r="H2362" s="82" t="s">
        <v>182</v>
      </c>
      <c r="I2362" s="17" t="s">
        <v>31</v>
      </c>
      <c r="J2362" s="17" t="s">
        <v>7261</v>
      </c>
      <c r="L2362" s="18">
        <v>44022</v>
      </c>
      <c r="M2362" s="83">
        <v>1285.0734999999399</v>
      </c>
      <c r="N2362" s="84">
        <v>1285.0734999999399</v>
      </c>
      <c r="O2362" s="84">
        <v>1310.1874000001701</v>
      </c>
      <c r="P2362" s="85">
        <f t="shared" si="36"/>
        <v>0.98083182604242192</v>
      </c>
      <c r="Q2362" s="18">
        <v>43847</v>
      </c>
      <c r="R2362" s="86">
        <v>1252668.594</v>
      </c>
      <c r="S2362" s="86">
        <v>1127754.4787441399</v>
      </c>
      <c r="T2362" s="15"/>
      <c r="U2362" s="19">
        <v>3.36071479432576E-3</v>
      </c>
      <c r="V2362" s="51">
        <v>0.37798439479956902</v>
      </c>
      <c r="W2362" s="19">
        <v>4.5832769754270003E-2</v>
      </c>
      <c r="X2362" s="51">
        <v>5.3721942264965001</v>
      </c>
      <c r="Y2362" s="19">
        <v>-1.07771398361365E-2</v>
      </c>
      <c r="Z2362" s="51">
        <v>18.2539594746486</v>
      </c>
      <c r="AA2362" s="19">
        <v>8.7467865470971407E-2</v>
      </c>
      <c r="AB2362" s="51">
        <v>29.3234534502553</v>
      </c>
      <c r="AC2362" s="19">
        <v>0.15169377129859599</v>
      </c>
      <c r="AD2362" s="51">
        <v>39.455232628097299</v>
      </c>
      <c r="AE2362" s="19">
        <v>0.184996296751779</v>
      </c>
      <c r="AF2362" s="87">
        <v>36.2768617238034</v>
      </c>
      <c r="AG2362" s="19">
        <v>1.5314250624214799E-2</v>
      </c>
      <c r="AH2362" s="51">
        <v>-0.26739592940430201</v>
      </c>
      <c r="AI2362" s="19">
        <v>1.90646980263409E-2</v>
      </c>
      <c r="AJ2362" s="51">
        <v>15.6333870096278</v>
      </c>
      <c r="AK2362" s="19">
        <v>0.285073499999417</v>
      </c>
      <c r="AL2362" s="19">
        <v>7.1843938923848299E-2</v>
      </c>
      <c r="AM2362" s="51">
        <v>33.335598315461503</v>
      </c>
      <c r="AN2362" s="15"/>
      <c r="AO2362" s="22">
        <v>3.0766524048885899E-2</v>
      </c>
      <c r="AP2362" s="22">
        <v>-3.6527845528325997E-2</v>
      </c>
      <c r="AQ2362" s="22">
        <v>7.23627495153778E-2</v>
      </c>
      <c r="AR2362" s="22">
        <v>-0.10724234208377301</v>
      </c>
      <c r="AS2362" s="20">
        <v>8</v>
      </c>
      <c r="AT2362" s="20">
        <v>4</v>
      </c>
      <c r="AU2362" s="20">
        <v>7</v>
      </c>
      <c r="AV2362" s="21">
        <v>5</v>
      </c>
      <c r="AW2362" s="15"/>
      <c r="AX2362" s="25">
        <v>0.109649552812334</v>
      </c>
      <c r="AY2362" s="26">
        <v>0.59588669670392802</v>
      </c>
      <c r="AZ2362" s="26">
        <v>1.02338226858228</v>
      </c>
      <c r="BA2362" s="26">
        <v>0.83217157077524495</v>
      </c>
      <c r="BB2362" s="85">
        <v>1.13021279858185E-2</v>
      </c>
      <c r="BC2362" s="88">
        <v>-21.001316300273199</v>
      </c>
      <c r="BD2362" s="18">
        <v>43847</v>
      </c>
      <c r="BE2362" s="18">
        <v>43914</v>
      </c>
      <c r="BF2362" s="20"/>
      <c r="BG2362" s="18"/>
    </row>
    <row r="2363" spans="2:59" x14ac:dyDescent="0.25">
      <c r="B2363" s="14" t="s">
        <v>7262</v>
      </c>
      <c r="C2363" s="14" t="s">
        <v>7263</v>
      </c>
      <c r="D2363" s="14" t="s">
        <v>7248</v>
      </c>
      <c r="E2363" s="16" t="s">
        <v>91</v>
      </c>
      <c r="F2363" s="16" t="s">
        <v>69</v>
      </c>
      <c r="G2363" s="81" t="s">
        <v>115</v>
      </c>
      <c r="H2363" s="82" t="s">
        <v>182</v>
      </c>
      <c r="I2363" s="17" t="s">
        <v>31</v>
      </c>
      <c r="J2363" s="17" t="s">
        <v>7264</v>
      </c>
      <c r="L2363" s="18">
        <v>44022</v>
      </c>
      <c r="M2363" s="83">
        <v>1710.7751000001999</v>
      </c>
      <c r="N2363" s="84">
        <v>1710.7751000001999</v>
      </c>
      <c r="O2363" s="84">
        <v>1763.33420000039</v>
      </c>
      <c r="P2363" s="85">
        <f t="shared" si="36"/>
        <v>0.97019334168181026</v>
      </c>
      <c r="Q2363" s="18">
        <v>43843</v>
      </c>
      <c r="R2363" s="86">
        <v>4215243.966</v>
      </c>
      <c r="S2363" s="86">
        <v>4204981.9344140599</v>
      </c>
      <c r="T2363" s="15"/>
      <c r="U2363" s="19">
        <v>3.2988886614475602E-3</v>
      </c>
      <c r="V2363" s="51">
        <v>0.37180178151174897</v>
      </c>
      <c r="W2363" s="19">
        <v>4.3900409913476303E-2</v>
      </c>
      <c r="X2363" s="51">
        <v>5.1789582424171403</v>
      </c>
      <c r="Y2363" s="19">
        <v>-2.18139017888461E-2</v>
      </c>
      <c r="Z2363" s="51">
        <v>17.150283279363101</v>
      </c>
      <c r="AA2363" s="19">
        <v>6.3206323447957402E-2</v>
      </c>
      <c r="AB2363" s="51">
        <v>26.897299247968501</v>
      </c>
      <c r="AC2363" s="19">
        <v>0.100946017788374</v>
      </c>
      <c r="AD2363" s="51">
        <v>34.380457277118701</v>
      </c>
      <c r="AE2363" s="19">
        <v>0.107576808346494</v>
      </c>
      <c r="AF2363" s="87">
        <v>28.534912883245902</v>
      </c>
      <c r="AG2363" s="19">
        <v>1.46885842914344E-2</v>
      </c>
      <c r="AH2363" s="51">
        <v>-0.32996256268233998</v>
      </c>
      <c r="AI2363" s="19">
        <v>7.0739912880526399E-3</v>
      </c>
      <c r="AJ2363" s="51">
        <v>14.434316335798901</v>
      </c>
      <c r="AK2363" s="19">
        <v>0.71077510000090105</v>
      </c>
      <c r="AL2363" s="19">
        <v>4.3763929199485602E-2</v>
      </c>
      <c r="AM2363" s="51">
        <v>38.710883133928299</v>
      </c>
      <c r="AN2363" s="15"/>
      <c r="AO2363" s="22">
        <v>3.07029843843338E-2</v>
      </c>
      <c r="AP2363" s="22">
        <v>-3.6587230500117598E-2</v>
      </c>
      <c r="AQ2363" s="22">
        <v>7.03813495965733E-2</v>
      </c>
      <c r="AR2363" s="22">
        <v>-0.108946861736476</v>
      </c>
      <c r="AS2363" s="20">
        <v>8</v>
      </c>
      <c r="AT2363" s="20">
        <v>4</v>
      </c>
      <c r="AU2363" s="20">
        <v>7</v>
      </c>
      <c r="AV2363" s="21">
        <v>5</v>
      </c>
      <c r="AW2363" s="15"/>
      <c r="AX2363" s="25">
        <v>0.109634399902425</v>
      </c>
      <c r="AY2363" s="26">
        <v>0.39172449854868302</v>
      </c>
      <c r="AZ2363" s="26">
        <v>0.92812720151323402</v>
      </c>
      <c r="BA2363" s="26">
        <v>0.54306596167407395</v>
      </c>
      <c r="BB2363" s="85">
        <v>1.1299536769401999E-2</v>
      </c>
      <c r="BC2363" s="88">
        <v>-21.3361709878955</v>
      </c>
      <c r="BD2363" s="18">
        <v>43843</v>
      </c>
      <c r="BE2363" s="18">
        <v>43914</v>
      </c>
      <c r="BF2363" s="20"/>
      <c r="BG2363" s="18"/>
    </row>
    <row r="2364" spans="2:59" x14ac:dyDescent="0.25">
      <c r="B2364" s="14" t="s">
        <v>7265</v>
      </c>
      <c r="C2364" s="14" t="s">
        <v>7266</v>
      </c>
      <c r="D2364" s="14" t="s">
        <v>7248</v>
      </c>
      <c r="E2364" s="16" t="s">
        <v>94</v>
      </c>
      <c r="F2364" s="16" t="s">
        <v>69</v>
      </c>
      <c r="G2364" s="81" t="s">
        <v>115</v>
      </c>
      <c r="H2364" s="82" t="s">
        <v>182</v>
      </c>
      <c r="I2364" s="17" t="s">
        <v>31</v>
      </c>
      <c r="J2364" s="17" t="s">
        <v>7267</v>
      </c>
      <c r="L2364" s="18">
        <v>44022</v>
      </c>
      <c r="M2364" s="83">
        <v>1615.54319999926</v>
      </c>
      <c r="N2364" s="84">
        <v>1615.54319999926</v>
      </c>
      <c r="O2364" s="84">
        <v>1669.2650000005999</v>
      </c>
      <c r="P2364" s="85">
        <f t="shared" si="36"/>
        <v>0.96781709315098519</v>
      </c>
      <c r="Q2364" s="18">
        <v>43843</v>
      </c>
      <c r="R2364" s="86">
        <v>4918682.9809999997</v>
      </c>
      <c r="S2364" s="86">
        <v>5126719.9225546904</v>
      </c>
      <c r="T2364" s="15"/>
      <c r="U2364" s="19">
        <v>3.2851353262231E-3</v>
      </c>
      <c r="V2364" s="51">
        <v>0.37042644798930302</v>
      </c>
      <c r="W2364" s="19">
        <v>4.3471453696838601E-2</v>
      </c>
      <c r="X2364" s="51">
        <v>5.1360626207533597</v>
      </c>
      <c r="Y2364" s="19">
        <v>-2.4249838511423101E-2</v>
      </c>
      <c r="Z2364" s="51">
        <v>16.906689607101701</v>
      </c>
      <c r="AA2364" s="19">
        <v>5.78885632767197E-2</v>
      </c>
      <c r="AB2364" s="51">
        <v>26.3655232308374</v>
      </c>
      <c r="AC2364" s="19">
        <v>8.9975455797684803E-2</v>
      </c>
      <c r="AD2364" s="51">
        <v>33.283401078020702</v>
      </c>
      <c r="AE2364" s="19">
        <v>9.1070734881213894E-2</v>
      </c>
      <c r="AF2364" s="87">
        <v>26.8843055367179</v>
      </c>
      <c r="AG2364" s="19">
        <v>1.45495897068031E-2</v>
      </c>
      <c r="AH2364" s="51">
        <v>-0.34386202114546899</v>
      </c>
      <c r="AI2364" s="19">
        <v>4.4285066524025803E-3</v>
      </c>
      <c r="AJ2364" s="51">
        <v>14.1697678722412</v>
      </c>
      <c r="AK2364" s="19">
        <v>0.61554319999937401</v>
      </c>
      <c r="AL2364" s="19">
        <v>3.9005881642879103E-2</v>
      </c>
      <c r="AM2364" s="51">
        <v>29.1876931337756</v>
      </c>
      <c r="AN2364" s="15"/>
      <c r="AO2364" s="22">
        <v>3.0688859260408201E-2</v>
      </c>
      <c r="AP2364" s="22">
        <v>-3.6600484964765201E-2</v>
      </c>
      <c r="AQ2364" s="22">
        <v>6.9941593008479699E-2</v>
      </c>
      <c r="AR2364" s="22">
        <v>-0.109325254787109</v>
      </c>
      <c r="AS2364" s="20">
        <v>8</v>
      </c>
      <c r="AT2364" s="20">
        <v>4</v>
      </c>
      <c r="AU2364" s="20">
        <v>7</v>
      </c>
      <c r="AV2364" s="21">
        <v>5</v>
      </c>
      <c r="AW2364" s="15"/>
      <c r="AX2364" s="25">
        <v>0.109631789477717</v>
      </c>
      <c r="AY2364" s="26">
        <v>0.346943869491042</v>
      </c>
      <c r="AZ2364" s="26">
        <v>0.907231384672741</v>
      </c>
      <c r="BA2364" s="26">
        <v>0.48020340630682801</v>
      </c>
      <c r="BB2364" s="85">
        <v>1.12990393805376E-2</v>
      </c>
      <c r="BC2364" s="88">
        <v>-21.412651676073398</v>
      </c>
      <c r="BD2364" s="18">
        <v>43843</v>
      </c>
      <c r="BE2364" s="18">
        <v>43914</v>
      </c>
      <c r="BF2364" s="20"/>
      <c r="BG2364" s="18"/>
    </row>
    <row r="2365" spans="2:59" x14ac:dyDescent="0.25">
      <c r="B2365" s="14" t="s">
        <v>7268</v>
      </c>
      <c r="C2365" s="14" t="s">
        <v>7269</v>
      </c>
      <c r="D2365" s="14" t="s">
        <v>7270</v>
      </c>
      <c r="E2365" s="16" t="s">
        <v>73</v>
      </c>
      <c r="F2365" s="16" t="s">
        <v>69</v>
      </c>
      <c r="G2365" s="81" t="s">
        <v>205</v>
      </c>
      <c r="H2365" s="82" t="s">
        <v>1222</v>
      </c>
      <c r="I2365" s="17" t="s">
        <v>31</v>
      </c>
      <c r="J2365" s="17" t="s">
        <v>7271</v>
      </c>
      <c r="L2365" s="18">
        <v>44022</v>
      </c>
      <c r="M2365" s="83">
        <v>1114.7193999998301</v>
      </c>
      <c r="N2365" s="84">
        <v>1114.7193999998301</v>
      </c>
      <c r="O2365" s="84">
        <v>1119.5632000006699</v>
      </c>
      <c r="P2365" s="85">
        <f t="shared" si="36"/>
        <v>0.9956734912322619</v>
      </c>
      <c r="Q2365" s="18">
        <v>44020</v>
      </c>
      <c r="R2365" s="86">
        <v>135141688.56600001</v>
      </c>
      <c r="S2365" s="86">
        <v>117250666.032125</v>
      </c>
      <c r="T2365" s="15"/>
      <c r="U2365" s="19">
        <v>-2.5986385226133301E-3</v>
      </c>
      <c r="V2365" s="51">
        <v>-0.21795093689434</v>
      </c>
      <c r="W2365" s="19">
        <v>1.72229539257387E-2</v>
      </c>
      <c r="X2365" s="51">
        <v>2.5112126436397402</v>
      </c>
      <c r="Y2365" s="19">
        <v>3.8206295366762802E-2</v>
      </c>
      <c r="Z2365" s="51">
        <v>23.152302994916699</v>
      </c>
      <c r="AA2365" s="19">
        <v>5.9022544995968901E-2</v>
      </c>
      <c r="AB2365" s="51">
        <v>26.4789214027696</v>
      </c>
      <c r="AC2365" s="19"/>
      <c r="AD2365" s="51"/>
      <c r="AE2365" s="19"/>
      <c r="AF2365" s="87"/>
      <c r="AG2365" s="19">
        <v>1.64184815002955E-3</v>
      </c>
      <c r="AH2365" s="51">
        <v>-1.6346361768228199</v>
      </c>
      <c r="AI2365" s="19">
        <v>4.2795987958015799E-2</v>
      </c>
      <c r="AJ2365" s="51">
        <v>18.006516002788</v>
      </c>
      <c r="AK2365" s="19">
        <v>0.114719400000467</v>
      </c>
      <c r="AL2365" s="19">
        <v>7.5293724772564005E-2</v>
      </c>
      <c r="AM2365" s="51">
        <v>36.671908821735997</v>
      </c>
      <c r="AN2365" s="15"/>
      <c r="AO2365" s="22">
        <v>2.74778468483419E-2</v>
      </c>
      <c r="AP2365" s="22">
        <v>-4.3071077784625197E-2</v>
      </c>
      <c r="AQ2365" s="22">
        <v>3.9392334534568398E-2</v>
      </c>
      <c r="AR2365" s="22">
        <v>-2.66320857163009E-2</v>
      </c>
      <c r="AS2365" s="20">
        <v>8</v>
      </c>
      <c r="AT2365" s="20">
        <v>4</v>
      </c>
      <c r="AU2365" s="20">
        <v>7</v>
      </c>
      <c r="AV2365" s="21">
        <v>5</v>
      </c>
      <c r="AW2365" s="15"/>
      <c r="AX2365" s="25">
        <v>6.7710316055745401E-2</v>
      </c>
      <c r="AY2365" s="26">
        <v>0.51543328185925896</v>
      </c>
      <c r="AZ2365" s="26">
        <v>0.75453198475952399</v>
      </c>
      <c r="BA2365" s="26">
        <v>0.66291220209859603</v>
      </c>
      <c r="BB2365" s="85">
        <v>6.9458414536984498E-3</v>
      </c>
      <c r="BC2365" s="88">
        <v>-9.4075805147149403</v>
      </c>
      <c r="BD2365" s="18">
        <v>43747</v>
      </c>
      <c r="BE2365" s="18">
        <v>43783</v>
      </c>
      <c r="BF2365" s="20">
        <v>159</v>
      </c>
      <c r="BG2365" s="18">
        <v>43970</v>
      </c>
    </row>
    <row r="2366" spans="2:59" x14ac:dyDescent="0.25">
      <c r="B2366" s="14" t="s">
        <v>7272</v>
      </c>
      <c r="C2366" s="14" t="s">
        <v>7273</v>
      </c>
      <c r="D2366" s="14" t="s">
        <v>7270</v>
      </c>
      <c r="E2366" s="16" t="s">
        <v>77</v>
      </c>
      <c r="F2366" s="16" t="s">
        <v>69</v>
      </c>
      <c r="G2366" s="81" t="s">
        <v>205</v>
      </c>
      <c r="H2366" s="82" t="s">
        <v>1222</v>
      </c>
      <c r="I2366" s="17" t="s">
        <v>31</v>
      </c>
      <c r="J2366" s="17" t="s">
        <v>7274</v>
      </c>
      <c r="L2366" s="18">
        <v>44022</v>
      </c>
      <c r="M2366" s="83">
        <v>1969.20600000024</v>
      </c>
      <c r="N2366" s="84">
        <v>1969.20600000024</v>
      </c>
      <c r="O2366" s="84">
        <v>1977.8604000005901</v>
      </c>
      <c r="P2366" s="85">
        <f t="shared" si="36"/>
        <v>0.99562436256858799</v>
      </c>
      <c r="Q2366" s="18">
        <v>44020</v>
      </c>
      <c r="R2366" s="86">
        <v>1207320.297</v>
      </c>
      <c r="S2366" s="86">
        <v>1575668.89253906</v>
      </c>
      <c r="T2366" s="15"/>
      <c r="U2366" s="19">
        <v>-2.62319632383878E-3</v>
      </c>
      <c r="V2366" s="51">
        <v>-0.22040671701688599</v>
      </c>
      <c r="W2366" s="19">
        <v>1.64707296098641E-2</v>
      </c>
      <c r="X2366" s="51">
        <v>2.4359902120522698</v>
      </c>
      <c r="Y2366" s="19">
        <v>3.3557557046151501E-2</v>
      </c>
      <c r="Z2366" s="51">
        <v>22.6874291628774</v>
      </c>
      <c r="AA2366" s="19">
        <v>4.9508040607179303E-2</v>
      </c>
      <c r="AB2366" s="51">
        <v>25.5274709638907</v>
      </c>
      <c r="AC2366" s="19">
        <v>0.118449088655325</v>
      </c>
      <c r="AD2366" s="51">
        <v>36.130764363799202</v>
      </c>
      <c r="AE2366" s="19">
        <v>0.154797452769417</v>
      </c>
      <c r="AF2366" s="87">
        <v>33.256977325538202</v>
      </c>
      <c r="AG2366" s="19">
        <v>1.3948902178526599E-3</v>
      </c>
      <c r="AH2366" s="51">
        <v>-1.65933197004051</v>
      </c>
      <c r="AI2366" s="19">
        <v>3.78707291984028E-2</v>
      </c>
      <c r="AJ2366" s="51">
        <v>17.5139901268412</v>
      </c>
      <c r="AK2366" s="19">
        <v>0.96920599999954005</v>
      </c>
      <c r="AL2366" s="19">
        <v>4.3076045454654398E-2</v>
      </c>
      <c r="AM2366" s="51">
        <v>-27.507899359101401</v>
      </c>
      <c r="AN2366" s="15"/>
      <c r="AO2366" s="22">
        <v>2.7452515843833701E-2</v>
      </c>
      <c r="AP2366" s="22">
        <v>-4.3094599986943601E-2</v>
      </c>
      <c r="AQ2366" s="22">
        <v>3.8623791557256502E-2</v>
      </c>
      <c r="AR2366" s="22">
        <v>-2.7375906307497599E-2</v>
      </c>
      <c r="AS2366" s="20">
        <v>7</v>
      </c>
      <c r="AT2366" s="20">
        <v>5</v>
      </c>
      <c r="AU2366" s="20">
        <v>7</v>
      </c>
      <c r="AV2366" s="21">
        <v>5</v>
      </c>
      <c r="AW2366" s="15"/>
      <c r="AX2366" s="25">
        <v>6.7693925624698795E-2</v>
      </c>
      <c r="AY2366" s="26">
        <v>0.38575600907643098</v>
      </c>
      <c r="AZ2366" s="26">
        <v>0.72283483336832399</v>
      </c>
      <c r="BA2366" s="26">
        <v>0.494760530067197</v>
      </c>
      <c r="BB2366" s="85">
        <v>6.9439600689292997E-3</v>
      </c>
      <c r="BC2366" s="88">
        <v>-9.4879583585134206</v>
      </c>
      <c r="BD2366" s="18">
        <v>43747</v>
      </c>
      <c r="BE2366" s="18">
        <v>43783</v>
      </c>
      <c r="BF2366" s="20">
        <v>162</v>
      </c>
      <c r="BG2366" s="18">
        <v>43973</v>
      </c>
    </row>
    <row r="2367" spans="2:59" x14ac:dyDescent="0.25">
      <c r="B2367" s="14" t="s">
        <v>7275</v>
      </c>
      <c r="C2367" s="14" t="s">
        <v>7276</v>
      </c>
      <c r="D2367" s="14" t="s">
        <v>7270</v>
      </c>
      <c r="E2367" s="16" t="s">
        <v>80</v>
      </c>
      <c r="F2367" s="16" t="s">
        <v>69</v>
      </c>
      <c r="G2367" s="81" t="s">
        <v>205</v>
      </c>
      <c r="H2367" s="82" t="s">
        <v>1222</v>
      </c>
      <c r="I2367" s="17" t="s">
        <v>31</v>
      </c>
      <c r="J2367" s="17" t="s">
        <v>7277</v>
      </c>
      <c r="L2367" s="18">
        <v>44022</v>
      </c>
      <c r="M2367" s="83">
        <v>2284.5542999990298</v>
      </c>
      <c r="N2367" s="84">
        <v>2284.5542999990298</v>
      </c>
      <c r="O2367" s="84">
        <v>2294.6323999986098</v>
      </c>
      <c r="P2367" s="85">
        <f t="shared" si="36"/>
        <v>0.99560796753345504</v>
      </c>
      <c r="Q2367" s="18">
        <v>44020</v>
      </c>
      <c r="R2367" s="86">
        <v>47243997.381999999</v>
      </c>
      <c r="S2367" s="86">
        <v>69053041.498750001</v>
      </c>
      <c r="T2367" s="15"/>
      <c r="U2367" s="19">
        <v>-2.63138398531737E-3</v>
      </c>
      <c r="V2367" s="51">
        <v>-0.221225483164744</v>
      </c>
      <c r="W2367" s="19">
        <v>1.6220124638493899E-2</v>
      </c>
      <c r="X2367" s="51">
        <v>2.4109297149152602</v>
      </c>
      <c r="Y2367" s="19">
        <v>3.2012543770179001E-2</v>
      </c>
      <c r="Z2367" s="51">
        <v>22.532927835272901</v>
      </c>
      <c r="AA2367" s="19">
        <v>4.6355540274817003E-2</v>
      </c>
      <c r="AB2367" s="51">
        <v>25.212220930639901</v>
      </c>
      <c r="AC2367" s="19">
        <v>0.111749130341195</v>
      </c>
      <c r="AD2367" s="51">
        <v>35.4607685323572</v>
      </c>
      <c r="AE2367" s="19">
        <v>0.144441231144883</v>
      </c>
      <c r="AF2367" s="87">
        <v>32.221355163084802</v>
      </c>
      <c r="AG2367" s="19">
        <v>1.3125670702720501E-3</v>
      </c>
      <c r="AH2367" s="51">
        <v>-1.6675642847985701</v>
      </c>
      <c r="AI2367" s="19">
        <v>3.6234130277080098E-2</v>
      </c>
      <c r="AJ2367" s="51">
        <v>17.350330234708998</v>
      </c>
      <c r="AK2367" s="19">
        <v>1.11301938622608</v>
      </c>
      <c r="AL2367" s="19">
        <v>5.87557539402042E-2</v>
      </c>
      <c r="AM2367" s="51">
        <v>88.621065315557601</v>
      </c>
      <c r="AN2367" s="15"/>
      <c r="AO2367" s="22">
        <v>2.7444050439953599E-2</v>
      </c>
      <c r="AP2367" s="22">
        <v>-4.3102454358668198E-2</v>
      </c>
      <c r="AQ2367" s="22">
        <v>3.8367720537280499E-2</v>
      </c>
      <c r="AR2367" s="22">
        <v>-2.7623642371509001E-2</v>
      </c>
      <c r="AS2367" s="20">
        <v>7</v>
      </c>
      <c r="AT2367" s="20">
        <v>5</v>
      </c>
      <c r="AU2367" s="20">
        <v>7</v>
      </c>
      <c r="AV2367" s="21">
        <v>5</v>
      </c>
      <c r="AW2367" s="15"/>
      <c r="AX2367" s="25">
        <v>6.7688768553707604E-2</v>
      </c>
      <c r="AY2367" s="26">
        <v>0.34276515651481498</v>
      </c>
      <c r="AZ2367" s="26">
        <v>0.71232860808777299</v>
      </c>
      <c r="BA2367" s="26">
        <v>0.43921532738158903</v>
      </c>
      <c r="BB2367" s="85">
        <v>6.9433648444010001E-3</v>
      </c>
      <c r="BC2367" s="88">
        <v>-9.5147330102190608</v>
      </c>
      <c r="BD2367" s="18">
        <v>43747</v>
      </c>
      <c r="BE2367" s="18">
        <v>43783</v>
      </c>
      <c r="BF2367" s="20">
        <v>162</v>
      </c>
      <c r="BG2367" s="18">
        <v>43973</v>
      </c>
    </row>
    <row r="2368" spans="2:59" x14ac:dyDescent="0.25">
      <c r="B2368" s="14" t="s">
        <v>7278</v>
      </c>
      <c r="C2368" s="14" t="s">
        <v>7279</v>
      </c>
      <c r="D2368" s="14" t="s">
        <v>7270</v>
      </c>
      <c r="E2368" s="16" t="s">
        <v>83</v>
      </c>
      <c r="F2368" s="16" t="s">
        <v>69</v>
      </c>
      <c r="G2368" s="81" t="s">
        <v>205</v>
      </c>
      <c r="H2368" s="82" t="s">
        <v>1222</v>
      </c>
      <c r="I2368" s="17" t="s">
        <v>31</v>
      </c>
      <c r="J2368" s="17" t="s">
        <v>7280</v>
      </c>
      <c r="L2368" s="18">
        <v>44022</v>
      </c>
      <c r="M2368" s="83">
        <v>1176.0034999996401</v>
      </c>
      <c r="N2368" s="84">
        <v>1176.0034999996401</v>
      </c>
      <c r="O2368" s="84">
        <v>1181.22369999997</v>
      </c>
      <c r="P2368" s="85">
        <f t="shared" si="36"/>
        <v>0.9955806846744355</v>
      </c>
      <c r="Q2368" s="18">
        <v>44020</v>
      </c>
      <c r="R2368" s="86">
        <v>12441786.597999999</v>
      </c>
      <c r="S2368" s="86">
        <v>20153612.2167813</v>
      </c>
      <c r="T2368" s="15"/>
      <c r="U2368" s="19">
        <v>-2.6450182485859802E-3</v>
      </c>
      <c r="V2368" s="51">
        <v>-0.22258890949160601</v>
      </c>
      <c r="W2368" s="19">
        <v>1.5802593519765699E-2</v>
      </c>
      <c r="X2368" s="51">
        <v>2.3691766030424302</v>
      </c>
      <c r="Y2368" s="19">
        <v>2.9442673125231501E-2</v>
      </c>
      <c r="Z2368" s="51">
        <v>22.275940770778099</v>
      </c>
      <c r="AA2368" s="19">
        <v>4.1122351341982701E-2</v>
      </c>
      <c r="AB2368" s="51">
        <v>24.6889020373637</v>
      </c>
      <c r="AC2368" s="19">
        <v>0.100671557402238</v>
      </c>
      <c r="AD2368" s="51">
        <v>34.353011238505097</v>
      </c>
      <c r="AE2368" s="19">
        <v>0.12688721904851299</v>
      </c>
      <c r="AF2368" s="87">
        <v>30.465953953447801</v>
      </c>
      <c r="AG2368" s="19">
        <v>1.1754411716538001E-3</v>
      </c>
      <c r="AH2368" s="51">
        <v>-1.6812768746604001</v>
      </c>
      <c r="AI2368" s="19">
        <v>3.3512146806970101E-2</v>
      </c>
      <c r="AJ2368" s="51">
        <v>17.078131887683401</v>
      </c>
      <c r="AK2368" s="19">
        <v>0.17459398721432101</v>
      </c>
      <c r="AL2368" s="19">
        <v>4.39417488614708E-2</v>
      </c>
      <c r="AM2368" s="51">
        <v>20.904618770146001</v>
      </c>
      <c r="AN2368" s="15"/>
      <c r="AO2368" s="22">
        <v>2.7430005200585601E-2</v>
      </c>
      <c r="AP2368" s="22">
        <v>-4.3115608251391699E-2</v>
      </c>
      <c r="AQ2368" s="22">
        <v>3.7941111308100503E-2</v>
      </c>
      <c r="AR2368" s="22">
        <v>-2.8036492981300402E-2</v>
      </c>
      <c r="AS2368" s="20">
        <v>7</v>
      </c>
      <c r="AT2368" s="20">
        <v>5</v>
      </c>
      <c r="AU2368" s="20">
        <v>7</v>
      </c>
      <c r="AV2368" s="21">
        <v>5</v>
      </c>
      <c r="AW2368" s="15"/>
      <c r="AX2368" s="25">
        <v>6.7680594000994507E-2</v>
      </c>
      <c r="AY2368" s="26">
        <v>0.271374364679559</v>
      </c>
      <c r="AZ2368" s="26">
        <v>0.69488441946759805</v>
      </c>
      <c r="BA2368" s="26">
        <v>0.34719960190250299</v>
      </c>
      <c r="BB2368" s="85">
        <v>6.9424164421252503E-3</v>
      </c>
      <c r="BC2368" s="88">
        <v>-9.5593493343621994</v>
      </c>
      <c r="BD2368" s="18">
        <v>43747</v>
      </c>
      <c r="BE2368" s="18">
        <v>43783</v>
      </c>
      <c r="BF2368" s="20">
        <v>163</v>
      </c>
      <c r="BG2368" s="18">
        <v>43976</v>
      </c>
    </row>
    <row r="2369" spans="2:59" x14ac:dyDescent="0.25">
      <c r="B2369" s="14" t="s">
        <v>7281</v>
      </c>
      <c r="C2369" s="14" t="s">
        <v>7282</v>
      </c>
      <c r="D2369" s="14" t="s">
        <v>7270</v>
      </c>
      <c r="E2369" s="16" t="s">
        <v>87</v>
      </c>
      <c r="F2369" s="16" t="s">
        <v>69</v>
      </c>
      <c r="G2369" s="81" t="s">
        <v>205</v>
      </c>
      <c r="H2369" s="82" t="s">
        <v>1222</v>
      </c>
      <c r="I2369" s="17" t="s">
        <v>31</v>
      </c>
      <c r="J2369" s="17" t="s">
        <v>7283</v>
      </c>
      <c r="L2369" s="18">
        <v>44022</v>
      </c>
      <c r="M2369" s="83">
        <v>1230.3599999994001</v>
      </c>
      <c r="N2369" s="84">
        <v>1230.3599999994001</v>
      </c>
      <c r="O2369" s="84">
        <v>1235.73069999926</v>
      </c>
      <c r="P2369" s="85">
        <f t="shared" si="36"/>
        <v>0.99565382651749035</v>
      </c>
      <c r="Q2369" s="18">
        <v>44020</v>
      </c>
      <c r="R2369" s="86">
        <v>2538733.6439999999</v>
      </c>
      <c r="S2369" s="86">
        <v>2760073.6544375001</v>
      </c>
      <c r="T2369" s="15"/>
      <c r="U2369" s="19">
        <v>-2.6084291248480401E-3</v>
      </c>
      <c r="V2369" s="51">
        <v>-0.218929997117812</v>
      </c>
      <c r="W2369" s="19">
        <v>1.6922003331273999E-2</v>
      </c>
      <c r="X2369" s="51">
        <v>2.48111758419327</v>
      </c>
      <c r="Y2369" s="19">
        <v>3.6344234140415203E-2</v>
      </c>
      <c r="Z2369" s="51">
        <v>22.966096872289199</v>
      </c>
      <c r="AA2369" s="19">
        <v>5.5206395869390697E-2</v>
      </c>
      <c r="AB2369" s="51">
        <v>26.097306490089998</v>
      </c>
      <c r="AC2369" s="19">
        <v>0.13061063321220001</v>
      </c>
      <c r="AD2369" s="51">
        <v>37.346918819472201</v>
      </c>
      <c r="AE2369" s="19">
        <v>0.17367524159082701</v>
      </c>
      <c r="AF2369" s="87">
        <v>35.144756207708298</v>
      </c>
      <c r="AG2369" s="19">
        <v>1.5430646581080501E-3</v>
      </c>
      <c r="AH2369" s="51">
        <v>-1.6445145260149701</v>
      </c>
      <c r="AI2369" s="19">
        <v>4.0823007808285197E-2</v>
      </c>
      <c r="AJ2369" s="51">
        <v>17.8092179878149</v>
      </c>
      <c r="AK2369" s="19">
        <v>0.23035999999963699</v>
      </c>
      <c r="AL2369" s="19">
        <v>5.6962324613778002E-2</v>
      </c>
      <c r="AM2369" s="51">
        <v>26.481220048677599</v>
      </c>
      <c r="AN2369" s="15"/>
      <c r="AO2369" s="22">
        <v>2.7467614247143501E-2</v>
      </c>
      <c r="AP2369" s="22">
        <v>-4.3080380160972702E-2</v>
      </c>
      <c r="AQ2369" s="22">
        <v>3.9084862144591198E-2</v>
      </c>
      <c r="AR2369" s="22">
        <v>-2.6929679071145102E-2</v>
      </c>
      <c r="AS2369" s="20">
        <v>8</v>
      </c>
      <c r="AT2369" s="20">
        <v>4</v>
      </c>
      <c r="AU2369" s="20">
        <v>7</v>
      </c>
      <c r="AV2369" s="21">
        <v>5</v>
      </c>
      <c r="AW2369" s="15"/>
      <c r="AX2369" s="25">
        <v>6.7703492033106202E-2</v>
      </c>
      <c r="AY2369" s="26">
        <v>0.46343711314239</v>
      </c>
      <c r="AZ2369" s="26">
        <v>0.74182110487254205</v>
      </c>
      <c r="BA2369" s="26">
        <v>0.59538047690148199</v>
      </c>
      <c r="BB2369" s="85">
        <v>6.9450613166009102E-3</v>
      </c>
      <c r="BC2369" s="88">
        <v>-9.4397298511030403</v>
      </c>
      <c r="BD2369" s="18">
        <v>43747</v>
      </c>
      <c r="BE2369" s="18">
        <v>43783</v>
      </c>
      <c r="BF2369" s="20">
        <v>160</v>
      </c>
      <c r="BG2369" s="18">
        <v>43971</v>
      </c>
    </row>
    <row r="2370" spans="2:59" x14ac:dyDescent="0.25">
      <c r="B2370" s="14" t="s">
        <v>7284</v>
      </c>
      <c r="C2370" s="14" t="s">
        <v>7285</v>
      </c>
      <c r="D2370" s="14" t="s">
        <v>7270</v>
      </c>
      <c r="E2370" s="16" t="s">
        <v>91</v>
      </c>
      <c r="F2370" s="16" t="s">
        <v>69</v>
      </c>
      <c r="G2370" s="81" t="s">
        <v>205</v>
      </c>
      <c r="H2370" s="82" t="s">
        <v>1222</v>
      </c>
      <c r="I2370" s="17" t="s">
        <v>31</v>
      </c>
      <c r="J2370" s="17" t="s">
        <v>7286</v>
      </c>
      <c r="L2370" s="18">
        <v>44022</v>
      </c>
      <c r="M2370" s="83">
        <v>1825.4093999993099</v>
      </c>
      <c r="N2370" s="84">
        <v>1825.4093999993099</v>
      </c>
      <c r="O2370" s="84">
        <v>1833.5122999995899</v>
      </c>
      <c r="P2370" s="85">
        <f t="shared" si="36"/>
        <v>0.99558066777065979</v>
      </c>
      <c r="Q2370" s="18">
        <v>44020</v>
      </c>
      <c r="R2370" s="86">
        <v>43627202.43</v>
      </c>
      <c r="S2370" s="86">
        <v>58274627.663812503</v>
      </c>
      <c r="T2370" s="15"/>
      <c r="U2370" s="19">
        <v>-2.64504776805552E-3</v>
      </c>
      <c r="V2370" s="51">
        <v>-0.222591861438559</v>
      </c>
      <c r="W2370" s="19">
        <v>1.58025655910023E-2</v>
      </c>
      <c r="X2370" s="51">
        <v>2.3691738101661</v>
      </c>
      <c r="Y2370" s="19">
        <v>2.9442675891914401E-2</v>
      </c>
      <c r="Z2370" s="51">
        <v>22.275941047439101</v>
      </c>
      <c r="AA2370" s="19">
        <v>4.1122353090031503E-2</v>
      </c>
      <c r="AB2370" s="51">
        <v>24.688902212161299</v>
      </c>
      <c r="AC2370" s="19">
        <v>0.100671488155058</v>
      </c>
      <c r="AD2370" s="51">
        <v>34.353004313772502</v>
      </c>
      <c r="AE2370" s="19">
        <v>0.12738662084128</v>
      </c>
      <c r="AF2370" s="87">
        <v>30.515894132724501</v>
      </c>
      <c r="AG2370" s="19">
        <v>1.17541798499587E-3</v>
      </c>
      <c r="AH2370" s="51">
        <v>-1.6812791933261899</v>
      </c>
      <c r="AI2370" s="19">
        <v>3.3512140846141798E-2</v>
      </c>
      <c r="AJ2370" s="51">
        <v>17.0781312916079</v>
      </c>
      <c r="AK2370" s="19">
        <v>0.59120058577915202</v>
      </c>
      <c r="AL2370" s="19">
        <v>4.8249944231429302E-2</v>
      </c>
      <c r="AM2370" s="51">
        <v>77.983213508618107</v>
      </c>
      <c r="AN2370" s="15"/>
      <c r="AO2370" s="22">
        <v>2.7429953921455301E-2</v>
      </c>
      <c r="AP2370" s="22">
        <v>-4.3115562159073299E-2</v>
      </c>
      <c r="AQ2370" s="22">
        <v>3.7941031192531199E-2</v>
      </c>
      <c r="AR2370" s="22">
        <v>-2.8036551577315501E-2</v>
      </c>
      <c r="AS2370" s="20">
        <v>7</v>
      </c>
      <c r="AT2370" s="20">
        <v>5</v>
      </c>
      <c r="AU2370" s="20">
        <v>7</v>
      </c>
      <c r="AV2370" s="21">
        <v>5</v>
      </c>
      <c r="AW2370" s="15"/>
      <c r="AX2370" s="25">
        <v>6.7680569558215206E-2</v>
      </c>
      <c r="AY2370" s="26">
        <v>0.27137561306881303</v>
      </c>
      <c r="AZ2370" s="26">
        <v>0.69488477663253401</v>
      </c>
      <c r="BA2370" s="26">
        <v>0.34720111195929299</v>
      </c>
      <c r="BB2370" s="85">
        <v>6.94241398057784E-3</v>
      </c>
      <c r="BC2370" s="88">
        <v>-9.5593508110614493</v>
      </c>
      <c r="BD2370" s="18">
        <v>43747</v>
      </c>
      <c r="BE2370" s="18">
        <v>43783</v>
      </c>
      <c r="BF2370" s="20">
        <v>163</v>
      </c>
      <c r="BG2370" s="18">
        <v>43976</v>
      </c>
    </row>
    <row r="2371" spans="2:59" x14ac:dyDescent="0.25">
      <c r="B2371" s="14" t="s">
        <v>7287</v>
      </c>
      <c r="C2371" s="14" t="s">
        <v>7288</v>
      </c>
      <c r="D2371" s="14" t="s">
        <v>7270</v>
      </c>
      <c r="E2371" s="16" t="s">
        <v>94</v>
      </c>
      <c r="F2371" s="16" t="s">
        <v>69</v>
      </c>
      <c r="G2371" s="81" t="s">
        <v>205</v>
      </c>
      <c r="H2371" s="82" t="s">
        <v>1222</v>
      </c>
      <c r="I2371" s="17" t="s">
        <v>31</v>
      </c>
      <c r="J2371" s="17" t="s">
        <v>7289</v>
      </c>
      <c r="L2371" s="18">
        <v>44022</v>
      </c>
      <c r="M2371" s="83">
        <v>1547.3740999996701</v>
      </c>
      <c r="N2371" s="84">
        <v>1547.3740999996701</v>
      </c>
      <c r="O2371" s="84">
        <v>1554.26830000058</v>
      </c>
      <c r="P2371" s="85">
        <f t="shared" si="36"/>
        <v>0.9955643436844801</v>
      </c>
      <c r="Q2371" s="18">
        <v>44020</v>
      </c>
      <c r="R2371" s="86">
        <v>37415874.395999998</v>
      </c>
      <c r="S2371" s="86">
        <v>53581139.077937499</v>
      </c>
      <c r="T2371" s="15"/>
      <c r="U2371" s="19">
        <v>-2.6532548763498198E-3</v>
      </c>
      <c r="V2371" s="51">
        <v>-0.223412572267989</v>
      </c>
      <c r="W2371" s="19">
        <v>1.55521079032042E-2</v>
      </c>
      <c r="X2371" s="51">
        <v>2.3441280413862802</v>
      </c>
      <c r="Y2371" s="19">
        <v>2.79038653989119E-2</v>
      </c>
      <c r="Z2371" s="51">
        <v>22.122059998131601</v>
      </c>
      <c r="AA2371" s="19">
        <v>3.7994981934389202E-2</v>
      </c>
      <c r="AB2371" s="51">
        <v>24.376165096589801</v>
      </c>
      <c r="AC2371" s="19">
        <v>9.4077923069562502E-2</v>
      </c>
      <c r="AD2371" s="51">
        <v>33.693647805193898</v>
      </c>
      <c r="AE2371" s="19">
        <v>0.117275935455837</v>
      </c>
      <c r="AF2371" s="87">
        <v>29.504825594194699</v>
      </c>
      <c r="AG2371" s="19">
        <v>1.09310793959594E-3</v>
      </c>
      <c r="AH2371" s="51">
        <v>-1.68951019786618</v>
      </c>
      <c r="AI2371" s="19">
        <v>3.18823919787974E-2</v>
      </c>
      <c r="AJ2371" s="51">
        <v>16.915156404866099</v>
      </c>
      <c r="AK2371" s="19">
        <v>0.54343833225371796</v>
      </c>
      <c r="AL2371" s="19">
        <v>4.5013981634838302E-2</v>
      </c>
      <c r="AM2371" s="51">
        <v>73.206988156074701</v>
      </c>
      <c r="AN2371" s="15"/>
      <c r="AO2371" s="22">
        <v>2.7421523789598699E-2</v>
      </c>
      <c r="AP2371" s="22">
        <v>-4.3123448903352297E-2</v>
      </c>
      <c r="AQ2371" s="22">
        <v>3.76851531309512E-2</v>
      </c>
      <c r="AR2371" s="22">
        <v>-2.82841572961843E-2</v>
      </c>
      <c r="AS2371" s="20">
        <v>7</v>
      </c>
      <c r="AT2371" s="20">
        <v>5</v>
      </c>
      <c r="AU2371" s="20">
        <v>7</v>
      </c>
      <c r="AV2371" s="21">
        <v>5</v>
      </c>
      <c r="AW2371" s="15"/>
      <c r="AX2371" s="25">
        <v>6.7675880865354004E-2</v>
      </c>
      <c r="AY2371" s="26">
        <v>0.228699439348929</v>
      </c>
      <c r="AZ2371" s="26">
        <v>0.68445833614805496</v>
      </c>
      <c r="BA2371" s="26">
        <v>0.292329399546361</v>
      </c>
      <c r="BB2371" s="85">
        <v>6.9418674768894602E-3</v>
      </c>
      <c r="BC2371" s="88">
        <v>-9.5861096619773907</v>
      </c>
      <c r="BD2371" s="18">
        <v>43747</v>
      </c>
      <c r="BE2371" s="18">
        <v>43783</v>
      </c>
      <c r="BF2371" s="20">
        <v>194</v>
      </c>
      <c r="BG2371" s="18">
        <v>44019</v>
      </c>
    </row>
    <row r="2372" spans="2:59" x14ac:dyDescent="0.25">
      <c r="B2372" s="14" t="s">
        <v>7290</v>
      </c>
      <c r="C2372" s="14" t="s">
        <v>7291</v>
      </c>
      <c r="D2372" s="14" t="s">
        <v>7292</v>
      </c>
      <c r="E2372" s="16" t="s">
        <v>68</v>
      </c>
      <c r="F2372" s="16" t="s">
        <v>69</v>
      </c>
      <c r="G2372" s="81" t="s">
        <v>115</v>
      </c>
      <c r="H2372" s="82" t="s">
        <v>182</v>
      </c>
      <c r="I2372" s="17" t="s">
        <v>31</v>
      </c>
      <c r="J2372" s="17" t="s">
        <v>7293</v>
      </c>
      <c r="L2372" s="18">
        <v>44022</v>
      </c>
      <c r="M2372" s="83">
        <v>1181.0493999999001</v>
      </c>
      <c r="N2372" s="84">
        <v>1181.0493999999001</v>
      </c>
      <c r="O2372" s="84">
        <v>1186.5986000001401</v>
      </c>
      <c r="P2372" s="85">
        <f t="shared" si="36"/>
        <v>0.99532343961956526</v>
      </c>
      <c r="Q2372" s="18">
        <v>44020</v>
      </c>
      <c r="R2372" s="86">
        <v>4251.7780000000002</v>
      </c>
      <c r="S2372" s="86">
        <v>4034.9165954208402</v>
      </c>
      <c r="T2372" s="15"/>
      <c r="U2372" s="19">
        <v>6.5891607846424395E-4</v>
      </c>
      <c r="V2372" s="51">
        <v>0.10780452321341701</v>
      </c>
      <c r="W2372" s="19">
        <v>3.5827066738420399E-2</v>
      </c>
      <c r="X2372" s="51">
        <v>4.3716239249115496</v>
      </c>
      <c r="Y2372" s="19">
        <v>6.0507888738356996E-3</v>
      </c>
      <c r="Z2372" s="51">
        <v>19.9367523456458</v>
      </c>
      <c r="AA2372" s="19">
        <v>8.5281750698486605E-2</v>
      </c>
      <c r="AB2372" s="51">
        <v>29.104841973021401</v>
      </c>
      <c r="AC2372" s="19">
        <v>0.17185688584519099</v>
      </c>
      <c r="AD2372" s="51">
        <v>41.471544082800399</v>
      </c>
      <c r="AE2372" s="19"/>
      <c r="AF2372" s="87"/>
      <c r="AG2372" s="19">
        <v>9.5743134006625007E-3</v>
      </c>
      <c r="AH2372" s="51">
        <v>-0.84138965175952796</v>
      </c>
      <c r="AI2372" s="19">
        <v>2.61443876806879E-2</v>
      </c>
      <c r="AJ2372" s="51">
        <v>16.341355975077001</v>
      </c>
      <c r="AK2372" s="19">
        <v>0.18111566058738399</v>
      </c>
      <c r="AL2372" s="19">
        <v>8.2850933369627497E-2</v>
      </c>
      <c r="AM2372" s="51">
        <v>41.249900732363997</v>
      </c>
      <c r="AN2372" s="15"/>
      <c r="AO2372" s="22">
        <v>2.1456772810779502E-2</v>
      </c>
      <c r="AP2372" s="22">
        <v>-3.1902050624012197E-2</v>
      </c>
      <c r="AQ2372" s="22">
        <v>6.5307948985719094E-2</v>
      </c>
      <c r="AR2372" s="22">
        <v>-8.2370662060420693E-2</v>
      </c>
      <c r="AS2372" s="20">
        <v>8</v>
      </c>
      <c r="AT2372" s="20">
        <v>4</v>
      </c>
      <c r="AU2372" s="20">
        <v>7</v>
      </c>
      <c r="AV2372" s="21">
        <v>5</v>
      </c>
      <c r="AW2372" s="15"/>
      <c r="AX2372" s="25">
        <v>8.456721952316E-2</v>
      </c>
      <c r="AY2372" s="26">
        <v>0.76628622973566995</v>
      </c>
      <c r="AZ2372" s="26">
        <v>0.94901114524600405</v>
      </c>
      <c r="BA2372" s="26">
        <v>1.0536338494748601</v>
      </c>
      <c r="BB2372" s="85">
        <v>8.7123437957052404E-3</v>
      </c>
      <c r="BC2372" s="88">
        <v>-17.052245315397201</v>
      </c>
      <c r="BD2372" s="18">
        <v>43847</v>
      </c>
      <c r="BE2372" s="18">
        <v>43914</v>
      </c>
      <c r="BF2372" s="20">
        <v>122</v>
      </c>
      <c r="BG2372" s="18">
        <v>44019</v>
      </c>
    </row>
    <row r="2373" spans="2:59" x14ac:dyDescent="0.25">
      <c r="B2373" s="14" t="s">
        <v>7294</v>
      </c>
      <c r="C2373" s="14" t="s">
        <v>7295</v>
      </c>
      <c r="D2373" s="14" t="s">
        <v>7292</v>
      </c>
      <c r="E2373" s="16" t="s">
        <v>77</v>
      </c>
      <c r="F2373" s="16" t="s">
        <v>69</v>
      </c>
      <c r="G2373" s="81" t="s">
        <v>115</v>
      </c>
      <c r="H2373" s="82" t="s">
        <v>182</v>
      </c>
      <c r="I2373" s="17" t="s">
        <v>31</v>
      </c>
      <c r="J2373" s="17" t="s">
        <v>7296</v>
      </c>
      <c r="L2373" s="18">
        <v>44022</v>
      </c>
      <c r="M2373" s="83">
        <v>2162.4442999996199</v>
      </c>
      <c r="N2373" s="84">
        <v>2162.4442999996199</v>
      </c>
      <c r="O2373" s="84">
        <v>2172.5029000006598</v>
      </c>
      <c r="P2373" s="85">
        <f t="shared" si="36"/>
        <v>0.99537004070234525</v>
      </c>
      <c r="Q2373" s="18">
        <v>44020</v>
      </c>
      <c r="R2373" s="86">
        <v>6612165.0719999997</v>
      </c>
      <c r="S2373" s="86">
        <v>6452518.8414765596</v>
      </c>
      <c r="T2373" s="15"/>
      <c r="U2373" s="19">
        <v>6.8233253477956201E-4</v>
      </c>
      <c r="V2373" s="51">
        <v>0.110146168844949</v>
      </c>
      <c r="W2373" s="19">
        <v>3.6551993660396E-2</v>
      </c>
      <c r="X2373" s="51">
        <v>4.4441166171091</v>
      </c>
      <c r="Y2373" s="19">
        <v>1.03279433769785E-2</v>
      </c>
      <c r="Z2373" s="51">
        <v>20.3644677959383</v>
      </c>
      <c r="AA2373" s="19">
        <v>9.4586282297386803E-2</v>
      </c>
      <c r="AB2373" s="51">
        <v>30.035295132896898</v>
      </c>
      <c r="AC2373" s="19">
        <v>0.19198634910222601</v>
      </c>
      <c r="AD2373" s="51">
        <v>43.484490408503902</v>
      </c>
      <c r="AE2373" s="19">
        <v>0.212816023829801</v>
      </c>
      <c r="AF2373" s="87">
        <v>39.0588344315765</v>
      </c>
      <c r="AG2373" s="19">
        <v>9.8099080205429293E-3</v>
      </c>
      <c r="AH2373" s="51">
        <v>-0.81783018977148503</v>
      </c>
      <c r="AI2373" s="19">
        <v>3.0747476806936899E-2</v>
      </c>
      <c r="AJ2373" s="51">
        <v>16.801664887694599</v>
      </c>
      <c r="AK2373" s="19">
        <v>1.1624442999996201</v>
      </c>
      <c r="AL2373" s="19">
        <v>6.3166692239974495E-2</v>
      </c>
      <c r="AM2373" s="51">
        <v>77.077225462533505</v>
      </c>
      <c r="AN2373" s="15"/>
      <c r="AO2373" s="22">
        <v>2.1480460463863E-2</v>
      </c>
      <c r="AP2373" s="22">
        <v>-3.1879529911748299E-2</v>
      </c>
      <c r="AQ2373" s="22">
        <v>6.60503143280948E-2</v>
      </c>
      <c r="AR2373" s="22">
        <v>-8.1707239698589507E-2</v>
      </c>
      <c r="AS2373" s="20">
        <v>9</v>
      </c>
      <c r="AT2373" s="20">
        <v>3</v>
      </c>
      <c r="AU2373" s="20">
        <v>7</v>
      </c>
      <c r="AV2373" s="21">
        <v>5</v>
      </c>
      <c r="AW2373" s="15"/>
      <c r="AX2373" s="25">
        <v>8.4581484447844593E-2</v>
      </c>
      <c r="AY2373" s="26">
        <v>0.86794670297695098</v>
      </c>
      <c r="AZ2373" s="26">
        <v>0.98342680724272202</v>
      </c>
      <c r="BA2373" s="26">
        <v>1.1972965557924899</v>
      </c>
      <c r="BB2373" s="85">
        <v>8.7140699562769392E-3</v>
      </c>
      <c r="BC2373" s="88">
        <v>-16.922580258484199</v>
      </c>
      <c r="BD2373" s="18">
        <v>43847</v>
      </c>
      <c r="BE2373" s="18">
        <v>43914</v>
      </c>
      <c r="BF2373" s="20">
        <v>121</v>
      </c>
      <c r="BG2373" s="18">
        <v>44018</v>
      </c>
    </row>
    <row r="2374" spans="2:59" x14ac:dyDescent="0.25">
      <c r="B2374" s="14" t="s">
        <v>7297</v>
      </c>
      <c r="C2374" s="14" t="s">
        <v>7298</v>
      </c>
      <c r="D2374" s="14" t="s">
        <v>7292</v>
      </c>
      <c r="E2374" s="16" t="s">
        <v>80</v>
      </c>
      <c r="F2374" s="16" t="s">
        <v>69</v>
      </c>
      <c r="G2374" s="81" t="s">
        <v>115</v>
      </c>
      <c r="H2374" s="82" t="s">
        <v>182</v>
      </c>
      <c r="I2374" s="17" t="s">
        <v>31</v>
      </c>
      <c r="J2374" s="17" t="s">
        <v>7299</v>
      </c>
      <c r="L2374" s="18">
        <v>44022</v>
      </c>
      <c r="M2374" s="83">
        <v>1915.5887000002001</v>
      </c>
      <c r="N2374" s="84">
        <v>1915.5887000002001</v>
      </c>
      <c r="O2374" s="84">
        <v>1926.35419999994</v>
      </c>
      <c r="P2374" s="85">
        <f t="shared" si="36"/>
        <v>0.99441146389395041</v>
      </c>
      <c r="Q2374" s="18">
        <v>43847</v>
      </c>
      <c r="R2374" s="86">
        <v>29181061.717999998</v>
      </c>
      <c r="S2374" s="86">
        <v>29510164.946375001</v>
      </c>
      <c r="T2374" s="15"/>
      <c r="U2374" s="19">
        <v>6.4528315488132605E-4</v>
      </c>
      <c r="V2374" s="51">
        <v>0.106441230855125</v>
      </c>
      <c r="W2374" s="19">
        <v>3.5402364781475598E-2</v>
      </c>
      <c r="X2374" s="51">
        <v>4.3291537292170696</v>
      </c>
      <c r="Y2374" s="19">
        <v>3.5493774776114199E-3</v>
      </c>
      <c r="Z2374" s="51">
        <v>19.686611206008799</v>
      </c>
      <c r="AA2374" s="19">
        <v>7.9867970762279597E-2</v>
      </c>
      <c r="AB2374" s="51">
        <v>28.563463979400701</v>
      </c>
      <c r="AC2374" s="19">
        <v>0.16018875648296699</v>
      </c>
      <c r="AD2374" s="51">
        <v>40.304731146548903</v>
      </c>
      <c r="AE2374" s="19">
        <v>0.16463285364996399</v>
      </c>
      <c r="AF2374" s="87">
        <v>34.240517413592897</v>
      </c>
      <c r="AG2374" s="19">
        <v>9.4364633314398799E-3</v>
      </c>
      <c r="AH2374" s="51">
        <v>-0.85517465868178999</v>
      </c>
      <c r="AI2374" s="19">
        <v>2.3453278676242899E-2</v>
      </c>
      <c r="AJ2374" s="51">
        <v>16.072245074610699</v>
      </c>
      <c r="AK2374" s="19">
        <v>0.91558869999949799</v>
      </c>
      <c r="AL2374" s="19">
        <v>5.2980857948568903E-2</v>
      </c>
      <c r="AM2374" s="51">
        <v>52.391665462520898</v>
      </c>
      <c r="AN2374" s="15"/>
      <c r="AO2374" s="22">
        <v>2.1442625780764502E-2</v>
      </c>
      <c r="AP2374" s="22">
        <v>-3.1915331619529801E-2</v>
      </c>
      <c r="AQ2374" s="22">
        <v>6.4867995248277993E-2</v>
      </c>
      <c r="AR2374" s="22">
        <v>-8.2759522181731895E-2</v>
      </c>
      <c r="AS2374" s="20">
        <v>8</v>
      </c>
      <c r="AT2374" s="20">
        <v>4</v>
      </c>
      <c r="AU2374" s="20">
        <v>7</v>
      </c>
      <c r="AV2374" s="21">
        <v>5</v>
      </c>
      <c r="AW2374" s="15"/>
      <c r="AX2374" s="25">
        <v>8.4559186904516498E-2</v>
      </c>
      <c r="AY2374" s="26">
        <v>0.70712753841598897</v>
      </c>
      <c r="AZ2374" s="26">
        <v>0.92898524159772899</v>
      </c>
      <c r="BA2374" s="26">
        <v>0.97044171137531499</v>
      </c>
      <c r="BB2374" s="85">
        <v>8.7113655172106497E-3</v>
      </c>
      <c r="BC2374" s="88">
        <v>-17.1282051867456</v>
      </c>
      <c r="BD2374" s="18">
        <v>43847</v>
      </c>
      <c r="BE2374" s="18">
        <v>43914</v>
      </c>
      <c r="BF2374" s="20"/>
      <c r="BG2374" s="18"/>
    </row>
    <row r="2375" spans="2:59" x14ac:dyDescent="0.25">
      <c r="B2375" s="14" t="s">
        <v>7300</v>
      </c>
      <c r="C2375" s="14" t="s">
        <v>7301</v>
      </c>
      <c r="D2375" s="14" t="s">
        <v>7292</v>
      </c>
      <c r="E2375" s="16" t="s">
        <v>7154</v>
      </c>
      <c r="F2375" s="16" t="s">
        <v>69</v>
      </c>
      <c r="G2375" s="81" t="s">
        <v>115</v>
      </c>
      <c r="H2375" s="82" t="s">
        <v>182</v>
      </c>
      <c r="I2375" s="17" t="s">
        <v>31</v>
      </c>
      <c r="J2375" s="17" t="s">
        <v>7302</v>
      </c>
      <c r="L2375" s="18">
        <v>44022</v>
      </c>
      <c r="M2375" s="83">
        <v>1359.2467999998501</v>
      </c>
      <c r="N2375" s="84">
        <v>1359.2467999998501</v>
      </c>
      <c r="O2375" s="84">
        <v>1365.5731000006199</v>
      </c>
      <c r="P2375" s="85">
        <f t="shared" ref="P2375:P2438" si="37">IFERROR(N2375/O2375,"")</f>
        <v>0.99536729304292315</v>
      </c>
      <c r="Q2375" s="18">
        <v>44020</v>
      </c>
      <c r="R2375" s="86">
        <v>527425.527</v>
      </c>
      <c r="S2375" s="86">
        <v>463610.21983984398</v>
      </c>
      <c r="T2375" s="15"/>
      <c r="U2375" s="19">
        <v>6.8098737756372397E-4</v>
      </c>
      <c r="V2375" s="51">
        <v>0.110011653123365</v>
      </c>
      <c r="W2375" s="19">
        <v>3.65093896107282E-2</v>
      </c>
      <c r="X2375" s="51">
        <v>4.4398562121423302</v>
      </c>
      <c r="Y2375" s="19">
        <v>1.00760384502792E-2</v>
      </c>
      <c r="Z2375" s="51">
        <v>20.339277303282898</v>
      </c>
      <c r="AA2375" s="19">
        <v>9.40376357885543E-2</v>
      </c>
      <c r="AB2375" s="51">
        <v>29.980430482013599</v>
      </c>
      <c r="AC2375" s="19">
        <v>0.19079336066352001</v>
      </c>
      <c r="AD2375" s="51">
        <v>43.365191564604203</v>
      </c>
      <c r="AE2375" s="19">
        <v>0.21099670453084399</v>
      </c>
      <c r="AF2375" s="87">
        <v>38.876902501680902</v>
      </c>
      <c r="AG2375" s="19">
        <v>9.7960664043057494E-3</v>
      </c>
      <c r="AH2375" s="51">
        <v>-0.81921435139520304</v>
      </c>
      <c r="AI2375" s="19">
        <v>3.0476396974336201E-2</v>
      </c>
      <c r="AJ2375" s="51">
        <v>16.774556904419999</v>
      </c>
      <c r="AK2375" s="19">
        <v>0.35924680000054598</v>
      </c>
      <c r="AL2375" s="19">
        <v>7.0780420162918703E-2</v>
      </c>
      <c r="AM2375" s="51">
        <v>30.806608125189101</v>
      </c>
      <c r="AN2375" s="15"/>
      <c r="AO2375" s="22">
        <v>2.14790943227854E-2</v>
      </c>
      <c r="AP2375" s="22">
        <v>-3.1880858143267701E-2</v>
      </c>
      <c r="AQ2375" s="22">
        <v>6.6006449545966503E-2</v>
      </c>
      <c r="AR2375" s="22">
        <v>-8.1746207575633903E-2</v>
      </c>
      <c r="AS2375" s="20">
        <v>9</v>
      </c>
      <c r="AT2375" s="20">
        <v>3</v>
      </c>
      <c r="AU2375" s="20">
        <v>7</v>
      </c>
      <c r="AV2375" s="21">
        <v>5</v>
      </c>
      <c r="AW2375" s="15"/>
      <c r="AX2375" s="25">
        <v>8.4580612210265804E-2</v>
      </c>
      <c r="AY2375" s="26">
        <v>0.861954404816061</v>
      </c>
      <c r="AZ2375" s="26">
        <v>0.98139797356543601</v>
      </c>
      <c r="BA2375" s="26">
        <v>1.18880348002313</v>
      </c>
      <c r="BB2375" s="85">
        <v>8.7139649384971596E-3</v>
      </c>
      <c r="BC2375" s="88">
        <v>-16.930207412195202</v>
      </c>
      <c r="BD2375" s="18">
        <v>43847</v>
      </c>
      <c r="BE2375" s="18">
        <v>43914</v>
      </c>
      <c r="BF2375" s="20">
        <v>121</v>
      </c>
      <c r="BG2375" s="18">
        <v>44018</v>
      </c>
    </row>
    <row r="2376" spans="2:59" x14ac:dyDescent="0.25">
      <c r="B2376" s="14" t="s">
        <v>7303</v>
      </c>
      <c r="C2376" s="14" t="s">
        <v>7304</v>
      </c>
      <c r="D2376" s="14" t="s">
        <v>7292</v>
      </c>
      <c r="E2376" s="16" t="s">
        <v>87</v>
      </c>
      <c r="F2376" s="16" t="s">
        <v>69</v>
      </c>
      <c r="G2376" s="81" t="s">
        <v>115</v>
      </c>
      <c r="H2376" s="82" t="s">
        <v>182</v>
      </c>
      <c r="I2376" s="17" t="s">
        <v>31</v>
      </c>
      <c r="J2376" s="17" t="s">
        <v>7305</v>
      </c>
      <c r="L2376" s="18">
        <v>44022</v>
      </c>
      <c r="M2376" s="83">
        <v>1411.75779999979</v>
      </c>
      <c r="N2376" s="84">
        <v>1411.75779999979</v>
      </c>
      <c r="O2376" s="84">
        <v>1418.29350000061</v>
      </c>
      <c r="P2376" s="85">
        <f t="shared" si="37"/>
        <v>0.99539185648046946</v>
      </c>
      <c r="Q2376" s="18">
        <v>44020</v>
      </c>
      <c r="R2376" s="86">
        <v>3912713.0219999999</v>
      </c>
      <c r="S2376" s="86">
        <v>3942610.3603554699</v>
      </c>
      <c r="T2376" s="15"/>
      <c r="U2376" s="19">
        <v>6.9330456062743895E-4</v>
      </c>
      <c r="V2376" s="51">
        <v>0.111243371429737</v>
      </c>
      <c r="W2376" s="19">
        <v>3.6892760064802098E-2</v>
      </c>
      <c r="X2376" s="51">
        <v>4.4781932575497203</v>
      </c>
      <c r="Y2376" s="19">
        <v>1.23451283652685E-2</v>
      </c>
      <c r="Z2376" s="51">
        <v>20.5661862947745</v>
      </c>
      <c r="AA2376" s="19">
        <v>9.8985529279161696E-2</v>
      </c>
      <c r="AB2376" s="51">
        <v>30.475219831074401</v>
      </c>
      <c r="AC2376" s="19">
        <v>0.20157382107747299</v>
      </c>
      <c r="AD2376" s="51">
        <v>44.443237606028603</v>
      </c>
      <c r="AE2376" s="19">
        <v>0.22747127707058101</v>
      </c>
      <c r="AF2376" s="87">
        <v>40.524359755683697</v>
      </c>
      <c r="AG2376" s="19">
        <v>9.92052307265112E-3</v>
      </c>
      <c r="AH2376" s="51">
        <v>-0.80676868456066597</v>
      </c>
      <c r="AI2376" s="19">
        <v>3.2918587809035699E-2</v>
      </c>
      <c r="AJ2376" s="51">
        <v>17.018775987904501</v>
      </c>
      <c r="AK2376" s="19">
        <v>0.40077988801756897</v>
      </c>
      <c r="AL2376" s="19">
        <v>7.5760454650662695E-2</v>
      </c>
      <c r="AM2376" s="51">
        <v>26.247558151779199</v>
      </c>
      <c r="AN2376" s="15"/>
      <c r="AO2376" s="22">
        <v>2.1491610814336998E-2</v>
      </c>
      <c r="AP2376" s="22">
        <v>-3.1868899252913301E-2</v>
      </c>
      <c r="AQ2376" s="22">
        <v>6.6400899650034304E-2</v>
      </c>
      <c r="AR2376" s="22">
        <v>-8.1395246193133097E-2</v>
      </c>
      <c r="AS2376" s="20">
        <v>9</v>
      </c>
      <c r="AT2376" s="20">
        <v>3</v>
      </c>
      <c r="AU2376" s="20">
        <v>7</v>
      </c>
      <c r="AV2376" s="21">
        <v>5</v>
      </c>
      <c r="AW2376" s="15"/>
      <c r="AX2376" s="25">
        <v>8.4588596076500794E-2</v>
      </c>
      <c r="AY2376" s="26">
        <v>0.91598287699161995</v>
      </c>
      <c r="AZ2376" s="26">
        <v>0.99969144297574497</v>
      </c>
      <c r="BA2376" s="26">
        <v>1.26548970401745</v>
      </c>
      <c r="BB2376" s="85">
        <v>8.7149236708955902E-3</v>
      </c>
      <c r="BC2376" s="88">
        <v>-16.861554167087899</v>
      </c>
      <c r="BD2376" s="18">
        <v>43847</v>
      </c>
      <c r="BE2376" s="18">
        <v>43914</v>
      </c>
      <c r="BF2376" s="20">
        <v>121</v>
      </c>
      <c r="BG2376" s="18">
        <v>44018</v>
      </c>
    </row>
    <row r="2377" spans="2:59" x14ac:dyDescent="0.25">
      <c r="B2377" s="14" t="s">
        <v>7306</v>
      </c>
      <c r="C2377" s="14" t="s">
        <v>7307</v>
      </c>
      <c r="D2377" s="14" t="s">
        <v>7292</v>
      </c>
      <c r="E2377" s="16" t="s">
        <v>91</v>
      </c>
      <c r="F2377" s="16" t="s">
        <v>69</v>
      </c>
      <c r="G2377" s="81" t="s">
        <v>115</v>
      </c>
      <c r="H2377" s="82" t="s">
        <v>182</v>
      </c>
      <c r="I2377" s="17" t="s">
        <v>31</v>
      </c>
      <c r="J2377" s="17" t="s">
        <v>7308</v>
      </c>
      <c r="L2377" s="18">
        <v>44022</v>
      </c>
      <c r="M2377" s="83">
        <v>1803.91709999926</v>
      </c>
      <c r="N2377" s="84">
        <v>1803.91709999926</v>
      </c>
      <c r="O2377" s="84">
        <v>1818.4091999996499</v>
      </c>
      <c r="P2377" s="85">
        <f t="shared" si="37"/>
        <v>0.99203034168525284</v>
      </c>
      <c r="Q2377" s="18">
        <v>43847</v>
      </c>
      <c r="R2377" s="86">
        <v>11690512.725</v>
      </c>
      <c r="S2377" s="86">
        <v>11820867.443656299</v>
      </c>
      <c r="T2377" s="15"/>
      <c r="U2377" s="19">
        <v>6.3163614504446698E-4</v>
      </c>
      <c r="V2377" s="51">
        <v>0.10507652987144001</v>
      </c>
      <c r="W2377" s="19">
        <v>3.49769434524205E-2</v>
      </c>
      <c r="X2377" s="51">
        <v>4.2866115963115599</v>
      </c>
      <c r="Y2377" s="19">
        <v>1.0503187422727901E-3</v>
      </c>
      <c r="Z2377" s="51">
        <v>19.436705332482202</v>
      </c>
      <c r="AA2377" s="19">
        <v>7.4467024378464003E-2</v>
      </c>
      <c r="AB2377" s="51">
        <v>28.0233693410119</v>
      </c>
      <c r="AC2377" s="19">
        <v>0.148628099981579</v>
      </c>
      <c r="AD2377" s="51">
        <v>39.1486654964392</v>
      </c>
      <c r="AE2377" s="19">
        <v>0.14727678732932001</v>
      </c>
      <c r="AF2377" s="87">
        <v>32.5049107815139</v>
      </c>
      <c r="AG2377" s="19">
        <v>9.2981670386507193E-3</v>
      </c>
      <c r="AH2377" s="51">
        <v>-0.86900428796070595</v>
      </c>
      <c r="AI2377" s="19">
        <v>2.07648041323409E-2</v>
      </c>
      <c r="AJ2377" s="51">
        <v>15.8033976202278</v>
      </c>
      <c r="AK2377" s="19">
        <v>0.80391709999996197</v>
      </c>
      <c r="AL2377" s="19">
        <v>4.7969752660719699E-2</v>
      </c>
      <c r="AM2377" s="51">
        <v>41.224505462567301</v>
      </c>
      <c r="AN2377" s="15"/>
      <c r="AO2377" s="22">
        <v>2.1428688138257702E-2</v>
      </c>
      <c r="AP2377" s="22">
        <v>-3.1928596850775599E-2</v>
      </c>
      <c r="AQ2377" s="22">
        <v>6.4430402644575197E-2</v>
      </c>
      <c r="AR2377" s="22">
        <v>-8.3149015600647594E-2</v>
      </c>
      <c r="AS2377" s="20">
        <v>8</v>
      </c>
      <c r="AT2377" s="20">
        <v>4</v>
      </c>
      <c r="AU2377" s="20">
        <v>7</v>
      </c>
      <c r="AV2377" s="21">
        <v>5</v>
      </c>
      <c r="AW2377" s="15"/>
      <c r="AX2377" s="25">
        <v>8.4551597471290693E-2</v>
      </c>
      <c r="AY2377" s="26">
        <v>0.64806747707007195</v>
      </c>
      <c r="AZ2377" s="26">
        <v>0.90899608457857495</v>
      </c>
      <c r="BA2377" s="26">
        <v>0.88769331216462899</v>
      </c>
      <c r="BB2377" s="85">
        <v>8.7104333863681008E-3</v>
      </c>
      <c r="BC2377" s="88">
        <v>-17.204235438286599</v>
      </c>
      <c r="BD2377" s="18">
        <v>43847</v>
      </c>
      <c r="BE2377" s="18">
        <v>43914</v>
      </c>
      <c r="BF2377" s="20"/>
      <c r="BG2377" s="18"/>
    </row>
    <row r="2378" spans="2:59" x14ac:dyDescent="0.25">
      <c r="B2378" s="14" t="s">
        <v>7309</v>
      </c>
      <c r="C2378" s="14" t="s">
        <v>7310</v>
      </c>
      <c r="D2378" s="14" t="s">
        <v>7292</v>
      </c>
      <c r="E2378" s="16" t="s">
        <v>94</v>
      </c>
      <c r="F2378" s="16" t="s">
        <v>69</v>
      </c>
      <c r="G2378" s="81" t="s">
        <v>115</v>
      </c>
      <c r="H2378" s="82" t="s">
        <v>182</v>
      </c>
      <c r="I2378" s="17" t="s">
        <v>31</v>
      </c>
      <c r="J2378" s="17" t="s">
        <v>7311</v>
      </c>
      <c r="L2378" s="18">
        <v>44022</v>
      </c>
      <c r="M2378" s="83">
        <v>1700.7258999999599</v>
      </c>
      <c r="N2378" s="84">
        <v>1700.7258999999599</v>
      </c>
      <c r="O2378" s="84">
        <v>1718.09219999984</v>
      </c>
      <c r="P2378" s="85">
        <f t="shared" si="37"/>
        <v>0.9898921024145958</v>
      </c>
      <c r="Q2378" s="18">
        <v>43847</v>
      </c>
      <c r="R2378" s="86">
        <v>15659958.67</v>
      </c>
      <c r="S2378" s="86">
        <v>15108970.686437501</v>
      </c>
      <c r="T2378" s="15"/>
      <c r="U2378" s="19">
        <v>6.1923661269247499E-4</v>
      </c>
      <c r="V2378" s="51">
        <v>0.10383657663624001</v>
      </c>
      <c r="W2378" s="19">
        <v>3.4594168109833803E-2</v>
      </c>
      <c r="X2378" s="51">
        <v>4.2483340620528898</v>
      </c>
      <c r="Y2378" s="19">
        <v>-1.1935341135540501E-3</v>
      </c>
      <c r="Z2378" s="51">
        <v>19.2123200469068</v>
      </c>
      <c r="AA2378" s="19">
        <v>6.9629109066227102E-2</v>
      </c>
      <c r="AB2378" s="51">
        <v>27.539577809773601</v>
      </c>
      <c r="AC2378" s="19">
        <v>0.138321910017112</v>
      </c>
      <c r="AD2378" s="51">
        <v>38.118046499963398</v>
      </c>
      <c r="AE2378" s="19">
        <v>0.13187730442412399</v>
      </c>
      <c r="AF2378" s="87">
        <v>30.964962491008901</v>
      </c>
      <c r="AG2378" s="19">
        <v>9.1737463117169699E-3</v>
      </c>
      <c r="AH2378" s="51">
        <v>-0.881446360654081</v>
      </c>
      <c r="AI2378" s="19">
        <v>1.8351178807279201E-2</v>
      </c>
      <c r="AJ2378" s="51">
        <v>15.5620350877289</v>
      </c>
      <c r="AK2378" s="19">
        <v>0.70072589999996104</v>
      </c>
      <c r="AL2378" s="19">
        <v>4.3078521755887798E-2</v>
      </c>
      <c r="AM2378" s="51">
        <v>30.9053854625672</v>
      </c>
      <c r="AN2378" s="15"/>
      <c r="AO2378" s="22">
        <v>2.1416094708911301E-2</v>
      </c>
      <c r="AP2378" s="22">
        <v>-3.1940531173859199E-2</v>
      </c>
      <c r="AQ2378" s="22">
        <v>6.4036805635623806E-2</v>
      </c>
      <c r="AR2378" s="22">
        <v>-8.3499439970182707E-2</v>
      </c>
      <c r="AS2378" s="20">
        <v>8</v>
      </c>
      <c r="AT2378" s="20">
        <v>4</v>
      </c>
      <c r="AU2378" s="20">
        <v>7</v>
      </c>
      <c r="AV2378" s="21">
        <v>5</v>
      </c>
      <c r="AW2378" s="15"/>
      <c r="AX2378" s="25">
        <v>8.4545008741843106E-2</v>
      </c>
      <c r="AY2378" s="26">
        <v>0.59514718633909103</v>
      </c>
      <c r="AZ2378" s="26">
        <v>0.89108636306445999</v>
      </c>
      <c r="BA2378" s="26">
        <v>0.81380599406202203</v>
      </c>
      <c r="BB2378" s="85">
        <v>8.7096196070706403E-3</v>
      </c>
      <c r="BC2378" s="88">
        <v>-17.272606208163801</v>
      </c>
      <c r="BD2378" s="18">
        <v>43847</v>
      </c>
      <c r="BE2378" s="18">
        <v>43914</v>
      </c>
      <c r="BF2378" s="20"/>
      <c r="BG2378" s="18"/>
    </row>
    <row r="2379" spans="2:59" x14ac:dyDescent="0.25">
      <c r="B2379" s="14" t="s">
        <v>7312</v>
      </c>
      <c r="C2379" s="14" t="s">
        <v>7313</v>
      </c>
      <c r="D2379" s="14" t="s">
        <v>7314</v>
      </c>
      <c r="E2379" s="16" t="s">
        <v>73</v>
      </c>
      <c r="F2379" s="16" t="s">
        <v>69</v>
      </c>
      <c r="G2379" s="81" t="s">
        <v>115</v>
      </c>
      <c r="H2379" s="82" t="s">
        <v>2051</v>
      </c>
      <c r="I2379" s="17" t="s">
        <v>411</v>
      </c>
      <c r="J2379" s="17" t="s">
        <v>7315</v>
      </c>
      <c r="L2379" s="18">
        <v>44022</v>
      </c>
      <c r="M2379" s="83">
        <v>87176.439666032806</v>
      </c>
      <c r="N2379" s="84">
        <v>87176.439666032806</v>
      </c>
      <c r="O2379" s="84">
        <v>92013.064278006597</v>
      </c>
      <c r="P2379" s="85">
        <f t="shared" si="37"/>
        <v>0.94743545767196169</v>
      </c>
      <c r="Q2379" s="18">
        <v>43910</v>
      </c>
      <c r="R2379" s="86">
        <v>12740819.1813906</v>
      </c>
      <c r="S2379" s="86">
        <v>1664863.66805078</v>
      </c>
      <c r="T2379" s="15"/>
      <c r="U2379" s="19">
        <v>-4.5513852983276601E-3</v>
      </c>
      <c r="V2379" s="51">
        <v>-0.41322561446577299</v>
      </c>
      <c r="W2379" s="19">
        <v>3.00292652464123E-2</v>
      </c>
      <c r="X2379" s="51">
        <v>3.7918437757070902</v>
      </c>
      <c r="Y2379" s="19">
        <v>7.5223833489871994E-2</v>
      </c>
      <c r="Z2379" s="51">
        <v>26.854056807234901</v>
      </c>
      <c r="AA2379" s="19">
        <v>0.22175891115504801</v>
      </c>
      <c r="AB2379" s="51">
        <v>42.752558018663002</v>
      </c>
      <c r="AC2379" s="19"/>
      <c r="AD2379" s="51"/>
      <c r="AE2379" s="19"/>
      <c r="AF2379" s="87"/>
      <c r="AG2379" s="19">
        <v>-3.1717361213850402E-2</v>
      </c>
      <c r="AH2379" s="51">
        <v>-4.9705571132144497</v>
      </c>
      <c r="AI2379" s="19">
        <v>0.104204712783103</v>
      </c>
      <c r="AJ2379" s="51">
        <v>24.147388485318501</v>
      </c>
      <c r="AK2379" s="19">
        <v>0.30466543447255401</v>
      </c>
      <c r="AL2379" s="19">
        <v>0.235424939270306</v>
      </c>
      <c r="AM2379" s="51">
        <v>53.001408216543503</v>
      </c>
      <c r="AN2379" s="15"/>
      <c r="AO2379" s="22">
        <v>3.65569780988153E-2</v>
      </c>
      <c r="AP2379" s="22">
        <v>-2.3708267339316101E-2</v>
      </c>
      <c r="AQ2379" s="22">
        <v>0.140306192692224</v>
      </c>
      <c r="AR2379" s="22">
        <v>-0.10097192876681201</v>
      </c>
      <c r="AS2379" s="20">
        <v>7</v>
      </c>
      <c r="AT2379" s="20">
        <v>5</v>
      </c>
      <c r="AU2379" s="20">
        <v>7</v>
      </c>
      <c r="AV2379" s="21">
        <v>5</v>
      </c>
      <c r="AW2379" s="15"/>
      <c r="AX2379" s="25">
        <v>0.13636558624377401</v>
      </c>
      <c r="AY2379" s="26">
        <v>1.64697083678948</v>
      </c>
      <c r="AZ2379" s="26">
        <v>1.26237999294244</v>
      </c>
      <c r="BA2379" s="26">
        <v>2.6527444104867799</v>
      </c>
      <c r="BB2379" s="85">
        <v>1.4116675447166899E-2</v>
      </c>
      <c r="BC2379" s="88">
        <v>-10.0971928766376</v>
      </c>
      <c r="BD2379" s="18">
        <v>43798</v>
      </c>
      <c r="BE2379" s="18">
        <v>43829</v>
      </c>
      <c r="BF2379" s="20">
        <v>71</v>
      </c>
      <c r="BG2379" s="18">
        <v>43899</v>
      </c>
    </row>
    <row r="2380" spans="2:59" x14ac:dyDescent="0.25">
      <c r="B2380" s="14" t="s">
        <v>7316</v>
      </c>
      <c r="C2380" s="14" t="s">
        <v>7317</v>
      </c>
      <c r="D2380" s="14" t="s">
        <v>7314</v>
      </c>
      <c r="E2380" s="16" t="s">
        <v>80</v>
      </c>
      <c r="F2380" s="16" t="s">
        <v>69</v>
      </c>
      <c r="G2380" s="81" t="s">
        <v>115</v>
      </c>
      <c r="H2380" s="82" t="s">
        <v>2051</v>
      </c>
      <c r="I2380" s="17" t="s">
        <v>411</v>
      </c>
      <c r="J2380" s="17" t="s">
        <v>7318</v>
      </c>
      <c r="L2380" s="18">
        <v>44022</v>
      </c>
      <c r="M2380" s="83">
        <v>88284.556115984902</v>
      </c>
      <c r="N2380" s="84">
        <v>88284.556115984902</v>
      </c>
      <c r="O2380" s="84">
        <v>93051.093629956202</v>
      </c>
      <c r="P2380" s="85">
        <f t="shared" si="37"/>
        <v>0.94877505112485006</v>
      </c>
      <c r="Q2380" s="18">
        <v>43900</v>
      </c>
      <c r="R2380" s="86">
        <v>16915367.144843701</v>
      </c>
      <c r="S2380" s="86">
        <v>12098628.3854063</v>
      </c>
      <c r="T2380" s="15"/>
      <c r="U2380" s="19">
        <v>-4.5775124654028297E-3</v>
      </c>
      <c r="V2380" s="51">
        <v>-0.41583833117329</v>
      </c>
      <c r="W2380" s="19">
        <v>2.9183054148234099E-2</v>
      </c>
      <c r="X2380" s="51">
        <v>3.70722266588928</v>
      </c>
      <c r="Y2380" s="19">
        <v>6.2345253398234497E-2</v>
      </c>
      <c r="Z2380" s="51">
        <v>25.566198798071099</v>
      </c>
      <c r="AA2380" s="19">
        <v>0.221947715443093</v>
      </c>
      <c r="AB2380" s="51">
        <v>42.771438447467503</v>
      </c>
      <c r="AC2380" s="19">
        <v>0.39613129610021103</v>
      </c>
      <c r="AD2380" s="51">
        <v>63.898985108302398</v>
      </c>
      <c r="AE2380" s="19"/>
      <c r="AF2380" s="87"/>
      <c r="AG2380" s="19">
        <v>-3.1982146581867703E-2</v>
      </c>
      <c r="AH2380" s="51">
        <v>-4.9970356500125499</v>
      </c>
      <c r="AI2380" s="19">
        <v>9.2051206873293295E-2</v>
      </c>
      <c r="AJ2380" s="51">
        <v>22.932037894322999</v>
      </c>
      <c r="AK2380" s="19">
        <v>0.37427119932719499</v>
      </c>
      <c r="AL2380" s="19">
        <v>0.12484553086324</v>
      </c>
      <c r="AM2380" s="51">
        <v>56.872318142210098</v>
      </c>
      <c r="AN2380" s="15"/>
      <c r="AO2380" s="22">
        <v>3.8315781390338102E-2</v>
      </c>
      <c r="AP2380" s="22">
        <v>-2.8215954484039699E-2</v>
      </c>
      <c r="AQ2380" s="22">
        <v>0.14831952106760601</v>
      </c>
      <c r="AR2380" s="22">
        <v>-9.6643578019284193E-2</v>
      </c>
      <c r="AS2380" s="20">
        <v>7</v>
      </c>
      <c r="AT2380" s="20">
        <v>5</v>
      </c>
      <c r="AU2380" s="20">
        <v>7</v>
      </c>
      <c r="AV2380" s="21">
        <v>5</v>
      </c>
      <c r="AW2380" s="15"/>
      <c r="AX2380" s="25">
        <v>0.14789560263263399</v>
      </c>
      <c r="AY2380" s="26">
        <v>1.53128623068551</v>
      </c>
      <c r="AZ2380" s="26">
        <v>1.30686903102833</v>
      </c>
      <c r="BA2380" s="26">
        <v>2.3939489465119599</v>
      </c>
      <c r="BB2380" s="85">
        <v>1.52963183008615E-2</v>
      </c>
      <c r="BC2380" s="88">
        <v>-11.0654243817407</v>
      </c>
      <c r="BD2380" s="18">
        <v>43900</v>
      </c>
      <c r="BE2380" s="18">
        <v>43913</v>
      </c>
      <c r="BF2380" s="20"/>
      <c r="BG2380" s="18"/>
    </row>
    <row r="2381" spans="2:59" x14ac:dyDescent="0.25">
      <c r="B2381" s="14" t="s">
        <v>7319</v>
      </c>
      <c r="C2381" s="14" t="s">
        <v>7320</v>
      </c>
      <c r="D2381" s="14" t="s">
        <v>7314</v>
      </c>
      <c r="E2381" s="16" t="s">
        <v>91</v>
      </c>
      <c r="F2381" s="16" t="s">
        <v>69</v>
      </c>
      <c r="G2381" s="81" t="s">
        <v>115</v>
      </c>
      <c r="H2381" s="82" t="s">
        <v>2051</v>
      </c>
      <c r="I2381" s="17" t="s">
        <v>411</v>
      </c>
      <c r="J2381" s="17" t="s">
        <v>7321</v>
      </c>
      <c r="L2381" s="18">
        <v>44022</v>
      </c>
      <c r="M2381" s="83">
        <v>87480.849221944794</v>
      </c>
      <c r="N2381" s="84">
        <v>87480.849221944794</v>
      </c>
      <c r="O2381" s="84">
        <v>92281.103199958801</v>
      </c>
      <c r="P2381" s="85">
        <f t="shared" si="37"/>
        <v>0.94798226493226245</v>
      </c>
      <c r="Q2381" s="18">
        <v>43900</v>
      </c>
      <c r="R2381" s="86">
        <v>3371258.0183007801</v>
      </c>
      <c r="S2381" s="86">
        <v>2176478.52175391</v>
      </c>
      <c r="T2381" s="15"/>
      <c r="U2381" s="19">
        <v>-4.5845901559005099E-3</v>
      </c>
      <c r="V2381" s="51">
        <v>-0.41654610022305899</v>
      </c>
      <c r="W2381" s="19">
        <v>2.8971826288397999E-2</v>
      </c>
      <c r="X2381" s="51">
        <v>3.6860998799056701</v>
      </c>
      <c r="Y2381" s="19">
        <v>6.1021596964565099E-2</v>
      </c>
      <c r="Z2381" s="51">
        <v>25.4338331547042</v>
      </c>
      <c r="AA2381" s="19">
        <v>0.218887999301078</v>
      </c>
      <c r="AB2381" s="51">
        <v>42.465466833265999</v>
      </c>
      <c r="AC2381" s="19">
        <v>0.38915851044468602</v>
      </c>
      <c r="AD2381" s="51">
        <v>63.201706542749903</v>
      </c>
      <c r="AE2381" s="19"/>
      <c r="AF2381" s="87"/>
      <c r="AG2381" s="19">
        <v>-3.2048838957962303E-2</v>
      </c>
      <c r="AH2381" s="51">
        <v>-5.0037048876256396</v>
      </c>
      <c r="AI2381" s="19">
        <v>9.06160119993729E-2</v>
      </c>
      <c r="AJ2381" s="51">
        <v>22.788518406945499</v>
      </c>
      <c r="AK2381" s="19">
        <v>0.375917729190551</v>
      </c>
      <c r="AL2381" s="19">
        <v>0.124954977041925</v>
      </c>
      <c r="AM2381" s="51">
        <v>57.956861235201401</v>
      </c>
      <c r="AN2381" s="15"/>
      <c r="AO2381" s="22">
        <v>3.8309464294798097E-2</v>
      </c>
      <c r="AP2381" s="22">
        <v>-2.8236320916221299E-2</v>
      </c>
      <c r="AQ2381" s="22">
        <v>0.148082555264409</v>
      </c>
      <c r="AR2381" s="22">
        <v>-9.6835174373118199E-2</v>
      </c>
      <c r="AS2381" s="20">
        <v>7</v>
      </c>
      <c r="AT2381" s="20">
        <v>5</v>
      </c>
      <c r="AU2381" s="20">
        <v>7</v>
      </c>
      <c r="AV2381" s="21">
        <v>5</v>
      </c>
      <c r="AW2381" s="15"/>
      <c r="AX2381" s="25">
        <v>0.147902164888364</v>
      </c>
      <c r="AY2381" s="26">
        <v>1.5116213204364599</v>
      </c>
      <c r="AZ2381" s="26">
        <v>1.2970178190480499</v>
      </c>
      <c r="BA2381" s="26">
        <v>2.3613873365138698</v>
      </c>
      <c r="BB2381" s="85">
        <v>1.52968541015798E-2</v>
      </c>
      <c r="BC2381" s="88">
        <v>-11.0733769435756</v>
      </c>
      <c r="BD2381" s="18">
        <v>43900</v>
      </c>
      <c r="BE2381" s="18">
        <v>43913</v>
      </c>
      <c r="BF2381" s="20"/>
      <c r="BG2381" s="18"/>
    </row>
    <row r="2382" spans="2:59" x14ac:dyDescent="0.25">
      <c r="B2382" s="14" t="s">
        <v>7322</v>
      </c>
      <c r="C2382" s="14" t="s">
        <v>7323</v>
      </c>
      <c r="D2382" s="14" t="s">
        <v>7314</v>
      </c>
      <c r="E2382" s="16" t="s">
        <v>94</v>
      </c>
      <c r="F2382" s="16" t="s">
        <v>69</v>
      </c>
      <c r="G2382" s="81" t="s">
        <v>115</v>
      </c>
      <c r="H2382" s="82" t="s">
        <v>2051</v>
      </c>
      <c r="I2382" s="17" t="s">
        <v>411</v>
      </c>
      <c r="J2382" s="17" t="s">
        <v>7324</v>
      </c>
      <c r="L2382" s="18">
        <v>44022</v>
      </c>
      <c r="M2382" s="83">
        <v>86930.6606099606</v>
      </c>
      <c r="N2382" s="84">
        <v>86930.6606099606</v>
      </c>
      <c r="O2382" s="84">
        <v>91777.308259964004</v>
      </c>
      <c r="P2382" s="85">
        <f t="shared" si="37"/>
        <v>0.947191220336567</v>
      </c>
      <c r="Q2382" s="18">
        <v>43900</v>
      </c>
      <c r="R2382" s="86">
        <v>15259909.5238906</v>
      </c>
      <c r="S2382" s="86">
        <v>8758222.1773437504</v>
      </c>
      <c r="T2382" s="15"/>
      <c r="U2382" s="19">
        <v>-4.5912968562333801E-3</v>
      </c>
      <c r="V2382" s="51">
        <v>-0.41721677025634601</v>
      </c>
      <c r="W2382" s="19">
        <v>2.87598585346132E-2</v>
      </c>
      <c r="X2382" s="51">
        <v>3.66490310452718</v>
      </c>
      <c r="Y2382" s="19">
        <v>5.9700095056541599E-2</v>
      </c>
      <c r="Z2382" s="51">
        <v>25.301682963909101</v>
      </c>
      <c r="AA2382" s="19">
        <v>0.215836416351667</v>
      </c>
      <c r="AB2382" s="51">
        <v>42.160308538354002</v>
      </c>
      <c r="AC2382" s="19">
        <v>0.38221989906916898</v>
      </c>
      <c r="AD2382" s="51">
        <v>62.507845405198204</v>
      </c>
      <c r="AE2382" s="19"/>
      <c r="AF2382" s="87"/>
      <c r="AG2382" s="19">
        <v>-3.2115422483002497E-2</v>
      </c>
      <c r="AH2382" s="51">
        <v>-5.0103632401296601</v>
      </c>
      <c r="AI2382" s="19">
        <v>8.9182422943849801E-2</v>
      </c>
      <c r="AJ2382" s="51">
        <v>22.6451595013787</v>
      </c>
      <c r="AK2382" s="19">
        <v>0.371881775872898</v>
      </c>
      <c r="AL2382" s="19">
        <v>0.123544707590627</v>
      </c>
      <c r="AM2382" s="51">
        <v>57.099657525366602</v>
      </c>
      <c r="AN2382" s="15"/>
      <c r="AO2382" s="22">
        <v>3.8301935897834503E-2</v>
      </c>
      <c r="AP2382" s="22">
        <v>-2.82566140813287E-2</v>
      </c>
      <c r="AQ2382" s="22">
        <v>0.14784717614020301</v>
      </c>
      <c r="AR2382" s="22">
        <v>-9.7026798386650598E-2</v>
      </c>
      <c r="AS2382" s="20">
        <v>7</v>
      </c>
      <c r="AT2382" s="20">
        <v>5</v>
      </c>
      <c r="AU2382" s="20">
        <v>7</v>
      </c>
      <c r="AV2382" s="21">
        <v>5</v>
      </c>
      <c r="AW2382" s="15"/>
      <c r="AX2382" s="25">
        <v>0.147907609078684</v>
      </c>
      <c r="AY2382" s="26">
        <v>1.4920108674668899</v>
      </c>
      <c r="AZ2382" s="26">
        <v>1.2871950057524399</v>
      </c>
      <c r="BA2382" s="26">
        <v>2.3289685942982001</v>
      </c>
      <c r="BB2382" s="85">
        <v>1.52972748946377E-2</v>
      </c>
      <c r="BC2382" s="88">
        <v>-11.081219210711399</v>
      </c>
      <c r="BD2382" s="18">
        <v>43900</v>
      </c>
      <c r="BE2382" s="18">
        <v>43913</v>
      </c>
      <c r="BF2382" s="20"/>
      <c r="BG2382" s="18"/>
    </row>
    <row r="2383" spans="2:59" x14ac:dyDescent="0.25">
      <c r="B2383" s="14" t="s">
        <v>7325</v>
      </c>
      <c r="C2383" s="14" t="s">
        <v>7326</v>
      </c>
      <c r="D2383" s="14" t="s">
        <v>7327</v>
      </c>
      <c r="E2383" s="16" t="s">
        <v>77</v>
      </c>
      <c r="F2383" s="16" t="s">
        <v>69</v>
      </c>
      <c r="G2383" s="81" t="s">
        <v>115</v>
      </c>
      <c r="H2383" s="82" t="s">
        <v>173</v>
      </c>
      <c r="I2383" s="17" t="s">
        <v>31</v>
      </c>
      <c r="J2383" s="17" t="s">
        <v>7328</v>
      </c>
      <c r="L2383" s="18">
        <v>44022</v>
      </c>
      <c r="M2383" s="83">
        <v>2254.4230999983802</v>
      </c>
      <c r="N2383" s="84">
        <v>2254.4230999983802</v>
      </c>
      <c r="O2383" s="84">
        <v>2272.6288000009999</v>
      </c>
      <c r="P2383" s="85">
        <f t="shared" si="37"/>
        <v>0.99198914490452128</v>
      </c>
      <c r="Q2383" s="18">
        <v>44020</v>
      </c>
      <c r="R2383" s="86">
        <v>3668105.4240000001</v>
      </c>
      <c r="S2383" s="86">
        <v>4131986.2354570301</v>
      </c>
      <c r="T2383" s="15"/>
      <c r="U2383" s="19">
        <v>-2.1951128519503999E-3</v>
      </c>
      <c r="V2383" s="51">
        <v>-0.177598369828047</v>
      </c>
      <c r="W2383" s="19">
        <v>2.28228623600444E-2</v>
      </c>
      <c r="X2383" s="51">
        <v>3.07120348707031</v>
      </c>
      <c r="Y2383" s="19">
        <v>4.9165151114721098E-2</v>
      </c>
      <c r="Z2383" s="51">
        <v>24.2481885697343</v>
      </c>
      <c r="AA2383" s="19">
        <v>7.7602347870197305E-2</v>
      </c>
      <c r="AB2383" s="51">
        <v>28.336901690170599</v>
      </c>
      <c r="AC2383" s="19">
        <v>0.18672372750181199</v>
      </c>
      <c r="AD2383" s="51">
        <v>42.958228248462497</v>
      </c>
      <c r="AE2383" s="19">
        <v>0.21476343823625901</v>
      </c>
      <c r="AF2383" s="87">
        <v>39.253575872222399</v>
      </c>
      <c r="AG2383" s="19">
        <v>1.5787231732247199E-3</v>
      </c>
      <c r="AH2383" s="51">
        <v>-1.6409486745033099</v>
      </c>
      <c r="AI2383" s="19">
        <v>5.1910239903008901E-2</v>
      </c>
      <c r="AJ2383" s="51">
        <v>18.917941197287298</v>
      </c>
      <c r="AK2383" s="19">
        <v>1.25442309999955</v>
      </c>
      <c r="AL2383" s="19">
        <v>5.4315391593263498E-2</v>
      </c>
      <c r="AM2383" s="51">
        <v>31.0177237663884</v>
      </c>
      <c r="AN2383" s="15"/>
      <c r="AO2383" s="22">
        <v>3.4100804614354302E-2</v>
      </c>
      <c r="AP2383" s="22">
        <v>-4.3731808237716899E-2</v>
      </c>
      <c r="AQ2383" s="22">
        <v>5.3218360399114303E-2</v>
      </c>
      <c r="AR2383" s="22">
        <v>-3.19949282520611E-2</v>
      </c>
      <c r="AS2383" s="20">
        <v>8</v>
      </c>
      <c r="AT2383" s="20">
        <v>4</v>
      </c>
      <c r="AU2383" s="20">
        <v>8</v>
      </c>
      <c r="AV2383" s="21">
        <v>4</v>
      </c>
      <c r="AW2383" s="15"/>
      <c r="AX2383" s="25">
        <v>8.3757057317852698E-2</v>
      </c>
      <c r="AY2383" s="26">
        <v>0.70350724919899199</v>
      </c>
      <c r="AZ2383" s="26">
        <v>0.84287414062055199</v>
      </c>
      <c r="BA2383" s="26">
        <v>0.94341152397009898</v>
      </c>
      <c r="BB2383" s="85">
        <v>8.61347817794012E-3</v>
      </c>
      <c r="BC2383" s="88">
        <v>-10.1353669680393</v>
      </c>
      <c r="BD2383" s="18">
        <v>43747</v>
      </c>
      <c r="BE2383" s="18">
        <v>43783</v>
      </c>
      <c r="BF2383" s="20">
        <v>157</v>
      </c>
      <c r="BG2383" s="18">
        <v>43966</v>
      </c>
    </row>
    <row r="2384" spans="2:59" x14ac:dyDescent="0.25">
      <c r="B2384" s="14" t="s">
        <v>7329</v>
      </c>
      <c r="C2384" s="14" t="s">
        <v>7330</v>
      </c>
      <c r="D2384" s="14" t="s">
        <v>7327</v>
      </c>
      <c r="E2384" s="16" t="s">
        <v>80</v>
      </c>
      <c r="F2384" s="16" t="s">
        <v>69</v>
      </c>
      <c r="G2384" s="81" t="s">
        <v>115</v>
      </c>
      <c r="H2384" s="82" t="s">
        <v>173</v>
      </c>
      <c r="I2384" s="17" t="s">
        <v>31</v>
      </c>
      <c r="J2384" s="17" t="s">
        <v>7331</v>
      </c>
      <c r="L2384" s="18">
        <v>44022</v>
      </c>
      <c r="M2384" s="83">
        <v>2148.1187999993599</v>
      </c>
      <c r="N2384" s="84">
        <v>2148.1187999993599</v>
      </c>
      <c r="O2384" s="84">
        <v>2165.5135000012801</v>
      </c>
      <c r="P2384" s="85">
        <f t="shared" si="37"/>
        <v>0.99196740172623721</v>
      </c>
      <c r="Q2384" s="18">
        <v>44020</v>
      </c>
      <c r="R2384" s="86">
        <v>37832313.357000001</v>
      </c>
      <c r="S2384" s="86">
        <v>57282452.945187502</v>
      </c>
      <c r="T2384" s="15"/>
      <c r="U2384" s="19">
        <v>-2.20603389425378E-3</v>
      </c>
      <c r="V2384" s="51">
        <v>-0.17869047405838501</v>
      </c>
      <c r="W2384" s="19">
        <v>2.2486607022074199E-2</v>
      </c>
      <c r="X2384" s="51">
        <v>3.0375779532732801</v>
      </c>
      <c r="Y2384" s="19">
        <v>4.70745608927245E-2</v>
      </c>
      <c r="Z2384" s="51">
        <v>24.0391295475129</v>
      </c>
      <c r="AA2384" s="19">
        <v>7.3288617779326201E-2</v>
      </c>
      <c r="AB2384" s="51">
        <v>27.9055286810908</v>
      </c>
      <c r="AC2384" s="19">
        <v>0.17725459462788401</v>
      </c>
      <c r="AD2384" s="51">
        <v>42.011314961069701</v>
      </c>
      <c r="AE2384" s="19">
        <v>0.20025975134747601</v>
      </c>
      <c r="AF2384" s="87">
        <v>37.803207183373203</v>
      </c>
      <c r="AG2384" s="19">
        <v>1.4689263425680099E-3</v>
      </c>
      <c r="AH2384" s="51">
        <v>-1.65192835756898</v>
      </c>
      <c r="AI2384" s="19">
        <v>4.9699137094648897E-2</v>
      </c>
      <c r="AJ2384" s="51">
        <v>18.696830916451301</v>
      </c>
      <c r="AK2384" s="19">
        <v>1.1481187999993601</v>
      </c>
      <c r="AL2384" s="19">
        <v>5.1007105372264001E-2</v>
      </c>
      <c r="AM2384" s="51">
        <v>20.387293766369101</v>
      </c>
      <c r="AN2384" s="15"/>
      <c r="AO2384" s="22">
        <v>3.4089479831891402E-2</v>
      </c>
      <c r="AP2384" s="22">
        <v>-4.3742284779000301E-2</v>
      </c>
      <c r="AQ2384" s="22">
        <v>5.2872134923745803E-2</v>
      </c>
      <c r="AR2384" s="22">
        <v>-3.2323758924576403E-2</v>
      </c>
      <c r="AS2384" s="20">
        <v>8</v>
      </c>
      <c r="AT2384" s="20">
        <v>4</v>
      </c>
      <c r="AU2384" s="20">
        <v>8</v>
      </c>
      <c r="AV2384" s="21">
        <v>4</v>
      </c>
      <c r="AW2384" s="15"/>
      <c r="AX2384" s="25">
        <v>8.3749240532197303E-2</v>
      </c>
      <c r="AY2384" s="26">
        <v>0.655733396992218</v>
      </c>
      <c r="AZ2384" s="26">
        <v>0.82818529613359704</v>
      </c>
      <c r="BA2384" s="26">
        <v>0.87831233588894997</v>
      </c>
      <c r="BB2384" s="85">
        <v>8.61256622993096E-3</v>
      </c>
      <c r="BC2384" s="88">
        <v>-10.170815115488899</v>
      </c>
      <c r="BD2384" s="18">
        <v>43747</v>
      </c>
      <c r="BE2384" s="18">
        <v>43783</v>
      </c>
      <c r="BF2384" s="20">
        <v>158</v>
      </c>
      <c r="BG2384" s="18">
        <v>43969</v>
      </c>
    </row>
    <row r="2385" spans="2:59" x14ac:dyDescent="0.25">
      <c r="B2385" s="14" t="s">
        <v>7332</v>
      </c>
      <c r="C2385" s="14" t="s">
        <v>7333</v>
      </c>
      <c r="D2385" s="14" t="s">
        <v>7327</v>
      </c>
      <c r="E2385" s="16" t="s">
        <v>7154</v>
      </c>
      <c r="F2385" s="16" t="s">
        <v>69</v>
      </c>
      <c r="G2385" s="81" t="s">
        <v>115</v>
      </c>
      <c r="H2385" s="82" t="s">
        <v>173</v>
      </c>
      <c r="I2385" s="17" t="s">
        <v>31</v>
      </c>
      <c r="J2385" s="17" t="s">
        <v>7334</v>
      </c>
      <c r="L2385" s="18">
        <v>44022</v>
      </c>
      <c r="M2385" s="83">
        <v>1310.4348000008599</v>
      </c>
      <c r="N2385" s="84">
        <v>1310.4348000008599</v>
      </c>
      <c r="O2385" s="84">
        <v>1320.99560000002</v>
      </c>
      <c r="P2385" s="85">
        <f t="shared" si="37"/>
        <v>0.99200542378857293</v>
      </c>
      <c r="Q2385" s="18">
        <v>44020</v>
      </c>
      <c r="R2385" s="86">
        <v>110498.177</v>
      </c>
      <c r="S2385" s="86">
        <v>92197.377019042993</v>
      </c>
      <c r="T2385" s="15"/>
      <c r="U2385" s="19">
        <v>-2.1869221882297998E-3</v>
      </c>
      <c r="V2385" s="51">
        <v>-0.176779303455987</v>
      </c>
      <c r="W2385" s="19">
        <v>2.3075102211805601E-2</v>
      </c>
      <c r="X2385" s="51">
        <v>3.0964274722464298</v>
      </c>
      <c r="Y2385" s="19">
        <v>5.0735784174321501E-2</v>
      </c>
      <c r="Z2385" s="51">
        <v>24.4052518756944</v>
      </c>
      <c r="AA2385" s="19">
        <v>8.0848879335535501E-2</v>
      </c>
      <c r="AB2385" s="51">
        <v>28.6615548367263</v>
      </c>
      <c r="AC2385" s="19">
        <v>0.193875537408458</v>
      </c>
      <c r="AD2385" s="51">
        <v>43.673409239098</v>
      </c>
      <c r="AE2385" s="19">
        <v>0.225756134135881</v>
      </c>
      <c r="AF2385" s="87">
        <v>40.352845462213701</v>
      </c>
      <c r="AG2385" s="19">
        <v>1.66098253430391E-3</v>
      </c>
      <c r="AH2385" s="51">
        <v>-1.6327227383953899</v>
      </c>
      <c r="AI2385" s="19">
        <v>5.3571531941997798E-2</v>
      </c>
      <c r="AJ2385" s="51">
        <v>19.084070401207999</v>
      </c>
      <c r="AK2385" s="19">
        <v>0.310434800001676</v>
      </c>
      <c r="AL2385" s="19">
        <v>6.3008990091475398E-2</v>
      </c>
      <c r="AM2385" s="51">
        <v>28.937160966976101</v>
      </c>
      <c r="AN2385" s="15"/>
      <c r="AO2385" s="22">
        <v>3.41092490089068E-2</v>
      </c>
      <c r="AP2385" s="22">
        <v>-4.3723856048964102E-2</v>
      </c>
      <c r="AQ2385" s="22">
        <v>5.3478124842513401E-2</v>
      </c>
      <c r="AR2385" s="22">
        <v>-3.17481574347767E-2</v>
      </c>
      <c r="AS2385" s="20">
        <v>8</v>
      </c>
      <c r="AT2385" s="20">
        <v>4</v>
      </c>
      <c r="AU2385" s="20">
        <v>8</v>
      </c>
      <c r="AV2385" s="21">
        <v>4</v>
      </c>
      <c r="AW2385" s="15"/>
      <c r="AX2385" s="25">
        <v>8.3762993299460506E-2</v>
      </c>
      <c r="AY2385" s="26">
        <v>0.73945388511219801</v>
      </c>
      <c r="AZ2385" s="26">
        <v>0.853927571362874</v>
      </c>
      <c r="BA2385" s="26">
        <v>0.99249104575210401</v>
      </c>
      <c r="BB2385" s="85">
        <v>8.6141700364260002E-3</v>
      </c>
      <c r="BC2385" s="88">
        <v>-10.108765446304499</v>
      </c>
      <c r="BD2385" s="18">
        <v>43747</v>
      </c>
      <c r="BE2385" s="18">
        <v>43783</v>
      </c>
      <c r="BF2385" s="20">
        <v>154</v>
      </c>
      <c r="BG2385" s="18">
        <v>43963</v>
      </c>
    </row>
    <row r="2386" spans="2:59" x14ac:dyDescent="0.25">
      <c r="B2386" s="14" t="s">
        <v>7335</v>
      </c>
      <c r="C2386" s="14" t="s">
        <v>7336</v>
      </c>
      <c r="D2386" s="14" t="s">
        <v>7327</v>
      </c>
      <c r="E2386" s="16" t="s">
        <v>87</v>
      </c>
      <c r="F2386" s="16" t="s">
        <v>69</v>
      </c>
      <c r="G2386" s="81" t="s">
        <v>115</v>
      </c>
      <c r="H2386" s="82" t="s">
        <v>173</v>
      </c>
      <c r="I2386" s="17" t="s">
        <v>31</v>
      </c>
      <c r="J2386" s="17" t="s">
        <v>7337</v>
      </c>
      <c r="L2386" s="18">
        <v>44022</v>
      </c>
      <c r="M2386" s="83">
        <v>1338.0131000000999</v>
      </c>
      <c r="N2386" s="84">
        <v>1338.0131000000999</v>
      </c>
      <c r="O2386" s="84">
        <v>1348.7806000001699</v>
      </c>
      <c r="P2386" s="85">
        <f t="shared" si="37"/>
        <v>0.99201686323181948</v>
      </c>
      <c r="Q2386" s="18">
        <v>44020</v>
      </c>
      <c r="R2386" s="86">
        <v>2847367.9870000002</v>
      </c>
      <c r="S2386" s="86">
        <v>2857631.4226093702</v>
      </c>
      <c r="T2386" s="15"/>
      <c r="U2386" s="19">
        <v>-2.1811599171996901E-3</v>
      </c>
      <c r="V2386" s="51">
        <v>-0.176203076352976</v>
      </c>
      <c r="W2386" s="19">
        <v>2.32516753876553E-2</v>
      </c>
      <c r="X2386" s="51">
        <v>3.1140847898313999</v>
      </c>
      <c r="Y2386" s="19">
        <v>5.1836560976880698E-2</v>
      </c>
      <c r="Z2386" s="51">
        <v>24.515329555928499</v>
      </c>
      <c r="AA2386" s="19">
        <v>8.3127348221751204E-2</v>
      </c>
      <c r="AB2386" s="51">
        <v>28.889401725347899</v>
      </c>
      <c r="AC2386" s="19">
        <v>0.198907141429954</v>
      </c>
      <c r="AD2386" s="51">
        <v>44.1765696412767</v>
      </c>
      <c r="AE2386" s="19">
        <v>0.233509781277389</v>
      </c>
      <c r="AF2386" s="87">
        <v>41.128210176364497</v>
      </c>
      <c r="AG2386" s="19">
        <v>1.7186268814839401E-3</v>
      </c>
      <c r="AH2386" s="51">
        <v>-1.62695830367738</v>
      </c>
      <c r="AI2386" s="19">
        <v>5.4736006024540998E-2</v>
      </c>
      <c r="AJ2386" s="51">
        <v>19.2005178094551</v>
      </c>
      <c r="AK2386" s="19">
        <v>0.33801309999951601</v>
      </c>
      <c r="AL2386" s="19">
        <v>6.5828279168272302E-2</v>
      </c>
      <c r="AM2386" s="51">
        <v>23.4037835303752</v>
      </c>
      <c r="AN2386" s="15"/>
      <c r="AO2386" s="22">
        <v>3.41152063647314E-2</v>
      </c>
      <c r="AP2386" s="22">
        <v>-4.3718385427419001E-2</v>
      </c>
      <c r="AQ2386" s="22">
        <v>5.3659988123399699E-2</v>
      </c>
      <c r="AR2386" s="22">
        <v>-3.1575571564644599E-2</v>
      </c>
      <c r="AS2386" s="20">
        <v>8</v>
      </c>
      <c r="AT2386" s="20">
        <v>4</v>
      </c>
      <c r="AU2386" s="20">
        <v>8</v>
      </c>
      <c r="AV2386" s="21">
        <v>4</v>
      </c>
      <c r="AW2386" s="15"/>
      <c r="AX2386" s="25">
        <v>8.3767313146236103E-2</v>
      </c>
      <c r="AY2386" s="26">
        <v>0.76467192513427995</v>
      </c>
      <c r="AZ2386" s="26">
        <v>0.86168289225406602</v>
      </c>
      <c r="BA2386" s="26">
        <v>1.0269717472492601</v>
      </c>
      <c r="BB2386" s="85">
        <v>8.6146712511344994E-3</v>
      </c>
      <c r="BC2386" s="88">
        <v>-10.090148757153701</v>
      </c>
      <c r="BD2386" s="18">
        <v>43747</v>
      </c>
      <c r="BE2386" s="18">
        <v>43783</v>
      </c>
      <c r="BF2386" s="20">
        <v>154</v>
      </c>
      <c r="BG2386" s="18">
        <v>43963</v>
      </c>
    </row>
    <row r="2387" spans="2:59" x14ac:dyDescent="0.25">
      <c r="B2387" s="14" t="s">
        <v>7338</v>
      </c>
      <c r="C2387" s="14" t="s">
        <v>7339</v>
      </c>
      <c r="D2387" s="14" t="s">
        <v>7327</v>
      </c>
      <c r="E2387" s="16" t="s">
        <v>91</v>
      </c>
      <c r="F2387" s="16" t="s">
        <v>69</v>
      </c>
      <c r="G2387" s="81" t="s">
        <v>115</v>
      </c>
      <c r="H2387" s="82" t="s">
        <v>173</v>
      </c>
      <c r="I2387" s="17" t="s">
        <v>31</v>
      </c>
      <c r="J2387" s="17" t="s">
        <v>7340</v>
      </c>
      <c r="L2387" s="18">
        <v>44022</v>
      </c>
      <c r="M2387" s="83">
        <v>1755.11999999918</v>
      </c>
      <c r="N2387" s="84">
        <v>1755.11999999918</v>
      </c>
      <c r="O2387" s="84">
        <v>1769.3517000004599</v>
      </c>
      <c r="P2387" s="85">
        <f t="shared" si="37"/>
        <v>0.99195654543905754</v>
      </c>
      <c r="Q2387" s="18">
        <v>44020</v>
      </c>
      <c r="R2387" s="86">
        <v>24102048.024999999</v>
      </c>
      <c r="S2387" s="86">
        <v>32058512.9922188</v>
      </c>
      <c r="T2387" s="15"/>
      <c r="U2387" s="19">
        <v>-2.21152794983936E-3</v>
      </c>
      <c r="V2387" s="51">
        <v>-0.17923987961694399</v>
      </c>
      <c r="W2387" s="19">
        <v>2.2318571827781901E-2</v>
      </c>
      <c r="X2387" s="51">
        <v>3.0207744338440499</v>
      </c>
      <c r="Y2387" s="19">
        <v>4.6030852521653301E-2</v>
      </c>
      <c r="Z2387" s="51">
        <v>23.934758710413</v>
      </c>
      <c r="AA2387" s="19">
        <v>7.1138246114060194E-2</v>
      </c>
      <c r="AB2387" s="51">
        <v>27.690491514571502</v>
      </c>
      <c r="AC2387" s="19">
        <v>0.17254837065964199</v>
      </c>
      <c r="AD2387" s="51">
        <v>41.5406925642164</v>
      </c>
      <c r="AE2387" s="19">
        <v>0.19307298204687001</v>
      </c>
      <c r="AF2387" s="87">
        <v>37.0845302533126</v>
      </c>
      <c r="AG2387" s="19">
        <v>1.4140368784865099E-3</v>
      </c>
      <c r="AH2387" s="51">
        <v>-1.6574173039771301</v>
      </c>
      <c r="AI2387" s="19">
        <v>4.8595336787911898E-2</v>
      </c>
      <c r="AJ2387" s="51">
        <v>18.586450885777602</v>
      </c>
      <c r="AK2387" s="19">
        <v>0.71961005241610099</v>
      </c>
      <c r="AL2387" s="19">
        <v>5.6535758578320397E-2</v>
      </c>
      <c r="AM2387" s="51">
        <v>90.824160172254807</v>
      </c>
      <c r="AN2387" s="15"/>
      <c r="AO2387" s="22">
        <v>3.4083738346453202E-2</v>
      </c>
      <c r="AP2387" s="22">
        <v>-4.3747491565227399E-2</v>
      </c>
      <c r="AQ2387" s="22">
        <v>5.2699084259074901E-2</v>
      </c>
      <c r="AR2387" s="22">
        <v>-3.2488110103258798E-2</v>
      </c>
      <c r="AS2387" s="20">
        <v>8</v>
      </c>
      <c r="AT2387" s="20">
        <v>4</v>
      </c>
      <c r="AU2387" s="20">
        <v>8</v>
      </c>
      <c r="AV2387" s="21">
        <v>4</v>
      </c>
      <c r="AW2387" s="15"/>
      <c r="AX2387" s="25">
        <v>8.3745388894021694E-2</v>
      </c>
      <c r="AY2387" s="26">
        <v>0.63191433607335101</v>
      </c>
      <c r="AZ2387" s="26">
        <v>0.82086200078720095</v>
      </c>
      <c r="BA2387" s="26">
        <v>0.84591001328772097</v>
      </c>
      <c r="BB2387" s="85">
        <v>8.6121161134360604E-3</v>
      </c>
      <c r="BC2387" s="88">
        <v>-10.1885267382313</v>
      </c>
      <c r="BD2387" s="18">
        <v>43747</v>
      </c>
      <c r="BE2387" s="18">
        <v>43783</v>
      </c>
      <c r="BF2387" s="20">
        <v>158</v>
      </c>
      <c r="BG2387" s="18">
        <v>43969</v>
      </c>
    </row>
    <row r="2388" spans="2:59" x14ac:dyDescent="0.25">
      <c r="B2388" s="14" t="s">
        <v>7341</v>
      </c>
      <c r="C2388" s="14" t="s">
        <v>7342</v>
      </c>
      <c r="D2388" s="14" t="s">
        <v>7327</v>
      </c>
      <c r="E2388" s="16" t="s">
        <v>94</v>
      </c>
      <c r="F2388" s="16" t="s">
        <v>69</v>
      </c>
      <c r="G2388" s="81" t="s">
        <v>115</v>
      </c>
      <c r="H2388" s="82" t="s">
        <v>173</v>
      </c>
      <c r="I2388" s="17" t="s">
        <v>31</v>
      </c>
      <c r="J2388" s="17" t="s">
        <v>7343</v>
      </c>
      <c r="L2388" s="18">
        <v>44022</v>
      </c>
      <c r="M2388" s="83">
        <v>1967.8911000005901</v>
      </c>
      <c r="N2388" s="84">
        <v>1967.8911000005901</v>
      </c>
      <c r="O2388" s="84">
        <v>1983.8900000005999</v>
      </c>
      <c r="P2388" s="85">
        <f t="shared" si="37"/>
        <v>0.99193559118700891</v>
      </c>
      <c r="Q2388" s="18">
        <v>44020</v>
      </c>
      <c r="R2388" s="86">
        <v>59980985.097999997</v>
      </c>
      <c r="S2388" s="86">
        <v>72409345.544</v>
      </c>
      <c r="T2388" s="15"/>
      <c r="U2388" s="19">
        <v>-2.2220547898541602E-3</v>
      </c>
      <c r="V2388" s="51">
        <v>-0.180292563618423</v>
      </c>
      <c r="W2388" s="19">
        <v>2.1994348495354601E-2</v>
      </c>
      <c r="X2388" s="51">
        <v>2.9883521006013298</v>
      </c>
      <c r="Y2388" s="19">
        <v>4.4002083026498398E-2</v>
      </c>
      <c r="Z2388" s="51">
        <v>23.731881760904798</v>
      </c>
      <c r="AA2388" s="19">
        <v>6.6960982743694303E-2</v>
      </c>
      <c r="AB2388" s="51">
        <v>27.2727651775349</v>
      </c>
      <c r="AC2388" s="19">
        <v>0.16342916310910399</v>
      </c>
      <c r="AD2388" s="51">
        <v>40.6287718091626</v>
      </c>
      <c r="AE2388" s="19">
        <v>0.17918610563909201</v>
      </c>
      <c r="AF2388" s="87">
        <v>35.695842612534797</v>
      </c>
      <c r="AG2388" s="19">
        <v>1.3084895363135701E-3</v>
      </c>
      <c r="AH2388" s="51">
        <v>-1.6679720381944201</v>
      </c>
      <c r="AI2388" s="19">
        <v>4.64497864559235E-2</v>
      </c>
      <c r="AJ2388" s="51">
        <v>18.371895852586</v>
      </c>
      <c r="AK2388" s="19">
        <v>0.96789110000128897</v>
      </c>
      <c r="AL2388" s="19">
        <v>4.5031607651253601E-2</v>
      </c>
      <c r="AM2388" s="51">
        <v>2.36452376656234</v>
      </c>
      <c r="AN2388" s="15"/>
      <c r="AO2388" s="22">
        <v>3.4072788314006203E-2</v>
      </c>
      <c r="AP2388" s="22">
        <v>-4.3757738364583902E-2</v>
      </c>
      <c r="AQ2388" s="22">
        <v>5.2361671085236601E-2</v>
      </c>
      <c r="AR2388" s="22">
        <v>-3.2808560924422601E-2</v>
      </c>
      <c r="AS2388" s="20">
        <v>8</v>
      </c>
      <c r="AT2388" s="20">
        <v>4</v>
      </c>
      <c r="AU2388" s="20">
        <v>8</v>
      </c>
      <c r="AV2388" s="21">
        <v>4</v>
      </c>
      <c r="AW2388" s="15"/>
      <c r="AX2388" s="25">
        <v>8.3738171529694205E-2</v>
      </c>
      <c r="AY2388" s="26">
        <v>0.58561818107591501</v>
      </c>
      <c r="AZ2388" s="26">
        <v>0.80663199581977096</v>
      </c>
      <c r="BA2388" s="26">
        <v>0.78303639510613698</v>
      </c>
      <c r="BB2388" s="85">
        <v>8.61126901218995E-3</v>
      </c>
      <c r="BC2388" s="88">
        <v>-10.2230766358698</v>
      </c>
      <c r="BD2388" s="18">
        <v>43747</v>
      </c>
      <c r="BE2388" s="18">
        <v>43783</v>
      </c>
      <c r="BF2388" s="20">
        <v>158</v>
      </c>
      <c r="BG2388" s="18">
        <v>43969</v>
      </c>
    </row>
    <row r="2389" spans="2:59" x14ac:dyDescent="0.25">
      <c r="B2389" s="14" t="s">
        <v>7344</v>
      </c>
      <c r="C2389" s="14" t="s">
        <v>7345</v>
      </c>
      <c r="D2389" s="14" t="s">
        <v>7346</v>
      </c>
      <c r="E2389" s="16" t="s">
        <v>77</v>
      </c>
      <c r="F2389" s="16" t="s">
        <v>69</v>
      </c>
      <c r="G2389" s="81" t="s">
        <v>115</v>
      </c>
      <c r="H2389" s="82" t="s">
        <v>288</v>
      </c>
      <c r="I2389" s="17" t="s">
        <v>31</v>
      </c>
      <c r="J2389" s="17" t="s">
        <v>7347</v>
      </c>
      <c r="L2389" s="18">
        <v>44022</v>
      </c>
      <c r="M2389" s="83">
        <v>1133.3835000004599</v>
      </c>
      <c r="N2389" s="84">
        <v>1133.3835000004599</v>
      </c>
      <c r="O2389" s="84">
        <v>1136.6976999994399</v>
      </c>
      <c r="P2389" s="85">
        <f t="shared" si="37"/>
        <v>0.99708436112874899</v>
      </c>
      <c r="Q2389" s="18">
        <v>44019</v>
      </c>
      <c r="R2389" s="86">
        <v>2370.2530000000002</v>
      </c>
      <c r="S2389" s="86">
        <v>11132.780908401501</v>
      </c>
      <c r="T2389" s="15"/>
      <c r="U2389" s="19">
        <v>-1.52108592737932E-3</v>
      </c>
      <c r="V2389" s="51">
        <v>-0.11019567737093899</v>
      </c>
      <c r="W2389" s="19">
        <v>8.3541408384917304E-3</v>
      </c>
      <c r="X2389" s="51">
        <v>1.6243313349150399</v>
      </c>
      <c r="Y2389" s="19">
        <v>2.50975276831014E-2</v>
      </c>
      <c r="Z2389" s="51">
        <v>21.841426226572398</v>
      </c>
      <c r="AA2389" s="19">
        <v>4.8993348782460103E-2</v>
      </c>
      <c r="AB2389" s="51">
        <v>25.476001781411501</v>
      </c>
      <c r="AC2389" s="19">
        <v>0.101918117950845</v>
      </c>
      <c r="AD2389" s="51">
        <v>34.477667293336701</v>
      </c>
      <c r="AE2389" s="19">
        <v>0.13356419013332901</v>
      </c>
      <c r="AF2389" s="87">
        <v>31.133651061944001</v>
      </c>
      <c r="AG2389" s="19">
        <v>3.9719895357848102E-4</v>
      </c>
      <c r="AH2389" s="51">
        <v>-1.7591010964679299</v>
      </c>
      <c r="AI2389" s="19">
        <v>2.98301636867109E-2</v>
      </c>
      <c r="AJ2389" s="51">
        <v>16.709933575679301</v>
      </c>
      <c r="AK2389" s="19">
        <v>0.13338350000049101</v>
      </c>
      <c r="AL2389" s="19">
        <v>3.7547883051956901E-2</v>
      </c>
      <c r="AM2389" s="51">
        <v>29.698847114748801</v>
      </c>
      <c r="AN2389" s="15"/>
      <c r="AO2389" s="22">
        <v>2.1541677169807399E-2</v>
      </c>
      <c r="AP2389" s="22">
        <v>-2.6207125450127901E-2</v>
      </c>
      <c r="AQ2389" s="22">
        <v>2.62888893721538E-2</v>
      </c>
      <c r="AR2389" s="22">
        <v>-1.8596897958559601E-2</v>
      </c>
      <c r="AS2389" s="20">
        <v>7</v>
      </c>
      <c r="AT2389" s="20">
        <v>5</v>
      </c>
      <c r="AU2389" s="20">
        <v>7</v>
      </c>
      <c r="AV2389" s="21">
        <v>5</v>
      </c>
      <c r="AW2389" s="15"/>
      <c r="AX2389" s="25">
        <v>4.7484171038959203E-2</v>
      </c>
      <c r="AY2389" s="26">
        <v>0.48759925161766698</v>
      </c>
      <c r="AZ2389" s="26">
        <v>0.72468490789378803</v>
      </c>
      <c r="BA2389" s="26">
        <v>0.653958857858015</v>
      </c>
      <c r="BB2389" s="85">
        <v>4.8942975220870703E-3</v>
      </c>
      <c r="BC2389" s="88">
        <v>-6.4482981683540901</v>
      </c>
      <c r="BD2389" s="18">
        <v>43747</v>
      </c>
      <c r="BE2389" s="18">
        <v>43783</v>
      </c>
      <c r="BF2389" s="20">
        <v>87</v>
      </c>
      <c r="BG2389" s="18">
        <v>43868</v>
      </c>
    </row>
    <row r="2390" spans="2:59" x14ac:dyDescent="0.25">
      <c r="B2390" s="14" t="s">
        <v>7348</v>
      </c>
      <c r="C2390" s="14" t="s">
        <v>7349</v>
      </c>
      <c r="D2390" s="14" t="s">
        <v>7346</v>
      </c>
      <c r="E2390" s="16" t="s">
        <v>80</v>
      </c>
      <c r="F2390" s="16" t="s">
        <v>69</v>
      </c>
      <c r="G2390" s="81" t="s">
        <v>115</v>
      </c>
      <c r="H2390" s="82" t="s">
        <v>288</v>
      </c>
      <c r="I2390" s="17" t="s">
        <v>31</v>
      </c>
      <c r="J2390" s="17" t="s">
        <v>7350</v>
      </c>
      <c r="L2390" s="18">
        <v>44022</v>
      </c>
      <c r="M2390" s="83">
        <v>1128.9093999993099</v>
      </c>
      <c r="N2390" s="84">
        <v>1128.9093999993099</v>
      </c>
      <c r="O2390" s="84">
        <v>1132.53199999966</v>
      </c>
      <c r="P2390" s="85">
        <f t="shared" si="37"/>
        <v>0.99680132658472242</v>
      </c>
      <c r="Q2390" s="18">
        <v>43984</v>
      </c>
      <c r="R2390" s="86">
        <v>694381.353</v>
      </c>
      <c r="S2390" s="86">
        <v>1011624.61418359</v>
      </c>
      <c r="T2390" s="15"/>
      <c r="U2390" s="19">
        <v>-1.53054920610884E-3</v>
      </c>
      <c r="V2390" s="51">
        <v>-0.11114200524389201</v>
      </c>
      <c r="W2390" s="19">
        <v>8.0654386092646694E-3</v>
      </c>
      <c r="X2390" s="51">
        <v>1.5954611119923401</v>
      </c>
      <c r="Y2390" s="19">
        <v>2.3311529639613599E-2</v>
      </c>
      <c r="Z2390" s="51">
        <v>21.662826422223599</v>
      </c>
      <c r="AA2390" s="19">
        <v>4.52579304546816E-2</v>
      </c>
      <c r="AB2390" s="51">
        <v>25.102459948626301</v>
      </c>
      <c r="AC2390" s="19">
        <v>9.4036229362245594E-2</v>
      </c>
      <c r="AD2390" s="51">
        <v>33.689478434505901</v>
      </c>
      <c r="AE2390" s="19">
        <v>0.12152327203512001</v>
      </c>
      <c r="AF2390" s="87">
        <v>29.929559252108401</v>
      </c>
      <c r="AG2390" s="19">
        <v>3.0206407427613201E-4</v>
      </c>
      <c r="AH2390" s="51">
        <v>-1.76861458439816</v>
      </c>
      <c r="AI2390" s="19">
        <v>2.7937841283346601E-2</v>
      </c>
      <c r="AJ2390" s="51">
        <v>16.520701335335598</v>
      </c>
      <c r="AK2390" s="19">
        <v>0.12839440079551401</v>
      </c>
      <c r="AL2390" s="19">
        <v>3.46755869668414E-2</v>
      </c>
      <c r="AM2390" s="51">
        <v>18.156212195404802</v>
      </c>
      <c r="AN2390" s="15"/>
      <c r="AO2390" s="22">
        <v>2.15320169081679E-2</v>
      </c>
      <c r="AP2390" s="22">
        <v>-2.6216113524242201E-2</v>
      </c>
      <c r="AQ2390" s="22">
        <v>2.59936012134858E-2</v>
      </c>
      <c r="AR2390" s="22">
        <v>-1.8890960274802599E-2</v>
      </c>
      <c r="AS2390" s="20">
        <v>7</v>
      </c>
      <c r="AT2390" s="20">
        <v>5</v>
      </c>
      <c r="AU2390" s="20">
        <v>7</v>
      </c>
      <c r="AV2390" s="21">
        <v>5</v>
      </c>
      <c r="AW2390" s="15"/>
      <c r="AX2390" s="25">
        <v>4.7475035504030497E-2</v>
      </c>
      <c r="AY2390" s="26">
        <v>0.41547375967684302</v>
      </c>
      <c r="AZ2390" s="26">
        <v>0.71211984261572103</v>
      </c>
      <c r="BA2390" s="26">
        <v>0.55628647523371899</v>
      </c>
      <c r="BB2390" s="85">
        <v>4.8933019212517997E-3</v>
      </c>
      <c r="BC2390" s="88">
        <v>-6.4809134758033897</v>
      </c>
      <c r="BD2390" s="18">
        <v>43747</v>
      </c>
      <c r="BE2390" s="18">
        <v>43783</v>
      </c>
      <c r="BF2390" s="20">
        <v>87</v>
      </c>
      <c r="BG2390" s="18">
        <v>43868</v>
      </c>
    </row>
    <row r="2391" spans="2:59" x14ac:dyDescent="0.25">
      <c r="B2391" s="14" t="s">
        <v>7351</v>
      </c>
      <c r="C2391" s="14" t="s">
        <v>7352</v>
      </c>
      <c r="D2391" s="14" t="s">
        <v>7346</v>
      </c>
      <c r="E2391" s="16" t="s">
        <v>91</v>
      </c>
      <c r="F2391" s="16" t="s">
        <v>69</v>
      </c>
      <c r="G2391" s="81" t="s">
        <v>115</v>
      </c>
      <c r="H2391" s="82" t="s">
        <v>288</v>
      </c>
      <c r="I2391" s="17" t="s">
        <v>31</v>
      </c>
      <c r="J2391" s="17" t="s">
        <v>7353</v>
      </c>
      <c r="L2391" s="18">
        <v>44022</v>
      </c>
      <c r="M2391" s="83">
        <v>1124.75459999964</v>
      </c>
      <c r="N2391" s="84">
        <v>1124.75459999964</v>
      </c>
      <c r="O2391" s="84">
        <v>1128.59889999963</v>
      </c>
      <c r="P2391" s="85">
        <f t="shared" si="37"/>
        <v>0.99659374114223287</v>
      </c>
      <c r="Q2391" s="18">
        <v>43984</v>
      </c>
      <c r="R2391" s="86">
        <v>1594311.034</v>
      </c>
      <c r="S2391" s="86">
        <v>2049725.0547207</v>
      </c>
      <c r="T2391" s="15"/>
      <c r="U2391" s="19">
        <v>-1.5360170382336901E-3</v>
      </c>
      <c r="V2391" s="51">
        <v>-0.111688788456377</v>
      </c>
      <c r="W2391" s="19">
        <v>7.8997149485076096E-3</v>
      </c>
      <c r="X2391" s="51">
        <v>1.5788887459166301</v>
      </c>
      <c r="Y2391" s="19">
        <v>2.22915451759036E-2</v>
      </c>
      <c r="Z2391" s="51">
        <v>21.560827975830801</v>
      </c>
      <c r="AA2391" s="19">
        <v>4.3163658747289398E-2</v>
      </c>
      <c r="AB2391" s="51">
        <v>24.893032777879899</v>
      </c>
      <c r="AC2391" s="19">
        <v>8.9662667587690495E-2</v>
      </c>
      <c r="AD2391" s="51">
        <v>33.252122257021298</v>
      </c>
      <c r="AE2391" s="19">
        <v>0.114807949035894</v>
      </c>
      <c r="AF2391" s="87">
        <v>29.258026952185901</v>
      </c>
      <c r="AG2391" s="19">
        <v>2.4722613125050002E-4</v>
      </c>
      <c r="AH2391" s="51">
        <v>-1.7740983787007301</v>
      </c>
      <c r="AI2391" s="19">
        <v>2.6856935013711301E-2</v>
      </c>
      <c r="AJ2391" s="51">
        <v>16.412610708357501</v>
      </c>
      <c r="AK2391" s="19">
        <v>0.124754599999578</v>
      </c>
      <c r="AL2391" s="19">
        <v>3.25112047248695E-2</v>
      </c>
      <c r="AM2391" s="51">
        <v>14.5928245458053</v>
      </c>
      <c r="AN2391" s="15"/>
      <c r="AO2391" s="22">
        <v>2.1526460122913701E-2</v>
      </c>
      <c r="AP2391" s="22">
        <v>-2.6221455386803399E-2</v>
      </c>
      <c r="AQ2391" s="22">
        <v>2.5824880440268299E-2</v>
      </c>
      <c r="AR2391" s="22">
        <v>-1.9057627282563799E-2</v>
      </c>
      <c r="AS2391" s="20">
        <v>7</v>
      </c>
      <c r="AT2391" s="20">
        <v>5</v>
      </c>
      <c r="AU2391" s="20">
        <v>7</v>
      </c>
      <c r="AV2391" s="21">
        <v>5</v>
      </c>
      <c r="AW2391" s="15"/>
      <c r="AX2391" s="25">
        <v>4.7470213160413603E-2</v>
      </c>
      <c r="AY2391" s="26">
        <v>0.375054668002122</v>
      </c>
      <c r="AZ2391" s="26">
        <v>0.70507601072313297</v>
      </c>
      <c r="BA2391" s="26">
        <v>0.50168848897647</v>
      </c>
      <c r="BB2391" s="85">
        <v>4.89277377415419E-3</v>
      </c>
      <c r="BC2391" s="88">
        <v>-6.4993607300420999</v>
      </c>
      <c r="BD2391" s="18">
        <v>43747</v>
      </c>
      <c r="BE2391" s="18">
        <v>43783</v>
      </c>
      <c r="BF2391" s="20">
        <v>150</v>
      </c>
      <c r="BG2391" s="18">
        <v>43957</v>
      </c>
    </row>
    <row r="2392" spans="2:59" x14ac:dyDescent="0.25">
      <c r="B2392" s="14" t="s">
        <v>7354</v>
      </c>
      <c r="C2392" s="14" t="s">
        <v>7355</v>
      </c>
      <c r="D2392" s="14" t="s">
        <v>7346</v>
      </c>
      <c r="E2392" s="16" t="s">
        <v>94</v>
      </c>
      <c r="F2392" s="16" t="s">
        <v>69</v>
      </c>
      <c r="G2392" s="81" t="s">
        <v>115</v>
      </c>
      <c r="H2392" s="82" t="s">
        <v>288</v>
      </c>
      <c r="I2392" s="17" t="s">
        <v>31</v>
      </c>
      <c r="J2392" s="17" t="s">
        <v>7356</v>
      </c>
      <c r="L2392" s="18">
        <v>44022</v>
      </c>
      <c r="M2392" s="83">
        <v>1111.2202000003299</v>
      </c>
      <c r="N2392" s="84">
        <v>1111.2202000003299</v>
      </c>
      <c r="O2392" s="84">
        <v>1115.4130000006401</v>
      </c>
      <c r="P2392" s="85">
        <f t="shared" si="37"/>
        <v>0.99624103358997274</v>
      </c>
      <c r="Q2392" s="18">
        <v>43984</v>
      </c>
      <c r="R2392" s="86">
        <v>2850813.3050000002</v>
      </c>
      <c r="S2392" s="86">
        <v>3443818.4576718798</v>
      </c>
      <c r="T2392" s="15"/>
      <c r="U2392" s="19">
        <v>-1.54536618720158E-3</v>
      </c>
      <c r="V2392" s="51">
        <v>-0.112623703353165</v>
      </c>
      <c r="W2392" s="19">
        <v>7.6181145977898303E-3</v>
      </c>
      <c r="X2392" s="51">
        <v>1.55072871084485</v>
      </c>
      <c r="Y2392" s="19">
        <v>2.05597914828104E-2</v>
      </c>
      <c r="Z2392" s="51">
        <v>21.3876526065287</v>
      </c>
      <c r="AA2392" s="19">
        <v>3.9613104800082503E-2</v>
      </c>
      <c r="AB2392" s="51">
        <v>24.537977383181001</v>
      </c>
      <c r="AC2392" s="19">
        <v>8.2267699190269897E-2</v>
      </c>
      <c r="AD2392" s="51">
        <v>32.512625417264601</v>
      </c>
      <c r="AE2392" s="19">
        <v>0.103484004688653</v>
      </c>
      <c r="AF2392" s="87">
        <v>28.125632517476301</v>
      </c>
      <c r="AG2392" s="19">
        <v>1.54088613271597E-4</v>
      </c>
      <c r="AH2392" s="51">
        <v>-1.7834121304986199</v>
      </c>
      <c r="AI2392" s="19">
        <v>2.5021999937962398E-2</v>
      </c>
      <c r="AJ2392" s="51">
        <v>16.229117200797202</v>
      </c>
      <c r="AK2392" s="19">
        <v>0.111257204865979</v>
      </c>
      <c r="AL2392" s="19">
        <v>2.91244618383644E-2</v>
      </c>
      <c r="AM2392" s="51">
        <v>13.2430850324454</v>
      </c>
      <c r="AN2392" s="15"/>
      <c r="AO2392" s="22">
        <v>2.1516926306503599E-2</v>
      </c>
      <c r="AP2392" s="22">
        <v>-2.6230566846607E-2</v>
      </c>
      <c r="AQ2392" s="22">
        <v>2.5538275622238898E-2</v>
      </c>
      <c r="AR2392" s="22">
        <v>-1.93408897184781E-2</v>
      </c>
      <c r="AS2392" s="20">
        <v>7</v>
      </c>
      <c r="AT2392" s="20">
        <v>5</v>
      </c>
      <c r="AU2392" s="20">
        <v>7</v>
      </c>
      <c r="AV2392" s="21">
        <v>5</v>
      </c>
      <c r="AW2392" s="15"/>
      <c r="AX2392" s="25">
        <v>4.7462315422453702E-2</v>
      </c>
      <c r="AY2392" s="26">
        <v>0.306502170099066</v>
      </c>
      <c r="AZ2392" s="26">
        <v>0.69313154457358905</v>
      </c>
      <c r="BA2392" s="26">
        <v>0.40932279893013401</v>
      </c>
      <c r="BB2392" s="85">
        <v>4.8919069387375197E-3</v>
      </c>
      <c r="BC2392" s="88">
        <v>-6.5307068616166397</v>
      </c>
      <c r="BD2392" s="18">
        <v>43747</v>
      </c>
      <c r="BE2392" s="18">
        <v>43783</v>
      </c>
      <c r="BF2392" s="20">
        <v>151</v>
      </c>
      <c r="BG2392" s="18">
        <v>43958</v>
      </c>
    </row>
    <row r="2393" spans="2:59" x14ac:dyDescent="0.25">
      <c r="B2393" s="14" t="s">
        <v>7357</v>
      </c>
      <c r="C2393" s="14" t="s">
        <v>7358</v>
      </c>
      <c r="D2393" s="14" t="s">
        <v>7359</v>
      </c>
      <c r="E2393" s="16" t="s">
        <v>68</v>
      </c>
      <c r="F2393" s="16" t="s">
        <v>69</v>
      </c>
      <c r="G2393" s="81" t="s">
        <v>38</v>
      </c>
      <c r="H2393" s="82" t="s">
        <v>2035</v>
      </c>
      <c r="I2393" s="17" t="s">
        <v>31</v>
      </c>
      <c r="J2393" s="17" t="s">
        <v>7360</v>
      </c>
      <c r="L2393" s="18">
        <v>44022</v>
      </c>
      <c r="M2393" s="83">
        <v>1349.9125999994601</v>
      </c>
      <c r="N2393" s="84">
        <v>1349.9125999994601</v>
      </c>
      <c r="O2393" s="84">
        <v>1657.3288000002501</v>
      </c>
      <c r="P2393" s="85">
        <f t="shared" si="37"/>
        <v>0.81451103727833385</v>
      </c>
      <c r="Q2393" s="18">
        <v>43881</v>
      </c>
      <c r="R2393" s="86">
        <v>1797961.0830000001</v>
      </c>
      <c r="S2393" s="86">
        <v>2100586.4754199199</v>
      </c>
      <c r="T2393" s="15"/>
      <c r="U2393" s="19">
        <v>2.91955961074564E-4</v>
      </c>
      <c r="V2393" s="51">
        <v>7.1108511474449201E-2</v>
      </c>
      <c r="W2393" s="19">
        <v>-3.4924207691801698E-2</v>
      </c>
      <c r="X2393" s="51">
        <v>-2.7035035181142999</v>
      </c>
      <c r="Y2393" s="19">
        <v>-0.13929955105500999</v>
      </c>
      <c r="Z2393" s="51">
        <v>5.4017183527466797</v>
      </c>
      <c r="AA2393" s="19">
        <v>3.8663001821987598E-2</v>
      </c>
      <c r="AB2393" s="51">
        <v>24.4429670853715</v>
      </c>
      <c r="AC2393" s="19">
        <v>0.111269479551993</v>
      </c>
      <c r="AD2393" s="51">
        <v>35.412803453451502</v>
      </c>
      <c r="AE2393" s="19">
        <v>0.20577810549381001</v>
      </c>
      <c r="AF2393" s="87">
        <v>38.355042597977402</v>
      </c>
      <c r="AG2393" s="19">
        <v>-3.8119785782328101E-2</v>
      </c>
      <c r="AH2393" s="51">
        <v>-5.6107995700585898</v>
      </c>
      <c r="AI2393" s="19">
        <v>-0.104185582294158</v>
      </c>
      <c r="AJ2393" s="51">
        <v>3.3083589775778801</v>
      </c>
      <c r="AK2393" s="19">
        <v>0.34991259999864299</v>
      </c>
      <c r="AL2393" s="19">
        <v>5.8723759984786697E-2</v>
      </c>
      <c r="AM2393" s="51">
        <v>33.145220944774302</v>
      </c>
      <c r="AN2393" s="15"/>
      <c r="AO2393" s="22">
        <v>8.14660181659565E-2</v>
      </c>
      <c r="AP2393" s="22">
        <v>-0.119310002997809</v>
      </c>
      <c r="AQ2393" s="22">
        <v>0.129816419184936</v>
      </c>
      <c r="AR2393" s="22">
        <v>-0.15092803477178701</v>
      </c>
      <c r="AS2393" s="20">
        <v>6</v>
      </c>
      <c r="AT2393" s="20">
        <v>6</v>
      </c>
      <c r="AU2393" s="20">
        <v>7</v>
      </c>
      <c r="AV2393" s="21">
        <v>5</v>
      </c>
      <c r="AW2393" s="15"/>
      <c r="AX2393" s="25">
        <v>0.290538746213715</v>
      </c>
      <c r="AY2393" s="26">
        <v>0.31471599414726398</v>
      </c>
      <c r="AZ2393" s="26">
        <v>0.60714092245052598</v>
      </c>
      <c r="BA2393" s="26">
        <v>0.42626239339233502</v>
      </c>
      <c r="BB2393" s="85">
        <v>2.96495034857071E-2</v>
      </c>
      <c r="BC2393" s="88">
        <v>-33.657111371052501</v>
      </c>
      <c r="BD2393" s="18">
        <v>43881</v>
      </c>
      <c r="BE2393" s="18">
        <v>43914</v>
      </c>
      <c r="BF2393" s="20"/>
      <c r="BG2393" s="18"/>
    </row>
    <row r="2394" spans="2:59" x14ac:dyDescent="0.25">
      <c r="B2394" s="14" t="s">
        <v>7361</v>
      </c>
      <c r="C2394" s="14" t="s">
        <v>7362</v>
      </c>
      <c r="D2394" s="14" t="s">
        <v>7359</v>
      </c>
      <c r="E2394" s="16" t="s">
        <v>73</v>
      </c>
      <c r="F2394" s="16" t="s">
        <v>69</v>
      </c>
      <c r="G2394" s="81" t="s">
        <v>38</v>
      </c>
      <c r="H2394" s="82" t="s">
        <v>2035</v>
      </c>
      <c r="I2394" s="17" t="s">
        <v>31</v>
      </c>
      <c r="J2394" s="17" t="s">
        <v>7363</v>
      </c>
      <c r="L2394" s="18">
        <v>44022</v>
      </c>
      <c r="M2394" s="83">
        <v>1076.8593000005901</v>
      </c>
      <c r="N2394" s="84">
        <v>1076.8593000005901</v>
      </c>
      <c r="O2394" s="84">
        <v>1314.4748999998001</v>
      </c>
      <c r="P2394" s="85">
        <f t="shared" si="37"/>
        <v>0.81923154257320085</v>
      </c>
      <c r="Q2394" s="18">
        <v>43881</v>
      </c>
      <c r="R2394" s="86">
        <v>4017158.682</v>
      </c>
      <c r="S2394" s="86">
        <v>7921967.0342421904</v>
      </c>
      <c r="T2394" s="15"/>
      <c r="U2394" s="19">
        <v>3.3293051637883802E-4</v>
      </c>
      <c r="V2394" s="51">
        <v>7.5205967004876598E-2</v>
      </c>
      <c r="W2394" s="19">
        <v>-3.3736859974851499E-2</v>
      </c>
      <c r="X2394" s="51">
        <v>-2.5847687464192899</v>
      </c>
      <c r="Y2394" s="19">
        <v>-0.132364354997699</v>
      </c>
      <c r="Z2394" s="51">
        <v>6.09523795847781</v>
      </c>
      <c r="AA2394" s="19">
        <v>5.7642257474071798E-2</v>
      </c>
      <c r="AB2394" s="51">
        <v>26.340892650565401</v>
      </c>
      <c r="AC2394" s="19"/>
      <c r="AD2394" s="51"/>
      <c r="AE2394" s="19"/>
      <c r="AF2394" s="87"/>
      <c r="AG2394" s="19">
        <v>-3.7725550811956103E-2</v>
      </c>
      <c r="AH2394" s="51">
        <v>-5.5713760730213799</v>
      </c>
      <c r="AI2394" s="19">
        <v>-9.6472434319439304E-2</v>
      </c>
      <c r="AJ2394" s="51">
        <v>4.0796737750497396</v>
      </c>
      <c r="AK2394" s="19">
        <v>0.121066891257215</v>
      </c>
      <c r="AL2394" s="19">
        <v>6.4032891827082494E-2</v>
      </c>
      <c r="AM2394" s="51">
        <v>36.036645074549597</v>
      </c>
      <c r="AN2394" s="15"/>
      <c r="AO2394" s="22">
        <v>8.1510268242709599E-2</v>
      </c>
      <c r="AP2394" s="22">
        <v>-0.119273926414317</v>
      </c>
      <c r="AQ2394" s="22">
        <v>0.13167528138918</v>
      </c>
      <c r="AR2394" s="22">
        <v>-0.14984856602313801</v>
      </c>
      <c r="AS2394" s="20">
        <v>6</v>
      </c>
      <c r="AT2394" s="20">
        <v>6</v>
      </c>
      <c r="AU2394" s="20">
        <v>7</v>
      </c>
      <c r="AV2394" s="21">
        <v>5</v>
      </c>
      <c r="AW2394" s="15"/>
      <c r="AX2394" s="25">
        <v>0.29059491727850401</v>
      </c>
      <c r="AY2394" s="26">
        <v>0.380145326803358</v>
      </c>
      <c r="AZ2394" s="26">
        <v>0.65476947754177695</v>
      </c>
      <c r="BA2394" s="26">
        <v>0.51576174959063803</v>
      </c>
      <c r="BB2394" s="85">
        <v>2.96566735494707E-2</v>
      </c>
      <c r="BC2394" s="88">
        <v>-33.567320304107902</v>
      </c>
      <c r="BD2394" s="18">
        <v>43881</v>
      </c>
      <c r="BE2394" s="18">
        <v>43914</v>
      </c>
      <c r="BF2394" s="20"/>
      <c r="BG2394" s="18"/>
    </row>
    <row r="2395" spans="2:59" x14ac:dyDescent="0.25">
      <c r="B2395" s="14" t="s">
        <v>7364</v>
      </c>
      <c r="C2395" s="14" t="s">
        <v>7365</v>
      </c>
      <c r="D2395" s="14" t="s">
        <v>7359</v>
      </c>
      <c r="E2395" s="16" t="s">
        <v>77</v>
      </c>
      <c r="F2395" s="16" t="s">
        <v>69</v>
      </c>
      <c r="G2395" s="81" t="s">
        <v>38</v>
      </c>
      <c r="H2395" s="82" t="s">
        <v>2035</v>
      </c>
      <c r="I2395" s="17" t="s">
        <v>31</v>
      </c>
      <c r="J2395" s="17" t="s">
        <v>7366</v>
      </c>
      <c r="L2395" s="18">
        <v>44022</v>
      </c>
      <c r="M2395" s="83">
        <v>2066.5353000015002</v>
      </c>
      <c r="N2395" s="84">
        <v>2066.5353000015002</v>
      </c>
      <c r="O2395" s="84">
        <v>2532.26570000127</v>
      </c>
      <c r="P2395" s="85">
        <f t="shared" si="37"/>
        <v>0.81608154310207803</v>
      </c>
      <c r="Q2395" s="18">
        <v>43881</v>
      </c>
      <c r="R2395" s="86">
        <v>2426069.7629999998</v>
      </c>
      <c r="S2395" s="86">
        <v>2664877.6549921902</v>
      </c>
      <c r="T2395" s="15"/>
      <c r="U2395" s="19">
        <v>3.0562893152818999E-4</v>
      </c>
      <c r="V2395" s="51">
        <v>7.2475808519811794E-2</v>
      </c>
      <c r="W2395" s="19">
        <v>-3.45285741714179E-2</v>
      </c>
      <c r="X2395" s="51">
        <v>-2.6639401660759199</v>
      </c>
      <c r="Y2395" s="19">
        <v>-0.13753342027033799</v>
      </c>
      <c r="Z2395" s="51">
        <v>5.5783314312138801</v>
      </c>
      <c r="AA2395" s="19">
        <v>4.1371656297997099E-2</v>
      </c>
      <c r="AB2395" s="51">
        <v>24.713832532957898</v>
      </c>
      <c r="AC2395" s="19">
        <v>0.115357095728541</v>
      </c>
      <c r="AD2395" s="51">
        <v>35.821565071120901</v>
      </c>
      <c r="AE2395" s="19">
        <v>0.21154547647340199</v>
      </c>
      <c r="AF2395" s="87">
        <v>38.931779695965801</v>
      </c>
      <c r="AG2395" s="19">
        <v>-3.7988359787959801E-2</v>
      </c>
      <c r="AH2395" s="51">
        <v>-5.5976569706253896</v>
      </c>
      <c r="AI2395" s="19">
        <v>-0.102320313572855</v>
      </c>
      <c r="AJ2395" s="51">
        <v>3.49488584970823</v>
      </c>
      <c r="AK2395" s="19">
        <v>1.1346992351615299</v>
      </c>
      <c r="AL2395" s="19">
        <v>5.1939312144895701E-2</v>
      </c>
      <c r="AM2395" s="51">
        <v>16.625890403403901</v>
      </c>
      <c r="AN2395" s="15"/>
      <c r="AO2395" s="22">
        <v>8.1480741946579699E-2</v>
      </c>
      <c r="AP2395" s="22">
        <v>-0.11929795496151201</v>
      </c>
      <c r="AQ2395" s="22">
        <v>0.12991854414401999</v>
      </c>
      <c r="AR2395" s="22">
        <v>-0.150568419884657</v>
      </c>
      <c r="AS2395" s="20">
        <v>6</v>
      </c>
      <c r="AT2395" s="20">
        <v>6</v>
      </c>
      <c r="AU2395" s="20">
        <v>7</v>
      </c>
      <c r="AV2395" s="21">
        <v>5</v>
      </c>
      <c r="AW2395" s="15"/>
      <c r="AX2395" s="25">
        <v>0.290536810872145</v>
      </c>
      <c r="AY2395" s="26">
        <v>0.32403009238305502</v>
      </c>
      <c r="AZ2395" s="26">
        <v>0.61394417582323502</v>
      </c>
      <c r="BA2395" s="26">
        <v>0.43904055022312599</v>
      </c>
      <c r="BB2395" s="85">
        <v>2.9649812751813401E-2</v>
      </c>
      <c r="BC2395" s="88">
        <v>-33.627194018394199</v>
      </c>
      <c r="BD2395" s="18">
        <v>43881</v>
      </c>
      <c r="BE2395" s="18">
        <v>43914</v>
      </c>
      <c r="BF2395" s="20"/>
      <c r="BG2395" s="18"/>
    </row>
    <row r="2396" spans="2:59" x14ac:dyDescent="0.25">
      <c r="B2396" s="14" t="s">
        <v>7367</v>
      </c>
      <c r="C2396" s="14" t="s">
        <v>7368</v>
      </c>
      <c r="D2396" s="14" t="s">
        <v>7359</v>
      </c>
      <c r="E2396" s="16" t="s">
        <v>80</v>
      </c>
      <c r="F2396" s="16" t="s">
        <v>69</v>
      </c>
      <c r="G2396" s="81" t="s">
        <v>38</v>
      </c>
      <c r="H2396" s="82" t="s">
        <v>2035</v>
      </c>
      <c r="I2396" s="17" t="s">
        <v>31</v>
      </c>
      <c r="J2396" s="17" t="s">
        <v>7369</v>
      </c>
      <c r="L2396" s="18">
        <v>44022</v>
      </c>
      <c r="M2396" s="83">
        <v>1684.39790000021</v>
      </c>
      <c r="N2396" s="84">
        <v>1684.39790000021</v>
      </c>
      <c r="O2396" s="84">
        <v>2084.05990000069</v>
      </c>
      <c r="P2396" s="85">
        <f t="shared" si="37"/>
        <v>0.80822912047760831</v>
      </c>
      <c r="Q2396" s="18">
        <v>43881</v>
      </c>
      <c r="R2396" s="86">
        <v>14025350.696</v>
      </c>
      <c r="S2396" s="86">
        <v>15588478.7347969</v>
      </c>
      <c r="T2396" s="15"/>
      <c r="U2396" s="19">
        <v>2.37054815443116E-4</v>
      </c>
      <c r="V2396" s="51">
        <v>6.5618396911304402E-2</v>
      </c>
      <c r="W2396" s="19">
        <v>-3.6512635862891302E-2</v>
      </c>
      <c r="X2396" s="51">
        <v>-2.8623463352232599</v>
      </c>
      <c r="Y2396" s="19">
        <v>-0.147375628123846</v>
      </c>
      <c r="Z2396" s="51">
        <v>4.5941106458631102</v>
      </c>
      <c r="AA2396" s="19">
        <v>2.1165568223295801E-2</v>
      </c>
      <c r="AB2396" s="51">
        <v>22.6932237254805</v>
      </c>
      <c r="AC2396" s="19">
        <v>7.6281721885607098E-2</v>
      </c>
      <c r="AD2396" s="51">
        <v>31.914027686812901</v>
      </c>
      <c r="AE2396" s="19">
        <v>0.15042706345411699</v>
      </c>
      <c r="AF2396" s="87">
        <v>32.819938394008197</v>
      </c>
      <c r="AG2396" s="19">
        <v>-3.8647788282105501E-2</v>
      </c>
      <c r="AH2396" s="51">
        <v>-5.6635998200363202</v>
      </c>
      <c r="AI2396" s="19">
        <v>-0.112955775229202</v>
      </c>
      <c r="AJ2396" s="51">
        <v>2.43133968407346</v>
      </c>
      <c r="AK2396" s="19">
        <v>0.73995698859100201</v>
      </c>
      <c r="AL2396" s="19">
        <v>3.7675098988984197E-2</v>
      </c>
      <c r="AM2396" s="51">
        <v>-22.848334253649199</v>
      </c>
      <c r="AN2396" s="15"/>
      <c r="AO2396" s="22">
        <v>8.1406620165653296E-2</v>
      </c>
      <c r="AP2396" s="22">
        <v>-0.119358316230355</v>
      </c>
      <c r="AQ2396" s="22">
        <v>0.12842424209709899</v>
      </c>
      <c r="AR2396" s="22">
        <v>-0.152372123285168</v>
      </c>
      <c r="AS2396" s="20">
        <v>6</v>
      </c>
      <c r="AT2396" s="20">
        <v>6</v>
      </c>
      <c r="AU2396" s="20">
        <v>7</v>
      </c>
      <c r="AV2396" s="21">
        <v>5</v>
      </c>
      <c r="AW2396" s="15"/>
      <c r="AX2396" s="25">
        <v>0.29050839291594499</v>
      </c>
      <c r="AY2396" s="26">
        <v>0.25440128815353102</v>
      </c>
      <c r="AZ2396" s="26">
        <v>0.56318809741514997</v>
      </c>
      <c r="BA2396" s="26">
        <v>0.34392639303769101</v>
      </c>
      <c r="BB2396" s="85">
        <v>2.96444250820787E-2</v>
      </c>
      <c r="BC2396" s="88">
        <v>-33.777220126939902</v>
      </c>
      <c r="BD2396" s="18">
        <v>43881</v>
      </c>
      <c r="BE2396" s="18">
        <v>43914</v>
      </c>
      <c r="BF2396" s="20"/>
      <c r="BG2396" s="18"/>
    </row>
    <row r="2397" spans="2:59" x14ac:dyDescent="0.25">
      <c r="B2397" s="14" t="s">
        <v>7370</v>
      </c>
      <c r="C2397" s="14" t="s">
        <v>7371</v>
      </c>
      <c r="D2397" s="14" t="s">
        <v>7359</v>
      </c>
      <c r="E2397" s="16" t="s">
        <v>83</v>
      </c>
      <c r="F2397" s="16" t="s">
        <v>69</v>
      </c>
      <c r="G2397" s="81" t="s">
        <v>38</v>
      </c>
      <c r="H2397" s="82" t="s">
        <v>2035</v>
      </c>
      <c r="I2397" s="17" t="s">
        <v>31</v>
      </c>
      <c r="J2397" s="17" t="s">
        <v>7372</v>
      </c>
      <c r="L2397" s="18">
        <v>44022</v>
      </c>
      <c r="M2397" s="83">
        <v>1233.36529999971</v>
      </c>
      <c r="N2397" s="84">
        <v>1233.36529999971</v>
      </c>
      <c r="O2397" s="84">
        <v>1528.8956000004</v>
      </c>
      <c r="P2397" s="85">
        <f t="shared" si="37"/>
        <v>0.80670341388868372</v>
      </c>
      <c r="Q2397" s="18">
        <v>43881</v>
      </c>
      <c r="R2397" s="86">
        <v>2979020.2319999998</v>
      </c>
      <c r="S2397" s="86">
        <v>8968636.7118124999</v>
      </c>
      <c r="T2397" s="15"/>
      <c r="U2397" s="19">
        <v>2.2358472415362501E-4</v>
      </c>
      <c r="V2397" s="51">
        <v>6.4271387782355305E-2</v>
      </c>
      <c r="W2397" s="19">
        <v>-3.6899936211739301E-2</v>
      </c>
      <c r="X2397" s="51">
        <v>-2.90107637010806</v>
      </c>
      <c r="Y2397" s="19">
        <v>-0.14965412273522799</v>
      </c>
      <c r="Z2397" s="51">
        <v>4.36626118472486</v>
      </c>
      <c r="AA2397" s="19">
        <v>1.48487726637541E-2</v>
      </c>
      <c r="AB2397" s="51">
        <v>22.0615441695263</v>
      </c>
      <c r="AC2397" s="19">
        <v>6.2161993646441302E-2</v>
      </c>
      <c r="AD2397" s="51">
        <v>30.502054862910899</v>
      </c>
      <c r="AE2397" s="19">
        <v>0.12741418444609701</v>
      </c>
      <c r="AF2397" s="87">
        <v>30.518650493206199</v>
      </c>
      <c r="AG2397" s="19">
        <v>-3.8776641693402801E-2</v>
      </c>
      <c r="AH2397" s="51">
        <v>-5.6764851611660596</v>
      </c>
      <c r="AI2397" s="19">
        <v>-0.115495930371253</v>
      </c>
      <c r="AJ2397" s="51">
        <v>2.1773241698683701</v>
      </c>
      <c r="AK2397" s="19">
        <v>0.23562030705943501</v>
      </c>
      <c r="AL2397" s="19">
        <v>5.8168049134110299E-2</v>
      </c>
      <c r="AM2397" s="51">
        <v>27.007250754657399</v>
      </c>
      <c r="AN2397" s="15"/>
      <c r="AO2397" s="22">
        <v>8.1392085765401107E-2</v>
      </c>
      <c r="AP2397" s="22">
        <v>-0.1193701624198</v>
      </c>
      <c r="AQ2397" s="22">
        <v>0.127775113715034</v>
      </c>
      <c r="AR2397" s="22">
        <v>-0.15272422547612199</v>
      </c>
      <c r="AS2397" s="20">
        <v>6</v>
      </c>
      <c r="AT2397" s="20">
        <v>6</v>
      </c>
      <c r="AU2397" s="20">
        <v>7</v>
      </c>
      <c r="AV2397" s="21">
        <v>5</v>
      </c>
      <c r="AW2397" s="15"/>
      <c r="AX2397" s="25">
        <v>0.29048900391586402</v>
      </c>
      <c r="AY2397" s="26">
        <v>0.23259142623419399</v>
      </c>
      <c r="AZ2397" s="26">
        <v>0.54731502651247899</v>
      </c>
      <c r="BA2397" s="26">
        <v>0.31426025220571302</v>
      </c>
      <c r="BB2397" s="85">
        <v>2.9641980768646999E-2</v>
      </c>
      <c r="BC2397" s="88">
        <v>-33.8064940471086</v>
      </c>
      <c r="BD2397" s="18">
        <v>43881</v>
      </c>
      <c r="BE2397" s="18">
        <v>43914</v>
      </c>
      <c r="BF2397" s="20"/>
      <c r="BG2397" s="18"/>
    </row>
    <row r="2398" spans="2:59" x14ac:dyDescent="0.25">
      <c r="B2398" s="14" t="s">
        <v>7373</v>
      </c>
      <c r="C2398" s="14" t="s">
        <v>7374</v>
      </c>
      <c r="D2398" s="14" t="s">
        <v>7359</v>
      </c>
      <c r="E2398" s="16" t="s">
        <v>59</v>
      </c>
      <c r="F2398" s="16" t="s">
        <v>69</v>
      </c>
      <c r="G2398" s="81" t="s">
        <v>38</v>
      </c>
      <c r="H2398" s="82" t="s">
        <v>2035</v>
      </c>
      <c r="I2398" s="17" t="s">
        <v>31</v>
      </c>
      <c r="J2398" s="17" t="s">
        <v>7375</v>
      </c>
      <c r="L2398" s="18">
        <v>44022</v>
      </c>
      <c r="M2398" s="83">
        <v>1312.4877000004101</v>
      </c>
      <c r="N2398" s="84">
        <v>1312.4877000004101</v>
      </c>
      <c r="O2398" s="84">
        <v>1611.4067000001701</v>
      </c>
      <c r="P2398" s="85">
        <f t="shared" si="37"/>
        <v>0.8144981028068653</v>
      </c>
      <c r="Q2398" s="18">
        <v>43881</v>
      </c>
      <c r="R2398" s="86">
        <v>12842185.275</v>
      </c>
      <c r="S2398" s="86">
        <v>12186866.863343701</v>
      </c>
      <c r="T2398" s="15"/>
      <c r="U2398" s="19">
        <v>2.9182120124460198E-4</v>
      </c>
      <c r="V2398" s="51">
        <v>7.1095035491453004E-2</v>
      </c>
      <c r="W2398" s="19">
        <v>-3.4927496089039799E-2</v>
      </c>
      <c r="X2398" s="51">
        <v>-2.70383235783811</v>
      </c>
      <c r="Y2398" s="19">
        <v>-0.13882969631682501</v>
      </c>
      <c r="Z2398" s="51">
        <v>5.4487038265651799</v>
      </c>
      <c r="AA2398" s="19">
        <v>4.1852955027934499E-2</v>
      </c>
      <c r="AB2398" s="51">
        <v>24.761962405958901</v>
      </c>
      <c r="AC2398" s="19">
        <v>0.120269983755861</v>
      </c>
      <c r="AD2398" s="51">
        <v>36.312853873823798</v>
      </c>
      <c r="AE2398" s="19">
        <v>0.221637340737216</v>
      </c>
      <c r="AF2398" s="87">
        <v>39.940966122318102</v>
      </c>
      <c r="AG2398" s="19">
        <v>-3.8120890538266401E-2</v>
      </c>
      <c r="AH2398" s="51">
        <v>-5.6109100456524201</v>
      </c>
      <c r="AI2398" s="19">
        <v>-0.10357369075791199</v>
      </c>
      <c r="AJ2398" s="51">
        <v>3.36954813120246</v>
      </c>
      <c r="AK2398" s="19">
        <v>0.302697278602864</v>
      </c>
      <c r="AL2398" s="19">
        <v>5.79969172467827E-2</v>
      </c>
      <c r="AM2398" s="51">
        <v>20.751936504180801</v>
      </c>
      <c r="AN2398" s="15"/>
      <c r="AO2398" s="22">
        <v>8.1465896164445398E-2</v>
      </c>
      <c r="AP2398" s="22">
        <v>-0.119310082598531</v>
      </c>
      <c r="AQ2398" s="22">
        <v>0.13028082414355599</v>
      </c>
      <c r="AR2398" s="22">
        <v>-0.15093101125967201</v>
      </c>
      <c r="AS2398" s="20">
        <v>6</v>
      </c>
      <c r="AT2398" s="20">
        <v>6</v>
      </c>
      <c r="AU2398" s="20">
        <v>7</v>
      </c>
      <c r="AV2398" s="21">
        <v>5</v>
      </c>
      <c r="AW2398" s="15"/>
      <c r="AX2398" s="25">
        <v>0.29055717788083701</v>
      </c>
      <c r="AY2398" s="26">
        <v>0.325743131009403</v>
      </c>
      <c r="AZ2398" s="26">
        <v>0.61514640442146595</v>
      </c>
      <c r="BA2398" s="26">
        <v>0.441275460179895</v>
      </c>
      <c r="BB2398" s="85">
        <v>2.9651354941670399E-2</v>
      </c>
      <c r="BC2398" s="88">
        <v>-33.657356643816499</v>
      </c>
      <c r="BD2398" s="18">
        <v>43881</v>
      </c>
      <c r="BE2398" s="18">
        <v>43914</v>
      </c>
      <c r="BF2398" s="20"/>
      <c r="BG2398" s="18"/>
    </row>
    <row r="2399" spans="2:59" x14ac:dyDescent="0.25">
      <c r="B2399" s="14" t="s">
        <v>7376</v>
      </c>
      <c r="C2399" s="14" t="s">
        <v>7377</v>
      </c>
      <c r="D2399" s="14" t="s">
        <v>7359</v>
      </c>
      <c r="E2399" s="16" t="s">
        <v>7154</v>
      </c>
      <c r="F2399" s="16" t="s">
        <v>69</v>
      </c>
      <c r="G2399" s="81" t="s">
        <v>38</v>
      </c>
      <c r="H2399" s="82" t="s">
        <v>2035</v>
      </c>
      <c r="I2399" s="17" t="s">
        <v>31</v>
      </c>
      <c r="J2399" s="17" t="s">
        <v>7378</v>
      </c>
      <c r="L2399" s="18">
        <v>44022</v>
      </c>
      <c r="M2399" s="83">
        <v>1414.5174000002401</v>
      </c>
      <c r="N2399" s="84">
        <v>1414.5174000002401</v>
      </c>
      <c r="O2399" s="84">
        <v>1737.8815999999599</v>
      </c>
      <c r="P2399" s="85">
        <f t="shared" si="37"/>
        <v>0.81393197327152356</v>
      </c>
      <c r="Q2399" s="18">
        <v>43881</v>
      </c>
      <c r="R2399" s="86">
        <v>52118.832999999999</v>
      </c>
      <c r="S2399" s="86">
        <v>53548.174389343301</v>
      </c>
      <c r="T2399" s="15"/>
      <c r="U2399" s="19">
        <v>2.86893884549499E-4</v>
      </c>
      <c r="V2399" s="51">
        <v>7.0602303821942797E-2</v>
      </c>
      <c r="W2399" s="19">
        <v>-3.5070212870778099E-2</v>
      </c>
      <c r="X2399" s="51">
        <v>-2.71810403601194</v>
      </c>
      <c r="Y2399" s="19">
        <v>-0.13960229616626699</v>
      </c>
      <c r="Z2399" s="51">
        <v>5.3714438416209296</v>
      </c>
      <c r="AA2399" s="19">
        <v>3.9974449808141799E-2</v>
      </c>
      <c r="AB2399" s="51">
        <v>24.574111883965099</v>
      </c>
      <c r="AC2399" s="19">
        <v>0.116239022305381</v>
      </c>
      <c r="AD2399" s="51">
        <v>35.909757728804799</v>
      </c>
      <c r="AE2399" s="19">
        <v>0.215052863814053</v>
      </c>
      <c r="AF2399" s="87">
        <v>39.282518430030898</v>
      </c>
      <c r="AG2399" s="19">
        <v>-3.8168303311977098E-2</v>
      </c>
      <c r="AH2399" s="51">
        <v>-5.6156513230234903</v>
      </c>
      <c r="AI2399" s="19">
        <v>-0.10442214380600499</v>
      </c>
      <c r="AJ2399" s="51">
        <v>3.2847028263931901</v>
      </c>
      <c r="AK2399" s="19">
        <v>0.41451740000047699</v>
      </c>
      <c r="AL2399" s="19">
        <v>8.1530634033697397E-2</v>
      </c>
      <c r="AM2399" s="51">
        <v>39.345420966856203</v>
      </c>
      <c r="AN2399" s="15"/>
      <c r="AO2399" s="22">
        <v>8.1460552808566705E-2</v>
      </c>
      <c r="AP2399" s="22">
        <v>-0.119314473952691</v>
      </c>
      <c r="AQ2399" s="22">
        <v>0.13011378021837999</v>
      </c>
      <c r="AR2399" s="22">
        <v>-0.15106075955103701</v>
      </c>
      <c r="AS2399" s="20">
        <v>6</v>
      </c>
      <c r="AT2399" s="20">
        <v>6</v>
      </c>
      <c r="AU2399" s="20">
        <v>7</v>
      </c>
      <c r="AV2399" s="21">
        <v>5</v>
      </c>
      <c r="AW2399" s="15"/>
      <c r="AX2399" s="25">
        <v>0.29055272988189201</v>
      </c>
      <c r="AY2399" s="26">
        <v>0.31926728336202398</v>
      </c>
      <c r="AZ2399" s="26">
        <v>0.61043009664990699</v>
      </c>
      <c r="BA2399" s="26">
        <v>0.432423299768743</v>
      </c>
      <c r="BB2399" s="85">
        <v>2.9650725006576999E-2</v>
      </c>
      <c r="BC2399" s="88">
        <v>-33.668150925834198</v>
      </c>
      <c r="BD2399" s="18">
        <v>43881</v>
      </c>
      <c r="BE2399" s="18">
        <v>43914</v>
      </c>
      <c r="BF2399" s="20"/>
      <c r="BG2399" s="18"/>
    </row>
    <row r="2400" spans="2:59" x14ac:dyDescent="0.25">
      <c r="B2400" s="14" t="s">
        <v>7379</v>
      </c>
      <c r="C2400" s="14" t="s">
        <v>7380</v>
      </c>
      <c r="D2400" s="14" t="s">
        <v>7359</v>
      </c>
      <c r="E2400" s="16" t="s">
        <v>87</v>
      </c>
      <c r="F2400" s="16" t="s">
        <v>69</v>
      </c>
      <c r="G2400" s="81" t="s">
        <v>38</v>
      </c>
      <c r="H2400" s="82" t="s">
        <v>2035</v>
      </c>
      <c r="I2400" s="17" t="s">
        <v>31</v>
      </c>
      <c r="J2400" s="17" t="s">
        <v>7381</v>
      </c>
      <c r="L2400" s="18">
        <v>44022</v>
      </c>
      <c r="M2400" s="83">
        <v>1343.42170000076</v>
      </c>
      <c r="N2400" s="84">
        <v>1343.42170000076</v>
      </c>
      <c r="O2400" s="84">
        <v>1646.5209999997201</v>
      </c>
      <c r="P2400" s="85">
        <f t="shared" si="37"/>
        <v>0.81591531477642154</v>
      </c>
      <c r="Q2400" s="18">
        <v>43881</v>
      </c>
      <c r="R2400" s="86">
        <v>449507.3</v>
      </c>
      <c r="S2400" s="86">
        <v>466121.60170996102</v>
      </c>
      <c r="T2400" s="15"/>
      <c r="U2400" s="19">
        <v>3.0416678055189501E-4</v>
      </c>
      <c r="V2400" s="51">
        <v>7.2329593422182398E-2</v>
      </c>
      <c r="W2400" s="19">
        <v>-3.4570429585983199E-2</v>
      </c>
      <c r="X2400" s="51">
        <v>-2.6681257075324498</v>
      </c>
      <c r="Y2400" s="19">
        <v>-0.13689507096933101</v>
      </c>
      <c r="Z2400" s="51">
        <v>5.6421663613145903</v>
      </c>
      <c r="AA2400" s="19">
        <v>4.6565002290663002E-2</v>
      </c>
      <c r="AB2400" s="51">
        <v>25.233167132217201</v>
      </c>
      <c r="AC2400" s="19">
        <v>0.130412338039605</v>
      </c>
      <c r="AD2400" s="51">
        <v>37.327089302241802</v>
      </c>
      <c r="AE2400" s="19">
        <v>0.23825736847531501</v>
      </c>
      <c r="AF2400" s="87">
        <v>41.602968896157101</v>
      </c>
      <c r="AG2400" s="19">
        <v>-3.8002236317879599E-2</v>
      </c>
      <c r="AH2400" s="51">
        <v>-5.5990446236173703</v>
      </c>
      <c r="AI2400" s="19">
        <v>-0.10144912898889701</v>
      </c>
      <c r="AJ2400" s="51">
        <v>3.5820043081039299</v>
      </c>
      <c r="AK2400" s="19">
        <v>0.34342170000134498</v>
      </c>
      <c r="AL2400" s="19">
        <v>8.8426210308243797E-2</v>
      </c>
      <c r="AM2400" s="51">
        <v>41.897317796829199</v>
      </c>
      <c r="AN2400" s="15"/>
      <c r="AO2400" s="22">
        <v>8.1479142243624694E-2</v>
      </c>
      <c r="AP2400" s="22">
        <v>-0.119299242232955</v>
      </c>
      <c r="AQ2400" s="22">
        <v>0.13069895563603501</v>
      </c>
      <c r="AR2400" s="22">
        <v>-0.15060646314668699</v>
      </c>
      <c r="AS2400" s="20">
        <v>6</v>
      </c>
      <c r="AT2400" s="20">
        <v>6</v>
      </c>
      <c r="AU2400" s="20">
        <v>7</v>
      </c>
      <c r="AV2400" s="21">
        <v>5</v>
      </c>
      <c r="AW2400" s="15"/>
      <c r="AX2400" s="25">
        <v>0.29056837928394103</v>
      </c>
      <c r="AY2400" s="26">
        <v>0.34198208239831701</v>
      </c>
      <c r="AZ2400" s="26">
        <v>0.62697388973902002</v>
      </c>
      <c r="BA2400" s="26">
        <v>0.4634869345673</v>
      </c>
      <c r="BB2400" s="85">
        <v>2.9652937956598201E-2</v>
      </c>
      <c r="BC2400" s="88">
        <v>-33.630357584217599</v>
      </c>
      <c r="BD2400" s="18">
        <v>43881</v>
      </c>
      <c r="BE2400" s="18">
        <v>43914</v>
      </c>
      <c r="BF2400" s="20"/>
      <c r="BG2400" s="18"/>
    </row>
    <row r="2401" spans="2:59" x14ac:dyDescent="0.25">
      <c r="B2401" s="14" t="s">
        <v>7382</v>
      </c>
      <c r="C2401" s="14" t="s">
        <v>7383</v>
      </c>
      <c r="D2401" s="14" t="s">
        <v>7359</v>
      </c>
      <c r="E2401" s="16" t="s">
        <v>91</v>
      </c>
      <c r="F2401" s="16" t="s">
        <v>69</v>
      </c>
      <c r="G2401" s="81" t="s">
        <v>38</v>
      </c>
      <c r="H2401" s="82" t="s">
        <v>2035</v>
      </c>
      <c r="I2401" s="17" t="s">
        <v>31</v>
      </c>
      <c r="J2401" s="17" t="s">
        <v>7384</v>
      </c>
      <c r="L2401" s="18">
        <v>44022</v>
      </c>
      <c r="M2401" s="83">
        <v>1508.5234999992001</v>
      </c>
      <c r="N2401" s="84">
        <v>1508.5234999992001</v>
      </c>
      <c r="O2401" s="84">
        <v>1869.9853000007599</v>
      </c>
      <c r="P2401" s="85">
        <f t="shared" si="37"/>
        <v>0.80670340028800602</v>
      </c>
      <c r="Q2401" s="18">
        <v>43881</v>
      </c>
      <c r="R2401" s="86">
        <v>9859631.4470000006</v>
      </c>
      <c r="S2401" s="86">
        <v>10305322.9811719</v>
      </c>
      <c r="T2401" s="15"/>
      <c r="U2401" s="19">
        <v>2.23646124140942E-4</v>
      </c>
      <c r="V2401" s="51">
        <v>6.4277527781087002E-2</v>
      </c>
      <c r="W2401" s="19">
        <v>-3.6899916914080698E-2</v>
      </c>
      <c r="X2401" s="51">
        <v>-2.9010744403422</v>
      </c>
      <c r="Y2401" s="19">
        <v>-0.14965409470911301</v>
      </c>
      <c r="Z2401" s="51">
        <v>4.3662639873364197</v>
      </c>
      <c r="AA2401" s="19">
        <v>1.48487858496082E-2</v>
      </c>
      <c r="AB2401" s="51">
        <v>22.0615454881336</v>
      </c>
      <c r="AC2401" s="19">
        <v>6.2162019818060799E-2</v>
      </c>
      <c r="AD2401" s="51">
        <v>30.5020574800728</v>
      </c>
      <c r="AE2401" s="19">
        <v>0.12741420575010101</v>
      </c>
      <c r="AF2401" s="87">
        <v>30.518652623606599</v>
      </c>
      <c r="AG2401" s="19">
        <v>-3.8776619053351197E-2</v>
      </c>
      <c r="AH2401" s="51">
        <v>-5.6764828971645303</v>
      </c>
      <c r="AI2401" s="19">
        <v>-0.115495854915935</v>
      </c>
      <c r="AJ2401" s="51">
        <v>2.1773317154002099</v>
      </c>
      <c r="AK2401" s="19">
        <v>0.50852349999884605</v>
      </c>
      <c r="AL2401" s="19">
        <v>2.7832619545733898E-2</v>
      </c>
      <c r="AM2401" s="51">
        <v>-45.991683112864798</v>
      </c>
      <c r="AN2401" s="15"/>
      <c r="AO2401" s="22">
        <v>8.1392140804382507E-2</v>
      </c>
      <c r="AP2401" s="22">
        <v>-0.119370120287349</v>
      </c>
      <c r="AQ2401" s="22">
        <v>0.12777512540022101</v>
      </c>
      <c r="AR2401" s="22">
        <v>-0.15272418971842899</v>
      </c>
      <c r="AS2401" s="20">
        <v>6</v>
      </c>
      <c r="AT2401" s="20">
        <v>6</v>
      </c>
      <c r="AU2401" s="20">
        <v>7</v>
      </c>
      <c r="AV2401" s="21">
        <v>5</v>
      </c>
      <c r="AW2401" s="15"/>
      <c r="AX2401" s="25">
        <v>0.29048905401141401</v>
      </c>
      <c r="AY2401" s="26">
        <v>0.232591121358382</v>
      </c>
      <c r="AZ2401" s="26">
        <v>0.54731473980427803</v>
      </c>
      <c r="BA2401" s="26">
        <v>0.31425984452880601</v>
      </c>
      <c r="BB2401" s="85">
        <v>2.9641986211827301E-2</v>
      </c>
      <c r="BC2401" s="88">
        <v>-33.806501045764897</v>
      </c>
      <c r="BD2401" s="18">
        <v>43881</v>
      </c>
      <c r="BE2401" s="18">
        <v>43914</v>
      </c>
      <c r="BF2401" s="20"/>
      <c r="BG2401" s="18"/>
    </row>
    <row r="2402" spans="2:59" x14ac:dyDescent="0.25">
      <c r="B2402" s="14" t="s">
        <v>7385</v>
      </c>
      <c r="C2402" s="14" t="s">
        <v>7386</v>
      </c>
      <c r="D2402" s="14" t="s">
        <v>7359</v>
      </c>
      <c r="E2402" s="16" t="s">
        <v>94</v>
      </c>
      <c r="F2402" s="16" t="s">
        <v>69</v>
      </c>
      <c r="G2402" s="81" t="s">
        <v>38</v>
      </c>
      <c r="H2402" s="82" t="s">
        <v>2035</v>
      </c>
      <c r="I2402" s="17" t="s">
        <v>31</v>
      </c>
      <c r="J2402" s="17" t="s">
        <v>7387</v>
      </c>
      <c r="L2402" s="18">
        <v>44022</v>
      </c>
      <c r="M2402" s="83">
        <v>1200.57300000079</v>
      </c>
      <c r="N2402" s="84">
        <v>1200.57300000079</v>
      </c>
      <c r="O2402" s="84">
        <v>1491.1157000009</v>
      </c>
      <c r="P2402" s="85">
        <f t="shared" si="37"/>
        <v>0.8051508008399787</v>
      </c>
      <c r="Q2402" s="18">
        <v>43881</v>
      </c>
      <c r="R2402" s="86">
        <v>8927255.0700000003</v>
      </c>
      <c r="S2402" s="86">
        <v>9965845.1678593792</v>
      </c>
      <c r="T2402" s="15"/>
      <c r="U2402" s="19">
        <v>2.09943840673077E-4</v>
      </c>
      <c r="V2402" s="51">
        <v>6.2907299434300498E-2</v>
      </c>
      <c r="W2402" s="19">
        <v>-3.7294645701877002E-2</v>
      </c>
      <c r="X2402" s="51">
        <v>-2.9405473191218299</v>
      </c>
      <c r="Y2402" s="19">
        <v>-0.15205315671206299</v>
      </c>
      <c r="Z2402" s="51">
        <v>4.1263577870413402</v>
      </c>
      <c r="AA2402" s="19">
        <v>7.9121963317447808E-3</v>
      </c>
      <c r="AB2402" s="51">
        <v>21.3678865363472</v>
      </c>
      <c r="AC2402" s="19">
        <v>4.6495390644849997E-2</v>
      </c>
      <c r="AD2402" s="51">
        <v>28.935394562751799</v>
      </c>
      <c r="AE2402" s="19">
        <v>0.10193322681516299</v>
      </c>
      <c r="AF2402" s="87">
        <v>27.970554730127301</v>
      </c>
      <c r="AG2402" s="19">
        <v>-3.8907971245862399E-2</v>
      </c>
      <c r="AH2402" s="51">
        <v>-5.6896181164120199</v>
      </c>
      <c r="AI2402" s="19">
        <v>-0.118184579884692</v>
      </c>
      <c r="AJ2402" s="51">
        <v>1.9084592185245099</v>
      </c>
      <c r="AK2402" s="19">
        <v>0.20057300000014899</v>
      </c>
      <c r="AL2402" s="19">
        <v>1.2280767619813599E-2</v>
      </c>
      <c r="AM2402" s="51">
        <v>-76.786733112763599</v>
      </c>
      <c r="AN2402" s="15"/>
      <c r="AO2402" s="22">
        <v>8.1377344369684607E-2</v>
      </c>
      <c r="AP2402" s="22">
        <v>-0.119382245795423</v>
      </c>
      <c r="AQ2402" s="22">
        <v>0.127033777678735</v>
      </c>
      <c r="AR2402" s="22">
        <v>-0.15308296981224001</v>
      </c>
      <c r="AS2402" s="20">
        <v>6</v>
      </c>
      <c r="AT2402" s="20">
        <v>6</v>
      </c>
      <c r="AU2402" s="20">
        <v>7</v>
      </c>
      <c r="AV2402" s="21">
        <v>5</v>
      </c>
      <c r="AW2402" s="15"/>
      <c r="AX2402" s="25">
        <v>0.290466446415521</v>
      </c>
      <c r="AY2402" s="26">
        <v>0.20862720337322599</v>
      </c>
      <c r="AZ2402" s="26">
        <v>0.529878013448979</v>
      </c>
      <c r="BA2402" s="26">
        <v>0.28170702794704999</v>
      </c>
      <c r="BB2402" s="85">
        <v>2.9639209989581999E-2</v>
      </c>
      <c r="BC2402" s="88">
        <v>-33.836334766005201</v>
      </c>
      <c r="BD2402" s="18">
        <v>43881</v>
      </c>
      <c r="BE2402" s="18">
        <v>43914</v>
      </c>
      <c r="BF2402" s="20"/>
      <c r="BG2402" s="18"/>
    </row>
    <row r="2403" spans="2:59" x14ac:dyDescent="0.25">
      <c r="B2403" s="14" t="s">
        <v>7388</v>
      </c>
      <c r="C2403" s="14" t="s">
        <v>7389</v>
      </c>
      <c r="D2403" s="14" t="s">
        <v>7390</v>
      </c>
      <c r="E2403" s="16" t="s">
        <v>73</v>
      </c>
      <c r="F2403" s="16" t="s">
        <v>69</v>
      </c>
      <c r="G2403" s="81" t="s">
        <v>205</v>
      </c>
      <c r="H2403" s="82" t="s">
        <v>206</v>
      </c>
      <c r="I2403" s="17" t="s">
        <v>31</v>
      </c>
      <c r="J2403" s="17" t="s">
        <v>7391</v>
      </c>
      <c r="L2403" s="18">
        <v>44022</v>
      </c>
      <c r="M2403" s="83">
        <v>1105.5117000006101</v>
      </c>
      <c r="N2403" s="84">
        <v>1105.5117000006101</v>
      </c>
      <c r="O2403" s="84">
        <v>1108.56839999929</v>
      </c>
      <c r="P2403" s="85">
        <f t="shared" si="37"/>
        <v>0.99724265999402295</v>
      </c>
      <c r="Q2403" s="18">
        <v>44020</v>
      </c>
      <c r="R2403" s="86">
        <v>115934474.22499999</v>
      </c>
      <c r="S2403" s="86">
        <v>116834511.57987501</v>
      </c>
      <c r="T2403" s="15"/>
      <c r="U2403" s="19">
        <v>-1.65702409594815E-3</v>
      </c>
      <c r="V2403" s="51">
        <v>-0.123789494227822</v>
      </c>
      <c r="W2403" s="19">
        <v>9.5697616288816807E-3</v>
      </c>
      <c r="X2403" s="51">
        <v>1.7458934139540401</v>
      </c>
      <c r="Y2403" s="19">
        <v>2.7071096445070001E-2</v>
      </c>
      <c r="Z2403" s="51">
        <v>22.038783102762</v>
      </c>
      <c r="AA2403" s="19">
        <v>5.3278663144737899E-2</v>
      </c>
      <c r="AB2403" s="51">
        <v>25.904533217632</v>
      </c>
      <c r="AC2403" s="19"/>
      <c r="AD2403" s="51"/>
      <c r="AE2403" s="19"/>
      <c r="AF2403" s="87"/>
      <c r="AG2403" s="19">
        <v>1.2775097075064001E-3</v>
      </c>
      <c r="AH2403" s="51">
        <v>-1.6710700210751399</v>
      </c>
      <c r="AI2403" s="19">
        <v>3.1863957807217999E-2</v>
      </c>
      <c r="AJ2403" s="51">
        <v>16.9133129877155</v>
      </c>
      <c r="AK2403" s="19">
        <v>0.103908714156278</v>
      </c>
      <c r="AL2403" s="19">
        <v>5.5157154765765902E-2</v>
      </c>
      <c r="AM2403" s="51">
        <v>34.320827364455901</v>
      </c>
      <c r="AN2403" s="15"/>
      <c r="AO2403" s="22">
        <v>2.0875445065030401E-2</v>
      </c>
      <c r="AP2403" s="22">
        <v>-2.9519921639803201E-2</v>
      </c>
      <c r="AQ2403" s="22">
        <v>2.54224435102515E-2</v>
      </c>
      <c r="AR2403" s="22">
        <v>-1.7647498636506501E-2</v>
      </c>
      <c r="AS2403" s="20">
        <v>7</v>
      </c>
      <c r="AT2403" s="20">
        <v>5</v>
      </c>
      <c r="AU2403" s="20">
        <v>7</v>
      </c>
      <c r="AV2403" s="21">
        <v>5</v>
      </c>
      <c r="AW2403" s="15"/>
      <c r="AX2403" s="25">
        <v>4.8188466286519502E-2</v>
      </c>
      <c r="AY2403" s="26">
        <v>0.54797656393111505</v>
      </c>
      <c r="AZ2403" s="26">
        <v>0.73514032977982402</v>
      </c>
      <c r="BA2403" s="26">
        <v>0.71872346554391697</v>
      </c>
      <c r="BB2403" s="85">
        <v>4.9588271844595499E-3</v>
      </c>
      <c r="BC2403" s="88">
        <v>-6.5593563742950201</v>
      </c>
      <c r="BD2403" s="18">
        <v>43747</v>
      </c>
      <c r="BE2403" s="18">
        <v>43783</v>
      </c>
      <c r="BF2403" s="20">
        <v>87</v>
      </c>
      <c r="BG2403" s="18">
        <v>43868</v>
      </c>
    </row>
    <row r="2404" spans="2:59" x14ac:dyDescent="0.25">
      <c r="B2404" s="14" t="s">
        <v>7392</v>
      </c>
      <c r="C2404" s="14" t="s">
        <v>7393</v>
      </c>
      <c r="D2404" s="14" t="s">
        <v>7390</v>
      </c>
      <c r="E2404" s="16" t="s">
        <v>77</v>
      </c>
      <c r="F2404" s="16" t="s">
        <v>69</v>
      </c>
      <c r="G2404" s="81" t="s">
        <v>205</v>
      </c>
      <c r="H2404" s="82" t="s">
        <v>206</v>
      </c>
      <c r="I2404" s="17" t="s">
        <v>31</v>
      </c>
      <c r="J2404" s="17" t="s">
        <v>7394</v>
      </c>
      <c r="L2404" s="18">
        <v>44022</v>
      </c>
      <c r="M2404" s="83">
        <v>4515.3684000000403</v>
      </c>
      <c r="N2404" s="84">
        <v>4515.3684000000403</v>
      </c>
      <c r="O2404" s="84">
        <v>4528.0764999985704</v>
      </c>
      <c r="P2404" s="85">
        <f t="shared" si="37"/>
        <v>0.9971934882287139</v>
      </c>
      <c r="Q2404" s="18">
        <v>44020</v>
      </c>
      <c r="R2404" s="86">
        <v>3146265.7540000002</v>
      </c>
      <c r="S2404" s="86">
        <v>3254757.6031015599</v>
      </c>
      <c r="T2404" s="15"/>
      <c r="U2404" s="19">
        <v>-1.6816146835481E-3</v>
      </c>
      <c r="V2404" s="51">
        <v>-0.12624855298781801</v>
      </c>
      <c r="W2404" s="19">
        <v>8.8232774069183506E-3</v>
      </c>
      <c r="X2404" s="51">
        <v>1.6712449917576999</v>
      </c>
      <c r="Y2404" s="19">
        <v>2.2472218990515099E-2</v>
      </c>
      <c r="Z2404" s="51">
        <v>21.578895357291898</v>
      </c>
      <c r="AA2404" s="19">
        <v>4.3815836808789803E-2</v>
      </c>
      <c r="AB2404" s="51">
        <v>24.958250584051701</v>
      </c>
      <c r="AC2404" s="19">
        <v>9.4445696484472097E-2</v>
      </c>
      <c r="AD2404" s="51">
        <v>33.730425146699403</v>
      </c>
      <c r="AE2404" s="19">
        <v>0.129036604781577</v>
      </c>
      <c r="AF2404" s="87">
        <v>30.680892526754199</v>
      </c>
      <c r="AG2404" s="19">
        <v>1.03067818963609E-3</v>
      </c>
      <c r="AH2404" s="51">
        <v>-1.69575317286217</v>
      </c>
      <c r="AI2404" s="19">
        <v>2.69903803764464E-2</v>
      </c>
      <c r="AJ2404" s="51">
        <v>16.425955244631002</v>
      </c>
      <c r="AK2404" s="19">
        <v>0.78752846352523198</v>
      </c>
      <c r="AL2404" s="19">
        <v>4.4016591813488E-2</v>
      </c>
      <c r="AM2404" s="51">
        <v>63.579877583892099</v>
      </c>
      <c r="AN2404" s="15"/>
      <c r="AO2404" s="22">
        <v>2.0850260307270201E-2</v>
      </c>
      <c r="AP2404" s="22">
        <v>-2.95438592329447E-2</v>
      </c>
      <c r="AQ2404" s="22">
        <v>2.4664183882123301E-2</v>
      </c>
      <c r="AR2404" s="22">
        <v>-1.83981293930628E-2</v>
      </c>
      <c r="AS2404" s="20">
        <v>7</v>
      </c>
      <c r="AT2404" s="20">
        <v>5</v>
      </c>
      <c r="AU2404" s="20">
        <v>7</v>
      </c>
      <c r="AV2404" s="21">
        <v>5</v>
      </c>
      <c r="AW2404" s="15"/>
      <c r="AX2404" s="25">
        <v>4.8168100835100598E-2</v>
      </c>
      <c r="AY2404" s="26">
        <v>0.367929606547023</v>
      </c>
      <c r="AZ2404" s="26">
        <v>0.70345105292835797</v>
      </c>
      <c r="BA2404" s="26">
        <v>0.48069566400590702</v>
      </c>
      <c r="BB2404" s="85">
        <v>4.9565865257954998E-3</v>
      </c>
      <c r="BC2404" s="88">
        <v>-6.6422609060973601</v>
      </c>
      <c r="BD2404" s="18">
        <v>43747</v>
      </c>
      <c r="BE2404" s="18">
        <v>43783</v>
      </c>
      <c r="BF2404" s="20">
        <v>152</v>
      </c>
      <c r="BG2404" s="18">
        <v>43959</v>
      </c>
    </row>
    <row r="2405" spans="2:59" x14ac:dyDescent="0.25">
      <c r="B2405" s="14" t="s">
        <v>7395</v>
      </c>
      <c r="C2405" s="14" t="s">
        <v>7396</v>
      </c>
      <c r="D2405" s="14" t="s">
        <v>7390</v>
      </c>
      <c r="E2405" s="16" t="s">
        <v>3084</v>
      </c>
      <c r="F2405" s="16" t="s">
        <v>69</v>
      </c>
      <c r="G2405" s="81" t="s">
        <v>205</v>
      </c>
      <c r="H2405" s="82" t="s">
        <v>206</v>
      </c>
      <c r="I2405" s="17" t="s">
        <v>31</v>
      </c>
      <c r="J2405" s="17" t="s">
        <v>64</v>
      </c>
      <c r="L2405" s="18">
        <v>44022</v>
      </c>
      <c r="M2405" s="83">
        <v>1055.3484000004801</v>
      </c>
      <c r="N2405" s="84">
        <v>1055.3484000004801</v>
      </c>
      <c r="O2405" s="84"/>
      <c r="P2405" s="85" t="str">
        <f t="shared" si="37"/>
        <v/>
      </c>
      <c r="Q2405" s="18"/>
      <c r="R2405" s="86">
        <v>2402371.1490000002</v>
      </c>
      <c r="S2405" s="86"/>
      <c r="T2405" s="15"/>
      <c r="U2405" s="19">
        <v>-1.66199147770385E-3</v>
      </c>
      <c r="V2405" s="51">
        <v>-0.124286232403392</v>
      </c>
      <c r="W2405" s="19">
        <v>9.4204749839264003E-3</v>
      </c>
      <c r="X2405" s="51">
        <v>1.7309647494585101</v>
      </c>
      <c r="Y2405" s="19">
        <v>2.6149620396609001E-2</v>
      </c>
      <c r="Z2405" s="51">
        <v>21.946635497908598</v>
      </c>
      <c r="AA2405" s="19"/>
      <c r="AB2405" s="51"/>
      <c r="AC2405" s="19"/>
      <c r="AD2405" s="51"/>
      <c r="AE2405" s="19"/>
      <c r="AF2405" s="87"/>
      <c r="AG2405" s="19">
        <v>1.2281155650271101E-3</v>
      </c>
      <c r="AH2405" s="51">
        <v>-1.6760094353230699</v>
      </c>
      <c r="AI2405" s="19">
        <v>3.0887400669598698E-2</v>
      </c>
      <c r="AJ2405" s="51">
        <v>16.815657273953502</v>
      </c>
      <c r="AK2405" s="19">
        <v>5.7444254513029598E-2</v>
      </c>
      <c r="AL2405" s="19">
        <v>8.8490419841109502E-2</v>
      </c>
      <c r="AM2405" s="51">
        <v>20.791702440154001</v>
      </c>
      <c r="AN2405" s="15"/>
      <c r="AO2405" s="22">
        <v>8.7691387216182193E-3</v>
      </c>
      <c r="AP2405" s="22">
        <v>-9.8315893956169003E-3</v>
      </c>
      <c r="AQ2405" s="22">
        <v>2.5270685837313098E-2</v>
      </c>
      <c r="AR2405" s="22">
        <v>-1.5445113801433799E-2</v>
      </c>
      <c r="AS2405" s="20"/>
      <c r="AT2405" s="20"/>
      <c r="AU2405" s="20"/>
      <c r="AV2405" s="21"/>
      <c r="AW2405" s="15"/>
      <c r="AX2405" s="25"/>
      <c r="AY2405" s="26"/>
      <c r="AZ2405" s="26"/>
      <c r="BA2405" s="26"/>
      <c r="BB2405" s="85"/>
      <c r="BC2405" s="88">
        <v>-2.9796893726270399</v>
      </c>
      <c r="BD2405" s="18">
        <v>43868</v>
      </c>
      <c r="BE2405" s="18">
        <v>43914</v>
      </c>
      <c r="BF2405" s="20">
        <v>62</v>
      </c>
      <c r="BG2405" s="18">
        <v>43956</v>
      </c>
    </row>
    <row r="2406" spans="2:59" x14ac:dyDescent="0.25">
      <c r="B2406" s="14" t="s">
        <v>7397</v>
      </c>
      <c r="C2406" s="14" t="s">
        <v>7398</v>
      </c>
      <c r="D2406" s="14" t="s">
        <v>7390</v>
      </c>
      <c r="E2406" s="16" t="s">
        <v>80</v>
      </c>
      <c r="F2406" s="16" t="s">
        <v>69</v>
      </c>
      <c r="G2406" s="81" t="s">
        <v>205</v>
      </c>
      <c r="H2406" s="82" t="s">
        <v>206</v>
      </c>
      <c r="I2406" s="17" t="s">
        <v>31</v>
      </c>
      <c r="J2406" s="17" t="s">
        <v>7399</v>
      </c>
      <c r="L2406" s="18">
        <v>44022</v>
      </c>
      <c r="M2406" s="83">
        <v>4556.0720999985897</v>
      </c>
      <c r="N2406" s="84">
        <v>4556.0720999985897</v>
      </c>
      <c r="O2406" s="84">
        <v>4568.9698000028702</v>
      </c>
      <c r="P2406" s="85">
        <f t="shared" si="37"/>
        <v>0.99717710981493635</v>
      </c>
      <c r="Q2406" s="18">
        <v>44020</v>
      </c>
      <c r="R2406" s="86">
        <v>82271669.689999998</v>
      </c>
      <c r="S2406" s="86">
        <v>87113542.602375001</v>
      </c>
      <c r="T2406" s="15"/>
      <c r="U2406" s="19">
        <v>-1.6898257754292001E-3</v>
      </c>
      <c r="V2406" s="51">
        <v>-0.127069662175927</v>
      </c>
      <c r="W2406" s="19">
        <v>8.5745633514307008E-3</v>
      </c>
      <c r="X2406" s="51">
        <v>1.6463735862089399</v>
      </c>
      <c r="Y2406" s="19">
        <v>2.0943806381183101E-2</v>
      </c>
      <c r="Z2406" s="51">
        <v>21.426054096373299</v>
      </c>
      <c r="AA2406" s="19">
        <v>4.0680436170077897E-2</v>
      </c>
      <c r="AB2406" s="51">
        <v>24.644710520166001</v>
      </c>
      <c r="AC2406" s="19">
        <v>8.7889554881257895E-2</v>
      </c>
      <c r="AD2406" s="51">
        <v>33.074810986407101</v>
      </c>
      <c r="AE2406" s="19">
        <v>0.118911383253435</v>
      </c>
      <c r="AF2406" s="87">
        <v>29.668370373954499</v>
      </c>
      <c r="AG2406" s="19">
        <v>9.4840337624191296E-4</v>
      </c>
      <c r="AH2406" s="51">
        <v>-1.7039806542015901</v>
      </c>
      <c r="AI2406" s="19">
        <v>2.5370934892634998E-2</v>
      </c>
      <c r="AJ2406" s="51">
        <v>16.2640106962644</v>
      </c>
      <c r="AK2406" s="19">
        <v>0.68517435471410904</v>
      </c>
      <c r="AL2406" s="19">
        <v>4.2101080878637703E-2</v>
      </c>
      <c r="AM2406" s="51">
        <v>38.054214451403801</v>
      </c>
      <c r="AN2406" s="15"/>
      <c r="AO2406" s="22">
        <v>2.0841874278630702E-2</v>
      </c>
      <c r="AP2406" s="22">
        <v>-2.9551837901635701E-2</v>
      </c>
      <c r="AQ2406" s="22">
        <v>2.4411554273683599E-2</v>
      </c>
      <c r="AR2406" s="22">
        <v>-1.86482131593948E-2</v>
      </c>
      <c r="AS2406" s="20">
        <v>7</v>
      </c>
      <c r="AT2406" s="20">
        <v>5</v>
      </c>
      <c r="AU2406" s="20">
        <v>7</v>
      </c>
      <c r="AV2406" s="21">
        <v>5</v>
      </c>
      <c r="AW2406" s="15"/>
      <c r="AX2406" s="25">
        <v>4.81617597466538E-2</v>
      </c>
      <c r="AY2406" s="26">
        <v>0.30822620417393398</v>
      </c>
      <c r="AZ2406" s="26">
        <v>0.69294777405048102</v>
      </c>
      <c r="BA2406" s="26">
        <v>0.40216849511580199</v>
      </c>
      <c r="BB2406" s="85">
        <v>4.95588616317946E-3</v>
      </c>
      <c r="BC2406" s="88">
        <v>-6.6698818227305301</v>
      </c>
      <c r="BD2406" s="18">
        <v>43747</v>
      </c>
      <c r="BE2406" s="18">
        <v>43783</v>
      </c>
      <c r="BF2406" s="20">
        <v>153</v>
      </c>
      <c r="BG2406" s="18">
        <v>43962</v>
      </c>
    </row>
    <row r="2407" spans="2:59" x14ac:dyDescent="0.25">
      <c r="B2407" s="14" t="s">
        <v>7400</v>
      </c>
      <c r="C2407" s="14" t="s">
        <v>7401</v>
      </c>
      <c r="D2407" s="14" t="s">
        <v>7390</v>
      </c>
      <c r="E2407" s="16" t="s">
        <v>83</v>
      </c>
      <c r="F2407" s="16" t="s">
        <v>69</v>
      </c>
      <c r="G2407" s="81" t="s">
        <v>205</v>
      </c>
      <c r="H2407" s="82" t="s">
        <v>206</v>
      </c>
      <c r="I2407" s="17" t="s">
        <v>31</v>
      </c>
      <c r="J2407" s="17" t="s">
        <v>7402</v>
      </c>
      <c r="L2407" s="18">
        <v>44022</v>
      </c>
      <c r="M2407" s="83">
        <v>1137.6393999997499</v>
      </c>
      <c r="N2407" s="84">
        <v>1137.6393999997499</v>
      </c>
      <c r="O2407" s="84">
        <v>1140.89120000042</v>
      </c>
      <c r="P2407" s="85">
        <f t="shared" si="37"/>
        <v>0.99714977203727329</v>
      </c>
      <c r="Q2407" s="18">
        <v>44020</v>
      </c>
      <c r="R2407" s="86">
        <v>13907517.523</v>
      </c>
      <c r="S2407" s="86">
        <v>29697838.344812501</v>
      </c>
      <c r="T2407" s="15"/>
      <c r="U2407" s="19">
        <v>-1.70352130498941E-3</v>
      </c>
      <c r="V2407" s="51">
        <v>-0.128439215131948</v>
      </c>
      <c r="W2407" s="19">
        <v>8.1600891444395494E-3</v>
      </c>
      <c r="X2407" s="51">
        <v>1.6049261655098199</v>
      </c>
      <c r="Y2407" s="19">
        <v>1.84014908827521E-2</v>
      </c>
      <c r="Z2407" s="51">
        <v>21.1718225465156</v>
      </c>
      <c r="AA2407" s="19">
        <v>3.5475550890623701E-2</v>
      </c>
      <c r="AB2407" s="51">
        <v>24.1242219922133</v>
      </c>
      <c r="AC2407" s="19">
        <v>7.7049648885804303E-2</v>
      </c>
      <c r="AD2407" s="51">
        <v>31.990820386825401</v>
      </c>
      <c r="AE2407" s="19">
        <v>0.102237194663758</v>
      </c>
      <c r="AF2407" s="87">
        <v>28.000951514986799</v>
      </c>
      <c r="AG2407" s="19">
        <v>8.1128358033311098E-4</v>
      </c>
      <c r="AH2407" s="51">
        <v>-1.7176926337924701</v>
      </c>
      <c r="AI2407" s="19">
        <v>2.2677464938169599E-2</v>
      </c>
      <c r="AJ2407" s="51">
        <v>15.9946637008106</v>
      </c>
      <c r="AK2407" s="19">
        <v>0.13678680989323799</v>
      </c>
      <c r="AL2407" s="19">
        <v>3.4854352623369798E-2</v>
      </c>
      <c r="AM2407" s="51">
        <v>17.123901038023199</v>
      </c>
      <c r="AN2407" s="15"/>
      <c r="AO2407" s="22">
        <v>2.0827846385145701E-2</v>
      </c>
      <c r="AP2407" s="22">
        <v>-2.95650578063942E-2</v>
      </c>
      <c r="AQ2407" s="22">
        <v>2.3990619851247199E-2</v>
      </c>
      <c r="AR2407" s="22">
        <v>-1.9064863753556E-2</v>
      </c>
      <c r="AS2407" s="20">
        <v>7</v>
      </c>
      <c r="AT2407" s="20">
        <v>5</v>
      </c>
      <c r="AU2407" s="20">
        <v>7</v>
      </c>
      <c r="AV2407" s="21">
        <v>5</v>
      </c>
      <c r="AW2407" s="15"/>
      <c r="AX2407" s="25">
        <v>4.8151640047290098E-2</v>
      </c>
      <c r="AY2407" s="26">
        <v>0.209069556993427</v>
      </c>
      <c r="AZ2407" s="26">
        <v>0.67550804344136905</v>
      </c>
      <c r="BA2407" s="26">
        <v>0.272196133216767</v>
      </c>
      <c r="BB2407" s="85">
        <v>4.9547656734966897E-3</v>
      </c>
      <c r="BC2407" s="88">
        <v>-6.7158963901965798</v>
      </c>
      <c r="BD2407" s="18">
        <v>43747</v>
      </c>
      <c r="BE2407" s="18">
        <v>43783</v>
      </c>
      <c r="BF2407" s="20">
        <v>157</v>
      </c>
      <c r="BG2407" s="18">
        <v>43966</v>
      </c>
    </row>
    <row r="2408" spans="2:59" x14ac:dyDescent="0.25">
      <c r="B2408" s="14" t="s">
        <v>7403</v>
      </c>
      <c r="C2408" s="14" t="s">
        <v>7404</v>
      </c>
      <c r="D2408" s="14" t="s">
        <v>7390</v>
      </c>
      <c r="E2408" s="16" t="s">
        <v>59</v>
      </c>
      <c r="F2408" s="16" t="s">
        <v>69</v>
      </c>
      <c r="G2408" s="81" t="s">
        <v>205</v>
      </c>
      <c r="H2408" s="82" t="s">
        <v>206</v>
      </c>
      <c r="I2408" s="17" t="s">
        <v>31</v>
      </c>
      <c r="J2408" s="17" t="s">
        <v>7405</v>
      </c>
      <c r="L2408" s="18">
        <v>44022</v>
      </c>
      <c r="M2408" s="83">
        <v>1241.78720000014</v>
      </c>
      <c r="N2408" s="84">
        <v>1241.78720000014</v>
      </c>
      <c r="O2408" s="84">
        <v>1245.2616000007799</v>
      </c>
      <c r="P2408" s="85">
        <f t="shared" si="37"/>
        <v>0.99720990352498007</v>
      </c>
      <c r="Q2408" s="18">
        <v>44020</v>
      </c>
      <c r="R2408" s="86">
        <v>3845889.7379999999</v>
      </c>
      <c r="S2408" s="86">
        <v>3772274.2390078101</v>
      </c>
      <c r="T2408" s="15"/>
      <c r="U2408" s="19">
        <v>-1.6734081336835501E-3</v>
      </c>
      <c r="V2408" s="51">
        <v>-0.125427898001362</v>
      </c>
      <c r="W2408" s="19">
        <v>9.0720723637787194E-3</v>
      </c>
      <c r="X2408" s="51">
        <v>1.69612448744374</v>
      </c>
      <c r="Y2408" s="19">
        <v>2.4002881553315099E-2</v>
      </c>
      <c r="Z2408" s="51">
        <v>21.731961613579202</v>
      </c>
      <c r="AA2408" s="19">
        <v>4.6960692703578402E-2</v>
      </c>
      <c r="AB2408" s="51">
        <v>25.2727361735306</v>
      </c>
      <c r="AC2408" s="19">
        <v>0.10104130960098701</v>
      </c>
      <c r="AD2408" s="51">
        <v>34.389986458350897</v>
      </c>
      <c r="AE2408" s="19">
        <v>0.13925337125881901</v>
      </c>
      <c r="AF2408" s="87">
        <v>31.702569174493</v>
      </c>
      <c r="AG2408" s="19">
        <v>1.1130221337225499E-3</v>
      </c>
      <c r="AH2408" s="51">
        <v>-1.6875187784535199</v>
      </c>
      <c r="AI2408" s="19">
        <v>2.8612419186174499E-2</v>
      </c>
      <c r="AJ2408" s="51">
        <v>16.5881591256184</v>
      </c>
      <c r="AK2408" s="19">
        <v>0.24178720000054499</v>
      </c>
      <c r="AL2408" s="19">
        <v>4.3835320955622599E-2</v>
      </c>
      <c r="AM2408" s="51">
        <v>14.577454672326001</v>
      </c>
      <c r="AN2408" s="15"/>
      <c r="AO2408" s="22">
        <v>2.0858647012573801E-2</v>
      </c>
      <c r="AP2408" s="22">
        <v>-2.9535869996834701E-2</v>
      </c>
      <c r="AQ2408" s="22">
        <v>2.4916853788454301E-2</v>
      </c>
      <c r="AR2408" s="22">
        <v>-1.81479579014194E-2</v>
      </c>
      <c r="AS2408" s="20">
        <v>7</v>
      </c>
      <c r="AT2408" s="20">
        <v>5</v>
      </c>
      <c r="AU2408" s="20">
        <v>7</v>
      </c>
      <c r="AV2408" s="21">
        <v>5</v>
      </c>
      <c r="AW2408" s="15"/>
      <c r="AX2408" s="25">
        <v>4.8174665101178099E-2</v>
      </c>
      <c r="AY2408" s="26">
        <v>0.42779122751880999</v>
      </c>
      <c r="AZ2408" s="26">
        <v>0.71398473626777603</v>
      </c>
      <c r="BA2408" s="26">
        <v>0.55963286092810405</v>
      </c>
      <c r="BB2408" s="85">
        <v>4.9573101100941104E-3</v>
      </c>
      <c r="BC2408" s="88">
        <v>-6.6146322073618604</v>
      </c>
      <c r="BD2408" s="18">
        <v>43747</v>
      </c>
      <c r="BE2408" s="18">
        <v>43783</v>
      </c>
      <c r="BF2408" s="20">
        <v>151</v>
      </c>
      <c r="BG2408" s="18">
        <v>43958</v>
      </c>
    </row>
    <row r="2409" spans="2:59" x14ac:dyDescent="0.25">
      <c r="B2409" s="14" t="s">
        <v>7406</v>
      </c>
      <c r="C2409" s="14" t="s">
        <v>7407</v>
      </c>
      <c r="D2409" s="14" t="s">
        <v>7390</v>
      </c>
      <c r="E2409" s="16" t="s">
        <v>7154</v>
      </c>
      <c r="F2409" s="16" t="s">
        <v>69</v>
      </c>
      <c r="G2409" s="81" t="s">
        <v>205</v>
      </c>
      <c r="H2409" s="82" t="s">
        <v>206</v>
      </c>
      <c r="I2409" s="17" t="s">
        <v>31</v>
      </c>
      <c r="J2409" s="17" t="s">
        <v>7408</v>
      </c>
      <c r="L2409" s="18">
        <v>44022</v>
      </c>
      <c r="M2409" s="83">
        <v>1213.5590000003599</v>
      </c>
      <c r="N2409" s="84">
        <v>1213.5590000003599</v>
      </c>
      <c r="O2409" s="84">
        <v>1216.95979999937</v>
      </c>
      <c r="P2409" s="85">
        <f t="shared" si="37"/>
        <v>0.99720549520287205</v>
      </c>
      <c r="Q2409" s="18">
        <v>44020</v>
      </c>
      <c r="R2409" s="86">
        <v>1291519.179</v>
      </c>
      <c r="S2409" s="86">
        <v>1254015.4555234399</v>
      </c>
      <c r="T2409" s="15"/>
      <c r="U2409" s="19">
        <v>-1.6756390823502399E-3</v>
      </c>
      <c r="V2409" s="51">
        <v>-0.125650992868032</v>
      </c>
      <c r="W2409" s="19">
        <v>9.0056967183045292E-3</v>
      </c>
      <c r="X2409" s="51">
        <v>1.6894869228963201</v>
      </c>
      <c r="Y2409" s="19">
        <v>2.35944984833623E-2</v>
      </c>
      <c r="Z2409" s="51">
        <v>21.6911233065766</v>
      </c>
      <c r="AA2409" s="19">
        <v>4.6121139506794903E-2</v>
      </c>
      <c r="AB2409" s="51">
        <v>25.1887808538449</v>
      </c>
      <c r="AC2409" s="19">
        <v>9.9278651008789895E-2</v>
      </c>
      <c r="AD2409" s="51">
        <v>34.2137205991312</v>
      </c>
      <c r="AE2409" s="19">
        <v>0.136519779447553</v>
      </c>
      <c r="AF2409" s="87">
        <v>31.429209993366399</v>
      </c>
      <c r="AG2409" s="19">
        <v>1.0910413184319599E-3</v>
      </c>
      <c r="AH2409" s="51">
        <v>-1.68971685998258</v>
      </c>
      <c r="AI2409" s="19">
        <v>2.8179561666547701E-2</v>
      </c>
      <c r="AJ2409" s="51">
        <v>16.544873373641199</v>
      </c>
      <c r="AK2409" s="19">
        <v>0.21355899999995001</v>
      </c>
      <c r="AL2409" s="19">
        <v>4.39512027533056E-2</v>
      </c>
      <c r="AM2409" s="51">
        <v>16.3408974100312</v>
      </c>
      <c r="AN2409" s="15"/>
      <c r="AO2409" s="22">
        <v>2.0856315255514301E-2</v>
      </c>
      <c r="AP2409" s="22">
        <v>-2.95380027582723E-2</v>
      </c>
      <c r="AQ2409" s="22">
        <v>2.48494865245448E-2</v>
      </c>
      <c r="AR2409" s="22">
        <v>-1.8214648700450201E-2</v>
      </c>
      <c r="AS2409" s="20">
        <v>7</v>
      </c>
      <c r="AT2409" s="20">
        <v>5</v>
      </c>
      <c r="AU2409" s="20">
        <v>7</v>
      </c>
      <c r="AV2409" s="21">
        <v>5</v>
      </c>
      <c r="AW2409" s="15"/>
      <c r="AX2409" s="25">
        <v>4.8172862180144903E-2</v>
      </c>
      <c r="AY2409" s="26">
        <v>0.411809736833675</v>
      </c>
      <c r="AZ2409" s="26">
        <v>0.71117234954908803</v>
      </c>
      <c r="BA2409" s="26">
        <v>0.53853869305112301</v>
      </c>
      <c r="BB2409" s="85">
        <v>4.9571115959588501E-3</v>
      </c>
      <c r="BC2409" s="88">
        <v>-6.6219993769991596</v>
      </c>
      <c r="BD2409" s="18">
        <v>43747</v>
      </c>
      <c r="BE2409" s="18">
        <v>43783</v>
      </c>
      <c r="BF2409" s="20">
        <v>152</v>
      </c>
      <c r="BG2409" s="18">
        <v>43959</v>
      </c>
    </row>
    <row r="2410" spans="2:59" x14ac:dyDescent="0.25">
      <c r="B2410" s="14" t="s">
        <v>7409</v>
      </c>
      <c r="C2410" s="14" t="s">
        <v>7410</v>
      </c>
      <c r="D2410" s="14" t="s">
        <v>7390</v>
      </c>
      <c r="E2410" s="16" t="s">
        <v>87</v>
      </c>
      <c r="F2410" s="16" t="s">
        <v>69</v>
      </c>
      <c r="G2410" s="81" t="s">
        <v>205</v>
      </c>
      <c r="H2410" s="82" t="s">
        <v>206</v>
      </c>
      <c r="I2410" s="17" t="s">
        <v>31</v>
      </c>
      <c r="J2410" s="17" t="s">
        <v>7411</v>
      </c>
      <c r="L2410" s="18">
        <v>44022</v>
      </c>
      <c r="M2410" s="83">
        <v>1226.3004000000701</v>
      </c>
      <c r="N2410" s="84">
        <v>1226.3004000000701</v>
      </c>
      <c r="O2410" s="84">
        <v>1229.71529999934</v>
      </c>
      <c r="P2410" s="85">
        <f t="shared" si="37"/>
        <v>0.99722301576692451</v>
      </c>
      <c r="Q2410" s="18">
        <v>44020</v>
      </c>
      <c r="R2410" s="86">
        <v>5627644.1940000001</v>
      </c>
      <c r="S2410" s="86">
        <v>5561913.5305000003</v>
      </c>
      <c r="T2410" s="15"/>
      <c r="U2410" s="19">
        <v>-1.6668730413584899E-3</v>
      </c>
      <c r="V2410" s="51">
        <v>-0.12477438876885601</v>
      </c>
      <c r="W2410" s="19">
        <v>9.2711686811526306E-3</v>
      </c>
      <c r="X2410" s="51">
        <v>1.7160341191811299</v>
      </c>
      <c r="Y2410" s="19">
        <v>2.5229088005289699E-2</v>
      </c>
      <c r="Z2410" s="51">
        <v>21.854582258791201</v>
      </c>
      <c r="AA2410" s="19">
        <v>4.9483341650557101E-2</v>
      </c>
      <c r="AB2410" s="51">
        <v>25.525001068221201</v>
      </c>
      <c r="AC2410" s="19">
        <v>0.106346346288774</v>
      </c>
      <c r="AD2410" s="51">
        <v>34.920490127115002</v>
      </c>
      <c r="AE2410" s="19">
        <v>0.14749331323036999</v>
      </c>
      <c r="AF2410" s="87">
        <v>32.526563371648102</v>
      </c>
      <c r="AG2410" s="19">
        <v>1.1788319698098301E-3</v>
      </c>
      <c r="AH2410" s="51">
        <v>-1.6809377948447899</v>
      </c>
      <c r="AI2410" s="19">
        <v>2.9911775985965498E-2</v>
      </c>
      <c r="AJ2410" s="51">
        <v>16.7180948056048</v>
      </c>
      <c r="AK2410" s="19">
        <v>0.2263003999996</v>
      </c>
      <c r="AL2410" s="19">
        <v>4.6884481846063898E-2</v>
      </c>
      <c r="AM2410" s="51">
        <v>19.264674742415099</v>
      </c>
      <c r="AN2410" s="15"/>
      <c r="AO2410" s="22">
        <v>2.0865310782028201E-2</v>
      </c>
      <c r="AP2410" s="22">
        <v>-2.9529467836255201E-2</v>
      </c>
      <c r="AQ2410" s="22">
        <v>2.5119116053247102E-2</v>
      </c>
      <c r="AR2410" s="22">
        <v>-1.7947828633623399E-2</v>
      </c>
      <c r="AS2410" s="20">
        <v>7</v>
      </c>
      <c r="AT2410" s="20">
        <v>5</v>
      </c>
      <c r="AU2410" s="20">
        <v>7</v>
      </c>
      <c r="AV2410" s="21">
        <v>5</v>
      </c>
      <c r="AW2410" s="15"/>
      <c r="AX2410" s="25">
        <v>4.8180058074140102E-2</v>
      </c>
      <c r="AY2410" s="26">
        <v>0.47579110371634697</v>
      </c>
      <c r="AZ2410" s="26">
        <v>0.72243272632294997</v>
      </c>
      <c r="BA2410" s="26">
        <v>0.62307396576124996</v>
      </c>
      <c r="BB2410" s="85">
        <v>4.95790368845519E-3</v>
      </c>
      <c r="BC2410" s="88">
        <v>-6.5925275866247803</v>
      </c>
      <c r="BD2410" s="18">
        <v>43747</v>
      </c>
      <c r="BE2410" s="18">
        <v>43783</v>
      </c>
      <c r="BF2410" s="20">
        <v>150</v>
      </c>
      <c r="BG2410" s="18">
        <v>43957</v>
      </c>
    </row>
    <row r="2411" spans="2:59" x14ac:dyDescent="0.25">
      <c r="B2411" s="14" t="s">
        <v>7412</v>
      </c>
      <c r="C2411" s="14" t="s">
        <v>7413</v>
      </c>
      <c r="D2411" s="14" t="s">
        <v>7390</v>
      </c>
      <c r="E2411" s="16" t="s">
        <v>91</v>
      </c>
      <c r="F2411" s="16" t="s">
        <v>69</v>
      </c>
      <c r="G2411" s="81" t="s">
        <v>205</v>
      </c>
      <c r="H2411" s="82" t="s">
        <v>206</v>
      </c>
      <c r="I2411" s="17" t="s">
        <v>31</v>
      </c>
      <c r="J2411" s="17" t="s">
        <v>7414</v>
      </c>
      <c r="L2411" s="18">
        <v>44022</v>
      </c>
      <c r="M2411" s="83">
        <v>4285.8021999970097</v>
      </c>
      <c r="N2411" s="84">
        <v>4285.8021999970097</v>
      </c>
      <c r="O2411" s="84">
        <v>4298.0525999963302</v>
      </c>
      <c r="P2411" s="85">
        <f t="shared" si="37"/>
        <v>0.99714977894888235</v>
      </c>
      <c r="Q2411" s="18">
        <v>44020</v>
      </c>
      <c r="R2411" s="86">
        <v>122010785.994</v>
      </c>
      <c r="S2411" s="86">
        <v>141090411.74375001</v>
      </c>
      <c r="T2411" s="15"/>
      <c r="U2411" s="19">
        <v>-1.70349481777521E-3</v>
      </c>
      <c r="V2411" s="51">
        <v>-0.128436566410528</v>
      </c>
      <c r="W2411" s="19">
        <v>8.1601463152765098E-3</v>
      </c>
      <c r="X2411" s="51">
        <v>1.6049318825935199</v>
      </c>
      <c r="Y2411" s="19">
        <v>1.8401530533083101E-2</v>
      </c>
      <c r="Z2411" s="51">
        <v>21.1718265115633</v>
      </c>
      <c r="AA2411" s="19">
        <v>3.54756410870323E-2</v>
      </c>
      <c r="AB2411" s="51">
        <v>24.124231011868702</v>
      </c>
      <c r="AC2411" s="19">
        <v>7.7049700572388205E-2</v>
      </c>
      <c r="AD2411" s="51">
        <v>31.990825555491</v>
      </c>
      <c r="AE2411" s="19">
        <v>0.102237220471579</v>
      </c>
      <c r="AF2411" s="87">
        <v>28.000954095769</v>
      </c>
      <c r="AG2411" s="19">
        <v>8.1131106162501997E-4</v>
      </c>
      <c r="AH2411" s="51">
        <v>-1.7176898856632801</v>
      </c>
      <c r="AI2411" s="19">
        <v>2.2677500421195901E-2</v>
      </c>
      <c r="AJ2411" s="51">
        <v>15.9946672491205</v>
      </c>
      <c r="AK2411" s="19">
        <v>0.58523013677040603</v>
      </c>
      <c r="AL2411" s="19">
        <v>3.7078480419950197E-2</v>
      </c>
      <c r="AM2411" s="51">
        <v>28.059792657033501</v>
      </c>
      <c r="AN2411" s="15"/>
      <c r="AO2411" s="22">
        <v>2.08278462414455E-2</v>
      </c>
      <c r="AP2411" s="22">
        <v>-2.9565125277258599E-2</v>
      </c>
      <c r="AQ2411" s="22">
        <v>2.39906338465516E-2</v>
      </c>
      <c r="AR2411" s="22">
        <v>-1.90648760917611E-2</v>
      </c>
      <c r="AS2411" s="20">
        <v>7</v>
      </c>
      <c r="AT2411" s="20">
        <v>5</v>
      </c>
      <c r="AU2411" s="20">
        <v>7</v>
      </c>
      <c r="AV2411" s="21">
        <v>5</v>
      </c>
      <c r="AW2411" s="15"/>
      <c r="AX2411" s="25">
        <v>4.8151676152920098E-2</v>
      </c>
      <c r="AY2411" s="26">
        <v>0.209069864498133</v>
      </c>
      <c r="AZ2411" s="26">
        <v>0.67550840415515301</v>
      </c>
      <c r="BA2411" s="26">
        <v>0.27219641669489603</v>
      </c>
      <c r="BB2411" s="85">
        <v>4.9547692443638897E-3</v>
      </c>
      <c r="BC2411" s="88">
        <v>-6.7158965078997399</v>
      </c>
      <c r="BD2411" s="18">
        <v>43747</v>
      </c>
      <c r="BE2411" s="18">
        <v>43783</v>
      </c>
      <c r="BF2411" s="20">
        <v>157</v>
      </c>
      <c r="BG2411" s="18">
        <v>43966</v>
      </c>
    </row>
    <row r="2412" spans="2:59" x14ac:dyDescent="0.25">
      <c r="B2412" s="14" t="s">
        <v>7415</v>
      </c>
      <c r="C2412" s="14" t="s">
        <v>7416</v>
      </c>
      <c r="D2412" s="14" t="s">
        <v>7390</v>
      </c>
      <c r="E2412" s="16" t="s">
        <v>94</v>
      </c>
      <c r="F2412" s="16" t="s">
        <v>69</v>
      </c>
      <c r="G2412" s="81" t="s">
        <v>205</v>
      </c>
      <c r="H2412" s="82" t="s">
        <v>206</v>
      </c>
      <c r="I2412" s="17" t="s">
        <v>31</v>
      </c>
      <c r="J2412" s="17" t="s">
        <v>7417</v>
      </c>
      <c r="L2412" s="18">
        <v>44022</v>
      </c>
      <c r="M2412" s="83">
        <v>4101.23849999905</v>
      </c>
      <c r="N2412" s="84">
        <v>4101.23849999905</v>
      </c>
      <c r="O2412" s="84">
        <v>4113.3079999983302</v>
      </c>
      <c r="P2412" s="85">
        <f t="shared" si="37"/>
        <v>0.99706574367898415</v>
      </c>
      <c r="Q2412" s="18">
        <v>43984</v>
      </c>
      <c r="R2412" s="86">
        <v>138004585.64700001</v>
      </c>
      <c r="S2412" s="86">
        <v>164479488.29300001</v>
      </c>
      <c r="T2412" s="15"/>
      <c r="U2412" s="19">
        <v>-1.7117177794716599E-3</v>
      </c>
      <c r="V2412" s="51">
        <v>-0.129258862580173</v>
      </c>
      <c r="W2412" s="19">
        <v>7.9115596126939601E-3</v>
      </c>
      <c r="X2412" s="51">
        <v>1.5800732123352601</v>
      </c>
      <c r="Y2412" s="19">
        <v>1.68791628784675E-2</v>
      </c>
      <c r="Z2412" s="51">
        <v>21.019589746108998</v>
      </c>
      <c r="AA2412" s="19">
        <v>3.23652218721691E-2</v>
      </c>
      <c r="AB2412" s="51">
        <v>23.813189090375101</v>
      </c>
      <c r="AC2412" s="19">
        <v>7.0597617161183707E-2</v>
      </c>
      <c r="AD2412" s="51">
        <v>31.345617214363301</v>
      </c>
      <c r="AE2412" s="19">
        <v>9.2352107494662106E-2</v>
      </c>
      <c r="AF2412" s="87">
        <v>27.0124427980627</v>
      </c>
      <c r="AG2412" s="19">
        <v>7.2904276021290603E-4</v>
      </c>
      <c r="AH2412" s="51">
        <v>-1.7259167158044899</v>
      </c>
      <c r="AI2412" s="19">
        <v>2.1064828766611799E-2</v>
      </c>
      <c r="AJ2412" s="51">
        <v>15.8334000836621</v>
      </c>
      <c r="AK2412" s="19">
        <v>0.51698463481094203</v>
      </c>
      <c r="AL2412" s="19">
        <v>3.3478459643447402E-2</v>
      </c>
      <c r="AM2412" s="51">
        <v>21.2352424610872</v>
      </c>
      <c r="AN2412" s="15"/>
      <c r="AO2412" s="22">
        <v>2.0819472221774001E-2</v>
      </c>
      <c r="AP2412" s="22">
        <v>-2.9573095116575101E-2</v>
      </c>
      <c r="AQ2412" s="22">
        <v>2.3738163155940101E-2</v>
      </c>
      <c r="AR2412" s="22">
        <v>-1.9314794489218901E-2</v>
      </c>
      <c r="AS2412" s="20">
        <v>7</v>
      </c>
      <c r="AT2412" s="20">
        <v>5</v>
      </c>
      <c r="AU2412" s="20">
        <v>7</v>
      </c>
      <c r="AV2412" s="21">
        <v>5</v>
      </c>
      <c r="AW2412" s="15"/>
      <c r="AX2412" s="25">
        <v>4.8145921587784003E-2</v>
      </c>
      <c r="AY2412" s="26">
        <v>0.14978340036236701</v>
      </c>
      <c r="AZ2412" s="26">
        <v>0.665084037414999</v>
      </c>
      <c r="BA2412" s="26">
        <v>0.194753222212739</v>
      </c>
      <c r="BB2412" s="85">
        <v>4.9541298698386497E-3</v>
      </c>
      <c r="BC2412" s="88">
        <v>-6.7434974415227797</v>
      </c>
      <c r="BD2412" s="18">
        <v>43747</v>
      </c>
      <c r="BE2412" s="18">
        <v>43783</v>
      </c>
      <c r="BF2412" s="20">
        <v>158</v>
      </c>
      <c r="BG2412" s="18">
        <v>43969</v>
      </c>
    </row>
    <row r="2413" spans="2:59" x14ac:dyDescent="0.25">
      <c r="B2413" s="14" t="s">
        <v>7418</v>
      </c>
      <c r="C2413" s="14" t="s">
        <v>7419</v>
      </c>
      <c r="D2413" s="14" t="s">
        <v>7420</v>
      </c>
      <c r="E2413" s="16" t="s">
        <v>68</v>
      </c>
      <c r="F2413" s="16" t="s">
        <v>69</v>
      </c>
      <c r="G2413" s="81" t="s">
        <v>38</v>
      </c>
      <c r="H2413" s="82" t="s">
        <v>327</v>
      </c>
      <c r="I2413" s="17" t="s">
        <v>31</v>
      </c>
      <c r="J2413" s="17" t="s">
        <v>64</v>
      </c>
      <c r="L2413" s="18">
        <v>44022</v>
      </c>
      <c r="M2413" s="83">
        <v>892.77060000039603</v>
      </c>
      <c r="N2413" s="84">
        <v>892.77060000039603</v>
      </c>
      <c r="O2413" s="84">
        <v>1369.4046000000101</v>
      </c>
      <c r="P2413" s="85">
        <f t="shared" si="37"/>
        <v>0.65194070474160049</v>
      </c>
      <c r="Q2413" s="18">
        <v>43836</v>
      </c>
      <c r="R2413" s="86">
        <v>290043.37900000002</v>
      </c>
      <c r="S2413" s="86">
        <v>454121.55019091797</v>
      </c>
      <c r="T2413" s="15"/>
      <c r="U2413" s="19">
        <v>1.20021650855051E-2</v>
      </c>
      <c r="V2413" s="51">
        <v>1.2421294239175</v>
      </c>
      <c r="W2413" s="19">
        <v>-1.8259565851622001E-2</v>
      </c>
      <c r="X2413" s="51">
        <v>-1.03703933409633</v>
      </c>
      <c r="Y2413" s="19">
        <v>-0.33538090598478398</v>
      </c>
      <c r="Z2413" s="51">
        <v>-14.206417140230799</v>
      </c>
      <c r="AA2413" s="19">
        <v>-0.24727120502473601</v>
      </c>
      <c r="AB2413" s="51">
        <v>-4.1504535993153704</v>
      </c>
      <c r="AC2413" s="19">
        <v>-0.10116477899646301</v>
      </c>
      <c r="AD2413" s="51">
        <v>14.1693775986059</v>
      </c>
      <c r="AE2413" s="19">
        <v>-0.127129793268978</v>
      </c>
      <c r="AF2413" s="87">
        <v>5.0642527216987201</v>
      </c>
      <c r="AG2413" s="19">
        <v>1.5887534087596598E-2</v>
      </c>
      <c r="AH2413" s="51">
        <v>-0.21006758306612</v>
      </c>
      <c r="AI2413" s="19">
        <v>-0.31784830595279301</v>
      </c>
      <c r="AJ2413" s="51">
        <v>-18.0579133883002</v>
      </c>
      <c r="AK2413" s="19">
        <v>-0.107229399999633</v>
      </c>
      <c r="AL2413" s="19">
        <v>-3.4969513798387197E-2</v>
      </c>
      <c r="AM2413" s="51">
        <v>6.7184273588209198</v>
      </c>
      <c r="AN2413" s="15"/>
      <c r="AO2413" s="22">
        <v>8.8946077159634998E-2</v>
      </c>
      <c r="AP2413" s="22">
        <v>-0.14577124049363199</v>
      </c>
      <c r="AQ2413" s="22">
        <v>8.4637032714526897E-2</v>
      </c>
      <c r="AR2413" s="22">
        <v>-0.35163594500801998</v>
      </c>
      <c r="AS2413" s="20">
        <v>8</v>
      </c>
      <c r="AT2413" s="20">
        <v>4</v>
      </c>
      <c r="AU2413" s="20">
        <v>4</v>
      </c>
      <c r="AV2413" s="21">
        <v>8</v>
      </c>
      <c r="AW2413" s="15"/>
      <c r="AX2413" s="25">
        <v>0.376816733287415</v>
      </c>
      <c r="AY2413" s="26">
        <v>-0.53964262327644996</v>
      </c>
      <c r="AZ2413" s="26">
        <v>-7.6082555739844807E-2</v>
      </c>
      <c r="BA2413" s="26">
        <v>-0.70435839404126499</v>
      </c>
      <c r="BB2413" s="85">
        <v>3.8281172531569603E-2</v>
      </c>
      <c r="BC2413" s="88">
        <v>-49.886585746833603</v>
      </c>
      <c r="BD2413" s="18">
        <v>43836</v>
      </c>
      <c r="BE2413" s="18">
        <v>43914</v>
      </c>
      <c r="BF2413" s="20"/>
      <c r="BG2413" s="18"/>
    </row>
    <row r="2414" spans="2:59" x14ac:dyDescent="0.25">
      <c r="B2414" s="14" t="s">
        <v>7421</v>
      </c>
      <c r="C2414" s="14" t="s">
        <v>7422</v>
      </c>
      <c r="D2414" s="14" t="s">
        <v>7420</v>
      </c>
      <c r="E2414" s="16" t="s">
        <v>77</v>
      </c>
      <c r="F2414" s="16" t="s">
        <v>69</v>
      </c>
      <c r="G2414" s="81" t="s">
        <v>38</v>
      </c>
      <c r="H2414" s="82" t="s">
        <v>327</v>
      </c>
      <c r="I2414" s="17" t="s">
        <v>31</v>
      </c>
      <c r="J2414" s="17" t="s">
        <v>7423</v>
      </c>
      <c r="L2414" s="18">
        <v>44022</v>
      </c>
      <c r="M2414" s="83">
        <v>6483.8548000007904</v>
      </c>
      <c r="N2414" s="84">
        <v>6483.8548000007904</v>
      </c>
      <c r="O2414" s="84">
        <v>9939.8935000002402</v>
      </c>
      <c r="P2414" s="85">
        <f t="shared" si="37"/>
        <v>0.65230626464968</v>
      </c>
      <c r="Q2414" s="18">
        <v>43836</v>
      </c>
      <c r="R2414" s="86">
        <v>1360856.345</v>
      </c>
      <c r="S2414" s="86">
        <v>1683741.94751172</v>
      </c>
      <c r="T2414" s="15"/>
      <c r="U2414" s="19">
        <v>1.2005282960671999E-2</v>
      </c>
      <c r="V2414" s="51">
        <v>1.2424412114342001</v>
      </c>
      <c r="W2414" s="19">
        <v>-1.8170759071836101E-2</v>
      </c>
      <c r="X2414" s="51">
        <v>-1.02815865611774</v>
      </c>
      <c r="Y2414" s="19">
        <v>-0.33501621211238702</v>
      </c>
      <c r="Z2414" s="51">
        <v>-14.169947752991</v>
      </c>
      <c r="AA2414" s="19">
        <v>-0.24644042924133799</v>
      </c>
      <c r="AB2414" s="51">
        <v>-4.0673760209756402</v>
      </c>
      <c r="AC2414" s="19">
        <v>-9.9182292339683106E-2</v>
      </c>
      <c r="AD2414" s="51">
        <v>14.367626264283899</v>
      </c>
      <c r="AE2414" s="19">
        <v>-0.12424173425184599</v>
      </c>
      <c r="AF2414" s="87">
        <v>5.35305862341193</v>
      </c>
      <c r="AG2414" s="19">
        <v>1.5918135972242502E-2</v>
      </c>
      <c r="AH2414" s="51">
        <v>-0.207007394601533</v>
      </c>
      <c r="AI2414" s="19">
        <v>-0.31745346163108501</v>
      </c>
      <c r="AJ2414" s="51">
        <v>-18.018428956129402</v>
      </c>
      <c r="AK2414" s="19">
        <v>0.18709088479052299</v>
      </c>
      <c r="AL2414" s="19">
        <v>1.16261527346069E-2</v>
      </c>
      <c r="AM2414" s="51">
        <v>-69.786122535704607</v>
      </c>
      <c r="AN2414" s="15"/>
      <c r="AO2414" s="22">
        <v>8.8955984143540306E-2</v>
      </c>
      <c r="AP2414" s="22">
        <v>-0.14576869821306901</v>
      </c>
      <c r="AQ2414" s="22">
        <v>8.4735189701023006E-2</v>
      </c>
      <c r="AR2414" s="22">
        <v>-0.35157530595548497</v>
      </c>
      <c r="AS2414" s="20">
        <v>8</v>
      </c>
      <c r="AT2414" s="20">
        <v>4</v>
      </c>
      <c r="AU2414" s="20">
        <v>4</v>
      </c>
      <c r="AV2414" s="21">
        <v>8</v>
      </c>
      <c r="AW2414" s="15"/>
      <c r="AX2414" s="25">
        <v>0.376818099560915</v>
      </c>
      <c r="AY2414" s="26">
        <v>-0.53742035346476802</v>
      </c>
      <c r="AZ2414" s="26">
        <v>-7.4135954977464294E-2</v>
      </c>
      <c r="BA2414" s="26">
        <v>-0.70152489047995903</v>
      </c>
      <c r="BB2414" s="85">
        <v>3.8281464969259098E-2</v>
      </c>
      <c r="BC2414" s="88">
        <v>-49.874808014836198</v>
      </c>
      <c r="BD2414" s="18">
        <v>43836</v>
      </c>
      <c r="BE2414" s="18">
        <v>43914</v>
      </c>
      <c r="BF2414" s="20"/>
      <c r="BG2414" s="18"/>
    </row>
    <row r="2415" spans="2:59" x14ac:dyDescent="0.25">
      <c r="B2415" s="14" t="s">
        <v>7424</v>
      </c>
      <c r="C2415" s="14" t="s">
        <v>7425</v>
      </c>
      <c r="D2415" s="14" t="s">
        <v>7420</v>
      </c>
      <c r="E2415" s="16" t="s">
        <v>80</v>
      </c>
      <c r="F2415" s="16" t="s">
        <v>69</v>
      </c>
      <c r="G2415" s="81" t="s">
        <v>38</v>
      </c>
      <c r="H2415" s="82" t="s">
        <v>327</v>
      </c>
      <c r="I2415" s="17" t="s">
        <v>31</v>
      </c>
      <c r="J2415" s="17" t="s">
        <v>7426</v>
      </c>
      <c r="L2415" s="18">
        <v>44022</v>
      </c>
      <c r="M2415" s="83">
        <v>5304.1035000011298</v>
      </c>
      <c r="N2415" s="84">
        <v>5304.1035000011298</v>
      </c>
      <c r="O2415" s="84">
        <v>8198.3003000020999</v>
      </c>
      <c r="P2415" s="85">
        <f t="shared" si="37"/>
        <v>0.64697599574387032</v>
      </c>
      <c r="Q2415" s="18">
        <v>43836</v>
      </c>
      <c r="R2415" s="86">
        <v>4954056.6560000004</v>
      </c>
      <c r="S2415" s="86">
        <v>5409497.4080624999</v>
      </c>
      <c r="T2415" s="15"/>
      <c r="U2415" s="19">
        <v>1.19606299285806E-2</v>
      </c>
      <c r="V2415" s="51">
        <v>1.2379759082250501</v>
      </c>
      <c r="W2415" s="19">
        <v>-1.94692378154286E-2</v>
      </c>
      <c r="X2415" s="51">
        <v>-1.158006530477</v>
      </c>
      <c r="Y2415" s="19">
        <v>-0.34033368987031298</v>
      </c>
      <c r="Z2415" s="51">
        <v>-14.701695528783601</v>
      </c>
      <c r="AA2415" s="19">
        <v>-0.258509185478906</v>
      </c>
      <c r="AB2415" s="51">
        <v>-5.2742516447324297</v>
      </c>
      <c r="AC2415" s="19">
        <v>-0.127767139288189</v>
      </c>
      <c r="AD2415" s="51">
        <v>11.5091415694333</v>
      </c>
      <c r="AE2415" s="19">
        <v>-0.16557537308574</v>
      </c>
      <c r="AF2415" s="87">
        <v>1.21969474002253</v>
      </c>
      <c r="AG2415" s="19">
        <v>1.5470090107555699E-2</v>
      </c>
      <c r="AH2415" s="51">
        <v>-0.25181198107020503</v>
      </c>
      <c r="AI2415" s="19">
        <v>-0.32320998659182798</v>
      </c>
      <c r="AJ2415" s="51">
        <v>-18.594081452203699</v>
      </c>
      <c r="AK2415" s="19">
        <v>-2.8902850070153401E-2</v>
      </c>
      <c r="AL2415" s="19">
        <v>-1.9747388860196198E-3</v>
      </c>
      <c r="AM2415" s="51">
        <v>-91.385496021830505</v>
      </c>
      <c r="AN2415" s="15"/>
      <c r="AO2415" s="22">
        <v>8.8811896044790006E-2</v>
      </c>
      <c r="AP2415" s="22">
        <v>-0.14580639016727201</v>
      </c>
      <c r="AQ2415" s="22">
        <v>8.3300597321795095E-2</v>
      </c>
      <c r="AR2415" s="22">
        <v>-0.35246140564675399</v>
      </c>
      <c r="AS2415" s="20">
        <v>8</v>
      </c>
      <c r="AT2415" s="20">
        <v>4</v>
      </c>
      <c r="AU2415" s="20">
        <v>4</v>
      </c>
      <c r="AV2415" s="21">
        <v>8</v>
      </c>
      <c r="AW2415" s="15"/>
      <c r="AX2415" s="25">
        <v>0.37679966849100299</v>
      </c>
      <c r="AY2415" s="26">
        <v>-0.56971706435069802</v>
      </c>
      <c r="AZ2415" s="26">
        <v>-0.10242737188718801</v>
      </c>
      <c r="BA2415" s="26">
        <v>-0.74264292197221904</v>
      </c>
      <c r="BB2415" s="85">
        <v>3.8277342502842697E-2</v>
      </c>
      <c r="BC2415" s="88">
        <v>-50.046982299478302</v>
      </c>
      <c r="BD2415" s="18">
        <v>43836</v>
      </c>
      <c r="BE2415" s="18">
        <v>43914</v>
      </c>
      <c r="BF2415" s="20"/>
      <c r="BG2415" s="18"/>
    </row>
    <row r="2416" spans="2:59" x14ac:dyDescent="0.25">
      <c r="B2416" s="14" t="s">
        <v>7427</v>
      </c>
      <c r="C2416" s="14" t="s">
        <v>7428</v>
      </c>
      <c r="D2416" s="14" t="s">
        <v>7420</v>
      </c>
      <c r="E2416" s="16" t="s">
        <v>83</v>
      </c>
      <c r="F2416" s="16" t="s">
        <v>69</v>
      </c>
      <c r="G2416" s="81" t="s">
        <v>38</v>
      </c>
      <c r="H2416" s="82" t="s">
        <v>327</v>
      </c>
      <c r="I2416" s="17" t="s">
        <v>31</v>
      </c>
      <c r="J2416" s="17" t="s">
        <v>64</v>
      </c>
      <c r="L2416" s="18">
        <v>44022</v>
      </c>
      <c r="M2416" s="83">
        <v>844.57320000045002</v>
      </c>
      <c r="N2416" s="84">
        <v>844.57320000045002</v>
      </c>
      <c r="O2416" s="84">
        <v>1303.1543000005199</v>
      </c>
      <c r="P2416" s="85">
        <f t="shared" si="37"/>
        <v>0.64809915449008071</v>
      </c>
      <c r="Q2416" s="18">
        <v>43836</v>
      </c>
      <c r="R2416" s="86">
        <v>165037.89799999999</v>
      </c>
      <c r="S2416" s="86">
        <v>76912.205206054699</v>
      </c>
      <c r="T2416" s="15"/>
      <c r="U2416" s="19">
        <v>1.1941189086428499E-2</v>
      </c>
      <c r="V2416" s="51">
        <v>1.23603182400984</v>
      </c>
      <c r="W2416" s="19">
        <v>-2.0033331063132199E-2</v>
      </c>
      <c r="X2416" s="51">
        <v>-1.2144158552473501</v>
      </c>
      <c r="Y2416" s="19">
        <v>-0.33934817268338502</v>
      </c>
      <c r="Z2416" s="51">
        <v>-14.603143810090801</v>
      </c>
      <c r="AA2416" s="19">
        <v>-0.24564993437903501</v>
      </c>
      <c r="AB2416" s="51">
        <v>-3.9883265347452799</v>
      </c>
      <c r="AC2416" s="19">
        <v>-9.2318715646833902E-2</v>
      </c>
      <c r="AD2416" s="51">
        <v>15.0539839335688</v>
      </c>
      <c r="AE2416" s="19">
        <v>-0.13835151191146</v>
      </c>
      <c r="AF2416" s="87">
        <v>3.94208085745049</v>
      </c>
      <c r="AG2416" s="19">
        <v>1.52752930698625E-2</v>
      </c>
      <c r="AH2416" s="51">
        <v>-0.27129168483952498</v>
      </c>
      <c r="AI2416" s="19">
        <v>-0.32163939403370001</v>
      </c>
      <c r="AJ2416" s="51">
        <v>-18.437022196390899</v>
      </c>
      <c r="AK2416" s="19">
        <v>-0.15542679999998699</v>
      </c>
      <c r="AL2416" s="19">
        <v>-4.9702909510451698E-2</v>
      </c>
      <c r="AM2416" s="51">
        <v>0.40376862343691799</v>
      </c>
      <c r="AN2416" s="15"/>
      <c r="AO2416" s="22">
        <v>8.8749265883961898E-2</v>
      </c>
      <c r="AP2416" s="22">
        <v>-0.14582277856519801</v>
      </c>
      <c r="AQ2416" s="22">
        <v>8.26775486330735E-2</v>
      </c>
      <c r="AR2416" s="22">
        <v>-0.35284631229587798</v>
      </c>
      <c r="AS2416" s="20">
        <v>8</v>
      </c>
      <c r="AT2416" s="20">
        <v>4</v>
      </c>
      <c r="AU2416" s="20">
        <v>4</v>
      </c>
      <c r="AV2416" s="21">
        <v>8</v>
      </c>
      <c r="AW2416" s="15"/>
      <c r="AX2416" s="25">
        <v>0.376964606841793</v>
      </c>
      <c r="AY2416" s="26">
        <v>-0.53486679878642496</v>
      </c>
      <c r="AZ2416" s="26">
        <v>-7.2451193671668093E-2</v>
      </c>
      <c r="BA2416" s="26">
        <v>-0.69775129033405403</v>
      </c>
      <c r="BB2416" s="85">
        <v>3.8293179021384301E-2</v>
      </c>
      <c r="BC2416" s="88">
        <v>-49.856498190609301</v>
      </c>
      <c r="BD2416" s="18">
        <v>43836</v>
      </c>
      <c r="BE2416" s="18">
        <v>43914</v>
      </c>
      <c r="BF2416" s="20"/>
      <c r="BG2416" s="18"/>
    </row>
    <row r="2417" spans="2:59" x14ac:dyDescent="0.25">
      <c r="B2417" s="14" t="s">
        <v>7429</v>
      </c>
      <c r="C2417" s="14" t="s">
        <v>7430</v>
      </c>
      <c r="D2417" s="14" t="s">
        <v>7420</v>
      </c>
      <c r="E2417" s="16" t="s">
        <v>87</v>
      </c>
      <c r="F2417" s="16" t="s">
        <v>69</v>
      </c>
      <c r="G2417" s="81" t="s">
        <v>38</v>
      </c>
      <c r="H2417" s="82" t="s">
        <v>327</v>
      </c>
      <c r="I2417" s="17" t="s">
        <v>31</v>
      </c>
      <c r="J2417" s="17" t="s">
        <v>64</v>
      </c>
      <c r="L2417" s="18">
        <v>44022</v>
      </c>
      <c r="M2417" s="83">
        <v>902.88929999992297</v>
      </c>
      <c r="N2417" s="84">
        <v>902.88929999992297</v>
      </c>
      <c r="O2417" s="84">
        <v>902.88929999992297</v>
      </c>
      <c r="P2417" s="85">
        <f t="shared" si="37"/>
        <v>1</v>
      </c>
      <c r="Q2417" s="18">
        <v>44022</v>
      </c>
      <c r="R2417" s="86">
        <v>0</v>
      </c>
      <c r="S2417" s="86">
        <v>0</v>
      </c>
      <c r="T2417" s="15"/>
      <c r="U2417" s="19">
        <v>0</v>
      </c>
      <c r="V2417" s="51">
        <v>4.1912915366992799E-2</v>
      </c>
      <c r="W2417" s="19">
        <v>0</v>
      </c>
      <c r="X2417" s="51">
        <v>0.78891725106586796</v>
      </c>
      <c r="Y2417" s="19">
        <v>0</v>
      </c>
      <c r="Z2417" s="51">
        <v>19.3316734582477</v>
      </c>
      <c r="AA2417" s="19">
        <v>0</v>
      </c>
      <c r="AB2417" s="51">
        <v>20.576666903158198</v>
      </c>
      <c r="AC2417" s="19">
        <v>1.46948754209006E-2</v>
      </c>
      <c r="AD2417" s="51">
        <v>25.755343040334999</v>
      </c>
      <c r="AE2417" s="19"/>
      <c r="AF2417" s="87"/>
      <c r="AG2417" s="19">
        <v>0</v>
      </c>
      <c r="AH2417" s="51">
        <v>-1.79882099182578</v>
      </c>
      <c r="AI2417" s="19">
        <v>0</v>
      </c>
      <c r="AJ2417" s="51">
        <v>13.726917206993701</v>
      </c>
      <c r="AK2417" s="19">
        <v>-9.7110700000484898E-2</v>
      </c>
      <c r="AL2417" s="19">
        <v>-3.6778441068236099E-2</v>
      </c>
      <c r="AM2417" s="51">
        <v>11.7047078753822</v>
      </c>
      <c r="AN2417" s="15"/>
      <c r="AO2417" s="22">
        <v>0</v>
      </c>
      <c r="AP2417" s="22">
        <v>0</v>
      </c>
      <c r="AQ2417" s="22">
        <v>0</v>
      </c>
      <c r="AR2417" s="22">
        <v>0</v>
      </c>
      <c r="AS2417" s="20">
        <v>0</v>
      </c>
      <c r="AT2417" s="20">
        <v>0</v>
      </c>
      <c r="AU2417" s="20">
        <v>7</v>
      </c>
      <c r="AV2417" s="21">
        <v>5</v>
      </c>
      <c r="AW2417" s="15"/>
      <c r="AX2417" s="25">
        <v>0</v>
      </c>
      <c r="AY2417" s="26">
        <v>-115.173126170179</v>
      </c>
      <c r="AZ2417" s="26">
        <v>0.54146558877982898</v>
      </c>
      <c r="BA2417" s="26">
        <v>-15.964106449086101</v>
      </c>
      <c r="BB2417" s="85">
        <v>0</v>
      </c>
      <c r="BC2417" s="88">
        <v>0</v>
      </c>
      <c r="BD2417" s="18">
        <v>43657</v>
      </c>
      <c r="BE2417" s="18"/>
      <c r="BF2417" s="20"/>
      <c r="BG2417" s="18"/>
    </row>
    <row r="2418" spans="2:59" x14ac:dyDescent="0.25">
      <c r="B2418" s="14" t="s">
        <v>7431</v>
      </c>
      <c r="C2418" s="14" t="s">
        <v>7432</v>
      </c>
      <c r="D2418" s="14" t="s">
        <v>7420</v>
      </c>
      <c r="E2418" s="16" t="s">
        <v>91</v>
      </c>
      <c r="F2418" s="16" t="s">
        <v>69</v>
      </c>
      <c r="G2418" s="81" t="s">
        <v>38</v>
      </c>
      <c r="H2418" s="82" t="s">
        <v>327</v>
      </c>
      <c r="I2418" s="17" t="s">
        <v>31</v>
      </c>
      <c r="J2418" s="17" t="s">
        <v>7242</v>
      </c>
      <c r="L2418" s="18">
        <v>44022</v>
      </c>
      <c r="M2418" s="83">
        <v>849.62760000024002</v>
      </c>
      <c r="N2418" s="84">
        <v>849.62760000024002</v>
      </c>
      <c r="O2418" s="84">
        <v>1317.9222999997401</v>
      </c>
      <c r="P2418" s="85">
        <f t="shared" si="37"/>
        <v>0.64467199621738525</v>
      </c>
      <c r="Q2418" s="18">
        <v>43836</v>
      </c>
      <c r="R2418" s="86">
        <v>2184976.8110000002</v>
      </c>
      <c r="S2418" s="86">
        <v>2586020.6854179702</v>
      </c>
      <c r="T2418" s="15"/>
      <c r="U2418" s="19">
        <v>1.19412573840236E-2</v>
      </c>
      <c r="V2418" s="51">
        <v>1.23603865376936</v>
      </c>
      <c r="W2418" s="19">
        <v>-2.0033301175317299E-2</v>
      </c>
      <c r="X2418" s="51">
        <v>-1.21441286646586</v>
      </c>
      <c r="Y2418" s="19">
        <v>-0.34263243019348</v>
      </c>
      <c r="Z2418" s="51">
        <v>-14.9315695611003</v>
      </c>
      <c r="AA2418" s="19">
        <v>-0.26369618401455203</v>
      </c>
      <c r="AB2418" s="51">
        <v>-5.7929514982970396</v>
      </c>
      <c r="AC2418" s="19">
        <v>-0.13991113918571499</v>
      </c>
      <c r="AD2418" s="51">
        <v>10.2947415796807</v>
      </c>
      <c r="AE2418" s="19">
        <v>-0.18293308837484801</v>
      </c>
      <c r="AF2418" s="87">
        <v>-0.51607678888831299</v>
      </c>
      <c r="AG2418" s="19">
        <v>1.52753588045016E-2</v>
      </c>
      <c r="AH2418" s="51">
        <v>-0.271285111375619</v>
      </c>
      <c r="AI2418" s="19">
        <v>-0.32569773255730999</v>
      </c>
      <c r="AJ2418" s="51">
        <v>-18.842856048751901</v>
      </c>
      <c r="AK2418" s="19">
        <v>-0.150372399999469</v>
      </c>
      <c r="AL2418" s="19">
        <v>-1.09228443825486E-2</v>
      </c>
      <c r="AM2418" s="51">
        <v>-103.532451014733</v>
      </c>
      <c r="AN2418" s="15"/>
      <c r="AO2418" s="22">
        <v>8.87491928206873E-2</v>
      </c>
      <c r="AP2418" s="22">
        <v>-0.145822711409855</v>
      </c>
      <c r="AQ2418" s="22">
        <v>8.2677460779523204E-2</v>
      </c>
      <c r="AR2418" s="22">
        <v>-0.35284632739785599</v>
      </c>
      <c r="AS2418" s="20">
        <v>8</v>
      </c>
      <c r="AT2418" s="20">
        <v>4</v>
      </c>
      <c r="AU2418" s="20">
        <v>4</v>
      </c>
      <c r="AV2418" s="21">
        <v>8</v>
      </c>
      <c r="AW2418" s="15"/>
      <c r="AX2418" s="25">
        <v>0.37679187228961403</v>
      </c>
      <c r="AY2418" s="26">
        <v>-0.58360439310399703</v>
      </c>
      <c r="AZ2418" s="26">
        <v>-0.114593157615218</v>
      </c>
      <c r="BA2418" s="26">
        <v>-0.76028207085983002</v>
      </c>
      <c r="BB2418" s="85">
        <v>3.8275572935890498E-2</v>
      </c>
      <c r="BC2418" s="88">
        <v>-50.121657399635303</v>
      </c>
      <c r="BD2418" s="18">
        <v>43836</v>
      </c>
      <c r="BE2418" s="18">
        <v>43914</v>
      </c>
      <c r="BF2418" s="20"/>
      <c r="BG2418" s="18"/>
    </row>
    <row r="2419" spans="2:59" x14ac:dyDescent="0.25">
      <c r="B2419" s="14" t="s">
        <v>7433</v>
      </c>
      <c r="C2419" s="14" t="s">
        <v>7434</v>
      </c>
      <c r="D2419" s="14" t="s">
        <v>7420</v>
      </c>
      <c r="E2419" s="16" t="s">
        <v>94</v>
      </c>
      <c r="F2419" s="16" t="s">
        <v>69</v>
      </c>
      <c r="G2419" s="81" t="s">
        <v>38</v>
      </c>
      <c r="H2419" s="82" t="s">
        <v>327</v>
      </c>
      <c r="I2419" s="17" t="s">
        <v>31</v>
      </c>
      <c r="J2419" s="17" t="s">
        <v>7245</v>
      </c>
      <c r="L2419" s="18">
        <v>44022</v>
      </c>
      <c r="M2419" s="83">
        <v>716.96069999970496</v>
      </c>
      <c r="N2419" s="84">
        <v>716.96069999970496</v>
      </c>
      <c r="O2419" s="84">
        <v>1116.67610000074</v>
      </c>
      <c r="P2419" s="85">
        <f t="shared" si="37"/>
        <v>0.64204893433219345</v>
      </c>
      <c r="Q2419" s="18">
        <v>43836</v>
      </c>
      <c r="R2419" s="86">
        <v>3985890.611</v>
      </c>
      <c r="S2419" s="86">
        <v>4215662.0994882798</v>
      </c>
      <c r="T2419" s="15"/>
      <c r="U2419" s="19">
        <v>1.1918998570763501E-2</v>
      </c>
      <c r="V2419" s="51">
        <v>1.2338127724433401</v>
      </c>
      <c r="W2419" s="19">
        <v>-2.0677539790995101E-2</v>
      </c>
      <c r="X2419" s="51">
        <v>-1.2788367280336399</v>
      </c>
      <c r="Y2419" s="19">
        <v>-0.34524980089394403</v>
      </c>
      <c r="Z2419" s="51">
        <v>-15.193306631146701</v>
      </c>
      <c r="AA2419" s="19">
        <v>-0.26957984785636702</v>
      </c>
      <c r="AB2419" s="51">
        <v>-6.38131788247847</v>
      </c>
      <c r="AC2419" s="19">
        <v>-0.15358324262706399</v>
      </c>
      <c r="AD2419" s="51">
        <v>8.9275312355457608</v>
      </c>
      <c r="AE2419" s="19">
        <v>-0.20232912636216499</v>
      </c>
      <c r="AF2419" s="87">
        <v>-2.4556805876200101</v>
      </c>
      <c r="AG2419" s="19">
        <v>1.5052769354952001E-2</v>
      </c>
      <c r="AH2419" s="51">
        <v>-0.29354405633057501</v>
      </c>
      <c r="AI2419" s="19">
        <v>-0.32852973198343499</v>
      </c>
      <c r="AJ2419" s="51">
        <v>-19.126055991364399</v>
      </c>
      <c r="AK2419" s="19">
        <v>-0.28303930000052802</v>
      </c>
      <c r="AL2419" s="19">
        <v>-2.21759403530086E-2</v>
      </c>
      <c r="AM2419" s="51">
        <v>-116.79914101481</v>
      </c>
      <c r="AN2419" s="15"/>
      <c r="AO2419" s="22">
        <v>8.8677630854363101E-2</v>
      </c>
      <c r="AP2419" s="22">
        <v>-0.145841550191981</v>
      </c>
      <c r="AQ2419" s="22">
        <v>8.1965829456748907E-2</v>
      </c>
      <c r="AR2419" s="22">
        <v>-0.35328594334714603</v>
      </c>
      <c r="AS2419" s="20">
        <v>8</v>
      </c>
      <c r="AT2419" s="20">
        <v>4</v>
      </c>
      <c r="AU2419" s="20">
        <v>4</v>
      </c>
      <c r="AV2419" s="21">
        <v>8</v>
      </c>
      <c r="AW2419" s="15"/>
      <c r="AX2419" s="25">
        <v>0.376783248692518</v>
      </c>
      <c r="AY2419" s="26">
        <v>-0.59936138706780195</v>
      </c>
      <c r="AZ2419" s="26">
        <v>-0.12839734021031299</v>
      </c>
      <c r="BA2419" s="26">
        <v>-0.78026582841266601</v>
      </c>
      <c r="BB2419" s="85">
        <v>3.8273581318717297E-2</v>
      </c>
      <c r="BC2419" s="88">
        <v>-50.206868401728599</v>
      </c>
      <c r="BD2419" s="18">
        <v>43836</v>
      </c>
      <c r="BE2419" s="18">
        <v>43914</v>
      </c>
      <c r="BF2419" s="20"/>
      <c r="BG2419" s="18"/>
    </row>
    <row r="2420" spans="2:59" x14ac:dyDescent="0.25">
      <c r="B2420" s="14" t="s">
        <v>7435</v>
      </c>
      <c r="C2420" s="14" t="s">
        <v>7436</v>
      </c>
      <c r="D2420" s="14" t="s">
        <v>7437</v>
      </c>
      <c r="E2420" s="16" t="s">
        <v>73</v>
      </c>
      <c r="F2420" s="16" t="s">
        <v>69</v>
      </c>
      <c r="G2420" s="81" t="s">
        <v>703</v>
      </c>
      <c r="H2420" s="82" t="s">
        <v>704</v>
      </c>
      <c r="I2420" s="17" t="s">
        <v>31</v>
      </c>
      <c r="J2420" s="17" t="s">
        <v>7438</v>
      </c>
      <c r="L2420" s="18">
        <v>44022</v>
      </c>
      <c r="M2420" s="83">
        <v>1035.9321999996901</v>
      </c>
      <c r="N2420" s="84">
        <v>1035.9321999996901</v>
      </c>
      <c r="O2420" s="84">
        <v>1035.9321999996901</v>
      </c>
      <c r="P2420" s="85">
        <f t="shared" si="37"/>
        <v>1</v>
      </c>
      <c r="Q2420" s="18">
        <v>44022</v>
      </c>
      <c r="R2420" s="86">
        <v>4080065.452</v>
      </c>
      <c r="S2420" s="86">
        <v>8544883.4758437499</v>
      </c>
      <c r="T2420" s="15"/>
      <c r="U2420" s="19">
        <v>1.6024470824049799E-5</v>
      </c>
      <c r="V2420" s="51">
        <v>4.3515362449397799E-2</v>
      </c>
      <c r="W2420" s="19">
        <v>4.8308338955393998E-4</v>
      </c>
      <c r="X2420" s="51">
        <v>0.83722559002126196</v>
      </c>
      <c r="Y2420" s="19">
        <v>9.1903707980236504E-3</v>
      </c>
      <c r="Z2420" s="51">
        <v>20.250710538064599</v>
      </c>
      <c r="AA2420" s="19">
        <v>1.9448532782917E-2</v>
      </c>
      <c r="AB2420" s="51">
        <v>22.5215201814426</v>
      </c>
      <c r="AC2420" s="19">
        <v>2.4539728039599099E-2</v>
      </c>
      <c r="AD2420" s="51">
        <v>26.739828302204799</v>
      </c>
      <c r="AE2420" s="19"/>
      <c r="AF2420" s="87"/>
      <c r="AG2420" s="19">
        <v>1.61136889801128E-4</v>
      </c>
      <c r="AH2420" s="51">
        <v>-1.7827073028456699</v>
      </c>
      <c r="AI2420" s="19">
        <v>9.7904420981649292E-3</v>
      </c>
      <c r="AJ2420" s="51">
        <v>14.705961416810201</v>
      </c>
      <c r="AK2420" s="19">
        <v>3.58503678198758E-2</v>
      </c>
      <c r="AL2420" s="19">
        <v>1.42801067213441E-2</v>
      </c>
      <c r="AM2420" s="51">
        <v>31.996511585224699</v>
      </c>
      <c r="AN2420" s="15"/>
      <c r="AO2420" s="22">
        <v>1.0539007853367401E-3</v>
      </c>
      <c r="AP2420" s="22">
        <v>0</v>
      </c>
      <c r="AQ2420" s="22">
        <v>2.9813494747941102E-3</v>
      </c>
      <c r="AR2420" s="22">
        <v>1.61136889801128E-4</v>
      </c>
      <c r="AS2420" s="20">
        <v>12</v>
      </c>
      <c r="AT2420" s="20">
        <v>0</v>
      </c>
      <c r="AU2420" s="20">
        <v>7</v>
      </c>
      <c r="AV2420" s="21">
        <v>5</v>
      </c>
      <c r="AW2420" s="15"/>
      <c r="AX2420" s="25">
        <v>1.48579636111663E-3</v>
      </c>
      <c r="AY2420" s="26">
        <v>-7.0011855543634702</v>
      </c>
      <c r="AZ2420" s="26">
        <v>0.60662253696864399</v>
      </c>
      <c r="BA2420" s="26">
        <v>-9.6449555459548701</v>
      </c>
      <c r="BB2420" s="85">
        <v>1.53548688443976E-4</v>
      </c>
      <c r="BC2420" s="88">
        <v>0</v>
      </c>
      <c r="BD2420" s="18">
        <v>44022</v>
      </c>
      <c r="BE2420" s="18"/>
      <c r="BF2420" s="20"/>
      <c r="BG2420" s="18"/>
    </row>
    <row r="2421" spans="2:59" x14ac:dyDescent="0.25">
      <c r="B2421" s="14" t="s">
        <v>7439</v>
      </c>
      <c r="C2421" s="14" t="s">
        <v>7440</v>
      </c>
      <c r="D2421" s="14" t="s">
        <v>7437</v>
      </c>
      <c r="E2421" s="16" t="s">
        <v>77</v>
      </c>
      <c r="F2421" s="16" t="s">
        <v>69</v>
      </c>
      <c r="G2421" s="81" t="s">
        <v>703</v>
      </c>
      <c r="H2421" s="82" t="s">
        <v>704</v>
      </c>
      <c r="I2421" s="17" t="s">
        <v>31</v>
      </c>
      <c r="J2421" s="17" t="s">
        <v>7441</v>
      </c>
      <c r="L2421" s="18">
        <v>44022</v>
      </c>
      <c r="M2421" s="83">
        <v>5299.4118999987804</v>
      </c>
      <c r="N2421" s="84">
        <v>5299.4118999987804</v>
      </c>
      <c r="O2421" s="84">
        <v>5299.4118999987804</v>
      </c>
      <c r="P2421" s="85">
        <f t="shared" si="37"/>
        <v>1</v>
      </c>
      <c r="Q2421" s="18">
        <v>44022</v>
      </c>
      <c r="R2421" s="86">
        <v>3150122.4449999998</v>
      </c>
      <c r="S2421" s="86">
        <v>2104818.3081914098</v>
      </c>
      <c r="T2421" s="15"/>
      <c r="U2421" s="19">
        <v>4.3023828766308699E-6</v>
      </c>
      <c r="V2421" s="51">
        <v>4.23431536546559E-2</v>
      </c>
      <c r="W2421" s="19">
        <v>1.3044658044236701E-4</v>
      </c>
      <c r="X2421" s="51">
        <v>0.80196190911010501</v>
      </c>
      <c r="Y2421" s="19">
        <v>6.6113593275076701E-3</v>
      </c>
      <c r="Z2421" s="51">
        <v>19.992809390998399</v>
      </c>
      <c r="AA2421" s="19">
        <v>1.5842440763663E-2</v>
      </c>
      <c r="AB2421" s="51">
        <v>22.160910979524498</v>
      </c>
      <c r="AC2421" s="19">
        <v>3.9734508663968902E-2</v>
      </c>
      <c r="AD2421" s="51">
        <v>28.259306364663601</v>
      </c>
      <c r="AE2421" s="19">
        <v>6.23920900816302E-2</v>
      </c>
      <c r="AF2421" s="87">
        <v>24.016441056766801</v>
      </c>
      <c r="AG2421" s="19">
        <v>4.36293867096538E-5</v>
      </c>
      <c r="AH2421" s="51">
        <v>-1.79445805315481</v>
      </c>
      <c r="AI2421" s="19">
        <v>7.0167593603400703E-3</v>
      </c>
      <c r="AJ2421" s="51">
        <v>14.428593143035</v>
      </c>
      <c r="AK2421" s="19">
        <v>0.48569981395150502</v>
      </c>
      <c r="AL2421" s="19">
        <v>3.1828714863877401E-2</v>
      </c>
      <c r="AM2421" s="51">
        <v>14.5102439066395</v>
      </c>
      <c r="AN2421" s="15"/>
      <c r="AO2421" s="22">
        <v>1.0347162024118E-3</v>
      </c>
      <c r="AP2421" s="22">
        <v>3.4348686313023799E-6</v>
      </c>
      <c r="AQ2421" s="22">
        <v>2.4115305168379599E-3</v>
      </c>
      <c r="AR2421" s="22">
        <v>4.36293867096538E-5</v>
      </c>
      <c r="AS2421" s="20">
        <v>12</v>
      </c>
      <c r="AT2421" s="20">
        <v>0</v>
      </c>
      <c r="AU2421" s="20">
        <v>7</v>
      </c>
      <c r="AV2421" s="21">
        <v>5</v>
      </c>
      <c r="AW2421" s="15"/>
      <c r="AX2421" s="25">
        <v>1.3573958331562601E-3</v>
      </c>
      <c r="AY2421" s="26">
        <v>-10.170964685647</v>
      </c>
      <c r="AZ2421" s="26">
        <v>0.59478785287137703</v>
      </c>
      <c r="BA2421" s="26">
        <v>-11.9529790534725</v>
      </c>
      <c r="BB2421" s="85">
        <v>1.4028248582988599E-4</v>
      </c>
      <c r="BC2421" s="88">
        <v>0</v>
      </c>
      <c r="BD2421" s="18">
        <v>44022</v>
      </c>
      <c r="BE2421" s="18"/>
      <c r="BF2421" s="20"/>
      <c r="BG2421" s="18"/>
    </row>
    <row r="2422" spans="2:59" x14ac:dyDescent="0.25">
      <c r="B2422" s="14" t="s">
        <v>7442</v>
      </c>
      <c r="C2422" s="14" t="s">
        <v>7443</v>
      </c>
      <c r="D2422" s="14" t="s">
        <v>7437</v>
      </c>
      <c r="E2422" s="16" t="s">
        <v>3084</v>
      </c>
      <c r="F2422" s="16" t="s">
        <v>69</v>
      </c>
      <c r="G2422" s="81" t="s">
        <v>703</v>
      </c>
      <c r="H2422" s="82" t="s">
        <v>704</v>
      </c>
      <c r="I2422" s="17" t="s">
        <v>31</v>
      </c>
      <c r="J2422" s="17" t="s">
        <v>7444</v>
      </c>
      <c r="L2422" s="18">
        <v>44022</v>
      </c>
      <c r="M2422" s="83">
        <v>1140.6522000003599</v>
      </c>
      <c r="N2422" s="84">
        <v>1140.6522000003599</v>
      </c>
      <c r="O2422" s="84">
        <v>1140.6522000003599</v>
      </c>
      <c r="P2422" s="85">
        <f t="shared" si="37"/>
        <v>1</v>
      </c>
      <c r="Q2422" s="18">
        <v>44022</v>
      </c>
      <c r="R2422" s="86">
        <v>761795949.60300004</v>
      </c>
      <c r="S2422" s="86">
        <v>462349381.04100001</v>
      </c>
      <c r="T2422" s="15"/>
      <c r="U2422" s="19">
        <v>5.9615376812871503E-6</v>
      </c>
      <c r="V2422" s="51">
        <v>4.2509069135121501E-2</v>
      </c>
      <c r="W2422" s="19">
        <v>1.79666347321472E-4</v>
      </c>
      <c r="X2422" s="51">
        <v>0.80688388579801495</v>
      </c>
      <c r="Y2422" s="19">
        <v>7.8878681961214205E-3</v>
      </c>
      <c r="Z2422" s="51">
        <v>20.120460277859799</v>
      </c>
      <c r="AA2422" s="19">
        <v>1.91837414131442E-2</v>
      </c>
      <c r="AB2422" s="51">
        <v>22.495041044487198</v>
      </c>
      <c r="AC2422" s="19">
        <v>4.7335353167000001E-2</v>
      </c>
      <c r="AD2422" s="51">
        <v>29.019390814966801</v>
      </c>
      <c r="AE2422" s="19">
        <v>7.44643372545397E-2</v>
      </c>
      <c r="AF2422" s="87">
        <v>25.223665774043202</v>
      </c>
      <c r="AG2422" s="19">
        <v>6.00569692323916E-5</v>
      </c>
      <c r="AH2422" s="51">
        <v>-1.79281529490254</v>
      </c>
      <c r="AI2422" s="19">
        <v>8.4042216312809597E-3</v>
      </c>
      <c r="AJ2422" s="51">
        <v>14.567339370129</v>
      </c>
      <c r="AK2422" s="19">
        <v>0.14054202364059201</v>
      </c>
      <c r="AL2422" s="19">
        <v>2.7558215851968298E-2</v>
      </c>
      <c r="AM2422" s="51">
        <v>8.8347513014014094</v>
      </c>
      <c r="AN2422" s="15"/>
      <c r="AO2422" s="22">
        <v>1.0456742747919599E-3</v>
      </c>
      <c r="AP2422" s="22">
        <v>5.4355805332306798E-6</v>
      </c>
      <c r="AQ2422" s="22">
        <v>2.62113456665247E-3</v>
      </c>
      <c r="AR2422" s="22">
        <v>6.00569692323916E-5</v>
      </c>
      <c r="AS2422" s="20">
        <v>12</v>
      </c>
      <c r="AT2422" s="20">
        <v>0</v>
      </c>
      <c r="AU2422" s="20">
        <v>7</v>
      </c>
      <c r="AV2422" s="21">
        <v>5</v>
      </c>
      <c r="AW2422" s="15"/>
      <c r="AX2422" s="25">
        <v>1.42360091213732E-3</v>
      </c>
      <c r="AY2422" s="26">
        <v>-7.5244672923072402</v>
      </c>
      <c r="AZ2422" s="26">
        <v>0.60589358130710003</v>
      </c>
      <c r="BA2422" s="26">
        <v>-10.291547807501001</v>
      </c>
      <c r="BB2422" s="85">
        <v>1.4712264864257901E-4</v>
      </c>
      <c r="BC2422" s="88">
        <v>0</v>
      </c>
      <c r="BD2422" s="18">
        <v>44022</v>
      </c>
      <c r="BE2422" s="18"/>
      <c r="BF2422" s="20"/>
      <c r="BG2422" s="18"/>
    </row>
    <row r="2423" spans="2:59" x14ac:dyDescent="0.25">
      <c r="B2423" s="14" t="s">
        <v>7445</v>
      </c>
      <c r="C2423" s="14" t="s">
        <v>7446</v>
      </c>
      <c r="D2423" s="14" t="s">
        <v>7437</v>
      </c>
      <c r="E2423" s="16" t="s">
        <v>80</v>
      </c>
      <c r="F2423" s="16" t="s">
        <v>69</v>
      </c>
      <c r="G2423" s="81" t="s">
        <v>703</v>
      </c>
      <c r="H2423" s="82" t="s">
        <v>704</v>
      </c>
      <c r="I2423" s="17" t="s">
        <v>31</v>
      </c>
      <c r="J2423" s="17" t="s">
        <v>7447</v>
      </c>
      <c r="L2423" s="18">
        <v>44022</v>
      </c>
      <c r="M2423" s="83">
        <v>1405.3233000002799</v>
      </c>
      <c r="N2423" s="84">
        <v>1405.3233000002799</v>
      </c>
      <c r="O2423" s="84">
        <v>1405.3233000002799</v>
      </c>
      <c r="P2423" s="85">
        <f t="shared" si="37"/>
        <v>1</v>
      </c>
      <c r="Q2423" s="18">
        <v>44022</v>
      </c>
      <c r="R2423" s="86">
        <v>871277416.20099998</v>
      </c>
      <c r="S2423" s="86">
        <v>666200477.31599998</v>
      </c>
      <c r="T2423" s="15"/>
      <c r="U2423" s="19">
        <v>5.1234037528047304E-6</v>
      </c>
      <c r="V2423" s="51">
        <v>4.24252557422733E-2</v>
      </c>
      <c r="W2423" s="19">
        <v>1.5507733405684099E-4</v>
      </c>
      <c r="X2423" s="51">
        <v>0.80442498447155197</v>
      </c>
      <c r="Y2423" s="19">
        <v>6.6612030550459202E-3</v>
      </c>
      <c r="Z2423" s="51">
        <v>19.9977937637595</v>
      </c>
      <c r="AA2423" s="19">
        <v>1.58927140237211E-2</v>
      </c>
      <c r="AB2423" s="51">
        <v>22.165938305522999</v>
      </c>
      <c r="AC2423" s="19">
        <v>3.9785931803635301E-2</v>
      </c>
      <c r="AD2423" s="51">
        <v>28.2644486786157</v>
      </c>
      <c r="AE2423" s="19">
        <v>6.2444673920253997E-2</v>
      </c>
      <c r="AF2423" s="87">
        <v>24.0216994406364</v>
      </c>
      <c r="AG2423" s="19">
        <v>5.1876875659218099E-5</v>
      </c>
      <c r="AH2423" s="51">
        <v>-1.79363330425986</v>
      </c>
      <c r="AI2423" s="19">
        <v>7.0666197243554104E-3</v>
      </c>
      <c r="AJ2423" s="51">
        <v>14.4335791794292</v>
      </c>
      <c r="AK2423" s="19">
        <v>0.39897196726815298</v>
      </c>
      <c r="AL2423" s="19">
        <v>3.4647037613467498E-2</v>
      </c>
      <c r="AM2423" s="51">
        <v>58.7603516575182</v>
      </c>
      <c r="AN2423" s="15"/>
      <c r="AO2423" s="22">
        <v>1.03466414111608E-3</v>
      </c>
      <c r="AP2423" s="22">
        <v>3.9143997128121597E-6</v>
      </c>
      <c r="AQ2423" s="22">
        <v>2.4180465643439701E-3</v>
      </c>
      <c r="AR2423" s="22">
        <v>5.1876875659218099E-5</v>
      </c>
      <c r="AS2423" s="20">
        <v>12</v>
      </c>
      <c r="AT2423" s="20">
        <v>0</v>
      </c>
      <c r="AU2423" s="20">
        <v>7</v>
      </c>
      <c r="AV2423" s="21">
        <v>5</v>
      </c>
      <c r="AW2423" s="15"/>
      <c r="AX2423" s="25">
        <v>1.3557579239704899E-3</v>
      </c>
      <c r="AY2423" s="26">
        <v>-10.144618656631801</v>
      </c>
      <c r="AZ2423" s="26">
        <v>0.59494977214308198</v>
      </c>
      <c r="BA2423" s="26">
        <v>-11.9445441613934</v>
      </c>
      <c r="BB2423" s="85">
        <v>1.4011330849982099E-4</v>
      </c>
      <c r="BC2423" s="88">
        <v>0</v>
      </c>
      <c r="BD2423" s="18">
        <v>44022</v>
      </c>
      <c r="BE2423" s="18"/>
      <c r="BF2423" s="20"/>
      <c r="BG2423" s="18"/>
    </row>
    <row r="2424" spans="2:59" x14ac:dyDescent="0.25">
      <c r="B2424" s="14" t="s">
        <v>7448</v>
      </c>
      <c r="C2424" s="14" t="s">
        <v>7449</v>
      </c>
      <c r="D2424" s="14" t="s">
        <v>7437</v>
      </c>
      <c r="E2424" s="16" t="s">
        <v>83</v>
      </c>
      <c r="F2424" s="16" t="s">
        <v>69</v>
      </c>
      <c r="G2424" s="81" t="s">
        <v>703</v>
      </c>
      <c r="H2424" s="82" t="s">
        <v>704</v>
      </c>
      <c r="I2424" s="17" t="s">
        <v>31</v>
      </c>
      <c r="J2424" s="17" t="s">
        <v>7450</v>
      </c>
      <c r="L2424" s="18">
        <v>44022</v>
      </c>
      <c r="M2424" s="83">
        <v>1063.75799999945</v>
      </c>
      <c r="N2424" s="84">
        <v>1063.75799999945</v>
      </c>
      <c r="O2424" s="84">
        <v>1063.75799999945</v>
      </c>
      <c r="P2424" s="85">
        <f t="shared" si="37"/>
        <v>1</v>
      </c>
      <c r="Q2424" s="18">
        <v>44022</v>
      </c>
      <c r="R2424" s="86">
        <v>12.303000000000001</v>
      </c>
      <c r="S2424" s="86">
        <v>334.55381297731401</v>
      </c>
      <c r="T2424" s="15"/>
      <c r="U2424" s="19">
        <v>0</v>
      </c>
      <c r="V2424" s="51">
        <v>4.1912915366992799E-2</v>
      </c>
      <c r="W2424" s="19">
        <v>1.5981095202732799E-6</v>
      </c>
      <c r="X2424" s="51">
        <v>0.78907706201789596</v>
      </c>
      <c r="Y2424" s="19">
        <v>8.3160447720729298E-3</v>
      </c>
      <c r="Z2424" s="51">
        <v>20.163277935469502</v>
      </c>
      <c r="AA2424" s="19">
        <v>1.44901966414182E-2</v>
      </c>
      <c r="AB2424" s="51">
        <v>22.025686567299999</v>
      </c>
      <c r="AC2424" s="19">
        <v>3.2994694889566703E-2</v>
      </c>
      <c r="AD2424" s="51">
        <v>27.5853249872162</v>
      </c>
      <c r="AE2424" s="19">
        <v>4.91911351982708E-2</v>
      </c>
      <c r="AF2424" s="87">
        <v>22.6963455684308</v>
      </c>
      <c r="AG2424" s="19">
        <v>0</v>
      </c>
      <c r="AH2424" s="51">
        <v>-1.79882099182578</v>
      </c>
      <c r="AI2424" s="19">
        <v>8.55963218600664E-3</v>
      </c>
      <c r="AJ2424" s="51">
        <v>14.5828804256016</v>
      </c>
      <c r="AK2424" s="19">
        <v>6.3598460230423398E-2</v>
      </c>
      <c r="AL2424" s="19">
        <v>1.6613481509921299E-2</v>
      </c>
      <c r="AM2424" s="51">
        <v>9.8050660717563005</v>
      </c>
      <c r="AN2424" s="15"/>
      <c r="AO2424" s="22">
        <v>1.0574984116829E-3</v>
      </c>
      <c r="AP2424" s="22">
        <v>0</v>
      </c>
      <c r="AQ2424" s="22">
        <v>2.9371748769335699E-3</v>
      </c>
      <c r="AR2424" s="22">
        <v>0</v>
      </c>
      <c r="AS2424" s="20">
        <v>11</v>
      </c>
      <c r="AT2424" s="20">
        <v>0</v>
      </c>
      <c r="AU2424" s="20">
        <v>7</v>
      </c>
      <c r="AV2424" s="21">
        <v>5</v>
      </c>
      <c r="AW2424" s="15"/>
      <c r="AX2424" s="25">
        <v>1.44347719101233E-3</v>
      </c>
      <c r="AY2424" s="26">
        <v>-10.6845571214944</v>
      </c>
      <c r="AZ2424" s="26">
        <v>0.59067336420866901</v>
      </c>
      <c r="BA2424" s="26">
        <v>-12.1956059742952</v>
      </c>
      <c r="BB2424" s="85">
        <v>1.4917703669951299E-4</v>
      </c>
      <c r="BC2424" s="88">
        <v>0</v>
      </c>
      <c r="BD2424" s="18">
        <v>43998</v>
      </c>
      <c r="BE2424" s="18"/>
      <c r="BF2424" s="20"/>
      <c r="BG2424" s="18"/>
    </row>
    <row r="2425" spans="2:59" x14ac:dyDescent="0.25">
      <c r="B2425" s="14" t="s">
        <v>7451</v>
      </c>
      <c r="C2425" s="14" t="s">
        <v>7452</v>
      </c>
      <c r="D2425" s="14" t="s">
        <v>7437</v>
      </c>
      <c r="E2425" s="16" t="s">
        <v>91</v>
      </c>
      <c r="F2425" s="16" t="s">
        <v>69</v>
      </c>
      <c r="G2425" s="81" t="s">
        <v>703</v>
      </c>
      <c r="H2425" s="82" t="s">
        <v>704</v>
      </c>
      <c r="I2425" s="17" t="s">
        <v>31</v>
      </c>
      <c r="J2425" s="17" t="s">
        <v>7453</v>
      </c>
      <c r="L2425" s="18">
        <v>44022</v>
      </c>
      <c r="M2425" s="83">
        <v>5098.1024999991096</v>
      </c>
      <c r="N2425" s="84">
        <v>5098.1024999991096</v>
      </c>
      <c r="O2425" s="84">
        <v>5098.1024999991096</v>
      </c>
      <c r="P2425" s="85">
        <f t="shared" si="37"/>
        <v>1</v>
      </c>
      <c r="Q2425" s="18">
        <v>44022</v>
      </c>
      <c r="R2425" s="86">
        <v>226723830.71799999</v>
      </c>
      <c r="S2425" s="86">
        <v>183186459.03424999</v>
      </c>
      <c r="T2425" s="15"/>
      <c r="U2425" s="19">
        <v>4.2957344703609098E-6</v>
      </c>
      <c r="V2425" s="51">
        <v>4.2342488814028897E-2</v>
      </c>
      <c r="W2425" s="19">
        <v>1.30438083942863E-4</v>
      </c>
      <c r="X2425" s="51">
        <v>0.80196105946015495</v>
      </c>
      <c r="Y2425" s="19">
        <v>5.1948085747426402E-3</v>
      </c>
      <c r="Z2425" s="51">
        <v>19.851154315721899</v>
      </c>
      <c r="AA2425" s="19">
        <v>1.1604144119701201E-2</v>
      </c>
      <c r="AB2425" s="51">
        <v>21.737081315135601</v>
      </c>
      <c r="AC2425" s="19">
        <v>2.9717331510255501E-2</v>
      </c>
      <c r="AD2425" s="51">
        <v>27.257588649285001</v>
      </c>
      <c r="AE2425" s="19">
        <v>4.6887286573109997E-2</v>
      </c>
      <c r="AF2425" s="87">
        <v>22.465960705914799</v>
      </c>
      <c r="AG2425" s="19">
        <v>4.36259779235115E-5</v>
      </c>
      <c r="AH2425" s="51">
        <v>-1.79445839403343</v>
      </c>
      <c r="AI2425" s="19">
        <v>5.4481056813529003E-3</v>
      </c>
      <c r="AJ2425" s="51">
        <v>14.271727775136201</v>
      </c>
      <c r="AK2425" s="19">
        <v>0.42876017918577403</v>
      </c>
      <c r="AL2425" s="19">
        <v>2.86422767821932E-2</v>
      </c>
      <c r="AM2425" s="51">
        <v>8.8162804300663993</v>
      </c>
      <c r="AN2425" s="15"/>
      <c r="AO2425" s="22">
        <v>1.0196299263043301E-3</v>
      </c>
      <c r="AP2425" s="22">
        <v>1.1187057680217501E-6</v>
      </c>
      <c r="AQ2425" s="22">
        <v>2.23685630044201E-3</v>
      </c>
      <c r="AR2425" s="22">
        <v>4.36259779235115E-5</v>
      </c>
      <c r="AS2425" s="20">
        <v>12</v>
      </c>
      <c r="AT2425" s="20">
        <v>0</v>
      </c>
      <c r="AU2425" s="20">
        <v>7</v>
      </c>
      <c r="AV2425" s="21">
        <v>5</v>
      </c>
      <c r="AW2425" s="15"/>
      <c r="AX2425" s="25">
        <v>1.27436658952547E-3</v>
      </c>
      <c r="AY2425" s="26">
        <v>-13.800180497928499</v>
      </c>
      <c r="AZ2425" s="26">
        <v>0.58067349324574002</v>
      </c>
      <c r="BA2425" s="26">
        <v>-13.4738704438059</v>
      </c>
      <c r="BB2425" s="85">
        <v>1.3170455374719801E-4</v>
      </c>
      <c r="BC2425" s="88">
        <v>0</v>
      </c>
      <c r="BD2425" s="18">
        <v>44022</v>
      </c>
      <c r="BE2425" s="18"/>
      <c r="BF2425" s="20"/>
      <c r="BG2425" s="18"/>
    </row>
    <row r="2426" spans="2:59" x14ac:dyDescent="0.25">
      <c r="B2426" s="14" t="s">
        <v>7454</v>
      </c>
      <c r="C2426" s="14" t="s">
        <v>7455</v>
      </c>
      <c r="D2426" s="14" t="s">
        <v>7437</v>
      </c>
      <c r="E2426" s="16" t="s">
        <v>135</v>
      </c>
      <c r="F2426" s="16" t="s">
        <v>69</v>
      </c>
      <c r="G2426" s="81" t="s">
        <v>703</v>
      </c>
      <c r="H2426" s="82" t="s">
        <v>704</v>
      </c>
      <c r="I2426" s="17" t="s">
        <v>31</v>
      </c>
      <c r="J2426" s="17" t="s">
        <v>7456</v>
      </c>
      <c r="L2426" s="18">
        <v>44022</v>
      </c>
      <c r="M2426" s="83">
        <v>1052.7678999994</v>
      </c>
      <c r="N2426" s="84">
        <v>1052.7678999994</v>
      </c>
      <c r="O2426" s="84">
        <v>1052.7678999994</v>
      </c>
      <c r="P2426" s="85">
        <f t="shared" si="37"/>
        <v>1</v>
      </c>
      <c r="Q2426" s="18">
        <v>44022</v>
      </c>
      <c r="R2426" s="86">
        <v>645260107.30499995</v>
      </c>
      <c r="S2426" s="86">
        <v>208701343.54225001</v>
      </c>
      <c r="T2426" s="15"/>
      <c r="U2426" s="19">
        <v>1.2728512956528E-5</v>
      </c>
      <c r="V2426" s="51">
        <v>4.3185766662645599E-2</v>
      </c>
      <c r="W2426" s="19">
        <v>3.842778642138E-4</v>
      </c>
      <c r="X2426" s="51">
        <v>0.82734503748724797</v>
      </c>
      <c r="Y2426" s="19">
        <v>9.1182866854069306E-3</v>
      </c>
      <c r="Z2426" s="51">
        <v>20.243502126802898</v>
      </c>
      <c r="AA2426" s="19">
        <v>2.1354408852857901E-2</v>
      </c>
      <c r="AB2426" s="51">
        <v>22.712107788451199</v>
      </c>
      <c r="AC2426" s="19">
        <v>3.95059865732037E-2</v>
      </c>
      <c r="AD2426" s="51">
        <v>28.236454155587101</v>
      </c>
      <c r="AE2426" s="19"/>
      <c r="AF2426" s="87"/>
      <c r="AG2426" s="19">
        <v>1.2824983969039701E-4</v>
      </c>
      <c r="AH2426" s="51">
        <v>-1.7859960078567401</v>
      </c>
      <c r="AI2426" s="19">
        <v>9.68513992120279E-3</v>
      </c>
      <c r="AJ2426" s="51">
        <v>14.695431199113999</v>
      </c>
      <c r="AK2426" s="19">
        <v>5.2771689977816998E-2</v>
      </c>
      <c r="AL2426" s="19">
        <v>2.0044260696522501E-2</v>
      </c>
      <c r="AM2426" s="51">
        <v>34.6883481263067</v>
      </c>
      <c r="AN2426" s="15"/>
      <c r="AO2426" s="22">
        <v>1.0506283651920999E-3</v>
      </c>
      <c r="AP2426" s="22">
        <v>1.23488680401351E-5</v>
      </c>
      <c r="AQ2426" s="22">
        <v>2.8825274439441299E-3</v>
      </c>
      <c r="AR2426" s="22">
        <v>1.2824983969039701E-4</v>
      </c>
      <c r="AS2426" s="20">
        <v>12</v>
      </c>
      <c r="AT2426" s="20">
        <v>0</v>
      </c>
      <c r="AU2426" s="20">
        <v>7</v>
      </c>
      <c r="AV2426" s="21">
        <v>5</v>
      </c>
      <c r="AW2426" s="15"/>
      <c r="AX2426" s="25">
        <v>1.4397657120116499E-3</v>
      </c>
      <c r="AY2426" s="26">
        <v>-6.0062303139711704</v>
      </c>
      <c r="AZ2426" s="26">
        <v>0.61308349975297505</v>
      </c>
      <c r="BA2426" s="26">
        <v>-9.1426725518977001</v>
      </c>
      <c r="BB2426" s="85">
        <v>1.4879346496087499E-4</v>
      </c>
      <c r="BC2426" s="88">
        <v>0</v>
      </c>
      <c r="BD2426" s="18">
        <v>44022</v>
      </c>
      <c r="BE2426" s="18"/>
      <c r="BF2426" s="20"/>
      <c r="BG2426" s="18"/>
    </row>
    <row r="2427" spans="2:59" x14ac:dyDescent="0.25">
      <c r="B2427" s="14" t="s">
        <v>7457</v>
      </c>
      <c r="C2427" s="14" t="s">
        <v>7458</v>
      </c>
      <c r="D2427" s="14" t="s">
        <v>7437</v>
      </c>
      <c r="E2427" s="16" t="s">
        <v>94</v>
      </c>
      <c r="F2427" s="16" t="s">
        <v>69</v>
      </c>
      <c r="G2427" s="81" t="s">
        <v>703</v>
      </c>
      <c r="H2427" s="82" t="s">
        <v>704</v>
      </c>
      <c r="I2427" s="17" t="s">
        <v>31</v>
      </c>
      <c r="J2427" s="17" t="s">
        <v>7459</v>
      </c>
      <c r="L2427" s="18">
        <v>44022</v>
      </c>
      <c r="M2427" s="83">
        <v>4905.3528999984301</v>
      </c>
      <c r="N2427" s="84">
        <v>4905.3528999984301</v>
      </c>
      <c r="O2427" s="84">
        <v>4905.3528999984301</v>
      </c>
      <c r="P2427" s="85">
        <f t="shared" si="37"/>
        <v>1</v>
      </c>
      <c r="Q2427" s="18">
        <v>44022</v>
      </c>
      <c r="R2427" s="86">
        <v>457721911.10799998</v>
      </c>
      <c r="S2427" s="86">
        <v>383282301.16149998</v>
      </c>
      <c r="T2427" s="15"/>
      <c r="U2427" s="19">
        <v>3.4656131902011099E-6</v>
      </c>
      <c r="V2427" s="51">
        <v>4.2259476686012903E-2</v>
      </c>
      <c r="W2427" s="19">
        <v>1.05854760477087E-4</v>
      </c>
      <c r="X2427" s="51">
        <v>0.79950272711357695</v>
      </c>
      <c r="Y2427" s="19">
        <v>4.4285663097980398E-3</v>
      </c>
      <c r="Z2427" s="51">
        <v>19.7745300892275</v>
      </c>
      <c r="AA2427" s="19">
        <v>9.3054145036148804E-3</v>
      </c>
      <c r="AB2427" s="51">
        <v>21.507208353519701</v>
      </c>
      <c r="AC2427" s="19">
        <v>2.4299801025335899E-2</v>
      </c>
      <c r="AD2427" s="51">
        <v>26.7158356008003</v>
      </c>
      <c r="AE2427" s="19">
        <v>3.7762178733828498E-2</v>
      </c>
      <c r="AF2427" s="87">
        <v>21.553449921979301</v>
      </c>
      <c r="AG2427" s="19">
        <v>3.5431938158580999E-5</v>
      </c>
      <c r="AH2427" s="51">
        <v>-1.7952777980099199</v>
      </c>
      <c r="AI2427" s="19">
        <v>4.5991150436748302E-3</v>
      </c>
      <c r="AJ2427" s="51">
        <v>14.186828711361199</v>
      </c>
      <c r="AK2427" s="19">
        <v>0.37476407886773799</v>
      </c>
      <c r="AL2427" s="19">
        <v>2.5510637718980399E-2</v>
      </c>
      <c r="AM2427" s="51">
        <v>3.4166703982627999</v>
      </c>
      <c r="AN2427" s="15"/>
      <c r="AO2427" s="22">
        <v>1.0113947628269701E-3</v>
      </c>
      <c r="AP2427" s="22">
        <v>1.12179441202898E-6</v>
      </c>
      <c r="AQ2427" s="22">
        <v>2.20008663382032E-3</v>
      </c>
      <c r="AR2427" s="22">
        <v>3.5431938158580999E-5</v>
      </c>
      <c r="AS2427" s="20">
        <v>12</v>
      </c>
      <c r="AT2427" s="20">
        <v>0</v>
      </c>
      <c r="AU2427" s="20">
        <v>7</v>
      </c>
      <c r="AV2427" s="21">
        <v>5</v>
      </c>
      <c r="AW2427" s="15"/>
      <c r="AX2427" s="25">
        <v>1.24528061904698E-3</v>
      </c>
      <c r="AY2427" s="26">
        <v>-15.732384111848701</v>
      </c>
      <c r="AZ2427" s="26">
        <v>0.57302125894148004</v>
      </c>
      <c r="BA2427" s="26">
        <v>-13.973368848615801</v>
      </c>
      <c r="BB2427" s="85">
        <v>1.2869949451996401E-4</v>
      </c>
      <c r="BC2427" s="88">
        <v>0</v>
      </c>
      <c r="BD2427" s="18">
        <v>44022</v>
      </c>
      <c r="BE2427" s="18"/>
      <c r="BF2427" s="20"/>
      <c r="BG2427" s="18"/>
    </row>
    <row r="2428" spans="2:59" x14ac:dyDescent="0.25">
      <c r="B2428" s="14" t="s">
        <v>7460</v>
      </c>
      <c r="C2428" s="14" t="s">
        <v>7461</v>
      </c>
      <c r="D2428" s="14" t="s">
        <v>7462</v>
      </c>
      <c r="E2428" s="16" t="s">
        <v>27</v>
      </c>
      <c r="F2428" s="16" t="s">
        <v>69</v>
      </c>
      <c r="G2428" s="81" t="s">
        <v>703</v>
      </c>
      <c r="H2428" s="82" t="s">
        <v>728</v>
      </c>
      <c r="I2428" s="17" t="s">
        <v>411</v>
      </c>
      <c r="J2428" s="17" t="s">
        <v>7463</v>
      </c>
      <c r="L2428" s="18">
        <v>44022</v>
      </c>
      <c r="M2428" s="83">
        <v>509998.02964210499</v>
      </c>
      <c r="N2428" s="84">
        <v>509998.02964210499</v>
      </c>
      <c r="O2428" s="84">
        <v>563974.25217628502</v>
      </c>
      <c r="P2428" s="85">
        <f t="shared" si="37"/>
        <v>0.90429310854902589</v>
      </c>
      <c r="Q2428" s="18">
        <v>43910</v>
      </c>
      <c r="R2428" s="86">
        <v>847604708.921</v>
      </c>
      <c r="S2428" s="86">
        <v>574744176.99300003</v>
      </c>
      <c r="T2428" s="15"/>
      <c r="U2428" s="19">
        <v>-5.6457326163581499E-3</v>
      </c>
      <c r="V2428" s="51">
        <v>-0.52266034626882196</v>
      </c>
      <c r="W2428" s="19">
        <v>1.27409244378214E-2</v>
      </c>
      <c r="X2428" s="51">
        <v>2.0630096948480099</v>
      </c>
      <c r="Y2428" s="19">
        <v>2.9555555647675601E-2</v>
      </c>
      <c r="Z2428" s="51">
        <v>22.287229023029798</v>
      </c>
      <c r="AA2428" s="19">
        <v>0.154410033854219</v>
      </c>
      <c r="AB2428" s="51">
        <v>36.017670288565597</v>
      </c>
      <c r="AC2428" s="19">
        <v>0.247192467726709</v>
      </c>
      <c r="AD2428" s="51">
        <v>49.005102270923103</v>
      </c>
      <c r="AE2428" s="19">
        <v>0.23461866569239601</v>
      </c>
      <c r="AF2428" s="87">
        <v>41.239098617865203</v>
      </c>
      <c r="AG2428" s="19">
        <v>-4.23792846186552E-2</v>
      </c>
      <c r="AH2428" s="51">
        <v>-6.0367494536913</v>
      </c>
      <c r="AI2428" s="19">
        <v>5.78852625458239E-2</v>
      </c>
      <c r="AJ2428" s="51">
        <v>19.5154434615688</v>
      </c>
      <c r="AK2428" s="19">
        <v>0.76586233395617498</v>
      </c>
      <c r="AL2428" s="19">
        <v>3.6024435274157399E-2</v>
      </c>
      <c r="AM2428" s="51">
        <v>-47.842265963438003</v>
      </c>
      <c r="AN2428" s="15"/>
      <c r="AO2428" s="22">
        <v>3.6646898306571501E-2</v>
      </c>
      <c r="AP2428" s="22">
        <v>-2.3297568582165699E-2</v>
      </c>
      <c r="AQ2428" s="22">
        <v>0.14215623241398101</v>
      </c>
      <c r="AR2428" s="22">
        <v>-9.9255120769230404E-2</v>
      </c>
      <c r="AS2428" s="20">
        <v>8</v>
      </c>
      <c r="AT2428" s="20">
        <v>4</v>
      </c>
      <c r="AU2428" s="20">
        <v>7</v>
      </c>
      <c r="AV2428" s="21">
        <v>5</v>
      </c>
      <c r="AW2428" s="15"/>
      <c r="AX2428" s="25">
        <v>0.135705287672026</v>
      </c>
      <c r="AY2428" s="26">
        <v>1.18190116542974</v>
      </c>
      <c r="AZ2428" s="26">
        <v>1.0396759439536301</v>
      </c>
      <c r="BA2428" s="26">
        <v>1.86549228755575</v>
      </c>
      <c r="BB2428" s="85">
        <v>1.40449759122566E-2</v>
      </c>
      <c r="BC2428" s="88">
        <v>-11.519625422006399</v>
      </c>
      <c r="BD2428" s="18">
        <v>43910</v>
      </c>
      <c r="BE2428" s="18">
        <v>43990</v>
      </c>
      <c r="BF2428" s="20"/>
      <c r="BG2428" s="18"/>
    </row>
    <row r="2429" spans="2:59" x14ac:dyDescent="0.25">
      <c r="B2429" s="14" t="s">
        <v>7464</v>
      </c>
      <c r="C2429" s="14" t="s">
        <v>7465</v>
      </c>
      <c r="D2429" s="14" t="s">
        <v>7466</v>
      </c>
      <c r="E2429" s="16" t="s">
        <v>77</v>
      </c>
      <c r="F2429" s="16" t="s">
        <v>69</v>
      </c>
      <c r="G2429" s="81" t="s">
        <v>703</v>
      </c>
      <c r="H2429" s="82" t="s">
        <v>704</v>
      </c>
      <c r="I2429" s="17" t="s">
        <v>31</v>
      </c>
      <c r="J2429" s="17" t="s">
        <v>7467</v>
      </c>
      <c r="L2429" s="18">
        <v>44022</v>
      </c>
      <c r="M2429" s="83">
        <v>48606.784399986303</v>
      </c>
      <c r="N2429" s="84">
        <v>48606.784399986303</v>
      </c>
      <c r="O2429" s="84">
        <v>48606.784399986303</v>
      </c>
      <c r="P2429" s="85">
        <f t="shared" si="37"/>
        <v>1</v>
      </c>
      <c r="Q2429" s="18">
        <v>44022</v>
      </c>
      <c r="R2429" s="86">
        <v>830024.64899999998</v>
      </c>
      <c r="S2429" s="86">
        <v>577452.65842773404</v>
      </c>
      <c r="T2429" s="15"/>
      <c r="U2429" s="19">
        <v>5.3902222134638603E-6</v>
      </c>
      <c r="V2429" s="51">
        <v>4.2451937588339199E-2</v>
      </c>
      <c r="W2429" s="19">
        <v>1.51184878632193E-4</v>
      </c>
      <c r="X2429" s="51">
        <v>0.80403573892908797</v>
      </c>
      <c r="Y2429" s="19">
        <v>6.6878484540211502E-3</v>
      </c>
      <c r="Z2429" s="51">
        <v>20.000458303664299</v>
      </c>
      <c r="AA2429" s="19">
        <v>1.5979091209374002E-2</v>
      </c>
      <c r="AB2429" s="51">
        <v>22.174576024088299</v>
      </c>
      <c r="AC2429" s="19">
        <v>4.0214030588686001E-2</v>
      </c>
      <c r="AD2429" s="51">
        <v>28.3072585571208</v>
      </c>
      <c r="AE2429" s="19">
        <v>6.2919490772401304E-2</v>
      </c>
      <c r="AF2429" s="87">
        <v>24.069181125843901</v>
      </c>
      <c r="AG2429" s="19">
        <v>5.25468658452155E-5</v>
      </c>
      <c r="AH2429" s="51">
        <v>-1.79356630524126</v>
      </c>
      <c r="AI2429" s="19">
        <v>7.10055347190064E-3</v>
      </c>
      <c r="AJ2429" s="51">
        <v>14.436972554191</v>
      </c>
      <c r="AK2429" s="19">
        <v>0.50359433861216496</v>
      </c>
      <c r="AL2429" s="19">
        <v>3.2495767347427297E-2</v>
      </c>
      <c r="AM2429" s="51">
        <v>8.2385366680682601</v>
      </c>
      <c r="AN2429" s="15"/>
      <c r="AO2429" s="22">
        <v>8.87172569491668E-4</v>
      </c>
      <c r="AP2429" s="22">
        <v>2.07284392672591E-6</v>
      </c>
      <c r="AQ2429" s="22">
        <v>2.3532413069915501E-3</v>
      </c>
      <c r="AR2429" s="22">
        <v>5.25468658452155E-5</v>
      </c>
      <c r="AS2429" s="20">
        <v>12</v>
      </c>
      <c r="AT2429" s="20">
        <v>0</v>
      </c>
      <c r="AU2429" s="20">
        <v>7</v>
      </c>
      <c r="AV2429" s="21">
        <v>5</v>
      </c>
      <c r="AW2429" s="15"/>
      <c r="AX2429" s="25">
        <v>1.30798375547329E-3</v>
      </c>
      <c r="AY2429" s="26">
        <v>-10.4956723641371</v>
      </c>
      <c r="AZ2429" s="26">
        <v>0.59529946561633595</v>
      </c>
      <c r="BA2429" s="26">
        <v>-11.8603475733835</v>
      </c>
      <c r="BB2429" s="85">
        <v>1.35168200390865E-4</v>
      </c>
      <c r="BC2429" s="88">
        <v>0</v>
      </c>
      <c r="BD2429" s="18">
        <v>44022</v>
      </c>
      <c r="BE2429" s="18"/>
      <c r="BF2429" s="20"/>
      <c r="BG2429" s="18"/>
    </row>
    <row r="2430" spans="2:59" x14ac:dyDescent="0.25">
      <c r="B2430" s="14" t="s">
        <v>7468</v>
      </c>
      <c r="C2430" s="14" t="s">
        <v>7469</v>
      </c>
      <c r="D2430" s="14" t="s">
        <v>7466</v>
      </c>
      <c r="E2430" s="16" t="s">
        <v>3084</v>
      </c>
      <c r="F2430" s="16" t="s">
        <v>69</v>
      </c>
      <c r="G2430" s="81" t="s">
        <v>703</v>
      </c>
      <c r="H2430" s="82" t="s">
        <v>704</v>
      </c>
      <c r="I2430" s="17" t="s">
        <v>31</v>
      </c>
      <c r="J2430" s="17" t="s">
        <v>7470</v>
      </c>
      <c r="L2430" s="18">
        <v>44022</v>
      </c>
      <c r="M2430" s="83">
        <v>1462.2877999991199</v>
      </c>
      <c r="N2430" s="84">
        <v>1462.2877999991199</v>
      </c>
      <c r="O2430" s="84">
        <v>1462.2877999991199</v>
      </c>
      <c r="P2430" s="85">
        <f t="shared" si="37"/>
        <v>1</v>
      </c>
      <c r="Q2430" s="18">
        <v>44022</v>
      </c>
      <c r="R2430" s="86">
        <v>216138640.016</v>
      </c>
      <c r="S2430" s="86">
        <v>170608902.57300001</v>
      </c>
      <c r="T2430" s="15"/>
      <c r="U2430" s="19">
        <v>7.0438054535770797E-6</v>
      </c>
      <c r="V2430" s="51">
        <v>4.26172959123505E-2</v>
      </c>
      <c r="W2430" s="19">
        <v>2.0362654868222299E-4</v>
      </c>
      <c r="X2430" s="51">
        <v>0.80927990593409005</v>
      </c>
      <c r="Y2430" s="19">
        <v>8.3598090604937204E-3</v>
      </c>
      <c r="Z2430" s="51">
        <v>20.167654364311598</v>
      </c>
      <c r="AA2430" s="19">
        <v>2.0337705778729301E-2</v>
      </c>
      <c r="AB2430" s="51">
        <v>22.610437481023801</v>
      </c>
      <c r="AC2430" s="19">
        <v>5.0313850588281597E-2</v>
      </c>
      <c r="AD2430" s="51">
        <v>29.3172405570804</v>
      </c>
      <c r="AE2430" s="19">
        <v>7.8452367008139803E-2</v>
      </c>
      <c r="AF2430" s="87">
        <v>25.622468749410501</v>
      </c>
      <c r="AG2430" s="19">
        <v>6.8937830292270505E-5</v>
      </c>
      <c r="AH2430" s="51">
        <v>-1.7919272087965501</v>
      </c>
      <c r="AI2430" s="19">
        <v>8.9169462535210204E-3</v>
      </c>
      <c r="AJ2430" s="51">
        <v>14.6186118323531</v>
      </c>
      <c r="AK2430" s="19">
        <v>0.44168610555061599</v>
      </c>
      <c r="AL2430" s="19">
        <v>3.7808727754963897E-2</v>
      </c>
      <c r="AM2430" s="51">
        <v>63.031765485764502</v>
      </c>
      <c r="AN2430" s="15"/>
      <c r="AO2430" s="22">
        <v>9.01435318155563E-4</v>
      </c>
      <c r="AP2430" s="22">
        <v>5.4035535868024496E-6</v>
      </c>
      <c r="AQ2430" s="22">
        <v>2.6787114220496698E-3</v>
      </c>
      <c r="AR2430" s="22">
        <v>6.8937830292270505E-5</v>
      </c>
      <c r="AS2430" s="20">
        <v>12</v>
      </c>
      <c r="AT2430" s="20">
        <v>0</v>
      </c>
      <c r="AU2430" s="20">
        <v>7</v>
      </c>
      <c r="AV2430" s="21">
        <v>5</v>
      </c>
      <c r="AW2430" s="15"/>
      <c r="AX2430" s="25">
        <v>1.40242760320689E-3</v>
      </c>
      <c r="AY2430" s="26">
        <v>-6.8944314358013798</v>
      </c>
      <c r="AZ2430" s="26">
        <v>0.60978697882546795</v>
      </c>
      <c r="BA2430" s="26">
        <v>-9.5765335140022199</v>
      </c>
      <c r="BB2430" s="85">
        <v>1.4492641027402401E-4</v>
      </c>
      <c r="BC2430" s="88">
        <v>0</v>
      </c>
      <c r="BD2430" s="18">
        <v>44022</v>
      </c>
      <c r="BE2430" s="18"/>
      <c r="BF2430" s="20"/>
      <c r="BG2430" s="18"/>
    </row>
    <row r="2431" spans="2:59" x14ac:dyDescent="0.25">
      <c r="B2431" s="14" t="s">
        <v>7471</v>
      </c>
      <c r="C2431" s="14" t="s">
        <v>7472</v>
      </c>
      <c r="D2431" s="14" t="s">
        <v>7466</v>
      </c>
      <c r="E2431" s="16" t="s">
        <v>80</v>
      </c>
      <c r="F2431" s="16" t="s">
        <v>69</v>
      </c>
      <c r="G2431" s="81" t="s">
        <v>703</v>
      </c>
      <c r="H2431" s="82" t="s">
        <v>704</v>
      </c>
      <c r="I2431" s="17" t="s">
        <v>31</v>
      </c>
      <c r="J2431" s="17" t="s">
        <v>7473</v>
      </c>
      <c r="L2431" s="18">
        <v>44022</v>
      </c>
      <c r="M2431" s="83">
        <v>1433.81589999981</v>
      </c>
      <c r="N2431" s="84">
        <v>1433.81589999981</v>
      </c>
      <c r="O2431" s="84">
        <v>1433.81589999981</v>
      </c>
      <c r="P2431" s="85">
        <f t="shared" si="37"/>
        <v>1</v>
      </c>
      <c r="Q2431" s="18">
        <v>44022</v>
      </c>
      <c r="R2431" s="86">
        <v>88250563.696999997</v>
      </c>
      <c r="S2431" s="86">
        <v>95004664.898750007</v>
      </c>
      <c r="T2431" s="15"/>
      <c r="U2431" s="19">
        <v>6.2072504078969402E-6</v>
      </c>
      <c r="V2431" s="51">
        <v>4.25336404077825E-2</v>
      </c>
      <c r="W2431" s="19">
        <v>1.7578567712917001E-4</v>
      </c>
      <c r="X2431" s="51">
        <v>0.80649581877878496</v>
      </c>
      <c r="Y2431" s="19">
        <v>7.27629272478225E-3</v>
      </c>
      <c r="Z2431" s="51">
        <v>20.059302730718599</v>
      </c>
      <c r="AA2431" s="19">
        <v>1.7598409220226999E-2</v>
      </c>
      <c r="AB2431" s="51">
        <v>22.336507825180899</v>
      </c>
      <c r="AC2431" s="19">
        <v>4.3957871401289601E-2</v>
      </c>
      <c r="AD2431" s="51">
        <v>28.681642638373901</v>
      </c>
      <c r="AE2431" s="19">
        <v>6.8880686789270798E-2</v>
      </c>
      <c r="AF2431" s="87">
        <v>24.665300727530798</v>
      </c>
      <c r="AG2431" s="19">
        <v>6.0680928072542897E-5</v>
      </c>
      <c r="AH2431" s="51">
        <v>-1.79275289901852</v>
      </c>
      <c r="AI2431" s="19">
        <v>7.7444633534469202E-3</v>
      </c>
      <c r="AJ2431" s="51">
        <v>14.5013635423384</v>
      </c>
      <c r="AK2431" s="19">
        <v>0.41456368820217898</v>
      </c>
      <c r="AL2431" s="19">
        <v>3.58110602464876E-2</v>
      </c>
      <c r="AM2431" s="51">
        <v>60.319523750920801</v>
      </c>
      <c r="AN2431" s="15"/>
      <c r="AO2431" s="22">
        <v>8.9262697656522505E-4</v>
      </c>
      <c r="AP2431" s="22">
        <v>3.1403560569742699E-6</v>
      </c>
      <c r="AQ2431" s="22">
        <v>2.43688563932665E-3</v>
      </c>
      <c r="AR2431" s="22">
        <v>6.0680928072542897E-5</v>
      </c>
      <c r="AS2431" s="20">
        <v>12</v>
      </c>
      <c r="AT2431" s="20">
        <v>0</v>
      </c>
      <c r="AU2431" s="20">
        <v>7</v>
      </c>
      <c r="AV2431" s="21">
        <v>5</v>
      </c>
      <c r="AW2431" s="15"/>
      <c r="AX2431" s="25">
        <v>1.34400727633874E-3</v>
      </c>
      <c r="AY2431" s="26">
        <v>-9.1026344060228404</v>
      </c>
      <c r="AZ2431" s="26">
        <v>0.60068491066249396</v>
      </c>
      <c r="BA2431" s="26">
        <v>-11.0818415117974</v>
      </c>
      <c r="BB2431" s="85">
        <v>1.3889016063288299E-4</v>
      </c>
      <c r="BC2431" s="88">
        <v>0</v>
      </c>
      <c r="BD2431" s="18">
        <v>44022</v>
      </c>
      <c r="BE2431" s="18"/>
      <c r="BF2431" s="20"/>
      <c r="BG2431" s="18"/>
    </row>
    <row r="2432" spans="2:59" x14ac:dyDescent="0.25">
      <c r="B2432" s="14" t="s">
        <v>7474</v>
      </c>
      <c r="C2432" s="14" t="s">
        <v>7475</v>
      </c>
      <c r="D2432" s="14" t="s">
        <v>7466</v>
      </c>
      <c r="E2432" s="16" t="s">
        <v>91</v>
      </c>
      <c r="F2432" s="16" t="s">
        <v>69</v>
      </c>
      <c r="G2432" s="81" t="s">
        <v>703</v>
      </c>
      <c r="H2432" s="82" t="s">
        <v>704</v>
      </c>
      <c r="I2432" s="17" t="s">
        <v>31</v>
      </c>
      <c r="J2432" s="17" t="s">
        <v>7476</v>
      </c>
      <c r="L2432" s="18">
        <v>44022</v>
      </c>
      <c r="M2432" s="83">
        <v>46610.352699994997</v>
      </c>
      <c r="N2432" s="84">
        <v>46610.352699994997</v>
      </c>
      <c r="O2432" s="84">
        <v>46610.352699994997</v>
      </c>
      <c r="P2432" s="85">
        <f t="shared" si="37"/>
        <v>1</v>
      </c>
      <c r="Q2432" s="18">
        <v>44022</v>
      </c>
      <c r="R2432" s="86">
        <v>60613408.953000002</v>
      </c>
      <c r="S2432" s="86">
        <v>60314949.130187497</v>
      </c>
      <c r="T2432" s="15"/>
      <c r="U2432" s="19">
        <v>5.3893909353064399E-6</v>
      </c>
      <c r="V2432" s="51">
        <v>4.2451854460523498E-2</v>
      </c>
      <c r="W2432" s="19">
        <v>1.5118240480660499E-4</v>
      </c>
      <c r="X2432" s="51">
        <v>0.80403549154652898</v>
      </c>
      <c r="Y2432" s="19">
        <v>5.3085172294231597E-3</v>
      </c>
      <c r="Z2432" s="51">
        <v>19.8625251812045</v>
      </c>
      <c r="AA2432" s="19">
        <v>1.18845340839471E-2</v>
      </c>
      <c r="AB2432" s="51">
        <v>21.765120311552899</v>
      </c>
      <c r="AC2432" s="19">
        <v>3.0339137550981801E-2</v>
      </c>
      <c r="AD2432" s="51">
        <v>27.3197692533431</v>
      </c>
      <c r="AE2432" s="19">
        <v>4.7054264847247403E-2</v>
      </c>
      <c r="AF2432" s="87">
        <v>22.482658533321199</v>
      </c>
      <c r="AG2432" s="19">
        <v>5.2536153816617998E-5</v>
      </c>
      <c r="AH2432" s="51">
        <v>-1.79356737644412</v>
      </c>
      <c r="AI2432" s="19">
        <v>5.5691085235594099E-3</v>
      </c>
      <c r="AJ2432" s="51">
        <v>14.2838280593569</v>
      </c>
      <c r="AK2432" s="19">
        <v>0.441345704506384</v>
      </c>
      <c r="AL2432" s="19">
        <v>2.9078560015477699E-2</v>
      </c>
      <c r="AM2432" s="51">
        <v>2.0136732574901499</v>
      </c>
      <c r="AN2432" s="15"/>
      <c r="AO2432" s="22">
        <v>8.7208918375836198E-4</v>
      </c>
      <c r="AP2432" s="22">
        <v>1.4297020243248001E-6</v>
      </c>
      <c r="AQ2432" s="22">
        <v>2.2043166063667702E-3</v>
      </c>
      <c r="AR2432" s="22">
        <v>5.2536153816617998E-5</v>
      </c>
      <c r="AS2432" s="20">
        <v>12</v>
      </c>
      <c r="AT2432" s="20">
        <v>0</v>
      </c>
      <c r="AU2432" s="20">
        <v>7</v>
      </c>
      <c r="AV2432" s="21">
        <v>5</v>
      </c>
      <c r="AW2432" s="15"/>
      <c r="AX2432" s="25">
        <v>1.2209263135696299E-3</v>
      </c>
      <c r="AY2432" s="26">
        <v>-14.2430607376882</v>
      </c>
      <c r="AZ2432" s="26">
        <v>0.58168132645368997</v>
      </c>
      <c r="BA2432" s="26">
        <v>-13.3705802339828</v>
      </c>
      <c r="BB2432" s="85">
        <v>1.2617369907843599E-4</v>
      </c>
      <c r="BC2432" s="88">
        <v>0</v>
      </c>
      <c r="BD2432" s="18">
        <v>44022</v>
      </c>
      <c r="BE2432" s="18"/>
      <c r="BF2432" s="20"/>
      <c r="BG2432" s="18"/>
    </row>
    <row r="2433" spans="2:59" x14ac:dyDescent="0.25">
      <c r="B2433" s="14" t="s">
        <v>7477</v>
      </c>
      <c r="C2433" s="14" t="s">
        <v>7478</v>
      </c>
      <c r="D2433" s="14" t="s">
        <v>7466</v>
      </c>
      <c r="E2433" s="16" t="s">
        <v>135</v>
      </c>
      <c r="F2433" s="16" t="s">
        <v>69</v>
      </c>
      <c r="G2433" s="81" t="s">
        <v>703</v>
      </c>
      <c r="H2433" s="82" t="s">
        <v>704</v>
      </c>
      <c r="I2433" s="17" t="s">
        <v>31</v>
      </c>
      <c r="J2433" s="17" t="s">
        <v>7479</v>
      </c>
      <c r="L2433" s="18">
        <v>44022</v>
      </c>
      <c r="M2433" s="83">
        <v>1047.50699999928</v>
      </c>
      <c r="N2433" s="84">
        <v>1047.50699999928</v>
      </c>
      <c r="O2433" s="84">
        <v>1047.50699999928</v>
      </c>
      <c r="P2433" s="85">
        <f t="shared" si="37"/>
        <v>1</v>
      </c>
      <c r="Q2433" s="18">
        <v>44022</v>
      </c>
      <c r="R2433" s="86">
        <v>550488990.56400001</v>
      </c>
      <c r="S2433" s="86">
        <v>194912581.73175001</v>
      </c>
      <c r="T2433" s="15"/>
      <c r="U2433" s="19">
        <v>1.1646836355794201E-5</v>
      </c>
      <c r="V2433" s="51">
        <v>4.3077599002572201E-2</v>
      </c>
      <c r="W2433" s="19">
        <v>3.97959945985349E-4</v>
      </c>
      <c r="X2433" s="51">
        <v>0.82871324566440296</v>
      </c>
      <c r="Y2433" s="19">
        <v>9.1800570389750594E-3</v>
      </c>
      <c r="Z2433" s="51">
        <v>20.249679162137902</v>
      </c>
      <c r="AA2433" s="19">
        <v>2.14766094122751E-2</v>
      </c>
      <c r="AB2433" s="51">
        <v>22.724327844392999</v>
      </c>
      <c r="AC2433" s="19">
        <v>3.5441415362583897E-2</v>
      </c>
      <c r="AD2433" s="51">
        <v>27.829997034510601</v>
      </c>
      <c r="AE2433" s="19"/>
      <c r="AF2433" s="87"/>
      <c r="AG2433" s="19">
        <v>1.26793269373593E-4</v>
      </c>
      <c r="AH2433" s="51">
        <v>-1.7861416648884201</v>
      </c>
      <c r="AI2433" s="19">
        <v>9.7542086696194002E-3</v>
      </c>
      <c r="AJ2433" s="51">
        <v>14.7023380739556</v>
      </c>
      <c r="AK2433" s="19">
        <v>4.7510771039014799E-2</v>
      </c>
      <c r="AL2433" s="19">
        <v>1.80741009626217E-2</v>
      </c>
      <c r="AM2433" s="51">
        <v>34.162256232404602</v>
      </c>
      <c r="AN2433" s="15"/>
      <c r="AO2433" s="22">
        <v>9.0303922115708701E-4</v>
      </c>
      <c r="AP2433" s="22">
        <v>1.1646836355794201E-5</v>
      </c>
      <c r="AQ2433" s="22">
        <v>2.8176242285553599E-3</v>
      </c>
      <c r="AR2433" s="22">
        <v>1.26793269373593E-4</v>
      </c>
      <c r="AS2433" s="20">
        <v>12</v>
      </c>
      <c r="AT2433" s="20">
        <v>0</v>
      </c>
      <c r="AU2433" s="20">
        <v>7</v>
      </c>
      <c r="AV2433" s="21">
        <v>5</v>
      </c>
      <c r="AW2433" s="15"/>
      <c r="AX2433" s="25">
        <v>1.3951167278833099E-3</v>
      </c>
      <c r="AY2433" s="26">
        <v>-6.1329999147128502</v>
      </c>
      <c r="AZ2433" s="26">
        <v>0.613554170124189</v>
      </c>
      <c r="BA2433" s="26">
        <v>-9.02230727141432</v>
      </c>
      <c r="BB2433" s="85">
        <v>1.4417169668561801E-4</v>
      </c>
      <c r="BC2433" s="88">
        <v>0</v>
      </c>
      <c r="BD2433" s="18">
        <v>44022</v>
      </c>
      <c r="BE2433" s="18"/>
      <c r="BF2433" s="20"/>
      <c r="BG2433" s="18"/>
    </row>
    <row r="2434" spans="2:59" x14ac:dyDescent="0.25">
      <c r="B2434" s="14" t="s">
        <v>7480</v>
      </c>
      <c r="C2434" s="14" t="s">
        <v>7481</v>
      </c>
      <c r="D2434" s="14" t="s">
        <v>7466</v>
      </c>
      <c r="E2434" s="16" t="s">
        <v>94</v>
      </c>
      <c r="F2434" s="16" t="s">
        <v>69</v>
      </c>
      <c r="G2434" s="81" t="s">
        <v>703</v>
      </c>
      <c r="H2434" s="82" t="s">
        <v>704</v>
      </c>
      <c r="I2434" s="17" t="s">
        <v>31</v>
      </c>
      <c r="J2434" s="17" t="s">
        <v>7482</v>
      </c>
      <c r="L2434" s="18">
        <v>44022</v>
      </c>
      <c r="M2434" s="83">
        <v>44944.791400015398</v>
      </c>
      <c r="N2434" s="84">
        <v>44944.791400015398</v>
      </c>
      <c r="O2434" s="84">
        <v>44944.791400015398</v>
      </c>
      <c r="P2434" s="85">
        <f t="shared" si="37"/>
        <v>1</v>
      </c>
      <c r="Q2434" s="18">
        <v>44022</v>
      </c>
      <c r="R2434" s="86">
        <v>52863369.284000002</v>
      </c>
      <c r="S2434" s="86">
        <v>48750991.897437498</v>
      </c>
      <c r="T2434" s="15"/>
      <c r="U2434" s="19">
        <v>4.5700726332142898E-6</v>
      </c>
      <c r="V2434" s="51">
        <v>4.2369922630314201E-2</v>
      </c>
      <c r="W2434" s="19">
        <v>1.2658908781304501E-4</v>
      </c>
      <c r="X2434" s="51">
        <v>0.80157615984717301</v>
      </c>
      <c r="Y2434" s="19">
        <v>4.5441142192430596E-3</v>
      </c>
      <c r="Z2434" s="51">
        <v>19.786084880179299</v>
      </c>
      <c r="AA2434" s="19">
        <v>9.4806020206306095E-3</v>
      </c>
      <c r="AB2434" s="51">
        <v>21.524727105221199</v>
      </c>
      <c r="AC2434" s="19">
        <v>2.4812192119497901E-2</v>
      </c>
      <c r="AD2434" s="51">
        <v>26.767074710194699</v>
      </c>
      <c r="AE2434" s="19">
        <v>3.8317906557495E-2</v>
      </c>
      <c r="AF2434" s="87">
        <v>21.609022704360498</v>
      </c>
      <c r="AG2434" s="19">
        <v>4.4338583393255201E-5</v>
      </c>
      <c r="AH2434" s="51">
        <v>-1.7943871334864501</v>
      </c>
      <c r="AI2434" s="19">
        <v>4.7219198604579998E-3</v>
      </c>
      <c r="AJ2434" s="51">
        <v>14.199109193039501</v>
      </c>
      <c r="AK2434" s="19">
        <v>0.38987028641742699</v>
      </c>
      <c r="AL2434" s="19">
        <v>2.6148416402065802E-2</v>
      </c>
      <c r="AM2434" s="51">
        <v>-3.1338685514056102</v>
      </c>
      <c r="AN2434" s="15"/>
      <c r="AO2434" s="22">
        <v>8.6386070870503296E-4</v>
      </c>
      <c r="AP2434" s="22">
        <v>1.25324550026562E-6</v>
      </c>
      <c r="AQ2434" s="22">
        <v>2.16755559085868E-3</v>
      </c>
      <c r="AR2434" s="22">
        <v>4.4338583393255201E-5</v>
      </c>
      <c r="AS2434" s="20">
        <v>12</v>
      </c>
      <c r="AT2434" s="20">
        <v>0</v>
      </c>
      <c r="AU2434" s="20">
        <v>7</v>
      </c>
      <c r="AV2434" s="21">
        <v>5</v>
      </c>
      <c r="AW2434" s="15"/>
      <c r="AX2434" s="25">
        <v>1.1881219736960701E-3</v>
      </c>
      <c r="AY2434" s="26">
        <v>-16.393721184897</v>
      </c>
      <c r="AZ2434" s="26">
        <v>0.57366110691327798</v>
      </c>
      <c r="BA2434" s="26">
        <v>-13.9177530698653</v>
      </c>
      <c r="BB2434" s="85">
        <v>1.2278443041168399E-4</v>
      </c>
      <c r="BC2434" s="88">
        <v>0</v>
      </c>
      <c r="BD2434" s="18">
        <v>44022</v>
      </c>
      <c r="BE2434" s="18"/>
      <c r="BF2434" s="20"/>
      <c r="BG2434" s="18"/>
    </row>
    <row r="2435" spans="2:59" x14ac:dyDescent="0.25">
      <c r="B2435" s="14" t="s">
        <v>7483</v>
      </c>
      <c r="C2435" s="14" t="s">
        <v>7484</v>
      </c>
      <c r="D2435" s="14" t="s">
        <v>7485</v>
      </c>
      <c r="E2435" s="16" t="s">
        <v>68</v>
      </c>
      <c r="F2435" s="16" t="s">
        <v>69</v>
      </c>
      <c r="G2435" s="81" t="s">
        <v>38</v>
      </c>
      <c r="H2435" s="82" t="s">
        <v>1504</v>
      </c>
      <c r="I2435" s="17" t="s">
        <v>31</v>
      </c>
      <c r="J2435" s="17" t="s">
        <v>7486</v>
      </c>
      <c r="L2435" s="18">
        <v>44022</v>
      </c>
      <c r="M2435" s="83">
        <v>1309.6754000000701</v>
      </c>
      <c r="N2435" s="84">
        <v>1309.6754000000701</v>
      </c>
      <c r="O2435" s="84">
        <v>1399.8732999991601</v>
      </c>
      <c r="P2435" s="85">
        <f t="shared" si="37"/>
        <v>0.93556709739435417</v>
      </c>
      <c r="Q2435" s="18">
        <v>43843</v>
      </c>
      <c r="R2435" s="86">
        <v>1481716.673</v>
      </c>
      <c r="S2435" s="86">
        <v>1460601.9250195301</v>
      </c>
      <c r="T2435" s="15"/>
      <c r="U2435" s="19">
        <v>9.5247991102951294E-3</v>
      </c>
      <c r="V2435" s="51">
        <v>0.99439282639650595</v>
      </c>
      <c r="W2435" s="19">
        <v>8.4500730274157804E-2</v>
      </c>
      <c r="X2435" s="51">
        <v>9.2389902784780098</v>
      </c>
      <c r="Y2435" s="19">
        <v>-5.0206903153593899E-2</v>
      </c>
      <c r="Z2435" s="51">
        <v>14.310983142888301</v>
      </c>
      <c r="AA2435" s="19">
        <v>0.11849057557818</v>
      </c>
      <c r="AB2435" s="51">
        <v>32.425724460976198</v>
      </c>
      <c r="AC2435" s="19">
        <v>0.130076032412035</v>
      </c>
      <c r="AD2435" s="51">
        <v>37.293458739470204</v>
      </c>
      <c r="AE2435" s="19">
        <v>0.16668279047735299</v>
      </c>
      <c r="AF2435" s="87">
        <v>34.445511096331799</v>
      </c>
      <c r="AG2435" s="19">
        <v>3.2182684555664302E-2</v>
      </c>
      <c r="AH2435" s="51">
        <v>1.41944746374065</v>
      </c>
      <c r="AI2435" s="19">
        <v>-1.26166098543763E-2</v>
      </c>
      <c r="AJ2435" s="51">
        <v>12.465256221563299</v>
      </c>
      <c r="AK2435" s="19">
        <v>0.30967539999983301</v>
      </c>
      <c r="AL2435" s="19">
        <v>5.2648082464656902E-2</v>
      </c>
      <c r="AM2435" s="51">
        <v>29.121500944893299</v>
      </c>
      <c r="AN2435" s="15"/>
      <c r="AO2435" s="22">
        <v>4.3970500049908899E-2</v>
      </c>
      <c r="AP2435" s="22">
        <v>-3.7420774009660797E-2</v>
      </c>
      <c r="AQ2435" s="22">
        <v>9.6465580721996999E-2</v>
      </c>
      <c r="AR2435" s="22">
        <v>-0.14252452211265301</v>
      </c>
      <c r="AS2435" s="20">
        <v>7</v>
      </c>
      <c r="AT2435" s="20">
        <v>5</v>
      </c>
      <c r="AU2435" s="20">
        <v>8</v>
      </c>
      <c r="AV2435" s="21">
        <v>4</v>
      </c>
      <c r="AW2435" s="15"/>
      <c r="AX2435" s="25">
        <v>0.16423810711188699</v>
      </c>
      <c r="AY2435" s="26">
        <v>0.56997374252205202</v>
      </c>
      <c r="AZ2435" s="26">
        <v>1.00346415424247</v>
      </c>
      <c r="BA2435" s="26">
        <v>0.83532083781665301</v>
      </c>
      <c r="BB2435" s="85">
        <v>1.6962381903631502E-2</v>
      </c>
      <c r="BC2435" s="88">
        <v>-25.8452032765199</v>
      </c>
      <c r="BD2435" s="18">
        <v>43843</v>
      </c>
      <c r="BE2435" s="18">
        <v>43910</v>
      </c>
      <c r="BF2435" s="20"/>
      <c r="BG2435" s="18"/>
    </row>
    <row r="2436" spans="2:59" x14ac:dyDescent="0.25">
      <c r="B2436" s="14" t="s">
        <v>7487</v>
      </c>
      <c r="C2436" s="14" t="s">
        <v>7488</v>
      </c>
      <c r="D2436" s="14" t="s">
        <v>7485</v>
      </c>
      <c r="E2436" s="16" t="s">
        <v>73</v>
      </c>
      <c r="F2436" s="16" t="s">
        <v>69</v>
      </c>
      <c r="G2436" s="81" t="s">
        <v>38</v>
      </c>
      <c r="H2436" s="82" t="s">
        <v>1504</v>
      </c>
      <c r="I2436" s="17" t="s">
        <v>31</v>
      </c>
      <c r="J2436" s="17" t="s">
        <v>7489</v>
      </c>
      <c r="L2436" s="18">
        <v>44022</v>
      </c>
      <c r="M2436" s="83">
        <v>1164.9836999997499</v>
      </c>
      <c r="N2436" s="84">
        <v>1164.9836999997499</v>
      </c>
      <c r="O2436" s="84">
        <v>1233.06269999966</v>
      </c>
      <c r="P2436" s="85">
        <f t="shared" si="37"/>
        <v>0.94478869566005941</v>
      </c>
      <c r="Q2436" s="18">
        <v>43843</v>
      </c>
      <c r="R2436" s="86">
        <v>6976932.9029999999</v>
      </c>
      <c r="S2436" s="86">
        <v>7267661.4524453096</v>
      </c>
      <c r="T2436" s="15"/>
      <c r="U2436" s="19">
        <v>9.5800521521596203E-3</v>
      </c>
      <c r="V2436" s="51">
        <v>0.99991813058295498</v>
      </c>
      <c r="W2436" s="19">
        <v>8.6284961615165204E-2</v>
      </c>
      <c r="X2436" s="51">
        <v>9.4174134125787496</v>
      </c>
      <c r="Y2436" s="19">
        <v>-4.0687364943587503E-2</v>
      </c>
      <c r="Z2436" s="51">
        <v>15.262936963888899</v>
      </c>
      <c r="AA2436" s="19">
        <v>0.14114875420098499</v>
      </c>
      <c r="AB2436" s="51">
        <v>34.6915423232713</v>
      </c>
      <c r="AC2436" s="19"/>
      <c r="AD2436" s="51"/>
      <c r="AE2436" s="19"/>
      <c r="AF2436" s="87"/>
      <c r="AG2436" s="19">
        <v>3.2748423131124603E-2</v>
      </c>
      <c r="AH2436" s="51">
        <v>1.47602132128668</v>
      </c>
      <c r="AI2436" s="19">
        <v>-2.1737499337177702E-3</v>
      </c>
      <c r="AJ2436" s="51">
        <v>13.5095422136219</v>
      </c>
      <c r="AK2436" s="19">
        <v>0.19563266735902299</v>
      </c>
      <c r="AL2436" s="19">
        <v>0.101903640199453</v>
      </c>
      <c r="AM2436" s="51">
        <v>43.493222684715903</v>
      </c>
      <c r="AN2436" s="15"/>
      <c r="AO2436" s="22">
        <v>4.4027798414390397E-2</v>
      </c>
      <c r="AP2436" s="22">
        <v>-3.7368078259532901E-2</v>
      </c>
      <c r="AQ2436" s="22">
        <v>9.8269409076310696E-2</v>
      </c>
      <c r="AR2436" s="22">
        <v>-0.14106673350761401</v>
      </c>
      <c r="AS2436" s="20">
        <v>7</v>
      </c>
      <c r="AT2436" s="20">
        <v>5</v>
      </c>
      <c r="AU2436" s="20">
        <v>8</v>
      </c>
      <c r="AV2436" s="21">
        <v>4</v>
      </c>
      <c r="AW2436" s="15"/>
      <c r="AX2436" s="25">
        <v>0.164261245363159</v>
      </c>
      <c r="AY2436" s="26">
        <v>0.69684900643005698</v>
      </c>
      <c r="AZ2436" s="26">
        <v>1.07908657045482</v>
      </c>
      <c r="BA2436" s="26">
        <v>1.02618487669133</v>
      </c>
      <c r="BB2436" s="85">
        <v>1.6966025315687101E-2</v>
      </c>
      <c r="BC2436" s="88">
        <v>-25.572454669134501</v>
      </c>
      <c r="BD2436" s="18">
        <v>43843</v>
      </c>
      <c r="BE2436" s="18">
        <v>43910</v>
      </c>
      <c r="BF2436" s="20"/>
      <c r="BG2436" s="18"/>
    </row>
    <row r="2437" spans="2:59" x14ac:dyDescent="0.25">
      <c r="B2437" s="14" t="s">
        <v>7490</v>
      </c>
      <c r="C2437" s="14" t="s">
        <v>7491</v>
      </c>
      <c r="D2437" s="14" t="s">
        <v>7485</v>
      </c>
      <c r="E2437" s="16" t="s">
        <v>77</v>
      </c>
      <c r="F2437" s="16" t="s">
        <v>69</v>
      </c>
      <c r="G2437" s="81" t="s">
        <v>38</v>
      </c>
      <c r="H2437" s="82" t="s">
        <v>1504</v>
      </c>
      <c r="I2437" s="17" t="s">
        <v>31</v>
      </c>
      <c r="J2437" s="17" t="s">
        <v>7492</v>
      </c>
      <c r="L2437" s="18">
        <v>44022</v>
      </c>
      <c r="M2437" s="83">
        <v>3721.0203000009101</v>
      </c>
      <c r="N2437" s="84">
        <v>3721.0203000009101</v>
      </c>
      <c r="O2437" s="84">
        <v>3975.1435000002398</v>
      </c>
      <c r="P2437" s="85">
        <f t="shared" si="37"/>
        <v>0.93607194306336006</v>
      </c>
      <c r="Q2437" s="18">
        <v>43843</v>
      </c>
      <c r="R2437" s="86">
        <v>2188195.406</v>
      </c>
      <c r="S2437" s="86">
        <v>2171174.9328007801</v>
      </c>
      <c r="T2437" s="15"/>
      <c r="U2437" s="19">
        <v>9.5278452372440404E-3</v>
      </c>
      <c r="V2437" s="51">
        <v>0.99469743909139696</v>
      </c>
      <c r="W2437" s="19">
        <v>8.4598830184404505E-2</v>
      </c>
      <c r="X2437" s="51">
        <v>9.2488002695026807</v>
      </c>
      <c r="Y2437" s="19">
        <v>-4.9685787636044601E-2</v>
      </c>
      <c r="Z2437" s="51">
        <v>14.363094694650499</v>
      </c>
      <c r="AA2437" s="19">
        <v>0.119725036031014</v>
      </c>
      <c r="AB2437" s="51">
        <v>32.549170506244998</v>
      </c>
      <c r="AC2437" s="19">
        <v>0.132568470786355</v>
      </c>
      <c r="AD2437" s="51">
        <v>37.542702576902201</v>
      </c>
      <c r="AE2437" s="19">
        <v>0.17054296413523801</v>
      </c>
      <c r="AF2437" s="87">
        <v>34.831528462120303</v>
      </c>
      <c r="AG2437" s="19">
        <v>3.2213799411692903E-2</v>
      </c>
      <c r="AH2437" s="51">
        <v>1.42255894934351</v>
      </c>
      <c r="AI2437" s="19">
        <v>-1.20450985004936E-2</v>
      </c>
      <c r="AJ2437" s="51">
        <v>12.5224073569407</v>
      </c>
      <c r="AK2437" s="19">
        <v>1.0456579456478401</v>
      </c>
      <c r="AL2437" s="19">
        <v>4.89508659302373E-2</v>
      </c>
      <c r="AM2437" s="51">
        <v>7.7217614520341202</v>
      </c>
      <c r="AN2437" s="15"/>
      <c r="AO2437" s="22">
        <v>4.3973660043775502E-2</v>
      </c>
      <c r="AP2437" s="22">
        <v>-3.7417926852867801E-2</v>
      </c>
      <c r="AQ2437" s="22">
        <v>9.6564649880747297E-2</v>
      </c>
      <c r="AR2437" s="22">
        <v>-0.142444389261946</v>
      </c>
      <c r="AS2437" s="20">
        <v>7</v>
      </c>
      <c r="AT2437" s="20">
        <v>5</v>
      </c>
      <c r="AU2437" s="20">
        <v>8</v>
      </c>
      <c r="AV2437" s="21">
        <v>4</v>
      </c>
      <c r="AW2437" s="15"/>
      <c r="AX2437" s="25">
        <v>0.16423930330085601</v>
      </c>
      <c r="AY2437" s="26">
        <v>0.57688849969690603</v>
      </c>
      <c r="AZ2437" s="26">
        <v>1.00758550554565</v>
      </c>
      <c r="BA2437" s="26">
        <v>0.84567842032993201</v>
      </c>
      <c r="BB2437" s="85">
        <v>1.6962574419649198E-2</v>
      </c>
      <c r="BC2437" s="88">
        <v>-25.830229776591299</v>
      </c>
      <c r="BD2437" s="18">
        <v>43843</v>
      </c>
      <c r="BE2437" s="18">
        <v>43910</v>
      </c>
      <c r="BF2437" s="20"/>
      <c r="BG2437" s="18"/>
    </row>
    <row r="2438" spans="2:59" x14ac:dyDescent="0.25">
      <c r="B2438" s="14" t="s">
        <v>7493</v>
      </c>
      <c r="C2438" s="14" t="s">
        <v>7494</v>
      </c>
      <c r="D2438" s="14" t="s">
        <v>7485</v>
      </c>
      <c r="E2438" s="16" t="s">
        <v>80</v>
      </c>
      <c r="F2438" s="16" t="s">
        <v>69</v>
      </c>
      <c r="G2438" s="81" t="s">
        <v>38</v>
      </c>
      <c r="H2438" s="82" t="s">
        <v>1504</v>
      </c>
      <c r="I2438" s="17" t="s">
        <v>31</v>
      </c>
      <c r="J2438" s="17" t="s">
        <v>7495</v>
      </c>
      <c r="L2438" s="18">
        <v>44022</v>
      </c>
      <c r="M2438" s="83">
        <v>1673.4460000004599</v>
      </c>
      <c r="N2438" s="84">
        <v>1673.4460000004599</v>
      </c>
      <c r="O2438" s="84">
        <v>1801.90450000018</v>
      </c>
      <c r="P2438" s="85">
        <f t="shared" si="37"/>
        <v>0.92870959587497159</v>
      </c>
      <c r="Q2438" s="18">
        <v>43843</v>
      </c>
      <c r="R2438" s="86">
        <v>7846780.5290000001</v>
      </c>
      <c r="S2438" s="86">
        <v>8399167.5109609403</v>
      </c>
      <c r="T2438" s="15"/>
      <c r="U2438" s="19">
        <v>9.4832961785868992E-3</v>
      </c>
      <c r="V2438" s="51">
        <v>0.99024253322568301</v>
      </c>
      <c r="W2438" s="19">
        <v>8.3164402347465499E-2</v>
      </c>
      <c r="X2438" s="51">
        <v>9.1053574858087796</v>
      </c>
      <c r="Y2438" s="19">
        <v>-5.7284901920866098E-2</v>
      </c>
      <c r="Z2438" s="51">
        <v>13.603183266168299</v>
      </c>
      <c r="AA2438" s="19">
        <v>0.101791867007705</v>
      </c>
      <c r="AB2438" s="51">
        <v>30.755853603943301</v>
      </c>
      <c r="AC2438" s="19">
        <v>9.6629657033190597E-2</v>
      </c>
      <c r="AD2438" s="51">
        <v>33.948821201571299</v>
      </c>
      <c r="AE2438" s="19">
        <v>0.11529615217485099</v>
      </c>
      <c r="AF2438" s="87">
        <v>29.306847266096199</v>
      </c>
      <c r="AG2438" s="19">
        <v>3.17585339544166E-2</v>
      </c>
      <c r="AH2438" s="51">
        <v>1.3770324036158901</v>
      </c>
      <c r="AI2438" s="19">
        <v>-2.0377450473461099E-2</v>
      </c>
      <c r="AJ2438" s="51">
        <v>11.689172159647599</v>
      </c>
      <c r="AK2438" s="19">
        <v>0.67344600000069499</v>
      </c>
      <c r="AL2438" s="19">
        <v>3.4978068564669201E-2</v>
      </c>
      <c r="AM2438" s="51">
        <v>-29.499433112679998</v>
      </c>
      <c r="AN2438" s="15"/>
      <c r="AO2438" s="22">
        <v>4.3927645670919398E-2</v>
      </c>
      <c r="AP2438" s="22">
        <v>-3.7460379191543297E-2</v>
      </c>
      <c r="AQ2438" s="22">
        <v>9.5114447238302105E-2</v>
      </c>
      <c r="AR2438" s="22">
        <v>-0.14361631144493001</v>
      </c>
      <c r="AS2438" s="20">
        <v>7</v>
      </c>
      <c r="AT2438" s="20">
        <v>5</v>
      </c>
      <c r="AU2438" s="20">
        <v>7</v>
      </c>
      <c r="AV2438" s="21">
        <v>5</v>
      </c>
      <c r="AW2438" s="15"/>
      <c r="AX2438" s="25">
        <v>0.16422261880943601</v>
      </c>
      <c r="AY2438" s="26">
        <v>0.476381170237346</v>
      </c>
      <c r="AZ2438" s="26">
        <v>0.94767691613469696</v>
      </c>
      <c r="BA2438" s="26">
        <v>0.69564259889466495</v>
      </c>
      <c r="BB2438" s="85">
        <v>1.6959843104159499E-2</v>
      </c>
      <c r="BC2438" s="88">
        <v>-26.049121915188199</v>
      </c>
      <c r="BD2438" s="18">
        <v>43843</v>
      </c>
      <c r="BE2438" s="18">
        <v>43910</v>
      </c>
      <c r="BF2438" s="20"/>
      <c r="BG2438" s="18"/>
    </row>
    <row r="2439" spans="2:59" x14ac:dyDescent="0.25">
      <c r="B2439" s="14" t="s">
        <v>7496</v>
      </c>
      <c r="C2439" s="14" t="s">
        <v>7497</v>
      </c>
      <c r="D2439" s="14" t="s">
        <v>7485</v>
      </c>
      <c r="E2439" s="16" t="s">
        <v>83</v>
      </c>
      <c r="F2439" s="16" t="s">
        <v>69</v>
      </c>
      <c r="G2439" s="81" t="s">
        <v>38</v>
      </c>
      <c r="H2439" s="82" t="s">
        <v>1504</v>
      </c>
      <c r="I2439" s="17" t="s">
        <v>31</v>
      </c>
      <c r="J2439" s="17" t="s">
        <v>7498</v>
      </c>
      <c r="L2439" s="18">
        <v>44022</v>
      </c>
      <c r="M2439" s="83">
        <v>1241.6658999994399</v>
      </c>
      <c r="N2439" s="84">
        <v>1241.6658999994399</v>
      </c>
      <c r="O2439" s="84">
        <v>1341.5777000002599</v>
      </c>
      <c r="P2439" s="85">
        <f t="shared" ref="P2439:P2502" si="38">IFERROR(N2439/O2439,"")</f>
        <v>0.92552663926897361</v>
      </c>
      <c r="Q2439" s="18">
        <v>43843</v>
      </c>
      <c r="R2439" s="86">
        <v>3980133.0789999999</v>
      </c>
      <c r="S2439" s="86">
        <v>8322893.3595078103</v>
      </c>
      <c r="T2439" s="15"/>
      <c r="U2439" s="19">
        <v>9.4639539838681196E-3</v>
      </c>
      <c r="V2439" s="51">
        <v>0.98830831375380501</v>
      </c>
      <c r="W2439" s="19">
        <v>8.2541312200191896E-2</v>
      </c>
      <c r="X2439" s="51">
        <v>9.0430484710814198</v>
      </c>
      <c r="Y2439" s="19">
        <v>-6.0569971339646103E-2</v>
      </c>
      <c r="Z2439" s="51">
        <v>13.274676324290301</v>
      </c>
      <c r="AA2439" s="19">
        <v>9.4084415552060804E-2</v>
      </c>
      <c r="AB2439" s="51">
        <v>29.9851084583788</v>
      </c>
      <c r="AC2439" s="19">
        <v>8.1361422387999496E-2</v>
      </c>
      <c r="AD2439" s="51">
        <v>32.421997737081298</v>
      </c>
      <c r="AE2439" s="19">
        <v>9.2095839339890503E-2</v>
      </c>
      <c r="AF2439" s="87">
        <v>26.986815982585501</v>
      </c>
      <c r="AG2439" s="19">
        <v>3.1560623690893401E-2</v>
      </c>
      <c r="AH2439" s="51">
        <v>1.3572413772635601</v>
      </c>
      <c r="AI2439" s="19">
        <v>-2.3978312968210999E-2</v>
      </c>
      <c r="AJ2439" s="51">
        <v>11.329085910168899</v>
      </c>
      <c r="AK2439" s="19">
        <v>0.23890932674839899</v>
      </c>
      <c r="AL2439" s="19">
        <v>5.89200214035372E-2</v>
      </c>
      <c r="AM2439" s="51">
        <v>27.336152723553798</v>
      </c>
      <c r="AN2439" s="15"/>
      <c r="AO2439" s="22">
        <v>4.3907569975999601E-2</v>
      </c>
      <c r="AP2439" s="22">
        <v>-3.7478809897947898E-2</v>
      </c>
      <c r="AQ2439" s="22">
        <v>9.4484542612917694E-2</v>
      </c>
      <c r="AR2439" s="22">
        <v>-0.14412530475150601</v>
      </c>
      <c r="AS2439" s="20">
        <v>7</v>
      </c>
      <c r="AT2439" s="20">
        <v>5</v>
      </c>
      <c r="AU2439" s="20">
        <v>7</v>
      </c>
      <c r="AV2439" s="21">
        <v>5</v>
      </c>
      <c r="AW2439" s="15"/>
      <c r="AX2439" s="25">
        <v>0.16421594443905599</v>
      </c>
      <c r="AY2439" s="26">
        <v>0.43315852112709802</v>
      </c>
      <c r="AZ2439" s="26">
        <v>0.92191236380313102</v>
      </c>
      <c r="BA2439" s="26">
        <v>0.63146171150492603</v>
      </c>
      <c r="BB2439" s="85">
        <v>1.69587156574562E-2</v>
      </c>
      <c r="BC2439" s="88">
        <v>-26.144083939405402</v>
      </c>
      <c r="BD2439" s="18">
        <v>43843</v>
      </c>
      <c r="BE2439" s="18">
        <v>43910</v>
      </c>
      <c r="BF2439" s="20"/>
      <c r="BG2439" s="18"/>
    </row>
    <row r="2440" spans="2:59" x14ac:dyDescent="0.25">
      <c r="B2440" s="14" t="s">
        <v>7499</v>
      </c>
      <c r="C2440" s="14" t="s">
        <v>7500</v>
      </c>
      <c r="D2440" s="14" t="s">
        <v>7485</v>
      </c>
      <c r="E2440" s="16" t="s">
        <v>59</v>
      </c>
      <c r="F2440" s="16" t="s">
        <v>69</v>
      </c>
      <c r="G2440" s="81" t="s">
        <v>38</v>
      </c>
      <c r="H2440" s="82" t="s">
        <v>1504</v>
      </c>
      <c r="I2440" s="17" t="s">
        <v>31</v>
      </c>
      <c r="J2440" s="17" t="s">
        <v>7501</v>
      </c>
      <c r="L2440" s="18">
        <v>44022</v>
      </c>
      <c r="M2440" s="83">
        <v>1440.72470000014</v>
      </c>
      <c r="N2440" s="84">
        <v>1440.72470000014</v>
      </c>
      <c r="O2440" s="84">
        <v>1536.1765000000601</v>
      </c>
      <c r="P2440" s="85">
        <f t="shared" si="38"/>
        <v>0.9378640410135709</v>
      </c>
      <c r="Q2440" s="18">
        <v>43843</v>
      </c>
      <c r="R2440" s="86">
        <v>5612293.1409999998</v>
      </c>
      <c r="S2440" s="86">
        <v>5435848.32146875</v>
      </c>
      <c r="T2440" s="15"/>
      <c r="U2440" s="19">
        <v>9.5386346692976094E-3</v>
      </c>
      <c r="V2440" s="51">
        <v>0.99577638229675403</v>
      </c>
      <c r="W2440" s="19">
        <v>8.4946536404458997E-2</v>
      </c>
      <c r="X2440" s="51">
        <v>9.2835708915081305</v>
      </c>
      <c r="Y2440" s="19">
        <v>-4.7835861269049901E-2</v>
      </c>
      <c r="Z2440" s="51">
        <v>14.548087331350001</v>
      </c>
      <c r="AA2440" s="19">
        <v>0.124112729245098</v>
      </c>
      <c r="AB2440" s="51">
        <v>32.987939827668001</v>
      </c>
      <c r="AC2440" s="19">
        <v>0.14144962171310899</v>
      </c>
      <c r="AD2440" s="51">
        <v>38.430817669548603</v>
      </c>
      <c r="AE2440" s="19">
        <v>0.184331984752207</v>
      </c>
      <c r="AF2440" s="87">
        <v>36.210430523846298</v>
      </c>
      <c r="AG2440" s="19">
        <v>3.2324080146281603E-2</v>
      </c>
      <c r="AH2440" s="51">
        <v>1.4335870228023899</v>
      </c>
      <c r="AI2440" s="19">
        <v>-1.0016139614890601E-2</v>
      </c>
      <c r="AJ2440" s="51">
        <v>12.7253032455046</v>
      </c>
      <c r="AK2440" s="19">
        <v>0.44072470000013703</v>
      </c>
      <c r="AL2440" s="19">
        <v>7.5021106118583702E-2</v>
      </c>
      <c r="AM2440" s="51">
        <v>34.471204672299798</v>
      </c>
      <c r="AN2440" s="15"/>
      <c r="AO2440" s="22">
        <v>4.3984760035527898E-2</v>
      </c>
      <c r="AP2440" s="22">
        <v>-3.7407665065075001E-2</v>
      </c>
      <c r="AQ2440" s="22">
        <v>9.6916270295041601E-2</v>
      </c>
      <c r="AR2440" s="22">
        <v>-0.14216027529168099</v>
      </c>
      <c r="AS2440" s="20">
        <v>7</v>
      </c>
      <c r="AT2440" s="20">
        <v>5</v>
      </c>
      <c r="AU2440" s="20">
        <v>8</v>
      </c>
      <c r="AV2440" s="21">
        <v>4</v>
      </c>
      <c r="AW2440" s="15"/>
      <c r="AX2440" s="25">
        <v>0.164243564534991</v>
      </c>
      <c r="AY2440" s="26">
        <v>0.60146675625310297</v>
      </c>
      <c r="AZ2440" s="26">
        <v>1.0222351633165101</v>
      </c>
      <c r="BA2440" s="26">
        <v>0.88253555505161796</v>
      </c>
      <c r="BB2440" s="85">
        <v>1.6963258779596799E-2</v>
      </c>
      <c r="BC2440" s="88">
        <v>-25.777109596529002</v>
      </c>
      <c r="BD2440" s="18">
        <v>43843</v>
      </c>
      <c r="BE2440" s="18">
        <v>43910</v>
      </c>
      <c r="BF2440" s="20"/>
      <c r="BG2440" s="18"/>
    </row>
    <row r="2441" spans="2:59" x14ac:dyDescent="0.25">
      <c r="B2441" s="14" t="s">
        <v>7502</v>
      </c>
      <c r="C2441" s="14" t="s">
        <v>7503</v>
      </c>
      <c r="D2441" s="14" t="s">
        <v>7485</v>
      </c>
      <c r="E2441" s="16" t="s">
        <v>7154</v>
      </c>
      <c r="F2441" s="16" t="s">
        <v>69</v>
      </c>
      <c r="G2441" s="81" t="s">
        <v>38</v>
      </c>
      <c r="H2441" s="82" t="s">
        <v>1504</v>
      </c>
      <c r="I2441" s="17" t="s">
        <v>31</v>
      </c>
      <c r="J2441" s="17" t="s">
        <v>7504</v>
      </c>
      <c r="L2441" s="18">
        <v>44022</v>
      </c>
      <c r="M2441" s="83">
        <v>1359.33960000053</v>
      </c>
      <c r="N2441" s="84">
        <v>1359.33960000053</v>
      </c>
      <c r="O2441" s="84">
        <v>1449.20390000008</v>
      </c>
      <c r="P2441" s="85">
        <f t="shared" si="38"/>
        <v>0.93799057537759523</v>
      </c>
      <c r="Q2441" s="18">
        <v>43843</v>
      </c>
      <c r="R2441" s="86">
        <v>20347.171999999999</v>
      </c>
      <c r="S2441" s="86">
        <v>24101.0175343628</v>
      </c>
      <c r="T2441" s="15"/>
      <c r="U2441" s="19">
        <v>9.5338121591339604E-3</v>
      </c>
      <c r="V2441" s="51">
        <v>0.99529413128038902</v>
      </c>
      <c r="W2441" s="19">
        <v>8.4789992355654306E-2</v>
      </c>
      <c r="X2441" s="51">
        <v>9.2679164866276604</v>
      </c>
      <c r="Y2441" s="19">
        <v>-4.7656492634851E-2</v>
      </c>
      <c r="Z2441" s="51">
        <v>14.566024194762599</v>
      </c>
      <c r="AA2441" s="19">
        <v>0.12801562994354801</v>
      </c>
      <c r="AB2441" s="51">
        <v>33.378229897527497</v>
      </c>
      <c r="AC2441" s="19">
        <v>0.15288117756979799</v>
      </c>
      <c r="AD2441" s="51">
        <v>39.573973255231998</v>
      </c>
      <c r="AE2441" s="19">
        <v>0.20400160103599799</v>
      </c>
      <c r="AF2441" s="87">
        <v>38.177392152196298</v>
      </c>
      <c r="AG2441" s="19">
        <v>3.2274555618641898E-2</v>
      </c>
      <c r="AH2441" s="51">
        <v>1.42863457003841</v>
      </c>
      <c r="AI2441" s="19">
        <v>-9.6532138704787905E-3</v>
      </c>
      <c r="AJ2441" s="51">
        <v>12.7615958199458</v>
      </c>
      <c r="AK2441" s="19">
        <v>0.35933959999994802</v>
      </c>
      <c r="AL2441" s="19">
        <v>8.1794994546799005E-2</v>
      </c>
      <c r="AM2441" s="51">
        <v>36.0941652085166</v>
      </c>
      <c r="AN2441" s="15"/>
      <c r="AO2441" s="22">
        <v>4.3979806521747399E-2</v>
      </c>
      <c r="AP2441" s="22">
        <v>-3.7412299838251797E-2</v>
      </c>
      <c r="AQ2441" s="22">
        <v>9.7502285409136705E-2</v>
      </c>
      <c r="AR2441" s="22">
        <v>-0.14228815518625201</v>
      </c>
      <c r="AS2441" s="20">
        <v>7</v>
      </c>
      <c r="AT2441" s="20">
        <v>5</v>
      </c>
      <c r="AU2441" s="20">
        <v>8</v>
      </c>
      <c r="AV2441" s="21">
        <v>4</v>
      </c>
      <c r="AW2441" s="15"/>
      <c r="AX2441" s="25">
        <v>0.16426130427833399</v>
      </c>
      <c r="AY2441" s="26">
        <v>0.62342748157789196</v>
      </c>
      <c r="AZ2441" s="26">
        <v>1.0352454401454501</v>
      </c>
      <c r="BA2441" s="26">
        <v>0.91527959256291103</v>
      </c>
      <c r="BB2441" s="85">
        <v>1.6965124585185599E-2</v>
      </c>
      <c r="BC2441" s="88">
        <v>-25.727131979161602</v>
      </c>
      <c r="BD2441" s="18">
        <v>43843</v>
      </c>
      <c r="BE2441" s="18">
        <v>43910</v>
      </c>
      <c r="BF2441" s="20"/>
      <c r="BG2441" s="18"/>
    </row>
    <row r="2442" spans="2:59" x14ac:dyDescent="0.25">
      <c r="B2442" s="14" t="s">
        <v>7505</v>
      </c>
      <c r="C2442" s="14" t="s">
        <v>7506</v>
      </c>
      <c r="D2442" s="14" t="s">
        <v>7485</v>
      </c>
      <c r="E2442" s="16" t="s">
        <v>87</v>
      </c>
      <c r="F2442" s="16" t="s">
        <v>69</v>
      </c>
      <c r="G2442" s="81" t="s">
        <v>38</v>
      </c>
      <c r="H2442" s="82" t="s">
        <v>1504</v>
      </c>
      <c r="I2442" s="17" t="s">
        <v>31</v>
      </c>
      <c r="J2442" s="17" t="s">
        <v>7507</v>
      </c>
      <c r="L2442" s="18">
        <v>44022</v>
      </c>
      <c r="M2442" s="83">
        <v>1327.2268000003</v>
      </c>
      <c r="N2442" s="84">
        <v>1327.2268000003</v>
      </c>
      <c r="O2442" s="84">
        <v>1412.0393000003</v>
      </c>
      <c r="P2442" s="85">
        <f t="shared" si="38"/>
        <v>0.93993616183346884</v>
      </c>
      <c r="Q2442" s="18">
        <v>43843</v>
      </c>
      <c r="R2442" s="86">
        <v>291296.73800000001</v>
      </c>
      <c r="S2442" s="86">
        <v>273103.11211816402</v>
      </c>
      <c r="T2442" s="15"/>
      <c r="U2442" s="19">
        <v>9.5510638675477804E-3</v>
      </c>
      <c r="V2442" s="51">
        <v>0.99701930212177103</v>
      </c>
      <c r="W2442" s="19">
        <v>8.5347902913781595E-2</v>
      </c>
      <c r="X2442" s="51">
        <v>9.3237075424403901</v>
      </c>
      <c r="Y2442" s="19">
        <v>-4.5696907607634799E-2</v>
      </c>
      <c r="Z2442" s="51">
        <v>14.7619826974842</v>
      </c>
      <c r="AA2442" s="19">
        <v>0.129196647940262</v>
      </c>
      <c r="AB2442" s="51">
        <v>33.496331697213499</v>
      </c>
      <c r="AC2442" s="19">
        <v>0.15178365788058701</v>
      </c>
      <c r="AD2442" s="51">
        <v>39.4642212862964</v>
      </c>
      <c r="AE2442" s="19">
        <v>0.20044427842367399</v>
      </c>
      <c r="AF2442" s="87">
        <v>37.821659890992997</v>
      </c>
      <c r="AG2442" s="19">
        <v>3.2451395563839497E-2</v>
      </c>
      <c r="AH2442" s="51">
        <v>1.44631856455817</v>
      </c>
      <c r="AI2442" s="19">
        <v>-7.6699166465914502E-3</v>
      </c>
      <c r="AJ2442" s="51">
        <v>12.959925542338199</v>
      </c>
      <c r="AK2442" s="19">
        <v>0.32722680000006199</v>
      </c>
      <c r="AL2442" s="19">
        <v>8.4643995363876498E-2</v>
      </c>
      <c r="AM2442" s="51">
        <v>40.277827796700898</v>
      </c>
      <c r="AN2442" s="15"/>
      <c r="AO2442" s="22">
        <v>4.3997701079206301E-2</v>
      </c>
      <c r="AP2442" s="22">
        <v>-3.7395810645648501E-2</v>
      </c>
      <c r="AQ2442" s="22">
        <v>9.7322035277175006E-2</v>
      </c>
      <c r="AR2442" s="22">
        <v>-0.14183228802998199</v>
      </c>
      <c r="AS2442" s="20">
        <v>7</v>
      </c>
      <c r="AT2442" s="20">
        <v>5</v>
      </c>
      <c r="AU2442" s="20">
        <v>8</v>
      </c>
      <c r="AV2442" s="21">
        <v>4</v>
      </c>
      <c r="AW2442" s="15"/>
      <c r="AX2442" s="25">
        <v>0.16424878700752699</v>
      </c>
      <c r="AY2442" s="26">
        <v>0.62993904662198497</v>
      </c>
      <c r="AZ2442" s="26">
        <v>1.0392055823467701</v>
      </c>
      <c r="BA2442" s="26">
        <v>0.92531383364985198</v>
      </c>
      <c r="BB2442" s="85">
        <v>1.6964080272100501E-2</v>
      </c>
      <c r="BC2442" s="88">
        <v>-25.7157715086942</v>
      </c>
      <c r="BD2442" s="18">
        <v>43843</v>
      </c>
      <c r="BE2442" s="18">
        <v>43910</v>
      </c>
      <c r="BF2442" s="20"/>
      <c r="BG2442" s="18"/>
    </row>
    <row r="2443" spans="2:59" x14ac:dyDescent="0.25">
      <c r="B2443" s="14" t="s">
        <v>7508</v>
      </c>
      <c r="C2443" s="14" t="s">
        <v>7509</v>
      </c>
      <c r="D2443" s="14" t="s">
        <v>7485</v>
      </c>
      <c r="E2443" s="16" t="s">
        <v>91</v>
      </c>
      <c r="F2443" s="16" t="s">
        <v>69</v>
      </c>
      <c r="G2443" s="81" t="s">
        <v>38</v>
      </c>
      <c r="H2443" s="82" t="s">
        <v>1504</v>
      </c>
      <c r="I2443" s="17" t="s">
        <v>31</v>
      </c>
      <c r="J2443" s="17" t="s">
        <v>7510</v>
      </c>
      <c r="L2443" s="18">
        <v>44022</v>
      </c>
      <c r="M2443" s="83">
        <v>1459.49660000019</v>
      </c>
      <c r="N2443" s="84">
        <v>1459.49660000019</v>
      </c>
      <c r="O2443" s="84">
        <v>1576.9364000000101</v>
      </c>
      <c r="P2443" s="85">
        <f t="shared" si="38"/>
        <v>0.92552660969724632</v>
      </c>
      <c r="Q2443" s="18">
        <v>43843</v>
      </c>
      <c r="R2443" s="86">
        <v>3943787.7779999999</v>
      </c>
      <c r="S2443" s="86">
        <v>4120232.0642421902</v>
      </c>
      <c r="T2443" s="15"/>
      <c r="U2443" s="19">
        <v>9.4639453836862196E-3</v>
      </c>
      <c r="V2443" s="51">
        <v>0.98830745373561502</v>
      </c>
      <c r="W2443" s="19">
        <v>8.2541315976413898E-2</v>
      </c>
      <c r="X2443" s="51">
        <v>9.04304884870362</v>
      </c>
      <c r="Y2443" s="19">
        <v>-6.05699801362789E-2</v>
      </c>
      <c r="Z2443" s="51">
        <v>13.2746754446271</v>
      </c>
      <c r="AA2443" s="19">
        <v>9.4084433980315199E-2</v>
      </c>
      <c r="AB2443" s="51">
        <v>29.985110301204301</v>
      </c>
      <c r="AC2443" s="19">
        <v>8.1361470975098202E-2</v>
      </c>
      <c r="AD2443" s="51">
        <v>32.422002595791099</v>
      </c>
      <c r="AE2443" s="19">
        <v>9.2095804449927501E-2</v>
      </c>
      <c r="AF2443" s="87">
        <v>26.986812493589198</v>
      </c>
      <c r="AG2443" s="19">
        <v>3.1560670468024903E-2</v>
      </c>
      <c r="AH2443" s="51">
        <v>1.35724605497671</v>
      </c>
      <c r="AI2443" s="19">
        <v>-2.39783564111349E-2</v>
      </c>
      <c r="AJ2443" s="51">
        <v>11.329081565883801</v>
      </c>
      <c r="AK2443" s="19">
        <v>0.45949660000042097</v>
      </c>
      <c r="AL2443" s="19">
        <v>2.5567562390278901E-2</v>
      </c>
      <c r="AM2443" s="51">
        <v>-50.894373112707399</v>
      </c>
      <c r="AN2443" s="15"/>
      <c r="AO2443" s="22">
        <v>4.3907612493058003E-2</v>
      </c>
      <c r="AP2443" s="22">
        <v>-3.7478853408174501E-2</v>
      </c>
      <c r="AQ2443" s="22">
        <v>9.4484491632174497E-2</v>
      </c>
      <c r="AR2443" s="22">
        <v>-0.14412532843925899</v>
      </c>
      <c r="AS2443" s="20">
        <v>7</v>
      </c>
      <c r="AT2443" s="20">
        <v>5</v>
      </c>
      <c r="AU2443" s="20">
        <v>7</v>
      </c>
      <c r="AV2443" s="21">
        <v>5</v>
      </c>
      <c r="AW2443" s="15"/>
      <c r="AX2443" s="25">
        <v>0.16421595847874401</v>
      </c>
      <c r="AY2443" s="26">
        <v>0.43315879678129898</v>
      </c>
      <c r="AZ2443" s="26">
        <v>0.921912729805626</v>
      </c>
      <c r="BA2443" s="26">
        <v>0.63146227516335796</v>
      </c>
      <c r="BB2443" s="85">
        <v>1.6958717274319499E-2</v>
      </c>
      <c r="BC2443" s="88">
        <v>-26.144085455773201</v>
      </c>
      <c r="BD2443" s="18">
        <v>43843</v>
      </c>
      <c r="BE2443" s="18">
        <v>43910</v>
      </c>
      <c r="BF2443" s="20"/>
      <c r="BG2443" s="18"/>
    </row>
    <row r="2444" spans="2:59" x14ac:dyDescent="0.25">
      <c r="B2444" s="14" t="s">
        <v>7511</v>
      </c>
      <c r="C2444" s="14" t="s">
        <v>7512</v>
      </c>
      <c r="D2444" s="14" t="s">
        <v>7485</v>
      </c>
      <c r="E2444" s="16" t="s">
        <v>94</v>
      </c>
      <c r="F2444" s="16" t="s">
        <v>69</v>
      </c>
      <c r="G2444" s="81" t="s">
        <v>38</v>
      </c>
      <c r="H2444" s="82" t="s">
        <v>1504</v>
      </c>
      <c r="I2444" s="17" t="s">
        <v>31</v>
      </c>
      <c r="J2444" s="17" t="s">
        <v>7513</v>
      </c>
      <c r="L2444" s="18">
        <v>44022</v>
      </c>
      <c r="M2444" s="83">
        <v>2120.36199999973</v>
      </c>
      <c r="N2444" s="84">
        <v>2120.36199999973</v>
      </c>
      <c r="O2444" s="84">
        <v>2299.9860000014301</v>
      </c>
      <c r="P2444" s="85">
        <f t="shared" si="38"/>
        <v>0.92190213331664261</v>
      </c>
      <c r="Q2444" s="18">
        <v>43843</v>
      </c>
      <c r="R2444" s="86">
        <v>3818779.4070000001</v>
      </c>
      <c r="S2444" s="86">
        <v>3869750.6998906299</v>
      </c>
      <c r="T2444" s="15"/>
      <c r="U2444" s="19">
        <v>9.4418111402774195E-3</v>
      </c>
      <c r="V2444" s="51">
        <v>0.98609402939473501</v>
      </c>
      <c r="W2444" s="19">
        <v>8.1829655509936899E-2</v>
      </c>
      <c r="X2444" s="51">
        <v>8.9718828020559194</v>
      </c>
      <c r="Y2444" s="19">
        <v>-6.4310396450309795E-2</v>
      </c>
      <c r="Z2444" s="51">
        <v>12.9006338132167</v>
      </c>
      <c r="AA2444" s="19">
        <v>8.5341828402306405E-2</v>
      </c>
      <c r="AB2444" s="51">
        <v>29.110849743388801</v>
      </c>
      <c r="AC2444" s="19">
        <v>6.4171910707955193E-2</v>
      </c>
      <c r="AD2444" s="51">
        <v>30.7030465690477</v>
      </c>
      <c r="AE2444" s="19">
        <v>6.6170908086860394E-2</v>
      </c>
      <c r="AF2444" s="87">
        <v>24.394322857289801</v>
      </c>
      <c r="AG2444" s="19">
        <v>3.1334572020568899E-2</v>
      </c>
      <c r="AH2444" s="51">
        <v>1.33463621023111</v>
      </c>
      <c r="AI2444" s="19">
        <v>-2.8077530037080599E-2</v>
      </c>
      <c r="AJ2444" s="51">
        <v>10.919164203282</v>
      </c>
      <c r="AK2444" s="19">
        <v>0.16583644325699401</v>
      </c>
      <c r="AL2444" s="19">
        <v>1.0298181498001199E-2</v>
      </c>
      <c r="AM2444" s="51">
        <v>-80.260388787020901</v>
      </c>
      <c r="AN2444" s="15"/>
      <c r="AO2444" s="22">
        <v>4.38847139466816E-2</v>
      </c>
      <c r="AP2444" s="22">
        <v>-3.7499978408959599E-2</v>
      </c>
      <c r="AQ2444" s="22">
        <v>9.3764990251656896E-2</v>
      </c>
      <c r="AR2444" s="22">
        <v>-0.14470674440148301</v>
      </c>
      <c r="AS2444" s="20">
        <v>7</v>
      </c>
      <c r="AT2444" s="20">
        <v>5</v>
      </c>
      <c r="AU2444" s="20">
        <v>7</v>
      </c>
      <c r="AV2444" s="21">
        <v>5</v>
      </c>
      <c r="AW2444" s="15"/>
      <c r="AX2444" s="25">
        <v>0.164208764237119</v>
      </c>
      <c r="AY2444" s="26">
        <v>0.38411311084155397</v>
      </c>
      <c r="AZ2444" s="26">
        <v>0.89267659629331297</v>
      </c>
      <c r="BA2444" s="26">
        <v>0.55888606129974505</v>
      </c>
      <c r="BB2444" s="85">
        <v>1.6957473655202199E-2</v>
      </c>
      <c r="BC2444" s="88">
        <v>-26.2524815368524</v>
      </c>
      <c r="BD2444" s="18">
        <v>43843</v>
      </c>
      <c r="BE2444" s="18">
        <v>43910</v>
      </c>
      <c r="BF2444" s="20"/>
      <c r="BG2444" s="18"/>
    </row>
    <row r="2445" spans="2:59" x14ac:dyDescent="0.25">
      <c r="B2445" s="14" t="s">
        <v>7514</v>
      </c>
      <c r="C2445" s="14" t="s">
        <v>7515</v>
      </c>
      <c r="D2445" s="14" t="s">
        <v>7516</v>
      </c>
      <c r="E2445" s="16" t="s">
        <v>68</v>
      </c>
      <c r="F2445" s="16" t="s">
        <v>69</v>
      </c>
      <c r="G2445" s="81" t="s">
        <v>38</v>
      </c>
      <c r="H2445" s="82" t="s">
        <v>1053</v>
      </c>
      <c r="I2445" s="17" t="s">
        <v>31</v>
      </c>
      <c r="J2445" s="17" t="s">
        <v>64</v>
      </c>
      <c r="L2445" s="18">
        <v>44022</v>
      </c>
      <c r="M2445" s="83">
        <v>2164.8372000008799</v>
      </c>
      <c r="N2445" s="84">
        <v>2164.8372000008799</v>
      </c>
      <c r="O2445" s="84">
        <v>2164.8372000008799</v>
      </c>
      <c r="P2445" s="85">
        <f t="shared" si="38"/>
        <v>1</v>
      </c>
      <c r="Q2445" s="18">
        <v>44022</v>
      </c>
      <c r="R2445" s="86">
        <v>10449634.713</v>
      </c>
      <c r="S2445" s="86">
        <v>5423597.8900859402</v>
      </c>
      <c r="T2445" s="15"/>
      <c r="U2445" s="19">
        <v>1.7902082869113701E-2</v>
      </c>
      <c r="V2445" s="51">
        <v>1.83212120227836</v>
      </c>
      <c r="W2445" s="19">
        <v>0.159865424062446</v>
      </c>
      <c r="X2445" s="51">
        <v>16.775459657306801</v>
      </c>
      <c r="Y2445" s="19">
        <v>0.32704639966716098</v>
      </c>
      <c r="Z2445" s="51">
        <v>52.036313424992798</v>
      </c>
      <c r="AA2445" s="19">
        <v>0.61521444983372897</v>
      </c>
      <c r="AB2445" s="51">
        <v>82.0981118865311</v>
      </c>
      <c r="AC2445" s="19">
        <v>0.80063664986286298</v>
      </c>
      <c r="AD2445" s="51">
        <v>104.349520484568</v>
      </c>
      <c r="AE2445" s="19">
        <v>1.0121646124613499</v>
      </c>
      <c r="AF2445" s="87">
        <v>118.993693294702</v>
      </c>
      <c r="AG2445" s="19">
        <v>4.4639978652412503E-2</v>
      </c>
      <c r="AH2445" s="51">
        <v>2.6651768734154802</v>
      </c>
      <c r="AI2445" s="19">
        <v>0.40730146001267697</v>
      </c>
      <c r="AJ2445" s="51">
        <v>54.457063208275898</v>
      </c>
      <c r="AK2445" s="19">
        <v>1.16483720000135</v>
      </c>
      <c r="AL2445" s="19">
        <v>0.17435519238817501</v>
      </c>
      <c r="AM2445" s="51">
        <v>110.494933330221</v>
      </c>
      <c r="AN2445" s="15"/>
      <c r="AO2445" s="22">
        <v>6.2475633440044503E-2</v>
      </c>
      <c r="AP2445" s="22">
        <v>-9.7850875173171495E-2</v>
      </c>
      <c r="AQ2445" s="22">
        <v>0.157578082833497</v>
      </c>
      <c r="AR2445" s="22">
        <v>-7.2155184617295198E-2</v>
      </c>
      <c r="AS2445" s="20">
        <v>9</v>
      </c>
      <c r="AT2445" s="20">
        <v>3</v>
      </c>
      <c r="AU2445" s="20">
        <v>9</v>
      </c>
      <c r="AV2445" s="21">
        <v>3</v>
      </c>
      <c r="AW2445" s="15"/>
      <c r="AX2445" s="25">
        <v>0.287601922352624</v>
      </c>
      <c r="AY2445" s="26">
        <v>2.0772554748618899</v>
      </c>
      <c r="AZ2445" s="26">
        <v>2.03155545666232</v>
      </c>
      <c r="BA2445" s="26">
        <v>3.0049485051349598</v>
      </c>
      <c r="BB2445" s="85">
        <v>2.9464727430677198E-2</v>
      </c>
      <c r="BC2445" s="88">
        <v>-24.227166212280299</v>
      </c>
      <c r="BD2445" s="18">
        <v>43881</v>
      </c>
      <c r="BE2445" s="18">
        <v>43907</v>
      </c>
      <c r="BF2445" s="20">
        <v>58</v>
      </c>
      <c r="BG2445" s="18">
        <v>43963</v>
      </c>
    </row>
    <row r="2446" spans="2:59" x14ac:dyDescent="0.25">
      <c r="B2446" s="14" t="s">
        <v>7517</v>
      </c>
      <c r="C2446" s="14" t="s">
        <v>7518</v>
      </c>
      <c r="D2446" s="14" t="s">
        <v>7516</v>
      </c>
      <c r="E2446" s="16" t="s">
        <v>73</v>
      </c>
      <c r="F2446" s="16" t="s">
        <v>69</v>
      </c>
      <c r="G2446" s="81" t="s">
        <v>38</v>
      </c>
      <c r="H2446" s="82" t="s">
        <v>1053</v>
      </c>
      <c r="I2446" s="17" t="s">
        <v>31</v>
      </c>
      <c r="J2446" s="17" t="s">
        <v>7519</v>
      </c>
      <c r="L2446" s="18">
        <v>44022</v>
      </c>
      <c r="M2446" s="83">
        <v>1681.0945999994899</v>
      </c>
      <c r="N2446" s="84">
        <v>1681.0945999994899</v>
      </c>
      <c r="O2446" s="84">
        <v>1681.0945999994899</v>
      </c>
      <c r="P2446" s="85">
        <f t="shared" si="38"/>
        <v>1</v>
      </c>
      <c r="Q2446" s="18">
        <v>44022</v>
      </c>
      <c r="R2446" s="86">
        <v>3946208.733</v>
      </c>
      <c r="S2446" s="86">
        <v>7700462.3042031201</v>
      </c>
      <c r="T2446" s="15"/>
      <c r="U2446" s="19">
        <v>1.7943930733963501E-2</v>
      </c>
      <c r="V2446" s="51">
        <v>1.8363059887633399</v>
      </c>
      <c r="W2446" s="19">
        <v>0.161296290179889</v>
      </c>
      <c r="X2446" s="51">
        <v>16.9185462690657</v>
      </c>
      <c r="Y2446" s="19">
        <v>0.33700946503260598</v>
      </c>
      <c r="Z2446" s="51">
        <v>53.032619961537399</v>
      </c>
      <c r="AA2446" s="19">
        <v>0.64173851594794495</v>
      </c>
      <c r="AB2446" s="51">
        <v>84.750518498010905</v>
      </c>
      <c r="AC2446" s="19"/>
      <c r="AD2446" s="51"/>
      <c r="AE2446" s="19"/>
      <c r="AF2446" s="87"/>
      <c r="AG2446" s="19">
        <v>4.5069359233821202E-2</v>
      </c>
      <c r="AH2446" s="51">
        <v>2.7081149315563402</v>
      </c>
      <c r="AI2446" s="19">
        <v>0.418449880993576</v>
      </c>
      <c r="AJ2446" s="51">
        <v>55.5719053063658</v>
      </c>
      <c r="AK2446" s="19">
        <v>0.76893328171572695</v>
      </c>
      <c r="AL2446" s="19">
        <v>0.36311640441301302</v>
      </c>
      <c r="AM2446" s="51">
        <v>100.823284120415</v>
      </c>
      <c r="AN2446" s="15"/>
      <c r="AO2446" s="22">
        <v>6.2606635834526997E-2</v>
      </c>
      <c r="AP2446" s="22">
        <v>-9.7813747192994904E-2</v>
      </c>
      <c r="AQ2446" s="22">
        <v>0.159006162424776</v>
      </c>
      <c r="AR2446" s="22">
        <v>-7.0972402742918397E-2</v>
      </c>
      <c r="AS2446" s="20">
        <v>9</v>
      </c>
      <c r="AT2446" s="20">
        <v>3</v>
      </c>
      <c r="AU2446" s="20">
        <v>9</v>
      </c>
      <c r="AV2446" s="21">
        <v>3</v>
      </c>
      <c r="AW2446" s="15"/>
      <c r="AX2446" s="25">
        <v>0.28762866623350403</v>
      </c>
      <c r="AY2446" s="26">
        <v>2.1642628483787099</v>
      </c>
      <c r="AZ2446" s="26">
        <v>2.0953638701394102</v>
      </c>
      <c r="BA2446" s="26">
        <v>3.1362140807068499</v>
      </c>
      <c r="BB2446" s="85">
        <v>2.94688822520402E-2</v>
      </c>
      <c r="BC2446" s="88">
        <v>-24.146159401541802</v>
      </c>
      <c r="BD2446" s="18">
        <v>43881</v>
      </c>
      <c r="BE2446" s="18">
        <v>43907</v>
      </c>
      <c r="BF2446" s="20">
        <v>57</v>
      </c>
      <c r="BG2446" s="18">
        <v>43962</v>
      </c>
    </row>
    <row r="2447" spans="2:59" x14ac:dyDescent="0.25">
      <c r="B2447" s="14" t="s">
        <v>7520</v>
      </c>
      <c r="C2447" s="14" t="s">
        <v>7521</v>
      </c>
      <c r="D2447" s="14" t="s">
        <v>7516</v>
      </c>
      <c r="E2447" s="16" t="s">
        <v>77</v>
      </c>
      <c r="F2447" s="16" t="s">
        <v>69</v>
      </c>
      <c r="G2447" s="81" t="s">
        <v>38</v>
      </c>
      <c r="H2447" s="82" t="s">
        <v>1053</v>
      </c>
      <c r="I2447" s="17" t="s">
        <v>31</v>
      </c>
      <c r="J2447" s="17" t="s">
        <v>7522</v>
      </c>
      <c r="L2447" s="18">
        <v>44022</v>
      </c>
      <c r="M2447" s="83">
        <v>16419.417199999101</v>
      </c>
      <c r="N2447" s="84">
        <v>16419.417199999101</v>
      </c>
      <c r="O2447" s="84">
        <v>16419.417199999101</v>
      </c>
      <c r="P2447" s="85">
        <f t="shared" si="38"/>
        <v>1</v>
      </c>
      <c r="Q2447" s="18">
        <v>44022</v>
      </c>
      <c r="R2447" s="86">
        <v>2974870.2710000002</v>
      </c>
      <c r="S2447" s="86">
        <v>1876973.45654102</v>
      </c>
      <c r="T2447" s="15"/>
      <c r="U2447" s="19">
        <v>1.7916032462380799E-2</v>
      </c>
      <c r="V2447" s="51">
        <v>1.8335161616050799</v>
      </c>
      <c r="W2447" s="19">
        <v>0.16034221671172399</v>
      </c>
      <c r="X2447" s="51">
        <v>16.8231389222492</v>
      </c>
      <c r="Y2447" s="19">
        <v>0.33035924020805402</v>
      </c>
      <c r="Z2447" s="51">
        <v>52.3675974790822</v>
      </c>
      <c r="AA2447" s="19">
        <v>0.62175556628964801</v>
      </c>
      <c r="AB2447" s="51">
        <v>82.752223532181205</v>
      </c>
      <c r="AC2447" s="19">
        <v>0.80991871985839703</v>
      </c>
      <c r="AD2447" s="51">
        <v>105.277727484121</v>
      </c>
      <c r="AE2447" s="19">
        <v>1.02476316520944</v>
      </c>
      <c r="AF2447" s="87">
        <v>120.25354856951201</v>
      </c>
      <c r="AG2447" s="19">
        <v>4.4783099243431899E-2</v>
      </c>
      <c r="AH2447" s="51">
        <v>2.6794889325174198</v>
      </c>
      <c r="AI2447" s="19">
        <v>0.41100788665236898</v>
      </c>
      <c r="AJ2447" s="51">
        <v>54.827705872245097</v>
      </c>
      <c r="AK2447" s="19">
        <v>2.4565447640535401</v>
      </c>
      <c r="AL2447" s="19">
        <v>9.3157572064228603E-2</v>
      </c>
      <c r="AM2447" s="51">
        <v>202.94431610661599</v>
      </c>
      <c r="AN2447" s="15"/>
      <c r="AO2447" s="22">
        <v>6.25192473089555E-2</v>
      </c>
      <c r="AP2447" s="22">
        <v>-9.7838462112995295E-2</v>
      </c>
      <c r="AQ2447" s="22">
        <v>0.15805389914938101</v>
      </c>
      <c r="AR2447" s="22">
        <v>-7.1761068231353406E-2</v>
      </c>
      <c r="AS2447" s="20">
        <v>9</v>
      </c>
      <c r="AT2447" s="20">
        <v>3</v>
      </c>
      <c r="AU2447" s="20">
        <v>9</v>
      </c>
      <c r="AV2447" s="21">
        <v>3</v>
      </c>
      <c r="AW2447" s="15"/>
      <c r="AX2447" s="25">
        <v>0.28761488011630698</v>
      </c>
      <c r="AY2447" s="26">
        <v>2.0986365300232102</v>
      </c>
      <c r="AZ2447" s="26">
        <v>2.0473317417963699</v>
      </c>
      <c r="BA2447" s="26">
        <v>3.0373960615506799</v>
      </c>
      <c r="BB2447" s="85">
        <v>2.94665630521922E-2</v>
      </c>
      <c r="BC2447" s="88">
        <v>-24.200175167061399</v>
      </c>
      <c r="BD2447" s="18">
        <v>43881</v>
      </c>
      <c r="BE2447" s="18">
        <v>43907</v>
      </c>
      <c r="BF2447" s="20">
        <v>58</v>
      </c>
      <c r="BG2447" s="18">
        <v>43963</v>
      </c>
    </row>
    <row r="2448" spans="2:59" x14ac:dyDescent="0.25">
      <c r="B2448" s="14" t="s">
        <v>7523</v>
      </c>
      <c r="C2448" s="14" t="s">
        <v>7524</v>
      </c>
      <c r="D2448" s="14" t="s">
        <v>7516</v>
      </c>
      <c r="E2448" s="16" t="s">
        <v>80</v>
      </c>
      <c r="F2448" s="16" t="s">
        <v>69</v>
      </c>
      <c r="G2448" s="81" t="s">
        <v>38</v>
      </c>
      <c r="H2448" s="82" t="s">
        <v>1053</v>
      </c>
      <c r="I2448" s="17" t="s">
        <v>31</v>
      </c>
      <c r="J2448" s="17" t="s">
        <v>7525</v>
      </c>
      <c r="L2448" s="18">
        <v>44022</v>
      </c>
      <c r="M2448" s="83">
        <v>13419.0851999968</v>
      </c>
      <c r="N2448" s="84">
        <v>13419.0851999968</v>
      </c>
      <c r="O2448" s="84">
        <v>13419.0851999968</v>
      </c>
      <c r="P2448" s="85">
        <f t="shared" si="38"/>
        <v>1</v>
      </c>
      <c r="Q2448" s="18">
        <v>44022</v>
      </c>
      <c r="R2448" s="86">
        <v>27461053.998</v>
      </c>
      <c r="S2448" s="86">
        <v>18689529.6839687</v>
      </c>
      <c r="T2448" s="15"/>
      <c r="U2448" s="19">
        <v>1.7846315040514999E-2</v>
      </c>
      <c r="V2448" s="51">
        <v>1.8265444194185001</v>
      </c>
      <c r="W2448" s="19">
        <v>0.15796025702729799</v>
      </c>
      <c r="X2448" s="51">
        <v>16.5849429538066</v>
      </c>
      <c r="Y2448" s="19">
        <v>0.31387723817548302</v>
      </c>
      <c r="Z2448" s="51">
        <v>50.719397275825003</v>
      </c>
      <c r="AA2448" s="19">
        <v>0.58511694377171797</v>
      </c>
      <c r="AB2448" s="51">
        <v>79.088361280388199</v>
      </c>
      <c r="AC2448" s="19">
        <v>0.74077372756204596</v>
      </c>
      <c r="AD2448" s="51">
        <v>98.363228254485904</v>
      </c>
      <c r="AE2448" s="19">
        <v>0.91630584846832797</v>
      </c>
      <c r="AF2448" s="87">
        <v>109.4078168954</v>
      </c>
      <c r="AG2448" s="19">
        <v>4.4067694276236601E-2</v>
      </c>
      <c r="AH2448" s="51">
        <v>2.6079484357978799</v>
      </c>
      <c r="AI2448" s="19">
        <v>0.39257250810798699</v>
      </c>
      <c r="AJ2448" s="51">
        <v>52.984168017807001</v>
      </c>
      <c r="AK2448" s="19">
        <v>1.82511814935831</v>
      </c>
      <c r="AL2448" s="19">
        <v>7.7435657338355696E-2</v>
      </c>
      <c r="AM2448" s="51">
        <v>139.80165463709301</v>
      </c>
      <c r="AN2448" s="15"/>
      <c r="AO2448" s="22">
        <v>6.2300934925588101E-2</v>
      </c>
      <c r="AP2448" s="22">
        <v>-9.7900253321276998E-2</v>
      </c>
      <c r="AQ2448" s="22">
        <v>0.15567663824185701</v>
      </c>
      <c r="AR2448" s="22">
        <v>-7.3730017628840905E-2</v>
      </c>
      <c r="AS2448" s="20">
        <v>9</v>
      </c>
      <c r="AT2448" s="20">
        <v>3</v>
      </c>
      <c r="AU2448" s="20">
        <v>9</v>
      </c>
      <c r="AV2448" s="21">
        <v>3</v>
      </c>
      <c r="AW2448" s="15"/>
      <c r="AX2448" s="25">
        <v>0.28755889292340697</v>
      </c>
      <c r="AY2448" s="26">
        <v>1.9786076831132999</v>
      </c>
      <c r="AZ2448" s="26">
        <v>1.9590175892772099</v>
      </c>
      <c r="BA2448" s="26">
        <v>2.8561152380025301</v>
      </c>
      <c r="BB2448" s="85">
        <v>2.9458360869721201E-2</v>
      </c>
      <c r="BC2448" s="88">
        <v>-24.335048822773398</v>
      </c>
      <c r="BD2448" s="18">
        <v>43881</v>
      </c>
      <c r="BE2448" s="18">
        <v>43907</v>
      </c>
      <c r="BF2448" s="20">
        <v>58</v>
      </c>
      <c r="BG2448" s="18">
        <v>43963</v>
      </c>
    </row>
    <row r="2449" spans="2:59" x14ac:dyDescent="0.25">
      <c r="B2449" s="14" t="s">
        <v>7526</v>
      </c>
      <c r="C2449" s="14" t="s">
        <v>7527</v>
      </c>
      <c r="D2449" s="14" t="s">
        <v>7516</v>
      </c>
      <c r="E2449" s="16" t="s">
        <v>83</v>
      </c>
      <c r="F2449" s="16" t="s">
        <v>69</v>
      </c>
      <c r="G2449" s="81" t="s">
        <v>38</v>
      </c>
      <c r="H2449" s="82" t="s">
        <v>1053</v>
      </c>
      <c r="I2449" s="17" t="s">
        <v>31</v>
      </c>
      <c r="J2449" s="17" t="s">
        <v>7528</v>
      </c>
      <c r="L2449" s="18">
        <v>44022</v>
      </c>
      <c r="M2449" s="83">
        <v>1693.4182999990901</v>
      </c>
      <c r="N2449" s="84">
        <v>1693.4182999990901</v>
      </c>
      <c r="O2449" s="84">
        <v>1693.4182999990901</v>
      </c>
      <c r="P2449" s="85">
        <f t="shared" si="38"/>
        <v>1</v>
      </c>
      <c r="Q2449" s="18">
        <v>44022</v>
      </c>
      <c r="R2449" s="86">
        <v>3059958.48</v>
      </c>
      <c r="S2449" s="86">
        <v>2610245.96765234</v>
      </c>
      <c r="T2449" s="15"/>
      <c r="U2449" s="19">
        <v>1.7832369856478202E-2</v>
      </c>
      <c r="V2449" s="51">
        <v>1.82514990101481</v>
      </c>
      <c r="W2449" s="19">
        <v>0.15748447043559299</v>
      </c>
      <c r="X2449" s="51">
        <v>16.537364294636099</v>
      </c>
      <c r="Y2449" s="19">
        <v>0.310605301321775</v>
      </c>
      <c r="Z2449" s="51">
        <v>50.392203590425197</v>
      </c>
      <c r="AA2449" s="19">
        <v>0.57640242119669005</v>
      </c>
      <c r="AB2449" s="51">
        <v>78.216909022885403</v>
      </c>
      <c r="AC2449" s="19"/>
      <c r="AD2449" s="51"/>
      <c r="AE2449" s="19"/>
      <c r="AF2449" s="87"/>
      <c r="AG2449" s="19">
        <v>4.3924687817707302E-2</v>
      </c>
      <c r="AH2449" s="51">
        <v>2.5936477899449502</v>
      </c>
      <c r="AI2449" s="19">
        <v>0.388914378379704</v>
      </c>
      <c r="AJ2449" s="51">
        <v>52.618355044978699</v>
      </c>
      <c r="AK2449" s="19">
        <v>0.68751200797152701</v>
      </c>
      <c r="AL2449" s="19">
        <v>0.35598389204125902</v>
      </c>
      <c r="AM2449" s="51">
        <v>90.184032893856099</v>
      </c>
      <c r="AN2449" s="15"/>
      <c r="AO2449" s="22">
        <v>6.2257270146801602E-2</v>
      </c>
      <c r="AP2449" s="22">
        <v>-9.79126045158773E-2</v>
      </c>
      <c r="AQ2449" s="22">
        <v>0.15520177133846999</v>
      </c>
      <c r="AR2449" s="22">
        <v>-7.4123361238016494E-2</v>
      </c>
      <c r="AS2449" s="20">
        <v>9</v>
      </c>
      <c r="AT2449" s="20">
        <v>3</v>
      </c>
      <c r="AU2449" s="20">
        <v>9</v>
      </c>
      <c r="AV2449" s="21">
        <v>3</v>
      </c>
      <c r="AW2449" s="15"/>
      <c r="AX2449" s="25">
        <v>0.28755089572950998</v>
      </c>
      <c r="AY2449" s="26">
        <v>1.9499753703585201</v>
      </c>
      <c r="AZ2449" s="26">
        <v>1.93802824164595</v>
      </c>
      <c r="BA2449" s="26">
        <v>2.8131501044990701</v>
      </c>
      <c r="BB2449" s="85">
        <v>2.9457073946250599E-2</v>
      </c>
      <c r="BC2449" s="88">
        <v>-24.361999361397501</v>
      </c>
      <c r="BD2449" s="18">
        <v>43881</v>
      </c>
      <c r="BE2449" s="18">
        <v>43907</v>
      </c>
      <c r="BF2449" s="20">
        <v>58</v>
      </c>
      <c r="BG2449" s="18">
        <v>43963</v>
      </c>
    </row>
    <row r="2450" spans="2:59" x14ac:dyDescent="0.25">
      <c r="B2450" s="14" t="s">
        <v>7529</v>
      </c>
      <c r="C2450" s="14" t="s">
        <v>7530</v>
      </c>
      <c r="D2450" s="14" t="s">
        <v>7516</v>
      </c>
      <c r="E2450" s="16" t="s">
        <v>59</v>
      </c>
      <c r="F2450" s="16" t="s">
        <v>69</v>
      </c>
      <c r="G2450" s="81" t="s">
        <v>38</v>
      </c>
      <c r="H2450" s="82" t="s">
        <v>1053</v>
      </c>
      <c r="I2450" s="17" t="s">
        <v>31</v>
      </c>
      <c r="J2450" s="17" t="s">
        <v>7531</v>
      </c>
      <c r="L2450" s="18">
        <v>44022</v>
      </c>
      <c r="M2450" s="83">
        <v>2370.8361999988601</v>
      </c>
      <c r="N2450" s="84">
        <v>2370.8361999988601</v>
      </c>
      <c r="O2450" s="84">
        <v>2370.8361999988601</v>
      </c>
      <c r="P2450" s="85">
        <f t="shared" si="38"/>
        <v>1</v>
      </c>
      <c r="Q2450" s="18">
        <v>44022</v>
      </c>
      <c r="R2450" s="86">
        <v>46214253.068000004</v>
      </c>
      <c r="S2450" s="86">
        <v>34416550.36225</v>
      </c>
      <c r="T2450" s="15"/>
      <c r="U2450" s="19">
        <v>1.7916001228513799E-2</v>
      </c>
      <c r="V2450" s="51">
        <v>1.83351303821837</v>
      </c>
      <c r="W2450" s="19">
        <v>0.16034217727428801</v>
      </c>
      <c r="X2450" s="51">
        <v>16.8231349785056</v>
      </c>
      <c r="Y2450" s="19">
        <v>0.33035920552909398</v>
      </c>
      <c r="Z2450" s="51">
        <v>52.367594011186199</v>
      </c>
      <c r="AA2450" s="19">
        <v>0.62535818966163803</v>
      </c>
      <c r="AB2450" s="51">
        <v>83.112485869322001</v>
      </c>
      <c r="AC2450" s="19">
        <v>0.82669950073235698</v>
      </c>
      <c r="AD2450" s="51">
        <v>106.955805571517</v>
      </c>
      <c r="AE2450" s="19">
        <v>1.05152158395504</v>
      </c>
      <c r="AF2450" s="87">
        <v>122.929390444071</v>
      </c>
      <c r="AG2450" s="19">
        <v>4.47830874290958E-2</v>
      </c>
      <c r="AH2450" s="51">
        <v>2.6794877510838</v>
      </c>
      <c r="AI2450" s="19">
        <v>0.41100784761307302</v>
      </c>
      <c r="AJ2450" s="51">
        <v>54.827701968315502</v>
      </c>
      <c r="AK2450" s="19">
        <v>1.3708361999993199</v>
      </c>
      <c r="AL2450" s="19">
        <v>0.186514222947299</v>
      </c>
      <c r="AM2450" s="51">
        <v>127.48235467216</v>
      </c>
      <c r="AN2450" s="15"/>
      <c r="AO2450" s="22">
        <v>6.2519250897821593E-2</v>
      </c>
      <c r="AP2450" s="22">
        <v>-9.7838442427018904E-2</v>
      </c>
      <c r="AQ2450" s="22">
        <v>0.158053878585633</v>
      </c>
      <c r="AR2450" s="22">
        <v>-7.1761051502107903E-2</v>
      </c>
      <c r="AS2450" s="20">
        <v>9</v>
      </c>
      <c r="AT2450" s="20">
        <v>3</v>
      </c>
      <c r="AU2450" s="20">
        <v>9</v>
      </c>
      <c r="AV2450" s="21">
        <v>3</v>
      </c>
      <c r="AW2450" s="15"/>
      <c r="AX2450" s="25">
        <v>0.287608205267461</v>
      </c>
      <c r="AY2450" s="26">
        <v>2.11058684964883</v>
      </c>
      <c r="AZ2450" s="26">
        <v>2.05594114589258</v>
      </c>
      <c r="BA2450" s="26">
        <v>3.05505894692396</v>
      </c>
      <c r="BB2450" s="85">
        <v>2.94658209494446E-2</v>
      </c>
      <c r="BC2450" s="88">
        <v>-24.200172891229201</v>
      </c>
      <c r="BD2450" s="18">
        <v>43881</v>
      </c>
      <c r="BE2450" s="18">
        <v>43907</v>
      </c>
      <c r="BF2450" s="20">
        <v>58</v>
      </c>
      <c r="BG2450" s="18">
        <v>43963</v>
      </c>
    </row>
    <row r="2451" spans="2:59" x14ac:dyDescent="0.25">
      <c r="B2451" s="14" t="s">
        <v>7532</v>
      </c>
      <c r="C2451" s="14" t="s">
        <v>7533</v>
      </c>
      <c r="D2451" s="14" t="s">
        <v>7516</v>
      </c>
      <c r="E2451" s="16" t="s">
        <v>7154</v>
      </c>
      <c r="F2451" s="16" t="s">
        <v>69</v>
      </c>
      <c r="G2451" s="81" t="s">
        <v>38</v>
      </c>
      <c r="H2451" s="82" t="s">
        <v>1053</v>
      </c>
      <c r="I2451" s="17" t="s">
        <v>31</v>
      </c>
      <c r="J2451" s="17" t="s">
        <v>7534</v>
      </c>
      <c r="L2451" s="18">
        <v>44022</v>
      </c>
      <c r="M2451" s="83">
        <v>2380.24010000005</v>
      </c>
      <c r="N2451" s="84">
        <v>2380.24010000005</v>
      </c>
      <c r="O2451" s="84">
        <v>2380.24010000005</v>
      </c>
      <c r="P2451" s="85">
        <f t="shared" si="38"/>
        <v>1</v>
      </c>
      <c r="Q2451" s="18">
        <v>44022</v>
      </c>
      <c r="R2451" s="86">
        <v>242518.834</v>
      </c>
      <c r="S2451" s="86">
        <v>167741.203278564</v>
      </c>
      <c r="T2451" s="15"/>
      <c r="U2451" s="19">
        <v>1.7897058907692599E-2</v>
      </c>
      <c r="V2451" s="51">
        <v>1.8316188061362499</v>
      </c>
      <c r="W2451" s="19">
        <v>0.15969385806238301</v>
      </c>
      <c r="X2451" s="51">
        <v>16.7583030573151</v>
      </c>
      <c r="Y2451" s="19">
        <v>0.32585594446398303</v>
      </c>
      <c r="Z2451" s="51">
        <v>51.9172679046751</v>
      </c>
      <c r="AA2451" s="19">
        <v>0.61431299497256997</v>
      </c>
      <c r="AB2451" s="51">
        <v>82.007966400473407</v>
      </c>
      <c r="AC2451" s="19">
        <v>0.80540001353249002</v>
      </c>
      <c r="AD2451" s="51">
        <v>104.82585685153001</v>
      </c>
      <c r="AE2451" s="19">
        <v>1.02395362586714</v>
      </c>
      <c r="AF2451" s="87">
        <v>120.172594635282</v>
      </c>
      <c r="AG2451" s="19">
        <v>4.4588456328710897E-2</v>
      </c>
      <c r="AH2451" s="51">
        <v>2.6600246410453101</v>
      </c>
      <c r="AI2451" s="19">
        <v>0.40596964108932299</v>
      </c>
      <c r="AJ2451" s="51">
        <v>54.323881315940497</v>
      </c>
      <c r="AK2451" s="19">
        <v>1.38024010000052</v>
      </c>
      <c r="AL2451" s="19">
        <v>0.212945736448164</v>
      </c>
      <c r="AM2451" s="51">
        <v>132.31059724488301</v>
      </c>
      <c r="AN2451" s="15"/>
      <c r="AO2451" s="22">
        <v>6.2459889870296999E-2</v>
      </c>
      <c r="AP2451" s="22">
        <v>-9.7855279022041899E-2</v>
      </c>
      <c r="AQ2451" s="22">
        <v>0.15740683659721999</v>
      </c>
      <c r="AR2451" s="22">
        <v>-7.2297040265766596E-2</v>
      </c>
      <c r="AS2451" s="20">
        <v>9</v>
      </c>
      <c r="AT2451" s="20">
        <v>3</v>
      </c>
      <c r="AU2451" s="20">
        <v>9</v>
      </c>
      <c r="AV2451" s="21">
        <v>3</v>
      </c>
      <c r="AW2451" s="15"/>
      <c r="AX2451" s="25">
        <v>0.28759455794672301</v>
      </c>
      <c r="AY2451" s="26">
        <v>2.0743780503544298</v>
      </c>
      <c r="AZ2451" s="26">
        <v>2.0293488259849299</v>
      </c>
      <c r="BA2451" s="26">
        <v>3.0003922617070198</v>
      </c>
      <c r="BB2451" s="85">
        <v>2.9463766842382E-2</v>
      </c>
      <c r="BC2451" s="88">
        <v>-24.236882032244502</v>
      </c>
      <c r="BD2451" s="18">
        <v>43881</v>
      </c>
      <c r="BE2451" s="18">
        <v>43907</v>
      </c>
      <c r="BF2451" s="20">
        <v>58</v>
      </c>
      <c r="BG2451" s="18">
        <v>43963</v>
      </c>
    </row>
    <row r="2452" spans="2:59" x14ac:dyDescent="0.25">
      <c r="B2452" s="14" t="s">
        <v>7535</v>
      </c>
      <c r="C2452" s="14" t="s">
        <v>7536</v>
      </c>
      <c r="D2452" s="14" t="s">
        <v>7516</v>
      </c>
      <c r="E2452" s="16" t="s">
        <v>87</v>
      </c>
      <c r="F2452" s="16" t="s">
        <v>69</v>
      </c>
      <c r="G2452" s="81" t="s">
        <v>38</v>
      </c>
      <c r="H2452" s="82" t="s">
        <v>1053</v>
      </c>
      <c r="I2452" s="17" t="s">
        <v>31</v>
      </c>
      <c r="J2452" s="17" t="s">
        <v>7537</v>
      </c>
      <c r="L2452" s="18">
        <v>44022</v>
      </c>
      <c r="M2452" s="83">
        <v>2291.5373000018299</v>
      </c>
      <c r="N2452" s="84">
        <v>2291.5373000018299</v>
      </c>
      <c r="O2452" s="84">
        <v>2291.5373000018299</v>
      </c>
      <c r="P2452" s="85">
        <f t="shared" si="38"/>
        <v>1</v>
      </c>
      <c r="Q2452" s="18">
        <v>44022</v>
      </c>
      <c r="R2452" s="86">
        <v>420967.86</v>
      </c>
      <c r="S2452" s="86">
        <v>316412.84757275402</v>
      </c>
      <c r="T2452" s="15"/>
      <c r="U2452" s="19">
        <v>1.7917454302732901E-2</v>
      </c>
      <c r="V2452" s="51">
        <v>1.83365834564029</v>
      </c>
      <c r="W2452" s="19">
        <v>0.16038991099601799</v>
      </c>
      <c r="X2452" s="51">
        <v>16.827908350678602</v>
      </c>
      <c r="Y2452" s="19">
        <v>0.33069098350999399</v>
      </c>
      <c r="Z2452" s="51">
        <v>52.4007718092762</v>
      </c>
      <c r="AA2452" s="19">
        <v>0.62617335031041899</v>
      </c>
      <c r="AB2452" s="51">
        <v>83.194001934258296</v>
      </c>
      <c r="AC2452" s="19">
        <v>0.83129730857792306</v>
      </c>
      <c r="AD2452" s="51">
        <v>107.415586356074</v>
      </c>
      <c r="AE2452" s="19">
        <v>1.06596156752086</v>
      </c>
      <c r="AF2452" s="87">
        <v>124.373388800654</v>
      </c>
      <c r="AG2452" s="19">
        <v>4.47974402595719E-2</v>
      </c>
      <c r="AH2452" s="51">
        <v>2.6809230341314101</v>
      </c>
      <c r="AI2452" s="19">
        <v>0.41137912130390802</v>
      </c>
      <c r="AJ2452" s="51">
        <v>54.864829337399001</v>
      </c>
      <c r="AK2452" s="19">
        <v>1.29153730000369</v>
      </c>
      <c r="AL2452" s="19">
        <v>0.20551748026802699</v>
      </c>
      <c r="AM2452" s="51">
        <v>126.27365560480401</v>
      </c>
      <c r="AN2452" s="15"/>
      <c r="AO2452" s="22">
        <v>6.2523626722395406E-2</v>
      </c>
      <c r="AP2452" s="22">
        <v>-9.7837231891462595E-2</v>
      </c>
      <c r="AQ2452" s="22">
        <v>0.15810146348128901</v>
      </c>
      <c r="AR2452" s="22">
        <v>-7.1721671503837597E-2</v>
      </c>
      <c r="AS2452" s="20">
        <v>9</v>
      </c>
      <c r="AT2452" s="20">
        <v>3</v>
      </c>
      <c r="AU2452" s="20">
        <v>9</v>
      </c>
      <c r="AV2452" s="21">
        <v>3</v>
      </c>
      <c r="AW2452" s="15"/>
      <c r="AX2452" s="25">
        <v>0.28760922977584402</v>
      </c>
      <c r="AY2452" s="26">
        <v>2.11325782642598</v>
      </c>
      <c r="AZ2452" s="26">
        <v>2.05790313367106</v>
      </c>
      <c r="BA2452" s="26">
        <v>3.0590937052948002</v>
      </c>
      <c r="BB2452" s="85">
        <v>2.94659738723567E-2</v>
      </c>
      <c r="BC2452" s="88">
        <v>-24.197474192827901</v>
      </c>
      <c r="BD2452" s="18">
        <v>43881</v>
      </c>
      <c r="BE2452" s="18">
        <v>43907</v>
      </c>
      <c r="BF2452" s="20">
        <v>58</v>
      </c>
      <c r="BG2452" s="18">
        <v>43963</v>
      </c>
    </row>
    <row r="2453" spans="2:59" x14ac:dyDescent="0.25">
      <c r="B2453" s="14" t="s">
        <v>7538</v>
      </c>
      <c r="C2453" s="14" t="s">
        <v>7539</v>
      </c>
      <c r="D2453" s="14" t="s">
        <v>7516</v>
      </c>
      <c r="E2453" s="16" t="s">
        <v>91</v>
      </c>
      <c r="F2453" s="16" t="s">
        <v>69</v>
      </c>
      <c r="G2453" s="81" t="s">
        <v>38</v>
      </c>
      <c r="H2453" s="82" t="s">
        <v>1053</v>
      </c>
      <c r="I2453" s="17" t="s">
        <v>31</v>
      </c>
      <c r="J2453" s="17" t="s">
        <v>7540</v>
      </c>
      <c r="L2453" s="18">
        <v>44022</v>
      </c>
      <c r="M2453" s="83">
        <v>1925.4805999994301</v>
      </c>
      <c r="N2453" s="84">
        <v>1925.4805999994301</v>
      </c>
      <c r="O2453" s="84">
        <v>1925.4805999994301</v>
      </c>
      <c r="P2453" s="85">
        <f t="shared" si="38"/>
        <v>1</v>
      </c>
      <c r="Q2453" s="18">
        <v>44022</v>
      </c>
      <c r="R2453" s="86">
        <v>16811659.761999998</v>
      </c>
      <c r="S2453" s="86">
        <v>11440569.0257969</v>
      </c>
      <c r="T2453" s="15"/>
      <c r="U2453" s="19">
        <v>1.78323594445828E-2</v>
      </c>
      <c r="V2453" s="51">
        <v>1.8251488598252801</v>
      </c>
      <c r="W2453" s="19">
        <v>0.15748438567607101</v>
      </c>
      <c r="X2453" s="51">
        <v>16.537355818669301</v>
      </c>
      <c r="Y2453" s="19">
        <v>0.31060528248432101</v>
      </c>
      <c r="Z2453" s="51">
        <v>50.392201706708903</v>
      </c>
      <c r="AA2453" s="19">
        <v>0.57640237365732905</v>
      </c>
      <c r="AB2453" s="51">
        <v>78.216904268949307</v>
      </c>
      <c r="AC2453" s="19">
        <v>0.72169970625545798</v>
      </c>
      <c r="AD2453" s="51">
        <v>96.455826123827094</v>
      </c>
      <c r="AE2453" s="19">
        <v>0.88208627773798098</v>
      </c>
      <c r="AF2453" s="87">
        <v>105.985859822365</v>
      </c>
      <c r="AG2453" s="19">
        <v>4.3924649729888202E-2</v>
      </c>
      <c r="AH2453" s="51">
        <v>2.5936439811630398</v>
      </c>
      <c r="AI2453" s="19">
        <v>0.388914267818327</v>
      </c>
      <c r="AJ2453" s="51">
        <v>52.618343988840898</v>
      </c>
      <c r="AK2453" s="19">
        <v>1.51716552932048</v>
      </c>
      <c r="AL2453" s="19">
        <v>6.8542037182851304E-2</v>
      </c>
      <c r="AM2453" s="51">
        <v>109.006392633426</v>
      </c>
      <c r="AN2453" s="15"/>
      <c r="AO2453" s="22">
        <v>6.2257272204078597E-2</v>
      </c>
      <c r="AP2453" s="22">
        <v>-9.7912613007792998E-2</v>
      </c>
      <c r="AQ2453" s="22">
        <v>0.15520177412516201</v>
      </c>
      <c r="AR2453" s="22">
        <v>-7.4123325493055794E-2</v>
      </c>
      <c r="AS2453" s="20">
        <v>9</v>
      </c>
      <c r="AT2453" s="20">
        <v>3</v>
      </c>
      <c r="AU2453" s="20">
        <v>9</v>
      </c>
      <c r="AV2453" s="21">
        <v>3</v>
      </c>
      <c r="AW2453" s="15"/>
      <c r="AX2453" s="25">
        <v>0.28755092366860502</v>
      </c>
      <c r="AY2453" s="26">
        <v>1.9499758859183201</v>
      </c>
      <c r="AZ2453" s="26">
        <v>1.93802853022135</v>
      </c>
      <c r="BA2453" s="26">
        <v>2.8131510560051498</v>
      </c>
      <c r="BB2453" s="85">
        <v>2.9457076928556501E-2</v>
      </c>
      <c r="BC2453" s="88">
        <v>-24.361995493090902</v>
      </c>
      <c r="BD2453" s="18">
        <v>43881</v>
      </c>
      <c r="BE2453" s="18">
        <v>43907</v>
      </c>
      <c r="BF2453" s="20">
        <v>58</v>
      </c>
      <c r="BG2453" s="18">
        <v>43963</v>
      </c>
    </row>
    <row r="2454" spans="2:59" x14ac:dyDescent="0.25">
      <c r="B2454" s="14" t="s">
        <v>7541</v>
      </c>
      <c r="C2454" s="14" t="s">
        <v>7542</v>
      </c>
      <c r="D2454" s="14" t="s">
        <v>7516</v>
      </c>
      <c r="E2454" s="16" t="s">
        <v>94</v>
      </c>
      <c r="F2454" s="16" t="s">
        <v>69</v>
      </c>
      <c r="G2454" s="81" t="s">
        <v>38</v>
      </c>
      <c r="H2454" s="82" t="s">
        <v>1053</v>
      </c>
      <c r="I2454" s="17" t="s">
        <v>31</v>
      </c>
      <c r="J2454" s="17" t="s">
        <v>7543</v>
      </c>
      <c r="L2454" s="18">
        <v>44022</v>
      </c>
      <c r="M2454" s="83">
        <v>2040.2237999997999</v>
      </c>
      <c r="N2454" s="84">
        <v>2040.2237999997999</v>
      </c>
      <c r="O2454" s="84">
        <v>2040.2237999997999</v>
      </c>
      <c r="P2454" s="85">
        <f t="shared" si="38"/>
        <v>1</v>
      </c>
      <c r="Q2454" s="18">
        <v>44022</v>
      </c>
      <c r="R2454" s="86">
        <v>31764743.473000001</v>
      </c>
      <c r="S2454" s="86">
        <v>17757485.0367813</v>
      </c>
      <c r="T2454" s="15"/>
      <c r="U2454" s="19">
        <v>1.7818449687183598E-2</v>
      </c>
      <c r="V2454" s="51">
        <v>1.8237578840853499</v>
      </c>
      <c r="W2454" s="19">
        <v>0.157008773077978</v>
      </c>
      <c r="X2454" s="51">
        <v>16.4897945588746</v>
      </c>
      <c r="Y2454" s="19">
        <v>0.30734140980901398</v>
      </c>
      <c r="Z2454" s="51">
        <v>50.065814439149101</v>
      </c>
      <c r="AA2454" s="19">
        <v>0.56734475827950503</v>
      </c>
      <c r="AB2454" s="51">
        <v>77.311142731108703</v>
      </c>
      <c r="AC2454" s="19">
        <v>0.69562724095303596</v>
      </c>
      <c r="AD2454" s="51">
        <v>93.848579593584901</v>
      </c>
      <c r="AE2454" s="19">
        <v>0.83881358341197498</v>
      </c>
      <c r="AF2454" s="87">
        <v>101.658590389765</v>
      </c>
      <c r="AG2454" s="19">
        <v>4.3781685084468301E-2</v>
      </c>
      <c r="AH2454" s="51">
        <v>2.57934751662106</v>
      </c>
      <c r="AI2454" s="19">
        <v>0.38526563594699798</v>
      </c>
      <c r="AJ2454" s="51">
        <v>52.253480801708101</v>
      </c>
      <c r="AK2454" s="19">
        <v>1.0402237999986399</v>
      </c>
      <c r="AL2454" s="19">
        <v>5.2542436298608698E-2</v>
      </c>
      <c r="AM2454" s="51">
        <v>61.312219701183501</v>
      </c>
      <c r="AN2454" s="15"/>
      <c r="AO2454" s="22">
        <v>6.2213667590185699E-2</v>
      </c>
      <c r="AP2454" s="22">
        <v>-9.7924992830521695E-2</v>
      </c>
      <c r="AQ2454" s="22">
        <v>0.15472705561303901</v>
      </c>
      <c r="AR2454" s="22">
        <v>-7.4516464527769097E-2</v>
      </c>
      <c r="AS2454" s="20">
        <v>9</v>
      </c>
      <c r="AT2454" s="20">
        <v>3</v>
      </c>
      <c r="AU2454" s="20">
        <v>9</v>
      </c>
      <c r="AV2454" s="21">
        <v>3</v>
      </c>
      <c r="AW2454" s="15"/>
      <c r="AX2454" s="25">
        <v>0.28754381913604399</v>
      </c>
      <c r="AY2454" s="26">
        <v>1.92019429468019</v>
      </c>
      <c r="AZ2454" s="26">
        <v>1.91621319960723</v>
      </c>
      <c r="BA2454" s="26">
        <v>2.76853946364281</v>
      </c>
      <c r="BB2454" s="85">
        <v>2.9455888862503301E-2</v>
      </c>
      <c r="BC2454" s="88">
        <v>-24.388933763577398</v>
      </c>
      <c r="BD2454" s="18">
        <v>43881</v>
      </c>
      <c r="BE2454" s="18">
        <v>43907</v>
      </c>
      <c r="BF2454" s="20">
        <v>66</v>
      </c>
      <c r="BG2454" s="18">
        <v>43973</v>
      </c>
    </row>
    <row r="2455" spans="2:59" x14ac:dyDescent="0.25">
      <c r="B2455" s="14" t="s">
        <v>7544</v>
      </c>
      <c r="C2455" s="14" t="s">
        <v>7545</v>
      </c>
      <c r="D2455" s="14" t="s">
        <v>7546</v>
      </c>
      <c r="E2455" s="16" t="s">
        <v>73</v>
      </c>
      <c r="F2455" s="16" t="s">
        <v>69</v>
      </c>
      <c r="G2455" s="81" t="s">
        <v>205</v>
      </c>
      <c r="H2455" s="82" t="s">
        <v>146</v>
      </c>
      <c r="I2455" s="17" t="s">
        <v>31</v>
      </c>
      <c r="J2455" s="17" t="s">
        <v>7547</v>
      </c>
      <c r="L2455" s="18">
        <v>44022</v>
      </c>
      <c r="M2455" s="83">
        <v>1119.6638999991101</v>
      </c>
      <c r="N2455" s="84">
        <v>1119.6638999991101</v>
      </c>
      <c r="O2455" s="84">
        <v>1122.5955999996499</v>
      </c>
      <c r="P2455" s="85">
        <f t="shared" si="38"/>
        <v>0.9973884629509141</v>
      </c>
      <c r="Q2455" s="18">
        <v>44020</v>
      </c>
      <c r="R2455" s="86">
        <v>4813739.3930000002</v>
      </c>
      <c r="S2455" s="86">
        <v>5660666.9328984404</v>
      </c>
      <c r="T2455" s="15"/>
      <c r="U2455" s="19">
        <v>-5.8902613727695996E-4</v>
      </c>
      <c r="V2455" s="51">
        <v>-1.6989698360703201E-2</v>
      </c>
      <c r="W2455" s="19">
        <v>7.6664134121529103E-3</v>
      </c>
      <c r="X2455" s="51">
        <v>1.5555585922811599</v>
      </c>
      <c r="Y2455" s="19">
        <v>4.4651059248280903E-2</v>
      </c>
      <c r="Z2455" s="51">
        <v>23.7967793830903</v>
      </c>
      <c r="AA2455" s="19">
        <v>6.05127413382434E-2</v>
      </c>
      <c r="AB2455" s="51">
        <v>26.627941036975201</v>
      </c>
      <c r="AC2455" s="19"/>
      <c r="AD2455" s="51"/>
      <c r="AE2455" s="19"/>
      <c r="AF2455" s="87"/>
      <c r="AG2455" s="19">
        <v>8.6551317508565303E-5</v>
      </c>
      <c r="AH2455" s="51">
        <v>-1.79016586007492</v>
      </c>
      <c r="AI2455" s="19">
        <v>4.6010141868464402E-2</v>
      </c>
      <c r="AJ2455" s="51">
        <v>18.3279313938401</v>
      </c>
      <c r="AK2455" s="19">
        <v>0.118162096487213</v>
      </c>
      <c r="AL2455" s="19">
        <v>6.2534660541132298E-2</v>
      </c>
      <c r="AM2455" s="51">
        <v>35.746165597520303</v>
      </c>
      <c r="AN2455" s="15"/>
      <c r="AO2455" s="22">
        <v>1.20344420483889E-2</v>
      </c>
      <c r="AP2455" s="22">
        <v>-1.5022837317701499E-2</v>
      </c>
      <c r="AQ2455" s="22">
        <v>3.0680430187203501E-2</v>
      </c>
      <c r="AR2455" s="22">
        <v>-7.91739138912817E-3</v>
      </c>
      <c r="AS2455" s="20">
        <v>6</v>
      </c>
      <c r="AT2455" s="20">
        <v>3</v>
      </c>
      <c r="AU2455" s="20">
        <v>7</v>
      </c>
      <c r="AV2455" s="21">
        <v>5</v>
      </c>
      <c r="AW2455" s="15"/>
      <c r="AX2455" s="25">
        <v>3.2011679447532498E-2</v>
      </c>
      <c r="AY2455" s="26">
        <v>1.0207102610857</v>
      </c>
      <c r="AZ2455" s="26">
        <v>0.75939108159309399</v>
      </c>
      <c r="BA2455" s="26">
        <v>1.41689382205732</v>
      </c>
      <c r="BB2455" s="85">
        <v>3.3034293221089698E-3</v>
      </c>
      <c r="BC2455" s="88">
        <v>-2.61996362693026</v>
      </c>
      <c r="BD2455" s="18">
        <v>43777</v>
      </c>
      <c r="BE2455" s="18">
        <v>43783</v>
      </c>
      <c r="BF2455" s="20">
        <v>27</v>
      </c>
      <c r="BG2455" s="18">
        <v>43816</v>
      </c>
    </row>
    <row r="2456" spans="2:59" x14ac:dyDescent="0.25">
      <c r="B2456" s="14" t="s">
        <v>7548</v>
      </c>
      <c r="C2456" s="14" t="s">
        <v>7549</v>
      </c>
      <c r="D2456" s="14" t="s">
        <v>7546</v>
      </c>
      <c r="E2456" s="16" t="s">
        <v>77</v>
      </c>
      <c r="F2456" s="16" t="s">
        <v>69</v>
      </c>
      <c r="G2456" s="81" t="s">
        <v>205</v>
      </c>
      <c r="H2456" s="82" t="s">
        <v>146</v>
      </c>
      <c r="I2456" s="17" t="s">
        <v>31</v>
      </c>
      <c r="J2456" s="17" t="s">
        <v>7550</v>
      </c>
      <c r="L2456" s="18">
        <v>44022</v>
      </c>
      <c r="M2456" s="83">
        <v>4134.4239000007501</v>
      </c>
      <c r="N2456" s="84">
        <v>4134.4239000007501</v>
      </c>
      <c r="O2456" s="84">
        <v>4145.4539000019404</v>
      </c>
      <c r="P2456" s="85">
        <f t="shared" si="38"/>
        <v>0.99733925397139622</v>
      </c>
      <c r="Q2456" s="18">
        <v>44020</v>
      </c>
      <c r="R2456" s="86">
        <v>956842.56400000001</v>
      </c>
      <c r="S2456" s="86">
        <v>969177.11502246105</v>
      </c>
      <c r="T2456" s="15"/>
      <c r="U2456" s="19">
        <v>-6.1371110314212295E-4</v>
      </c>
      <c r="V2456" s="51">
        <v>-1.9458194947219499E-2</v>
      </c>
      <c r="W2456" s="19">
        <v>6.9212773269100598E-3</v>
      </c>
      <c r="X2456" s="51">
        <v>1.48104498375687</v>
      </c>
      <c r="Y2456" s="19">
        <v>3.9973420260139399E-2</v>
      </c>
      <c r="Z2456" s="51">
        <v>23.329015484254299</v>
      </c>
      <c r="AA2456" s="19">
        <v>5.3857721721215099E-2</v>
      </c>
      <c r="AB2456" s="51">
        <v>25.962439075287001</v>
      </c>
      <c r="AC2456" s="19">
        <v>0.10990429224883</v>
      </c>
      <c r="AD2456" s="51">
        <v>35.276284723135198</v>
      </c>
      <c r="AE2456" s="19">
        <v>0.14043675904584199</v>
      </c>
      <c r="AF2456" s="87">
        <v>31.820907953195299</v>
      </c>
      <c r="AG2456" s="19">
        <v>-1.60045049597102E-4</v>
      </c>
      <c r="AH2456" s="51">
        <v>-1.81482549678549</v>
      </c>
      <c r="AI2456" s="19">
        <v>4.1069689901632997E-2</v>
      </c>
      <c r="AJ2456" s="51">
        <v>17.833886197157</v>
      </c>
      <c r="AK2456" s="19">
        <v>0.823026645912323</v>
      </c>
      <c r="AL2456" s="19">
        <v>4.5540214407083099E-2</v>
      </c>
      <c r="AM2456" s="51">
        <v>67.129695822601207</v>
      </c>
      <c r="AN2456" s="15"/>
      <c r="AO2456" s="22">
        <v>1.2009434707579199E-2</v>
      </c>
      <c r="AP2456" s="22">
        <v>-1.5047094724650399E-2</v>
      </c>
      <c r="AQ2456" s="22">
        <v>2.99182885919436E-2</v>
      </c>
      <c r="AR2456" s="22">
        <v>-1.05938179476652E-2</v>
      </c>
      <c r="AS2456" s="20">
        <v>7</v>
      </c>
      <c r="AT2456" s="20">
        <v>5</v>
      </c>
      <c r="AU2456" s="20">
        <v>7</v>
      </c>
      <c r="AV2456" s="21">
        <v>5</v>
      </c>
      <c r="AW2456" s="15"/>
      <c r="AX2456" s="25">
        <v>3.2864285372961599E-2</v>
      </c>
      <c r="AY2456" s="26">
        <v>0.80422042347981904</v>
      </c>
      <c r="AZ2456" s="26">
        <v>0.736568957103373</v>
      </c>
      <c r="BA2456" s="26">
        <v>1.10078552388768</v>
      </c>
      <c r="BB2456" s="85">
        <v>3.3913862770941698E-3</v>
      </c>
      <c r="BC2456" s="88">
        <v>-3.99516914777996</v>
      </c>
      <c r="BD2456" s="18">
        <v>43747</v>
      </c>
      <c r="BE2456" s="18">
        <v>43783</v>
      </c>
      <c r="BF2456" s="20">
        <v>108</v>
      </c>
      <c r="BG2456" s="18">
        <v>43899</v>
      </c>
    </row>
    <row r="2457" spans="2:59" x14ac:dyDescent="0.25">
      <c r="B2457" s="14" t="s">
        <v>7551</v>
      </c>
      <c r="C2457" s="14" t="s">
        <v>7552</v>
      </c>
      <c r="D2457" s="14" t="s">
        <v>7546</v>
      </c>
      <c r="E2457" s="16" t="s">
        <v>80</v>
      </c>
      <c r="F2457" s="16" t="s">
        <v>69</v>
      </c>
      <c r="G2457" s="81" t="s">
        <v>205</v>
      </c>
      <c r="H2457" s="82" t="s">
        <v>146</v>
      </c>
      <c r="I2457" s="17" t="s">
        <v>31</v>
      </c>
      <c r="J2457" s="17" t="s">
        <v>7553</v>
      </c>
      <c r="L2457" s="18">
        <v>44022</v>
      </c>
      <c r="M2457" s="83">
        <v>4174.5329999998203</v>
      </c>
      <c r="N2457" s="84">
        <v>4174.5329999998203</v>
      </c>
      <c r="O2457" s="84">
        <v>4185.7387999966704</v>
      </c>
      <c r="P2457" s="85">
        <f t="shared" si="38"/>
        <v>0.99732286209620646</v>
      </c>
      <c r="Q2457" s="18">
        <v>44020</v>
      </c>
      <c r="R2457" s="86">
        <v>22033731.561999999</v>
      </c>
      <c r="S2457" s="86">
        <v>27063383.853093799</v>
      </c>
      <c r="T2457" s="15"/>
      <c r="U2457" s="19">
        <v>-6.2193406574806399E-4</v>
      </c>
      <c r="V2457" s="51">
        <v>-2.0280491207813601E-2</v>
      </c>
      <c r="W2457" s="19">
        <v>6.67302344299969E-3</v>
      </c>
      <c r="X2457" s="51">
        <v>1.4562195953658399</v>
      </c>
      <c r="Y2457" s="19">
        <v>3.8418855676354703E-2</v>
      </c>
      <c r="Z2457" s="51">
        <v>23.173559025890398</v>
      </c>
      <c r="AA2457" s="19">
        <v>5.0692167724264402E-2</v>
      </c>
      <c r="AB2457" s="51">
        <v>25.645883675577402</v>
      </c>
      <c r="AC2457" s="19">
        <v>0.103280627707136</v>
      </c>
      <c r="AD2457" s="51">
        <v>34.613918268994901</v>
      </c>
      <c r="AE2457" s="19">
        <v>0.130234991445905</v>
      </c>
      <c r="AF2457" s="87">
        <v>30.800731193186898</v>
      </c>
      <c r="AG2457" s="19">
        <v>-2.4221991225204E-4</v>
      </c>
      <c r="AH2457" s="51">
        <v>-1.82304298305098</v>
      </c>
      <c r="AI2457" s="19">
        <v>3.9428061874787097E-2</v>
      </c>
      <c r="AJ2457" s="51">
        <v>17.669723394472399</v>
      </c>
      <c r="AK2457" s="19">
        <v>0.76840533419046597</v>
      </c>
      <c r="AL2457" s="19">
        <v>4.5712115939750199E-2</v>
      </c>
      <c r="AM2457" s="51">
        <v>34.719636225898299</v>
      </c>
      <c r="AN2457" s="15"/>
      <c r="AO2457" s="22">
        <v>1.2001126968243601E-2</v>
      </c>
      <c r="AP2457" s="22">
        <v>-1.5055206574288601E-2</v>
      </c>
      <c r="AQ2457" s="22">
        <v>2.9664367142686401E-2</v>
      </c>
      <c r="AR2457" s="22">
        <v>-1.08458940549099E-2</v>
      </c>
      <c r="AS2457" s="20">
        <v>7</v>
      </c>
      <c r="AT2457" s="20">
        <v>5</v>
      </c>
      <c r="AU2457" s="20">
        <v>7</v>
      </c>
      <c r="AV2457" s="21">
        <v>5</v>
      </c>
      <c r="AW2457" s="15"/>
      <c r="AX2457" s="25">
        <v>3.28570060514176E-2</v>
      </c>
      <c r="AY2457" s="26">
        <v>0.71618797382871002</v>
      </c>
      <c r="AZ2457" s="26">
        <v>0.72595852119229698</v>
      </c>
      <c r="BA2457" s="26">
        <v>0.977975750504811</v>
      </c>
      <c r="BB2457" s="85">
        <v>3.3906006846382299E-3</v>
      </c>
      <c r="BC2457" s="88">
        <v>-4.02357431459677</v>
      </c>
      <c r="BD2457" s="18">
        <v>43747</v>
      </c>
      <c r="BE2457" s="18">
        <v>43783</v>
      </c>
      <c r="BF2457" s="20">
        <v>134</v>
      </c>
      <c r="BG2457" s="18">
        <v>43935</v>
      </c>
    </row>
    <row r="2458" spans="2:59" x14ac:dyDescent="0.25">
      <c r="B2458" s="14" t="s">
        <v>7554</v>
      </c>
      <c r="C2458" s="14" t="s">
        <v>7555</v>
      </c>
      <c r="D2458" s="14" t="s">
        <v>7546</v>
      </c>
      <c r="E2458" s="16" t="s">
        <v>83</v>
      </c>
      <c r="F2458" s="16" t="s">
        <v>69</v>
      </c>
      <c r="G2458" s="81" t="s">
        <v>205</v>
      </c>
      <c r="H2458" s="82" t="s">
        <v>146</v>
      </c>
      <c r="I2458" s="17" t="s">
        <v>31</v>
      </c>
      <c r="J2458" s="17" t="s">
        <v>7556</v>
      </c>
      <c r="L2458" s="18">
        <v>44022</v>
      </c>
      <c r="M2458" s="83">
        <v>1145.30550000072</v>
      </c>
      <c r="N2458" s="84">
        <v>1145.30550000072</v>
      </c>
      <c r="O2458" s="84">
        <v>1148.4112999997999</v>
      </c>
      <c r="P2458" s="85">
        <f t="shared" si="38"/>
        <v>0.99729556823493426</v>
      </c>
      <c r="Q2458" s="18">
        <v>44020</v>
      </c>
      <c r="R2458" s="86">
        <v>49417.754000000001</v>
      </c>
      <c r="S2458" s="86">
        <v>7811063.8066953104</v>
      </c>
      <c r="T2458" s="15"/>
      <c r="U2458" s="19">
        <v>-6.3558329202351204E-4</v>
      </c>
      <c r="V2458" s="51">
        <v>-2.1645413835358299E-2</v>
      </c>
      <c r="W2458" s="19">
        <v>6.2593724105681802E-3</v>
      </c>
      <c r="X2458" s="51">
        <v>1.41485449212269</v>
      </c>
      <c r="Y2458" s="19">
        <v>3.5833442616421997E-2</v>
      </c>
      <c r="Z2458" s="51">
        <v>22.915017719904402</v>
      </c>
      <c r="AA2458" s="19">
        <v>4.5437758186381003E-2</v>
      </c>
      <c r="AB2458" s="51">
        <v>25.120442721789001</v>
      </c>
      <c r="AC2458" s="19">
        <v>9.2287919724185499E-2</v>
      </c>
      <c r="AD2458" s="51">
        <v>33.514647470670802</v>
      </c>
      <c r="AE2458" s="19">
        <v>0.113392551962606</v>
      </c>
      <c r="AF2458" s="87">
        <v>29.116487244871699</v>
      </c>
      <c r="AG2458" s="19">
        <v>-3.7923088984825897E-4</v>
      </c>
      <c r="AH2458" s="51">
        <v>-1.8367440808105999</v>
      </c>
      <c r="AI2458" s="19">
        <v>3.6698197722216698E-2</v>
      </c>
      <c r="AJ2458" s="51">
        <v>17.396736979222599</v>
      </c>
      <c r="AK2458" s="19">
        <v>0.14487617143648099</v>
      </c>
      <c r="AL2458" s="19">
        <v>3.6817144167798702E-2</v>
      </c>
      <c r="AM2458" s="51">
        <v>17.932837192347499</v>
      </c>
      <c r="AN2458" s="15"/>
      <c r="AO2458" s="22">
        <v>1.19872055493033E-2</v>
      </c>
      <c r="AP2458" s="22">
        <v>-1.50686578117529E-2</v>
      </c>
      <c r="AQ2458" s="22">
        <v>2.9241290410936899E-2</v>
      </c>
      <c r="AR2458" s="22">
        <v>-1.12659366723165E-2</v>
      </c>
      <c r="AS2458" s="20">
        <v>7</v>
      </c>
      <c r="AT2458" s="20">
        <v>5</v>
      </c>
      <c r="AU2458" s="20">
        <v>7</v>
      </c>
      <c r="AV2458" s="21">
        <v>5</v>
      </c>
      <c r="AW2458" s="15"/>
      <c r="AX2458" s="25">
        <v>3.2845551143873303E-2</v>
      </c>
      <c r="AY2458" s="26">
        <v>0.56995733718667896</v>
      </c>
      <c r="AZ2458" s="26">
        <v>0.70834322360042301</v>
      </c>
      <c r="BA2458" s="26">
        <v>0.77522056696852804</v>
      </c>
      <c r="BB2458" s="85">
        <v>3.38936152073529E-3</v>
      </c>
      <c r="BC2458" s="88">
        <v>-4.0708904797211298</v>
      </c>
      <c r="BD2458" s="18">
        <v>43747</v>
      </c>
      <c r="BE2458" s="18">
        <v>43783</v>
      </c>
      <c r="BF2458" s="20">
        <v>138</v>
      </c>
      <c r="BG2458" s="18">
        <v>43941</v>
      </c>
    </row>
    <row r="2459" spans="2:59" x14ac:dyDescent="0.25">
      <c r="B2459" s="14" t="s">
        <v>7557</v>
      </c>
      <c r="C2459" s="14" t="s">
        <v>7558</v>
      </c>
      <c r="D2459" s="14" t="s">
        <v>7546</v>
      </c>
      <c r="E2459" s="16" t="s">
        <v>59</v>
      </c>
      <c r="F2459" s="16" t="s">
        <v>69</v>
      </c>
      <c r="G2459" s="81" t="s">
        <v>205</v>
      </c>
      <c r="H2459" s="82" t="s">
        <v>146</v>
      </c>
      <c r="I2459" s="17" t="s">
        <v>31</v>
      </c>
      <c r="J2459" s="17" t="s">
        <v>7559</v>
      </c>
      <c r="L2459" s="18">
        <v>44022</v>
      </c>
      <c r="M2459" s="83">
        <v>1250.9541999995699</v>
      </c>
      <c r="N2459" s="84">
        <v>1250.9541999995699</v>
      </c>
      <c r="O2459" s="84">
        <v>1254.2708999998899</v>
      </c>
      <c r="P2459" s="85">
        <f t="shared" si="38"/>
        <v>0.99735567491813748</v>
      </c>
      <c r="Q2459" s="18">
        <v>44020</v>
      </c>
      <c r="R2459" s="86">
        <v>3607530.1540000001</v>
      </c>
      <c r="S2459" s="86">
        <v>3893474.2284218702</v>
      </c>
      <c r="T2459" s="15"/>
      <c r="U2459" s="19">
        <v>-6.0549067165993598E-4</v>
      </c>
      <c r="V2459" s="51">
        <v>-1.86361517990008E-2</v>
      </c>
      <c r="W2459" s="19">
        <v>7.1696032646286802E-3</v>
      </c>
      <c r="X2459" s="51">
        <v>1.5058775775287401</v>
      </c>
      <c r="Y2459" s="19">
        <v>4.1530271299052401E-2</v>
      </c>
      <c r="Z2459" s="51">
        <v>23.484700588160202</v>
      </c>
      <c r="AA2459" s="19">
        <v>5.7032855067518498E-2</v>
      </c>
      <c r="AB2459" s="51">
        <v>26.279952409909999</v>
      </c>
      <c r="AC2459" s="19">
        <v>0.116618416452256</v>
      </c>
      <c r="AD2459" s="51">
        <v>35.947697143477903</v>
      </c>
      <c r="AE2459" s="19">
        <v>0.150782919805351</v>
      </c>
      <c r="AF2459" s="87">
        <v>32.855524029117099</v>
      </c>
      <c r="AG2459" s="19">
        <v>-7.7854502706031794E-5</v>
      </c>
      <c r="AH2459" s="51">
        <v>-1.8066064420963801</v>
      </c>
      <c r="AI2459" s="19">
        <v>4.27139094208542E-2</v>
      </c>
      <c r="AJ2459" s="51">
        <v>17.998308149079101</v>
      </c>
      <c r="AK2459" s="19">
        <v>0.25095419999881402</v>
      </c>
      <c r="AL2459" s="19">
        <v>4.5357423192399403E-2</v>
      </c>
      <c r="AM2459" s="51">
        <v>15.4941546721529</v>
      </c>
      <c r="AN2459" s="15"/>
      <c r="AO2459" s="22">
        <v>1.20177339485963E-2</v>
      </c>
      <c r="AP2459" s="22">
        <v>-1.5038956149510301E-2</v>
      </c>
      <c r="AQ2459" s="22">
        <v>3.0172221599059398E-2</v>
      </c>
      <c r="AR2459" s="22">
        <v>-1.03416742522313E-2</v>
      </c>
      <c r="AS2459" s="20">
        <v>7</v>
      </c>
      <c r="AT2459" s="20">
        <v>5</v>
      </c>
      <c r="AU2459" s="20">
        <v>7</v>
      </c>
      <c r="AV2459" s="21">
        <v>5</v>
      </c>
      <c r="AW2459" s="15"/>
      <c r="AX2459" s="25">
        <v>3.2871873369258502E-2</v>
      </c>
      <c r="AY2459" s="26">
        <v>0.89246650318000298</v>
      </c>
      <c r="AZ2459" s="26">
        <v>0.74721003716240397</v>
      </c>
      <c r="BA2459" s="26">
        <v>1.22445483710544</v>
      </c>
      <c r="BB2459" s="85">
        <v>3.3922038722084798E-3</v>
      </c>
      <c r="BC2459" s="88">
        <v>-3.9667587752337599</v>
      </c>
      <c r="BD2459" s="18">
        <v>43747</v>
      </c>
      <c r="BE2459" s="18">
        <v>43783</v>
      </c>
      <c r="BF2459" s="20">
        <v>108</v>
      </c>
      <c r="BG2459" s="18">
        <v>43899</v>
      </c>
    </row>
    <row r="2460" spans="2:59" x14ac:dyDescent="0.25">
      <c r="B2460" s="14" t="s">
        <v>7560</v>
      </c>
      <c r="C2460" s="14" t="s">
        <v>7561</v>
      </c>
      <c r="D2460" s="14" t="s">
        <v>7546</v>
      </c>
      <c r="E2460" s="16" t="s">
        <v>87</v>
      </c>
      <c r="F2460" s="16" t="s">
        <v>69</v>
      </c>
      <c r="G2460" s="81" t="s">
        <v>205</v>
      </c>
      <c r="H2460" s="82" t="s">
        <v>146</v>
      </c>
      <c r="I2460" s="17" t="s">
        <v>31</v>
      </c>
      <c r="J2460" s="17" t="s">
        <v>7562</v>
      </c>
      <c r="L2460" s="18">
        <v>44022</v>
      </c>
      <c r="M2460" s="83">
        <v>1232.83650000021</v>
      </c>
      <c r="N2460" s="84">
        <v>1232.83650000021</v>
      </c>
      <c r="O2460" s="84">
        <v>1236.0888999998599</v>
      </c>
      <c r="P2460" s="85">
        <f t="shared" si="38"/>
        <v>0.99736879766524056</v>
      </c>
      <c r="Q2460" s="18">
        <v>44020</v>
      </c>
      <c r="R2460" s="86">
        <v>3801622.1189999999</v>
      </c>
      <c r="S2460" s="86">
        <v>3774185.7695234399</v>
      </c>
      <c r="T2460" s="15"/>
      <c r="U2460" s="19">
        <v>-5.9890952798013998E-4</v>
      </c>
      <c r="V2460" s="51">
        <v>-1.79780374310212E-2</v>
      </c>
      <c r="W2460" s="19">
        <v>7.3683281589182999E-3</v>
      </c>
      <c r="X2460" s="51">
        <v>1.5257500669577</v>
      </c>
      <c r="Y2460" s="19">
        <v>4.2777478400239502E-2</v>
      </c>
      <c r="Z2460" s="51">
        <v>23.6094212982862</v>
      </c>
      <c r="AA2460" s="19">
        <v>5.9579742273854201E-2</v>
      </c>
      <c r="AB2460" s="51">
        <v>26.534641130536301</v>
      </c>
      <c r="AC2460" s="19">
        <v>0.12199852892270401</v>
      </c>
      <c r="AD2460" s="51">
        <v>36.485708390537198</v>
      </c>
      <c r="AE2460" s="19">
        <v>0.15910610819089899</v>
      </c>
      <c r="AF2460" s="87">
        <v>33.687842867686399</v>
      </c>
      <c r="AG2460" s="19">
        <v>-1.2085803064110199E-5</v>
      </c>
      <c r="AH2460" s="51">
        <v>-1.8000295721321899</v>
      </c>
      <c r="AI2460" s="19">
        <v>4.4031185867424903E-2</v>
      </c>
      <c r="AJ2460" s="51">
        <v>18.130035793728901</v>
      </c>
      <c r="AK2460" s="19">
        <v>0.23283649999939399</v>
      </c>
      <c r="AL2460" s="19">
        <v>4.8848211281438098E-2</v>
      </c>
      <c r="AM2460" s="51">
        <v>21.260712811286801</v>
      </c>
      <c r="AN2460" s="15"/>
      <c r="AO2460" s="22">
        <v>1.2024411858874399E-2</v>
      </c>
      <c r="AP2460" s="22">
        <v>-1.50325259546662E-2</v>
      </c>
      <c r="AQ2460" s="22">
        <v>3.0375558282685199E-2</v>
      </c>
      <c r="AR2460" s="22">
        <v>-1.0139898209672499E-2</v>
      </c>
      <c r="AS2460" s="20">
        <v>7</v>
      </c>
      <c r="AT2460" s="20">
        <v>5</v>
      </c>
      <c r="AU2460" s="20">
        <v>7</v>
      </c>
      <c r="AV2460" s="21">
        <v>5</v>
      </c>
      <c r="AW2460" s="15"/>
      <c r="AX2460" s="25">
        <v>3.2878236269607397E-2</v>
      </c>
      <c r="AY2460" s="26">
        <v>0.96320821844437898</v>
      </c>
      <c r="AZ2460" s="26">
        <v>0.75574388730092301</v>
      </c>
      <c r="BA2460" s="26">
        <v>1.3239985080254</v>
      </c>
      <c r="BB2460" s="85">
        <v>3.3928882147438301E-3</v>
      </c>
      <c r="BC2460" s="88">
        <v>-3.9440275584893199</v>
      </c>
      <c r="BD2460" s="18">
        <v>43747</v>
      </c>
      <c r="BE2460" s="18">
        <v>43783</v>
      </c>
      <c r="BF2460" s="20">
        <v>108</v>
      </c>
      <c r="BG2460" s="18">
        <v>43899</v>
      </c>
    </row>
    <row r="2461" spans="2:59" x14ac:dyDescent="0.25">
      <c r="B2461" s="14" t="s">
        <v>7563</v>
      </c>
      <c r="C2461" s="14" t="s">
        <v>7564</v>
      </c>
      <c r="D2461" s="14" t="s">
        <v>7546</v>
      </c>
      <c r="E2461" s="16" t="s">
        <v>91</v>
      </c>
      <c r="F2461" s="16" t="s">
        <v>69</v>
      </c>
      <c r="G2461" s="81" t="s">
        <v>205</v>
      </c>
      <c r="H2461" s="82" t="s">
        <v>146</v>
      </c>
      <c r="I2461" s="17" t="s">
        <v>31</v>
      </c>
      <c r="J2461" s="17" t="s">
        <v>7565</v>
      </c>
      <c r="L2461" s="18">
        <v>44022</v>
      </c>
      <c r="M2461" s="83">
        <v>3925.01410000026</v>
      </c>
      <c r="N2461" s="84">
        <v>3925.01410000026</v>
      </c>
      <c r="O2461" s="84">
        <v>3935.6579999998198</v>
      </c>
      <c r="P2461" s="85">
        <f t="shared" si="38"/>
        <v>0.99729552212119033</v>
      </c>
      <c r="Q2461" s="18">
        <v>44020</v>
      </c>
      <c r="R2461" s="86">
        <v>35531148.766999997</v>
      </c>
      <c r="S2461" s="86">
        <v>39197968.360562503</v>
      </c>
      <c r="T2461" s="15"/>
      <c r="U2461" s="19">
        <v>-6.3561892420693799E-4</v>
      </c>
      <c r="V2461" s="51">
        <v>-2.1648977053700901E-2</v>
      </c>
      <c r="W2461" s="19">
        <v>6.2593980765086599E-3</v>
      </c>
      <c r="X2461" s="51">
        <v>1.41485705871673</v>
      </c>
      <c r="Y2461" s="19">
        <v>3.5833044159517199E-2</v>
      </c>
      <c r="Z2461" s="51">
        <v>22.914977874199401</v>
      </c>
      <c r="AA2461" s="19">
        <v>4.5437284601575798E-2</v>
      </c>
      <c r="AB2461" s="51">
        <v>25.1203953633085</v>
      </c>
      <c r="AC2461" s="19">
        <v>9.2287407196708998E-2</v>
      </c>
      <c r="AD2461" s="51">
        <v>33.514596217952203</v>
      </c>
      <c r="AE2461" s="19">
        <v>0.113392064246</v>
      </c>
      <c r="AF2461" s="87">
        <v>29.116438473196499</v>
      </c>
      <c r="AG2461" s="19">
        <v>-3.7916691690043102E-4</v>
      </c>
      <c r="AH2461" s="51">
        <v>-1.83673768351582</v>
      </c>
      <c r="AI2461" s="19">
        <v>3.6697698900752598E-2</v>
      </c>
      <c r="AJ2461" s="51">
        <v>17.396687097061701</v>
      </c>
      <c r="AK2461" s="19">
        <v>0.66272588632418805</v>
      </c>
      <c r="AL2461" s="19">
        <v>4.06720212995424E-2</v>
      </c>
      <c r="AM2461" s="51">
        <v>24.1516914392705</v>
      </c>
      <c r="AN2461" s="15"/>
      <c r="AO2461" s="22">
        <v>1.1987244392003001E-2</v>
      </c>
      <c r="AP2461" s="22">
        <v>-1.50686704500913E-2</v>
      </c>
      <c r="AQ2461" s="22">
        <v>2.92412719318236E-2</v>
      </c>
      <c r="AR2461" s="22">
        <v>-1.12658553944129E-2</v>
      </c>
      <c r="AS2461" s="20">
        <v>7</v>
      </c>
      <c r="AT2461" s="20">
        <v>5</v>
      </c>
      <c r="AU2461" s="20">
        <v>7</v>
      </c>
      <c r="AV2461" s="21">
        <v>5</v>
      </c>
      <c r="AW2461" s="15"/>
      <c r="AX2461" s="25">
        <v>3.2845539858281002E-2</v>
      </c>
      <c r="AY2461" s="26">
        <v>0.56994167069660795</v>
      </c>
      <c r="AZ2461" s="26">
        <v>0.70834162222854502</v>
      </c>
      <c r="BA2461" s="26">
        <v>0.775199251898812</v>
      </c>
      <c r="BB2461" s="85">
        <v>3.3893603589513102E-3</v>
      </c>
      <c r="BC2461" s="88">
        <v>-4.0708932057386802</v>
      </c>
      <c r="BD2461" s="18">
        <v>43747</v>
      </c>
      <c r="BE2461" s="18">
        <v>43783</v>
      </c>
      <c r="BF2461" s="20">
        <v>138</v>
      </c>
      <c r="BG2461" s="18">
        <v>43941</v>
      </c>
    </row>
    <row r="2462" spans="2:59" x14ac:dyDescent="0.25">
      <c r="B2462" s="14" t="s">
        <v>7566</v>
      </c>
      <c r="C2462" s="14" t="s">
        <v>7567</v>
      </c>
      <c r="D2462" s="14" t="s">
        <v>7546</v>
      </c>
      <c r="E2462" s="16" t="s">
        <v>94</v>
      </c>
      <c r="F2462" s="16" t="s">
        <v>69</v>
      </c>
      <c r="G2462" s="81" t="s">
        <v>205</v>
      </c>
      <c r="H2462" s="82" t="s">
        <v>146</v>
      </c>
      <c r="I2462" s="17" t="s">
        <v>31</v>
      </c>
      <c r="J2462" s="17" t="s">
        <v>7568</v>
      </c>
      <c r="L2462" s="18">
        <v>44022</v>
      </c>
      <c r="M2462" s="83">
        <v>3754.1887999996502</v>
      </c>
      <c r="N2462" s="84">
        <v>3754.1887999996502</v>
      </c>
      <c r="O2462" s="84">
        <v>3764.4312999993599</v>
      </c>
      <c r="P2462" s="85">
        <f t="shared" si="38"/>
        <v>0.99727913748891861</v>
      </c>
      <c r="Q2462" s="18">
        <v>44020</v>
      </c>
      <c r="R2462" s="86">
        <v>46841189.373999998</v>
      </c>
      <c r="S2462" s="86">
        <v>46489667.63775</v>
      </c>
      <c r="T2462" s="15"/>
      <c r="U2462" s="19">
        <v>-6.43825596853276E-4</v>
      </c>
      <c r="V2462" s="51">
        <v>-2.24696443183348E-2</v>
      </c>
      <c r="W2462" s="19">
        <v>6.0112985411251403E-3</v>
      </c>
      <c r="X2462" s="51">
        <v>1.39004710517838</v>
      </c>
      <c r="Y2462" s="19">
        <v>3.4284617948287598E-2</v>
      </c>
      <c r="Z2462" s="51">
        <v>22.760135253076399</v>
      </c>
      <c r="AA2462" s="19">
        <v>4.2297521331420299E-2</v>
      </c>
      <c r="AB2462" s="51">
        <v>24.806419036292901</v>
      </c>
      <c r="AC2462" s="19">
        <v>8.5744641075580094E-2</v>
      </c>
      <c r="AD2462" s="51">
        <v>32.860319605795702</v>
      </c>
      <c r="AE2462" s="19">
        <v>0.103407541449997</v>
      </c>
      <c r="AF2462" s="87">
        <v>28.117986193596199</v>
      </c>
      <c r="AG2462" s="19">
        <v>-4.6132487113936799E-4</v>
      </c>
      <c r="AH2462" s="51">
        <v>-1.84495347893971</v>
      </c>
      <c r="AI2462" s="19">
        <v>3.5062908891632098E-2</v>
      </c>
      <c r="AJ2462" s="51">
        <v>17.2332080961496</v>
      </c>
      <c r="AK2462" s="19">
        <v>0.59038058765872803</v>
      </c>
      <c r="AL2462" s="19">
        <v>3.7048548425445901E-2</v>
      </c>
      <c r="AM2462" s="51">
        <v>16.917161572724599</v>
      </c>
      <c r="AN2462" s="15"/>
      <c r="AO2462" s="22">
        <v>1.1978942196947199E-2</v>
      </c>
      <c r="AP2462" s="22">
        <v>-1.5076778265211E-2</v>
      </c>
      <c r="AQ2462" s="22">
        <v>2.8987492965825399E-2</v>
      </c>
      <c r="AR2462" s="22">
        <v>-1.1517750409439E-2</v>
      </c>
      <c r="AS2462" s="20">
        <v>7</v>
      </c>
      <c r="AT2462" s="20">
        <v>5</v>
      </c>
      <c r="AU2462" s="20">
        <v>7</v>
      </c>
      <c r="AV2462" s="21">
        <v>5</v>
      </c>
      <c r="AW2462" s="15"/>
      <c r="AX2462" s="25">
        <v>3.2839133147244903E-2</v>
      </c>
      <c r="AY2462" s="26">
        <v>0.482494546791713</v>
      </c>
      <c r="AZ2462" s="26">
        <v>0.69781324345240103</v>
      </c>
      <c r="BA2462" s="26">
        <v>0.65469739134096006</v>
      </c>
      <c r="BB2462" s="85">
        <v>3.3886651446346102E-3</v>
      </c>
      <c r="BC2462" s="88">
        <v>-4.0992746198971899</v>
      </c>
      <c r="BD2462" s="18">
        <v>43747</v>
      </c>
      <c r="BE2462" s="18">
        <v>43783</v>
      </c>
      <c r="BF2462" s="20">
        <v>139</v>
      </c>
      <c r="BG2462" s="18">
        <v>43942</v>
      </c>
    </row>
    <row r="2463" spans="2:59" x14ac:dyDescent="0.25">
      <c r="B2463" s="14" t="s">
        <v>7569</v>
      </c>
      <c r="C2463" s="14" t="s">
        <v>7570</v>
      </c>
      <c r="D2463" s="14" t="s">
        <v>7571</v>
      </c>
      <c r="E2463" s="16" t="s">
        <v>77</v>
      </c>
      <c r="F2463" s="16" t="s">
        <v>69</v>
      </c>
      <c r="G2463" s="81" t="s">
        <v>38</v>
      </c>
      <c r="H2463" s="82" t="s">
        <v>1656</v>
      </c>
      <c r="I2463" s="17" t="s">
        <v>31</v>
      </c>
      <c r="J2463" s="17" t="s">
        <v>7572</v>
      </c>
      <c r="L2463" s="18">
        <v>43788</v>
      </c>
      <c r="M2463" s="83"/>
      <c r="N2463" s="84"/>
      <c r="O2463" s="84">
        <v>2509.7842000015098</v>
      </c>
      <c r="P2463" s="85">
        <f t="shared" si="38"/>
        <v>0</v>
      </c>
      <c r="Q2463" s="18">
        <v>43657</v>
      </c>
      <c r="R2463" s="86"/>
      <c r="S2463" s="86">
        <v>682043.52211718797</v>
      </c>
      <c r="T2463" s="15"/>
      <c r="U2463" s="19"/>
      <c r="V2463" s="51"/>
      <c r="W2463" s="19"/>
      <c r="X2463" s="51"/>
      <c r="Y2463" s="19"/>
      <c r="Z2463" s="51"/>
      <c r="AA2463" s="19"/>
      <c r="AB2463" s="51"/>
      <c r="AC2463" s="19"/>
      <c r="AD2463" s="51"/>
      <c r="AE2463" s="19"/>
      <c r="AF2463" s="87"/>
      <c r="AG2463" s="19"/>
      <c r="AH2463" s="51"/>
      <c r="AI2463" s="19"/>
      <c r="AJ2463" s="51"/>
      <c r="AK2463" s="19"/>
      <c r="AL2463" s="19"/>
      <c r="AM2463" s="51"/>
      <c r="AN2463" s="15"/>
      <c r="AO2463" s="22">
        <v>1.3179073959690899E-2</v>
      </c>
      <c r="AP2463" s="22">
        <v>-0.99955305662588201</v>
      </c>
      <c r="AQ2463" s="22">
        <v>0</v>
      </c>
      <c r="AR2463" s="22">
        <v>-0.99959365422837398</v>
      </c>
      <c r="AS2463" s="20"/>
      <c r="AT2463" s="20"/>
      <c r="AU2463" s="20"/>
      <c r="AV2463" s="21"/>
      <c r="AW2463" s="15"/>
      <c r="AX2463" s="25"/>
      <c r="AY2463" s="26"/>
      <c r="AZ2463" s="26"/>
      <c r="BA2463" s="26"/>
      <c r="BB2463" s="85"/>
      <c r="BC2463" s="88">
        <v>-99.960155936889393</v>
      </c>
      <c r="BD2463" s="18">
        <v>43657</v>
      </c>
      <c r="BE2463" s="18">
        <v>43703</v>
      </c>
      <c r="BF2463" s="20"/>
      <c r="BG2463" s="18"/>
    </row>
    <row r="2464" spans="2:59" x14ac:dyDescent="0.25">
      <c r="B2464" s="14" t="s">
        <v>7573</v>
      </c>
      <c r="C2464" s="14" t="s">
        <v>7574</v>
      </c>
      <c r="D2464" s="14" t="s">
        <v>7571</v>
      </c>
      <c r="E2464" s="16" t="s">
        <v>80</v>
      </c>
      <c r="F2464" s="16" t="s">
        <v>69</v>
      </c>
      <c r="G2464" s="81" t="s">
        <v>38</v>
      </c>
      <c r="H2464" s="82" t="s">
        <v>1656</v>
      </c>
      <c r="I2464" s="17" t="s">
        <v>31</v>
      </c>
      <c r="J2464" s="17" t="s">
        <v>7575</v>
      </c>
      <c r="L2464" s="18">
        <v>43788</v>
      </c>
      <c r="M2464" s="83"/>
      <c r="N2464" s="84"/>
      <c r="O2464" s="84">
        <v>2080.7248999998001</v>
      </c>
      <c r="P2464" s="85">
        <f t="shared" si="38"/>
        <v>0</v>
      </c>
      <c r="Q2464" s="18">
        <v>43657</v>
      </c>
      <c r="R2464" s="86"/>
      <c r="S2464" s="86">
        <v>1882014.8447988301</v>
      </c>
      <c r="T2464" s="15"/>
      <c r="U2464" s="19"/>
      <c r="V2464" s="51"/>
      <c r="W2464" s="19"/>
      <c r="X2464" s="51"/>
      <c r="Y2464" s="19"/>
      <c r="Z2464" s="51"/>
      <c r="AA2464" s="19"/>
      <c r="AB2464" s="51"/>
      <c r="AC2464" s="19"/>
      <c r="AD2464" s="51"/>
      <c r="AE2464" s="19"/>
      <c r="AF2464" s="87"/>
      <c r="AG2464" s="19"/>
      <c r="AH2464" s="51"/>
      <c r="AI2464" s="19"/>
      <c r="AJ2464" s="51"/>
      <c r="AK2464" s="19"/>
      <c r="AL2464" s="19"/>
      <c r="AM2464" s="51"/>
      <c r="AN2464" s="15"/>
      <c r="AO2464" s="22">
        <v>1.3134390603227099E-2</v>
      </c>
      <c r="AP2464" s="22">
        <v>-0.99945987036684503</v>
      </c>
      <c r="AQ2464" s="22">
        <v>0</v>
      </c>
      <c r="AR2464" s="22">
        <v>-0.99950943041476403</v>
      </c>
      <c r="AS2464" s="20"/>
      <c r="AT2464" s="20"/>
      <c r="AU2464" s="20"/>
      <c r="AV2464" s="21"/>
      <c r="AW2464" s="15"/>
      <c r="AX2464" s="25"/>
      <c r="AY2464" s="26"/>
      <c r="AZ2464" s="26"/>
      <c r="BA2464" s="26"/>
      <c r="BB2464" s="85"/>
      <c r="BC2464" s="88">
        <v>-99.951939826365603</v>
      </c>
      <c r="BD2464" s="18">
        <v>43657</v>
      </c>
      <c r="BE2464" s="18">
        <v>43703</v>
      </c>
      <c r="BF2464" s="20"/>
      <c r="BG2464" s="18"/>
    </row>
    <row r="2465" spans="2:59" x14ac:dyDescent="0.25">
      <c r="B2465" s="14" t="s">
        <v>7576</v>
      </c>
      <c r="C2465" s="14" t="s">
        <v>7577</v>
      </c>
      <c r="D2465" s="14" t="s">
        <v>7571</v>
      </c>
      <c r="E2465" s="16" t="s">
        <v>87</v>
      </c>
      <c r="F2465" s="16" t="s">
        <v>69</v>
      </c>
      <c r="G2465" s="81" t="s">
        <v>38</v>
      </c>
      <c r="H2465" s="82" t="s">
        <v>1656</v>
      </c>
      <c r="I2465" s="17" t="s">
        <v>31</v>
      </c>
      <c r="J2465" s="17" t="s">
        <v>7578</v>
      </c>
      <c r="L2465" s="18">
        <v>43788</v>
      </c>
      <c r="M2465" s="83"/>
      <c r="N2465" s="84"/>
      <c r="O2465" s="84">
        <v>1046.04209999926</v>
      </c>
      <c r="P2465" s="85">
        <f t="shared" si="38"/>
        <v>0</v>
      </c>
      <c r="Q2465" s="18">
        <v>43657</v>
      </c>
      <c r="R2465" s="86"/>
      <c r="S2465" s="86">
        <v>72321.752148925807</v>
      </c>
      <c r="T2465" s="15"/>
      <c r="U2465" s="19"/>
      <c r="V2465" s="51"/>
      <c r="W2465" s="19"/>
      <c r="X2465" s="51"/>
      <c r="Y2465" s="19"/>
      <c r="Z2465" s="51"/>
      <c r="AA2465" s="19"/>
      <c r="AB2465" s="51"/>
      <c r="AC2465" s="19"/>
      <c r="AD2465" s="51"/>
      <c r="AE2465" s="19"/>
      <c r="AF2465" s="87"/>
      <c r="AG2465" s="19"/>
      <c r="AH2465" s="51"/>
      <c r="AI2465" s="19"/>
      <c r="AJ2465" s="51"/>
      <c r="AK2465" s="19"/>
      <c r="AL2465" s="19"/>
      <c r="AM2465" s="51"/>
      <c r="AN2465" s="15"/>
      <c r="AO2465" s="22">
        <v>1.32023771002423E-2</v>
      </c>
      <c r="AP2465" s="22">
        <v>-0.99892870292998803</v>
      </c>
      <c r="AQ2465" s="22">
        <v>0</v>
      </c>
      <c r="AR2465" s="22">
        <v>-0.99902549727936296</v>
      </c>
      <c r="AS2465" s="20"/>
      <c r="AT2465" s="20"/>
      <c r="AU2465" s="20"/>
      <c r="AV2465" s="21"/>
      <c r="AW2465" s="15"/>
      <c r="AX2465" s="25"/>
      <c r="AY2465" s="26"/>
      <c r="AZ2465" s="26"/>
      <c r="BA2465" s="26"/>
      <c r="BB2465" s="85"/>
      <c r="BC2465" s="88">
        <v>-99.904401553212693</v>
      </c>
      <c r="BD2465" s="18">
        <v>43657</v>
      </c>
      <c r="BE2465" s="18">
        <v>43703</v>
      </c>
      <c r="BF2465" s="20"/>
      <c r="BG2465" s="18"/>
    </row>
    <row r="2466" spans="2:59" x14ac:dyDescent="0.25">
      <c r="B2466" s="14" t="s">
        <v>7579</v>
      </c>
      <c r="C2466" s="14" t="s">
        <v>7580</v>
      </c>
      <c r="D2466" s="14" t="s">
        <v>7571</v>
      </c>
      <c r="E2466" s="16" t="s">
        <v>91</v>
      </c>
      <c r="F2466" s="16" t="s">
        <v>69</v>
      </c>
      <c r="G2466" s="81" t="s">
        <v>38</v>
      </c>
      <c r="H2466" s="82" t="s">
        <v>1656</v>
      </c>
      <c r="I2466" s="17" t="s">
        <v>31</v>
      </c>
      <c r="J2466" s="17" t="s">
        <v>7581</v>
      </c>
      <c r="L2466" s="18">
        <v>43788</v>
      </c>
      <c r="M2466" s="83"/>
      <c r="N2466" s="84"/>
      <c r="O2466" s="84">
        <v>1226.9684999994899</v>
      </c>
      <c r="P2466" s="85">
        <f t="shared" si="38"/>
        <v>0</v>
      </c>
      <c r="Q2466" s="18">
        <v>43657</v>
      </c>
      <c r="R2466" s="86"/>
      <c r="S2466" s="86">
        <v>682964.56036132795</v>
      </c>
      <c r="T2466" s="15"/>
      <c r="U2466" s="19"/>
      <c r="V2466" s="51"/>
      <c r="W2466" s="19"/>
      <c r="X2466" s="51"/>
      <c r="Y2466" s="19"/>
      <c r="Z2466" s="51"/>
      <c r="AA2466" s="19"/>
      <c r="AB2466" s="51"/>
      <c r="AC2466" s="19"/>
      <c r="AD2466" s="51"/>
      <c r="AE2466" s="19"/>
      <c r="AF2466" s="87"/>
      <c r="AG2466" s="19"/>
      <c r="AH2466" s="51"/>
      <c r="AI2466" s="19"/>
      <c r="AJ2466" s="51"/>
      <c r="AK2466" s="19"/>
      <c r="AL2466" s="19"/>
      <c r="AM2466" s="51"/>
      <c r="AN2466" s="15"/>
      <c r="AO2466" s="22">
        <v>1.3115011151967299E-2</v>
      </c>
      <c r="AP2466" s="22">
        <v>-0.99908327838289601</v>
      </c>
      <c r="AQ2466" s="22">
        <v>0</v>
      </c>
      <c r="AR2466" s="22">
        <v>-0.99916776022873799</v>
      </c>
      <c r="AS2466" s="20"/>
      <c r="AT2466" s="20"/>
      <c r="AU2466" s="20"/>
      <c r="AV2466" s="21"/>
      <c r="AW2466" s="15"/>
      <c r="AX2466" s="25"/>
      <c r="AY2466" s="26"/>
      <c r="AZ2466" s="26"/>
      <c r="BA2466" s="26"/>
      <c r="BB2466" s="85"/>
      <c r="BC2466" s="88">
        <v>-99.918498315149904</v>
      </c>
      <c r="BD2466" s="18">
        <v>43657</v>
      </c>
      <c r="BE2466" s="18">
        <v>43703</v>
      </c>
      <c r="BF2466" s="20"/>
      <c r="BG2466" s="18"/>
    </row>
    <row r="2467" spans="2:59" x14ac:dyDescent="0.25">
      <c r="B2467" s="14" t="s">
        <v>7582</v>
      </c>
      <c r="C2467" s="14" t="s">
        <v>7583</v>
      </c>
      <c r="D2467" s="14" t="s">
        <v>7571</v>
      </c>
      <c r="E2467" s="16" t="s">
        <v>94</v>
      </c>
      <c r="F2467" s="16" t="s">
        <v>69</v>
      </c>
      <c r="G2467" s="81" t="s">
        <v>38</v>
      </c>
      <c r="H2467" s="82" t="s">
        <v>1656</v>
      </c>
      <c r="I2467" s="17" t="s">
        <v>31</v>
      </c>
      <c r="J2467" s="17" t="s">
        <v>7584</v>
      </c>
      <c r="L2467" s="18">
        <v>43788</v>
      </c>
      <c r="M2467" s="83"/>
      <c r="N2467" s="84"/>
      <c r="O2467" s="84">
        <v>999.47269999980904</v>
      </c>
      <c r="P2467" s="85">
        <f t="shared" si="38"/>
        <v>0</v>
      </c>
      <c r="Q2467" s="18">
        <v>43657</v>
      </c>
      <c r="R2467" s="86"/>
      <c r="S2467" s="86">
        <v>875003.94089355494</v>
      </c>
      <c r="T2467" s="15"/>
      <c r="U2467" s="19"/>
      <c r="V2467" s="51"/>
      <c r="W2467" s="19"/>
      <c r="X2467" s="51"/>
      <c r="Y2467" s="19"/>
      <c r="Z2467" s="51"/>
      <c r="AA2467" s="19"/>
      <c r="AB2467" s="51"/>
      <c r="AC2467" s="19"/>
      <c r="AD2467" s="51"/>
      <c r="AE2467" s="19"/>
      <c r="AF2467" s="87"/>
      <c r="AG2467" s="19"/>
      <c r="AH2467" s="51"/>
      <c r="AI2467" s="19"/>
      <c r="AJ2467" s="51"/>
      <c r="AK2467" s="19"/>
      <c r="AL2467" s="19"/>
      <c r="AM2467" s="51"/>
      <c r="AN2467" s="15"/>
      <c r="AO2467" s="22">
        <v>1.3092721641442E-2</v>
      </c>
      <c r="AP2467" s="22">
        <v>-0.99887355687096702</v>
      </c>
      <c r="AQ2467" s="22">
        <v>0</v>
      </c>
      <c r="AR2467" s="22">
        <v>-0.99897788124741105</v>
      </c>
      <c r="AS2467" s="20"/>
      <c r="AT2467" s="20"/>
      <c r="AU2467" s="20"/>
      <c r="AV2467" s="21"/>
      <c r="AW2467" s="15"/>
      <c r="AX2467" s="25"/>
      <c r="AY2467" s="26"/>
      <c r="AZ2467" s="26"/>
      <c r="BA2467" s="26"/>
      <c r="BB2467" s="85"/>
      <c r="BC2467" s="88">
        <v>-99.899947242229203</v>
      </c>
      <c r="BD2467" s="18">
        <v>43657</v>
      </c>
      <c r="BE2467" s="18">
        <v>43703</v>
      </c>
      <c r="BF2467" s="20"/>
      <c r="BG2467" s="18"/>
    </row>
    <row r="2468" spans="2:59" x14ac:dyDescent="0.25">
      <c r="B2468" s="14" t="s">
        <v>7585</v>
      </c>
      <c r="C2468" s="14" t="s">
        <v>7586</v>
      </c>
      <c r="D2468" s="14" t="s">
        <v>7587</v>
      </c>
      <c r="E2468" s="16" t="s">
        <v>73</v>
      </c>
      <c r="F2468" s="16" t="s">
        <v>69</v>
      </c>
      <c r="G2468" s="81" t="s">
        <v>224</v>
      </c>
      <c r="H2468" s="82" t="s">
        <v>225</v>
      </c>
      <c r="I2468" s="17" t="s">
        <v>31</v>
      </c>
      <c r="J2468" s="17" t="s">
        <v>7588</v>
      </c>
      <c r="L2468" s="18">
        <v>44022</v>
      </c>
      <c r="M2468" s="83">
        <v>1056.1135000009101</v>
      </c>
      <c r="N2468" s="84">
        <v>1056.1135000009101</v>
      </c>
      <c r="O2468" s="84">
        <v>1056.5752000007799</v>
      </c>
      <c r="P2468" s="85">
        <f t="shared" si="38"/>
        <v>0.99956302211156434</v>
      </c>
      <c r="Q2468" s="18">
        <v>44020</v>
      </c>
      <c r="R2468" s="86">
        <v>12157972.325999999</v>
      </c>
      <c r="S2468" s="86">
        <v>25484780.2027812</v>
      </c>
      <c r="T2468" s="15"/>
      <c r="U2468" s="19">
        <v>-1.94543503312161E-4</v>
      </c>
      <c r="V2468" s="51">
        <v>2.2458565035776701E-2</v>
      </c>
      <c r="W2468" s="19">
        <v>2.5002859583764798E-3</v>
      </c>
      <c r="X2468" s="51">
        <v>1.03894584690352</v>
      </c>
      <c r="Y2468" s="19">
        <v>2.0068265754161999E-2</v>
      </c>
      <c r="Z2468" s="51">
        <v>21.338500033656601</v>
      </c>
      <c r="AA2468" s="19">
        <v>3.5168419779438402E-2</v>
      </c>
      <c r="AB2468" s="51">
        <v>24.093508881109301</v>
      </c>
      <c r="AC2468" s="19"/>
      <c r="AD2468" s="51"/>
      <c r="AE2468" s="19"/>
      <c r="AF2468" s="87"/>
      <c r="AG2468" s="19">
        <v>8.4437168516160498E-4</v>
      </c>
      <c r="AH2468" s="51">
        <v>-1.71438382330962</v>
      </c>
      <c r="AI2468" s="19">
        <v>2.2582805297133701E-2</v>
      </c>
      <c r="AJ2468" s="51">
        <v>15.9851977367071</v>
      </c>
      <c r="AK2468" s="19">
        <v>5.4541705589144798E-2</v>
      </c>
      <c r="AL2468" s="19">
        <v>2.92621625503671E-2</v>
      </c>
      <c r="AM2468" s="51">
        <v>29.384126507735299</v>
      </c>
      <c r="AN2468" s="15"/>
      <c r="AO2468" s="22">
        <v>5.30754738247197E-3</v>
      </c>
      <c r="AP2468" s="22">
        <v>-6.5741335729398998E-3</v>
      </c>
      <c r="AQ2468" s="22">
        <v>8.9439605708321306E-3</v>
      </c>
      <c r="AR2468" s="22">
        <v>-3.17536560396547E-3</v>
      </c>
      <c r="AS2468" s="20">
        <v>9</v>
      </c>
      <c r="AT2468" s="20">
        <v>3</v>
      </c>
      <c r="AU2468" s="20">
        <v>7</v>
      </c>
      <c r="AV2468" s="21">
        <v>5</v>
      </c>
      <c r="AW2468" s="15"/>
      <c r="AX2468" s="25">
        <v>1.22932176453105E-2</v>
      </c>
      <c r="AY2468" s="26">
        <v>0.42337575050169102</v>
      </c>
      <c r="AZ2468" s="26">
        <v>0.66443173678726497</v>
      </c>
      <c r="BA2468" s="26">
        <v>0.57413721840657705</v>
      </c>
      <c r="BB2468" s="85">
        <v>1.26946435525952E-3</v>
      </c>
      <c r="BC2468" s="88">
        <v>-1.4651325551258201</v>
      </c>
      <c r="BD2468" s="18">
        <v>43753</v>
      </c>
      <c r="BE2468" s="18">
        <v>43783</v>
      </c>
      <c r="BF2468" s="20">
        <v>45</v>
      </c>
      <c r="BG2468" s="18">
        <v>43816</v>
      </c>
    </row>
    <row r="2469" spans="2:59" x14ac:dyDescent="0.25">
      <c r="B2469" s="14" t="s">
        <v>7589</v>
      </c>
      <c r="C2469" s="14" t="s">
        <v>7590</v>
      </c>
      <c r="D2469" s="14" t="s">
        <v>7587</v>
      </c>
      <c r="E2469" s="16" t="s">
        <v>77</v>
      </c>
      <c r="F2469" s="16" t="s">
        <v>69</v>
      </c>
      <c r="G2469" s="81" t="s">
        <v>224</v>
      </c>
      <c r="H2469" s="82" t="s">
        <v>225</v>
      </c>
      <c r="I2469" s="17" t="s">
        <v>31</v>
      </c>
      <c r="J2469" s="17" t="s">
        <v>7591</v>
      </c>
      <c r="L2469" s="18">
        <v>44022</v>
      </c>
      <c r="M2469" s="83">
        <v>2153.5108000002801</v>
      </c>
      <c r="N2469" s="84">
        <v>2153.5108000002801</v>
      </c>
      <c r="O2469" s="84">
        <v>2154.54080000147</v>
      </c>
      <c r="P2469" s="85">
        <f t="shared" si="38"/>
        <v>0.99952193989494698</v>
      </c>
      <c r="Q2469" s="18">
        <v>44020</v>
      </c>
      <c r="R2469" s="86">
        <v>2711138.534</v>
      </c>
      <c r="S2469" s="86">
        <v>2719566.7524648402</v>
      </c>
      <c r="T2469" s="15"/>
      <c r="U2469" s="19">
        <v>-2.1504437791009E-4</v>
      </c>
      <c r="V2469" s="51">
        <v>2.0408477575983901E-2</v>
      </c>
      <c r="W2469" s="19">
        <v>1.8824688668246401E-3</v>
      </c>
      <c r="X2469" s="51">
        <v>0.977164137748332</v>
      </c>
      <c r="Y2469" s="19">
        <v>1.6260511354630601E-2</v>
      </c>
      <c r="Z2469" s="51">
        <v>20.957724593725299</v>
      </c>
      <c r="AA2469" s="19">
        <v>3.04254126003798E-2</v>
      </c>
      <c r="AB2469" s="51">
        <v>23.6192081632034</v>
      </c>
      <c r="AC2469" s="19">
        <v>6.4858797513807104E-2</v>
      </c>
      <c r="AD2469" s="51">
        <v>30.771735249640201</v>
      </c>
      <c r="AE2469" s="19">
        <v>9.3011320161167504E-2</v>
      </c>
      <c r="AF2469" s="87">
        <v>27.078364064713199</v>
      </c>
      <c r="AG2469" s="19">
        <v>6.3876071726554095E-4</v>
      </c>
      <c r="AH2469" s="51">
        <v>-1.73494492009922</v>
      </c>
      <c r="AI2469" s="19">
        <v>1.8556410810560899E-2</v>
      </c>
      <c r="AJ2469" s="51">
        <v>15.5825582880498</v>
      </c>
      <c r="AK2469" s="19">
        <v>0.67241256125969795</v>
      </c>
      <c r="AL2469" s="19">
        <v>4.1541736893123002E-2</v>
      </c>
      <c r="AM2469" s="51">
        <v>33.181518637458801</v>
      </c>
      <c r="AN2469" s="15"/>
      <c r="AO2469" s="22">
        <v>5.28695710818283E-3</v>
      </c>
      <c r="AP2469" s="22">
        <v>-6.5946318509304503E-3</v>
      </c>
      <c r="AQ2469" s="22">
        <v>8.3222136199765408E-3</v>
      </c>
      <c r="AR2469" s="22">
        <v>-3.8102103326309602E-3</v>
      </c>
      <c r="AS2469" s="20">
        <v>8</v>
      </c>
      <c r="AT2469" s="20">
        <v>4</v>
      </c>
      <c r="AU2469" s="20">
        <v>7</v>
      </c>
      <c r="AV2469" s="21">
        <v>5</v>
      </c>
      <c r="AW2469" s="15"/>
      <c r="AX2469" s="25">
        <v>1.2300897406021199E-2</v>
      </c>
      <c r="AY2469" s="26">
        <v>8.3471866271679601E-2</v>
      </c>
      <c r="AZ2469" s="26">
        <v>0.64895407693802598</v>
      </c>
      <c r="BA2469" s="26">
        <v>0.11189033122082</v>
      </c>
      <c r="BB2469" s="85">
        <v>1.27022655020483E-3</v>
      </c>
      <c r="BC2469" s="88">
        <v>-1.5258613982005</v>
      </c>
      <c r="BD2469" s="18">
        <v>43753</v>
      </c>
      <c r="BE2469" s="18">
        <v>43783</v>
      </c>
      <c r="BF2469" s="20">
        <v>57</v>
      </c>
      <c r="BG2469" s="18">
        <v>43832</v>
      </c>
    </row>
    <row r="2470" spans="2:59" x14ac:dyDescent="0.25">
      <c r="B2470" s="14" t="s">
        <v>7592</v>
      </c>
      <c r="C2470" s="14" t="s">
        <v>7593</v>
      </c>
      <c r="D2470" s="14" t="s">
        <v>7587</v>
      </c>
      <c r="E2470" s="16" t="s">
        <v>80</v>
      </c>
      <c r="F2470" s="16" t="s">
        <v>69</v>
      </c>
      <c r="G2470" s="81" t="s">
        <v>224</v>
      </c>
      <c r="H2470" s="82" t="s">
        <v>225</v>
      </c>
      <c r="I2470" s="17" t="s">
        <v>31</v>
      </c>
      <c r="J2470" s="17" t="s">
        <v>7594</v>
      </c>
      <c r="L2470" s="18">
        <v>44022</v>
      </c>
      <c r="M2470" s="83">
        <v>2155.15769999847</v>
      </c>
      <c r="N2470" s="84">
        <v>2155.15769999847</v>
      </c>
      <c r="O2470" s="84">
        <v>2156.2210000008299</v>
      </c>
      <c r="P2470" s="85">
        <f t="shared" si="38"/>
        <v>0.99950686872896632</v>
      </c>
      <c r="Q2470" s="18">
        <v>43984</v>
      </c>
      <c r="R2470" s="86">
        <v>98246696.381999999</v>
      </c>
      <c r="S2470" s="86">
        <v>71465500.224749997</v>
      </c>
      <c r="T2470" s="15"/>
      <c r="U2470" s="19">
        <v>-2.1919344089837999E-4</v>
      </c>
      <c r="V2470" s="51">
        <v>1.9993571277154801E-2</v>
      </c>
      <c r="W2470" s="19">
        <v>1.75896932705655E-3</v>
      </c>
      <c r="X2470" s="51">
        <v>0.96481418377152295</v>
      </c>
      <c r="Y2470" s="19">
        <v>1.5500683892241801E-2</v>
      </c>
      <c r="Z2470" s="51">
        <v>20.8817418474646</v>
      </c>
      <c r="AA2470" s="19">
        <v>2.88766644243879E-2</v>
      </c>
      <c r="AB2470" s="51">
        <v>23.464333345589701</v>
      </c>
      <c r="AC2470" s="19">
        <v>6.1664551456487998E-2</v>
      </c>
      <c r="AD2470" s="51">
        <v>30.452310643915599</v>
      </c>
      <c r="AE2470" s="19">
        <v>8.8394443260767702E-2</v>
      </c>
      <c r="AF2470" s="87">
        <v>26.616676374687799</v>
      </c>
      <c r="AG2470" s="19">
        <v>5.9762181626865597E-4</v>
      </c>
      <c r="AH2470" s="51">
        <v>-1.73905881019891</v>
      </c>
      <c r="AI2470" s="19">
        <v>1.7752988504071299E-2</v>
      </c>
      <c r="AJ2470" s="51">
        <v>15.502216057400799</v>
      </c>
      <c r="AK2470" s="19">
        <v>0.67367997278110103</v>
      </c>
      <c r="AL2470" s="19">
        <v>4.1604186097174499E-2</v>
      </c>
      <c r="AM2470" s="51">
        <v>33.308259789599099</v>
      </c>
      <c r="AN2470" s="15"/>
      <c r="AO2470" s="22">
        <v>5.2827618073933999E-3</v>
      </c>
      <c r="AP2470" s="22">
        <v>-6.5986621875708798E-3</v>
      </c>
      <c r="AQ2470" s="22">
        <v>8.1979177484754508E-3</v>
      </c>
      <c r="AR2470" s="22">
        <v>-3.9370705744659097E-3</v>
      </c>
      <c r="AS2470" s="20">
        <v>8</v>
      </c>
      <c r="AT2470" s="20">
        <v>4</v>
      </c>
      <c r="AU2470" s="20">
        <v>7</v>
      </c>
      <c r="AV2470" s="21">
        <v>5</v>
      </c>
      <c r="AW2470" s="15"/>
      <c r="AX2470" s="25">
        <v>1.22963455436548E-2</v>
      </c>
      <c r="AY2470" s="26">
        <v>-3.0962551371999301E-2</v>
      </c>
      <c r="AZ2470" s="26">
        <v>0.64379477360398596</v>
      </c>
      <c r="BA2470" s="26">
        <v>-4.1379999796618001E-2</v>
      </c>
      <c r="BB2470" s="85">
        <v>1.26975039338959E-3</v>
      </c>
      <c r="BC2470" s="88">
        <v>-1.53800024950033</v>
      </c>
      <c r="BD2470" s="18">
        <v>43753</v>
      </c>
      <c r="BE2470" s="18">
        <v>43783</v>
      </c>
      <c r="BF2470" s="20">
        <v>57</v>
      </c>
      <c r="BG2470" s="18">
        <v>43832</v>
      </c>
    </row>
    <row r="2471" spans="2:59" x14ac:dyDescent="0.25">
      <c r="B2471" s="14" t="s">
        <v>7595</v>
      </c>
      <c r="C2471" s="14" t="s">
        <v>7596</v>
      </c>
      <c r="D2471" s="14" t="s">
        <v>7587</v>
      </c>
      <c r="E2471" s="16" t="s">
        <v>83</v>
      </c>
      <c r="F2471" s="16" t="s">
        <v>69</v>
      </c>
      <c r="G2471" s="81" t="s">
        <v>224</v>
      </c>
      <c r="H2471" s="82" t="s">
        <v>225</v>
      </c>
      <c r="I2471" s="17" t="s">
        <v>31</v>
      </c>
      <c r="J2471" s="17" t="s">
        <v>7597</v>
      </c>
      <c r="L2471" s="18">
        <v>44022</v>
      </c>
      <c r="M2471" s="83">
        <v>1095.0856999997</v>
      </c>
      <c r="N2471" s="84">
        <v>1095.0856999997</v>
      </c>
      <c r="O2471" s="84">
        <v>1096.1966999992701</v>
      </c>
      <c r="P2471" s="85">
        <f t="shared" si="38"/>
        <v>0.9989864957634238</v>
      </c>
      <c r="Q2471" s="18">
        <v>43984</v>
      </c>
      <c r="R2471" s="86">
        <v>72096.074999999997</v>
      </c>
      <c r="S2471" s="86">
        <v>13662189.536203099</v>
      </c>
      <c r="T2471" s="15"/>
      <c r="U2471" s="19">
        <v>-2.32895552471746E-4</v>
      </c>
      <c r="V2471" s="51">
        <v>1.8623360119818199E-2</v>
      </c>
      <c r="W2471" s="19">
        <v>1.3471866259351401E-3</v>
      </c>
      <c r="X2471" s="51">
        <v>0.92363591365938202</v>
      </c>
      <c r="Y2471" s="19">
        <v>1.2973369581232E-2</v>
      </c>
      <c r="Z2471" s="51">
        <v>20.629010416363599</v>
      </c>
      <c r="AA2471" s="19">
        <v>2.3732372614176701E-2</v>
      </c>
      <c r="AB2471" s="51">
        <v>22.9499041645904</v>
      </c>
      <c r="AC2471" s="19">
        <v>5.1087593759802999E-2</v>
      </c>
      <c r="AD2471" s="51">
        <v>29.394614874239799</v>
      </c>
      <c r="AE2471" s="19">
        <v>7.1885908582771704E-2</v>
      </c>
      <c r="AF2471" s="87">
        <v>24.965822906873701</v>
      </c>
      <c r="AG2471" s="19">
        <v>4.6054127051320398E-4</v>
      </c>
      <c r="AH2471" s="51">
        <v>-1.7527668647744601</v>
      </c>
      <c r="AI2471" s="19">
        <v>1.5081070358064601E-2</v>
      </c>
      <c r="AJ2471" s="51">
        <v>15.2350242428074</v>
      </c>
      <c r="AK2471" s="19">
        <v>9.4811996999924306E-2</v>
      </c>
      <c r="AL2471" s="19">
        <v>2.4501964200681001E-2</v>
      </c>
      <c r="AM2471" s="51">
        <v>12.926419748706399</v>
      </c>
      <c r="AN2471" s="15"/>
      <c r="AO2471" s="22">
        <v>5.2690692864416598E-3</v>
      </c>
      <c r="AP2471" s="22">
        <v>-6.6123498127126402E-3</v>
      </c>
      <c r="AQ2471" s="22">
        <v>7.7835862102801903E-3</v>
      </c>
      <c r="AR2471" s="22">
        <v>-4.3600188619166104E-3</v>
      </c>
      <c r="AS2471" s="20">
        <v>8</v>
      </c>
      <c r="AT2471" s="20">
        <v>4</v>
      </c>
      <c r="AU2471" s="20">
        <v>7</v>
      </c>
      <c r="AV2471" s="21">
        <v>5</v>
      </c>
      <c r="AW2471" s="15"/>
      <c r="AX2471" s="25">
        <v>1.2282896867891401E-2</v>
      </c>
      <c r="AY2471" s="26">
        <v>-0.41160310949044299</v>
      </c>
      <c r="AZ2471" s="26">
        <v>0.62665579011991202</v>
      </c>
      <c r="BA2471" s="26">
        <v>-0.54459535377191104</v>
      </c>
      <c r="BB2471" s="85">
        <v>1.26834149093611E-3</v>
      </c>
      <c r="BC2471" s="88">
        <v>-1.57846308801345</v>
      </c>
      <c r="BD2471" s="18">
        <v>43753</v>
      </c>
      <c r="BE2471" s="18">
        <v>43783</v>
      </c>
      <c r="BF2471" s="20">
        <v>60</v>
      </c>
      <c r="BG2471" s="18">
        <v>43837</v>
      </c>
    </row>
    <row r="2472" spans="2:59" x14ac:dyDescent="0.25">
      <c r="B2472" s="14" t="s">
        <v>7598</v>
      </c>
      <c r="C2472" s="14" t="s">
        <v>7599</v>
      </c>
      <c r="D2472" s="14" t="s">
        <v>7587</v>
      </c>
      <c r="E2472" s="16" t="s">
        <v>91</v>
      </c>
      <c r="F2472" s="16" t="s">
        <v>69</v>
      </c>
      <c r="G2472" s="81" t="s">
        <v>224</v>
      </c>
      <c r="H2472" s="82" t="s">
        <v>225</v>
      </c>
      <c r="I2472" s="17" t="s">
        <v>31</v>
      </c>
      <c r="J2472" s="17" t="s">
        <v>7600</v>
      </c>
      <c r="L2472" s="18">
        <v>44022</v>
      </c>
      <c r="M2472" s="83">
        <v>2046.35799999908</v>
      </c>
      <c r="N2472" s="84">
        <v>2046.35799999908</v>
      </c>
      <c r="O2472" s="84">
        <v>2047.68119999953</v>
      </c>
      <c r="P2472" s="85">
        <f t="shared" si="38"/>
        <v>0.9993538056605441</v>
      </c>
      <c r="Q2472" s="18">
        <v>43984</v>
      </c>
      <c r="R2472" s="86">
        <v>130990112.22400001</v>
      </c>
      <c r="S2472" s="86">
        <v>106078586.99425</v>
      </c>
      <c r="T2472" s="15"/>
      <c r="U2472" s="19">
        <v>-2.2317602997645701E-4</v>
      </c>
      <c r="V2472" s="51">
        <v>1.9595312369347102E-2</v>
      </c>
      <c r="W2472" s="19">
        <v>1.6378269738197601E-3</v>
      </c>
      <c r="X2472" s="51">
        <v>0.952699948447844</v>
      </c>
      <c r="Y2472" s="19">
        <v>1.33931688651501E-2</v>
      </c>
      <c r="Z2472" s="51">
        <v>20.670990344777199</v>
      </c>
      <c r="AA2472" s="19">
        <v>2.41566086897365E-2</v>
      </c>
      <c r="AB2472" s="51">
        <v>22.992327772139099</v>
      </c>
      <c r="AC2472" s="19">
        <v>5.15231752215186E-2</v>
      </c>
      <c r="AD2472" s="51">
        <v>29.438173020404101</v>
      </c>
      <c r="AE2472" s="19">
        <v>7.2330108379901503E-2</v>
      </c>
      <c r="AF2472" s="87">
        <v>25.010242886579402</v>
      </c>
      <c r="AG2472" s="19">
        <v>5.5729994892317304E-4</v>
      </c>
      <c r="AH2472" s="51">
        <v>-1.74309099693346</v>
      </c>
      <c r="AI2472" s="19">
        <v>1.55017055549251E-2</v>
      </c>
      <c r="AJ2472" s="51">
        <v>15.2770877624862</v>
      </c>
      <c r="AK2472" s="19">
        <v>0.58919789212639395</v>
      </c>
      <c r="AL2472" s="19">
        <v>3.73429932496947E-2</v>
      </c>
      <c r="AM2472" s="51">
        <v>24.8600517241284</v>
      </c>
      <c r="AN2472" s="15"/>
      <c r="AO2472" s="22">
        <v>5.2690696738864097E-3</v>
      </c>
      <c r="AP2472" s="22">
        <v>-6.6123336382588596E-3</v>
      </c>
      <c r="AQ2472" s="22">
        <v>7.7836740929342297E-3</v>
      </c>
      <c r="AR2472" s="22">
        <v>-4.3599644504865899E-3</v>
      </c>
      <c r="AS2472" s="20">
        <v>8</v>
      </c>
      <c r="AT2472" s="20">
        <v>4</v>
      </c>
      <c r="AU2472" s="20">
        <v>7</v>
      </c>
      <c r="AV2472" s="21">
        <v>5</v>
      </c>
      <c r="AW2472" s="15"/>
      <c r="AX2472" s="25">
        <v>1.22789136892243E-2</v>
      </c>
      <c r="AY2472" s="26">
        <v>-0.382973210961154</v>
      </c>
      <c r="AZ2472" s="26">
        <v>0.62804360220252398</v>
      </c>
      <c r="BA2472" s="26">
        <v>-0.50698251402263805</v>
      </c>
      <c r="BB2472" s="85">
        <v>1.26792936139054E-3</v>
      </c>
      <c r="BC2472" s="88">
        <v>-1.57845852980063</v>
      </c>
      <c r="BD2472" s="18">
        <v>43753</v>
      </c>
      <c r="BE2472" s="18">
        <v>43783</v>
      </c>
      <c r="BF2472" s="20">
        <v>60</v>
      </c>
      <c r="BG2472" s="18">
        <v>43837</v>
      </c>
    </row>
    <row r="2473" spans="2:59" x14ac:dyDescent="0.25">
      <c r="B2473" s="14" t="s">
        <v>7601</v>
      </c>
      <c r="C2473" s="14" t="s">
        <v>7602</v>
      </c>
      <c r="D2473" s="14" t="s">
        <v>7587</v>
      </c>
      <c r="E2473" s="16" t="s">
        <v>94</v>
      </c>
      <c r="F2473" s="16" t="s">
        <v>69</v>
      </c>
      <c r="G2473" s="81" t="s">
        <v>224</v>
      </c>
      <c r="H2473" s="82" t="s">
        <v>225</v>
      </c>
      <c r="I2473" s="17" t="s">
        <v>31</v>
      </c>
      <c r="J2473" s="17" t="s">
        <v>7603</v>
      </c>
      <c r="L2473" s="18">
        <v>44022</v>
      </c>
      <c r="M2473" s="83">
        <v>1920.81200000085</v>
      </c>
      <c r="N2473" s="84">
        <v>1920.81200000085</v>
      </c>
      <c r="O2473" s="84">
        <v>1922.3334999997201</v>
      </c>
      <c r="P2473" s="85">
        <f t="shared" si="38"/>
        <v>0.99920851402794042</v>
      </c>
      <c r="Q2473" s="18">
        <v>43984</v>
      </c>
      <c r="R2473" s="86">
        <v>208318671.546</v>
      </c>
      <c r="S2473" s="86">
        <v>165637237.11500001</v>
      </c>
      <c r="T2473" s="15"/>
      <c r="U2473" s="19">
        <v>-2.2698786233377199E-4</v>
      </c>
      <c r="V2473" s="51">
        <v>1.9214129133615601E-2</v>
      </c>
      <c r="W2473" s="19">
        <v>1.5228704578476001E-3</v>
      </c>
      <c r="X2473" s="51">
        <v>0.94120429685062801</v>
      </c>
      <c r="Y2473" s="19">
        <v>1.18768354259373E-2</v>
      </c>
      <c r="Z2473" s="51">
        <v>20.519357000856001</v>
      </c>
      <c r="AA2473" s="19">
        <v>2.08214276772196E-2</v>
      </c>
      <c r="AB2473" s="51">
        <v>22.658809670887401</v>
      </c>
      <c r="AC2473" s="19">
        <v>4.4436731688620099E-2</v>
      </c>
      <c r="AD2473" s="51">
        <v>28.729528667114199</v>
      </c>
      <c r="AE2473" s="19">
        <v>6.1381951780276701E-2</v>
      </c>
      <c r="AF2473" s="87">
        <v>23.915427226631401</v>
      </c>
      <c r="AG2473" s="19">
        <v>5.1900817925343301E-4</v>
      </c>
      <c r="AH2473" s="51">
        <v>-1.7469201739004301</v>
      </c>
      <c r="AI2473" s="19">
        <v>1.38849857921741E-2</v>
      </c>
      <c r="AJ2473" s="51">
        <v>15.115415786218399</v>
      </c>
      <c r="AK2473" s="19">
        <v>0.49173373589117497</v>
      </c>
      <c r="AL2473" s="19">
        <v>3.2159764376047E-2</v>
      </c>
      <c r="AM2473" s="51">
        <v>15.113636100606501</v>
      </c>
      <c r="AN2473" s="15"/>
      <c r="AO2473" s="22">
        <v>5.2594274202419902E-3</v>
      </c>
      <c r="AP2473" s="22">
        <v>-6.6218449983352903E-3</v>
      </c>
      <c r="AQ2473" s="22">
        <v>7.4937333938578403E-3</v>
      </c>
      <c r="AR2473" s="22">
        <v>-4.6559578531741898E-3</v>
      </c>
      <c r="AS2473" s="20">
        <v>8</v>
      </c>
      <c r="AT2473" s="20">
        <v>4</v>
      </c>
      <c r="AU2473" s="20">
        <v>7</v>
      </c>
      <c r="AV2473" s="21">
        <v>5</v>
      </c>
      <c r="AW2473" s="15"/>
      <c r="AX2473" s="25">
        <v>1.22685851101596E-2</v>
      </c>
      <c r="AY2473" s="26">
        <v>-0.63188234548215405</v>
      </c>
      <c r="AZ2473" s="26">
        <v>0.61691378475370595</v>
      </c>
      <c r="BA2473" s="26">
        <v>-0.830849882713665</v>
      </c>
      <c r="BB2473" s="85">
        <v>1.26684847710521E-3</v>
      </c>
      <c r="BC2473" s="88">
        <v>-1.6129966169937699</v>
      </c>
      <c r="BD2473" s="18">
        <v>43745</v>
      </c>
      <c r="BE2473" s="18">
        <v>43783</v>
      </c>
      <c r="BF2473" s="20">
        <v>73</v>
      </c>
      <c r="BG2473" s="18">
        <v>43846</v>
      </c>
    </row>
    <row r="2474" spans="2:59" x14ac:dyDescent="0.25">
      <c r="B2474" s="14" t="s">
        <v>7604</v>
      </c>
      <c r="C2474" s="14" t="s">
        <v>7605</v>
      </c>
      <c r="D2474" s="14" t="s">
        <v>7606</v>
      </c>
      <c r="E2474" s="16" t="s">
        <v>27</v>
      </c>
      <c r="F2474" s="16" t="s">
        <v>28</v>
      </c>
      <c r="G2474" s="81" t="s">
        <v>29</v>
      </c>
      <c r="H2474" s="82" t="s">
        <v>30</v>
      </c>
      <c r="I2474" s="17" t="s">
        <v>31</v>
      </c>
      <c r="J2474" s="17" t="s">
        <v>7607</v>
      </c>
      <c r="L2474" s="18">
        <v>43623</v>
      </c>
      <c r="M2474" s="83"/>
      <c r="N2474" s="84"/>
      <c r="O2474" s="84"/>
      <c r="P2474" s="85" t="str">
        <f t="shared" si="38"/>
        <v/>
      </c>
      <c r="Q2474" s="18"/>
      <c r="R2474" s="86"/>
      <c r="S2474" s="86"/>
      <c r="T2474" s="15"/>
      <c r="U2474" s="19"/>
      <c r="V2474" s="51"/>
      <c r="W2474" s="19"/>
      <c r="X2474" s="51"/>
      <c r="Y2474" s="19"/>
      <c r="Z2474" s="51"/>
      <c r="AA2474" s="19"/>
      <c r="AB2474" s="51"/>
      <c r="AC2474" s="19"/>
      <c r="AD2474" s="51"/>
      <c r="AE2474" s="19"/>
      <c r="AF2474" s="87"/>
      <c r="AG2474" s="19"/>
      <c r="AH2474" s="51"/>
      <c r="AI2474" s="19"/>
      <c r="AJ2474" s="51"/>
      <c r="AK2474" s="19"/>
      <c r="AL2474" s="19"/>
      <c r="AM2474" s="51"/>
      <c r="AN2474" s="15"/>
      <c r="AO2474" s="22"/>
      <c r="AP2474" s="22"/>
      <c r="AQ2474" s="22"/>
      <c r="AR2474" s="22"/>
      <c r="AS2474" s="20"/>
      <c r="AT2474" s="20"/>
      <c r="AU2474" s="20"/>
      <c r="AV2474" s="21"/>
      <c r="AW2474" s="15"/>
      <c r="AX2474" s="25"/>
      <c r="AY2474" s="26"/>
      <c r="AZ2474" s="26"/>
      <c r="BA2474" s="26"/>
      <c r="BB2474" s="85"/>
      <c r="BC2474" s="88"/>
      <c r="BD2474" s="18"/>
      <c r="BE2474" s="18"/>
      <c r="BF2474" s="20"/>
      <c r="BG2474" s="18"/>
    </row>
    <row r="2475" spans="2:59" x14ac:dyDescent="0.25">
      <c r="B2475" s="14" t="s">
        <v>7608</v>
      </c>
      <c r="C2475" s="14" t="s">
        <v>7609</v>
      </c>
      <c r="D2475" s="14" t="s">
        <v>7610</v>
      </c>
      <c r="E2475" s="16" t="s">
        <v>702</v>
      </c>
      <c r="F2475" s="16" t="s">
        <v>691</v>
      </c>
      <c r="G2475" s="81" t="s">
        <v>38</v>
      </c>
      <c r="H2475" s="82" t="s">
        <v>39</v>
      </c>
      <c r="I2475" s="17" t="s">
        <v>31</v>
      </c>
      <c r="J2475" s="17" t="s">
        <v>64</v>
      </c>
      <c r="L2475" s="18">
        <v>44022</v>
      </c>
      <c r="M2475" s="83">
        <v>668.60130000021297</v>
      </c>
      <c r="N2475" s="84">
        <v>668.60130000021297</v>
      </c>
      <c r="O2475" s="84">
        <v>916.24859999958403</v>
      </c>
      <c r="P2475" s="85">
        <f t="shared" si="38"/>
        <v>0.72971603994867384</v>
      </c>
      <c r="Q2475" s="18">
        <v>43756</v>
      </c>
      <c r="R2475" s="86">
        <v>148008.19500000001</v>
      </c>
      <c r="S2475" s="86">
        <v>104560.362026733</v>
      </c>
      <c r="T2475" s="15"/>
      <c r="U2475" s="19">
        <v>-1.3760551164523299E-3</v>
      </c>
      <c r="V2475" s="51">
        <v>-9.5692596278240699E-2</v>
      </c>
      <c r="W2475" s="19">
        <v>-9.7053427371065499E-3</v>
      </c>
      <c r="X2475" s="51">
        <v>-0.18161702264478699</v>
      </c>
      <c r="Y2475" s="19">
        <v>-0.22923841387091701</v>
      </c>
      <c r="Z2475" s="51">
        <v>-3.5921679288439901</v>
      </c>
      <c r="AA2475" s="19">
        <v>-0.25553827339725099</v>
      </c>
      <c r="AB2475" s="51">
        <v>-4.97716043656692</v>
      </c>
      <c r="AC2475" s="19"/>
      <c r="AD2475" s="51"/>
      <c r="AE2475" s="19"/>
      <c r="AF2475" s="87"/>
      <c r="AG2475" s="19">
        <v>1.5424212155267E-2</v>
      </c>
      <c r="AH2475" s="51">
        <v>-0.25639977629907701</v>
      </c>
      <c r="AI2475" s="19">
        <v>-0.17919915970560399</v>
      </c>
      <c r="AJ2475" s="51">
        <v>-4.1929987635667203</v>
      </c>
      <c r="AK2475" s="19">
        <v>-0.33139870000013599</v>
      </c>
      <c r="AL2475" s="19">
        <v>-0.18735264915914701</v>
      </c>
      <c r="AM2475" s="51">
        <v>-9.4569400765176397</v>
      </c>
      <c r="AN2475" s="15"/>
      <c r="AO2475" s="22">
        <v>8.2814705218042906E-2</v>
      </c>
      <c r="AP2475" s="22">
        <v>-0.137467180956301</v>
      </c>
      <c r="AQ2475" s="22">
        <v>0.13295262949759501</v>
      </c>
      <c r="AR2475" s="22">
        <v>-0.169926322225365</v>
      </c>
      <c r="AS2475" s="20">
        <v>5</v>
      </c>
      <c r="AT2475" s="20">
        <v>7</v>
      </c>
      <c r="AU2475" s="20">
        <v>3</v>
      </c>
      <c r="AV2475" s="21">
        <v>9</v>
      </c>
      <c r="AW2475" s="15"/>
      <c r="AX2475" s="25">
        <v>0.324962244046619</v>
      </c>
      <c r="AY2475" s="26">
        <v>-0.59130697577438696</v>
      </c>
      <c r="AZ2475" s="26">
        <v>-1.7200610697382199</v>
      </c>
      <c r="BA2475" s="26">
        <v>-0.77418795756602798</v>
      </c>
      <c r="BB2475" s="85">
        <v>3.2964660824691197E-2</v>
      </c>
      <c r="BC2475" s="88">
        <v>-45.051997896633097</v>
      </c>
      <c r="BD2475" s="18">
        <v>43756</v>
      </c>
      <c r="BE2475" s="18">
        <v>43908</v>
      </c>
      <c r="BF2475" s="20"/>
      <c r="BG2475" s="18"/>
    </row>
    <row r="2476" spans="2:59" x14ac:dyDescent="0.25">
      <c r="B2476" s="14" t="s">
        <v>7611</v>
      </c>
      <c r="C2476" s="14" t="s">
        <v>7612</v>
      </c>
      <c r="D2476" s="14" t="s">
        <v>7610</v>
      </c>
      <c r="E2476" s="16" t="s">
        <v>77</v>
      </c>
      <c r="F2476" s="16" t="s">
        <v>691</v>
      </c>
      <c r="G2476" s="81" t="s">
        <v>38</v>
      </c>
      <c r="H2476" s="82" t="s">
        <v>39</v>
      </c>
      <c r="I2476" s="17" t="s">
        <v>31</v>
      </c>
      <c r="J2476" s="17" t="s">
        <v>64</v>
      </c>
      <c r="L2476" s="18">
        <v>44022</v>
      </c>
      <c r="M2476" s="83">
        <v>966.15919999964501</v>
      </c>
      <c r="N2476" s="84">
        <v>966.15919999964501</v>
      </c>
      <c r="O2476" s="84">
        <v>1310.8940999992201</v>
      </c>
      <c r="P2476" s="85">
        <f t="shared" si="38"/>
        <v>0.73702307455668603</v>
      </c>
      <c r="Q2476" s="18">
        <v>43756</v>
      </c>
      <c r="R2476" s="86">
        <v>1813298.1229999999</v>
      </c>
      <c r="S2476" s="86">
        <v>2024675.10729102</v>
      </c>
      <c r="T2476" s="15"/>
      <c r="U2476" s="19">
        <v>-1.3387711096584101E-3</v>
      </c>
      <c r="V2476" s="51">
        <v>-9.1964195598848206E-2</v>
      </c>
      <c r="W2476" s="19">
        <v>-8.5932388583387399E-3</v>
      </c>
      <c r="X2476" s="51">
        <v>-7.0406634768005502E-2</v>
      </c>
      <c r="Y2476" s="19">
        <v>-0.223970072349475</v>
      </c>
      <c r="Z2476" s="51">
        <v>-3.0653337766998399</v>
      </c>
      <c r="AA2476" s="19">
        <v>-0.24525546236429399</v>
      </c>
      <c r="AB2476" s="51">
        <v>-3.9488793332711798</v>
      </c>
      <c r="AC2476" s="19">
        <v>-0.31717669262085102</v>
      </c>
      <c r="AD2476" s="51">
        <v>-7.4318137638329098</v>
      </c>
      <c r="AE2476" s="19">
        <v>-0.29903753978665898</v>
      </c>
      <c r="AF2476" s="87">
        <v>-12.1265219300694</v>
      </c>
      <c r="AG2476" s="19">
        <v>1.5804191951247E-2</v>
      </c>
      <c r="AH2476" s="51">
        <v>-0.21840179670107299</v>
      </c>
      <c r="AI2476" s="19">
        <v>-0.17327938458300199</v>
      </c>
      <c r="AJ2476" s="51">
        <v>-3.6010212513065198</v>
      </c>
      <c r="AK2476" s="19">
        <v>-3.38408000006893E-2</v>
      </c>
      <c r="AL2476" s="19">
        <v>-2.6455073075339901E-3</v>
      </c>
      <c r="AM2476" s="51">
        <v>-34.014415577228597</v>
      </c>
      <c r="AN2476" s="15"/>
      <c r="AO2476" s="22">
        <v>8.2855344897398001E-2</v>
      </c>
      <c r="AP2476" s="22">
        <v>-0.137370322310744</v>
      </c>
      <c r="AQ2476" s="22">
        <v>0.13422494317099301</v>
      </c>
      <c r="AR2476" s="22">
        <v>-0.16896211799292399</v>
      </c>
      <c r="AS2476" s="20">
        <v>5</v>
      </c>
      <c r="AT2476" s="20">
        <v>7</v>
      </c>
      <c r="AU2476" s="20">
        <v>3</v>
      </c>
      <c r="AV2476" s="21">
        <v>9</v>
      </c>
      <c r="AW2476" s="15"/>
      <c r="AX2476" s="25">
        <v>0.32490333400433902</v>
      </c>
      <c r="AY2476" s="26">
        <v>-0.55851199443713995</v>
      </c>
      <c r="AZ2476" s="26">
        <v>-1.4073011302298299</v>
      </c>
      <c r="BA2476" s="26">
        <v>-0.73230118644187303</v>
      </c>
      <c r="BB2476" s="85">
        <v>3.2960758325061797E-2</v>
      </c>
      <c r="BC2476" s="88">
        <v>-44.738053211127401</v>
      </c>
      <c r="BD2476" s="18">
        <v>43756</v>
      </c>
      <c r="BE2476" s="18">
        <v>43908</v>
      </c>
      <c r="BF2476" s="20"/>
      <c r="BG2476" s="18"/>
    </row>
    <row r="2477" spans="2:59" x14ac:dyDescent="0.25">
      <c r="B2477" s="14" t="s">
        <v>7613</v>
      </c>
      <c r="C2477" s="14" t="s">
        <v>7614</v>
      </c>
      <c r="D2477" s="14" t="s">
        <v>7610</v>
      </c>
      <c r="E2477" s="16" t="s">
        <v>708</v>
      </c>
      <c r="F2477" s="16" t="s">
        <v>691</v>
      </c>
      <c r="G2477" s="81" t="s">
        <v>38</v>
      </c>
      <c r="H2477" s="82" t="s">
        <v>39</v>
      </c>
      <c r="I2477" s="17" t="s">
        <v>31</v>
      </c>
      <c r="J2477" s="17" t="s">
        <v>64</v>
      </c>
      <c r="L2477" s="18">
        <v>44022</v>
      </c>
      <c r="M2477" s="83">
        <v>702.01070000045002</v>
      </c>
      <c r="N2477" s="84">
        <v>702.01070000045002</v>
      </c>
      <c r="O2477" s="84">
        <v>980.61589999962598</v>
      </c>
      <c r="P2477" s="85">
        <f t="shared" si="38"/>
        <v>0.71588753557913731</v>
      </c>
      <c r="Q2477" s="18">
        <v>43756</v>
      </c>
      <c r="R2477" s="86">
        <v>7066592.4970000004</v>
      </c>
      <c r="S2477" s="86">
        <v>8943160.6289218795</v>
      </c>
      <c r="T2477" s="15"/>
      <c r="U2477" s="19">
        <v>-1.4478785069513801E-3</v>
      </c>
      <c r="V2477" s="51">
        <v>-0.102874935328146</v>
      </c>
      <c r="W2477" s="19">
        <v>-1.18388905275424E-2</v>
      </c>
      <c r="X2477" s="51">
        <v>-0.39497180168837098</v>
      </c>
      <c r="Y2477" s="19">
        <v>-0.23925499274628201</v>
      </c>
      <c r="Z2477" s="51">
        <v>-4.5938258163805603</v>
      </c>
      <c r="AA2477" s="19">
        <v>-0.27489035207690898</v>
      </c>
      <c r="AB2477" s="51">
        <v>-6.9123683045327198</v>
      </c>
      <c r="AC2477" s="19">
        <v>-0.36971260230522601</v>
      </c>
      <c r="AD2477" s="51">
        <v>-12.685404732270401</v>
      </c>
      <c r="AE2477" s="19">
        <v>-0.378341298176674</v>
      </c>
      <c r="AF2477" s="87">
        <v>-20.0568977690709</v>
      </c>
      <c r="AG2477" s="19">
        <v>1.4694489109388101E-2</v>
      </c>
      <c r="AH2477" s="51">
        <v>-0.32937208088696901</v>
      </c>
      <c r="AI2477" s="19">
        <v>-0.19044800869975001</v>
      </c>
      <c r="AJ2477" s="51">
        <v>-5.3178836629813304</v>
      </c>
      <c r="AK2477" s="19">
        <v>-0.297989299999317</v>
      </c>
      <c r="AL2477" s="19">
        <v>-2.6856966504965399E-2</v>
      </c>
      <c r="AM2477" s="51">
        <v>-60.429265577113298</v>
      </c>
      <c r="AN2477" s="15"/>
      <c r="AO2477" s="22">
        <v>8.2736726379225703E-2</v>
      </c>
      <c r="AP2477" s="22">
        <v>-0.137653229553544</v>
      </c>
      <c r="AQ2477" s="22">
        <v>0.13051184383046299</v>
      </c>
      <c r="AR2477" s="22">
        <v>-0.17177337117114799</v>
      </c>
      <c r="AS2477" s="20">
        <v>5</v>
      </c>
      <c r="AT2477" s="20">
        <v>7</v>
      </c>
      <c r="AU2477" s="20">
        <v>2</v>
      </c>
      <c r="AV2477" s="21">
        <v>10</v>
      </c>
      <c r="AW2477" s="15"/>
      <c r="AX2477" s="25">
        <v>0.32507746852585101</v>
      </c>
      <c r="AY2477" s="26">
        <v>-0.65303320442762902</v>
      </c>
      <c r="AZ2477" s="26">
        <v>-2.3081965837409402</v>
      </c>
      <c r="BA2477" s="26">
        <v>-0.85264919504788805</v>
      </c>
      <c r="BB2477" s="85">
        <v>3.29723720229958E-2</v>
      </c>
      <c r="BC2477" s="88">
        <v>-45.649769700830802</v>
      </c>
      <c r="BD2477" s="18">
        <v>43756</v>
      </c>
      <c r="BE2477" s="18">
        <v>43908</v>
      </c>
      <c r="BF2477" s="20"/>
      <c r="BG2477" s="18"/>
    </row>
    <row r="2478" spans="2:59" x14ac:dyDescent="0.25">
      <c r="B2478" s="14" t="s">
        <v>7615</v>
      </c>
      <c r="C2478" s="14" t="s">
        <v>7616</v>
      </c>
      <c r="D2478" s="14" t="s">
        <v>7610</v>
      </c>
      <c r="E2478" s="16" t="s">
        <v>7617</v>
      </c>
      <c r="F2478" s="16" t="s">
        <v>691</v>
      </c>
      <c r="G2478" s="81" t="s">
        <v>38</v>
      </c>
      <c r="H2478" s="82" t="s">
        <v>39</v>
      </c>
      <c r="I2478" s="17" t="s">
        <v>31</v>
      </c>
      <c r="J2478" s="17" t="s">
        <v>64</v>
      </c>
      <c r="L2478" s="18">
        <v>44022</v>
      </c>
      <c r="M2478" s="83">
        <v>790.35250000003703</v>
      </c>
      <c r="N2478" s="84">
        <v>790.35250000003703</v>
      </c>
      <c r="O2478" s="84">
        <v>1079.2427999991901</v>
      </c>
      <c r="P2478" s="85">
        <f t="shared" si="38"/>
        <v>0.73232130897758141</v>
      </c>
      <c r="Q2478" s="18">
        <v>43756</v>
      </c>
      <c r="R2478" s="86">
        <v>1390192.784</v>
      </c>
      <c r="S2478" s="86">
        <v>1705371.2026953101</v>
      </c>
      <c r="T2478" s="15"/>
      <c r="U2478" s="19">
        <v>-1.3627214502776E-3</v>
      </c>
      <c r="V2478" s="51">
        <v>-9.4359229660767596E-2</v>
      </c>
      <c r="W2478" s="19">
        <v>-9.3077272122172906E-3</v>
      </c>
      <c r="X2478" s="51">
        <v>-0.141855470155861</v>
      </c>
      <c r="Y2478" s="19">
        <v>-0.22735822652437501</v>
      </c>
      <c r="Z2478" s="51">
        <v>-3.4041491941898099</v>
      </c>
      <c r="AA2478" s="19">
        <v>-0.25187652646127401</v>
      </c>
      <c r="AB2478" s="51">
        <v>-4.61098574296921</v>
      </c>
      <c r="AC2478" s="19">
        <v>-0.32909627300046901</v>
      </c>
      <c r="AD2478" s="51">
        <v>-8.6237718017946499</v>
      </c>
      <c r="AE2478" s="19">
        <v>-0.31730755277385497</v>
      </c>
      <c r="AF2478" s="87">
        <v>-13.953523228789001</v>
      </c>
      <c r="AG2478" s="19">
        <v>1.5560050011117699E-2</v>
      </c>
      <c r="AH2478" s="51">
        <v>-0.242815990714007</v>
      </c>
      <c r="AI2478" s="19">
        <v>-0.17708662829041699</v>
      </c>
      <c r="AJ2478" s="51">
        <v>-3.9817456220480398</v>
      </c>
      <c r="AK2478" s="19">
        <v>-0.209647499999846</v>
      </c>
      <c r="AL2478" s="19">
        <v>-1.79408102376328E-2</v>
      </c>
      <c r="AM2478" s="51">
        <v>-51.595085577166202</v>
      </c>
      <c r="AN2478" s="15"/>
      <c r="AO2478" s="22">
        <v>8.28292718979355E-2</v>
      </c>
      <c r="AP2478" s="22">
        <v>-0.137432526425982</v>
      </c>
      <c r="AQ2478" s="22">
        <v>0.133407136952883</v>
      </c>
      <c r="AR2478" s="22">
        <v>-0.16958167134172999</v>
      </c>
      <c r="AS2478" s="20">
        <v>5</v>
      </c>
      <c r="AT2478" s="20">
        <v>7</v>
      </c>
      <c r="AU2478" s="20">
        <v>3</v>
      </c>
      <c r="AV2478" s="21">
        <v>9</v>
      </c>
      <c r="AW2478" s="15"/>
      <c r="AX2478" s="25">
        <v>0.32494111022155298</v>
      </c>
      <c r="AY2478" s="26">
        <v>-0.57962837077047902</v>
      </c>
      <c r="AZ2478" s="26">
        <v>-1.6087016645633401</v>
      </c>
      <c r="BA2478" s="26">
        <v>-0.75928742723863296</v>
      </c>
      <c r="BB2478" s="85">
        <v>3.2963258390409499E-2</v>
      </c>
      <c r="BC2478" s="88">
        <v>-44.939915281312999</v>
      </c>
      <c r="BD2478" s="18">
        <v>43756</v>
      </c>
      <c r="BE2478" s="18">
        <v>43908</v>
      </c>
      <c r="BF2478" s="20"/>
      <c r="BG2478" s="18"/>
    </row>
    <row r="2479" spans="2:59" x14ac:dyDescent="0.25">
      <c r="B2479" s="14" t="s">
        <v>7618</v>
      </c>
      <c r="C2479" s="14" t="s">
        <v>7619</v>
      </c>
      <c r="D2479" s="14" t="s">
        <v>7610</v>
      </c>
      <c r="E2479" s="16" t="s">
        <v>712</v>
      </c>
      <c r="F2479" s="16" t="s">
        <v>691</v>
      </c>
      <c r="G2479" s="81" t="s">
        <v>38</v>
      </c>
      <c r="H2479" s="82" t="s">
        <v>39</v>
      </c>
      <c r="I2479" s="17" t="s">
        <v>31</v>
      </c>
      <c r="J2479" s="17" t="s">
        <v>64</v>
      </c>
      <c r="L2479" s="18">
        <v>44022</v>
      </c>
      <c r="M2479" s="83">
        <v>725.25200000032805</v>
      </c>
      <c r="N2479" s="84">
        <v>725.25200000032805</v>
      </c>
      <c r="O2479" s="84">
        <v>1005.73680000007</v>
      </c>
      <c r="P2479" s="85">
        <f t="shared" si="38"/>
        <v>0.72111510685527025</v>
      </c>
      <c r="Q2479" s="18">
        <v>43756</v>
      </c>
      <c r="R2479" s="86">
        <v>1711589.83</v>
      </c>
      <c r="S2479" s="86">
        <v>2390444.10317969</v>
      </c>
      <c r="T2479" s="15"/>
      <c r="U2479" s="19">
        <v>-1.4206567739165599E-3</v>
      </c>
      <c r="V2479" s="51">
        <v>-0.100152762024663</v>
      </c>
      <c r="W2479" s="19">
        <v>-1.10277769181266E-2</v>
      </c>
      <c r="X2479" s="51">
        <v>-0.31386044074679398</v>
      </c>
      <c r="Y2479" s="19">
        <v>-0.235461017579946</v>
      </c>
      <c r="Z2479" s="51">
        <v>-4.21442829974694</v>
      </c>
      <c r="AA2479" s="19">
        <v>-0.26759104618482499</v>
      </c>
      <c r="AB2479" s="51">
        <v>-6.1824377153243404</v>
      </c>
      <c r="AC2479" s="19">
        <v>-0.35696851366548799</v>
      </c>
      <c r="AD2479" s="51">
        <v>-11.410995868296601</v>
      </c>
      <c r="AE2479" s="19">
        <v>-0.35939696477260402</v>
      </c>
      <c r="AF2479" s="87">
        <v>-18.162464428663998</v>
      </c>
      <c r="AG2479" s="19">
        <v>1.49720028039155E-2</v>
      </c>
      <c r="AH2479" s="51">
        <v>-0.30162071143422498</v>
      </c>
      <c r="AI2479" s="19">
        <v>-0.18618836705369199</v>
      </c>
      <c r="AJ2479" s="51">
        <v>-4.8919194983754997</v>
      </c>
      <c r="AK2479" s="19">
        <v>-0.27474799999996302</v>
      </c>
      <c r="AL2479" s="19">
        <v>-5.6456738437191199E-2</v>
      </c>
      <c r="AM2479" s="51">
        <v>-31.5903111595835</v>
      </c>
      <c r="AN2479" s="15"/>
      <c r="AO2479" s="22">
        <v>8.2766391688055593E-2</v>
      </c>
      <c r="AP2479" s="22">
        <v>-0.13758248735030101</v>
      </c>
      <c r="AQ2479" s="22">
        <v>0.13143892570587901</v>
      </c>
      <c r="AR2479" s="22">
        <v>-0.171071195816621</v>
      </c>
      <c r="AS2479" s="20">
        <v>5</v>
      </c>
      <c r="AT2479" s="20">
        <v>7</v>
      </c>
      <c r="AU2479" s="20">
        <v>2</v>
      </c>
      <c r="AV2479" s="21">
        <v>10</v>
      </c>
      <c r="AW2479" s="15"/>
      <c r="AX2479" s="25">
        <v>0.32503336833789898</v>
      </c>
      <c r="AY2479" s="26">
        <v>-0.62974962145199198</v>
      </c>
      <c r="AZ2479" s="26">
        <v>-2.0864853179919001</v>
      </c>
      <c r="BA2479" s="26">
        <v>-0.82311180395299699</v>
      </c>
      <c r="BB2479" s="85">
        <v>3.29694107278556E-2</v>
      </c>
      <c r="BC2479" s="88">
        <v>-45.423235979862497</v>
      </c>
      <c r="BD2479" s="18">
        <v>43756</v>
      </c>
      <c r="BE2479" s="18">
        <v>43908</v>
      </c>
      <c r="BF2479" s="20"/>
      <c r="BG2479" s="18"/>
    </row>
    <row r="2480" spans="2:59" x14ac:dyDescent="0.25">
      <c r="B2480" s="14" t="s">
        <v>7620</v>
      </c>
      <c r="C2480" s="14" t="s">
        <v>7621</v>
      </c>
      <c r="D2480" s="14" t="s">
        <v>7610</v>
      </c>
      <c r="E2480" s="16" t="s">
        <v>7622</v>
      </c>
      <c r="F2480" s="16" t="s">
        <v>691</v>
      </c>
      <c r="G2480" s="81" t="s">
        <v>38</v>
      </c>
      <c r="H2480" s="82" t="s">
        <v>39</v>
      </c>
      <c r="I2480" s="17" t="s">
        <v>31</v>
      </c>
      <c r="J2480" s="17" t="s">
        <v>64</v>
      </c>
      <c r="L2480" s="18">
        <v>43574</v>
      </c>
      <c r="M2480" s="83"/>
      <c r="N2480" s="84"/>
      <c r="O2480" s="84"/>
      <c r="P2480" s="85" t="str">
        <f t="shared" si="38"/>
        <v/>
      </c>
      <c r="Q2480" s="18"/>
      <c r="R2480" s="86"/>
      <c r="S2480" s="86"/>
      <c r="T2480" s="15"/>
      <c r="U2480" s="19"/>
      <c r="V2480" s="51"/>
      <c r="W2480" s="19"/>
      <c r="X2480" s="51"/>
      <c r="Y2480" s="19"/>
      <c r="Z2480" s="51"/>
      <c r="AA2480" s="19"/>
      <c r="AB2480" s="51"/>
      <c r="AC2480" s="19"/>
      <c r="AD2480" s="51"/>
      <c r="AE2480" s="19"/>
      <c r="AF2480" s="87"/>
      <c r="AG2480" s="19"/>
      <c r="AH2480" s="51"/>
      <c r="AI2480" s="19"/>
      <c r="AJ2480" s="51"/>
      <c r="AK2480" s="19"/>
      <c r="AL2480" s="19"/>
      <c r="AM2480" s="51"/>
      <c r="AN2480" s="15"/>
      <c r="AO2480" s="22"/>
      <c r="AP2480" s="22"/>
      <c r="AQ2480" s="22"/>
      <c r="AR2480" s="22"/>
      <c r="AS2480" s="20"/>
      <c r="AT2480" s="20"/>
      <c r="AU2480" s="20"/>
      <c r="AV2480" s="21"/>
      <c r="AW2480" s="15"/>
      <c r="AX2480" s="25"/>
      <c r="AY2480" s="26"/>
      <c r="AZ2480" s="26"/>
      <c r="BA2480" s="26"/>
      <c r="BB2480" s="85"/>
      <c r="BC2480" s="88"/>
      <c r="BD2480" s="18"/>
      <c r="BE2480" s="18"/>
      <c r="BF2480" s="20"/>
      <c r="BG2480" s="18"/>
    </row>
    <row r="2481" spans="2:59" x14ac:dyDescent="0.25">
      <c r="B2481" s="14" t="s">
        <v>7623</v>
      </c>
      <c r="C2481" s="14" t="s">
        <v>7624</v>
      </c>
      <c r="D2481" s="14" t="s">
        <v>7610</v>
      </c>
      <c r="E2481" s="16" t="s">
        <v>719</v>
      </c>
      <c r="F2481" s="16" t="s">
        <v>691</v>
      </c>
      <c r="G2481" s="81" t="s">
        <v>38</v>
      </c>
      <c r="H2481" s="82" t="s">
        <v>39</v>
      </c>
      <c r="I2481" s="17" t="s">
        <v>31</v>
      </c>
      <c r="J2481" s="17" t="s">
        <v>64</v>
      </c>
      <c r="L2481" s="18">
        <v>44022</v>
      </c>
      <c r="M2481" s="83">
        <v>721.39140000008001</v>
      </c>
      <c r="N2481" s="84">
        <v>721.39140000008001</v>
      </c>
      <c r="O2481" s="84">
        <v>1000.38370000012</v>
      </c>
      <c r="P2481" s="85">
        <f t="shared" si="38"/>
        <v>0.72111470828642399</v>
      </c>
      <c r="Q2481" s="18">
        <v>43756</v>
      </c>
      <c r="R2481" s="86">
        <v>1149235.0279999999</v>
      </c>
      <c r="S2481" s="86">
        <v>1255675.9469804701</v>
      </c>
      <c r="T2481" s="15"/>
      <c r="U2481" s="19">
        <v>-1.4206462547008401E-3</v>
      </c>
      <c r="V2481" s="51">
        <v>-0.100151710103091</v>
      </c>
      <c r="W2481" s="19">
        <v>-1.10282495043066E-2</v>
      </c>
      <c r="X2481" s="51">
        <v>-0.31390769936479002</v>
      </c>
      <c r="Y2481" s="19">
        <v>-0.235461729814124</v>
      </c>
      <c r="Z2481" s="51">
        <v>-4.2144995231647</v>
      </c>
      <c r="AA2481" s="19">
        <v>-0.26759178893000402</v>
      </c>
      <c r="AB2481" s="51">
        <v>-6.1825119898421699</v>
      </c>
      <c r="AC2481" s="19">
        <v>-0.43477026984619399</v>
      </c>
      <c r="AD2481" s="51">
        <v>-19.1911714863672</v>
      </c>
      <c r="AE2481" s="19">
        <v>-0.43690479721699399</v>
      </c>
      <c r="AF2481" s="87">
        <v>-25.913247673102902</v>
      </c>
      <c r="AG2481" s="19">
        <v>1.49717861495446E-2</v>
      </c>
      <c r="AH2481" s="51">
        <v>-0.30164237687131401</v>
      </c>
      <c r="AI2481" s="19">
        <v>-0.18618905525101601</v>
      </c>
      <c r="AJ2481" s="51">
        <v>-4.8919883181079102</v>
      </c>
      <c r="AK2481" s="19">
        <v>-0.27860859999956999</v>
      </c>
      <c r="AL2481" s="19">
        <v>-2.4815605950607299E-2</v>
      </c>
      <c r="AM2481" s="51">
        <v>-58.491195577138598</v>
      </c>
      <c r="AN2481" s="15"/>
      <c r="AO2481" s="22">
        <v>8.2766352032194804E-2</v>
      </c>
      <c r="AP2481" s="22">
        <v>-0.13758235909976099</v>
      </c>
      <c r="AQ2481" s="22">
        <v>0.13143888835838899</v>
      </c>
      <c r="AR2481" s="22">
        <v>-0.17107127154944499</v>
      </c>
      <c r="AS2481" s="20">
        <v>5</v>
      </c>
      <c r="AT2481" s="20">
        <v>7</v>
      </c>
      <c r="AU2481" s="20">
        <v>2</v>
      </c>
      <c r="AV2481" s="21">
        <v>10</v>
      </c>
      <c r="AW2481" s="15"/>
      <c r="AX2481" s="25">
        <v>0.32503334273933399</v>
      </c>
      <c r="AY2481" s="26">
        <v>-0.62975185445338899</v>
      </c>
      <c r="AZ2481" s="26">
        <v>-2.0865096388952198</v>
      </c>
      <c r="BA2481" s="26">
        <v>-0.82311465508246295</v>
      </c>
      <c r="BB2481" s="85">
        <v>3.2969408542921901E-2</v>
      </c>
      <c r="BC2481" s="88">
        <v>-45.4232311062515</v>
      </c>
      <c r="BD2481" s="18">
        <v>43756</v>
      </c>
      <c r="BE2481" s="18">
        <v>43908</v>
      </c>
      <c r="BF2481" s="20"/>
      <c r="BG2481" s="18"/>
    </row>
    <row r="2482" spans="2:59" x14ac:dyDescent="0.25">
      <c r="B2482" s="14" t="s">
        <v>7625</v>
      </c>
      <c r="C2482" s="14" t="s">
        <v>7626</v>
      </c>
      <c r="D2482" s="14" t="s">
        <v>7610</v>
      </c>
      <c r="E2482" s="16" t="s">
        <v>723</v>
      </c>
      <c r="F2482" s="16" t="s">
        <v>691</v>
      </c>
      <c r="G2482" s="81" t="s">
        <v>38</v>
      </c>
      <c r="H2482" s="82" t="s">
        <v>39</v>
      </c>
      <c r="I2482" s="17" t="s">
        <v>31</v>
      </c>
      <c r="J2482" s="17" t="s">
        <v>64</v>
      </c>
      <c r="L2482" s="18">
        <v>44022</v>
      </c>
      <c r="M2482" s="83">
        <v>707.48149999976204</v>
      </c>
      <c r="N2482" s="84">
        <v>707.48149999976204</v>
      </c>
      <c r="O2482" s="84">
        <v>969.52960000000905</v>
      </c>
      <c r="P2482" s="85">
        <f t="shared" si="38"/>
        <v>0.72971624589878992</v>
      </c>
      <c r="Q2482" s="18">
        <v>43756</v>
      </c>
      <c r="R2482" s="86">
        <v>72720.210000000006</v>
      </c>
      <c r="S2482" s="86">
        <v>46723.609992370599</v>
      </c>
      <c r="T2482" s="15"/>
      <c r="U2482" s="19">
        <v>-1.3760903275397099E-3</v>
      </c>
      <c r="V2482" s="51">
        <v>-9.5696117386978599E-2</v>
      </c>
      <c r="W2482" s="19">
        <v>-9.7052819855889504E-3</v>
      </c>
      <c r="X2482" s="51">
        <v>-0.181610947493027</v>
      </c>
      <c r="Y2482" s="19">
        <v>-0.229238016217132</v>
      </c>
      <c r="Z2482" s="51">
        <v>-3.5921281634655302</v>
      </c>
      <c r="AA2482" s="19">
        <v>-0.25552681878267303</v>
      </c>
      <c r="AB2482" s="51">
        <v>-4.9760149751091403</v>
      </c>
      <c r="AC2482" s="19"/>
      <c r="AD2482" s="51"/>
      <c r="AE2482" s="19"/>
      <c r="AF2482" s="87"/>
      <c r="AG2482" s="19">
        <v>1.54242309381516E-2</v>
      </c>
      <c r="AH2482" s="51">
        <v>-0.25639789801061902</v>
      </c>
      <c r="AI2482" s="19">
        <v>-0.179198668120953</v>
      </c>
      <c r="AJ2482" s="51">
        <v>-4.1929496051016004</v>
      </c>
      <c r="AK2482" s="19">
        <v>-0.292518500000297</v>
      </c>
      <c r="AL2482" s="19">
        <v>-0.16333315244817601</v>
      </c>
      <c r="AM2482" s="51">
        <v>-5.5689200765336899</v>
      </c>
      <c r="AN2482" s="15"/>
      <c r="AO2482" s="22">
        <v>8.2814719082380195E-2</v>
      </c>
      <c r="AP2482" s="22">
        <v>-0.13746725262171799</v>
      </c>
      <c r="AQ2482" s="22">
        <v>0.13295233354074301</v>
      </c>
      <c r="AR2482" s="22">
        <v>-0.169926157406881</v>
      </c>
      <c r="AS2482" s="20">
        <v>5</v>
      </c>
      <c r="AT2482" s="20">
        <v>7</v>
      </c>
      <c r="AU2482" s="20">
        <v>3</v>
      </c>
      <c r="AV2482" s="21">
        <v>9</v>
      </c>
      <c r="AW2482" s="15"/>
      <c r="AX2482" s="25">
        <v>0.32496181069989699</v>
      </c>
      <c r="AY2482" s="26">
        <v>-0.59127717935189095</v>
      </c>
      <c r="AZ2482" s="26">
        <v>-1.7197367377702899</v>
      </c>
      <c r="BA2482" s="26">
        <v>-0.77415222903618996</v>
      </c>
      <c r="BB2482" s="85">
        <v>3.2964618410514998E-2</v>
      </c>
      <c r="BC2482" s="88">
        <v>-45.052012852451298</v>
      </c>
      <c r="BD2482" s="18">
        <v>43756</v>
      </c>
      <c r="BE2482" s="18">
        <v>43908</v>
      </c>
      <c r="BF2482" s="20"/>
      <c r="BG2482" s="18"/>
    </row>
    <row r="2483" spans="2:59" x14ac:dyDescent="0.25">
      <c r="B2483" s="14" t="s">
        <v>7627</v>
      </c>
      <c r="C2483" s="14" t="s">
        <v>7628</v>
      </c>
      <c r="D2483" s="14" t="s">
        <v>7629</v>
      </c>
      <c r="E2483" s="16" t="s">
        <v>36</v>
      </c>
      <c r="F2483" s="16" t="s">
        <v>691</v>
      </c>
      <c r="G2483" s="81" t="s">
        <v>115</v>
      </c>
      <c r="H2483" s="82" t="s">
        <v>190</v>
      </c>
      <c r="I2483" s="17" t="s">
        <v>31</v>
      </c>
      <c r="J2483" s="17" t="s">
        <v>7630</v>
      </c>
      <c r="L2483" s="18">
        <v>44022</v>
      </c>
      <c r="M2483" s="83">
        <v>1642.6962000001199</v>
      </c>
      <c r="N2483" s="84">
        <v>1642.6962000001199</v>
      </c>
      <c r="O2483" s="84">
        <v>1846.9043000005199</v>
      </c>
      <c r="P2483" s="85">
        <f t="shared" si="38"/>
        <v>0.88943222450652015</v>
      </c>
      <c r="Q2483" s="18">
        <v>43843</v>
      </c>
      <c r="R2483" s="86">
        <v>2433783.2689999999</v>
      </c>
      <c r="S2483" s="86">
        <v>2533674.0387148401</v>
      </c>
      <c r="T2483" s="15"/>
      <c r="U2483" s="19">
        <v>9.9044268063153106E-3</v>
      </c>
      <c r="V2483" s="51">
        <v>1.03235559599852</v>
      </c>
      <c r="W2483" s="19">
        <v>2.2039063174816E-2</v>
      </c>
      <c r="X2483" s="51">
        <v>2.9928235685474598</v>
      </c>
      <c r="Y2483" s="19">
        <v>-9.9053304500557701E-2</v>
      </c>
      <c r="Z2483" s="51">
        <v>9.4263430081919104</v>
      </c>
      <c r="AA2483" s="19">
        <v>-1.29751378754008E-2</v>
      </c>
      <c r="AB2483" s="51">
        <v>19.2791531156108</v>
      </c>
      <c r="AC2483" s="19">
        <v>-3.6720180316478897E-2</v>
      </c>
      <c r="AD2483" s="51">
        <v>20.613837466604298</v>
      </c>
      <c r="AE2483" s="19">
        <v>-1.0222919980151301E-2</v>
      </c>
      <c r="AF2483" s="87">
        <v>16.754940050595899</v>
      </c>
      <c r="AG2483" s="19">
        <v>-8.12453821708914E-4</v>
      </c>
      <c r="AH2483" s="51">
        <v>-1.8800663739966701</v>
      </c>
      <c r="AI2483" s="19">
        <v>-7.5218095795207801E-2</v>
      </c>
      <c r="AJ2483" s="51">
        <v>6.2051076274729002</v>
      </c>
      <c r="AK2483" s="19">
        <v>0.11703207556100099</v>
      </c>
      <c r="AL2483" s="19">
        <v>1.25344305888575E-2</v>
      </c>
      <c r="AM2483" s="51">
        <v>14.8153625059495</v>
      </c>
      <c r="AN2483" s="15"/>
      <c r="AO2483" s="22">
        <v>4.9178195287822697E-2</v>
      </c>
      <c r="AP2483" s="22">
        <v>-8.3188437854987599E-2</v>
      </c>
      <c r="AQ2483" s="22">
        <v>5.38385025647585E-2</v>
      </c>
      <c r="AR2483" s="22">
        <v>-0.11631110129295801</v>
      </c>
      <c r="AS2483" s="20">
        <v>6</v>
      </c>
      <c r="AT2483" s="20">
        <v>6</v>
      </c>
      <c r="AU2483" s="20">
        <v>7</v>
      </c>
      <c r="AV2483" s="21">
        <v>5</v>
      </c>
      <c r="AW2483" s="15"/>
      <c r="AX2483" s="25">
        <v>0.215106574616511</v>
      </c>
      <c r="AY2483" s="26">
        <v>-6.5707792650641694E-2</v>
      </c>
      <c r="AZ2483" s="26">
        <v>0.75330931636926801</v>
      </c>
      <c r="BA2483" s="26">
        <v>-8.5817976050634598E-2</v>
      </c>
      <c r="BB2483" s="85">
        <v>2.19521339168205E-2</v>
      </c>
      <c r="BC2483" s="88">
        <v>-26.246281412691999</v>
      </c>
      <c r="BD2483" s="18">
        <v>43843</v>
      </c>
      <c r="BE2483" s="18">
        <v>43913</v>
      </c>
      <c r="BF2483" s="20"/>
      <c r="BG2483" s="18"/>
    </row>
    <row r="2484" spans="2:59" x14ac:dyDescent="0.25">
      <c r="B2484" s="14" t="s">
        <v>7631</v>
      </c>
      <c r="C2484" s="14" t="s">
        <v>7632</v>
      </c>
      <c r="D2484" s="14" t="s">
        <v>7629</v>
      </c>
      <c r="E2484" s="16" t="s">
        <v>77</v>
      </c>
      <c r="F2484" s="16" t="s">
        <v>691</v>
      </c>
      <c r="G2484" s="81" t="s">
        <v>115</v>
      </c>
      <c r="H2484" s="82" t="s">
        <v>190</v>
      </c>
      <c r="I2484" s="17" t="s">
        <v>31</v>
      </c>
      <c r="J2484" s="17" t="s">
        <v>64</v>
      </c>
      <c r="L2484" s="18">
        <v>44022</v>
      </c>
      <c r="M2484" s="83">
        <v>1382.0068999994501</v>
      </c>
      <c r="N2484" s="84">
        <v>1382.0068999994501</v>
      </c>
      <c r="O2484" s="84">
        <v>1534.9241000004099</v>
      </c>
      <c r="P2484" s="85">
        <f t="shared" si="38"/>
        <v>0.90037474817098839</v>
      </c>
      <c r="Q2484" s="18">
        <v>43843</v>
      </c>
      <c r="R2484" s="86">
        <v>39069.794000000002</v>
      </c>
      <c r="S2484" s="86">
        <v>41553.820576355</v>
      </c>
      <c r="T2484" s="15"/>
      <c r="U2484" s="19">
        <v>9.9734010000247508E-3</v>
      </c>
      <c r="V2484" s="51">
        <v>1.0392530153694699</v>
      </c>
      <c r="W2484" s="19">
        <v>2.41356138485571E-2</v>
      </c>
      <c r="X2484" s="51">
        <v>3.20247863592158</v>
      </c>
      <c r="Y2484" s="19">
        <v>-8.7782177201006603E-2</v>
      </c>
      <c r="Z2484" s="51">
        <v>10.553455738147001</v>
      </c>
      <c r="AA2484" s="19">
        <v>1.20462190843682E-2</v>
      </c>
      <c r="AB2484" s="51">
        <v>21.7812888115877</v>
      </c>
      <c r="AC2484" s="19">
        <v>1.27046164234343E-2</v>
      </c>
      <c r="AD2484" s="51">
        <v>25.556317140610201</v>
      </c>
      <c r="AE2484" s="19">
        <v>6.69055277630832E-2</v>
      </c>
      <c r="AF2484" s="87">
        <v>24.4677848248975</v>
      </c>
      <c r="AG2484" s="19">
        <v>-1.2972203057870499E-4</v>
      </c>
      <c r="AH2484" s="51">
        <v>-1.8117931948836501</v>
      </c>
      <c r="AI2484" s="19">
        <v>-6.3008816893707298E-2</v>
      </c>
      <c r="AJ2484" s="51">
        <v>7.4260355176229504</v>
      </c>
      <c r="AK2484" s="19">
        <v>0.38200689999968701</v>
      </c>
      <c r="AL2484" s="19">
        <v>3.7085253045006497E-2</v>
      </c>
      <c r="AM2484" s="51">
        <v>41.312844949832702</v>
      </c>
      <c r="AN2484" s="15"/>
      <c r="AO2484" s="22">
        <v>4.9249848218096297E-2</v>
      </c>
      <c r="AP2484" s="22">
        <v>-8.30005178949796E-2</v>
      </c>
      <c r="AQ2484" s="22">
        <v>5.6000285650952698E-2</v>
      </c>
      <c r="AR2484" s="22">
        <v>-0.11443778902234</v>
      </c>
      <c r="AS2484" s="20">
        <v>7</v>
      </c>
      <c r="AT2484" s="20">
        <v>5</v>
      </c>
      <c r="AU2484" s="20">
        <v>7</v>
      </c>
      <c r="AV2484" s="21">
        <v>5</v>
      </c>
      <c r="AW2484" s="15"/>
      <c r="AX2484" s="25">
        <v>0.21508326711133099</v>
      </c>
      <c r="AY2484" s="26">
        <v>4.4679332018915802E-2</v>
      </c>
      <c r="AZ2484" s="26">
        <v>0.86273974478899595</v>
      </c>
      <c r="BA2484" s="26">
        <v>5.8561685051529401E-2</v>
      </c>
      <c r="BB2484" s="85">
        <v>2.1952388941063002E-2</v>
      </c>
      <c r="BC2484" s="88">
        <v>-25.892765642260201</v>
      </c>
      <c r="BD2484" s="18">
        <v>43843</v>
      </c>
      <c r="BE2484" s="18">
        <v>43913</v>
      </c>
      <c r="BF2484" s="20"/>
      <c r="BG2484" s="18"/>
    </row>
    <row r="2485" spans="2:59" x14ac:dyDescent="0.25">
      <c r="B2485" s="14" t="s">
        <v>7633</v>
      </c>
      <c r="C2485" s="14" t="s">
        <v>7634</v>
      </c>
      <c r="D2485" s="14" t="s">
        <v>7629</v>
      </c>
      <c r="E2485" s="16" t="s">
        <v>55</v>
      </c>
      <c r="F2485" s="16" t="s">
        <v>691</v>
      </c>
      <c r="G2485" s="81" t="s">
        <v>115</v>
      </c>
      <c r="H2485" s="82" t="s">
        <v>190</v>
      </c>
      <c r="I2485" s="17" t="s">
        <v>31</v>
      </c>
      <c r="J2485" s="17" t="s">
        <v>64</v>
      </c>
      <c r="L2485" s="18">
        <v>44022</v>
      </c>
      <c r="M2485" s="83">
        <v>1032.29820000008</v>
      </c>
      <c r="N2485" s="84">
        <v>1032.29820000008</v>
      </c>
      <c r="O2485" s="84">
        <v>1157.7917999997701</v>
      </c>
      <c r="P2485" s="85">
        <f t="shared" si="38"/>
        <v>0.89160952772362434</v>
      </c>
      <c r="Q2485" s="18">
        <v>43843</v>
      </c>
      <c r="R2485" s="86">
        <v>1314388.577</v>
      </c>
      <c r="S2485" s="86">
        <v>1550151.7462714801</v>
      </c>
      <c r="T2485" s="15"/>
      <c r="U2485" s="19">
        <v>9.9182104731880792E-3</v>
      </c>
      <c r="V2485" s="51">
        <v>1.0337339626858</v>
      </c>
      <c r="W2485" s="19">
        <v>2.2458063596786801E-2</v>
      </c>
      <c r="X2485" s="51">
        <v>3.0347236107445501</v>
      </c>
      <c r="Y2485" s="19">
        <v>-9.6810799511295106E-2</v>
      </c>
      <c r="Z2485" s="51">
        <v>9.6505935071181703</v>
      </c>
      <c r="AA2485" s="19">
        <v>-8.0221293237627798E-3</v>
      </c>
      <c r="AB2485" s="51">
        <v>19.7744539707783</v>
      </c>
      <c r="AC2485" s="19">
        <v>-2.70323917820861E-2</v>
      </c>
      <c r="AD2485" s="51">
        <v>21.582616320054498</v>
      </c>
      <c r="AE2485" s="19">
        <v>4.7426309738511901E-3</v>
      </c>
      <c r="AF2485" s="87">
        <v>18.251495145988901</v>
      </c>
      <c r="AG2485" s="19">
        <v>-6.7609128655021799E-4</v>
      </c>
      <c r="AH2485" s="51">
        <v>-1.8664301204808</v>
      </c>
      <c r="AI2485" s="19">
        <v>-7.2789518003483003E-2</v>
      </c>
      <c r="AJ2485" s="51">
        <v>6.4479654066453804</v>
      </c>
      <c r="AK2485" s="19">
        <v>3.2298199999786399E-2</v>
      </c>
      <c r="AL2485" s="19">
        <v>5.7670827300171403E-3</v>
      </c>
      <c r="AM2485" s="51">
        <v>-0.88569115960126499</v>
      </c>
      <c r="AN2485" s="15"/>
      <c r="AO2485" s="22">
        <v>4.9192518446943702E-2</v>
      </c>
      <c r="AP2485" s="22">
        <v>-8.3150893043202806E-2</v>
      </c>
      <c r="AQ2485" s="22">
        <v>5.4270340458970202E-2</v>
      </c>
      <c r="AR2485" s="22">
        <v>-0.115936776360322</v>
      </c>
      <c r="AS2485" s="20">
        <v>7</v>
      </c>
      <c r="AT2485" s="20">
        <v>5</v>
      </c>
      <c r="AU2485" s="20">
        <v>7</v>
      </c>
      <c r="AV2485" s="21">
        <v>5</v>
      </c>
      <c r="AW2485" s="15"/>
      <c r="AX2485" s="25">
        <v>0.215101668795978</v>
      </c>
      <c r="AY2485" s="26">
        <v>-4.3850000503198303E-2</v>
      </c>
      <c r="AZ2485" s="26">
        <v>0.77498486647709797</v>
      </c>
      <c r="BA2485" s="26">
        <v>-5.73112926418844E-2</v>
      </c>
      <c r="BB2485" s="85">
        <v>2.1952159205538901E-2</v>
      </c>
      <c r="BC2485" s="88">
        <v>-26.175707929534799</v>
      </c>
      <c r="BD2485" s="18">
        <v>43843</v>
      </c>
      <c r="BE2485" s="18">
        <v>43913</v>
      </c>
      <c r="BF2485" s="20"/>
      <c r="BG2485" s="18"/>
    </row>
    <row r="2486" spans="2:59" x14ac:dyDescent="0.25">
      <c r="B2486" s="14" t="s">
        <v>7635</v>
      </c>
      <c r="C2486" s="14" t="s">
        <v>7636</v>
      </c>
      <c r="D2486" s="14" t="s">
        <v>7637</v>
      </c>
      <c r="E2486" s="16" t="s">
        <v>36</v>
      </c>
      <c r="F2486" s="16" t="s">
        <v>691</v>
      </c>
      <c r="G2486" s="81" t="s">
        <v>115</v>
      </c>
      <c r="H2486" s="82" t="s">
        <v>1504</v>
      </c>
      <c r="I2486" s="17" t="s">
        <v>31</v>
      </c>
      <c r="J2486" s="17" t="s">
        <v>7638</v>
      </c>
      <c r="L2486" s="18">
        <v>44022</v>
      </c>
      <c r="M2486" s="83">
        <v>1366.85689999908</v>
      </c>
      <c r="N2486" s="84">
        <v>1366.85689999908</v>
      </c>
      <c r="O2486" s="84">
        <v>1403.84640000015</v>
      </c>
      <c r="P2486" s="85">
        <f t="shared" si="38"/>
        <v>0.97365131968777641</v>
      </c>
      <c r="Q2486" s="18">
        <v>43843</v>
      </c>
      <c r="R2486" s="86">
        <v>2250721.858</v>
      </c>
      <c r="S2486" s="86">
        <v>2214352.4590898398</v>
      </c>
      <c r="T2486" s="15"/>
      <c r="U2486" s="19">
        <v>6.3865482607070598E-3</v>
      </c>
      <c r="V2486" s="51">
        <v>0.68056774143769905</v>
      </c>
      <c r="W2486" s="19">
        <v>0.10256981320533699</v>
      </c>
      <c r="X2486" s="51">
        <v>11.045898571595901</v>
      </c>
      <c r="Y2486" s="19">
        <v>-8.2691585357679304E-3</v>
      </c>
      <c r="Z2486" s="51">
        <v>18.504757604678201</v>
      </c>
      <c r="AA2486" s="19">
        <v>0.174592040037096</v>
      </c>
      <c r="AB2486" s="51">
        <v>38.035870906896903</v>
      </c>
      <c r="AC2486" s="19">
        <v>0.31110743199504198</v>
      </c>
      <c r="AD2486" s="51">
        <v>55.396598697756403</v>
      </c>
      <c r="AE2486" s="19">
        <v>0.25362555374536899</v>
      </c>
      <c r="AF2486" s="87">
        <v>43.139787423133399</v>
      </c>
      <c r="AG2486" s="19">
        <v>3.8052045949370901E-2</v>
      </c>
      <c r="AH2486" s="51">
        <v>2.00638360311132</v>
      </c>
      <c r="AI2486" s="19">
        <v>5.3970155255228698E-2</v>
      </c>
      <c r="AJ2486" s="51">
        <v>19.123932732531099</v>
      </c>
      <c r="AK2486" s="19">
        <v>0.366856899998384</v>
      </c>
      <c r="AL2486" s="19">
        <v>3.2680045947927297E-2</v>
      </c>
      <c r="AM2486" s="51">
        <v>45.445522956375498</v>
      </c>
      <c r="AN2486" s="15"/>
      <c r="AO2486" s="22">
        <v>4.6303837052619201E-2</v>
      </c>
      <c r="AP2486" s="22">
        <v>-7.6669236252200804E-2</v>
      </c>
      <c r="AQ2486" s="22">
        <v>0.10824611245334401</v>
      </c>
      <c r="AR2486" s="22">
        <v>-0.13872003386495599</v>
      </c>
      <c r="AS2486" s="20">
        <v>7</v>
      </c>
      <c r="AT2486" s="20">
        <v>5</v>
      </c>
      <c r="AU2486" s="20">
        <v>8</v>
      </c>
      <c r="AV2486" s="21">
        <v>4</v>
      </c>
      <c r="AW2486" s="15"/>
      <c r="AX2486" s="25">
        <v>0.23784651753230701</v>
      </c>
      <c r="AY2486" s="26">
        <v>0.62557768213991904</v>
      </c>
      <c r="AZ2486" s="26">
        <v>1.5002988148735299</v>
      </c>
      <c r="BA2486" s="26">
        <v>0.84252923005078595</v>
      </c>
      <c r="BB2486" s="85">
        <v>2.4348880622819698E-2</v>
      </c>
      <c r="BC2486" s="88">
        <v>-27.280349189211801</v>
      </c>
      <c r="BD2486" s="18">
        <v>43843</v>
      </c>
      <c r="BE2486" s="18">
        <v>43913</v>
      </c>
      <c r="BF2486" s="20"/>
      <c r="BG2486" s="18"/>
    </row>
    <row r="2487" spans="2:59" x14ac:dyDescent="0.25">
      <c r="B2487" s="14" t="s">
        <v>7639</v>
      </c>
      <c r="C2487" s="14" t="s">
        <v>7640</v>
      </c>
      <c r="D2487" s="14" t="s">
        <v>7637</v>
      </c>
      <c r="E2487" s="16" t="s">
        <v>77</v>
      </c>
      <c r="F2487" s="16" t="s">
        <v>691</v>
      </c>
      <c r="G2487" s="81" t="s">
        <v>115</v>
      </c>
      <c r="H2487" s="82" t="s">
        <v>1504</v>
      </c>
      <c r="I2487" s="17" t="s">
        <v>31</v>
      </c>
      <c r="J2487" s="17" t="s">
        <v>64</v>
      </c>
      <c r="L2487" s="18">
        <v>44022</v>
      </c>
      <c r="M2487" s="83">
        <v>1806.4967999998501</v>
      </c>
      <c r="N2487" s="84">
        <v>1806.4967999998501</v>
      </c>
      <c r="O2487" s="84">
        <v>1820.42270000093</v>
      </c>
      <c r="P2487" s="85">
        <f t="shared" si="38"/>
        <v>0.99235018328376545</v>
      </c>
      <c r="Q2487" s="18">
        <v>43880</v>
      </c>
      <c r="R2487" s="86">
        <v>502575.98800000001</v>
      </c>
      <c r="S2487" s="86">
        <v>448928.97614501999</v>
      </c>
      <c r="T2487" s="15"/>
      <c r="U2487" s="19">
        <v>6.4965806068357796E-3</v>
      </c>
      <c r="V2487" s="51">
        <v>0.69157097605057105</v>
      </c>
      <c r="W2487" s="19">
        <v>0.106191240567568</v>
      </c>
      <c r="X2487" s="51">
        <v>11.408041307819101</v>
      </c>
      <c r="Y2487" s="19">
        <v>1.16565554035333E-2</v>
      </c>
      <c r="Z2487" s="51">
        <v>20.4973289986083</v>
      </c>
      <c r="AA2487" s="19">
        <v>0.222596299678262</v>
      </c>
      <c r="AB2487" s="51">
        <v>42.836296871013502</v>
      </c>
      <c r="AC2487" s="19">
        <v>0.42039082557137603</v>
      </c>
      <c r="AD2487" s="51">
        <v>66.324938055360704</v>
      </c>
      <c r="AE2487" s="19">
        <v>0.41354887233523202</v>
      </c>
      <c r="AF2487" s="87">
        <v>59.1321192821488</v>
      </c>
      <c r="AG2487" s="19">
        <v>3.9187415553897202E-2</v>
      </c>
      <c r="AH2487" s="51">
        <v>2.11992056356394</v>
      </c>
      <c r="AI2487" s="19">
        <v>7.6322192509906003E-2</v>
      </c>
      <c r="AJ2487" s="51">
        <v>21.3591364579916</v>
      </c>
      <c r="AK2487" s="19">
        <v>0.80649680000031398</v>
      </c>
      <c r="AL2487" s="19">
        <v>6.2743181633777595E-2</v>
      </c>
      <c r="AM2487" s="51">
        <v>89.409512956626699</v>
      </c>
      <c r="AN2487" s="15"/>
      <c r="AO2487" s="22">
        <v>4.6418250509304898E-2</v>
      </c>
      <c r="AP2487" s="22">
        <v>-7.6366492018714802E-2</v>
      </c>
      <c r="AQ2487" s="22">
        <v>0.11189608940738301</v>
      </c>
      <c r="AR2487" s="22">
        <v>-0.13579682745330501</v>
      </c>
      <c r="AS2487" s="20">
        <v>8</v>
      </c>
      <c r="AT2487" s="20">
        <v>4</v>
      </c>
      <c r="AU2487" s="20">
        <v>8</v>
      </c>
      <c r="AV2487" s="21">
        <v>4</v>
      </c>
      <c r="AW2487" s="15"/>
      <c r="AX2487" s="25">
        <v>0.23779013879277</v>
      </c>
      <c r="AY2487" s="26">
        <v>0.81307808926885605</v>
      </c>
      <c r="AZ2487" s="26">
        <v>1.6928622345567399</v>
      </c>
      <c r="BA2487" s="26">
        <v>1.1015773959224999</v>
      </c>
      <c r="BB2487" s="85">
        <v>2.43475501382272E-2</v>
      </c>
      <c r="BC2487" s="88">
        <v>-26.761553786462201</v>
      </c>
      <c r="BD2487" s="18">
        <v>43880</v>
      </c>
      <c r="BE2487" s="18">
        <v>43913</v>
      </c>
      <c r="BF2487" s="20"/>
      <c r="BG2487" s="18"/>
    </row>
    <row r="2488" spans="2:59" x14ac:dyDescent="0.25">
      <c r="B2488" s="14" t="s">
        <v>7641</v>
      </c>
      <c r="C2488" s="14" t="s">
        <v>7642</v>
      </c>
      <c r="D2488" s="14" t="s">
        <v>7637</v>
      </c>
      <c r="E2488" s="16" t="s">
        <v>43</v>
      </c>
      <c r="F2488" s="16" t="s">
        <v>691</v>
      </c>
      <c r="G2488" s="81" t="s">
        <v>115</v>
      </c>
      <c r="H2488" s="82" t="s">
        <v>1504</v>
      </c>
      <c r="I2488" s="17" t="s">
        <v>31</v>
      </c>
      <c r="J2488" s="17" t="s">
        <v>7643</v>
      </c>
      <c r="L2488" s="18">
        <v>44022</v>
      </c>
      <c r="M2488" s="83">
        <v>1392.4788000006199</v>
      </c>
      <c r="N2488" s="84">
        <v>1392.4788000006199</v>
      </c>
      <c r="O2488" s="84">
        <v>1426.66819999926</v>
      </c>
      <c r="P2488" s="85">
        <f t="shared" si="38"/>
        <v>0.97603549304690618</v>
      </c>
      <c r="Q2488" s="18">
        <v>43843</v>
      </c>
      <c r="R2488" s="86">
        <v>175332.03</v>
      </c>
      <c r="S2488" s="86">
        <v>161746.277866455</v>
      </c>
      <c r="T2488" s="15"/>
      <c r="U2488" s="19">
        <v>6.40029742316983E-3</v>
      </c>
      <c r="V2488" s="51">
        <v>0.68194265768397599</v>
      </c>
      <c r="W2488" s="19">
        <v>0.103021914150304</v>
      </c>
      <c r="X2488" s="51">
        <v>11.0911086660926</v>
      </c>
      <c r="Y2488" s="19">
        <v>-5.80000475383713E-3</v>
      </c>
      <c r="Z2488" s="51">
        <v>18.7516729828785</v>
      </c>
      <c r="AA2488" s="19">
        <v>0.18048815390822701</v>
      </c>
      <c r="AB2488" s="51">
        <v>38.625482294009998</v>
      </c>
      <c r="AC2488" s="19">
        <v>0.32429369848279699</v>
      </c>
      <c r="AD2488" s="51">
        <v>56.715225346561098</v>
      </c>
      <c r="AE2488" s="19">
        <v>0.27258244494994899</v>
      </c>
      <c r="AF2488" s="87">
        <v>45.0354765435914</v>
      </c>
      <c r="AG2488" s="19">
        <v>3.8194044216652401E-2</v>
      </c>
      <c r="AH2488" s="51">
        <v>2.0205834298394598</v>
      </c>
      <c r="AI2488" s="19">
        <v>5.6738661325653098E-2</v>
      </c>
      <c r="AJ2488" s="51">
        <v>19.400783339573501</v>
      </c>
      <c r="AK2488" s="19">
        <v>0.39247880000038998</v>
      </c>
      <c r="AL2488" s="19">
        <v>3.4655385892620003E-2</v>
      </c>
      <c r="AM2488" s="51">
        <v>48.0077129565761</v>
      </c>
      <c r="AN2488" s="15"/>
      <c r="AO2488" s="22">
        <v>4.6318161810631898E-2</v>
      </c>
      <c r="AP2488" s="22">
        <v>-7.6631374623539195E-2</v>
      </c>
      <c r="AQ2488" s="22">
        <v>0.10870169090776501</v>
      </c>
      <c r="AR2488" s="22">
        <v>-0.13835511121942501</v>
      </c>
      <c r="AS2488" s="20">
        <v>7</v>
      </c>
      <c r="AT2488" s="20">
        <v>5</v>
      </c>
      <c r="AU2488" s="20">
        <v>8</v>
      </c>
      <c r="AV2488" s="21">
        <v>4</v>
      </c>
      <c r="AW2488" s="15"/>
      <c r="AX2488" s="25">
        <v>0.23783905172051201</v>
      </c>
      <c r="AY2488" s="26">
        <v>0.648618766138497</v>
      </c>
      <c r="AZ2488" s="26">
        <v>1.52397250286776</v>
      </c>
      <c r="BA2488" s="26">
        <v>0.87420893210310202</v>
      </c>
      <c r="BB2488" s="85">
        <v>2.4348670851541101E-2</v>
      </c>
      <c r="BC2488" s="88">
        <v>-27.210762810864299</v>
      </c>
      <c r="BD2488" s="18">
        <v>43843</v>
      </c>
      <c r="BE2488" s="18">
        <v>43913</v>
      </c>
      <c r="BF2488" s="20"/>
      <c r="BG2488" s="18"/>
    </row>
    <row r="2489" spans="2:59" x14ac:dyDescent="0.25">
      <c r="B2489" s="14" t="s">
        <v>7644</v>
      </c>
      <c r="C2489" s="14" t="s">
        <v>7645</v>
      </c>
      <c r="D2489" s="14" t="s">
        <v>7637</v>
      </c>
      <c r="E2489" s="16" t="s">
        <v>257</v>
      </c>
      <c r="F2489" s="16" t="s">
        <v>691</v>
      </c>
      <c r="G2489" s="81" t="s">
        <v>115</v>
      </c>
      <c r="H2489" s="82" t="s">
        <v>1504</v>
      </c>
      <c r="I2489" s="17" t="s">
        <v>31</v>
      </c>
      <c r="J2489" s="17" t="s">
        <v>7646</v>
      </c>
      <c r="L2489" s="18">
        <v>44022</v>
      </c>
      <c r="M2489" s="83">
        <v>1494.3607999999099</v>
      </c>
      <c r="N2489" s="84">
        <v>1494.3607999999099</v>
      </c>
      <c r="O2489" s="84">
        <v>1527.3125999998299</v>
      </c>
      <c r="P2489" s="85">
        <f t="shared" si="38"/>
        <v>0.9784249799288478</v>
      </c>
      <c r="Q2489" s="18">
        <v>43843</v>
      </c>
      <c r="R2489" s="86">
        <v>341665.53399999999</v>
      </c>
      <c r="S2489" s="86">
        <v>366518.085221191</v>
      </c>
      <c r="T2489" s="15"/>
      <c r="U2489" s="19">
        <v>6.4141051461774597E-3</v>
      </c>
      <c r="V2489" s="51">
        <v>0.68332342998473905</v>
      </c>
      <c r="W2489" s="19">
        <v>0.103474085106427</v>
      </c>
      <c r="X2489" s="51">
        <v>11.136325761704899</v>
      </c>
      <c r="Y2489" s="19">
        <v>-3.3251822260353899E-3</v>
      </c>
      <c r="Z2489" s="51">
        <v>18.999155235651401</v>
      </c>
      <c r="AA2489" s="19">
        <v>0.18641286631114801</v>
      </c>
      <c r="AB2489" s="51">
        <v>39.217953534273001</v>
      </c>
      <c r="AC2489" s="19">
        <v>0.33761421689065202</v>
      </c>
      <c r="AD2489" s="51">
        <v>58.047277187346502</v>
      </c>
      <c r="AE2489" s="19">
        <v>0.291826106860826</v>
      </c>
      <c r="AF2489" s="87">
        <v>46.9598427346791</v>
      </c>
      <c r="AG2489" s="19">
        <v>3.8335845281835597E-2</v>
      </c>
      <c r="AH2489" s="51">
        <v>2.0347635363577901</v>
      </c>
      <c r="AI2489" s="19">
        <v>5.9513853024327497E-2</v>
      </c>
      <c r="AJ2489" s="51">
        <v>19.678302509419201</v>
      </c>
      <c r="AK2489" s="19">
        <v>0.49436079999955801</v>
      </c>
      <c r="AL2489" s="19">
        <v>4.2200597761620898E-2</v>
      </c>
      <c r="AM2489" s="51">
        <v>58.195912956492997</v>
      </c>
      <c r="AN2489" s="15"/>
      <c r="AO2489" s="22">
        <v>4.6332496003742597E-2</v>
      </c>
      <c r="AP2489" s="22">
        <v>-7.6593569607212003E-2</v>
      </c>
      <c r="AQ2489" s="22">
        <v>0.10915755609865301</v>
      </c>
      <c r="AR2489" s="22">
        <v>-0.137990148873505</v>
      </c>
      <c r="AS2489" s="20">
        <v>8</v>
      </c>
      <c r="AT2489" s="20">
        <v>4</v>
      </c>
      <c r="AU2489" s="20">
        <v>8</v>
      </c>
      <c r="AV2489" s="21">
        <v>4</v>
      </c>
      <c r="AW2489" s="15"/>
      <c r="AX2489" s="25">
        <v>0.23783172130555599</v>
      </c>
      <c r="AY2489" s="26">
        <v>0.67176968246440105</v>
      </c>
      <c r="AZ2489" s="26">
        <v>1.5477562773103299</v>
      </c>
      <c r="BA2489" s="26">
        <v>0.90608333306681699</v>
      </c>
      <c r="BB2489" s="85">
        <v>2.4348474773069E-2</v>
      </c>
      <c r="BC2489" s="88">
        <v>-27.141130113071998</v>
      </c>
      <c r="BD2489" s="18">
        <v>43843</v>
      </c>
      <c r="BE2489" s="18">
        <v>43913</v>
      </c>
      <c r="BF2489" s="20"/>
      <c r="BG2489" s="18"/>
    </row>
    <row r="2490" spans="2:59" x14ac:dyDescent="0.25">
      <c r="B2490" s="14" t="s">
        <v>7647</v>
      </c>
      <c r="C2490" s="14" t="s">
        <v>7648</v>
      </c>
      <c r="D2490" s="14" t="s">
        <v>7637</v>
      </c>
      <c r="E2490" s="16" t="s">
        <v>51</v>
      </c>
      <c r="F2490" s="16" t="s">
        <v>691</v>
      </c>
      <c r="G2490" s="81" t="s">
        <v>115</v>
      </c>
      <c r="H2490" s="82" t="s">
        <v>1504</v>
      </c>
      <c r="I2490" s="17" t="s">
        <v>31</v>
      </c>
      <c r="J2490" s="17" t="s">
        <v>7649</v>
      </c>
      <c r="L2490" s="18">
        <v>44022</v>
      </c>
      <c r="M2490" s="83">
        <v>1468.5963000003201</v>
      </c>
      <c r="N2490" s="84">
        <v>1468.5963000003201</v>
      </c>
      <c r="O2490" s="84">
        <v>1500.9792999997701</v>
      </c>
      <c r="P2490" s="85">
        <f t="shared" si="38"/>
        <v>0.9784254186587017</v>
      </c>
      <c r="Q2490" s="18">
        <v>43843</v>
      </c>
      <c r="R2490" s="86">
        <v>8946.44</v>
      </c>
      <c r="S2490" s="86">
        <v>15803.678328247101</v>
      </c>
      <c r="T2490" s="15"/>
      <c r="U2490" s="19">
        <v>6.4140382437471999E-3</v>
      </c>
      <c r="V2490" s="51">
        <v>0.68331673974171303</v>
      </c>
      <c r="W2490" s="19">
        <v>0.103474556041037</v>
      </c>
      <c r="X2490" s="51">
        <v>11.136372855166</v>
      </c>
      <c r="Y2490" s="19">
        <v>-3.3247476258111402E-3</v>
      </c>
      <c r="Z2490" s="51">
        <v>18.999198695673801</v>
      </c>
      <c r="AA2490" s="19">
        <v>0.186414685533382</v>
      </c>
      <c r="AB2490" s="51">
        <v>39.218135456496398</v>
      </c>
      <c r="AC2490" s="19">
        <v>0.33761710099293901</v>
      </c>
      <c r="AD2490" s="51">
        <v>58.047565597575201</v>
      </c>
      <c r="AE2490" s="19">
        <v>0.29182877974031701</v>
      </c>
      <c r="AF2490" s="87">
        <v>46.9601100226282</v>
      </c>
      <c r="AG2490" s="19">
        <v>3.8336386627634098E-2</v>
      </c>
      <c r="AH2490" s="51">
        <v>2.0348176709376302</v>
      </c>
      <c r="AI2490" s="19">
        <v>5.9514705546462203E-2</v>
      </c>
      <c r="AJ2490" s="51">
        <v>19.6783877616399</v>
      </c>
      <c r="AK2490" s="19">
        <v>0.46859630000137298</v>
      </c>
      <c r="AL2490" s="19">
        <v>4.0337173144507701E-2</v>
      </c>
      <c r="AM2490" s="51">
        <v>55.619462956674397</v>
      </c>
      <c r="AN2490" s="15"/>
      <c r="AO2490" s="22">
        <v>4.6332436812008403E-2</v>
      </c>
      <c r="AP2490" s="22">
        <v>-7.6593582949499306E-2</v>
      </c>
      <c r="AQ2490" s="22">
        <v>0.109157577544538</v>
      </c>
      <c r="AR2490" s="22">
        <v>-0.13799077090516201</v>
      </c>
      <c r="AS2490" s="20">
        <v>8</v>
      </c>
      <c r="AT2490" s="20">
        <v>4</v>
      </c>
      <c r="AU2490" s="20">
        <v>8</v>
      </c>
      <c r="AV2490" s="21">
        <v>4</v>
      </c>
      <c r="AW2490" s="15"/>
      <c r="AX2490" s="25">
        <v>0.23783192458824501</v>
      </c>
      <c r="AY2490" s="26">
        <v>0.67177609778991598</v>
      </c>
      <c r="AZ2490" s="26">
        <v>1.54776275549193</v>
      </c>
      <c r="BA2490" s="26">
        <v>0.90609222620514596</v>
      </c>
      <c r="BB2490" s="85">
        <v>2.4348495782687701E-2</v>
      </c>
      <c r="BC2490" s="88">
        <v>-27.141120467160398</v>
      </c>
      <c r="BD2490" s="18">
        <v>43843</v>
      </c>
      <c r="BE2490" s="18">
        <v>43913</v>
      </c>
      <c r="BF2490" s="20"/>
      <c r="BG2490" s="18"/>
    </row>
    <row r="2491" spans="2:59" x14ac:dyDescent="0.25">
      <c r="B2491" s="14" t="s">
        <v>7650</v>
      </c>
      <c r="C2491" s="14" t="s">
        <v>7651</v>
      </c>
      <c r="D2491" s="14" t="s">
        <v>7637</v>
      </c>
      <c r="E2491" s="16" t="s">
        <v>55</v>
      </c>
      <c r="F2491" s="16" t="s">
        <v>691</v>
      </c>
      <c r="G2491" s="81" t="s">
        <v>115</v>
      </c>
      <c r="H2491" s="82" t="s">
        <v>1504</v>
      </c>
      <c r="I2491" s="17" t="s">
        <v>31</v>
      </c>
      <c r="J2491" s="17" t="s">
        <v>64</v>
      </c>
      <c r="L2491" s="18">
        <v>44022</v>
      </c>
      <c r="M2491" s="83">
        <v>1283.75630000047</v>
      </c>
      <c r="N2491" s="84">
        <v>1283.75630000047</v>
      </c>
      <c r="O2491" s="84">
        <v>1312.06310000084</v>
      </c>
      <c r="P2491" s="85">
        <f t="shared" si="38"/>
        <v>0.97842573272554356</v>
      </c>
      <c r="Q2491" s="18">
        <v>43843</v>
      </c>
      <c r="R2491" s="86">
        <v>4259444.449</v>
      </c>
      <c r="S2491" s="86">
        <v>3452463.0896757799</v>
      </c>
      <c r="T2491" s="15"/>
      <c r="U2491" s="19">
        <v>6.41405007627327E-3</v>
      </c>
      <c r="V2491" s="51">
        <v>0.68331792299432004</v>
      </c>
      <c r="W2491" s="19">
        <v>0.103474024326715</v>
      </c>
      <c r="X2491" s="51">
        <v>11.136319683733699</v>
      </c>
      <c r="Y2491" s="19">
        <v>-3.3244353053305501E-3</v>
      </c>
      <c r="Z2491" s="51">
        <v>18.999229927721899</v>
      </c>
      <c r="AA2491" s="19">
        <v>0.18641344931180401</v>
      </c>
      <c r="AB2491" s="51">
        <v>39.218011834367601</v>
      </c>
      <c r="AC2491" s="19">
        <v>0.337613710935111</v>
      </c>
      <c r="AD2491" s="51">
        <v>58.047226591792402</v>
      </c>
      <c r="AE2491" s="19">
        <v>0.29182347926514901</v>
      </c>
      <c r="AF2491" s="87">
        <v>46.959579975111403</v>
      </c>
      <c r="AG2491" s="19">
        <v>3.8335775314408203E-2</v>
      </c>
      <c r="AH2491" s="51">
        <v>2.0347565396150502</v>
      </c>
      <c r="AI2491" s="19">
        <v>5.9514679869607803E-2</v>
      </c>
      <c r="AJ2491" s="51">
        <v>19.678385193954501</v>
      </c>
      <c r="AK2491" s="19">
        <v>0.28375630000111401</v>
      </c>
      <c r="AL2491" s="19">
        <v>4.6224752606576699E-2</v>
      </c>
      <c r="AM2491" s="51">
        <v>24.2601188405242</v>
      </c>
      <c r="AN2491" s="15"/>
      <c r="AO2491" s="22">
        <v>4.6332430430993603E-2</v>
      </c>
      <c r="AP2491" s="22">
        <v>-7.6593598842955607E-2</v>
      </c>
      <c r="AQ2491" s="22">
        <v>0.109157197493914</v>
      </c>
      <c r="AR2491" s="22">
        <v>-0.13799030486639799</v>
      </c>
      <c r="AS2491" s="20">
        <v>8</v>
      </c>
      <c r="AT2491" s="20">
        <v>4</v>
      </c>
      <c r="AU2491" s="20">
        <v>8</v>
      </c>
      <c r="AV2491" s="21">
        <v>4</v>
      </c>
      <c r="AW2491" s="15"/>
      <c r="AX2491" s="25">
        <v>0.237831711921899</v>
      </c>
      <c r="AY2491" s="26">
        <v>0.67177098332376795</v>
      </c>
      <c r="AZ2491" s="26">
        <v>1.5477579074849901</v>
      </c>
      <c r="BA2491" s="26">
        <v>0.90608506135322398</v>
      </c>
      <c r="BB2491" s="85">
        <v>2.4348473579084401E-2</v>
      </c>
      <c r="BC2491" s="88">
        <v>-27.141110820113699</v>
      </c>
      <c r="BD2491" s="18">
        <v>43843</v>
      </c>
      <c r="BE2491" s="18">
        <v>43913</v>
      </c>
      <c r="BF2491" s="20"/>
      <c r="BG2491" s="18"/>
    </row>
    <row r="2492" spans="2:59" x14ac:dyDescent="0.25">
      <c r="B2492" s="14" t="s">
        <v>7652</v>
      </c>
      <c r="C2492" s="14" t="s">
        <v>7653</v>
      </c>
      <c r="D2492" s="14" t="s">
        <v>7654</v>
      </c>
      <c r="E2492" s="16" t="s">
        <v>36</v>
      </c>
      <c r="F2492" s="16" t="s">
        <v>691</v>
      </c>
      <c r="G2492" s="81" t="s">
        <v>703</v>
      </c>
      <c r="H2492" s="82" t="s">
        <v>704</v>
      </c>
      <c r="I2492" s="17" t="s">
        <v>31</v>
      </c>
      <c r="J2492" s="17" t="s">
        <v>7655</v>
      </c>
      <c r="L2492" s="18">
        <v>44022</v>
      </c>
      <c r="M2492" s="83">
        <v>3495.4824000000999</v>
      </c>
      <c r="N2492" s="84">
        <v>3495.4824000000999</v>
      </c>
      <c r="O2492" s="84">
        <v>3495.4824000000999</v>
      </c>
      <c r="P2492" s="85">
        <f t="shared" si="38"/>
        <v>1</v>
      </c>
      <c r="Q2492" s="18">
        <v>44022</v>
      </c>
      <c r="R2492" s="86">
        <v>33546903.761999998</v>
      </c>
      <c r="S2492" s="86">
        <v>32637520.809468701</v>
      </c>
      <c r="T2492" s="15"/>
      <c r="U2492" s="19">
        <v>4.6917921281419703E-6</v>
      </c>
      <c r="V2492" s="51">
        <v>4.2382094579807003E-2</v>
      </c>
      <c r="W2492" s="19">
        <v>1.2374644575174901E-4</v>
      </c>
      <c r="X2492" s="51">
        <v>0.80129189564104297</v>
      </c>
      <c r="Y2492" s="19">
        <v>2.3469747829949501E-3</v>
      </c>
      <c r="Z2492" s="51">
        <v>19.566370936547202</v>
      </c>
      <c r="AA2492" s="19">
        <v>5.5465716104663399E-3</v>
      </c>
      <c r="AB2492" s="51">
        <v>21.131324064219399</v>
      </c>
      <c r="AC2492" s="19">
        <v>1.82409217632085E-2</v>
      </c>
      <c r="AD2492" s="51">
        <v>26.109947674587598</v>
      </c>
      <c r="AE2492" s="19">
        <v>2.8564578306031801E-2</v>
      </c>
      <c r="AF2492" s="87">
        <v>20.633689879206901</v>
      </c>
      <c r="AG2492" s="19">
        <v>4.1769942981773097E-5</v>
      </c>
      <c r="AH2492" s="51">
        <v>-1.7946439975276001</v>
      </c>
      <c r="AI2492" s="19">
        <v>2.4139212328009299E-3</v>
      </c>
      <c r="AJ2492" s="51">
        <v>13.968309330273801</v>
      </c>
      <c r="AK2492" s="19">
        <v>0.55428688309621099</v>
      </c>
      <c r="AL2492" s="19">
        <v>2.7827987127238898E-2</v>
      </c>
      <c r="AM2492" s="51">
        <v>-68.999811049434399</v>
      </c>
      <c r="AN2492" s="15"/>
      <c r="AO2492" s="22">
        <v>5.8136277220910404E-4</v>
      </c>
      <c r="AP2492" s="22">
        <v>3.69114422937855E-6</v>
      </c>
      <c r="AQ2492" s="22">
        <v>1.5456385099241699E-3</v>
      </c>
      <c r="AR2492" s="22">
        <v>4.1769942981773097E-5</v>
      </c>
      <c r="AS2492" s="20">
        <v>12</v>
      </c>
      <c r="AT2492" s="20">
        <v>0</v>
      </c>
      <c r="AU2492" s="20">
        <v>7</v>
      </c>
      <c r="AV2492" s="21">
        <v>5</v>
      </c>
      <c r="AW2492" s="15"/>
      <c r="AX2492" s="25">
        <v>7.8153033707280902E-4</v>
      </c>
      <c r="AY2492" s="26">
        <v>-28.4937089296</v>
      </c>
      <c r="AZ2492" s="26">
        <v>0.56030225665563205</v>
      </c>
      <c r="BA2492" s="26">
        <v>-15.0445392140537</v>
      </c>
      <c r="BB2492" s="85">
        <v>8.0759737282676294E-5</v>
      </c>
      <c r="BC2492" s="88">
        <v>0</v>
      </c>
      <c r="BD2492" s="18">
        <v>44022</v>
      </c>
      <c r="BE2492" s="18"/>
      <c r="BF2492" s="20"/>
      <c r="BG2492" s="18"/>
    </row>
    <row r="2493" spans="2:59" x14ac:dyDescent="0.25">
      <c r="B2493" s="14" t="s">
        <v>7656</v>
      </c>
      <c r="C2493" s="14" t="s">
        <v>7657</v>
      </c>
      <c r="D2493" s="14" t="s">
        <v>7654</v>
      </c>
      <c r="E2493" s="16" t="s">
        <v>7658</v>
      </c>
      <c r="F2493" s="16" t="s">
        <v>691</v>
      </c>
      <c r="G2493" s="81" t="s">
        <v>703</v>
      </c>
      <c r="H2493" s="82" t="s">
        <v>704</v>
      </c>
      <c r="I2493" s="17" t="s">
        <v>31</v>
      </c>
      <c r="J2493" s="17" t="s">
        <v>64</v>
      </c>
      <c r="L2493" s="18">
        <v>44022</v>
      </c>
      <c r="M2493" s="83">
        <v>1005.5127999996801</v>
      </c>
      <c r="N2493" s="84">
        <v>1005.5127999996801</v>
      </c>
      <c r="O2493" s="84"/>
      <c r="P2493" s="85" t="str">
        <f t="shared" si="38"/>
        <v/>
      </c>
      <c r="Q2493" s="18"/>
      <c r="R2493" s="86">
        <v>0</v>
      </c>
      <c r="S2493" s="86"/>
      <c r="T2493" s="15"/>
      <c r="U2493" s="19">
        <v>0</v>
      </c>
      <c r="V2493" s="51">
        <v>4.1912915366992799E-2</v>
      </c>
      <c r="W2493" s="19">
        <v>0</v>
      </c>
      <c r="X2493" s="51">
        <v>0.78891725106586796</v>
      </c>
      <c r="Y2493" s="19"/>
      <c r="Z2493" s="51"/>
      <c r="AA2493" s="19"/>
      <c r="AB2493" s="51"/>
      <c r="AC2493" s="19"/>
      <c r="AD2493" s="51"/>
      <c r="AE2493" s="19"/>
      <c r="AF2493" s="87"/>
      <c r="AG2493" s="19">
        <v>0</v>
      </c>
      <c r="AH2493" s="51">
        <v>-1.79882099182578</v>
      </c>
      <c r="AI2493" s="19"/>
      <c r="AJ2493" s="51"/>
      <c r="AK2493" s="19">
        <v>5.4587063204962804E-3</v>
      </c>
      <c r="AL2493" s="19">
        <v>1.2903599315905E-2</v>
      </c>
      <c r="AM2493" s="51">
        <v>14.192752005968901</v>
      </c>
      <c r="AN2493" s="15"/>
      <c r="AO2493" s="22">
        <v>6.2863838320481602E-4</v>
      </c>
      <c r="AP2493" s="22">
        <v>0</v>
      </c>
      <c r="AQ2493" s="22">
        <v>2.2473597782664001E-3</v>
      </c>
      <c r="AR2493" s="22">
        <v>0</v>
      </c>
      <c r="AS2493" s="20"/>
      <c r="AT2493" s="20"/>
      <c r="AU2493" s="20"/>
      <c r="AV2493" s="21"/>
      <c r="AW2493" s="15"/>
      <c r="AX2493" s="25"/>
      <c r="AY2493" s="26"/>
      <c r="AZ2493" s="26"/>
      <c r="BA2493" s="26"/>
      <c r="BB2493" s="85"/>
      <c r="BC2493" s="88">
        <v>0</v>
      </c>
      <c r="BD2493" s="18">
        <v>43983</v>
      </c>
      <c r="BE2493" s="18"/>
      <c r="BF2493" s="20"/>
      <c r="BG2493" s="18"/>
    </row>
    <row r="2494" spans="2:59" x14ac:dyDescent="0.25">
      <c r="B2494" s="14" t="s">
        <v>7659</v>
      </c>
      <c r="C2494" s="14" t="s">
        <v>7660</v>
      </c>
      <c r="D2494" s="14" t="s">
        <v>7654</v>
      </c>
      <c r="E2494" s="16" t="s">
        <v>43</v>
      </c>
      <c r="F2494" s="16" t="s">
        <v>691</v>
      </c>
      <c r="G2494" s="81" t="s">
        <v>703</v>
      </c>
      <c r="H2494" s="82" t="s">
        <v>704</v>
      </c>
      <c r="I2494" s="17" t="s">
        <v>31</v>
      </c>
      <c r="J2494" s="17" t="s">
        <v>7661</v>
      </c>
      <c r="L2494" s="18">
        <v>44022</v>
      </c>
      <c r="M2494" s="83">
        <v>1945.2190000005101</v>
      </c>
      <c r="N2494" s="84">
        <v>1945.2190000005101</v>
      </c>
      <c r="O2494" s="84">
        <v>1945.2190000005101</v>
      </c>
      <c r="P2494" s="85">
        <f t="shared" si="38"/>
        <v>1</v>
      </c>
      <c r="Q2494" s="18">
        <v>44022</v>
      </c>
      <c r="R2494" s="86">
        <v>1125566340.2379999</v>
      </c>
      <c r="S2494" s="86">
        <v>496261497.9375</v>
      </c>
      <c r="T2494" s="15"/>
      <c r="U2494" s="19">
        <v>1.3674740330316099E-5</v>
      </c>
      <c r="V2494" s="51">
        <v>4.3280389400024398E-2</v>
      </c>
      <c r="W2494" s="19">
        <v>4.5043488171359102E-4</v>
      </c>
      <c r="X2494" s="51">
        <v>0.83396073923722702</v>
      </c>
      <c r="Y2494" s="19">
        <v>7.8620450749440404E-3</v>
      </c>
      <c r="Z2494" s="51">
        <v>20.117877965734799</v>
      </c>
      <c r="AA2494" s="19">
        <v>1.9986602714197901E-2</v>
      </c>
      <c r="AB2494" s="51">
        <v>22.575327174592498</v>
      </c>
      <c r="AC2494" s="19">
        <v>5.0462081077057498E-2</v>
      </c>
      <c r="AD2494" s="51">
        <v>29.332063605950701</v>
      </c>
      <c r="AE2494" s="19">
        <v>7.94422203853173E-2</v>
      </c>
      <c r="AF2494" s="87">
        <v>25.7214540871209</v>
      </c>
      <c r="AG2494" s="19">
        <v>1.3887254317523901E-4</v>
      </c>
      <c r="AH2494" s="51">
        <v>-1.7849337375082499</v>
      </c>
      <c r="AI2494" s="19">
        <v>8.4239801835792605E-3</v>
      </c>
      <c r="AJ2494" s="51">
        <v>14.5693152253516</v>
      </c>
      <c r="AK2494" s="19">
        <v>0.89159235668950698</v>
      </c>
      <c r="AL2494" s="19">
        <v>4.04688423568587E-2</v>
      </c>
      <c r="AM2494" s="51">
        <v>-35.269263690104701</v>
      </c>
      <c r="AN2494" s="15"/>
      <c r="AO2494" s="22">
        <v>6.2542880914406905E-4</v>
      </c>
      <c r="AP2494" s="22">
        <v>1.30065945995739E-5</v>
      </c>
      <c r="AQ2494" s="22">
        <v>2.2677093766105801E-3</v>
      </c>
      <c r="AR2494" s="22">
        <v>1.3887254317523901E-4</v>
      </c>
      <c r="AS2494" s="20">
        <v>12</v>
      </c>
      <c r="AT2494" s="20">
        <v>0</v>
      </c>
      <c r="AU2494" s="20">
        <v>7</v>
      </c>
      <c r="AV2494" s="21">
        <v>5</v>
      </c>
      <c r="AW2494" s="15"/>
      <c r="AX2494" s="25">
        <v>1.0742435978465901E-3</v>
      </c>
      <c r="AY2494" s="26">
        <v>-9.3726398229482601</v>
      </c>
      <c r="AZ2494" s="26">
        <v>0.60831236839385405</v>
      </c>
      <c r="BA2494" s="26">
        <v>-10.574164601363</v>
      </c>
      <c r="BB2494" s="85">
        <v>1.11002730622545E-4</v>
      </c>
      <c r="BC2494" s="88">
        <v>0</v>
      </c>
      <c r="BD2494" s="18">
        <v>44022</v>
      </c>
      <c r="BE2494" s="18"/>
      <c r="BF2494" s="20"/>
      <c r="BG2494" s="18"/>
    </row>
    <row r="2495" spans="2:59" x14ac:dyDescent="0.25">
      <c r="B2495" s="14" t="s">
        <v>7662</v>
      </c>
      <c r="C2495" s="14" t="s">
        <v>7663</v>
      </c>
      <c r="D2495" s="14" t="s">
        <v>7654</v>
      </c>
      <c r="E2495" s="16" t="s">
        <v>55</v>
      </c>
      <c r="F2495" s="16" t="s">
        <v>691</v>
      </c>
      <c r="G2495" s="81" t="s">
        <v>703</v>
      </c>
      <c r="H2495" s="82" t="s">
        <v>704</v>
      </c>
      <c r="I2495" s="17" t="s">
        <v>31</v>
      </c>
      <c r="J2495" s="17" t="s">
        <v>64</v>
      </c>
      <c r="L2495" s="18">
        <v>44022</v>
      </c>
      <c r="M2495" s="83">
        <v>1111.87879999913</v>
      </c>
      <c r="N2495" s="84">
        <v>1111.87879999913</v>
      </c>
      <c r="O2495" s="84">
        <v>1111.87879999913</v>
      </c>
      <c r="P2495" s="85">
        <f t="shared" si="38"/>
        <v>1</v>
      </c>
      <c r="Q2495" s="18">
        <v>44022</v>
      </c>
      <c r="R2495" s="86">
        <v>7384766.5379999997</v>
      </c>
      <c r="S2495" s="86">
        <v>7673813.11922656</v>
      </c>
      <c r="T2495" s="15"/>
      <c r="U2495" s="19">
        <v>7.9145938798319498E-6</v>
      </c>
      <c r="V2495" s="51">
        <v>4.2704374754976002E-2</v>
      </c>
      <c r="W2495" s="19">
        <v>2.21656006033299E-4</v>
      </c>
      <c r="X2495" s="51">
        <v>0.81108285166919802</v>
      </c>
      <c r="Y2495" s="19">
        <v>4.2559079611237402E-3</v>
      </c>
      <c r="Z2495" s="51">
        <v>19.757264254352801</v>
      </c>
      <c r="AA2495" s="19">
        <v>1.0819125473062701E-2</v>
      </c>
      <c r="AB2495" s="51">
        <v>21.658579450478999</v>
      </c>
      <c r="AC2495" s="19">
        <v>3.0358294259713099E-2</v>
      </c>
      <c r="AD2495" s="51">
        <v>27.3216849242162</v>
      </c>
      <c r="AE2495" s="19">
        <v>4.76974809353123E-2</v>
      </c>
      <c r="AF2495" s="87">
        <v>22.546980142127701</v>
      </c>
      <c r="AG2495" s="19">
        <v>7.6183170676813502E-5</v>
      </c>
      <c r="AH2495" s="51">
        <v>-1.7912026747581</v>
      </c>
      <c r="AI2495" s="19">
        <v>4.5042289966659198E-3</v>
      </c>
      <c r="AJ2495" s="51">
        <v>14.177340106660299</v>
      </c>
      <c r="AK2495" s="19">
        <v>0.111878799998522</v>
      </c>
      <c r="AL2495" s="19">
        <v>1.9370358579180898E-2</v>
      </c>
      <c r="AM2495" s="51">
        <v>7.07236884027225</v>
      </c>
      <c r="AN2495" s="15"/>
      <c r="AO2495" s="22">
        <v>5.9938419144600597E-4</v>
      </c>
      <c r="AP2495" s="22">
        <v>6.5679687395458999E-6</v>
      </c>
      <c r="AQ2495" s="22">
        <v>1.77210022957297E-3</v>
      </c>
      <c r="AR2495" s="22">
        <v>7.6183170676813502E-5</v>
      </c>
      <c r="AS2495" s="20">
        <v>12</v>
      </c>
      <c r="AT2495" s="20">
        <v>0</v>
      </c>
      <c r="AU2495" s="20">
        <v>7</v>
      </c>
      <c r="AV2495" s="21">
        <v>5</v>
      </c>
      <c r="AW2495" s="15"/>
      <c r="AX2495" s="25">
        <v>8.57669295394317E-4</v>
      </c>
      <c r="AY2495" s="26">
        <v>-21.220217036490801</v>
      </c>
      <c r="AZ2495" s="26">
        <v>0.57785366868574795</v>
      </c>
      <c r="BA2495" s="26">
        <v>-14.3076295562641</v>
      </c>
      <c r="BB2495" s="85">
        <v>8.8626092058063905E-5</v>
      </c>
      <c r="BC2495" s="88">
        <v>0</v>
      </c>
      <c r="BD2495" s="18">
        <v>44022</v>
      </c>
      <c r="BE2495" s="18"/>
      <c r="BF2495" s="20"/>
      <c r="BG2495" s="18"/>
    </row>
    <row r="2496" spans="2:59" x14ac:dyDescent="0.25">
      <c r="B2496" s="14" t="s">
        <v>7664</v>
      </c>
      <c r="C2496" s="14" t="s">
        <v>7665</v>
      </c>
      <c r="D2496" s="14" t="s">
        <v>7666</v>
      </c>
      <c r="E2496" s="16" t="s">
        <v>36</v>
      </c>
      <c r="F2496" s="16" t="s">
        <v>691</v>
      </c>
      <c r="G2496" s="81" t="s">
        <v>224</v>
      </c>
      <c r="H2496" s="82" t="s">
        <v>246</v>
      </c>
      <c r="I2496" s="17" t="s">
        <v>31</v>
      </c>
      <c r="J2496" s="17" t="s">
        <v>7667</v>
      </c>
      <c r="L2496" s="18">
        <v>44022</v>
      </c>
      <c r="M2496" s="83">
        <v>1095.17699999921</v>
      </c>
      <c r="N2496" s="84">
        <v>1095.17699999921</v>
      </c>
      <c r="O2496" s="84">
        <v>1101.8924000002401</v>
      </c>
      <c r="P2496" s="85">
        <f t="shared" si="38"/>
        <v>0.99390557553439107</v>
      </c>
      <c r="Q2496" s="18">
        <v>43984</v>
      </c>
      <c r="R2496" s="86">
        <v>4747943.41</v>
      </c>
      <c r="S2496" s="86">
        <v>3909479.8557851599</v>
      </c>
      <c r="T2496" s="15"/>
      <c r="U2496" s="19">
        <v>-1.58579348862986E-4</v>
      </c>
      <c r="V2496" s="51">
        <v>2.6054980480694202E-2</v>
      </c>
      <c r="W2496" s="19">
        <v>-2.3699676448814002E-3</v>
      </c>
      <c r="X2496" s="51">
        <v>0.55192048657772796</v>
      </c>
      <c r="Y2496" s="19">
        <v>4.85721772747638E-3</v>
      </c>
      <c r="Z2496" s="51">
        <v>19.817395230988001</v>
      </c>
      <c r="AA2496" s="19">
        <v>1.2463304135962999E-2</v>
      </c>
      <c r="AB2496" s="51">
        <v>21.822997316747202</v>
      </c>
      <c r="AC2496" s="19">
        <v>3.03881508134509E-2</v>
      </c>
      <c r="AD2496" s="51">
        <v>27.3246705796046</v>
      </c>
      <c r="AE2496" s="19">
        <v>4.7272954689106E-2</v>
      </c>
      <c r="AF2496" s="87">
        <v>22.5045275175071</v>
      </c>
      <c r="AG2496" s="19">
        <v>-8.7224808703467705E-4</v>
      </c>
      <c r="AH2496" s="51">
        <v>-1.88604580052925</v>
      </c>
      <c r="AI2496" s="19">
        <v>6.9547722341667404E-3</v>
      </c>
      <c r="AJ2496" s="51">
        <v>14.4223944304103</v>
      </c>
      <c r="AK2496" s="19"/>
      <c r="AL2496" s="19"/>
      <c r="AM2496" s="51"/>
      <c r="AN2496" s="15"/>
      <c r="AO2496" s="22">
        <v>9.2368505629565299E-3</v>
      </c>
      <c r="AP2496" s="22">
        <v>-9.7643252647685603E-3</v>
      </c>
      <c r="AQ2496" s="22">
        <v>5.9614698257064403E-3</v>
      </c>
      <c r="AR2496" s="22">
        <v>-7.8001706633585898E-3</v>
      </c>
      <c r="AS2496" s="20">
        <v>7</v>
      </c>
      <c r="AT2496" s="20">
        <v>5</v>
      </c>
      <c r="AU2496" s="20">
        <v>7</v>
      </c>
      <c r="AV2496" s="21">
        <v>5</v>
      </c>
      <c r="AW2496" s="15"/>
      <c r="AX2496" s="25">
        <v>1.64524904376049E-2</v>
      </c>
      <c r="AY2496" s="26">
        <v>-0.93399231609782896</v>
      </c>
      <c r="AZ2496" s="26">
        <v>0.58991227665683299</v>
      </c>
      <c r="BA2496" s="26">
        <v>-1.25864040802662</v>
      </c>
      <c r="BB2496" s="85">
        <v>1.69908801114616E-3</v>
      </c>
      <c r="BC2496" s="88">
        <v>-2.32358667609151</v>
      </c>
      <c r="BD2496" s="18">
        <v>43745</v>
      </c>
      <c r="BE2496" s="18">
        <v>43783</v>
      </c>
      <c r="BF2496" s="20">
        <v>89</v>
      </c>
      <c r="BG2496" s="18">
        <v>43868</v>
      </c>
    </row>
    <row r="2497" spans="2:59" x14ac:dyDescent="0.25">
      <c r="B2497" s="14" t="s">
        <v>7668</v>
      </c>
      <c r="C2497" s="14" t="s">
        <v>7669</v>
      </c>
      <c r="D2497" s="14" t="s">
        <v>7666</v>
      </c>
      <c r="E2497" s="16" t="s">
        <v>77</v>
      </c>
      <c r="F2497" s="16" t="s">
        <v>691</v>
      </c>
      <c r="G2497" s="81" t="s">
        <v>224</v>
      </c>
      <c r="H2497" s="82" t="s">
        <v>246</v>
      </c>
      <c r="I2497" s="17" t="s">
        <v>31</v>
      </c>
      <c r="J2497" s="17" t="s">
        <v>7667</v>
      </c>
      <c r="L2497" s="18">
        <v>44022</v>
      </c>
      <c r="M2497" s="83">
        <v>1135.6899999994801</v>
      </c>
      <c r="N2497" s="84">
        <v>1135.6899999994801</v>
      </c>
      <c r="O2497" s="84">
        <v>1140.09280000068</v>
      </c>
      <c r="P2497" s="85">
        <f t="shared" si="38"/>
        <v>0.99613820909912132</v>
      </c>
      <c r="Q2497" s="18">
        <v>43984</v>
      </c>
      <c r="R2497" s="86">
        <v>10.576000000000001</v>
      </c>
      <c r="S2497" s="86">
        <v>10.4229847328216</v>
      </c>
      <c r="T2497" s="15"/>
      <c r="U2497" s="19">
        <v>-9.4559117314929595E-5</v>
      </c>
      <c r="V2497" s="51">
        <v>3.2457003635499901E-2</v>
      </c>
      <c r="W2497" s="19">
        <v>-5.6699863853282295E-4</v>
      </c>
      <c r="X2497" s="51">
        <v>0.732217387212586</v>
      </c>
      <c r="Y2497" s="19">
        <v>1.52635041868052E-2</v>
      </c>
      <c r="Z2497" s="51">
        <v>20.858023876935501</v>
      </c>
      <c r="AA2497" s="19">
        <v>3.3720972251103397E-2</v>
      </c>
      <c r="AB2497" s="51">
        <v>23.9487641282612</v>
      </c>
      <c r="AC2497" s="19">
        <v>5.8273977869248497E-2</v>
      </c>
      <c r="AD2497" s="51">
        <v>30.113253285177102</v>
      </c>
      <c r="AE2497" s="19">
        <v>7.3793635601759902E-2</v>
      </c>
      <c r="AF2497" s="87">
        <v>25.156595608772498</v>
      </c>
      <c r="AG2497" s="19">
        <v>-3.7812920436408598E-4</v>
      </c>
      <c r="AH2497" s="51">
        <v>-1.83663391226219</v>
      </c>
      <c r="AI2497" s="19">
        <v>1.7901766639624801E-2</v>
      </c>
      <c r="AJ2497" s="51">
        <v>15.5170938709634</v>
      </c>
      <c r="AK2497" s="19"/>
      <c r="AL2497" s="19"/>
      <c r="AM2497" s="51"/>
      <c r="AN2497" s="15"/>
      <c r="AO2497" s="22">
        <v>9.2474471985042293E-3</v>
      </c>
      <c r="AP2497" s="22">
        <v>-9.7418682526040409E-3</v>
      </c>
      <c r="AQ2497" s="22">
        <v>7.8845343723514798E-3</v>
      </c>
      <c r="AR2497" s="22">
        <v>-6.0781715101256902E-3</v>
      </c>
      <c r="AS2497" s="20">
        <v>9</v>
      </c>
      <c r="AT2497" s="20">
        <v>3</v>
      </c>
      <c r="AU2497" s="20">
        <v>7</v>
      </c>
      <c r="AV2497" s="21">
        <v>5</v>
      </c>
      <c r="AW2497" s="15"/>
      <c r="AX2497" s="25">
        <v>1.6499240869288799E-2</v>
      </c>
      <c r="AY2497" s="26">
        <v>0.223869546536207</v>
      </c>
      <c r="AZ2497" s="26">
        <v>0.660072471268904</v>
      </c>
      <c r="BA2497" s="26">
        <v>0.31057524406651299</v>
      </c>
      <c r="BB2497" s="85">
        <v>1.70395627676953E-3</v>
      </c>
      <c r="BC2497" s="88">
        <v>-2.1278646548598799</v>
      </c>
      <c r="BD2497" s="18">
        <v>43745</v>
      </c>
      <c r="BE2497" s="18">
        <v>43783</v>
      </c>
      <c r="BF2497" s="20">
        <v>51</v>
      </c>
      <c r="BG2497" s="18">
        <v>43816</v>
      </c>
    </row>
    <row r="2498" spans="2:59" x14ac:dyDescent="0.25">
      <c r="B2498" s="14" t="s">
        <v>7670</v>
      </c>
      <c r="C2498" s="14" t="s">
        <v>7671</v>
      </c>
      <c r="D2498" s="14" t="s">
        <v>7666</v>
      </c>
      <c r="E2498" s="16" t="s">
        <v>55</v>
      </c>
      <c r="F2498" s="16" t="s">
        <v>691</v>
      </c>
      <c r="G2498" s="81" t="s">
        <v>224</v>
      </c>
      <c r="H2498" s="82" t="s">
        <v>246</v>
      </c>
      <c r="I2498" s="17" t="s">
        <v>31</v>
      </c>
      <c r="J2498" s="17" t="s">
        <v>7672</v>
      </c>
      <c r="L2498" s="18">
        <v>44022</v>
      </c>
      <c r="M2498" s="83">
        <v>1119.9487999994301</v>
      </c>
      <c r="N2498" s="84">
        <v>1119.9487999994301</v>
      </c>
      <c r="O2498" s="84">
        <v>1126.3214999996101</v>
      </c>
      <c r="P2498" s="85">
        <f t="shared" si="38"/>
        <v>0.9943420240134081</v>
      </c>
      <c r="Q2498" s="18">
        <v>43984</v>
      </c>
      <c r="R2498" s="86">
        <v>2373205.0660000001</v>
      </c>
      <c r="S2498" s="86">
        <v>2464256.3200742202</v>
      </c>
      <c r="T2498" s="15"/>
      <c r="U2498" s="19">
        <v>-1.4703867236676201E-4</v>
      </c>
      <c r="V2498" s="51">
        <v>2.7209048130316701E-2</v>
      </c>
      <c r="W2498" s="19">
        <v>-2.0242013069946599E-3</v>
      </c>
      <c r="X2498" s="51">
        <v>0.586497120366403</v>
      </c>
      <c r="Y2498" s="19">
        <v>6.972343499001E-3</v>
      </c>
      <c r="Z2498" s="51">
        <v>20.0289078081551</v>
      </c>
      <c r="AA2498" s="19">
        <v>1.67603354548191E-2</v>
      </c>
      <c r="AB2498" s="51">
        <v>22.252700448647399</v>
      </c>
      <c r="AC2498" s="19">
        <v>3.9147689214587403E-2</v>
      </c>
      <c r="AD2498" s="51">
        <v>28.2006244197255</v>
      </c>
      <c r="AE2498" s="19">
        <v>6.0652994350675699E-2</v>
      </c>
      <c r="AF2498" s="87">
        <v>23.842531483678599</v>
      </c>
      <c r="AG2498" s="19">
        <v>-7.5669374291464898E-4</v>
      </c>
      <c r="AH2498" s="51">
        <v>-1.8744903661172401</v>
      </c>
      <c r="AI2498" s="19">
        <v>9.1909054772259004E-3</v>
      </c>
      <c r="AJ2498" s="51">
        <v>14.646007754723501</v>
      </c>
      <c r="AK2498" s="19"/>
      <c r="AL2498" s="19"/>
      <c r="AM2498" s="51"/>
      <c r="AN2498" s="15"/>
      <c r="AO2498" s="22">
        <v>9.2486115463543701E-3</v>
      </c>
      <c r="AP2498" s="22">
        <v>-9.7528087108003092E-3</v>
      </c>
      <c r="AQ2498" s="22">
        <v>6.3217324623110497E-3</v>
      </c>
      <c r="AR2498" s="22">
        <v>-7.4435521028135597E-3</v>
      </c>
      <c r="AS2498" s="20">
        <v>7</v>
      </c>
      <c r="AT2498" s="20">
        <v>5</v>
      </c>
      <c r="AU2498" s="20">
        <v>7</v>
      </c>
      <c r="AV2498" s="21">
        <v>5</v>
      </c>
      <c r="AW2498" s="15"/>
      <c r="AX2498" s="25">
        <v>1.6459465368552601E-2</v>
      </c>
      <c r="AY2498" s="26">
        <v>-0.69602287072939395</v>
      </c>
      <c r="AZ2498" s="26">
        <v>0.60425119430874497</v>
      </c>
      <c r="BA2498" s="26">
        <v>-0.94392778401197597</v>
      </c>
      <c r="BB2498" s="85">
        <v>1.6998282192866999E-3</v>
      </c>
      <c r="BC2498" s="88">
        <v>-2.2805337744321199</v>
      </c>
      <c r="BD2498" s="18">
        <v>43745</v>
      </c>
      <c r="BE2498" s="18">
        <v>43783</v>
      </c>
      <c r="BF2498" s="20">
        <v>75</v>
      </c>
      <c r="BG2498" s="18">
        <v>43850</v>
      </c>
    </row>
    <row r="2499" spans="2:59" x14ac:dyDescent="0.25">
      <c r="B2499" s="14" t="s">
        <v>7673</v>
      </c>
      <c r="C2499" s="14" t="s">
        <v>7674</v>
      </c>
      <c r="D2499" s="14" t="s">
        <v>7666</v>
      </c>
      <c r="E2499" s="16" t="s">
        <v>505</v>
      </c>
      <c r="F2499" s="16" t="s">
        <v>691</v>
      </c>
      <c r="G2499" s="81" t="s">
        <v>224</v>
      </c>
      <c r="H2499" s="82" t="s">
        <v>246</v>
      </c>
      <c r="I2499" s="17" t="s">
        <v>31</v>
      </c>
      <c r="J2499" s="17" t="s">
        <v>7675</v>
      </c>
      <c r="L2499" s="18">
        <v>44022</v>
      </c>
      <c r="M2499" s="83">
        <v>4244.2932000011197</v>
      </c>
      <c r="N2499" s="84">
        <v>4244.2932000011197</v>
      </c>
      <c r="O2499" s="84">
        <v>4261.80110000074</v>
      </c>
      <c r="P2499" s="85">
        <f t="shared" si="38"/>
        <v>0.99589190119651116</v>
      </c>
      <c r="Q2499" s="18">
        <v>43984</v>
      </c>
      <c r="R2499" s="86">
        <v>1318528.0759999999</v>
      </c>
      <c r="S2499" s="86">
        <v>1479073.9068847699</v>
      </c>
      <c r="T2499" s="15"/>
      <c r="U2499" s="19">
        <v>-1.06084148683294E-4</v>
      </c>
      <c r="V2499" s="51">
        <v>3.1304500498663401E-2</v>
      </c>
      <c r="W2499" s="19">
        <v>-7.9629433093941803E-4</v>
      </c>
      <c r="X2499" s="51">
        <v>0.70928781797192597</v>
      </c>
      <c r="Y2499" s="19">
        <v>1.45122113353864E-2</v>
      </c>
      <c r="Z2499" s="51">
        <v>20.7828945918009</v>
      </c>
      <c r="AA2499" s="19">
        <v>3.2147570758752401E-2</v>
      </c>
      <c r="AB2499" s="51">
        <v>23.791423979040701</v>
      </c>
      <c r="AC2499" s="19">
        <v>7.0816255552927004E-2</v>
      </c>
      <c r="AD2499" s="51">
        <v>31.3674810535449</v>
      </c>
      <c r="AE2499" s="19">
        <v>0.109495656914078</v>
      </c>
      <c r="AF2499" s="87">
        <v>28.726797740004301</v>
      </c>
      <c r="AG2499" s="19">
        <v>-3.47145748492039E-4</v>
      </c>
      <c r="AH2499" s="51">
        <v>-1.83353556667498</v>
      </c>
      <c r="AI2499" s="19">
        <v>1.7164227483590401E-2</v>
      </c>
      <c r="AJ2499" s="51">
        <v>15.4433399553527</v>
      </c>
      <c r="AK2499" s="19"/>
      <c r="AL2499" s="19"/>
      <c r="AM2499" s="51"/>
      <c r="AN2499" s="15"/>
      <c r="AO2499" s="22">
        <v>9.2900668605579995E-3</v>
      </c>
      <c r="AP2499" s="22">
        <v>-9.7121111421074602E-3</v>
      </c>
      <c r="AQ2499" s="22">
        <v>7.6012698809790899E-3</v>
      </c>
      <c r="AR2499" s="22">
        <v>-6.1783961045875904E-3</v>
      </c>
      <c r="AS2499" s="20">
        <v>9</v>
      </c>
      <c r="AT2499" s="20">
        <v>3</v>
      </c>
      <c r="AU2499" s="20">
        <v>7</v>
      </c>
      <c r="AV2499" s="21">
        <v>5</v>
      </c>
      <c r="AW2499" s="15"/>
      <c r="AX2499" s="25">
        <v>1.6494707923720899E-2</v>
      </c>
      <c r="AY2499" s="26">
        <v>0.15414186412817801</v>
      </c>
      <c r="AZ2499" s="26">
        <v>0.655573589044252</v>
      </c>
      <c r="BA2499" s="26">
        <v>0.21363813939274201</v>
      </c>
      <c r="BB2499" s="85">
        <v>1.7035395590983199E-3</v>
      </c>
      <c r="BC2499" s="88">
        <v>-2.1278281781851498</v>
      </c>
      <c r="BD2499" s="18">
        <v>43745</v>
      </c>
      <c r="BE2499" s="18">
        <v>43783</v>
      </c>
      <c r="BF2499" s="20">
        <v>60</v>
      </c>
      <c r="BG2499" s="18">
        <v>43829</v>
      </c>
    </row>
    <row r="2500" spans="2:59" x14ac:dyDescent="0.25">
      <c r="B2500" s="14" t="s">
        <v>7676</v>
      </c>
      <c r="C2500" s="14" t="s">
        <v>7677</v>
      </c>
      <c r="D2500" s="14" t="s">
        <v>7678</v>
      </c>
      <c r="E2500" s="16" t="s">
        <v>27</v>
      </c>
      <c r="F2500" s="16" t="s">
        <v>691</v>
      </c>
      <c r="G2500" s="81" t="s">
        <v>703</v>
      </c>
      <c r="H2500" s="82" t="s">
        <v>728</v>
      </c>
      <c r="I2500" s="17" t="s">
        <v>411</v>
      </c>
      <c r="J2500" s="17" t="s">
        <v>7679</v>
      </c>
      <c r="L2500" s="18">
        <v>44022</v>
      </c>
      <c r="M2500" s="83">
        <v>100756.20155394101</v>
      </c>
      <c r="N2500" s="84">
        <v>100756.20155394101</v>
      </c>
      <c r="O2500" s="84">
        <v>111571.95646905901</v>
      </c>
      <c r="P2500" s="85">
        <f t="shared" si="38"/>
        <v>0.90306027376944487</v>
      </c>
      <c r="Q2500" s="18">
        <v>43910</v>
      </c>
      <c r="R2500" s="86">
        <v>87120963.971625</v>
      </c>
      <c r="S2500" s="86">
        <v>33660291.421937503</v>
      </c>
      <c r="T2500" s="15"/>
      <c r="U2500" s="19">
        <v>-5.6413896609228704E-3</v>
      </c>
      <c r="V2500" s="51">
        <v>-0.52222605072529404</v>
      </c>
      <c r="W2500" s="19">
        <v>1.28851644840324E-2</v>
      </c>
      <c r="X2500" s="51">
        <v>2.0774336994691098</v>
      </c>
      <c r="Y2500" s="19">
        <v>2.7810186267743099E-2</v>
      </c>
      <c r="Z2500" s="51">
        <v>22.1126920850365</v>
      </c>
      <c r="AA2500" s="19">
        <v>0.153246942785772</v>
      </c>
      <c r="AB2500" s="51">
        <v>35.901361181749998</v>
      </c>
      <c r="AC2500" s="19">
        <v>0.244866193737835</v>
      </c>
      <c r="AD2500" s="51">
        <v>48.772474872064798</v>
      </c>
      <c r="AE2500" s="19">
        <v>0.230661596597347</v>
      </c>
      <c r="AF2500" s="87">
        <v>40.843391708331197</v>
      </c>
      <c r="AG2500" s="19">
        <v>-4.2347576945758199E-2</v>
      </c>
      <c r="AH2500" s="51">
        <v>-6.0335786864015999</v>
      </c>
      <c r="AI2500" s="19">
        <v>5.60864795461384E-2</v>
      </c>
      <c r="AJ2500" s="51">
        <v>19.335565161600201</v>
      </c>
      <c r="AK2500" s="19">
        <v>0.76315074726473497</v>
      </c>
      <c r="AL2500" s="19">
        <v>3.5925351554396898E-2</v>
      </c>
      <c r="AM2500" s="51">
        <v>-48.113424632581903</v>
      </c>
      <c r="AN2500" s="15"/>
      <c r="AO2500" s="22">
        <v>3.6613769561881802E-2</v>
      </c>
      <c r="AP2500" s="22">
        <v>-2.3543241173683799E-2</v>
      </c>
      <c r="AQ2500" s="22">
        <v>0.142269252086408</v>
      </c>
      <c r="AR2500" s="22">
        <v>-9.9366442415921505E-2</v>
      </c>
      <c r="AS2500" s="20">
        <v>8</v>
      </c>
      <c r="AT2500" s="20">
        <v>4</v>
      </c>
      <c r="AU2500" s="20">
        <v>7</v>
      </c>
      <c r="AV2500" s="21">
        <v>5</v>
      </c>
      <c r="AW2500" s="15"/>
      <c r="AX2500" s="25">
        <v>0.13580526904494</v>
      </c>
      <c r="AY2500" s="26">
        <v>1.1713458773665499</v>
      </c>
      <c r="AZ2500" s="26">
        <v>1.0353634246857799</v>
      </c>
      <c r="BA2500" s="26">
        <v>1.8476537501683199</v>
      </c>
      <c r="BB2500" s="85">
        <v>1.40550962400084E-2</v>
      </c>
      <c r="BC2500" s="88">
        <v>-11.6517309514311</v>
      </c>
      <c r="BD2500" s="18">
        <v>43910</v>
      </c>
      <c r="BE2500" s="18">
        <v>43990</v>
      </c>
      <c r="BF2500" s="20"/>
      <c r="BG2500" s="18"/>
    </row>
    <row r="2501" spans="2:59" x14ac:dyDescent="0.25">
      <c r="B2501" s="14" t="s">
        <v>7680</v>
      </c>
      <c r="C2501" s="14" t="s">
        <v>7681</v>
      </c>
      <c r="D2501" s="14" t="s">
        <v>7682</v>
      </c>
      <c r="E2501" s="16" t="s">
        <v>36</v>
      </c>
      <c r="F2501" s="16" t="s">
        <v>691</v>
      </c>
      <c r="G2501" s="81" t="s">
        <v>115</v>
      </c>
      <c r="H2501" s="82" t="s">
        <v>1656</v>
      </c>
      <c r="I2501" s="17" t="s">
        <v>31</v>
      </c>
      <c r="J2501" s="17" t="s">
        <v>7683</v>
      </c>
      <c r="L2501" s="18">
        <v>44022</v>
      </c>
      <c r="M2501" s="83">
        <v>1521.5369000006499</v>
      </c>
      <c r="N2501" s="84">
        <v>1521.5369000006499</v>
      </c>
      <c r="O2501" s="84">
        <v>1707.8336999993801</v>
      </c>
      <c r="P2501" s="85">
        <f t="shared" si="38"/>
        <v>0.89091631111460223</v>
      </c>
      <c r="Q2501" s="18">
        <v>43843</v>
      </c>
      <c r="R2501" s="86">
        <v>1718095.939</v>
      </c>
      <c r="S2501" s="86">
        <v>1850013.9515039099</v>
      </c>
      <c r="T2501" s="15"/>
      <c r="U2501" s="19">
        <v>9.6055852300196403E-3</v>
      </c>
      <c r="V2501" s="51">
        <v>1.0024714383689599</v>
      </c>
      <c r="W2501" s="19">
        <v>6.4116964844288304E-2</v>
      </c>
      <c r="X2501" s="51">
        <v>7.2006137354983402</v>
      </c>
      <c r="Y2501" s="19">
        <v>-0.10772581627592399</v>
      </c>
      <c r="Z2501" s="51">
        <v>8.5590918306552304</v>
      </c>
      <c r="AA2501" s="19">
        <v>-0.102166172943689</v>
      </c>
      <c r="AB2501" s="51">
        <v>10.3600496087893</v>
      </c>
      <c r="AC2501" s="19">
        <v>-0.14212948687330901</v>
      </c>
      <c r="AD2501" s="51">
        <v>10.0729068109213</v>
      </c>
      <c r="AE2501" s="19">
        <v>-0.16459248310740801</v>
      </c>
      <c r="AF2501" s="87">
        <v>1.31798373785568</v>
      </c>
      <c r="AG2501" s="19">
        <v>2.8487013663834701E-2</v>
      </c>
      <c r="AH2501" s="51">
        <v>1.0498803745576899</v>
      </c>
      <c r="AI2501" s="19">
        <v>-6.2149127307784498E-2</v>
      </c>
      <c r="AJ2501" s="51">
        <v>7.5120044762152203</v>
      </c>
      <c r="AK2501" s="19">
        <v>0.52153690000006503</v>
      </c>
      <c r="AL2501" s="19">
        <v>3.4336203332713901E-2</v>
      </c>
      <c r="AM2501" s="51">
        <v>9.2548677962040493</v>
      </c>
      <c r="AN2501" s="15"/>
      <c r="AO2501" s="22">
        <v>4.5582748276501703E-2</v>
      </c>
      <c r="AP2501" s="22">
        <v>-0.122605269928463</v>
      </c>
      <c r="AQ2501" s="22">
        <v>9.4155518494517296E-2</v>
      </c>
      <c r="AR2501" s="22">
        <v>-0.13986375011067101</v>
      </c>
      <c r="AS2501" s="20">
        <v>6</v>
      </c>
      <c r="AT2501" s="20">
        <v>6</v>
      </c>
      <c r="AU2501" s="20">
        <v>6</v>
      </c>
      <c r="AV2501" s="21">
        <v>6</v>
      </c>
      <c r="AW2501" s="15"/>
      <c r="AX2501" s="25">
        <v>0.26056213235599002</v>
      </c>
      <c r="AY2501" s="26">
        <v>-0.34709294608046498</v>
      </c>
      <c r="AZ2501" s="26">
        <v>0.53116333537036597</v>
      </c>
      <c r="BA2501" s="26">
        <v>-0.44405749389261501</v>
      </c>
      <c r="BB2501" s="85">
        <v>2.6386903905440701E-2</v>
      </c>
      <c r="BC2501" s="88">
        <v>-33.776637619943401</v>
      </c>
      <c r="BD2501" s="18">
        <v>43843</v>
      </c>
      <c r="BE2501" s="18">
        <v>43913</v>
      </c>
      <c r="BF2501" s="20"/>
      <c r="BG2501" s="18"/>
    </row>
    <row r="2502" spans="2:59" x14ac:dyDescent="0.25">
      <c r="B2502" s="14" t="s">
        <v>7684</v>
      </c>
      <c r="C2502" s="14" t="s">
        <v>7685</v>
      </c>
      <c r="D2502" s="14" t="s">
        <v>7682</v>
      </c>
      <c r="E2502" s="16" t="s">
        <v>77</v>
      </c>
      <c r="F2502" s="16" t="s">
        <v>691</v>
      </c>
      <c r="G2502" s="81" t="s">
        <v>115</v>
      </c>
      <c r="H2502" s="82" t="s">
        <v>1656</v>
      </c>
      <c r="I2502" s="17" t="s">
        <v>31</v>
      </c>
      <c r="J2502" s="17" t="s">
        <v>64</v>
      </c>
      <c r="L2502" s="18">
        <v>44022</v>
      </c>
      <c r="M2502" s="83">
        <v>2002.24770000018</v>
      </c>
      <c r="N2502" s="84">
        <v>2002.24770000018</v>
      </c>
      <c r="O2502" s="84">
        <v>2203.8605999983802</v>
      </c>
      <c r="P2502" s="85">
        <f t="shared" si="38"/>
        <v>0.90851830646713849</v>
      </c>
      <c r="Q2502" s="18">
        <v>43843</v>
      </c>
      <c r="R2502" s="86">
        <v>217398.14600000001</v>
      </c>
      <c r="S2502" s="86">
        <v>202003.773606934</v>
      </c>
      <c r="T2502" s="15"/>
      <c r="U2502" s="19">
        <v>9.7159267061215394E-3</v>
      </c>
      <c r="V2502" s="51">
        <v>1.01350558597915</v>
      </c>
      <c r="W2502" s="19">
        <v>6.7611832368129399E-2</v>
      </c>
      <c r="X2502" s="51">
        <v>7.5501004878824496</v>
      </c>
      <c r="Y2502" s="19">
        <v>-8.9798623083915993E-2</v>
      </c>
      <c r="Z2502" s="51">
        <v>10.351811149856101</v>
      </c>
      <c r="AA2502" s="19">
        <v>-6.5473455330938998E-2</v>
      </c>
      <c r="AB2502" s="51">
        <v>14.0293213700643</v>
      </c>
      <c r="AC2502" s="19">
        <v>-7.0625143572251595E-2</v>
      </c>
      <c r="AD2502" s="51">
        <v>17.223341141041601</v>
      </c>
      <c r="AE2502" s="19">
        <v>-5.80214744531986E-2</v>
      </c>
      <c r="AF2502" s="87">
        <v>11.9750846032839</v>
      </c>
      <c r="AG2502" s="19">
        <v>2.9611766112793699E-2</v>
      </c>
      <c r="AH2502" s="51">
        <v>1.16235561945359</v>
      </c>
      <c r="AI2502" s="19">
        <v>-4.2259954361725201E-2</v>
      </c>
      <c r="AJ2502" s="51">
        <v>9.5009217708284304</v>
      </c>
      <c r="AK2502" s="19">
        <v>1.0022476999985499</v>
      </c>
      <c r="AL2502" s="19">
        <v>5.7431661251030199E-2</v>
      </c>
      <c r="AM2502" s="51">
        <v>57.325947796052802</v>
      </c>
      <c r="AN2502" s="15"/>
      <c r="AO2502" s="22">
        <v>4.5697104929786299E-2</v>
      </c>
      <c r="AP2502" s="22">
        <v>-0.12231744477961901</v>
      </c>
      <c r="AQ2502" s="22">
        <v>9.7749224576546098E-2</v>
      </c>
      <c r="AR2502" s="22">
        <v>-0.136944282407057</v>
      </c>
      <c r="AS2502" s="20">
        <v>6</v>
      </c>
      <c r="AT2502" s="20">
        <v>6</v>
      </c>
      <c r="AU2502" s="20">
        <v>6</v>
      </c>
      <c r="AV2502" s="21">
        <v>6</v>
      </c>
      <c r="AW2502" s="15"/>
      <c r="AX2502" s="25">
        <v>0.260467066217971</v>
      </c>
      <c r="AY2502" s="26">
        <v>-0.210761585261935</v>
      </c>
      <c r="AZ2502" s="26">
        <v>0.75049959264742905</v>
      </c>
      <c r="BA2502" s="26">
        <v>-0.27094236167522501</v>
      </c>
      <c r="BB2502" s="85">
        <v>2.6382689022975699E-2</v>
      </c>
      <c r="BC2502" s="88">
        <v>-33.268029747356202</v>
      </c>
      <c r="BD2502" s="18">
        <v>43843</v>
      </c>
      <c r="BE2502" s="18">
        <v>43913</v>
      </c>
      <c r="BF2502" s="20"/>
      <c r="BG2502" s="18"/>
    </row>
    <row r="2503" spans="2:59" x14ac:dyDescent="0.25">
      <c r="B2503" s="14" t="s">
        <v>7686</v>
      </c>
      <c r="C2503" s="14" t="s">
        <v>7687</v>
      </c>
      <c r="D2503" s="14" t="s">
        <v>7682</v>
      </c>
      <c r="E2503" s="16" t="s">
        <v>43</v>
      </c>
      <c r="F2503" s="16" t="s">
        <v>691</v>
      </c>
      <c r="G2503" s="81" t="s">
        <v>115</v>
      </c>
      <c r="H2503" s="82" t="s">
        <v>1656</v>
      </c>
      <c r="I2503" s="17" t="s">
        <v>31</v>
      </c>
      <c r="J2503" s="17" t="s">
        <v>7688</v>
      </c>
      <c r="L2503" s="18">
        <v>44022</v>
      </c>
      <c r="M2503" s="83">
        <v>1654.0138000007701</v>
      </c>
      <c r="N2503" s="84">
        <v>1654.0138000007701</v>
      </c>
      <c r="O2503" s="84">
        <v>1851.99620000087</v>
      </c>
      <c r="P2503" s="85">
        <f t="shared" ref="P2503:P2566" si="39">IFERROR(N2503/O2503,"")</f>
        <v>0.89309783680981258</v>
      </c>
      <c r="Q2503" s="18">
        <v>43843</v>
      </c>
      <c r="R2503" s="86">
        <v>358755.34499999997</v>
      </c>
      <c r="S2503" s="86">
        <v>407265.93140820297</v>
      </c>
      <c r="T2503" s="15"/>
      <c r="U2503" s="19">
        <v>9.6193827739625704E-3</v>
      </c>
      <c r="V2503" s="51">
        <v>1.0038511927632501</v>
      </c>
      <c r="W2503" s="19">
        <v>6.4553085163424798E-2</v>
      </c>
      <c r="X2503" s="51">
        <v>7.2442257674119901</v>
      </c>
      <c r="Y2503" s="19">
        <v>-0.105504341809137</v>
      </c>
      <c r="Z2503" s="51">
        <v>8.7812392773339507</v>
      </c>
      <c r="AA2503" s="19">
        <v>-9.7659684806858396E-2</v>
      </c>
      <c r="AB2503" s="51">
        <v>10.810698422472299</v>
      </c>
      <c r="AC2503" s="19">
        <v>-0.133501567436761</v>
      </c>
      <c r="AD2503" s="51">
        <v>10.935698754576199</v>
      </c>
      <c r="AE2503" s="19">
        <v>-0.15196014266344701</v>
      </c>
      <c r="AF2503" s="87">
        <v>2.5812177822517701</v>
      </c>
      <c r="AG2503" s="19">
        <v>2.8627509536818301E-2</v>
      </c>
      <c r="AH2503" s="51">
        <v>1.06392996185605</v>
      </c>
      <c r="AI2503" s="19">
        <v>-5.9685696596716298E-2</v>
      </c>
      <c r="AJ2503" s="51">
        <v>7.7583475473220496</v>
      </c>
      <c r="AK2503" s="19">
        <v>0.65401380000053899</v>
      </c>
      <c r="AL2503" s="19">
        <v>4.1305100548925097E-2</v>
      </c>
      <c r="AM2503" s="51">
        <v>22.502557796251502</v>
      </c>
      <c r="AN2503" s="15"/>
      <c r="AO2503" s="22">
        <v>4.55970523962606E-2</v>
      </c>
      <c r="AP2503" s="22">
        <v>-0.122569193418749</v>
      </c>
      <c r="AQ2503" s="22">
        <v>9.4603971130709397E-2</v>
      </c>
      <c r="AR2503" s="22">
        <v>-0.13949902333668401</v>
      </c>
      <c r="AS2503" s="20">
        <v>6</v>
      </c>
      <c r="AT2503" s="20">
        <v>6</v>
      </c>
      <c r="AU2503" s="20">
        <v>6</v>
      </c>
      <c r="AV2503" s="21">
        <v>6</v>
      </c>
      <c r="AW2503" s="15"/>
      <c r="AX2503" s="25">
        <v>0.26054982302157398</v>
      </c>
      <c r="AY2503" s="26">
        <v>-0.33034407167178897</v>
      </c>
      <c r="AZ2503" s="26">
        <v>0.55813378423044901</v>
      </c>
      <c r="BA2503" s="26">
        <v>-0.42288425803462798</v>
      </c>
      <c r="BB2503" s="85">
        <v>2.6386333647860701E-2</v>
      </c>
      <c r="BC2503" s="88">
        <v>-33.713276517577498</v>
      </c>
      <c r="BD2503" s="18">
        <v>43843</v>
      </c>
      <c r="BE2503" s="18">
        <v>43913</v>
      </c>
      <c r="BF2503" s="20"/>
      <c r="BG2503" s="18"/>
    </row>
    <row r="2504" spans="2:59" x14ac:dyDescent="0.25">
      <c r="B2504" s="14" t="s">
        <v>7689</v>
      </c>
      <c r="C2504" s="14" t="s">
        <v>7690</v>
      </c>
      <c r="D2504" s="14" t="s">
        <v>7682</v>
      </c>
      <c r="E2504" s="16" t="s">
        <v>257</v>
      </c>
      <c r="F2504" s="16" t="s">
        <v>691</v>
      </c>
      <c r="G2504" s="81" t="s">
        <v>115</v>
      </c>
      <c r="H2504" s="82" t="s">
        <v>1656</v>
      </c>
      <c r="I2504" s="17" t="s">
        <v>31</v>
      </c>
      <c r="J2504" s="17" t="s">
        <v>7691</v>
      </c>
      <c r="L2504" s="18">
        <v>44022</v>
      </c>
      <c r="M2504" s="83">
        <v>1468.83799999952</v>
      </c>
      <c r="N2504" s="84">
        <v>1468.83799999952</v>
      </c>
      <c r="O2504" s="84">
        <v>1640.6374999992499</v>
      </c>
      <c r="P2504" s="85">
        <f t="shared" si="39"/>
        <v>0.895284912115072</v>
      </c>
      <c r="Q2504" s="18">
        <v>43843</v>
      </c>
      <c r="R2504" s="86">
        <v>616676.84900000005</v>
      </c>
      <c r="S2504" s="86">
        <v>668649.98784765601</v>
      </c>
      <c r="T2504" s="15"/>
      <c r="U2504" s="19">
        <v>9.6331967160949699E-3</v>
      </c>
      <c r="V2504" s="51">
        <v>1.00523258697649</v>
      </c>
      <c r="W2504" s="19">
        <v>6.4989660702849505E-2</v>
      </c>
      <c r="X2504" s="51">
        <v>7.2878833213544603</v>
      </c>
      <c r="Y2504" s="19">
        <v>-0.10327706269803499</v>
      </c>
      <c r="Z2504" s="51">
        <v>9.0039671884442196</v>
      </c>
      <c r="AA2504" s="19">
        <v>-9.3129902014916305E-2</v>
      </c>
      <c r="AB2504" s="51">
        <v>11.263676701666601</v>
      </c>
      <c r="AC2504" s="19">
        <v>-0.12478602859118799</v>
      </c>
      <c r="AD2504" s="51">
        <v>11.807252639133401</v>
      </c>
      <c r="AE2504" s="19">
        <v>-0.13913640877042799</v>
      </c>
      <c r="AF2504" s="87">
        <v>3.8635911715537099</v>
      </c>
      <c r="AG2504" s="19">
        <v>2.8768131760443801E-2</v>
      </c>
      <c r="AH2504" s="51">
        <v>1.0779921842186</v>
      </c>
      <c r="AI2504" s="19">
        <v>-5.7215487890061902E-2</v>
      </c>
      <c r="AJ2504" s="51">
        <v>8.00536841798748</v>
      </c>
      <c r="AK2504" s="19">
        <v>0.46883799999894099</v>
      </c>
      <c r="AL2504" s="19">
        <v>3.1407757312990697E-2</v>
      </c>
      <c r="AM2504" s="51">
        <v>3.9849777960916999</v>
      </c>
      <c r="AN2504" s="15"/>
      <c r="AO2504" s="22">
        <v>4.5611394883962902E-2</v>
      </c>
      <c r="AP2504" s="22">
        <v>-0.122533274498855</v>
      </c>
      <c r="AQ2504" s="22">
        <v>9.50528514040343E-2</v>
      </c>
      <c r="AR2504" s="22">
        <v>-0.13913466994476001</v>
      </c>
      <c r="AS2504" s="20">
        <v>6</v>
      </c>
      <c r="AT2504" s="20">
        <v>6</v>
      </c>
      <c r="AU2504" s="20">
        <v>6</v>
      </c>
      <c r="AV2504" s="21">
        <v>6</v>
      </c>
      <c r="AW2504" s="15"/>
      <c r="AX2504" s="25">
        <v>0.26053766066441297</v>
      </c>
      <c r="AY2504" s="26">
        <v>-0.31351005294664003</v>
      </c>
      <c r="AZ2504" s="26">
        <v>0.585235164226106</v>
      </c>
      <c r="BA2504" s="26">
        <v>-0.40157617785644101</v>
      </c>
      <c r="BB2504" s="85">
        <v>2.6385776944735002E-2</v>
      </c>
      <c r="BC2504" s="88">
        <v>-33.649834286945399</v>
      </c>
      <c r="BD2504" s="18">
        <v>43843</v>
      </c>
      <c r="BE2504" s="18">
        <v>43913</v>
      </c>
      <c r="BF2504" s="20"/>
      <c r="BG2504" s="18"/>
    </row>
    <row r="2505" spans="2:59" x14ac:dyDescent="0.25">
      <c r="B2505" s="14" t="s">
        <v>7692</v>
      </c>
      <c r="C2505" s="14" t="s">
        <v>7693</v>
      </c>
      <c r="D2505" s="14" t="s">
        <v>7682</v>
      </c>
      <c r="E2505" s="16" t="s">
        <v>51</v>
      </c>
      <c r="F2505" s="16" t="s">
        <v>691</v>
      </c>
      <c r="G2505" s="81" t="s">
        <v>115</v>
      </c>
      <c r="H2505" s="82" t="s">
        <v>1656</v>
      </c>
      <c r="I2505" s="17" t="s">
        <v>31</v>
      </c>
      <c r="J2505" s="17" t="s">
        <v>7694</v>
      </c>
      <c r="L2505" s="18">
        <v>44022</v>
      </c>
      <c r="M2505" s="83">
        <v>959.09410000033699</v>
      </c>
      <c r="N2505" s="84">
        <v>959.09410000033699</v>
      </c>
      <c r="O2505" s="84">
        <v>1070.7926000002799</v>
      </c>
      <c r="P2505" s="85">
        <f t="shared" si="39"/>
        <v>0.89568614874634578</v>
      </c>
      <c r="Q2505" s="18">
        <v>43843</v>
      </c>
      <c r="R2505" s="86">
        <v>1999.202</v>
      </c>
      <c r="S2505" s="86">
        <v>39.359786259532001</v>
      </c>
      <c r="T2505" s="15"/>
      <c r="U2505" s="19">
        <v>9.6332085577159905E-3</v>
      </c>
      <c r="V2505" s="51">
        <v>1.0052337711385899</v>
      </c>
      <c r="W2505" s="19">
        <v>6.5017668786822497E-2</v>
      </c>
      <c r="X2505" s="51">
        <v>7.2906841297517504</v>
      </c>
      <c r="Y2505" s="19">
        <v>-0.10285837385075899</v>
      </c>
      <c r="Z2505" s="51">
        <v>9.0458360731718095</v>
      </c>
      <c r="AA2505" s="19">
        <v>-8.9261125188349999E-2</v>
      </c>
      <c r="AB2505" s="51">
        <v>11.6505543843232</v>
      </c>
      <c r="AC2505" s="19">
        <v>-0.11543590896690099</v>
      </c>
      <c r="AD2505" s="51">
        <v>12.7422646015621</v>
      </c>
      <c r="AE2505" s="19">
        <v>-0.124771598293592</v>
      </c>
      <c r="AF2505" s="87">
        <v>5.3000722192373404</v>
      </c>
      <c r="AG2505" s="19">
        <v>2.8917468316649299E-2</v>
      </c>
      <c r="AH2505" s="51">
        <v>1.0929258398391499</v>
      </c>
      <c r="AI2505" s="19">
        <v>-5.6578397036937497E-2</v>
      </c>
      <c r="AJ2505" s="51">
        <v>8.0690775032999191</v>
      </c>
      <c r="AK2505" s="19">
        <v>-4.09058999994159E-2</v>
      </c>
      <c r="AL2505" s="19">
        <v>-3.3537805284140601E-3</v>
      </c>
      <c r="AM2505" s="51">
        <v>-46.989412203722203</v>
      </c>
      <c r="AN2505" s="15"/>
      <c r="AO2505" s="22">
        <v>4.5648837465705597E-2</v>
      </c>
      <c r="AP2505" s="22">
        <v>-0.122553998130606</v>
      </c>
      <c r="AQ2505" s="22">
        <v>9.4866284407617102E-2</v>
      </c>
      <c r="AR2505" s="22">
        <v>-0.13927793852053599</v>
      </c>
      <c r="AS2505" s="20">
        <v>6</v>
      </c>
      <c r="AT2505" s="20">
        <v>6</v>
      </c>
      <c r="AU2505" s="20">
        <v>6</v>
      </c>
      <c r="AV2505" s="21">
        <v>6</v>
      </c>
      <c r="AW2505" s="15"/>
      <c r="AX2505" s="25">
        <v>0.260553430010041</v>
      </c>
      <c r="AY2505" s="26">
        <v>-0.299189480471796</v>
      </c>
      <c r="AZ2505" s="26">
        <v>0.60832299261346601</v>
      </c>
      <c r="BA2505" s="26">
        <v>-0.38329377422178401</v>
      </c>
      <c r="BB2505" s="85">
        <v>2.63869206172603E-2</v>
      </c>
      <c r="BC2505" s="88">
        <v>-33.5834502404905</v>
      </c>
      <c r="BD2505" s="18">
        <v>43843</v>
      </c>
      <c r="BE2505" s="18">
        <v>43913</v>
      </c>
      <c r="BF2505" s="20"/>
      <c r="BG2505" s="18"/>
    </row>
    <row r="2506" spans="2:59" x14ac:dyDescent="0.25">
      <c r="B2506" s="14" t="s">
        <v>7695</v>
      </c>
      <c r="C2506" s="14" t="s">
        <v>7696</v>
      </c>
      <c r="D2506" s="14" t="s">
        <v>7682</v>
      </c>
      <c r="E2506" s="16" t="s">
        <v>55</v>
      </c>
      <c r="F2506" s="16" t="s">
        <v>691</v>
      </c>
      <c r="G2506" s="81" t="s">
        <v>115</v>
      </c>
      <c r="H2506" s="82" t="s">
        <v>1656</v>
      </c>
      <c r="I2506" s="17" t="s">
        <v>31</v>
      </c>
      <c r="J2506" s="17" t="s">
        <v>64</v>
      </c>
      <c r="L2506" s="18">
        <v>44022</v>
      </c>
      <c r="M2506" s="83">
        <v>991.41930000018306</v>
      </c>
      <c r="N2506" s="84">
        <v>991.41930000018306</v>
      </c>
      <c r="O2506" s="84">
        <v>1107.37839999981</v>
      </c>
      <c r="P2506" s="85">
        <f t="shared" si="39"/>
        <v>0.89528502632916918</v>
      </c>
      <c r="Q2506" s="18">
        <v>43843</v>
      </c>
      <c r="R2506" s="86">
        <v>140003.212</v>
      </c>
      <c r="S2506" s="86">
        <v>143043.959236572</v>
      </c>
      <c r="T2506" s="15"/>
      <c r="U2506" s="19">
        <v>9.6331835957244004E-3</v>
      </c>
      <c r="V2506" s="51">
        <v>1.0052312749394301</v>
      </c>
      <c r="W2506" s="19">
        <v>6.4989636050086105E-2</v>
      </c>
      <c r="X2506" s="51">
        <v>7.2878808560781199</v>
      </c>
      <c r="Y2506" s="19">
        <v>-0.10327690105536</v>
      </c>
      <c r="Z2506" s="51">
        <v>9.0039833527116606</v>
      </c>
      <c r="AA2506" s="19">
        <v>-9.3130169419018805E-2</v>
      </c>
      <c r="AB2506" s="51">
        <v>11.2636499612563</v>
      </c>
      <c r="AC2506" s="19">
        <v>-0.12478639827619201</v>
      </c>
      <c r="AD2506" s="51">
        <v>11.807215670632999</v>
      </c>
      <c r="AE2506" s="19">
        <v>-0.13913695166687801</v>
      </c>
      <c r="AF2506" s="87">
        <v>3.8635368819086602</v>
      </c>
      <c r="AG2506" s="19">
        <v>2.87681089339458E-2</v>
      </c>
      <c r="AH2506" s="51">
        <v>1.0779899015687999</v>
      </c>
      <c r="AI2506" s="19">
        <v>-5.7215555469156201E-2</v>
      </c>
      <c r="AJ2506" s="51">
        <v>8.0053616600780497</v>
      </c>
      <c r="AK2506" s="19">
        <v>-8.5806999995838903E-3</v>
      </c>
      <c r="AL2506" s="19">
        <v>-1.55777105101151E-3</v>
      </c>
      <c r="AM2506" s="51">
        <v>-4.9735811595383002</v>
      </c>
      <c r="AN2506" s="15"/>
      <c r="AO2506" s="22">
        <v>4.5611327866936301E-2</v>
      </c>
      <c r="AP2506" s="22">
        <v>-0.122533302781521</v>
      </c>
      <c r="AQ2506" s="22">
        <v>9.5052668346470498E-2</v>
      </c>
      <c r="AR2506" s="22">
        <v>-0.13913449986110199</v>
      </c>
      <c r="AS2506" s="20">
        <v>6</v>
      </c>
      <c r="AT2506" s="20">
        <v>6</v>
      </c>
      <c r="AU2506" s="20">
        <v>6</v>
      </c>
      <c r="AV2506" s="21">
        <v>6</v>
      </c>
      <c r="AW2506" s="15"/>
      <c r="AX2506" s="25">
        <v>0.26053763286065101</v>
      </c>
      <c r="AY2506" s="26">
        <v>-0.31351131757674</v>
      </c>
      <c r="AZ2506" s="26">
        <v>0.58523405515552396</v>
      </c>
      <c r="BA2506" s="26">
        <v>-0.40157777134436401</v>
      </c>
      <c r="BB2506" s="85">
        <v>2.6385773884540002E-2</v>
      </c>
      <c r="BC2506" s="88">
        <v>-33.649843630672002</v>
      </c>
      <c r="BD2506" s="18">
        <v>43843</v>
      </c>
      <c r="BE2506" s="18">
        <v>43913</v>
      </c>
      <c r="BF2506" s="20"/>
      <c r="BG2506" s="18"/>
    </row>
    <row r="2507" spans="2:59" x14ac:dyDescent="0.25">
      <c r="B2507" s="14" t="s">
        <v>7697</v>
      </c>
      <c r="C2507" s="14" t="s">
        <v>7698</v>
      </c>
      <c r="D2507" s="14" t="s">
        <v>7699</v>
      </c>
      <c r="E2507" s="16" t="s">
        <v>36</v>
      </c>
      <c r="F2507" s="16" t="s">
        <v>691</v>
      </c>
      <c r="G2507" s="81" t="s">
        <v>205</v>
      </c>
      <c r="H2507" s="82" t="s">
        <v>1222</v>
      </c>
      <c r="I2507" s="17" t="s">
        <v>31</v>
      </c>
      <c r="J2507" s="17" t="s">
        <v>7700</v>
      </c>
      <c r="L2507" s="18">
        <v>44022</v>
      </c>
      <c r="M2507" s="83">
        <v>4279.7814000025401</v>
      </c>
      <c r="N2507" s="84">
        <v>4279.7814000025401</v>
      </c>
      <c r="O2507" s="84">
        <v>4316.5631999969501</v>
      </c>
      <c r="P2507" s="85">
        <f t="shared" si="39"/>
        <v>0.991478915449579</v>
      </c>
      <c r="Q2507" s="18">
        <v>43976</v>
      </c>
      <c r="R2507" s="86">
        <v>40428933.740999997</v>
      </c>
      <c r="S2507" s="86">
        <v>45924126.006624997</v>
      </c>
      <c r="T2507" s="15"/>
      <c r="U2507" s="19">
        <v>-1.8590159261293599E-3</v>
      </c>
      <c r="V2507" s="51">
        <v>-0.143988677245943</v>
      </c>
      <c r="W2507" s="19">
        <v>5.4501706690643897E-3</v>
      </c>
      <c r="X2507" s="51">
        <v>1.33393431797231</v>
      </c>
      <c r="Y2507" s="19">
        <v>2.7827497337057101E-2</v>
      </c>
      <c r="Z2507" s="51">
        <v>22.1144231919607</v>
      </c>
      <c r="AA2507" s="19">
        <v>4.2181453693046898E-2</v>
      </c>
      <c r="AB2507" s="51">
        <v>24.794812272477401</v>
      </c>
      <c r="AC2507" s="19">
        <v>0.102881812446867</v>
      </c>
      <c r="AD2507" s="51">
        <v>34.574036742967998</v>
      </c>
      <c r="AE2507" s="19">
        <v>0.12544586894364301</v>
      </c>
      <c r="AF2507" s="87">
        <v>30.3218189429608</v>
      </c>
      <c r="AG2507" s="19">
        <v>-1.08905526576564E-3</v>
      </c>
      <c r="AH2507" s="51">
        <v>-1.90772651840234</v>
      </c>
      <c r="AI2507" s="19">
        <v>3.0552630289093899E-2</v>
      </c>
      <c r="AJ2507" s="51">
        <v>16.782180235895801</v>
      </c>
      <c r="AK2507" s="19">
        <v>0.91938244751887399</v>
      </c>
      <c r="AL2507" s="19">
        <v>4.1413709062908297E-2</v>
      </c>
      <c r="AM2507" s="51">
        <v>-32.490254607167998</v>
      </c>
      <c r="AN2507" s="15"/>
      <c r="AO2507" s="22">
        <v>3.6211639462635503E-2</v>
      </c>
      <c r="AP2507" s="22">
        <v>-4.6229248645467999E-2</v>
      </c>
      <c r="AQ2507" s="22">
        <v>4.4206756685525803E-2</v>
      </c>
      <c r="AR2507" s="22">
        <v>-2.8920728120283502E-2</v>
      </c>
      <c r="AS2507" s="20">
        <v>6</v>
      </c>
      <c r="AT2507" s="20">
        <v>6</v>
      </c>
      <c r="AU2507" s="20">
        <v>7</v>
      </c>
      <c r="AV2507" s="21">
        <v>5</v>
      </c>
      <c r="AW2507" s="15"/>
      <c r="AX2507" s="25">
        <v>7.4092518976685798E-2</v>
      </c>
      <c r="AY2507" s="26">
        <v>0.28670884799021201</v>
      </c>
      <c r="AZ2507" s="26">
        <v>0.70529440836344304</v>
      </c>
      <c r="BA2507" s="26">
        <v>0.38606599795230101</v>
      </c>
      <c r="BB2507" s="85">
        <v>7.6152802005890396E-3</v>
      </c>
      <c r="BC2507" s="88">
        <v>-9.4768633364874404</v>
      </c>
      <c r="BD2507" s="18">
        <v>43747</v>
      </c>
      <c r="BE2507" s="18">
        <v>43783</v>
      </c>
      <c r="BF2507" s="20">
        <v>154</v>
      </c>
      <c r="BG2507" s="18">
        <v>43963</v>
      </c>
    </row>
    <row r="2508" spans="2:59" x14ac:dyDescent="0.25">
      <c r="B2508" s="14" t="s">
        <v>7701</v>
      </c>
      <c r="C2508" s="14" t="s">
        <v>7702</v>
      </c>
      <c r="D2508" s="14" t="s">
        <v>7699</v>
      </c>
      <c r="E2508" s="16" t="s">
        <v>77</v>
      </c>
      <c r="F2508" s="16" t="s">
        <v>691</v>
      </c>
      <c r="G2508" s="81" t="s">
        <v>205</v>
      </c>
      <c r="H2508" s="82" t="s">
        <v>1222</v>
      </c>
      <c r="I2508" s="17" t="s">
        <v>31</v>
      </c>
      <c r="J2508" s="17" t="s">
        <v>64</v>
      </c>
      <c r="L2508" s="18">
        <v>44022</v>
      </c>
      <c r="M2508" s="83">
        <v>2132.8955999985301</v>
      </c>
      <c r="N2508" s="84">
        <v>2132.8955999985301</v>
      </c>
      <c r="O2508" s="84">
        <v>2150.03999999911</v>
      </c>
      <c r="P2508" s="85">
        <f t="shared" si="39"/>
        <v>0.9920260088181676</v>
      </c>
      <c r="Q2508" s="18">
        <v>43984</v>
      </c>
      <c r="R2508" s="86">
        <v>989084.25699999998</v>
      </c>
      <c r="S2508" s="86">
        <v>948271.03106152301</v>
      </c>
      <c r="T2508" s="15"/>
      <c r="U2508" s="19">
        <v>-1.8447355032549201E-3</v>
      </c>
      <c r="V2508" s="51">
        <v>-0.14256063495849999</v>
      </c>
      <c r="W2508" s="19">
        <v>5.8813692303374401E-3</v>
      </c>
      <c r="X2508" s="51">
        <v>1.3770541740996101</v>
      </c>
      <c r="Y2508" s="19">
        <v>3.0504473783366799E-2</v>
      </c>
      <c r="Z2508" s="51">
        <v>22.382120836584399</v>
      </c>
      <c r="AA2508" s="19">
        <v>4.7654399177190498E-2</v>
      </c>
      <c r="AB2508" s="51">
        <v>25.342106820870001</v>
      </c>
      <c r="AC2508" s="19">
        <v>0.114487738230382</v>
      </c>
      <c r="AD2508" s="51">
        <v>35.734629321319503</v>
      </c>
      <c r="AE2508" s="19">
        <v>0.14325308568732001</v>
      </c>
      <c r="AF2508" s="87">
        <v>32.102540617343003</v>
      </c>
      <c r="AG2508" s="19">
        <v>-9.4631362298969201E-4</v>
      </c>
      <c r="AH2508" s="51">
        <v>-1.8934523541247501</v>
      </c>
      <c r="AI2508" s="19">
        <v>3.3384357466275098E-2</v>
      </c>
      <c r="AJ2508" s="51">
        <v>17.065352953621201</v>
      </c>
      <c r="AK2508" s="19">
        <v>1.0928181327541799</v>
      </c>
      <c r="AL2508" s="19">
        <v>4.7035856814545703E-2</v>
      </c>
      <c r="AM2508" s="51">
        <v>-15.146686083637199</v>
      </c>
      <c r="AN2508" s="15"/>
      <c r="AO2508" s="22">
        <v>3.6226504034857498E-2</v>
      </c>
      <c r="AP2508" s="22">
        <v>-4.6215577038310598E-2</v>
      </c>
      <c r="AQ2508" s="22">
        <v>4.46545403738128E-2</v>
      </c>
      <c r="AR2508" s="22">
        <v>-2.84891865103418E-2</v>
      </c>
      <c r="AS2508" s="20">
        <v>6</v>
      </c>
      <c r="AT2508" s="20">
        <v>6</v>
      </c>
      <c r="AU2508" s="20">
        <v>7</v>
      </c>
      <c r="AV2508" s="21">
        <v>5</v>
      </c>
      <c r="AW2508" s="15"/>
      <c r="AX2508" s="25">
        <v>7.4100123354437497E-2</v>
      </c>
      <c r="AY2508" s="26">
        <v>0.35498011628487802</v>
      </c>
      <c r="AZ2508" s="26">
        <v>0.72365458166132202</v>
      </c>
      <c r="BA2508" s="26">
        <v>0.478710155551198</v>
      </c>
      <c r="BB2508" s="85">
        <v>7.6161817312458899E-3</v>
      </c>
      <c r="BC2508" s="88">
        <v>-9.4301369299500895</v>
      </c>
      <c r="BD2508" s="18">
        <v>43747</v>
      </c>
      <c r="BE2508" s="18">
        <v>43783</v>
      </c>
      <c r="BF2508" s="20">
        <v>153</v>
      </c>
      <c r="BG2508" s="18">
        <v>43962</v>
      </c>
    </row>
    <row r="2509" spans="2:59" x14ac:dyDescent="0.25">
      <c r="B2509" s="14" t="s">
        <v>7703</v>
      </c>
      <c r="C2509" s="14" t="s">
        <v>7704</v>
      </c>
      <c r="D2509" s="14" t="s">
        <v>7699</v>
      </c>
      <c r="E2509" s="16" t="s">
        <v>55</v>
      </c>
      <c r="F2509" s="16" t="s">
        <v>691</v>
      </c>
      <c r="G2509" s="81" t="s">
        <v>205</v>
      </c>
      <c r="H2509" s="82" t="s">
        <v>1222</v>
      </c>
      <c r="I2509" s="17" t="s">
        <v>31</v>
      </c>
      <c r="J2509" s="17" t="s">
        <v>64</v>
      </c>
      <c r="L2509" s="18">
        <v>44022</v>
      </c>
      <c r="M2509" s="83">
        <v>1237.10119999945</v>
      </c>
      <c r="N2509" s="84">
        <v>1237.10119999945</v>
      </c>
      <c r="O2509" s="84">
        <v>1247.17469999939</v>
      </c>
      <c r="P2509" s="85">
        <f t="shared" si="39"/>
        <v>0.99192294391479807</v>
      </c>
      <c r="Q2509" s="18">
        <v>43984</v>
      </c>
      <c r="R2509" s="86">
        <v>7645646.6150000002</v>
      </c>
      <c r="S2509" s="86">
        <v>12355167.310406299</v>
      </c>
      <c r="T2509" s="15"/>
      <c r="U2509" s="19">
        <v>-1.8475202750778399E-3</v>
      </c>
      <c r="V2509" s="51">
        <v>-0.14283911214079101</v>
      </c>
      <c r="W2509" s="19">
        <v>5.79884627768479E-3</v>
      </c>
      <c r="X2509" s="51">
        <v>1.3688018788343499</v>
      </c>
      <c r="Y2509" s="19">
        <v>2.9991532614076302E-2</v>
      </c>
      <c r="Z2509" s="51">
        <v>22.330826719669901</v>
      </c>
      <c r="AA2509" s="19">
        <v>4.66049668630149E-2</v>
      </c>
      <c r="AB2509" s="51">
        <v>25.2371635894524</v>
      </c>
      <c r="AC2509" s="19">
        <v>0.11225772274701699</v>
      </c>
      <c r="AD2509" s="51">
        <v>35.511627772939399</v>
      </c>
      <c r="AE2509" s="19">
        <v>0.139825316018687</v>
      </c>
      <c r="AF2509" s="87">
        <v>31.759763650479702</v>
      </c>
      <c r="AG2509" s="19">
        <v>-9.7366815953137099E-4</v>
      </c>
      <c r="AH2509" s="51">
        <v>-1.89618780777892</v>
      </c>
      <c r="AI2509" s="19">
        <v>3.28419372654025E-2</v>
      </c>
      <c r="AJ2509" s="51">
        <v>17.011110933526702</v>
      </c>
      <c r="AK2509" s="19">
        <v>0.237101200000325</v>
      </c>
      <c r="AL2509" s="19">
        <v>3.9241601960384301E-2</v>
      </c>
      <c r="AM2509" s="51">
        <v>19.5946088404453</v>
      </c>
      <c r="AN2509" s="15"/>
      <c r="AO2509" s="22">
        <v>3.6223664519639001E-2</v>
      </c>
      <c r="AP2509" s="22">
        <v>-4.6218222297320602E-2</v>
      </c>
      <c r="AQ2509" s="22">
        <v>4.4568913341208799E-2</v>
      </c>
      <c r="AR2509" s="22">
        <v>-2.8571780680067601E-2</v>
      </c>
      <c r="AS2509" s="20">
        <v>6</v>
      </c>
      <c r="AT2509" s="20">
        <v>6</v>
      </c>
      <c r="AU2509" s="20">
        <v>7</v>
      </c>
      <c r="AV2509" s="21">
        <v>5</v>
      </c>
      <c r="AW2509" s="15"/>
      <c r="AX2509" s="25">
        <v>7.4098680734386996E-2</v>
      </c>
      <c r="AY2509" s="26">
        <v>0.34189017419475898</v>
      </c>
      <c r="AZ2509" s="26">
        <v>0.720133931257806</v>
      </c>
      <c r="BA2509" s="26">
        <v>0.46092629851546002</v>
      </c>
      <c r="BB2509" s="85">
        <v>7.6160104335849599E-3</v>
      </c>
      <c r="BC2509" s="88">
        <v>-9.4390730159648193</v>
      </c>
      <c r="BD2509" s="18">
        <v>43747</v>
      </c>
      <c r="BE2509" s="18">
        <v>43783</v>
      </c>
      <c r="BF2509" s="20">
        <v>153</v>
      </c>
      <c r="BG2509" s="18">
        <v>43962</v>
      </c>
    </row>
    <row r="2510" spans="2:59" x14ac:dyDescent="0.25">
      <c r="B2510" s="14" t="s">
        <v>7705</v>
      </c>
      <c r="C2510" s="14" t="s">
        <v>7706</v>
      </c>
      <c r="D2510" s="14" t="s">
        <v>7707</v>
      </c>
      <c r="E2510" s="16" t="s">
        <v>36</v>
      </c>
      <c r="F2510" s="16" t="s">
        <v>691</v>
      </c>
      <c r="G2510" s="81" t="s">
        <v>145</v>
      </c>
      <c r="H2510" s="82" t="s">
        <v>182</v>
      </c>
      <c r="I2510" s="17" t="s">
        <v>31</v>
      </c>
      <c r="J2510" s="17" t="s">
        <v>7708</v>
      </c>
      <c r="L2510" s="18">
        <v>44022</v>
      </c>
      <c r="M2510" s="83">
        <v>1462.0914999991701</v>
      </c>
      <c r="N2510" s="84">
        <v>1462.0914999991701</v>
      </c>
      <c r="O2510" s="84">
        <v>1559.83149999939</v>
      </c>
      <c r="P2510" s="85">
        <f t="shared" si="39"/>
        <v>0.93733938569630237</v>
      </c>
      <c r="Q2510" s="18">
        <v>43843</v>
      </c>
      <c r="R2510" s="86">
        <v>5577352.4539999999</v>
      </c>
      <c r="S2510" s="86">
        <v>5875704.8666015603</v>
      </c>
      <c r="T2510" s="15"/>
      <c r="U2510" s="19">
        <v>5.1612694751384004E-3</v>
      </c>
      <c r="V2510" s="51">
        <v>0.55803986288083296</v>
      </c>
      <c r="W2510" s="19">
        <v>1.1523940484039499E-2</v>
      </c>
      <c r="X2510" s="51">
        <v>1.9413112994698201</v>
      </c>
      <c r="Y2510" s="19">
        <v>-5.6519038990736598E-2</v>
      </c>
      <c r="Z2510" s="51">
        <v>13.679769559181301</v>
      </c>
      <c r="AA2510" s="19">
        <v>-1.21339786810495E-2</v>
      </c>
      <c r="AB2510" s="51">
        <v>19.3632690350641</v>
      </c>
      <c r="AC2510" s="19">
        <v>-2.04934514849811E-2</v>
      </c>
      <c r="AD2510" s="51">
        <v>22.236510349757701</v>
      </c>
      <c r="AE2510" s="19">
        <v>-1.0390921886028101E-2</v>
      </c>
      <c r="AF2510" s="87">
        <v>16.738139859982802</v>
      </c>
      <c r="AG2510" s="19">
        <v>-2.1543790326177298E-3</v>
      </c>
      <c r="AH2510" s="51">
        <v>-2.0142588950875502</v>
      </c>
      <c r="AI2510" s="19">
        <v>-4.2261214701284203E-2</v>
      </c>
      <c r="AJ2510" s="51">
        <v>9.5007957368652605</v>
      </c>
      <c r="AK2510" s="19">
        <v>0.46209149999951499</v>
      </c>
      <c r="AL2510" s="19">
        <v>2.53558126660209E-2</v>
      </c>
      <c r="AM2510" s="51">
        <v>-55.113527322711903</v>
      </c>
      <c r="AN2510" s="15"/>
      <c r="AO2510" s="22">
        <v>2.47976879145426E-2</v>
      </c>
      <c r="AP2510" s="22">
        <v>-4.4150215606350698E-2</v>
      </c>
      <c r="AQ2510" s="22">
        <v>3.8591274549617097E-2</v>
      </c>
      <c r="AR2510" s="22">
        <v>-6.6577655698929497E-2</v>
      </c>
      <c r="AS2510" s="20">
        <v>7</v>
      </c>
      <c r="AT2510" s="20">
        <v>5</v>
      </c>
      <c r="AU2510" s="20">
        <v>7</v>
      </c>
      <c r="AV2510" s="21">
        <v>5</v>
      </c>
      <c r="AW2510" s="15"/>
      <c r="AX2510" s="25">
        <v>0.120107325409335</v>
      </c>
      <c r="AY2510" s="26">
        <v>-0.219216120516876</v>
      </c>
      <c r="AZ2510" s="26">
        <v>0.64116845059106697</v>
      </c>
      <c r="BA2510" s="26">
        <v>-0.28545551444176498</v>
      </c>
      <c r="BB2510" s="85">
        <v>1.2329523518801601E-2</v>
      </c>
      <c r="BC2510" s="88">
        <v>-16.1904859594943</v>
      </c>
      <c r="BD2510" s="18">
        <v>43843</v>
      </c>
      <c r="BE2510" s="18">
        <v>43913</v>
      </c>
      <c r="BF2510" s="20"/>
      <c r="BG2510" s="18"/>
    </row>
    <row r="2511" spans="2:59" x14ac:dyDescent="0.25">
      <c r="B2511" s="14" t="s">
        <v>7709</v>
      </c>
      <c r="C2511" s="14" t="s">
        <v>7710</v>
      </c>
      <c r="D2511" s="14" t="s">
        <v>7707</v>
      </c>
      <c r="E2511" s="16" t="s">
        <v>77</v>
      </c>
      <c r="F2511" s="16" t="s">
        <v>691</v>
      </c>
      <c r="G2511" s="81" t="s">
        <v>145</v>
      </c>
      <c r="H2511" s="82" t="s">
        <v>182</v>
      </c>
      <c r="I2511" s="17" t="s">
        <v>31</v>
      </c>
      <c r="J2511" s="17" t="s">
        <v>64</v>
      </c>
      <c r="L2511" s="18">
        <v>44022</v>
      </c>
      <c r="M2511" s="83">
        <v>1937.46719999984</v>
      </c>
      <c r="N2511" s="84">
        <v>1937.46719999984</v>
      </c>
      <c r="O2511" s="84">
        <v>2041.8657000009</v>
      </c>
      <c r="P2511" s="85">
        <f t="shared" si="39"/>
        <v>0.94887102516046284</v>
      </c>
      <c r="Q2511" s="18">
        <v>43843</v>
      </c>
      <c r="R2511" s="86">
        <v>562585.17000000004</v>
      </c>
      <c r="S2511" s="86">
        <v>551295.78047753905</v>
      </c>
      <c r="T2511" s="15"/>
      <c r="U2511" s="19">
        <v>5.2299301987659402E-3</v>
      </c>
      <c r="V2511" s="51">
        <v>0.56490593524358701</v>
      </c>
      <c r="W2511" s="19">
        <v>1.35990411581588E-2</v>
      </c>
      <c r="X2511" s="51">
        <v>2.1488213668817502</v>
      </c>
      <c r="Y2511" s="19">
        <v>-4.4716081115475398E-2</v>
      </c>
      <c r="Z2511" s="51">
        <v>14.8600653467001</v>
      </c>
      <c r="AA2511" s="19">
        <v>1.2908992128359401E-2</v>
      </c>
      <c r="AB2511" s="51">
        <v>21.8675661160087</v>
      </c>
      <c r="AC2511" s="19">
        <v>2.9765045361273199E-2</v>
      </c>
      <c r="AD2511" s="51">
        <v>27.262360034394099</v>
      </c>
      <c r="AE2511" s="19">
        <v>6.6725923492413103E-2</v>
      </c>
      <c r="AF2511" s="87">
        <v>24.449824397830501</v>
      </c>
      <c r="AG2511" s="19">
        <v>-1.4724343491252501E-3</v>
      </c>
      <c r="AH2511" s="51">
        <v>-1.9460644267383</v>
      </c>
      <c r="AI2511" s="19">
        <v>-2.9617185888127999E-2</v>
      </c>
      <c r="AJ2511" s="51">
        <v>10.765198618188199</v>
      </c>
      <c r="AK2511" s="19">
        <v>0.937467199999373</v>
      </c>
      <c r="AL2511" s="19">
        <v>4.4560443073351101E-2</v>
      </c>
      <c r="AM2511" s="51">
        <v>-7.5759573227260297</v>
      </c>
      <c r="AN2511" s="15"/>
      <c r="AO2511" s="22">
        <v>2.4867694004569799E-2</v>
      </c>
      <c r="AP2511" s="22">
        <v>-4.3954305678198601E-2</v>
      </c>
      <c r="AQ2511" s="22">
        <v>4.0721810377362999E-2</v>
      </c>
      <c r="AR2511" s="22">
        <v>-6.4598850472975797E-2</v>
      </c>
      <c r="AS2511" s="20">
        <v>7</v>
      </c>
      <c r="AT2511" s="20">
        <v>5</v>
      </c>
      <c r="AU2511" s="20">
        <v>7</v>
      </c>
      <c r="AV2511" s="21">
        <v>5</v>
      </c>
      <c r="AW2511" s="15"/>
      <c r="AX2511" s="25">
        <v>0.120084288323123</v>
      </c>
      <c r="AY2511" s="26">
        <v>-2.4762064428756499E-2</v>
      </c>
      <c r="AZ2511" s="26">
        <v>0.74238139097087696</v>
      </c>
      <c r="BA2511" s="26">
        <v>-3.2454087392011402E-2</v>
      </c>
      <c r="BB2511" s="85">
        <v>1.2328594528807999E-2</v>
      </c>
      <c r="BC2511" s="88">
        <v>-15.788785716911701</v>
      </c>
      <c r="BD2511" s="18">
        <v>43843</v>
      </c>
      <c r="BE2511" s="18">
        <v>43913</v>
      </c>
      <c r="BF2511" s="20"/>
      <c r="BG2511" s="18"/>
    </row>
    <row r="2512" spans="2:59" x14ac:dyDescent="0.25">
      <c r="B2512" s="14" t="s">
        <v>7711</v>
      </c>
      <c r="C2512" s="14" t="s">
        <v>7712</v>
      </c>
      <c r="D2512" s="14" t="s">
        <v>7707</v>
      </c>
      <c r="E2512" s="16" t="s">
        <v>55</v>
      </c>
      <c r="F2512" s="16" t="s">
        <v>691</v>
      </c>
      <c r="G2512" s="81" t="s">
        <v>145</v>
      </c>
      <c r="H2512" s="82" t="s">
        <v>182</v>
      </c>
      <c r="I2512" s="17" t="s">
        <v>31</v>
      </c>
      <c r="J2512" s="17" t="s">
        <v>64</v>
      </c>
      <c r="L2512" s="18">
        <v>44022</v>
      </c>
      <c r="M2512" s="83">
        <v>1047.4813999999301</v>
      </c>
      <c r="N2512" s="84">
        <v>1047.4813999999301</v>
      </c>
      <c r="O2512" s="84">
        <v>1114.7751000001999</v>
      </c>
      <c r="P2512" s="85">
        <f t="shared" si="39"/>
        <v>0.93963472991076158</v>
      </c>
      <c r="Q2512" s="18">
        <v>43843</v>
      </c>
      <c r="R2512" s="86">
        <v>2387733.34</v>
      </c>
      <c r="S2512" s="86">
        <v>2338473.5391562502</v>
      </c>
      <c r="T2512" s="15"/>
      <c r="U2512" s="19">
        <v>5.1749918384302899E-3</v>
      </c>
      <c r="V2512" s="51">
        <v>0.559412099210022</v>
      </c>
      <c r="W2512" s="19">
        <v>1.19385754442192E-2</v>
      </c>
      <c r="X2512" s="51">
        <v>1.9827747954877899</v>
      </c>
      <c r="Y2512" s="19">
        <v>-5.4169893606740502E-2</v>
      </c>
      <c r="Z2512" s="51">
        <v>13.9146840975736</v>
      </c>
      <c r="AA2512" s="19">
        <v>-7.17538228855119E-3</v>
      </c>
      <c r="AB2512" s="51">
        <v>19.859128674317599</v>
      </c>
      <c r="AC2512" s="19">
        <v>-1.0641156528436099E-2</v>
      </c>
      <c r="AD2512" s="51">
        <v>23.221739845408599</v>
      </c>
      <c r="AE2512" s="19">
        <v>4.5734558116237202E-3</v>
      </c>
      <c r="AF2512" s="87">
        <v>18.234577629773401</v>
      </c>
      <c r="AG2512" s="19">
        <v>-2.01810290400317E-3</v>
      </c>
      <c r="AH2512" s="51">
        <v>-2.0006312822261001</v>
      </c>
      <c r="AI2512" s="19">
        <v>-3.9745259831761401E-2</v>
      </c>
      <c r="AJ2512" s="51">
        <v>9.7523912238248194</v>
      </c>
      <c r="AK2512" s="19">
        <v>4.7481400000833701E-2</v>
      </c>
      <c r="AL2512" s="19">
        <v>8.4272212352516397E-3</v>
      </c>
      <c r="AM2512" s="51">
        <v>0.63262884050345702</v>
      </c>
      <c r="AN2512" s="15"/>
      <c r="AO2512" s="22">
        <v>2.4811651555865E-2</v>
      </c>
      <c r="AP2512" s="22">
        <v>-4.4111037235779797E-2</v>
      </c>
      <c r="AQ2512" s="22">
        <v>3.9017441136820701E-2</v>
      </c>
      <c r="AR2512" s="22">
        <v>-6.6181935545537293E-2</v>
      </c>
      <c r="AS2512" s="20">
        <v>7</v>
      </c>
      <c r="AT2512" s="20">
        <v>5</v>
      </c>
      <c r="AU2512" s="20">
        <v>7</v>
      </c>
      <c r="AV2512" s="21">
        <v>5</v>
      </c>
      <c r="AW2512" s="15"/>
      <c r="AX2512" s="25">
        <v>0.12010224110083099</v>
      </c>
      <c r="AY2512" s="26">
        <v>-0.18070611786174601</v>
      </c>
      <c r="AZ2512" s="26">
        <v>0.66122049494424595</v>
      </c>
      <c r="BA2512" s="26">
        <v>-0.23561484436117999</v>
      </c>
      <c r="BB2512" s="85">
        <v>1.2329288321179801E-2</v>
      </c>
      <c r="BC2512" s="88">
        <v>-16.110289869277</v>
      </c>
      <c r="BD2512" s="18">
        <v>43843</v>
      </c>
      <c r="BE2512" s="18">
        <v>43913</v>
      </c>
      <c r="BF2512" s="20"/>
      <c r="BG2512" s="18"/>
    </row>
    <row r="2513" spans="2:59" x14ac:dyDescent="0.25">
      <c r="B2513" s="14" t="s">
        <v>7713</v>
      </c>
      <c r="C2513" s="14" t="s">
        <v>7714</v>
      </c>
      <c r="D2513" s="14" t="s">
        <v>7715</v>
      </c>
      <c r="E2513" s="16" t="s">
        <v>36</v>
      </c>
      <c r="F2513" s="16" t="s">
        <v>172</v>
      </c>
      <c r="G2513" s="81" t="s">
        <v>115</v>
      </c>
      <c r="H2513" s="82" t="s">
        <v>395</v>
      </c>
      <c r="I2513" s="17" t="s">
        <v>411</v>
      </c>
      <c r="J2513" s="17" t="s">
        <v>7716</v>
      </c>
      <c r="L2513" s="18">
        <v>44022</v>
      </c>
      <c r="M2513" s="83">
        <v>61068.121667981097</v>
      </c>
      <c r="N2513" s="84">
        <v>61068.121667981097</v>
      </c>
      <c r="O2513" s="84">
        <v>61867.884774029299</v>
      </c>
      <c r="P2513" s="85">
        <f t="shared" si="39"/>
        <v>0.98707304914384397</v>
      </c>
      <c r="Q2513" s="18">
        <v>44021</v>
      </c>
      <c r="R2513" s="86">
        <v>2479350.0345625002</v>
      </c>
      <c r="S2513" s="86">
        <v>1840514.7366464799</v>
      </c>
      <c r="T2513" s="15"/>
      <c r="U2513" s="19">
        <v>-1.2926950856126501E-2</v>
      </c>
      <c r="V2513" s="51">
        <v>-1.2507821702456601</v>
      </c>
      <c r="W2513" s="19">
        <v>0.102654936825274</v>
      </c>
      <c r="X2513" s="51">
        <v>11.054410933589701</v>
      </c>
      <c r="Y2513" s="19">
        <v>4.3928020191742703E-2</v>
      </c>
      <c r="Z2513" s="51">
        <v>23.7244754774147</v>
      </c>
      <c r="AA2513" s="19">
        <v>0.24827564839681099</v>
      </c>
      <c r="AB2513" s="51">
        <v>45.404231742839301</v>
      </c>
      <c r="AC2513" s="19">
        <v>0.223518798371661</v>
      </c>
      <c r="AD2513" s="51">
        <v>46.637735335447402</v>
      </c>
      <c r="AE2513" s="19">
        <v>0.250806851238012</v>
      </c>
      <c r="AF2513" s="87">
        <v>42.857917172426802</v>
      </c>
      <c r="AG2513" s="19">
        <v>3.6717418130137999E-2</v>
      </c>
      <c r="AH2513" s="51">
        <v>1.8729208211880199</v>
      </c>
      <c r="AI2513" s="19">
        <v>9.3343549289856997E-2</v>
      </c>
      <c r="AJ2513" s="51">
        <v>23.061272135993899</v>
      </c>
      <c r="AK2513" s="19">
        <v>0.28973461881279899</v>
      </c>
      <c r="AL2513" s="19">
        <v>2.6148420918616501E-2</v>
      </c>
      <c r="AM2513" s="51">
        <v>47.8366168119828</v>
      </c>
      <c r="AN2513" s="15"/>
      <c r="AO2513" s="22">
        <v>3.5514249575499E-2</v>
      </c>
      <c r="AP2513" s="22">
        <v>-5.1983867652816103E-2</v>
      </c>
      <c r="AQ2513" s="22">
        <v>0.13843435606395399</v>
      </c>
      <c r="AR2513" s="22">
        <v>-9.5704599996679504E-2</v>
      </c>
      <c r="AS2513" s="20">
        <v>7</v>
      </c>
      <c r="AT2513" s="20">
        <v>5</v>
      </c>
      <c r="AU2513" s="20">
        <v>8</v>
      </c>
      <c r="AV2513" s="21">
        <v>4</v>
      </c>
      <c r="AW2513" s="15"/>
      <c r="AX2513" s="25">
        <v>0.19832599290064501</v>
      </c>
      <c r="AY2513" s="26">
        <v>1.2579429467168699</v>
      </c>
      <c r="AZ2513" s="26">
        <v>1.5970606074279201</v>
      </c>
      <c r="BA2513" s="26">
        <v>1.8841445666330401</v>
      </c>
      <c r="BB2513" s="85">
        <v>2.04625801437214E-2</v>
      </c>
      <c r="BC2513" s="88">
        <v>-19.336121513071699</v>
      </c>
      <c r="BD2513" s="18">
        <v>43844</v>
      </c>
      <c r="BE2513" s="18">
        <v>43913</v>
      </c>
      <c r="BF2513" s="20">
        <v>122</v>
      </c>
      <c r="BG2513" s="18">
        <v>44014</v>
      </c>
    </row>
    <row r="2514" spans="2:59" x14ac:dyDescent="0.25">
      <c r="B2514" s="14" t="s">
        <v>7717</v>
      </c>
      <c r="C2514" s="14" t="s">
        <v>7718</v>
      </c>
      <c r="D2514" s="14" t="s">
        <v>7715</v>
      </c>
      <c r="E2514" s="16" t="s">
        <v>5203</v>
      </c>
      <c r="F2514" s="16" t="s">
        <v>172</v>
      </c>
      <c r="G2514" s="81" t="s">
        <v>115</v>
      </c>
      <c r="H2514" s="82" t="s">
        <v>395</v>
      </c>
      <c r="I2514" s="17" t="s">
        <v>411</v>
      </c>
      <c r="J2514" s="17" t="s">
        <v>7719</v>
      </c>
      <c r="L2514" s="18">
        <v>44022</v>
      </c>
      <c r="M2514" s="83">
        <v>1138737.98753929</v>
      </c>
      <c r="N2514" s="84">
        <v>1138737.98753929</v>
      </c>
      <c r="O2514" s="84">
        <v>1153552.9515476199</v>
      </c>
      <c r="P2514" s="85">
        <f t="shared" si="39"/>
        <v>0.98715710103428367</v>
      </c>
      <c r="Q2514" s="18">
        <v>44021</v>
      </c>
      <c r="R2514" s="86">
        <v>1281.5376515998801</v>
      </c>
      <c r="S2514" s="86">
        <v>1115.0497448444401</v>
      </c>
      <c r="T2514" s="15"/>
      <c r="U2514" s="19">
        <v>-1.2842898965573101E-2</v>
      </c>
      <c r="V2514" s="51">
        <v>-1.24237698119032</v>
      </c>
      <c r="W2514" s="19">
        <v>0.10532749303281901</v>
      </c>
      <c r="X2514" s="51">
        <v>11.3216665543441</v>
      </c>
      <c r="Y2514" s="19">
        <v>5.9544263416683001E-2</v>
      </c>
      <c r="Z2514" s="51">
        <v>25.286099799908701</v>
      </c>
      <c r="AA2514" s="19">
        <v>0.28614755129645297</v>
      </c>
      <c r="AB2514" s="51">
        <v>49.191422032832598</v>
      </c>
      <c r="AC2514" s="19">
        <v>0.29896440056123502</v>
      </c>
      <c r="AD2514" s="51">
        <v>54.182295554375699</v>
      </c>
      <c r="AE2514" s="19">
        <v>0.36934789123013601</v>
      </c>
      <c r="AF2514" s="87">
        <v>54.712021171639201</v>
      </c>
      <c r="AG2514" s="19">
        <v>3.7575541431578999E-2</v>
      </c>
      <c r="AH2514" s="51">
        <v>1.95873315133213</v>
      </c>
      <c r="AI2514" s="19">
        <v>0.110606356294738</v>
      </c>
      <c r="AJ2514" s="51">
        <v>24.787552836467501</v>
      </c>
      <c r="AK2514" s="19">
        <v>0.59875066653126896</v>
      </c>
      <c r="AL2514" s="19">
        <v>9.9715490505332099E-2</v>
      </c>
      <c r="AM2514" s="51">
        <v>52.275406862434501</v>
      </c>
      <c r="AN2514" s="15"/>
      <c r="AO2514" s="22">
        <v>3.5593343649452401E-2</v>
      </c>
      <c r="AP2514" s="22">
        <v>-5.1902937259001199E-2</v>
      </c>
      <c r="AQ2514" s="22">
        <v>0.141149376997491</v>
      </c>
      <c r="AR2514" s="22">
        <v>-9.3413412140798804E-2</v>
      </c>
      <c r="AS2514" s="20">
        <v>7</v>
      </c>
      <c r="AT2514" s="20">
        <v>5</v>
      </c>
      <c r="AU2514" s="20">
        <v>8</v>
      </c>
      <c r="AV2514" s="21">
        <v>4</v>
      </c>
      <c r="AW2514" s="15"/>
      <c r="AX2514" s="25">
        <v>0.19819314760679799</v>
      </c>
      <c r="AY2514" s="26">
        <v>1.43939020352991</v>
      </c>
      <c r="AZ2514" s="26">
        <v>1.7337132449847601</v>
      </c>
      <c r="BA2514" s="26">
        <v>2.1706014232077</v>
      </c>
      <c r="BB2514" s="85">
        <v>2.0451404544655799E-2</v>
      </c>
      <c r="BC2514" s="88">
        <v>-18.881699017016199</v>
      </c>
      <c r="BD2514" s="18">
        <v>43844</v>
      </c>
      <c r="BE2514" s="18">
        <v>43913</v>
      </c>
      <c r="BF2514" s="20">
        <v>117</v>
      </c>
      <c r="BG2514" s="18">
        <v>44007</v>
      </c>
    </row>
    <row r="2515" spans="2:59" x14ac:dyDescent="0.25">
      <c r="B2515" s="14" t="s">
        <v>7720</v>
      </c>
      <c r="C2515" s="14" t="s">
        <v>7721</v>
      </c>
      <c r="D2515" s="14" t="s">
        <v>7715</v>
      </c>
      <c r="E2515" s="16" t="s">
        <v>43</v>
      </c>
      <c r="F2515" s="16" t="s">
        <v>172</v>
      </c>
      <c r="G2515" s="81" t="s">
        <v>115</v>
      </c>
      <c r="H2515" s="82" t="s">
        <v>395</v>
      </c>
      <c r="I2515" s="17" t="s">
        <v>411</v>
      </c>
      <c r="J2515" s="17" t="s">
        <v>7722</v>
      </c>
      <c r="L2515" s="18">
        <v>44022</v>
      </c>
      <c r="M2515" s="83">
        <v>82468.2541680336</v>
      </c>
      <c r="N2515" s="84">
        <v>82468.2541680336</v>
      </c>
      <c r="O2515" s="84">
        <v>83543.260463953004</v>
      </c>
      <c r="P2515" s="85">
        <f t="shared" si="39"/>
        <v>0.98713233970101943</v>
      </c>
      <c r="Q2515" s="18">
        <v>44021</v>
      </c>
      <c r="R2515" s="86">
        <v>2105520.8955800799</v>
      </c>
      <c r="S2515" s="86">
        <v>1813291.37472656</v>
      </c>
      <c r="T2515" s="15"/>
      <c r="U2515" s="19">
        <v>-1.2867660298979899E-2</v>
      </c>
      <c r="V2515" s="51">
        <v>-1.244853114531</v>
      </c>
      <c r="W2515" s="19">
        <v>0.104660190630966</v>
      </c>
      <c r="X2515" s="51">
        <v>11.254936314158799</v>
      </c>
      <c r="Y2515" s="19">
        <v>5.5514963503810598E-2</v>
      </c>
      <c r="Z2515" s="51">
        <v>24.883169808628701</v>
      </c>
      <c r="AA2515" s="19">
        <v>0.27631803645635999</v>
      </c>
      <c r="AB2515" s="51">
        <v>48.208470548794097</v>
      </c>
      <c r="AC2515" s="19">
        <v>0.27911584173852999</v>
      </c>
      <c r="AD2515" s="51">
        <v>52.197439672134401</v>
      </c>
      <c r="AE2515" s="19">
        <v>0.33796612333389903</v>
      </c>
      <c r="AF2515" s="87">
        <v>51.573844382015501</v>
      </c>
      <c r="AG2515" s="19">
        <v>3.7346194880228702E-2</v>
      </c>
      <c r="AH2515" s="51">
        <v>1.93579849619709</v>
      </c>
      <c r="AI2515" s="19">
        <v>0.106149716351938</v>
      </c>
      <c r="AJ2515" s="51">
        <v>24.341888842202</v>
      </c>
      <c r="AK2515" s="19">
        <v>0.74185552131500998</v>
      </c>
      <c r="AL2515" s="19">
        <v>5.7914344553864801E-2</v>
      </c>
      <c r="AM2515" s="51">
        <v>93.048707062145695</v>
      </c>
      <c r="AN2515" s="15"/>
      <c r="AO2515" s="22">
        <v>3.5577497203121297E-2</v>
      </c>
      <c r="AP2515" s="22">
        <v>-5.1927343260104002E-2</v>
      </c>
      <c r="AQ2515" s="22">
        <v>0.14051364652739701</v>
      </c>
      <c r="AR2515" s="22">
        <v>-9.3999291219952305E-2</v>
      </c>
      <c r="AS2515" s="20">
        <v>7</v>
      </c>
      <c r="AT2515" s="20">
        <v>5</v>
      </c>
      <c r="AU2515" s="20">
        <v>8</v>
      </c>
      <c r="AV2515" s="21">
        <v>4</v>
      </c>
      <c r="AW2515" s="15"/>
      <c r="AX2515" s="25">
        <v>0.198231687084481</v>
      </c>
      <c r="AY2515" s="26">
        <v>1.39233486201556</v>
      </c>
      <c r="AZ2515" s="26">
        <v>1.6982704264719399</v>
      </c>
      <c r="BA2515" s="26">
        <v>2.0960300466467698</v>
      </c>
      <c r="BB2515" s="85">
        <v>2.0454750743774602E-2</v>
      </c>
      <c r="BC2515" s="88">
        <v>-18.9976625195122</v>
      </c>
      <c r="BD2515" s="18">
        <v>43844</v>
      </c>
      <c r="BE2515" s="18">
        <v>43913</v>
      </c>
      <c r="BF2515" s="20">
        <v>121</v>
      </c>
      <c r="BG2515" s="18">
        <v>44013</v>
      </c>
    </row>
    <row r="2516" spans="2:59" x14ac:dyDescent="0.25">
      <c r="B2516" s="14" t="s">
        <v>7723</v>
      </c>
      <c r="C2516" s="14" t="s">
        <v>7724</v>
      </c>
      <c r="D2516" s="14" t="s">
        <v>7715</v>
      </c>
      <c r="E2516" s="16" t="s">
        <v>83</v>
      </c>
      <c r="F2516" s="16" t="s">
        <v>172</v>
      </c>
      <c r="G2516" s="81" t="s">
        <v>115</v>
      </c>
      <c r="H2516" s="82" t="s">
        <v>395</v>
      </c>
      <c r="I2516" s="17" t="s">
        <v>411</v>
      </c>
      <c r="J2516" s="17" t="s">
        <v>7725</v>
      </c>
      <c r="L2516" s="18">
        <v>44022</v>
      </c>
      <c r="M2516" s="83">
        <v>1037475.76568413</v>
      </c>
      <c r="N2516" s="84">
        <v>1037475.76568413</v>
      </c>
      <c r="O2516" s="84">
        <v>1050964.4019660901</v>
      </c>
      <c r="P2516" s="85">
        <f t="shared" si="39"/>
        <v>0.98716546796758653</v>
      </c>
      <c r="Q2516" s="18">
        <v>44021</v>
      </c>
      <c r="R2516" s="86">
        <v>1329.2159741993</v>
      </c>
      <c r="S2516" s="86">
        <v>1153.97462010956</v>
      </c>
      <c r="T2516" s="15"/>
      <c r="U2516" s="19">
        <v>-1.28345320326844E-2</v>
      </c>
      <c r="V2516" s="51">
        <v>-1.2415402879014401</v>
      </c>
      <c r="W2516" s="19">
        <v>0.10579407410666999</v>
      </c>
      <c r="X2516" s="51">
        <v>11.3683246617293</v>
      </c>
      <c r="Y2516" s="19">
        <v>6.1975607835847803E-2</v>
      </c>
      <c r="Z2516" s="51">
        <v>25.529234241839699</v>
      </c>
      <c r="AA2516" s="19">
        <v>0.29202354119654</v>
      </c>
      <c r="AB2516" s="51">
        <v>49.779021022841299</v>
      </c>
      <c r="AC2516" s="19">
        <v>0.24923262789525299</v>
      </c>
      <c r="AD2516" s="51">
        <v>49.2091182877775</v>
      </c>
      <c r="AE2516" s="19">
        <v>0.322361704089562</v>
      </c>
      <c r="AF2516" s="87">
        <v>50.013402457581797</v>
      </c>
      <c r="AG2516" s="19">
        <v>3.7706761953813797E-2</v>
      </c>
      <c r="AH2516" s="51">
        <v>1.9718552035556101</v>
      </c>
      <c r="AI2516" s="19">
        <v>0.113303183821699</v>
      </c>
      <c r="AJ2516" s="51">
        <v>25.0572355891636</v>
      </c>
      <c r="AK2516" s="19">
        <v>0.49772739379841402</v>
      </c>
      <c r="AL2516" s="19">
        <v>8.6208323955361293E-2</v>
      </c>
      <c r="AM2516" s="51">
        <v>45.717500321567101</v>
      </c>
      <c r="AN2516" s="15"/>
      <c r="AO2516" s="22">
        <v>3.5618002262708601E-2</v>
      </c>
      <c r="AP2516" s="22">
        <v>-5.1895947591256097E-2</v>
      </c>
      <c r="AQ2516" s="22">
        <v>0.14168042965873601</v>
      </c>
      <c r="AR2516" s="22">
        <v>-9.3023663287604003E-2</v>
      </c>
      <c r="AS2516" s="20">
        <v>7</v>
      </c>
      <c r="AT2516" s="20">
        <v>5</v>
      </c>
      <c r="AU2516" s="20">
        <v>8</v>
      </c>
      <c r="AV2516" s="21">
        <v>4</v>
      </c>
      <c r="AW2516" s="15"/>
      <c r="AX2516" s="25">
        <v>0.19818237775907599</v>
      </c>
      <c r="AY2516" s="26">
        <v>1.46757076594986</v>
      </c>
      <c r="AZ2516" s="26">
        <v>1.7549010712427799</v>
      </c>
      <c r="BA2516" s="26">
        <v>2.21549223431066</v>
      </c>
      <c r="BB2516" s="85">
        <v>2.04507248528535E-2</v>
      </c>
      <c r="BC2516" s="88">
        <v>-18.804868256964301</v>
      </c>
      <c r="BD2516" s="18">
        <v>43844</v>
      </c>
      <c r="BE2516" s="18">
        <v>43913</v>
      </c>
      <c r="BF2516" s="20">
        <v>116</v>
      </c>
      <c r="BG2516" s="18">
        <v>44006</v>
      </c>
    </row>
    <row r="2517" spans="2:59" x14ac:dyDescent="0.25">
      <c r="B2517" s="14" t="s">
        <v>7726</v>
      </c>
      <c r="C2517" s="14" t="s">
        <v>7727</v>
      </c>
      <c r="D2517" s="14" t="s">
        <v>7715</v>
      </c>
      <c r="E2517" s="16" t="s">
        <v>458</v>
      </c>
      <c r="F2517" s="16" t="s">
        <v>172</v>
      </c>
      <c r="G2517" s="81" t="s">
        <v>115</v>
      </c>
      <c r="H2517" s="82" t="s">
        <v>395</v>
      </c>
      <c r="I2517" s="17" t="s">
        <v>411</v>
      </c>
      <c r="J2517" s="17" t="s">
        <v>7728</v>
      </c>
      <c r="L2517" s="18">
        <v>44022</v>
      </c>
      <c r="M2517" s="83">
        <v>1040835.6842041</v>
      </c>
      <c r="N2517" s="84">
        <v>1040835.6842041</v>
      </c>
      <c r="O2517" s="84">
        <v>1054440.9685440101</v>
      </c>
      <c r="P2517" s="85">
        <f t="shared" si="39"/>
        <v>0.987097158830336</v>
      </c>
      <c r="Q2517" s="18">
        <v>44021</v>
      </c>
      <c r="R2517" s="86">
        <v>332263.25707861298</v>
      </c>
      <c r="S2517" s="86">
        <v>469883.65895458998</v>
      </c>
      <c r="T2517" s="15"/>
      <c r="U2517" s="19">
        <v>-1.29028411693071E-2</v>
      </c>
      <c r="V2517" s="51">
        <v>-1.2483712015637101</v>
      </c>
      <c r="W2517" s="19">
        <v>0.103474774032366</v>
      </c>
      <c r="X2517" s="51">
        <v>11.136394654298799</v>
      </c>
      <c r="Y2517" s="19">
        <v>4.86608438241092E-2</v>
      </c>
      <c r="Z2517" s="51">
        <v>24.197757840651299</v>
      </c>
      <c r="AA2517" s="19">
        <v>0.25969149388402002</v>
      </c>
      <c r="AB2517" s="51">
        <v>46.545816291589297</v>
      </c>
      <c r="AC2517" s="19">
        <v>0.24601151667040499</v>
      </c>
      <c r="AD2517" s="51">
        <v>48.887007165292701</v>
      </c>
      <c r="AE2517" s="19">
        <v>0.28638546157162598</v>
      </c>
      <c r="AF2517" s="87">
        <v>46.4157782057882</v>
      </c>
      <c r="AG2517" s="19">
        <v>3.69753340910393E-2</v>
      </c>
      <c r="AH2517" s="51">
        <v>1.89871241727815</v>
      </c>
      <c r="AI2517" s="19">
        <v>9.8574245961644893E-2</v>
      </c>
      <c r="AJ2517" s="51">
        <v>23.5843418031582</v>
      </c>
      <c r="AK2517" s="19">
        <v>0.51194155256962404</v>
      </c>
      <c r="AL2517" s="19">
        <v>8.5838098788371994E-2</v>
      </c>
      <c r="AM2517" s="51">
        <v>44.405749114987003</v>
      </c>
      <c r="AN2517" s="15"/>
      <c r="AO2517" s="22">
        <v>3.5540743940146099E-2</v>
      </c>
      <c r="AP2517" s="22">
        <v>-5.19608228660218E-2</v>
      </c>
      <c r="AQ2517" s="22">
        <v>0.13928454176493699</v>
      </c>
      <c r="AR2517" s="22">
        <v>-9.5005295082955896E-2</v>
      </c>
      <c r="AS2517" s="20">
        <v>7</v>
      </c>
      <c r="AT2517" s="20">
        <v>5</v>
      </c>
      <c r="AU2517" s="20">
        <v>8</v>
      </c>
      <c r="AV2517" s="21">
        <v>4</v>
      </c>
      <c r="AW2517" s="15"/>
      <c r="AX2517" s="25">
        <v>0.19828777740680401</v>
      </c>
      <c r="AY2517" s="26">
        <v>1.3126415397619</v>
      </c>
      <c r="AZ2517" s="26">
        <v>1.63826347625763</v>
      </c>
      <c r="BA2517" s="26">
        <v>1.9701550990921499</v>
      </c>
      <c r="BB2517" s="85">
        <v>2.0459415692894299E-2</v>
      </c>
      <c r="BC2517" s="88">
        <v>-19.197530889563499</v>
      </c>
      <c r="BD2517" s="18">
        <v>43844</v>
      </c>
      <c r="BE2517" s="18">
        <v>43913</v>
      </c>
      <c r="BF2517" s="20">
        <v>122</v>
      </c>
      <c r="BG2517" s="18">
        <v>44014</v>
      </c>
    </row>
    <row r="2518" spans="2:59" x14ac:dyDescent="0.25">
      <c r="B2518" s="14" t="s">
        <v>7729</v>
      </c>
      <c r="C2518" s="14" t="s">
        <v>7730</v>
      </c>
      <c r="D2518" s="14" t="s">
        <v>7715</v>
      </c>
      <c r="E2518" s="16" t="s">
        <v>2332</v>
      </c>
      <c r="F2518" s="16" t="s">
        <v>172</v>
      </c>
      <c r="G2518" s="81" t="s">
        <v>115</v>
      </c>
      <c r="H2518" s="82" t="s">
        <v>395</v>
      </c>
      <c r="I2518" s="17" t="s">
        <v>411</v>
      </c>
      <c r="J2518" s="17" t="s">
        <v>64</v>
      </c>
      <c r="L2518" s="18">
        <v>44022</v>
      </c>
      <c r="M2518" s="83">
        <v>83897.587584018707</v>
      </c>
      <c r="N2518" s="84">
        <v>83897.587584018707</v>
      </c>
      <c r="O2518" s="84">
        <v>84990.539226055102</v>
      </c>
      <c r="P2518" s="85">
        <f t="shared" si="39"/>
        <v>0.98714031406331715</v>
      </c>
      <c r="Q2518" s="18">
        <v>44021</v>
      </c>
      <c r="R2518" s="86">
        <v>1145205.1114902301</v>
      </c>
      <c r="S2518" s="86">
        <v>1164904.0308769499</v>
      </c>
      <c r="T2518" s="15"/>
      <c r="U2518" s="19">
        <v>-1.2859685936746201E-2</v>
      </c>
      <c r="V2518" s="51">
        <v>-1.24405567830763</v>
      </c>
      <c r="W2518" s="19">
        <v>0.104912194039644</v>
      </c>
      <c r="X2518" s="51">
        <v>11.280136655026601</v>
      </c>
      <c r="Y2518" s="19">
        <v>5.6986979714565698E-2</v>
      </c>
      <c r="Z2518" s="51">
        <v>25.030371429718802</v>
      </c>
      <c r="AA2518" s="19">
        <v>0.27991500207106601</v>
      </c>
      <c r="AB2518" s="51">
        <v>48.568167110264802</v>
      </c>
      <c r="AC2518" s="19">
        <v>0.28632269497582502</v>
      </c>
      <c r="AD2518" s="51">
        <v>52.918124995834702</v>
      </c>
      <c r="AE2518" s="19">
        <v>0.34728982741246001</v>
      </c>
      <c r="AF2518" s="87">
        <v>52.506214789871599</v>
      </c>
      <c r="AG2518" s="19">
        <v>3.7426069189677898E-2</v>
      </c>
      <c r="AH2518" s="51">
        <v>1.9437859271420199</v>
      </c>
      <c r="AI2518" s="19">
        <v>0.10777823963144301</v>
      </c>
      <c r="AJ2518" s="51">
        <v>24.504741170152599</v>
      </c>
      <c r="AK2518" s="19">
        <v>0.76776220331550604</v>
      </c>
      <c r="AL2518" s="19">
        <v>5.9500021057829103E-2</v>
      </c>
      <c r="AM2518" s="51">
        <v>95.639375262195202</v>
      </c>
      <c r="AN2518" s="15"/>
      <c r="AO2518" s="22">
        <v>3.5585439205533503E-2</v>
      </c>
      <c r="AP2518" s="22">
        <v>-5.1919850830963697E-2</v>
      </c>
      <c r="AQ2518" s="22">
        <v>0.140774217246944</v>
      </c>
      <c r="AR2518" s="22">
        <v>-9.3786271190765505E-2</v>
      </c>
      <c r="AS2518" s="20">
        <v>7</v>
      </c>
      <c r="AT2518" s="20">
        <v>5</v>
      </c>
      <c r="AU2518" s="20">
        <v>8</v>
      </c>
      <c r="AV2518" s="21">
        <v>4</v>
      </c>
      <c r="AW2518" s="15"/>
      <c r="AX2518" s="25">
        <v>0.19822006243193799</v>
      </c>
      <c r="AY2518" s="26">
        <v>1.40955028978897</v>
      </c>
      <c r="AZ2518" s="26">
        <v>1.7112384446972999</v>
      </c>
      <c r="BA2518" s="26">
        <v>2.1232993952507999</v>
      </c>
      <c r="BB2518" s="85">
        <v>2.0453787841870501E-2</v>
      </c>
      <c r="BC2518" s="88">
        <v>-18.9547716783709</v>
      </c>
      <c r="BD2518" s="18">
        <v>43844</v>
      </c>
      <c r="BE2518" s="18">
        <v>43913</v>
      </c>
      <c r="BF2518" s="20">
        <v>121</v>
      </c>
      <c r="BG2518" s="18">
        <v>44013</v>
      </c>
    </row>
    <row r="2519" spans="2:59" x14ac:dyDescent="0.25">
      <c r="B2519" s="14" t="s">
        <v>7731</v>
      </c>
      <c r="C2519" s="14" t="s">
        <v>7732</v>
      </c>
      <c r="D2519" s="14" t="s">
        <v>7715</v>
      </c>
      <c r="E2519" s="16" t="s">
        <v>177</v>
      </c>
      <c r="F2519" s="16" t="s">
        <v>172</v>
      </c>
      <c r="G2519" s="81" t="s">
        <v>115</v>
      </c>
      <c r="H2519" s="82" t="s">
        <v>395</v>
      </c>
      <c r="I2519" s="17" t="s">
        <v>411</v>
      </c>
      <c r="J2519" s="17" t="s">
        <v>7733</v>
      </c>
      <c r="L2519" s="18">
        <v>44022</v>
      </c>
      <c r="M2519" s="83">
        <v>843212.35942173004</v>
      </c>
      <c r="N2519" s="84">
        <v>843212.35942173004</v>
      </c>
      <c r="O2519" s="84">
        <v>854166.25200557697</v>
      </c>
      <c r="P2519" s="85">
        <f t="shared" si="39"/>
        <v>0.98717592440800928</v>
      </c>
      <c r="Q2519" s="18">
        <v>44021</v>
      </c>
      <c r="R2519" s="86">
        <v>1596935.5482929701</v>
      </c>
      <c r="S2519" s="86">
        <v>1483602.31804492</v>
      </c>
      <c r="T2519" s="15"/>
      <c r="U2519" s="19">
        <v>-1.2824075592107E-2</v>
      </c>
      <c r="V2519" s="51">
        <v>-1.2404946438436999</v>
      </c>
      <c r="W2519" s="19">
        <v>0.106118997573503</v>
      </c>
      <c r="X2519" s="51">
        <v>11.4008170084126</v>
      </c>
      <c r="Y2519" s="19">
        <v>6.3999576681453604E-2</v>
      </c>
      <c r="Z2519" s="51">
        <v>25.731631126400298</v>
      </c>
      <c r="AA2519" s="19">
        <v>0.29706855229596801</v>
      </c>
      <c r="AB2519" s="51">
        <v>50.2835221327841</v>
      </c>
      <c r="AC2519" s="19">
        <v>0.320999266090221</v>
      </c>
      <c r="AD2519" s="51">
        <v>56.385782107303399</v>
      </c>
      <c r="AE2519" s="19"/>
      <c r="AF2519" s="87"/>
      <c r="AG2519" s="19">
        <v>3.7803053053721697E-2</v>
      </c>
      <c r="AH2519" s="51">
        <v>1.98148431354639</v>
      </c>
      <c r="AI2519" s="19">
        <v>0.115532835448976</v>
      </c>
      <c r="AJ2519" s="51">
        <v>25.280200751905799</v>
      </c>
      <c r="AK2519" s="19">
        <v>0.36072224280564102</v>
      </c>
      <c r="AL2519" s="19">
        <v>0.115010548692226</v>
      </c>
      <c r="AM2519" s="51">
        <v>62.567519910517099</v>
      </c>
      <c r="AN2519" s="15"/>
      <c r="AO2519" s="22">
        <v>3.5623440322524402E-2</v>
      </c>
      <c r="AP2519" s="22">
        <v>-5.1885158281948E-2</v>
      </c>
      <c r="AQ2519" s="22">
        <v>0.14202243966065001</v>
      </c>
      <c r="AR2519" s="22">
        <v>-9.2764376629929798E-2</v>
      </c>
      <c r="AS2519" s="20">
        <v>7</v>
      </c>
      <c r="AT2519" s="20">
        <v>5</v>
      </c>
      <c r="AU2519" s="20">
        <v>8</v>
      </c>
      <c r="AV2519" s="21">
        <v>4</v>
      </c>
      <c r="AW2519" s="15"/>
      <c r="AX2519" s="25">
        <v>0.198163822297938</v>
      </c>
      <c r="AY2519" s="26">
        <v>1.4917520418966901</v>
      </c>
      <c r="AZ2519" s="26">
        <v>1.7730967967891</v>
      </c>
      <c r="BA2519" s="26">
        <v>2.25396534273023</v>
      </c>
      <c r="BB2519" s="85">
        <v>2.0449125611703499E-2</v>
      </c>
      <c r="BC2519" s="88">
        <v>-18.751491906878101</v>
      </c>
      <c r="BD2519" s="18">
        <v>43844</v>
      </c>
      <c r="BE2519" s="18">
        <v>43913</v>
      </c>
      <c r="BF2519" s="20">
        <v>116</v>
      </c>
      <c r="BG2519" s="18">
        <v>44006</v>
      </c>
    </row>
    <row r="2520" spans="2:59" x14ac:dyDescent="0.25">
      <c r="B2520" s="14" t="s">
        <v>7734</v>
      </c>
      <c r="C2520" s="14" t="s">
        <v>7735</v>
      </c>
      <c r="D2520" s="14" t="s">
        <v>7715</v>
      </c>
      <c r="E2520" s="16" t="s">
        <v>2879</v>
      </c>
      <c r="F2520" s="16" t="s">
        <v>172</v>
      </c>
      <c r="G2520" s="81" t="s">
        <v>115</v>
      </c>
      <c r="H2520" s="82" t="s">
        <v>395</v>
      </c>
      <c r="I2520" s="17" t="s">
        <v>411</v>
      </c>
      <c r="J2520" s="17" t="s">
        <v>7736</v>
      </c>
      <c r="L2520" s="18">
        <v>44022</v>
      </c>
      <c r="M2520" s="83">
        <v>914140.25501442002</v>
      </c>
      <c r="N2520" s="84">
        <v>914140.25501442002</v>
      </c>
      <c r="O2520" s="84">
        <v>925996.05941391003</v>
      </c>
      <c r="P2520" s="85">
        <f t="shared" si="39"/>
        <v>0.98719670102376689</v>
      </c>
      <c r="Q2520" s="18">
        <v>44021</v>
      </c>
      <c r="R2520" s="86">
        <v>34794899.2208125</v>
      </c>
      <c r="S2520" s="86">
        <v>18292920.892375</v>
      </c>
      <c r="T2520" s="15"/>
      <c r="U2520" s="19">
        <v>-1.28032989759959E-2</v>
      </c>
      <c r="V2520" s="51">
        <v>-1.2384169822325899</v>
      </c>
      <c r="W2520" s="19">
        <v>0.106817522764759</v>
      </c>
      <c r="X2520" s="51">
        <v>11.470669527538099</v>
      </c>
      <c r="Y2520" s="19">
        <v>6.8081789830102907E-2</v>
      </c>
      <c r="Z2520" s="51">
        <v>26.139852441265202</v>
      </c>
      <c r="AA2520" s="19">
        <v>0.30710830487980301</v>
      </c>
      <c r="AB2520" s="51">
        <v>51.287497391167598</v>
      </c>
      <c r="AC2520" s="19">
        <v>0.35844587816274698</v>
      </c>
      <c r="AD2520" s="51">
        <v>60.130443314555997</v>
      </c>
      <c r="AE2520" s="19">
        <v>0.38066284943488399</v>
      </c>
      <c r="AF2520" s="87">
        <v>55.843516992113997</v>
      </c>
      <c r="AG2520" s="19">
        <v>3.8021437005227199E-2</v>
      </c>
      <c r="AH2520" s="51">
        <v>2.0033227086969401</v>
      </c>
      <c r="AI2520" s="19">
        <v>0.120048310791462</v>
      </c>
      <c r="AJ2520" s="51">
        <v>25.731748286139901</v>
      </c>
      <c r="AK2520" s="19">
        <v>0.37200614608649601</v>
      </c>
      <c r="AL2520" s="19">
        <v>0.10407459758062</v>
      </c>
      <c r="AM2520" s="51">
        <v>54.035018136491999</v>
      </c>
      <c r="AN2520" s="15"/>
      <c r="AO2520" s="22">
        <v>3.5645209556605599E-2</v>
      </c>
      <c r="AP2520" s="22">
        <v>-5.1865230114344699E-2</v>
      </c>
      <c r="AQ2520" s="22">
        <v>0.14274537954595901</v>
      </c>
      <c r="AR2520" s="22">
        <v>-9.2172231540607802E-2</v>
      </c>
      <c r="AS2520" s="20">
        <v>8</v>
      </c>
      <c r="AT2520" s="20">
        <v>4</v>
      </c>
      <c r="AU2520" s="20">
        <v>8</v>
      </c>
      <c r="AV2520" s="21">
        <v>4</v>
      </c>
      <c r="AW2520" s="15"/>
      <c r="AX2520" s="25">
        <v>0.19813189311797</v>
      </c>
      <c r="AY2520" s="26">
        <v>1.5398570354191199</v>
      </c>
      <c r="AZ2520" s="26">
        <v>1.8092852810186699</v>
      </c>
      <c r="BA2520" s="26">
        <v>2.3307446576400301</v>
      </c>
      <c r="BB2520" s="85">
        <v>2.04464895365527E-2</v>
      </c>
      <c r="BC2520" s="88">
        <v>-18.633439220226101</v>
      </c>
      <c r="BD2520" s="18">
        <v>43844</v>
      </c>
      <c r="BE2520" s="18">
        <v>43913</v>
      </c>
      <c r="BF2520" s="20">
        <v>115</v>
      </c>
      <c r="BG2520" s="18">
        <v>44005</v>
      </c>
    </row>
    <row r="2521" spans="2:59" x14ac:dyDescent="0.25">
      <c r="B2521" s="14" t="s">
        <v>7737</v>
      </c>
      <c r="C2521" s="14" t="s">
        <v>7738</v>
      </c>
      <c r="D2521" s="14" t="s">
        <v>7715</v>
      </c>
      <c r="E2521" s="16" t="s">
        <v>505</v>
      </c>
      <c r="F2521" s="16" t="s">
        <v>172</v>
      </c>
      <c r="G2521" s="81" t="s">
        <v>115</v>
      </c>
      <c r="H2521" s="82" t="s">
        <v>395</v>
      </c>
      <c r="I2521" s="17" t="s">
        <v>411</v>
      </c>
      <c r="J2521" s="17" t="s">
        <v>7739</v>
      </c>
      <c r="L2521" s="18">
        <v>44022</v>
      </c>
      <c r="M2521" s="83">
        <v>1133811.77475548</v>
      </c>
      <c r="N2521" s="84">
        <v>1133811.77475548</v>
      </c>
      <c r="O2521" s="84">
        <v>1148465.26629639</v>
      </c>
      <c r="P2521" s="85">
        <f t="shared" si="39"/>
        <v>0.98724080564650851</v>
      </c>
      <c r="Q2521" s="18">
        <v>44021</v>
      </c>
      <c r="R2521" s="86">
        <v>30.386233799993999</v>
      </c>
      <c r="S2521" s="86">
        <v>180.42919615840901</v>
      </c>
      <c r="T2521" s="15"/>
      <c r="U2521" s="19">
        <v>-1.2759194353748201E-2</v>
      </c>
      <c r="V2521" s="51">
        <v>-1.2340065200078201</v>
      </c>
      <c r="W2521" s="19">
        <v>0.10724515695808801</v>
      </c>
      <c r="X2521" s="51">
        <v>11.513432946870999</v>
      </c>
      <c r="Y2521" s="19">
        <v>6.8764768904657103E-2</v>
      </c>
      <c r="Z2521" s="51">
        <v>26.208150348713399</v>
      </c>
      <c r="AA2521" s="19">
        <v>0.30461691270291302</v>
      </c>
      <c r="AB2521" s="51">
        <v>51.038358173449502</v>
      </c>
      <c r="AC2521" s="19">
        <v>0.31140155630418997</v>
      </c>
      <c r="AD2521" s="51">
        <v>55.426011128700303</v>
      </c>
      <c r="AE2521" s="19">
        <v>0.37537116028193901</v>
      </c>
      <c r="AF2521" s="87">
        <v>55.3143480768194</v>
      </c>
      <c r="AG2521" s="19">
        <v>3.8259952743828797E-2</v>
      </c>
      <c r="AH2521" s="51">
        <v>2.0271742825571</v>
      </c>
      <c r="AI2521" s="19">
        <v>0.12078001352536399</v>
      </c>
      <c r="AJ2521" s="51">
        <v>25.804918559530101</v>
      </c>
      <c r="AK2521" s="19">
        <v>0.59187747231801002</v>
      </c>
      <c r="AL2521" s="19">
        <v>9.8756125014915597E-2</v>
      </c>
      <c r="AM2521" s="51">
        <v>51.588087441108698</v>
      </c>
      <c r="AN2521" s="15"/>
      <c r="AO2521" s="22">
        <v>3.5730678591789897E-2</v>
      </c>
      <c r="AP2521" s="22">
        <v>-5.1788431897875901E-2</v>
      </c>
      <c r="AQ2521" s="22">
        <v>0.14363415717525599</v>
      </c>
      <c r="AR2521" s="22">
        <v>-9.1431063326163006E-2</v>
      </c>
      <c r="AS2521" s="20">
        <v>7</v>
      </c>
      <c r="AT2521" s="20">
        <v>5</v>
      </c>
      <c r="AU2521" s="20">
        <v>8</v>
      </c>
      <c r="AV2521" s="21">
        <v>4</v>
      </c>
      <c r="AW2521" s="15"/>
      <c r="AX2521" s="25">
        <v>0.198100708152051</v>
      </c>
      <c r="AY2521" s="26">
        <v>1.5276037958119599</v>
      </c>
      <c r="AZ2521" s="26">
        <v>1.80031162600062</v>
      </c>
      <c r="BA2521" s="26">
        <v>2.3134936054957498</v>
      </c>
      <c r="BB2521" s="85">
        <v>2.0444108724550498E-2</v>
      </c>
      <c r="BC2521" s="88">
        <v>-18.624760766804702</v>
      </c>
      <c r="BD2521" s="18">
        <v>43844</v>
      </c>
      <c r="BE2521" s="18">
        <v>43913</v>
      </c>
      <c r="BF2521" s="20">
        <v>115</v>
      </c>
      <c r="BG2521" s="18">
        <v>44005</v>
      </c>
    </row>
    <row r="2522" spans="2:59" x14ac:dyDescent="0.25">
      <c r="B2522" s="14" t="s">
        <v>7740</v>
      </c>
      <c r="C2522" s="14" t="s">
        <v>7741</v>
      </c>
      <c r="D2522" s="14" t="s">
        <v>7742</v>
      </c>
      <c r="E2522" s="16" t="s">
        <v>36</v>
      </c>
      <c r="F2522" s="16" t="s">
        <v>172</v>
      </c>
      <c r="G2522" s="81" t="s">
        <v>703</v>
      </c>
      <c r="H2522" s="82" t="s">
        <v>704</v>
      </c>
      <c r="I2522" s="17" t="s">
        <v>31</v>
      </c>
      <c r="J2522" s="17" t="s">
        <v>7743</v>
      </c>
      <c r="L2522" s="18">
        <v>44022</v>
      </c>
      <c r="M2522" s="83">
        <v>4283.5329999998203</v>
      </c>
      <c r="N2522" s="84">
        <v>4283.5329999998203</v>
      </c>
      <c r="O2522" s="84">
        <v>4283.5329999998203</v>
      </c>
      <c r="P2522" s="85">
        <f t="shared" si="39"/>
        <v>1</v>
      </c>
      <c r="Q2522" s="18">
        <v>44022</v>
      </c>
      <c r="R2522" s="86">
        <v>31618451.936000001</v>
      </c>
      <c r="S2522" s="86">
        <v>37868202.857124999</v>
      </c>
      <c r="T2522" s="15"/>
      <c r="U2522" s="19">
        <v>1.1672618711600099E-6</v>
      </c>
      <c r="V2522" s="51">
        <v>4.20296415541088E-2</v>
      </c>
      <c r="W2522" s="19">
        <v>3.2497595384484198E-5</v>
      </c>
      <c r="X2522" s="51">
        <v>0.79216701060431705</v>
      </c>
      <c r="Y2522" s="19">
        <v>2.8673802571574898E-3</v>
      </c>
      <c r="Z2522" s="51">
        <v>19.6184114839707</v>
      </c>
      <c r="AA2522" s="19">
        <v>6.1636355458176703E-3</v>
      </c>
      <c r="AB2522" s="51">
        <v>21.193030457740001</v>
      </c>
      <c r="AC2522" s="19">
        <v>1.6391816679970399E-2</v>
      </c>
      <c r="AD2522" s="51">
        <v>25.925037166249201</v>
      </c>
      <c r="AE2522" s="19">
        <v>2.43967650512786E-2</v>
      </c>
      <c r="AF2522" s="87">
        <v>20.216908553731599</v>
      </c>
      <c r="AG2522" s="19">
        <v>1.09256798168644E-5</v>
      </c>
      <c r="AH2522" s="51">
        <v>-1.79772842384409</v>
      </c>
      <c r="AI2522" s="19">
        <v>3.1732207662571502E-3</v>
      </c>
      <c r="AJ2522" s="51">
        <v>14.0442392836267</v>
      </c>
      <c r="AK2522" s="19">
        <v>0.512691181715345</v>
      </c>
      <c r="AL2522" s="19">
        <v>2.6094178918356199E-2</v>
      </c>
      <c r="AM2522" s="51">
        <v>-73.159381187520907</v>
      </c>
      <c r="AN2522" s="15"/>
      <c r="AO2522" s="22">
        <v>1.5129065104702E-3</v>
      </c>
      <c r="AP2522" s="22">
        <v>-1.5332345374190501E-3</v>
      </c>
      <c r="AQ2522" s="22">
        <v>2.2265946900006401E-3</v>
      </c>
      <c r="AR2522" s="22">
        <v>-1.09266776325967E-3</v>
      </c>
      <c r="AS2522" s="20">
        <v>11</v>
      </c>
      <c r="AT2522" s="20">
        <v>1</v>
      </c>
      <c r="AU2522" s="20">
        <v>7</v>
      </c>
      <c r="AV2522" s="21">
        <v>5</v>
      </c>
      <c r="AW2522" s="15"/>
      <c r="AX2522" s="25">
        <v>2.26574193549823E-3</v>
      </c>
      <c r="AY2522" s="26">
        <v>-9.7974512824439408</v>
      </c>
      <c r="AZ2522" s="26">
        <v>0.56211045377767699</v>
      </c>
      <c r="BA2522" s="26">
        <v>-10.269725720354501</v>
      </c>
      <c r="BB2522" s="85">
        <v>2.3407683159945201E-4</v>
      </c>
      <c r="BC2522" s="88">
        <v>-0.15837276896104399</v>
      </c>
      <c r="BD2522" s="18">
        <v>43781</v>
      </c>
      <c r="BE2522" s="18">
        <v>43783</v>
      </c>
      <c r="BF2522" s="20">
        <v>25</v>
      </c>
      <c r="BG2522" s="18">
        <v>43816</v>
      </c>
    </row>
    <row r="2523" spans="2:59" x14ac:dyDescent="0.25">
      <c r="B2523" s="14" t="s">
        <v>7744</v>
      </c>
      <c r="C2523" s="14" t="s">
        <v>7745</v>
      </c>
      <c r="D2523" s="14" t="s">
        <v>7742</v>
      </c>
      <c r="E2523" s="16" t="s">
        <v>43</v>
      </c>
      <c r="F2523" s="16" t="s">
        <v>172</v>
      </c>
      <c r="G2523" s="81" t="s">
        <v>703</v>
      </c>
      <c r="H2523" s="82" t="s">
        <v>704</v>
      </c>
      <c r="I2523" s="17" t="s">
        <v>31</v>
      </c>
      <c r="J2523" s="17" t="s">
        <v>7746</v>
      </c>
      <c r="L2523" s="18">
        <v>44022</v>
      </c>
      <c r="M2523" s="83">
        <v>1364.0382000003001</v>
      </c>
      <c r="N2523" s="84">
        <v>1364.0382000003001</v>
      </c>
      <c r="O2523" s="84">
        <v>1364.0382000003001</v>
      </c>
      <c r="P2523" s="85">
        <f t="shared" si="39"/>
        <v>1</v>
      </c>
      <c r="Q2523" s="18">
        <v>44022</v>
      </c>
      <c r="R2523" s="86">
        <v>3231116.2880000002</v>
      </c>
      <c r="S2523" s="86">
        <v>3215014.3814296899</v>
      </c>
      <c r="T2523" s="15"/>
      <c r="U2523" s="19">
        <v>1.1729898687917701E-6</v>
      </c>
      <c r="V2523" s="51">
        <v>4.2030214353871997E-2</v>
      </c>
      <c r="W2523" s="19">
        <v>3.2478152206749703E-5</v>
      </c>
      <c r="X2523" s="51">
        <v>0.79216506628654304</v>
      </c>
      <c r="Y2523" s="19">
        <v>4.0441086894134103E-3</v>
      </c>
      <c r="Z2523" s="51">
        <v>19.736084327189001</v>
      </c>
      <c r="AA2523" s="19">
        <v>1.23936821582902E-2</v>
      </c>
      <c r="AB2523" s="51">
        <v>21.8160351190018</v>
      </c>
      <c r="AC2523" s="19">
        <v>3.5454282595310402E-2</v>
      </c>
      <c r="AD2523" s="51">
        <v>27.831283757783201</v>
      </c>
      <c r="AE2523" s="19">
        <v>5.6638825322807E-2</v>
      </c>
      <c r="AF2523" s="87">
        <v>23.4411145808699</v>
      </c>
      <c r="AG2523" s="19">
        <v>1.0850253602257E-5</v>
      </c>
      <c r="AH2523" s="51">
        <v>-1.7977359664655499</v>
      </c>
      <c r="AI2523" s="19">
        <v>4.4874440754938396E-3</v>
      </c>
      <c r="AJ2523" s="51">
        <v>14.175661614543101</v>
      </c>
      <c r="AK2523" s="19">
        <v>0.33916981650691003</v>
      </c>
      <c r="AL2523" s="19">
        <v>3.0071532544752699E-2</v>
      </c>
      <c r="AM2523" s="51">
        <v>52.780136581393897</v>
      </c>
      <c r="AN2523" s="15"/>
      <c r="AO2523" s="22">
        <v>1.5325396252592301E-3</v>
      </c>
      <c r="AP2523" s="22">
        <v>-1.53322940150247E-3</v>
      </c>
      <c r="AQ2523" s="22">
        <v>2.64463869098108E-3</v>
      </c>
      <c r="AR2523" s="22">
        <v>-4.4923457426193598E-4</v>
      </c>
      <c r="AS2523" s="20">
        <v>11</v>
      </c>
      <c r="AT2523" s="20">
        <v>1</v>
      </c>
      <c r="AU2523" s="20">
        <v>7</v>
      </c>
      <c r="AV2523" s="21">
        <v>5</v>
      </c>
      <c r="AW2523" s="15"/>
      <c r="AX2523" s="25">
        <v>2.3400644487037402E-3</v>
      </c>
      <c r="AY2523" s="26">
        <v>-7.0815773434805998</v>
      </c>
      <c r="AZ2523" s="26">
        <v>0.58272507979927501</v>
      </c>
      <c r="BA2523" s="26">
        <v>-8.2559973341267305</v>
      </c>
      <c r="BB2523" s="85">
        <v>2.4175711749194301E-4</v>
      </c>
      <c r="BC2523" s="88">
        <v>-0.158376012911049</v>
      </c>
      <c r="BD2523" s="18">
        <v>43781</v>
      </c>
      <c r="BE2523" s="18">
        <v>43783</v>
      </c>
      <c r="BF2523" s="20">
        <v>25</v>
      </c>
      <c r="BG2523" s="18">
        <v>43816</v>
      </c>
    </row>
    <row r="2524" spans="2:59" x14ac:dyDescent="0.25">
      <c r="B2524" s="14" t="s">
        <v>7747</v>
      </c>
      <c r="C2524" s="14" t="s">
        <v>7748</v>
      </c>
      <c r="D2524" s="14" t="s">
        <v>7742</v>
      </c>
      <c r="E2524" s="16" t="s">
        <v>59</v>
      </c>
      <c r="F2524" s="16" t="s">
        <v>172</v>
      </c>
      <c r="G2524" s="81" t="s">
        <v>703</v>
      </c>
      <c r="H2524" s="82" t="s">
        <v>704</v>
      </c>
      <c r="I2524" s="17" t="s">
        <v>31</v>
      </c>
      <c r="J2524" s="17" t="s">
        <v>7749</v>
      </c>
      <c r="L2524" s="18">
        <v>44022</v>
      </c>
      <c r="M2524" s="83">
        <v>5399.4208000004301</v>
      </c>
      <c r="N2524" s="84">
        <v>5399.4208000004301</v>
      </c>
      <c r="O2524" s="84">
        <v>5399.4208000004301</v>
      </c>
      <c r="P2524" s="85">
        <f t="shared" si="39"/>
        <v>1</v>
      </c>
      <c r="Q2524" s="18">
        <v>44022</v>
      </c>
      <c r="R2524" s="86">
        <v>2519012.068</v>
      </c>
      <c r="S2524" s="86">
        <v>1865456.03553516</v>
      </c>
      <c r="T2524" s="15"/>
      <c r="U2524" s="19">
        <v>1.1482734407763901E-6</v>
      </c>
      <c r="V2524" s="51">
        <v>4.2027742711070501E-2</v>
      </c>
      <c r="W2524" s="19">
        <v>3.2448977435706197E-5</v>
      </c>
      <c r="X2524" s="51">
        <v>0.79216214880943903</v>
      </c>
      <c r="Y2524" s="19">
        <v>4.2931815023621303E-3</v>
      </c>
      <c r="Z2524" s="51">
        <v>19.760991608491199</v>
      </c>
      <c r="AA2524" s="19">
        <v>1.31616498110816E-2</v>
      </c>
      <c r="AB2524" s="51">
        <v>21.8928318842663</v>
      </c>
      <c r="AC2524" s="19">
        <v>3.7276433104125303E-2</v>
      </c>
      <c r="AD2524" s="51">
        <v>28.0134988086647</v>
      </c>
      <c r="AE2524" s="19">
        <v>5.9558251430644298E-2</v>
      </c>
      <c r="AF2524" s="87">
        <v>23.7330571916536</v>
      </c>
      <c r="AG2524" s="19">
        <v>1.09086959128035E-5</v>
      </c>
      <c r="AH2524" s="51">
        <v>-1.7977301222344999</v>
      </c>
      <c r="AI2524" s="19">
        <v>4.7641723704145997E-3</v>
      </c>
      <c r="AJ2524" s="51">
        <v>14.203334444042399</v>
      </c>
      <c r="AK2524" s="19">
        <v>0.78874651736812695</v>
      </c>
      <c r="AL2524" s="19">
        <v>3.6855005553661599E-2</v>
      </c>
      <c r="AM2524" s="51">
        <v>-45.553847622242799</v>
      </c>
      <c r="AN2524" s="15"/>
      <c r="AO2524" s="22">
        <v>1.54973270946357E-3</v>
      </c>
      <c r="AP2524" s="22">
        <v>-1.53323912491032E-3</v>
      </c>
      <c r="AQ2524" s="22">
        <v>2.7413228926889098E-3</v>
      </c>
      <c r="AR2524" s="22">
        <v>-3.7266426443238699E-4</v>
      </c>
      <c r="AS2524" s="20">
        <v>11</v>
      </c>
      <c r="AT2524" s="20">
        <v>1</v>
      </c>
      <c r="AU2524" s="20">
        <v>7</v>
      </c>
      <c r="AV2524" s="21">
        <v>5</v>
      </c>
      <c r="AW2524" s="15"/>
      <c r="AX2524" s="25">
        <v>2.3618918340275702E-3</v>
      </c>
      <c r="AY2524" s="26">
        <v>-6.7238195307873001</v>
      </c>
      <c r="AZ2524" s="26">
        <v>0.58528639992800902</v>
      </c>
      <c r="BA2524" s="26">
        <v>-7.9692388413895996</v>
      </c>
      <c r="BB2524" s="85">
        <v>2.44014741031719E-4</v>
      </c>
      <c r="BC2524" s="88">
        <v>-0.158374490018105</v>
      </c>
      <c r="BD2524" s="18">
        <v>43781</v>
      </c>
      <c r="BE2524" s="18">
        <v>43783</v>
      </c>
      <c r="BF2524" s="20">
        <v>25</v>
      </c>
      <c r="BG2524" s="18">
        <v>43816</v>
      </c>
    </row>
    <row r="2525" spans="2:59" x14ac:dyDescent="0.25">
      <c r="B2525" s="14" t="s">
        <v>7750</v>
      </c>
      <c r="C2525" s="14" t="s">
        <v>7751</v>
      </c>
      <c r="D2525" s="14" t="s">
        <v>7742</v>
      </c>
      <c r="E2525" s="16" t="s">
        <v>2879</v>
      </c>
      <c r="F2525" s="16" t="s">
        <v>172</v>
      </c>
      <c r="G2525" s="81" t="s">
        <v>703</v>
      </c>
      <c r="H2525" s="82" t="s">
        <v>704</v>
      </c>
      <c r="I2525" s="17" t="s">
        <v>31</v>
      </c>
      <c r="J2525" s="17" t="s">
        <v>7752</v>
      </c>
      <c r="L2525" s="18">
        <v>44022</v>
      </c>
      <c r="M2525" s="83">
        <v>1000.65369999968</v>
      </c>
      <c r="N2525" s="84">
        <v>1000.65369999968</v>
      </c>
      <c r="O2525" s="84">
        <v>1000.65369999968</v>
      </c>
      <c r="P2525" s="85">
        <f t="shared" si="39"/>
        <v>1</v>
      </c>
      <c r="Q2525" s="18">
        <v>44022</v>
      </c>
      <c r="R2525" s="86">
        <v>0</v>
      </c>
      <c r="S2525" s="86">
        <v>1.8702290076339501E-4</v>
      </c>
      <c r="T2525" s="15"/>
      <c r="U2525" s="19">
        <v>0</v>
      </c>
      <c r="V2525" s="51">
        <v>4.1912915366992799E-2</v>
      </c>
      <c r="W2525" s="19">
        <v>0</v>
      </c>
      <c r="X2525" s="51">
        <v>0.78891725106586796</v>
      </c>
      <c r="Y2525" s="19">
        <v>0</v>
      </c>
      <c r="Z2525" s="51">
        <v>19.3316734582477</v>
      </c>
      <c r="AA2525" s="19">
        <v>5.7965469750342897E-5</v>
      </c>
      <c r="AB2525" s="51">
        <v>20.582463450147799</v>
      </c>
      <c r="AC2525" s="19">
        <v>5.7965469750342897E-5</v>
      </c>
      <c r="AD2525" s="51">
        <v>24.291652045241801</v>
      </c>
      <c r="AE2525" s="19">
        <v>1.40228006785037E-4</v>
      </c>
      <c r="AF2525" s="87">
        <v>17.791254849289501</v>
      </c>
      <c r="AG2525" s="19">
        <v>0</v>
      </c>
      <c r="AH2525" s="51">
        <v>-1.79882099182578</v>
      </c>
      <c r="AI2525" s="19">
        <v>0</v>
      </c>
      <c r="AJ2525" s="51">
        <v>13.726917206993701</v>
      </c>
      <c r="AK2525" s="19">
        <v>5.6645060612936504E-4</v>
      </c>
      <c r="AL2525" s="19">
        <v>1.7194868451042599E-4</v>
      </c>
      <c r="AM2525" s="51">
        <v>16.847051472286701</v>
      </c>
      <c r="AN2525" s="15"/>
      <c r="AO2525" s="22">
        <v>5.7965469750342897E-5</v>
      </c>
      <c r="AP2525" s="22">
        <v>0</v>
      </c>
      <c r="AQ2525" s="22">
        <v>5.7965469750342897E-5</v>
      </c>
      <c r="AR2525" s="22">
        <v>0</v>
      </c>
      <c r="AS2525" s="20">
        <v>1</v>
      </c>
      <c r="AT2525" s="20">
        <v>0</v>
      </c>
      <c r="AU2525" s="20">
        <v>7</v>
      </c>
      <c r="AV2525" s="21">
        <v>5</v>
      </c>
      <c r="AW2525" s="15"/>
      <c r="AX2525" s="25">
        <v>5.6738258530160101E-5</v>
      </c>
      <c r="AY2525" s="26">
        <v>-112.96105589519701</v>
      </c>
      <c r="AZ2525" s="26">
        <v>0.54166347091995704</v>
      </c>
      <c r="BA2525" s="26">
        <v>-15.958856096607599</v>
      </c>
      <c r="BB2525" s="85">
        <v>5.8618157874068504E-6</v>
      </c>
      <c r="BC2525" s="88">
        <v>0</v>
      </c>
      <c r="BD2525" s="18">
        <v>43767</v>
      </c>
      <c r="BE2525" s="18"/>
      <c r="BF2525" s="20"/>
      <c r="BG2525" s="18"/>
    </row>
    <row r="2526" spans="2:59" x14ac:dyDescent="0.25">
      <c r="B2526" s="14" t="s">
        <v>7753</v>
      </c>
      <c r="C2526" s="14" t="s">
        <v>7754</v>
      </c>
      <c r="D2526" s="14" t="s">
        <v>7755</v>
      </c>
      <c r="E2526" s="16" t="s">
        <v>36</v>
      </c>
      <c r="F2526" s="16" t="s">
        <v>172</v>
      </c>
      <c r="G2526" s="81" t="s">
        <v>205</v>
      </c>
      <c r="H2526" s="82" t="s">
        <v>1222</v>
      </c>
      <c r="I2526" s="17" t="s">
        <v>31</v>
      </c>
      <c r="J2526" s="17" t="s">
        <v>7756</v>
      </c>
      <c r="L2526" s="18">
        <v>44022</v>
      </c>
      <c r="M2526" s="83">
        <v>1360.1547999996701</v>
      </c>
      <c r="N2526" s="84">
        <v>1360.1547999996701</v>
      </c>
      <c r="O2526" s="84">
        <v>1440.4809000007799</v>
      </c>
      <c r="P2526" s="85">
        <f t="shared" si="39"/>
        <v>0.94423660875957027</v>
      </c>
      <c r="Q2526" s="18">
        <v>43747</v>
      </c>
      <c r="R2526" s="86">
        <v>14366392.800000001</v>
      </c>
      <c r="S2526" s="86">
        <v>25217244.063593701</v>
      </c>
      <c r="T2526" s="15"/>
      <c r="U2526" s="19">
        <v>-1.9877261402143601E-3</v>
      </c>
      <c r="V2526" s="51">
        <v>-0.15685969865444299</v>
      </c>
      <c r="W2526" s="19">
        <v>1.85590288128878E-2</v>
      </c>
      <c r="X2526" s="51">
        <v>2.6448201323546501</v>
      </c>
      <c r="Y2526" s="19">
        <v>-6.8078494141445801E-3</v>
      </c>
      <c r="Z2526" s="51">
        <v>18.6508885168296</v>
      </c>
      <c r="AA2526" s="19">
        <v>-2.5533629772326101E-2</v>
      </c>
      <c r="AB2526" s="51">
        <v>18.0233039259329</v>
      </c>
      <c r="AC2526" s="19">
        <v>3.24295517239079E-2</v>
      </c>
      <c r="AD2526" s="51">
        <v>27.528810670657499</v>
      </c>
      <c r="AE2526" s="19">
        <v>5.3280315998563303E-2</v>
      </c>
      <c r="AF2526" s="87">
        <v>23.1052636484674</v>
      </c>
      <c r="AG2526" s="19">
        <v>2.5076052916119802E-3</v>
      </c>
      <c r="AH2526" s="51">
        <v>-1.54806046266458</v>
      </c>
      <c r="AI2526" s="19">
        <v>-3.6853586261713601E-3</v>
      </c>
      <c r="AJ2526" s="51">
        <v>13.358381344383799</v>
      </c>
      <c r="AK2526" s="19">
        <v>0.36029082908120502</v>
      </c>
      <c r="AL2526" s="19">
        <v>3.1708114292996498E-2</v>
      </c>
      <c r="AM2526" s="51">
        <v>54.892237838823299</v>
      </c>
      <c r="AN2526" s="15"/>
      <c r="AO2526" s="22">
        <v>2.18503506730485E-2</v>
      </c>
      <c r="AP2526" s="22">
        <v>-3.7538701099947502E-2</v>
      </c>
      <c r="AQ2526" s="22">
        <v>3.7736304526333697E-2</v>
      </c>
      <c r="AR2526" s="22">
        <v>-5.5103851108506199E-2</v>
      </c>
      <c r="AS2526" s="20">
        <v>8</v>
      </c>
      <c r="AT2526" s="20">
        <v>4</v>
      </c>
      <c r="AU2526" s="20">
        <v>6</v>
      </c>
      <c r="AV2526" s="21">
        <v>6</v>
      </c>
      <c r="AW2526" s="15"/>
      <c r="AX2526" s="25">
        <v>6.27887951323646E-2</v>
      </c>
      <c r="AY2526" s="26">
        <v>-0.76898855624858697</v>
      </c>
      <c r="AZ2526" s="26">
        <v>0.45600732377397402</v>
      </c>
      <c r="BA2526" s="26">
        <v>-0.95438678331447602</v>
      </c>
      <c r="BB2526" s="85">
        <v>6.4466896604335501E-3</v>
      </c>
      <c r="BC2526" s="88">
        <v>-12.7050209413574</v>
      </c>
      <c r="BD2526" s="18">
        <v>43747</v>
      </c>
      <c r="BE2526" s="18">
        <v>43927</v>
      </c>
      <c r="BF2526" s="20"/>
      <c r="BG2526" s="18"/>
    </row>
    <row r="2527" spans="2:59" x14ac:dyDescent="0.25">
      <c r="B2527" s="14" t="s">
        <v>7757</v>
      </c>
      <c r="C2527" s="14" t="s">
        <v>7758</v>
      </c>
      <c r="D2527" s="14" t="s">
        <v>7755</v>
      </c>
      <c r="E2527" s="16" t="s">
        <v>5203</v>
      </c>
      <c r="F2527" s="16" t="s">
        <v>172</v>
      </c>
      <c r="G2527" s="81" t="s">
        <v>205</v>
      </c>
      <c r="H2527" s="82" t="s">
        <v>1222</v>
      </c>
      <c r="I2527" s="17" t="s">
        <v>31</v>
      </c>
      <c r="J2527" s="17" t="s">
        <v>7759</v>
      </c>
      <c r="L2527" s="18">
        <v>44022</v>
      </c>
      <c r="M2527" s="83">
        <v>1216.6383999995901</v>
      </c>
      <c r="N2527" s="84">
        <v>1216.6383999995901</v>
      </c>
      <c r="O2527" s="84">
        <v>1270.0186999999</v>
      </c>
      <c r="P2527" s="85">
        <f t="shared" si="39"/>
        <v>0.95796888659961132</v>
      </c>
      <c r="Q2527" s="18">
        <v>43747</v>
      </c>
      <c r="R2527" s="86">
        <v>17575.362000000001</v>
      </c>
      <c r="S2527" s="86">
        <v>17539.9739923706</v>
      </c>
      <c r="T2527" s="15"/>
      <c r="U2527" s="19">
        <v>-1.93544253670552E-3</v>
      </c>
      <c r="V2527" s="51">
        <v>-0.15163133830355899</v>
      </c>
      <c r="W2527" s="19">
        <v>2.01632259941107E-2</v>
      </c>
      <c r="X2527" s="51">
        <v>2.8052398504769398</v>
      </c>
      <c r="Y2527" s="19">
        <v>2.7203473528061299E-3</v>
      </c>
      <c r="Z2527" s="51">
        <v>19.603708193521001</v>
      </c>
      <c r="AA2527" s="19">
        <v>-6.6172260821986103E-3</v>
      </c>
      <c r="AB2527" s="51">
        <v>19.914944294927398</v>
      </c>
      <c r="AC2527" s="19">
        <v>7.1841414059235803E-2</v>
      </c>
      <c r="AD2527" s="51">
        <v>31.4699969041685</v>
      </c>
      <c r="AE2527" s="19">
        <v>0.119041014142567</v>
      </c>
      <c r="AF2527" s="87">
        <v>29.6813334628532</v>
      </c>
      <c r="AG2527" s="19">
        <v>3.0333256909216301E-3</v>
      </c>
      <c r="AH2527" s="51">
        <v>-1.49548842273362</v>
      </c>
      <c r="AI2527" s="19">
        <v>6.4006916691141703E-3</v>
      </c>
      <c r="AJ2527" s="51">
        <v>14.3669863739051</v>
      </c>
      <c r="AK2527" s="19">
        <v>0.21631996743235499</v>
      </c>
      <c r="AL2527" s="19">
        <v>4.0467070375598303E-2</v>
      </c>
      <c r="AM2527" s="51">
        <v>14.032336952557699</v>
      </c>
      <c r="AN2527" s="15"/>
      <c r="AO2527" s="22">
        <v>2.1904050083321601E-2</v>
      </c>
      <c r="AP2527" s="22">
        <v>-3.7488138596018003E-2</v>
      </c>
      <c r="AQ2527" s="22">
        <v>3.9370533226247097E-2</v>
      </c>
      <c r="AR2527" s="22">
        <v>-5.3565920251494398E-2</v>
      </c>
      <c r="AS2527" s="20">
        <v>8</v>
      </c>
      <c r="AT2527" s="20">
        <v>4</v>
      </c>
      <c r="AU2527" s="20">
        <v>6</v>
      </c>
      <c r="AV2527" s="21">
        <v>6</v>
      </c>
      <c r="AW2527" s="15"/>
      <c r="AX2527" s="25">
        <v>6.2826644460073994E-2</v>
      </c>
      <c r="AY2527" s="26">
        <v>-0.49191712074343702</v>
      </c>
      <c r="AZ2527" s="26">
        <v>0.51838518570639303</v>
      </c>
      <c r="BA2527" s="26">
        <v>-0.61493321561829395</v>
      </c>
      <c r="BB2527" s="85">
        <v>6.4509697428366099E-3</v>
      </c>
      <c r="BC2527" s="88">
        <v>-11.8757306486223</v>
      </c>
      <c r="BD2527" s="18">
        <v>43747</v>
      </c>
      <c r="BE2527" s="18">
        <v>43927</v>
      </c>
      <c r="BF2527" s="20"/>
      <c r="BG2527" s="18"/>
    </row>
    <row r="2528" spans="2:59" x14ac:dyDescent="0.25">
      <c r="B2528" s="14" t="s">
        <v>7760</v>
      </c>
      <c r="C2528" s="14" t="s">
        <v>7761</v>
      </c>
      <c r="D2528" s="14" t="s">
        <v>7755</v>
      </c>
      <c r="E2528" s="16" t="s">
        <v>43</v>
      </c>
      <c r="F2528" s="16" t="s">
        <v>172</v>
      </c>
      <c r="G2528" s="81" t="s">
        <v>205</v>
      </c>
      <c r="H2528" s="82" t="s">
        <v>1222</v>
      </c>
      <c r="I2528" s="17" t="s">
        <v>31</v>
      </c>
      <c r="J2528" s="17" t="s">
        <v>7762</v>
      </c>
      <c r="L2528" s="18">
        <v>44022</v>
      </c>
      <c r="M2528" s="83">
        <v>1603.3213999997799</v>
      </c>
      <c r="N2528" s="84">
        <v>1603.3213999997799</v>
      </c>
      <c r="O2528" s="84">
        <v>1680.09789999947</v>
      </c>
      <c r="P2528" s="85">
        <f t="shared" si="39"/>
        <v>0.95430236535637936</v>
      </c>
      <c r="Q2528" s="18">
        <v>43747</v>
      </c>
      <c r="R2528" s="86">
        <v>23362234.962000001</v>
      </c>
      <c r="S2528" s="86">
        <v>33435185.086125001</v>
      </c>
      <c r="T2528" s="15"/>
      <c r="U2528" s="19">
        <v>-1.9493257477734001E-3</v>
      </c>
      <c r="V2528" s="51">
        <v>-0.15301965941034701</v>
      </c>
      <c r="W2528" s="19">
        <v>1.97367596738331E-2</v>
      </c>
      <c r="X2528" s="51">
        <v>2.7625932184491799</v>
      </c>
      <c r="Y2528" s="19">
        <v>1.8078246284858299E-4</v>
      </c>
      <c r="Z2528" s="51">
        <v>19.349751704547099</v>
      </c>
      <c r="AA2528" s="19">
        <v>-1.16770100266876E-2</v>
      </c>
      <c r="AB2528" s="51">
        <v>19.408965900482102</v>
      </c>
      <c r="AC2528" s="19">
        <v>6.0956718334637103E-2</v>
      </c>
      <c r="AD2528" s="51">
        <v>30.381527331715901</v>
      </c>
      <c r="AE2528" s="19">
        <v>0.102042569769837</v>
      </c>
      <c r="AF2528" s="87">
        <v>27.981489025580199</v>
      </c>
      <c r="AG2528" s="19">
        <v>2.8938603045389798E-3</v>
      </c>
      <c r="AH2528" s="51">
        <v>-1.50943496137188</v>
      </c>
      <c r="AI2528" s="19">
        <v>3.7119254375284098E-3</v>
      </c>
      <c r="AJ2528" s="51">
        <v>14.098109750746501</v>
      </c>
      <c r="AK2528" s="19">
        <v>0.60203976818593197</v>
      </c>
      <c r="AL2528" s="19">
        <v>4.8972148315442603E-2</v>
      </c>
      <c r="AM2528" s="51">
        <v>79.067131749237902</v>
      </c>
      <c r="AN2528" s="15"/>
      <c r="AO2528" s="22">
        <v>2.18897884660691E-2</v>
      </c>
      <c r="AP2528" s="22">
        <v>-3.7501539809454698E-2</v>
      </c>
      <c r="AQ2528" s="22">
        <v>3.8936496432143003E-2</v>
      </c>
      <c r="AR2528" s="22">
        <v>-5.39745611968101E-2</v>
      </c>
      <c r="AS2528" s="20">
        <v>8</v>
      </c>
      <c r="AT2528" s="20">
        <v>4</v>
      </c>
      <c r="AU2528" s="20">
        <v>6</v>
      </c>
      <c r="AV2528" s="21">
        <v>6</v>
      </c>
      <c r="AW2528" s="15"/>
      <c r="AX2528" s="25">
        <v>6.2815913001177295E-2</v>
      </c>
      <c r="AY2528" s="26">
        <v>-0.56598241128176596</v>
      </c>
      <c r="AZ2528" s="26">
        <v>0.50170685166995099</v>
      </c>
      <c r="BA2528" s="26">
        <v>-0.70617340234548498</v>
      </c>
      <c r="BB2528" s="85">
        <v>6.4497624002524401E-3</v>
      </c>
      <c r="BC2528" s="88">
        <v>-12.096747457369901</v>
      </c>
      <c r="BD2528" s="18">
        <v>43747</v>
      </c>
      <c r="BE2528" s="18">
        <v>43927</v>
      </c>
      <c r="BF2528" s="20"/>
      <c r="BG2528" s="18"/>
    </row>
    <row r="2529" spans="2:59" x14ac:dyDescent="0.25">
      <c r="B2529" s="14" t="s">
        <v>7763</v>
      </c>
      <c r="C2529" s="14" t="s">
        <v>7764</v>
      </c>
      <c r="D2529" s="14" t="s">
        <v>7755</v>
      </c>
      <c r="E2529" s="16" t="s">
        <v>47</v>
      </c>
      <c r="F2529" s="16" t="s">
        <v>172</v>
      </c>
      <c r="G2529" s="81" t="s">
        <v>205</v>
      </c>
      <c r="H2529" s="82" t="s">
        <v>1222</v>
      </c>
      <c r="I2529" s="17" t="s">
        <v>31</v>
      </c>
      <c r="J2529" s="17" t="s">
        <v>7765</v>
      </c>
      <c r="L2529" s="18">
        <v>44022</v>
      </c>
      <c r="M2529" s="83">
        <v>1274.7594000008</v>
      </c>
      <c r="N2529" s="84">
        <v>1274.7594000008</v>
      </c>
      <c r="O2529" s="84">
        <v>1342.30260000005</v>
      </c>
      <c r="P2529" s="85">
        <f t="shared" si="39"/>
        <v>0.94968109277353152</v>
      </c>
      <c r="Q2529" s="18">
        <v>43747</v>
      </c>
      <c r="R2529" s="86">
        <v>3459430.966</v>
      </c>
      <c r="S2529" s="86">
        <v>22190105.528250001</v>
      </c>
      <c r="T2529" s="15"/>
      <c r="U2529" s="19">
        <v>-1.9236365824326601E-3</v>
      </c>
      <c r="V2529" s="51">
        <v>-0.150450742876274</v>
      </c>
      <c r="W2529" s="19">
        <v>8.4276958132250002E-3</v>
      </c>
      <c r="X2529" s="51">
        <v>1.63168683238837</v>
      </c>
      <c r="Y2529" s="19">
        <v>-7.0424493515020004E-3</v>
      </c>
      <c r="Z2529" s="51">
        <v>18.627428523090199</v>
      </c>
      <c r="AA2529" s="19">
        <v>-1.4155303016195799E-2</v>
      </c>
      <c r="AB2529" s="51">
        <v>19.161136601527701</v>
      </c>
      <c r="AC2529" s="19">
        <v>6.8291189183582901E-2</v>
      </c>
      <c r="AD2529" s="51">
        <v>31.114974416617802</v>
      </c>
      <c r="AE2529" s="19">
        <v>0.12014195009032801</v>
      </c>
      <c r="AF2529" s="87">
        <v>29.791427057643901</v>
      </c>
      <c r="AG2529" s="19">
        <v>3.1515922237304E-3</v>
      </c>
      <c r="AH2529" s="51">
        <v>-1.4836617694527401</v>
      </c>
      <c r="AI2529" s="19">
        <v>-3.2809583071866698E-3</v>
      </c>
      <c r="AJ2529" s="51">
        <v>13.398821376278599</v>
      </c>
      <c r="AK2529" s="19">
        <v>0.27475940000120302</v>
      </c>
      <c r="AL2529" s="19">
        <v>2.4933331351348901E-2</v>
      </c>
      <c r="AM2529" s="51">
        <v>46.339094930794097</v>
      </c>
      <c r="AN2529" s="15"/>
      <c r="AO2529" s="22">
        <v>2.19160873984947E-2</v>
      </c>
      <c r="AP2529" s="22">
        <v>-3.74767800512927E-2</v>
      </c>
      <c r="AQ2529" s="22">
        <v>3.9737320325002698E-2</v>
      </c>
      <c r="AR2529" s="22">
        <v>-5.3221069824794499E-2</v>
      </c>
      <c r="AS2529" s="20">
        <v>8</v>
      </c>
      <c r="AT2529" s="20">
        <v>4</v>
      </c>
      <c r="AU2529" s="20">
        <v>6</v>
      </c>
      <c r="AV2529" s="21">
        <v>6</v>
      </c>
      <c r="AW2529" s="15"/>
      <c r="AX2529" s="25">
        <v>6.24113062695687E-2</v>
      </c>
      <c r="AY2529" s="26">
        <v>-0.61766039150552399</v>
      </c>
      <c r="AZ2529" s="26">
        <v>0.49152543306081498</v>
      </c>
      <c r="BA2529" s="26">
        <v>-0.76834238083119999</v>
      </c>
      <c r="BB2529" s="85">
        <v>6.40783302947966E-3</v>
      </c>
      <c r="BC2529" s="88">
        <v>-11.688966407426101</v>
      </c>
      <c r="BD2529" s="18">
        <v>43747</v>
      </c>
      <c r="BE2529" s="18">
        <v>43927</v>
      </c>
      <c r="BF2529" s="20"/>
      <c r="BG2529" s="18"/>
    </row>
    <row r="2530" spans="2:59" x14ac:dyDescent="0.25">
      <c r="B2530" s="14" t="s">
        <v>7766</v>
      </c>
      <c r="C2530" s="14" t="s">
        <v>7767</v>
      </c>
      <c r="D2530" s="14" t="s">
        <v>7755</v>
      </c>
      <c r="E2530" s="16" t="s">
        <v>83</v>
      </c>
      <c r="F2530" s="16" t="s">
        <v>172</v>
      </c>
      <c r="G2530" s="81" t="s">
        <v>205</v>
      </c>
      <c r="H2530" s="82" t="s">
        <v>1222</v>
      </c>
      <c r="I2530" s="17" t="s">
        <v>31</v>
      </c>
      <c r="J2530" s="17" t="s">
        <v>7768</v>
      </c>
      <c r="L2530" s="18">
        <v>44022</v>
      </c>
      <c r="M2530" s="83">
        <v>1223.94150000066</v>
      </c>
      <c r="N2530" s="84">
        <v>1223.94150000066</v>
      </c>
      <c r="O2530" s="84">
        <v>1276.8739000000101</v>
      </c>
      <c r="P2530" s="85">
        <f t="shared" si="39"/>
        <v>0.9585453191584935</v>
      </c>
      <c r="Q2530" s="18">
        <v>43747</v>
      </c>
      <c r="R2530" s="86">
        <v>4019612.997</v>
      </c>
      <c r="S2530" s="86">
        <v>6121832.15278906</v>
      </c>
      <c r="T2530" s="15"/>
      <c r="U2530" s="19">
        <v>-1.93319449954288E-3</v>
      </c>
      <c r="V2530" s="51">
        <v>-0.151406534587295</v>
      </c>
      <c r="W2530" s="19">
        <v>2.0230027856087001E-2</v>
      </c>
      <c r="X2530" s="51">
        <v>2.81192003667456</v>
      </c>
      <c r="Y2530" s="19">
        <v>3.1192434671538601E-3</v>
      </c>
      <c r="Z2530" s="51">
        <v>19.643597804970302</v>
      </c>
      <c r="AA2530" s="19">
        <v>-5.8215019889758003E-3</v>
      </c>
      <c r="AB2530" s="51">
        <v>19.994516704260601</v>
      </c>
      <c r="AC2530" s="19">
        <v>7.3558404852519702E-2</v>
      </c>
      <c r="AD2530" s="51">
        <v>31.641695983504199</v>
      </c>
      <c r="AE2530" s="19">
        <v>0.12173094657191499</v>
      </c>
      <c r="AF2530" s="87">
        <v>29.950326705788001</v>
      </c>
      <c r="AG2530" s="19">
        <v>3.0555318589904298E-3</v>
      </c>
      <c r="AH2530" s="51">
        <v>-1.4932678059267299</v>
      </c>
      <c r="AI2530" s="19">
        <v>6.8229499484004901E-3</v>
      </c>
      <c r="AJ2530" s="51">
        <v>14.4092122018337</v>
      </c>
      <c r="AK2530" s="19">
        <v>0.223941500000365</v>
      </c>
      <c r="AL2530" s="19">
        <v>4.1579800985346103E-2</v>
      </c>
      <c r="AM2530" s="51">
        <v>13.942330346792</v>
      </c>
      <c r="AN2530" s="15"/>
      <c r="AO2530" s="22">
        <v>2.1906338084590998E-2</v>
      </c>
      <c r="AP2530" s="22">
        <v>-3.7485955776901399E-2</v>
      </c>
      <c r="AQ2530" s="22">
        <v>3.9439031887013698E-2</v>
      </c>
      <c r="AR2530" s="22">
        <v>-5.35014697397855E-2</v>
      </c>
      <c r="AS2530" s="20">
        <v>8</v>
      </c>
      <c r="AT2530" s="20">
        <v>4</v>
      </c>
      <c r="AU2530" s="20">
        <v>6</v>
      </c>
      <c r="AV2530" s="21">
        <v>6</v>
      </c>
      <c r="AW2530" s="15"/>
      <c r="AX2530" s="25">
        <v>6.28283543364523E-2</v>
      </c>
      <c r="AY2530" s="26">
        <v>-0.48027172730689899</v>
      </c>
      <c r="AZ2530" s="26">
        <v>0.52100809249350299</v>
      </c>
      <c r="BA2530" s="26">
        <v>-0.60055531095986203</v>
      </c>
      <c r="BB2530" s="85">
        <v>6.4511622550980996E-3</v>
      </c>
      <c r="BC2530" s="88">
        <v>-11.840989153221001</v>
      </c>
      <c r="BD2530" s="18">
        <v>43747</v>
      </c>
      <c r="BE2530" s="18">
        <v>43927</v>
      </c>
      <c r="BF2530" s="20"/>
      <c r="BG2530" s="18"/>
    </row>
    <row r="2531" spans="2:59" x14ac:dyDescent="0.25">
      <c r="B2531" s="14" t="s">
        <v>7769</v>
      </c>
      <c r="C2531" s="14" t="s">
        <v>7770</v>
      </c>
      <c r="D2531" s="14" t="s">
        <v>7755</v>
      </c>
      <c r="E2531" s="16" t="s">
        <v>458</v>
      </c>
      <c r="F2531" s="16" t="s">
        <v>172</v>
      </c>
      <c r="G2531" s="81" t="s">
        <v>205</v>
      </c>
      <c r="H2531" s="82" t="s">
        <v>1222</v>
      </c>
      <c r="I2531" s="17" t="s">
        <v>31</v>
      </c>
      <c r="J2531" s="17" t="s">
        <v>7771</v>
      </c>
      <c r="L2531" s="18">
        <v>44022</v>
      </c>
      <c r="M2531" s="83">
        <v>1146.24450000003</v>
      </c>
      <c r="N2531" s="84">
        <v>1146.24450000003</v>
      </c>
      <c r="O2531" s="84">
        <v>1208.6533000003501</v>
      </c>
      <c r="P2531" s="85">
        <f t="shared" si="39"/>
        <v>0.94836501087590463</v>
      </c>
      <c r="Q2531" s="18">
        <v>43747</v>
      </c>
      <c r="R2531" s="86">
        <v>4331284.7960000001</v>
      </c>
      <c r="S2531" s="86">
        <v>7318824.71511719</v>
      </c>
      <c r="T2531" s="15"/>
      <c r="U2531" s="19">
        <v>-1.9719474621524599E-3</v>
      </c>
      <c r="V2531" s="51">
        <v>-0.15528183084825301</v>
      </c>
      <c r="W2531" s="19">
        <v>1.90436048742413E-2</v>
      </c>
      <c r="X2531" s="51">
        <v>2.69327773849</v>
      </c>
      <c r="Y2531" s="19">
        <v>-3.9381238611895198E-3</v>
      </c>
      <c r="Z2531" s="51">
        <v>18.937861072132399</v>
      </c>
      <c r="AA2531" s="19">
        <v>-1.98563309850215E-2</v>
      </c>
      <c r="AB2531" s="51">
        <v>18.5910338046669</v>
      </c>
      <c r="AC2531" s="19">
        <v>4.3478747707922601E-2</v>
      </c>
      <c r="AD2531" s="51">
        <v>28.633730269037201</v>
      </c>
      <c r="AE2531" s="19">
        <v>7.49291832780727E-2</v>
      </c>
      <c r="AF2531" s="87">
        <v>25.270150376396501</v>
      </c>
      <c r="AG2531" s="19">
        <v>2.6665591321943802E-3</v>
      </c>
      <c r="AH2531" s="51">
        <v>-1.5321650786063401</v>
      </c>
      <c r="AI2531" s="19">
        <v>-6.4830663905013396E-4</v>
      </c>
      <c r="AJ2531" s="51">
        <v>13.6620865430887</v>
      </c>
      <c r="AK2531" s="19">
        <v>0.14624449999973901</v>
      </c>
      <c r="AL2531" s="19">
        <v>2.75633205037593E-2</v>
      </c>
      <c r="AM2531" s="51">
        <v>7.8360438579693401</v>
      </c>
      <c r="AN2531" s="15"/>
      <c r="AO2531" s="22">
        <v>2.1866592427613799E-2</v>
      </c>
      <c r="AP2531" s="22">
        <v>-3.7523394202253299E-2</v>
      </c>
      <c r="AQ2531" s="22">
        <v>3.8230205953368603E-2</v>
      </c>
      <c r="AR2531" s="22">
        <v>-5.4639531178545399E-2</v>
      </c>
      <c r="AS2531" s="20">
        <v>8</v>
      </c>
      <c r="AT2531" s="20">
        <v>4</v>
      </c>
      <c r="AU2531" s="20">
        <v>6</v>
      </c>
      <c r="AV2531" s="21">
        <v>6</v>
      </c>
      <c r="AW2531" s="15"/>
      <c r="AX2531" s="25">
        <v>6.2799499997127001E-2</v>
      </c>
      <c r="AY2531" s="26">
        <v>-0.68578754969439604</v>
      </c>
      <c r="AZ2531" s="26">
        <v>0.47473521810161401</v>
      </c>
      <c r="BA2531" s="26">
        <v>-0.85299152216157403</v>
      </c>
      <c r="BB2531" s="85">
        <v>6.4479068358650696E-3</v>
      </c>
      <c r="BC2531" s="88">
        <v>-12.4553004571644</v>
      </c>
      <c r="BD2531" s="18">
        <v>43747</v>
      </c>
      <c r="BE2531" s="18">
        <v>43927</v>
      </c>
      <c r="BF2531" s="20"/>
      <c r="BG2531" s="18"/>
    </row>
    <row r="2532" spans="2:59" x14ac:dyDescent="0.25">
      <c r="B2532" s="14" t="s">
        <v>7772</v>
      </c>
      <c r="C2532" s="14" t="s">
        <v>7773</v>
      </c>
      <c r="D2532" s="14" t="s">
        <v>7755</v>
      </c>
      <c r="E2532" s="16" t="s">
        <v>2332</v>
      </c>
      <c r="F2532" s="16" t="s">
        <v>172</v>
      </c>
      <c r="G2532" s="81" t="s">
        <v>205</v>
      </c>
      <c r="H2532" s="82" t="s">
        <v>1222</v>
      </c>
      <c r="I2532" s="17" t="s">
        <v>31</v>
      </c>
      <c r="J2532" s="17" t="s">
        <v>64</v>
      </c>
      <c r="L2532" s="18">
        <v>44022</v>
      </c>
      <c r="M2532" s="83">
        <v>1670.6086999997499</v>
      </c>
      <c r="N2532" s="84">
        <v>1670.6086999997499</v>
      </c>
      <c r="O2532" s="84">
        <v>1744.1682999990901</v>
      </c>
      <c r="P2532" s="85">
        <f t="shared" si="39"/>
        <v>0.95782540022119511</v>
      </c>
      <c r="Q2532" s="18">
        <v>43747</v>
      </c>
      <c r="R2532" s="86">
        <v>5892449.8399999999</v>
      </c>
      <c r="S2532" s="86">
        <v>8612740.8830156308</v>
      </c>
      <c r="T2532" s="15"/>
      <c r="U2532" s="19">
        <v>-1.9359569541847999E-3</v>
      </c>
      <c r="V2532" s="51">
        <v>-0.151682780051487</v>
      </c>
      <c r="W2532" s="19">
        <v>2.0146724253209E-2</v>
      </c>
      <c r="X2532" s="51">
        <v>2.80358967638676</v>
      </c>
      <c r="Y2532" s="19">
        <v>2.6214699937554499E-3</v>
      </c>
      <c r="Z2532" s="51">
        <v>19.593820457637801</v>
      </c>
      <c r="AA2532" s="19">
        <v>-6.8155781591485703E-3</v>
      </c>
      <c r="AB2532" s="51">
        <v>19.8951090872579</v>
      </c>
      <c r="AC2532" s="19">
        <v>7.1412551906178096E-2</v>
      </c>
      <c r="AD2532" s="51">
        <v>31.427110688877299</v>
      </c>
      <c r="AE2532" s="19">
        <v>0.118369780688226</v>
      </c>
      <c r="AF2532" s="87">
        <v>29.6142101174337</v>
      </c>
      <c r="AG2532" s="19">
        <v>3.0282216539490002E-3</v>
      </c>
      <c r="AH2532" s="51">
        <v>-1.4959988264308799</v>
      </c>
      <c r="AI2532" s="19">
        <v>6.29585184833559E-3</v>
      </c>
      <c r="AJ2532" s="51">
        <v>14.3565023918345</v>
      </c>
      <c r="AK2532" s="19">
        <v>0.67112674929201599</v>
      </c>
      <c r="AL2532" s="19">
        <v>5.3474775077120298E-2</v>
      </c>
      <c r="AM2532" s="51">
        <v>85.9758298598463</v>
      </c>
      <c r="AN2532" s="15"/>
      <c r="AO2532" s="22">
        <v>2.19034983274469E-2</v>
      </c>
      <c r="AP2532" s="22">
        <v>-3.7488617029339401E-2</v>
      </c>
      <c r="AQ2532" s="22">
        <v>3.9353809610474903E-2</v>
      </c>
      <c r="AR2532" s="22">
        <v>-5.3581981448587598E-2</v>
      </c>
      <c r="AS2532" s="20">
        <v>8</v>
      </c>
      <c r="AT2532" s="20">
        <v>4</v>
      </c>
      <c r="AU2532" s="20">
        <v>6</v>
      </c>
      <c r="AV2532" s="21">
        <v>6</v>
      </c>
      <c r="AW2532" s="15"/>
      <c r="AX2532" s="25">
        <v>6.2826199113915196E-2</v>
      </c>
      <c r="AY2532" s="26">
        <v>-0.49482079468134499</v>
      </c>
      <c r="AZ2532" s="26">
        <v>0.51773143684840806</v>
      </c>
      <c r="BA2532" s="26">
        <v>-0.61851707456025895</v>
      </c>
      <c r="BB2532" s="85">
        <v>6.4509200151405804E-3</v>
      </c>
      <c r="BC2532" s="88">
        <v>-11.8844150532823</v>
      </c>
      <c r="BD2532" s="18">
        <v>43747</v>
      </c>
      <c r="BE2532" s="18">
        <v>43927</v>
      </c>
      <c r="BF2532" s="20"/>
      <c r="BG2532" s="18"/>
    </row>
    <row r="2533" spans="2:59" x14ac:dyDescent="0.25">
      <c r="B2533" s="14" t="s">
        <v>7774</v>
      </c>
      <c r="C2533" s="14" t="s">
        <v>7775</v>
      </c>
      <c r="D2533" s="14" t="s">
        <v>7755</v>
      </c>
      <c r="E2533" s="16" t="s">
        <v>177</v>
      </c>
      <c r="F2533" s="16" t="s">
        <v>172</v>
      </c>
      <c r="G2533" s="81" t="s">
        <v>205</v>
      </c>
      <c r="H2533" s="82" t="s">
        <v>1222</v>
      </c>
      <c r="I2533" s="17" t="s">
        <v>31</v>
      </c>
      <c r="J2533" s="17" t="s">
        <v>7776</v>
      </c>
      <c r="L2533" s="18">
        <v>44022</v>
      </c>
      <c r="M2533" s="83">
        <v>1141.59820000082</v>
      </c>
      <c r="N2533" s="84">
        <v>1141.59820000082</v>
      </c>
      <c r="O2533" s="84">
        <v>1187.57049999945</v>
      </c>
      <c r="P2533" s="85">
        <f t="shared" si="39"/>
        <v>0.96128878243552596</v>
      </c>
      <c r="Q2533" s="18">
        <v>43747</v>
      </c>
      <c r="R2533" s="86">
        <v>13812705.229</v>
      </c>
      <c r="S2533" s="86">
        <v>12270194.377343699</v>
      </c>
      <c r="T2533" s="15"/>
      <c r="U2533" s="19">
        <v>-1.92289265032741E-3</v>
      </c>
      <c r="V2533" s="51">
        <v>-0.150376349665748</v>
      </c>
      <c r="W2533" s="19">
        <v>2.0547855197946802E-2</v>
      </c>
      <c r="X2533" s="51">
        <v>2.84370277086055</v>
      </c>
      <c r="Y2533" s="19">
        <v>5.0170820613857402E-3</v>
      </c>
      <c r="Z2533" s="51">
        <v>19.833381664386302</v>
      </c>
      <c r="AA2533" s="19">
        <v>-2.0309087658461102E-3</v>
      </c>
      <c r="AB2533" s="51">
        <v>20.373576026584502</v>
      </c>
      <c r="AC2533" s="19">
        <v>8.1754051419993604E-2</v>
      </c>
      <c r="AD2533" s="51">
        <v>32.461260640237001</v>
      </c>
      <c r="AE2533" s="19"/>
      <c r="AF2533" s="87"/>
      <c r="AG2533" s="19">
        <v>3.1595709897374001E-3</v>
      </c>
      <c r="AH2533" s="51">
        <v>-1.4828638928520399</v>
      </c>
      <c r="AI2533" s="19">
        <v>8.8325122433161596E-3</v>
      </c>
      <c r="AJ2533" s="51">
        <v>14.6101684313326</v>
      </c>
      <c r="AK2533" s="19">
        <v>0.14159820000175399</v>
      </c>
      <c r="AL2533" s="19">
        <v>4.7917933328790199E-2</v>
      </c>
      <c r="AM2533" s="51">
        <v>40.6551156301284</v>
      </c>
      <c r="AN2533" s="15"/>
      <c r="AO2533" s="22">
        <v>2.1917004733040799E-2</v>
      </c>
      <c r="AP2533" s="22">
        <v>-3.7475988006917801E-2</v>
      </c>
      <c r="AQ2533" s="22">
        <v>3.97627802285569E-2</v>
      </c>
      <c r="AR2533" s="22">
        <v>-5.3196900246839499E-2</v>
      </c>
      <c r="AS2533" s="20">
        <v>8</v>
      </c>
      <c r="AT2533" s="20">
        <v>4</v>
      </c>
      <c r="AU2533" s="20">
        <v>6</v>
      </c>
      <c r="AV2533" s="21">
        <v>6</v>
      </c>
      <c r="AW2533" s="15"/>
      <c r="AX2533" s="25">
        <v>6.2836760216741797E-2</v>
      </c>
      <c r="AY2533" s="26">
        <v>-0.424813979952887</v>
      </c>
      <c r="AZ2533" s="26">
        <v>0.53349859523496002</v>
      </c>
      <c r="BA2533" s="26">
        <v>-0.53196066888813198</v>
      </c>
      <c r="BB2533" s="85">
        <v>6.45210450973536E-3</v>
      </c>
      <c r="BC2533" s="88">
        <v>-11.675887873556301</v>
      </c>
      <c r="BD2533" s="18">
        <v>43747</v>
      </c>
      <c r="BE2533" s="18">
        <v>43927</v>
      </c>
      <c r="BF2533" s="20"/>
      <c r="BG2533" s="18"/>
    </row>
    <row r="2534" spans="2:59" x14ac:dyDescent="0.25">
      <c r="B2534" s="14" t="s">
        <v>7777</v>
      </c>
      <c r="C2534" s="14" t="s">
        <v>7778</v>
      </c>
      <c r="D2534" s="14" t="s">
        <v>7755</v>
      </c>
      <c r="E2534" s="16" t="s">
        <v>2879</v>
      </c>
      <c r="F2534" s="16" t="s">
        <v>172</v>
      </c>
      <c r="G2534" s="81" t="s">
        <v>205</v>
      </c>
      <c r="H2534" s="82" t="s">
        <v>1222</v>
      </c>
      <c r="I2534" s="17" t="s">
        <v>31</v>
      </c>
      <c r="J2534" s="17" t="s">
        <v>7779</v>
      </c>
      <c r="L2534" s="18">
        <v>44022</v>
      </c>
      <c r="M2534" s="83">
        <v>1248.3928999994</v>
      </c>
      <c r="N2534" s="84">
        <v>1248.3928999994</v>
      </c>
      <c r="O2534" s="84">
        <v>1296.5187999997299</v>
      </c>
      <c r="P2534" s="85">
        <f t="shared" si="39"/>
        <v>0.96288067708671876</v>
      </c>
      <c r="Q2534" s="18">
        <v>43747</v>
      </c>
      <c r="R2534" s="86">
        <v>33075040.473999999</v>
      </c>
      <c r="S2534" s="86">
        <v>36158863.029312499</v>
      </c>
      <c r="T2534" s="15"/>
      <c r="U2534" s="19">
        <v>-1.9168677736161E-3</v>
      </c>
      <c r="V2534" s="51">
        <v>-0.14977386199461801</v>
      </c>
      <c r="W2534" s="19">
        <v>2.0732166090965599E-2</v>
      </c>
      <c r="X2534" s="51">
        <v>2.8621338601624302</v>
      </c>
      <c r="Y2534" s="19">
        <v>6.1174934944574497E-3</v>
      </c>
      <c r="Z2534" s="51">
        <v>19.943422807700699</v>
      </c>
      <c r="AA2534" s="19">
        <v>1.7040808779711399E-4</v>
      </c>
      <c r="AB2534" s="51">
        <v>20.593707711930598</v>
      </c>
      <c r="AC2534" s="19">
        <v>8.6528037525567897E-2</v>
      </c>
      <c r="AD2534" s="51">
        <v>32.938659250794402</v>
      </c>
      <c r="AE2534" s="19">
        <v>0.142114988688263</v>
      </c>
      <c r="AF2534" s="87">
        <v>31.988730917422799</v>
      </c>
      <c r="AG2534" s="19">
        <v>3.21998158142378E-3</v>
      </c>
      <c r="AH2534" s="51">
        <v>-1.4768228336833999</v>
      </c>
      <c r="AI2534" s="19">
        <v>9.9978544294572202E-3</v>
      </c>
      <c r="AJ2534" s="51">
        <v>14.7267026499467</v>
      </c>
      <c r="AK2534" s="19">
        <v>0.248392899999162</v>
      </c>
      <c r="AL2534" s="19">
        <v>4.5967298934556297E-2</v>
      </c>
      <c r="AM2534" s="51">
        <v>17.239630209223801</v>
      </c>
      <c r="AN2534" s="15"/>
      <c r="AO2534" s="22">
        <v>2.1923153506577399E-2</v>
      </c>
      <c r="AP2534" s="22">
        <v>-3.7470177314389702E-2</v>
      </c>
      <c r="AQ2534" s="22">
        <v>3.9950353906533599E-2</v>
      </c>
      <c r="AR2534" s="22">
        <v>-5.30202673226449E-2</v>
      </c>
      <c r="AS2534" s="20">
        <v>8</v>
      </c>
      <c r="AT2534" s="20">
        <v>4</v>
      </c>
      <c r="AU2534" s="20">
        <v>6</v>
      </c>
      <c r="AV2534" s="21">
        <v>6</v>
      </c>
      <c r="AW2534" s="15"/>
      <c r="AX2534" s="25">
        <v>6.2841725673206394E-2</v>
      </c>
      <c r="AY2534" s="26">
        <v>-0.39261660268994097</v>
      </c>
      <c r="AZ2534" s="26">
        <v>0.54075168413692198</v>
      </c>
      <c r="BA2534" s="26">
        <v>-0.49204502269185502</v>
      </c>
      <c r="BB2534" s="85">
        <v>6.4526605015453199E-3</v>
      </c>
      <c r="BC2534" s="88">
        <v>-11.5801328911912</v>
      </c>
      <c r="BD2534" s="18">
        <v>43747</v>
      </c>
      <c r="BE2534" s="18">
        <v>43927</v>
      </c>
      <c r="BF2534" s="20"/>
      <c r="BG2534" s="18"/>
    </row>
    <row r="2535" spans="2:59" x14ac:dyDescent="0.25">
      <c r="B2535" s="14" t="s">
        <v>7780</v>
      </c>
      <c r="C2535" s="14" t="s">
        <v>7781</v>
      </c>
      <c r="D2535" s="14" t="s">
        <v>7755</v>
      </c>
      <c r="E2535" s="16" t="s">
        <v>505</v>
      </c>
      <c r="F2535" s="16" t="s">
        <v>172</v>
      </c>
      <c r="G2535" s="81" t="s">
        <v>205</v>
      </c>
      <c r="H2535" s="82" t="s">
        <v>1222</v>
      </c>
      <c r="I2535" s="17" t="s">
        <v>31</v>
      </c>
      <c r="J2535" s="17" t="s">
        <v>7782</v>
      </c>
      <c r="L2535" s="18">
        <v>44022</v>
      </c>
      <c r="M2535" s="83">
        <v>1102.65000000037</v>
      </c>
      <c r="N2535" s="84">
        <v>1102.65000000037</v>
      </c>
      <c r="O2535" s="84">
        <v>1223.94930000044</v>
      </c>
      <c r="P2535" s="85">
        <f t="shared" si="39"/>
        <v>0.90089515962791411</v>
      </c>
      <c r="Q2535" s="18">
        <v>43747</v>
      </c>
      <c r="R2535" s="86">
        <v>1789898.2479999999</v>
      </c>
      <c r="S2535" s="86">
        <v>3315131.6804492199</v>
      </c>
      <c r="T2535" s="15"/>
      <c r="U2535" s="19">
        <v>-1.9605074503488101E-3</v>
      </c>
      <c r="V2535" s="51">
        <v>-0.154137829667889</v>
      </c>
      <c r="W2535" s="19">
        <v>2.74409859594016E-3</v>
      </c>
      <c r="X2535" s="51">
        <v>1.0633271106598801</v>
      </c>
      <c r="Y2535" s="19">
        <v>-5.4807047428766999E-2</v>
      </c>
      <c r="Z2535" s="51">
        <v>13.850968715371</v>
      </c>
      <c r="AA2535" s="19">
        <v>-6.7941498525251498E-2</v>
      </c>
      <c r="AB2535" s="51">
        <v>13.782517050640299</v>
      </c>
      <c r="AC2535" s="19">
        <v>-3.5368049748285601E-3</v>
      </c>
      <c r="AD2535" s="51">
        <v>23.932175000780301</v>
      </c>
      <c r="AE2535" s="19">
        <v>3.0816134523775001E-2</v>
      </c>
      <c r="AF2535" s="87">
        <v>20.858845500973999</v>
      </c>
      <c r="AG2535" s="19">
        <v>2.74409859594016E-3</v>
      </c>
      <c r="AH2535" s="51">
        <v>-1.5244111322317599</v>
      </c>
      <c r="AI2535" s="19">
        <v>-5.1576469738429297E-2</v>
      </c>
      <c r="AJ2535" s="51">
        <v>8.5692702331580204</v>
      </c>
      <c r="AK2535" s="19">
        <v>0.102416508183524</v>
      </c>
      <c r="AL2535" s="19">
        <v>1.9948091043261201E-2</v>
      </c>
      <c r="AM2535" s="51">
        <v>2.6419910276672498</v>
      </c>
      <c r="AN2535" s="15"/>
      <c r="AO2535" s="22">
        <v>0.209595762096869</v>
      </c>
      <c r="AP2535" s="22">
        <v>-0.17327752681012501</v>
      </c>
      <c r="AQ2535" s="22">
        <v>0.209595762096869</v>
      </c>
      <c r="AR2535" s="22">
        <v>-0.20558136454026699</v>
      </c>
      <c r="AS2535" s="20">
        <v>6</v>
      </c>
      <c r="AT2535" s="20">
        <v>4</v>
      </c>
      <c r="AU2535" s="20">
        <v>6</v>
      </c>
      <c r="AV2535" s="21">
        <v>6</v>
      </c>
      <c r="AW2535" s="15"/>
      <c r="AX2535" s="25">
        <v>0.26997106135910098</v>
      </c>
      <c r="AY2535" s="26">
        <v>-0.20676568215799301</v>
      </c>
      <c r="AZ2535" s="26">
        <v>0.31105377333642498</v>
      </c>
      <c r="BA2535" s="26">
        <v>-0.32814180447348901</v>
      </c>
      <c r="BB2535" s="85">
        <v>2.8165949338945201E-2</v>
      </c>
      <c r="BC2535" s="88">
        <v>-25.724791051412499</v>
      </c>
      <c r="BD2535" s="18">
        <v>43747</v>
      </c>
      <c r="BE2535" s="18">
        <v>43915</v>
      </c>
      <c r="BF2535" s="20"/>
      <c r="BG2535" s="18"/>
    </row>
    <row r="2536" spans="2:59" x14ac:dyDescent="0.25">
      <c r="B2536" s="14" t="s">
        <v>7783</v>
      </c>
      <c r="C2536" s="14" t="s">
        <v>7784</v>
      </c>
      <c r="D2536" s="14" t="s">
        <v>7785</v>
      </c>
      <c r="E2536" s="16" t="s">
        <v>36</v>
      </c>
      <c r="F2536" s="16" t="s">
        <v>172</v>
      </c>
      <c r="G2536" s="81" t="s">
        <v>703</v>
      </c>
      <c r="H2536" s="82" t="s">
        <v>728</v>
      </c>
      <c r="I2536" s="17" t="s">
        <v>411</v>
      </c>
      <c r="J2536" s="17" t="s">
        <v>7786</v>
      </c>
      <c r="L2536" s="18">
        <v>44022</v>
      </c>
      <c r="M2536" s="83">
        <v>909538.93337440502</v>
      </c>
      <c r="N2536" s="84">
        <v>909538.93337440502</v>
      </c>
      <c r="O2536" s="84">
        <v>1008860.87973404</v>
      </c>
      <c r="P2536" s="85">
        <f t="shared" si="39"/>
        <v>0.90155040367328088</v>
      </c>
      <c r="Q2536" s="18">
        <v>43910</v>
      </c>
      <c r="R2536" s="86">
        <v>119915699.96075</v>
      </c>
      <c r="S2536" s="86">
        <v>101812551.59100001</v>
      </c>
      <c r="T2536" s="15"/>
      <c r="U2536" s="19">
        <v>-5.6461087424395399E-3</v>
      </c>
      <c r="V2536" s="51">
        <v>-0.52269795887696102</v>
      </c>
      <c r="W2536" s="19">
        <v>1.2712135821857399E-2</v>
      </c>
      <c r="X2536" s="51">
        <v>2.0601308332516099</v>
      </c>
      <c r="Y2536" s="19">
        <v>2.4679709536940202E-2</v>
      </c>
      <c r="Z2536" s="51">
        <v>21.799644411949</v>
      </c>
      <c r="AA2536" s="19">
        <v>0.145791703884315</v>
      </c>
      <c r="AB2536" s="51">
        <v>35.155837291618802</v>
      </c>
      <c r="AC2536" s="19">
        <v>0.22668704913114199</v>
      </c>
      <c r="AD2536" s="51">
        <v>46.954560411395498</v>
      </c>
      <c r="AE2536" s="19">
        <v>0.20720457163057299</v>
      </c>
      <c r="AF2536" s="87">
        <v>38.497689211682903</v>
      </c>
      <c r="AG2536" s="19">
        <v>-4.2393769374029902E-2</v>
      </c>
      <c r="AH2536" s="51">
        <v>-6.0381979292287697</v>
      </c>
      <c r="AI2536" s="19">
        <v>5.2694022213472601E-2</v>
      </c>
      <c r="AJ2536" s="51">
        <v>18.996319428348201</v>
      </c>
      <c r="AK2536" s="19">
        <v>0.58108212759718303</v>
      </c>
      <c r="AL2536" s="19">
        <v>3.7854881134990102E-2</v>
      </c>
      <c r="AM2536" s="51">
        <v>18.395915794652002</v>
      </c>
      <c r="AN2536" s="15"/>
      <c r="AO2536" s="22">
        <v>3.6597439644538099E-2</v>
      </c>
      <c r="AP2536" s="22">
        <v>-2.3593953366798801E-2</v>
      </c>
      <c r="AQ2536" s="22">
        <v>0.14164136993538701</v>
      </c>
      <c r="AR2536" s="22">
        <v>-9.9749185453256395E-2</v>
      </c>
      <c r="AS2536" s="20">
        <v>8</v>
      </c>
      <c r="AT2536" s="20">
        <v>4</v>
      </c>
      <c r="AU2536" s="20">
        <v>7</v>
      </c>
      <c r="AV2536" s="21">
        <v>5</v>
      </c>
      <c r="AW2536" s="15"/>
      <c r="AX2536" s="25">
        <v>0.13582285658820201</v>
      </c>
      <c r="AY2536" s="26">
        <v>1.1185924810361001</v>
      </c>
      <c r="AZ2536" s="26">
        <v>1.01200951366081</v>
      </c>
      <c r="BA2536" s="26">
        <v>1.7605813748305099</v>
      </c>
      <c r="BB2536" s="85">
        <v>1.40566066364227E-2</v>
      </c>
      <c r="BC2536" s="88">
        <v>-11.7829746344651</v>
      </c>
      <c r="BD2536" s="18">
        <v>43910</v>
      </c>
      <c r="BE2536" s="18">
        <v>43990</v>
      </c>
      <c r="BF2536" s="20"/>
      <c r="BG2536" s="18"/>
    </row>
    <row r="2537" spans="2:59" x14ac:dyDescent="0.25">
      <c r="B2537" s="14" t="s">
        <v>7787</v>
      </c>
      <c r="C2537" s="14" t="s">
        <v>7788</v>
      </c>
      <c r="D2537" s="14" t="s">
        <v>7785</v>
      </c>
      <c r="E2537" s="16" t="s">
        <v>43</v>
      </c>
      <c r="F2537" s="16" t="s">
        <v>172</v>
      </c>
      <c r="G2537" s="81" t="s">
        <v>703</v>
      </c>
      <c r="H2537" s="82" t="s">
        <v>728</v>
      </c>
      <c r="I2537" s="17" t="s">
        <v>411</v>
      </c>
      <c r="J2537" s="17" t="s">
        <v>7789</v>
      </c>
      <c r="L2537" s="18">
        <v>44022</v>
      </c>
      <c r="M2537" s="83">
        <v>827622.04042816197</v>
      </c>
      <c r="N2537" s="84">
        <v>827622.04042816197</v>
      </c>
      <c r="O2537" s="84">
        <v>917645.611575127</v>
      </c>
      <c r="P2537" s="85">
        <f t="shared" si="39"/>
        <v>0.90189723569598867</v>
      </c>
      <c r="Q2537" s="18">
        <v>43910</v>
      </c>
      <c r="R2537" s="86">
        <v>1113094.6250410201</v>
      </c>
      <c r="S2537" s="86">
        <v>994064.99026269501</v>
      </c>
      <c r="T2537" s="15"/>
      <c r="U2537" s="19">
        <v>-5.6447439374096601E-3</v>
      </c>
      <c r="V2537" s="51">
        <v>-0.52256147837397304</v>
      </c>
      <c r="W2537" s="19">
        <v>1.2752275011735001E-2</v>
      </c>
      <c r="X2537" s="51">
        <v>2.0641447522393701</v>
      </c>
      <c r="Y2537" s="19">
        <v>2.5468842492046E-2</v>
      </c>
      <c r="Z2537" s="51">
        <v>21.878557707445001</v>
      </c>
      <c r="AA2537" s="19">
        <v>0.14782814487989501</v>
      </c>
      <c r="AB2537" s="51">
        <v>35.359481391147703</v>
      </c>
      <c r="AC2537" s="19">
        <v>0.23189752487814999</v>
      </c>
      <c r="AD2537" s="51">
        <v>47.4756079860963</v>
      </c>
      <c r="AE2537" s="19">
        <v>0.21375607890338899</v>
      </c>
      <c r="AF2537" s="87">
        <v>39.152839938935401</v>
      </c>
      <c r="AG2537" s="19">
        <v>-4.2380625366640702E-2</v>
      </c>
      <c r="AH2537" s="51">
        <v>-6.0368835284898497</v>
      </c>
      <c r="AI2537" s="19">
        <v>5.3561460763376097E-2</v>
      </c>
      <c r="AJ2537" s="51">
        <v>19.083063283324002</v>
      </c>
      <c r="AK2537" s="19">
        <v>0.59237703549500997</v>
      </c>
      <c r="AL2537" s="19">
        <v>3.8454262043160298E-2</v>
      </c>
      <c r="AM2537" s="51">
        <v>19.525406584434698</v>
      </c>
      <c r="AN2537" s="15"/>
      <c r="AO2537" s="22">
        <v>3.6602970823878402E-2</v>
      </c>
      <c r="AP2537" s="22">
        <v>-2.3578328483381501E-2</v>
      </c>
      <c r="AQ2537" s="22">
        <v>0.141824017402541</v>
      </c>
      <c r="AR2537" s="22">
        <v>-9.9584216408402398E-2</v>
      </c>
      <c r="AS2537" s="20">
        <v>8</v>
      </c>
      <c r="AT2537" s="20">
        <v>4</v>
      </c>
      <c r="AU2537" s="20">
        <v>7</v>
      </c>
      <c r="AV2537" s="21">
        <v>5</v>
      </c>
      <c r="AW2537" s="15"/>
      <c r="AX2537" s="25">
        <v>0.13581752359765201</v>
      </c>
      <c r="AY2537" s="26">
        <v>1.1330125623862799</v>
      </c>
      <c r="AZ2537" s="26">
        <v>1.0183965401156501</v>
      </c>
      <c r="BA2537" s="26">
        <v>1.7843772516407601</v>
      </c>
      <c r="BB2537" s="85">
        <v>1.40561422946848E-2</v>
      </c>
      <c r="BC2537" s="88">
        <v>-11.752758821326999</v>
      </c>
      <c r="BD2537" s="18">
        <v>43910</v>
      </c>
      <c r="BE2537" s="18">
        <v>43990</v>
      </c>
      <c r="BF2537" s="20"/>
      <c r="BG2537" s="18"/>
    </row>
    <row r="2538" spans="2:59" x14ac:dyDescent="0.25">
      <c r="B2538" s="14" t="s">
        <v>7790</v>
      </c>
      <c r="C2538" s="14" t="s">
        <v>7791</v>
      </c>
      <c r="D2538" s="14" t="s">
        <v>7785</v>
      </c>
      <c r="E2538" s="16" t="s">
        <v>257</v>
      </c>
      <c r="F2538" s="16" t="s">
        <v>172</v>
      </c>
      <c r="G2538" s="81" t="s">
        <v>703</v>
      </c>
      <c r="H2538" s="82" t="s">
        <v>728</v>
      </c>
      <c r="I2538" s="17" t="s">
        <v>411</v>
      </c>
      <c r="J2538" s="17" t="s">
        <v>7792</v>
      </c>
      <c r="L2538" s="18">
        <v>44022</v>
      </c>
      <c r="M2538" s="83">
        <v>856489.66610431694</v>
      </c>
      <c r="N2538" s="84">
        <v>856489.66610431694</v>
      </c>
      <c r="O2538" s="84">
        <v>948938.34641265904</v>
      </c>
      <c r="P2538" s="85">
        <f t="shared" si="39"/>
        <v>0.90257672623534224</v>
      </c>
      <c r="Q2538" s="18">
        <v>43910</v>
      </c>
      <c r="R2538" s="86">
        <v>77109306.330249995</v>
      </c>
      <c r="S2538" s="86">
        <v>57722182.131125003</v>
      </c>
      <c r="T2538" s="15"/>
      <c r="U2538" s="19">
        <v>-5.6419346547045297E-3</v>
      </c>
      <c r="V2538" s="51">
        <v>-0.52228055010345997</v>
      </c>
      <c r="W2538" s="19">
        <v>1.28229677047784E-2</v>
      </c>
      <c r="X2538" s="51">
        <v>2.0712140215437098</v>
      </c>
      <c r="Y2538" s="19">
        <v>2.70462929656787E-2</v>
      </c>
      <c r="Z2538" s="51">
        <v>22.0363027548301</v>
      </c>
      <c r="AA2538" s="19">
        <v>0.153145684627816</v>
      </c>
      <c r="AB2538" s="51">
        <v>35.891235365939799</v>
      </c>
      <c r="AC2538" s="19">
        <v>0.24517966386891199</v>
      </c>
      <c r="AD2538" s="51">
        <v>48.8038218851434</v>
      </c>
      <c r="AE2538" s="19">
        <v>0.23311491031927301</v>
      </c>
      <c r="AF2538" s="87">
        <v>41.088723080523799</v>
      </c>
      <c r="AG2538" s="19">
        <v>-4.2353569043407299E-2</v>
      </c>
      <c r="AH2538" s="51">
        <v>-6.0341778961665096</v>
      </c>
      <c r="AI2538" s="19">
        <v>5.5323275388218497E-2</v>
      </c>
      <c r="AJ2538" s="51">
        <v>19.259244745830099</v>
      </c>
      <c r="AK2538" s="19">
        <v>0.64791947147576101</v>
      </c>
      <c r="AL2538" s="19">
        <v>4.1346029413034599E-2</v>
      </c>
      <c r="AM2538" s="51">
        <v>25.079650182509798</v>
      </c>
      <c r="AN2538" s="15"/>
      <c r="AO2538" s="22">
        <v>3.6617455085433903E-2</v>
      </c>
      <c r="AP2538" s="22">
        <v>-2.35374146441245E-2</v>
      </c>
      <c r="AQ2538" s="22">
        <v>0.142303284970694</v>
      </c>
      <c r="AR2538" s="22">
        <v>-9.9202795139717595E-2</v>
      </c>
      <c r="AS2538" s="20">
        <v>8</v>
      </c>
      <c r="AT2538" s="20">
        <v>4</v>
      </c>
      <c r="AU2538" s="20">
        <v>7</v>
      </c>
      <c r="AV2538" s="21">
        <v>5</v>
      </c>
      <c r="AW2538" s="15"/>
      <c r="AX2538" s="25">
        <v>0.13580688471949501</v>
      </c>
      <c r="AY2538" s="26">
        <v>1.17057438228767</v>
      </c>
      <c r="AZ2538" s="26">
        <v>1.03501056690038</v>
      </c>
      <c r="BA2538" s="26">
        <v>1.8463601022740499</v>
      </c>
      <c r="BB2538" s="85">
        <v>1.4055244707469701E-2</v>
      </c>
      <c r="BC2538" s="88">
        <v>-11.6927118235617</v>
      </c>
      <c r="BD2538" s="18">
        <v>43910</v>
      </c>
      <c r="BE2538" s="18">
        <v>43990</v>
      </c>
      <c r="BF2538" s="20"/>
      <c r="BG2538" s="18"/>
    </row>
    <row r="2539" spans="2:59" x14ac:dyDescent="0.25">
      <c r="B2539" s="14" t="s">
        <v>7793</v>
      </c>
      <c r="C2539" s="14" t="s">
        <v>7794</v>
      </c>
      <c r="D2539" s="14" t="s">
        <v>7785</v>
      </c>
      <c r="E2539" s="16" t="s">
        <v>2879</v>
      </c>
      <c r="F2539" s="16" t="s">
        <v>172</v>
      </c>
      <c r="G2539" s="81" t="s">
        <v>703</v>
      </c>
      <c r="H2539" s="82" t="s">
        <v>728</v>
      </c>
      <c r="I2539" s="17" t="s">
        <v>411</v>
      </c>
      <c r="J2539" s="17" t="s">
        <v>7795</v>
      </c>
      <c r="L2539" s="18">
        <v>44022</v>
      </c>
      <c r="M2539" s="83">
        <v>843690.23708438897</v>
      </c>
      <c r="N2539" s="84">
        <v>843690.23708438897</v>
      </c>
      <c r="O2539" s="84">
        <v>933286.16453266097</v>
      </c>
      <c r="P2539" s="85">
        <f t="shared" si="39"/>
        <v>0.90399951177553695</v>
      </c>
      <c r="Q2539" s="18">
        <v>43910</v>
      </c>
      <c r="R2539" s="86">
        <v>1352507.7611523401</v>
      </c>
      <c r="S2539" s="86">
        <v>4208014.5151757803</v>
      </c>
      <c r="T2539" s="15"/>
      <c r="U2539" s="19">
        <v>-5.6337413434448501E-3</v>
      </c>
      <c r="V2539" s="51">
        <v>-0.52146121897749298</v>
      </c>
      <c r="W2539" s="19">
        <v>1.3137390109477599E-2</v>
      </c>
      <c r="X2539" s="51">
        <v>2.1026562620136202</v>
      </c>
      <c r="Y2539" s="19">
        <v>3.0110015273749E-2</v>
      </c>
      <c r="Z2539" s="51">
        <v>22.3426749856153</v>
      </c>
      <c r="AA2539" s="19">
        <v>0.15713435950965501</v>
      </c>
      <c r="AB2539" s="51">
        <v>36.290102854138198</v>
      </c>
      <c r="AC2539" s="19">
        <v>0.254967468385003</v>
      </c>
      <c r="AD2539" s="51">
        <v>49.782602336781601</v>
      </c>
      <c r="AE2539" s="19">
        <v>0.25169616113998899</v>
      </c>
      <c r="AF2539" s="87">
        <v>42.946848162624498</v>
      </c>
      <c r="AG2539" s="19">
        <v>-4.2255568844702801E-2</v>
      </c>
      <c r="AH2539" s="51">
        <v>-6.02437787629606</v>
      </c>
      <c r="AI2539" s="19">
        <v>5.8607211751223097E-2</v>
      </c>
      <c r="AJ2539" s="51">
        <v>19.5876383821305</v>
      </c>
      <c r="AK2539" s="19">
        <v>0.266683849513356</v>
      </c>
      <c r="AL2539" s="19">
        <v>5.5495502057965503E-2</v>
      </c>
      <c r="AM2539" s="51">
        <v>25.646126357605699</v>
      </c>
      <c r="AN2539" s="15"/>
      <c r="AO2539" s="22">
        <v>3.6631735367336701E-2</v>
      </c>
      <c r="AP2539" s="22">
        <v>-2.3499184869251601E-2</v>
      </c>
      <c r="AQ2539" s="22">
        <v>0.14278119694616201</v>
      </c>
      <c r="AR2539" s="22">
        <v>-9.8767937617667501E-2</v>
      </c>
      <c r="AS2539" s="20">
        <v>8</v>
      </c>
      <c r="AT2539" s="20">
        <v>4</v>
      </c>
      <c r="AU2539" s="20">
        <v>7</v>
      </c>
      <c r="AV2539" s="21">
        <v>5</v>
      </c>
      <c r="AW2539" s="15"/>
      <c r="AX2539" s="25">
        <v>0.135747796387441</v>
      </c>
      <c r="AY2539" s="26">
        <v>1.1989024523718399</v>
      </c>
      <c r="AZ2539" s="26">
        <v>1.0476429747595799</v>
      </c>
      <c r="BA2539" s="26">
        <v>1.89392411120389</v>
      </c>
      <c r="BB2539" s="85">
        <v>1.404942715777E-2</v>
      </c>
      <c r="BC2539" s="88">
        <v>-11.5831239127874</v>
      </c>
      <c r="BD2539" s="18">
        <v>43910</v>
      </c>
      <c r="BE2539" s="18">
        <v>43990</v>
      </c>
      <c r="BF2539" s="20"/>
      <c r="BG2539" s="18"/>
    </row>
    <row r="2540" spans="2:59" x14ac:dyDescent="0.25">
      <c r="B2540" s="14" t="s">
        <v>7796</v>
      </c>
      <c r="C2540" s="14" t="s">
        <v>7797</v>
      </c>
      <c r="D2540" s="14" t="s">
        <v>7798</v>
      </c>
      <c r="E2540" s="16" t="s">
        <v>36</v>
      </c>
      <c r="F2540" s="16" t="s">
        <v>172</v>
      </c>
      <c r="G2540" s="81" t="s">
        <v>145</v>
      </c>
      <c r="H2540" s="82" t="s">
        <v>1504</v>
      </c>
      <c r="I2540" s="17" t="s">
        <v>411</v>
      </c>
      <c r="J2540" s="17" t="s">
        <v>7799</v>
      </c>
      <c r="L2540" s="18">
        <v>44022</v>
      </c>
      <c r="M2540" s="83">
        <v>148034.58596992501</v>
      </c>
      <c r="N2540" s="84">
        <v>148034.58596992501</v>
      </c>
      <c r="O2540" s="84">
        <v>159381.650298119</v>
      </c>
      <c r="P2540" s="85">
        <f t="shared" si="39"/>
        <v>0.92880570437707466</v>
      </c>
      <c r="Q2540" s="18">
        <v>43844</v>
      </c>
      <c r="R2540" s="86">
        <v>1229064.4876230501</v>
      </c>
      <c r="S2540" s="86">
        <v>1447513.4440703101</v>
      </c>
      <c r="T2540" s="15"/>
      <c r="U2540" s="19">
        <v>-1.1308771820949901E-2</v>
      </c>
      <c r="V2540" s="51">
        <v>-1.088964266728</v>
      </c>
      <c r="W2540" s="19">
        <v>7.0803222984977807E-2</v>
      </c>
      <c r="X2540" s="51">
        <v>7.86923954956728</v>
      </c>
      <c r="Y2540" s="19">
        <v>-4.6776832581599599E-2</v>
      </c>
      <c r="Z2540" s="51">
        <v>14.653990200095</v>
      </c>
      <c r="AA2540" s="19">
        <v>0.11846791509015001</v>
      </c>
      <c r="AB2540" s="51">
        <v>32.423458412173197</v>
      </c>
      <c r="AC2540" s="19">
        <v>0.110200562172395</v>
      </c>
      <c r="AD2540" s="51">
        <v>35.305911715491703</v>
      </c>
      <c r="AE2540" s="19">
        <v>0.111170485151961</v>
      </c>
      <c r="AF2540" s="87">
        <v>28.894280563807101</v>
      </c>
      <c r="AG2540" s="19">
        <v>2.7569792893700699E-2</v>
      </c>
      <c r="AH2540" s="51">
        <v>0.95815829754428705</v>
      </c>
      <c r="AI2540" s="19">
        <v>-4.2072252435900702E-3</v>
      </c>
      <c r="AJ2540" s="51">
        <v>13.3061946826347</v>
      </c>
      <c r="AK2540" s="19">
        <v>0.28206213058379898</v>
      </c>
      <c r="AL2540" s="19">
        <v>1.5678001644118901E-2</v>
      </c>
      <c r="AM2540" s="51">
        <v>-93.792751437285901</v>
      </c>
      <c r="AN2540" s="15"/>
      <c r="AO2540" s="22">
        <v>3.37416356087488E-2</v>
      </c>
      <c r="AP2540" s="22">
        <v>-5.0290115442330703E-2</v>
      </c>
      <c r="AQ2540" s="22">
        <v>0.135187107249367</v>
      </c>
      <c r="AR2540" s="22">
        <v>-0.13737945026339701</v>
      </c>
      <c r="AS2540" s="20">
        <v>7</v>
      </c>
      <c r="AT2540" s="20">
        <v>5</v>
      </c>
      <c r="AU2540" s="20">
        <v>6</v>
      </c>
      <c r="AV2540" s="21">
        <v>6</v>
      </c>
      <c r="AW2540" s="15"/>
      <c r="AX2540" s="25">
        <v>0.198192446957109</v>
      </c>
      <c r="AY2540" s="26">
        <v>0.61674794065129401</v>
      </c>
      <c r="AZ2540" s="26">
        <v>1.08760291478939</v>
      </c>
      <c r="BA2540" s="26">
        <v>0.88611256642161595</v>
      </c>
      <c r="BB2540" s="85">
        <v>2.04274405243632E-2</v>
      </c>
      <c r="BC2540" s="88">
        <v>-25.485439962561902</v>
      </c>
      <c r="BD2540" s="18">
        <v>43844</v>
      </c>
      <c r="BE2540" s="18">
        <v>43910</v>
      </c>
      <c r="BF2540" s="20"/>
      <c r="BG2540" s="18"/>
    </row>
    <row r="2541" spans="2:59" x14ac:dyDescent="0.25">
      <c r="B2541" s="14" t="s">
        <v>7800</v>
      </c>
      <c r="C2541" s="14" t="s">
        <v>7801</v>
      </c>
      <c r="D2541" s="14" t="s">
        <v>7798</v>
      </c>
      <c r="E2541" s="16" t="s">
        <v>5203</v>
      </c>
      <c r="F2541" s="16" t="s">
        <v>172</v>
      </c>
      <c r="G2541" s="81" t="s">
        <v>145</v>
      </c>
      <c r="H2541" s="82" t="s">
        <v>1504</v>
      </c>
      <c r="I2541" s="17" t="s">
        <v>411</v>
      </c>
      <c r="J2541" s="17" t="s">
        <v>7802</v>
      </c>
      <c r="L2541" s="18">
        <v>44022</v>
      </c>
      <c r="M2541" s="83">
        <v>97373.768921971307</v>
      </c>
      <c r="N2541" s="84">
        <v>97373.768921971307</v>
      </c>
      <c r="O2541" s="84">
        <v>103433.834789991</v>
      </c>
      <c r="P2541" s="85">
        <f t="shared" si="39"/>
        <v>0.94141118445116267</v>
      </c>
      <c r="Q2541" s="18">
        <v>43844</v>
      </c>
      <c r="R2541" s="86">
        <v>18544.397192993201</v>
      </c>
      <c r="S2541" s="86">
        <v>17192.851410064701</v>
      </c>
      <c r="T2541" s="15"/>
      <c r="U2541" s="19">
        <v>-1.12343598093503E-2</v>
      </c>
      <c r="V2541" s="51">
        <v>-1.0815230655680399</v>
      </c>
      <c r="W2541" s="19">
        <v>7.3236638352682307E-2</v>
      </c>
      <c r="X2541" s="51">
        <v>8.1125810863304704</v>
      </c>
      <c r="Y2541" s="19">
        <v>-3.3548121677085901E-2</v>
      </c>
      <c r="Z2541" s="51">
        <v>15.976861290546401</v>
      </c>
      <c r="AA2541" s="19">
        <v>0.149926809323079</v>
      </c>
      <c r="AB2541" s="51">
        <v>35.569347835495101</v>
      </c>
      <c r="AC2541" s="19">
        <v>0.173507805584522</v>
      </c>
      <c r="AD2541" s="51">
        <v>41.636636056704397</v>
      </c>
      <c r="AE2541" s="19">
        <v>0.20751084227056699</v>
      </c>
      <c r="AF2541" s="87">
        <v>38.5283162756823</v>
      </c>
      <c r="AG2541" s="19">
        <v>2.8348842159175498E-2</v>
      </c>
      <c r="AH2541" s="51">
        <v>1.03606322409178</v>
      </c>
      <c r="AI2541" s="19">
        <v>1.0374549980042501E-2</v>
      </c>
      <c r="AJ2541" s="51">
        <v>14.764372204997899</v>
      </c>
      <c r="AK2541" s="19">
        <v>0.36098111286642998</v>
      </c>
      <c r="AL2541" s="19">
        <v>6.4424185124153197E-2</v>
      </c>
      <c r="AM2541" s="51">
        <v>28.498451495950601</v>
      </c>
      <c r="AN2541" s="15"/>
      <c r="AO2541" s="22">
        <v>3.3819718886661597E-2</v>
      </c>
      <c r="AP2541" s="22">
        <v>-5.0218705303486801E-2</v>
      </c>
      <c r="AQ2541" s="22">
        <v>0.137771670708462</v>
      </c>
      <c r="AR2541" s="22">
        <v>-0.13535328145735501</v>
      </c>
      <c r="AS2541" s="20">
        <v>7</v>
      </c>
      <c r="AT2541" s="20">
        <v>5</v>
      </c>
      <c r="AU2541" s="20">
        <v>7</v>
      </c>
      <c r="AV2541" s="21">
        <v>5</v>
      </c>
      <c r="AW2541" s="15"/>
      <c r="AX2541" s="25">
        <v>0.198088844796875</v>
      </c>
      <c r="AY2541" s="26">
        <v>0.76724219850166298</v>
      </c>
      <c r="AZ2541" s="26">
        <v>1.19931490610543</v>
      </c>
      <c r="BA2541" s="26">
        <v>1.10875318180842</v>
      </c>
      <c r="BB2541" s="85">
        <v>2.0418891648441798E-2</v>
      </c>
      <c r="BC2541" s="88">
        <v>-25.1121436527756</v>
      </c>
      <c r="BD2541" s="18">
        <v>43844</v>
      </c>
      <c r="BE2541" s="18">
        <v>43910</v>
      </c>
      <c r="BF2541" s="20"/>
      <c r="BG2541" s="18"/>
    </row>
    <row r="2542" spans="2:59" x14ac:dyDescent="0.25">
      <c r="B2542" s="14" t="s">
        <v>7803</v>
      </c>
      <c r="C2542" s="14" t="s">
        <v>7804</v>
      </c>
      <c r="D2542" s="14" t="s">
        <v>7798</v>
      </c>
      <c r="E2542" s="16" t="s">
        <v>43</v>
      </c>
      <c r="F2542" s="16" t="s">
        <v>172</v>
      </c>
      <c r="G2542" s="81" t="s">
        <v>145</v>
      </c>
      <c r="H2542" s="82" t="s">
        <v>1504</v>
      </c>
      <c r="I2542" s="17" t="s">
        <v>411</v>
      </c>
      <c r="J2542" s="17" t="s">
        <v>7805</v>
      </c>
      <c r="L2542" s="18">
        <v>44022</v>
      </c>
      <c r="M2542" s="83">
        <v>237112.920881987</v>
      </c>
      <c r="N2542" s="84">
        <v>237112.920881987</v>
      </c>
      <c r="O2542" s="84">
        <v>252423.07014608401</v>
      </c>
      <c r="P2542" s="85">
        <f t="shared" si="39"/>
        <v>0.93934726625725373</v>
      </c>
      <c r="Q2542" s="18">
        <v>43844</v>
      </c>
      <c r="R2542" s="86">
        <v>1637109.15125781</v>
      </c>
      <c r="S2542" s="86">
        <v>1726117.7165078099</v>
      </c>
      <c r="T2542" s="15"/>
      <c r="U2542" s="19">
        <v>-1.12463231753281E-2</v>
      </c>
      <c r="V2542" s="51">
        <v>-1.08271940216582</v>
      </c>
      <c r="W2542" s="19">
        <v>7.2841178054659395E-2</v>
      </c>
      <c r="X2542" s="51">
        <v>8.0730350565281697</v>
      </c>
      <c r="Y2542" s="19">
        <v>-3.5713617414330698E-2</v>
      </c>
      <c r="Z2542" s="51">
        <v>15.7603117168183</v>
      </c>
      <c r="AA2542" s="19">
        <v>0.14475891850088399</v>
      </c>
      <c r="AB2542" s="51">
        <v>35.052558753231999</v>
      </c>
      <c r="AC2542" s="19">
        <v>0.16297794217272901</v>
      </c>
      <c r="AD2542" s="51">
        <v>40.583649715525098</v>
      </c>
      <c r="AE2542" s="19">
        <v>0.19131380180624499</v>
      </c>
      <c r="AF2542" s="87">
        <v>36.908612229220999</v>
      </c>
      <c r="AG2542" s="19">
        <v>2.8221596237926899E-2</v>
      </c>
      <c r="AH2542" s="51">
        <v>1.02333863196691</v>
      </c>
      <c r="AI2542" s="19">
        <v>7.9876830732246197E-3</v>
      </c>
      <c r="AJ2542" s="51">
        <v>14.525685514323399</v>
      </c>
      <c r="AK2542" s="19">
        <v>1.0535302243265301</v>
      </c>
      <c r="AL2542" s="19">
        <v>4.6080932923359803E-2</v>
      </c>
      <c r="AM2542" s="51">
        <v>-16.645942062954401</v>
      </c>
      <c r="AN2542" s="15"/>
      <c r="AO2542" s="22">
        <v>3.3806956711487098E-2</v>
      </c>
      <c r="AP2542" s="22">
        <v>-5.0229872536874602E-2</v>
      </c>
      <c r="AQ2542" s="22">
        <v>0.137353285279532</v>
      </c>
      <c r="AR2542" s="22">
        <v>-0.13568191709244301</v>
      </c>
      <c r="AS2542" s="20">
        <v>7</v>
      </c>
      <c r="AT2542" s="20">
        <v>5</v>
      </c>
      <c r="AU2542" s="20">
        <v>7</v>
      </c>
      <c r="AV2542" s="21">
        <v>5</v>
      </c>
      <c r="AW2542" s="15"/>
      <c r="AX2542" s="25">
        <v>0.198105523153499</v>
      </c>
      <c r="AY2542" s="26">
        <v>0.74251897640715503</v>
      </c>
      <c r="AZ2542" s="26">
        <v>1.1809685969219601</v>
      </c>
      <c r="BA2542" s="26">
        <v>1.07201319849264</v>
      </c>
      <c r="BB2542" s="85">
        <v>2.0420264313615901E-2</v>
      </c>
      <c r="BC2542" s="88">
        <v>-25.173108958842899</v>
      </c>
      <c r="BD2542" s="18">
        <v>43844</v>
      </c>
      <c r="BE2542" s="18">
        <v>43910</v>
      </c>
      <c r="BF2542" s="20"/>
      <c r="BG2542" s="18"/>
    </row>
    <row r="2543" spans="2:59" x14ac:dyDescent="0.25">
      <c r="B2543" s="14" t="s">
        <v>7806</v>
      </c>
      <c r="C2543" s="14" t="s">
        <v>7807</v>
      </c>
      <c r="D2543" s="14" t="s">
        <v>7798</v>
      </c>
      <c r="E2543" s="16" t="s">
        <v>83</v>
      </c>
      <c r="F2543" s="16" t="s">
        <v>172</v>
      </c>
      <c r="G2543" s="81" t="s">
        <v>145</v>
      </c>
      <c r="H2543" s="82" t="s">
        <v>1504</v>
      </c>
      <c r="I2543" s="17" t="s">
        <v>411</v>
      </c>
      <c r="J2543" s="17" t="s">
        <v>7808</v>
      </c>
      <c r="L2543" s="18">
        <v>44022</v>
      </c>
      <c r="M2543" s="83">
        <v>90297.458441972703</v>
      </c>
      <c r="N2543" s="84">
        <v>90297.458441972703</v>
      </c>
      <c r="O2543" s="84">
        <v>95540.119194030805</v>
      </c>
      <c r="P2543" s="85">
        <f t="shared" si="39"/>
        <v>0.94512608110305085</v>
      </c>
      <c r="Q2543" s="18">
        <v>43844</v>
      </c>
      <c r="R2543" s="86">
        <v>1215.78550020027</v>
      </c>
      <c r="S2543" s="86">
        <v>1122.5617768249499</v>
      </c>
      <c r="T2543" s="15"/>
      <c r="U2543" s="19">
        <v>-1.12109196152232E-2</v>
      </c>
      <c r="V2543" s="51">
        <v>-1.0791790461553299</v>
      </c>
      <c r="W2543" s="19">
        <v>7.3892319005608401E-2</v>
      </c>
      <c r="X2543" s="51">
        <v>8.1781491516303504</v>
      </c>
      <c r="Y2543" s="19">
        <v>-2.9639558706549E-2</v>
      </c>
      <c r="Z2543" s="51">
        <v>16.3677175875928</v>
      </c>
      <c r="AA2543" s="19">
        <v>0.15908025254801</v>
      </c>
      <c r="AB2543" s="51">
        <v>36.4846921579447</v>
      </c>
      <c r="AC2543" s="19">
        <v>0.138445792594284</v>
      </c>
      <c r="AD2543" s="51">
        <v>38.130434757680597</v>
      </c>
      <c r="AE2543" s="19">
        <v>0.180142511357262</v>
      </c>
      <c r="AF2543" s="87">
        <v>35.791483184322701</v>
      </c>
      <c r="AG2543" s="19">
        <v>2.85633531857457E-2</v>
      </c>
      <c r="AH2543" s="51">
        <v>1.0575143267487901</v>
      </c>
      <c r="AI2543" s="19">
        <v>1.4690691181385799E-2</v>
      </c>
      <c r="AJ2543" s="51">
        <v>15.195986325139501</v>
      </c>
      <c r="AK2543" s="19">
        <v>0.30355793910712198</v>
      </c>
      <c r="AL2543" s="19">
        <v>5.5768056579836398E-2</v>
      </c>
      <c r="AM2543" s="51">
        <v>26.300554852437902</v>
      </c>
      <c r="AN2543" s="15"/>
      <c r="AO2543" s="22">
        <v>3.3842735974758398E-2</v>
      </c>
      <c r="AP2543" s="22">
        <v>-5.0195564083915102E-2</v>
      </c>
      <c r="AQ2543" s="22">
        <v>0.13850987074693</v>
      </c>
      <c r="AR2543" s="22">
        <v>-0.13481217144551899</v>
      </c>
      <c r="AS2543" s="20">
        <v>7</v>
      </c>
      <c r="AT2543" s="20">
        <v>5</v>
      </c>
      <c r="AU2543" s="20">
        <v>7</v>
      </c>
      <c r="AV2543" s="21">
        <v>5</v>
      </c>
      <c r="AW2543" s="15"/>
      <c r="AX2543" s="25">
        <v>0.19805984472739499</v>
      </c>
      <c r="AY2543" s="26">
        <v>0.81095780053055899</v>
      </c>
      <c r="AZ2543" s="26">
        <v>1.23176074584444</v>
      </c>
      <c r="BA2543" s="26">
        <v>1.17388889830363</v>
      </c>
      <c r="BB2543" s="85">
        <v>2.0416524746215099E-2</v>
      </c>
      <c r="BC2543" s="88">
        <v>-25.002740903495599</v>
      </c>
      <c r="BD2543" s="18">
        <v>43844</v>
      </c>
      <c r="BE2543" s="18">
        <v>43910</v>
      </c>
      <c r="BF2543" s="20"/>
      <c r="BG2543" s="18"/>
    </row>
    <row r="2544" spans="2:59" x14ac:dyDescent="0.25">
      <c r="B2544" s="14" t="s">
        <v>7809</v>
      </c>
      <c r="C2544" s="14" t="s">
        <v>7810</v>
      </c>
      <c r="D2544" s="14" t="s">
        <v>7798</v>
      </c>
      <c r="E2544" s="16" t="s">
        <v>458</v>
      </c>
      <c r="F2544" s="16" t="s">
        <v>172</v>
      </c>
      <c r="G2544" s="81" t="s">
        <v>145</v>
      </c>
      <c r="H2544" s="82" t="s">
        <v>1504</v>
      </c>
      <c r="I2544" s="17" t="s">
        <v>411</v>
      </c>
      <c r="J2544" s="17" t="s">
        <v>7811</v>
      </c>
      <c r="L2544" s="18">
        <v>44022</v>
      </c>
      <c r="M2544" s="83">
        <v>92621.102417945905</v>
      </c>
      <c r="N2544" s="84">
        <v>92621.102417945905</v>
      </c>
      <c r="O2544" s="84">
        <v>99139.751801967606</v>
      </c>
      <c r="P2544" s="85">
        <f t="shared" si="39"/>
        <v>0.93424787468660653</v>
      </c>
      <c r="Q2544" s="18">
        <v>43844</v>
      </c>
      <c r="R2544" s="86">
        <v>196735.1977854</v>
      </c>
      <c r="S2544" s="86">
        <v>195728.86599072299</v>
      </c>
      <c r="T2544" s="15"/>
      <c r="U2544" s="19">
        <v>-1.12762771150301E-2</v>
      </c>
      <c r="V2544" s="51">
        <v>-1.0857147961360201</v>
      </c>
      <c r="W2544" s="19">
        <v>7.1856952648886405E-2</v>
      </c>
      <c r="X2544" s="51">
        <v>7.9746125159581398</v>
      </c>
      <c r="Y2544" s="19">
        <v>-4.1065678553422899E-2</v>
      </c>
      <c r="Z2544" s="51">
        <v>15.225105602905399</v>
      </c>
      <c r="AA2544" s="19">
        <v>0.131988622517383</v>
      </c>
      <c r="AB2544" s="51">
        <v>33.7755291549256</v>
      </c>
      <c r="AC2544" s="19">
        <v>0.13719791600669901</v>
      </c>
      <c r="AD2544" s="51">
        <v>38.005647098936599</v>
      </c>
      <c r="AE2544" s="19">
        <v>0.15193740048023799</v>
      </c>
      <c r="AF2544" s="87">
        <v>32.970972096605699</v>
      </c>
      <c r="AG2544" s="19">
        <v>2.7907348956432501E-2</v>
      </c>
      <c r="AH2544" s="51">
        <v>0.99191390381747602</v>
      </c>
      <c r="AI2544" s="19">
        <v>2.08553062111605E-3</v>
      </c>
      <c r="AJ2544" s="51">
        <v>13.9354702691053</v>
      </c>
      <c r="AK2544" s="19">
        <v>0.34543516825593501</v>
      </c>
      <c r="AL2544" s="19">
        <v>6.0890809891134302E-2</v>
      </c>
      <c r="AM2544" s="51">
        <v>27.755110683588999</v>
      </c>
      <c r="AN2544" s="15"/>
      <c r="AO2544" s="22">
        <v>3.3775606974813903E-2</v>
      </c>
      <c r="AP2544" s="22">
        <v>-5.02586960938061E-2</v>
      </c>
      <c r="AQ2544" s="22">
        <v>0.136306007800158</v>
      </c>
      <c r="AR2544" s="22">
        <v>-0.13650291527490499</v>
      </c>
      <c r="AS2544" s="20">
        <v>7</v>
      </c>
      <c r="AT2544" s="20">
        <v>5</v>
      </c>
      <c r="AU2544" s="20">
        <v>6</v>
      </c>
      <c r="AV2544" s="21">
        <v>6</v>
      </c>
      <c r="AW2544" s="15"/>
      <c r="AX2544" s="25">
        <v>0.19814682073512799</v>
      </c>
      <c r="AY2544" s="26">
        <v>0.68142454078315495</v>
      </c>
      <c r="AZ2544" s="26">
        <v>1.1356264875339499</v>
      </c>
      <c r="BA2544" s="26">
        <v>0.98150155834900898</v>
      </c>
      <c r="BB2544" s="85">
        <v>2.04236604405378E-2</v>
      </c>
      <c r="BC2544" s="88">
        <v>-25.324065716908098</v>
      </c>
      <c r="BD2544" s="18">
        <v>43844</v>
      </c>
      <c r="BE2544" s="18">
        <v>43910</v>
      </c>
      <c r="BF2544" s="20"/>
      <c r="BG2544" s="18"/>
    </row>
    <row r="2545" spans="2:59" x14ac:dyDescent="0.25">
      <c r="B2545" s="14" t="s">
        <v>7812</v>
      </c>
      <c r="C2545" s="14" t="s">
        <v>7813</v>
      </c>
      <c r="D2545" s="14" t="s">
        <v>7798</v>
      </c>
      <c r="E2545" s="16" t="s">
        <v>2332</v>
      </c>
      <c r="F2545" s="16" t="s">
        <v>172</v>
      </c>
      <c r="G2545" s="81" t="s">
        <v>145</v>
      </c>
      <c r="H2545" s="82" t="s">
        <v>1504</v>
      </c>
      <c r="I2545" s="17" t="s">
        <v>411</v>
      </c>
      <c r="J2545" s="17" t="s">
        <v>64</v>
      </c>
      <c r="L2545" s="18">
        <v>44022</v>
      </c>
      <c r="M2545" s="83">
        <v>229338.67293000201</v>
      </c>
      <c r="N2545" s="84">
        <v>229338.67293000201</v>
      </c>
      <c r="O2545" s="84">
        <v>243814.062881947</v>
      </c>
      <c r="P2545" s="85">
        <f t="shared" si="39"/>
        <v>0.94062938872006796</v>
      </c>
      <c r="Q2545" s="18">
        <v>43844</v>
      </c>
      <c r="R2545" s="86">
        <v>2277469.5413593799</v>
      </c>
      <c r="S2545" s="86">
        <v>2153647.6172578102</v>
      </c>
      <c r="T2545" s="15"/>
      <c r="U2545" s="19">
        <v>-1.12386547552887E-2</v>
      </c>
      <c r="V2545" s="51">
        <v>-1.08195256016188</v>
      </c>
      <c r="W2545" s="19">
        <v>7.3087525259325006E-2</v>
      </c>
      <c r="X2545" s="51">
        <v>8.0976697769947403</v>
      </c>
      <c r="Y2545" s="19">
        <v>-3.4367606129308101E-2</v>
      </c>
      <c r="Z2545" s="51">
        <v>15.8949128453241</v>
      </c>
      <c r="AA2545" s="19">
        <v>0.14797459370136501</v>
      </c>
      <c r="AB2545" s="51">
        <v>35.374126273323803</v>
      </c>
      <c r="AC2545" s="19">
        <v>0.169516687303258</v>
      </c>
      <c r="AD2545" s="51">
        <v>41.237524228578003</v>
      </c>
      <c r="AE2545" s="19">
        <v>0.19960254414210801</v>
      </c>
      <c r="AF2545" s="87">
        <v>37.737486462807297</v>
      </c>
      <c r="AG2545" s="19">
        <v>2.8299941457589701E-2</v>
      </c>
      <c r="AH2545" s="51">
        <v>1.0311731539332001</v>
      </c>
      <c r="AI2545" s="19">
        <v>9.4723134152445692E-3</v>
      </c>
      <c r="AJ2545" s="51">
        <v>14.6741485485254</v>
      </c>
      <c r="AK2545" s="19">
        <v>0.34423095361154998</v>
      </c>
      <c r="AL2545" s="19">
        <v>6.1757305333230803E-2</v>
      </c>
      <c r="AM2545" s="51">
        <v>26.8234355704626</v>
      </c>
      <c r="AN2545" s="15"/>
      <c r="AO2545" s="22">
        <v>3.3814949674706399E-2</v>
      </c>
      <c r="AP2545" s="22">
        <v>-5.0222694139883998E-2</v>
      </c>
      <c r="AQ2545" s="22">
        <v>0.13761485588838701</v>
      </c>
      <c r="AR2545" s="22">
        <v>-0.135477101604047</v>
      </c>
      <c r="AS2545" s="20">
        <v>7</v>
      </c>
      <c r="AT2545" s="20">
        <v>5</v>
      </c>
      <c r="AU2545" s="20">
        <v>7</v>
      </c>
      <c r="AV2545" s="21">
        <v>5</v>
      </c>
      <c r="AW2545" s="15"/>
      <c r="AX2545" s="25">
        <v>0.198095303872833</v>
      </c>
      <c r="AY2545" s="26">
        <v>0.75790149274780605</v>
      </c>
      <c r="AZ2545" s="26">
        <v>1.1923809792679101</v>
      </c>
      <c r="BA2545" s="26">
        <v>1.0948646141096099</v>
      </c>
      <c r="BB2545" s="85">
        <v>2.04194263219688E-2</v>
      </c>
      <c r="BC2545" s="88">
        <v>-25.135292959486801</v>
      </c>
      <c r="BD2545" s="18">
        <v>43844</v>
      </c>
      <c r="BE2545" s="18">
        <v>43910</v>
      </c>
      <c r="BF2545" s="20"/>
      <c r="BG2545" s="18"/>
    </row>
    <row r="2546" spans="2:59" x14ac:dyDescent="0.25">
      <c r="B2546" s="14" t="s">
        <v>7814</v>
      </c>
      <c r="C2546" s="14" t="s">
        <v>7815</v>
      </c>
      <c r="D2546" s="14" t="s">
        <v>7798</v>
      </c>
      <c r="E2546" s="16" t="s">
        <v>177</v>
      </c>
      <c r="F2546" s="16" t="s">
        <v>172</v>
      </c>
      <c r="G2546" s="81" t="s">
        <v>145</v>
      </c>
      <c r="H2546" s="82" t="s">
        <v>1504</v>
      </c>
      <c r="I2546" s="17" t="s">
        <v>411</v>
      </c>
      <c r="J2546" s="17" t="s">
        <v>7816</v>
      </c>
      <c r="L2546" s="18">
        <v>44022</v>
      </c>
      <c r="M2546" s="83">
        <v>74104.339733958201</v>
      </c>
      <c r="N2546" s="84">
        <v>74104.339733958201</v>
      </c>
      <c r="O2546" s="84">
        <v>78273.811980009094</v>
      </c>
      <c r="P2546" s="85">
        <f t="shared" si="39"/>
        <v>0.94673221936455876</v>
      </c>
      <c r="Q2546" s="18">
        <v>43844</v>
      </c>
      <c r="R2546" s="86">
        <v>626085.34084081999</v>
      </c>
      <c r="S2546" s="86">
        <v>703188.18305957003</v>
      </c>
      <c r="T2546" s="15"/>
      <c r="U2546" s="19">
        <v>-1.12031101643879E-2</v>
      </c>
      <c r="V2546" s="51">
        <v>-1.0783981010718</v>
      </c>
      <c r="W2546" s="19">
        <v>7.4259212107790504E-2</v>
      </c>
      <c r="X2546" s="51">
        <v>8.2148384618485597</v>
      </c>
      <c r="Y2546" s="19">
        <v>-2.7961320796748599E-2</v>
      </c>
      <c r="Z2546" s="51">
        <v>16.535541378572798</v>
      </c>
      <c r="AA2546" s="19">
        <v>0.163351488590706</v>
      </c>
      <c r="AB2546" s="51">
        <v>36.911815762228798</v>
      </c>
      <c r="AC2546" s="19">
        <v>0.20104092531983001</v>
      </c>
      <c r="AD2546" s="51">
        <v>44.389948030235203</v>
      </c>
      <c r="AE2546" s="19"/>
      <c r="AF2546" s="87"/>
      <c r="AG2546" s="19">
        <v>2.86727403945406E-2</v>
      </c>
      <c r="AH2546" s="51">
        <v>1.0684530476282801</v>
      </c>
      <c r="AI2546" s="19">
        <v>1.6537938558030901E-2</v>
      </c>
      <c r="AJ2546" s="51">
        <v>15.3807110627968</v>
      </c>
      <c r="AK2546" s="19">
        <v>0.195848498160485</v>
      </c>
      <c r="AL2546" s="19">
        <v>6.5254963697952903E-2</v>
      </c>
      <c r="AM2546" s="51">
        <v>46.080145446001602</v>
      </c>
      <c r="AN2546" s="15"/>
      <c r="AO2546" s="22">
        <v>3.3853063852802699E-2</v>
      </c>
      <c r="AP2546" s="22">
        <v>-5.01884095137939E-2</v>
      </c>
      <c r="AQ2546" s="22">
        <v>0.13885759593904401</v>
      </c>
      <c r="AR2546" s="22">
        <v>-0.13450460799693201</v>
      </c>
      <c r="AS2546" s="20">
        <v>7</v>
      </c>
      <c r="AT2546" s="20">
        <v>5</v>
      </c>
      <c r="AU2546" s="20">
        <v>7</v>
      </c>
      <c r="AV2546" s="21">
        <v>5</v>
      </c>
      <c r="AW2546" s="15"/>
      <c r="AX2546" s="25">
        <v>0.19804736452700999</v>
      </c>
      <c r="AY2546" s="26">
        <v>0.83145459951902001</v>
      </c>
      <c r="AZ2546" s="26">
        <v>1.24693917376862</v>
      </c>
      <c r="BA2546" s="26">
        <v>1.20446616221852</v>
      </c>
      <c r="BB2546" s="85">
        <v>2.04155035442454E-2</v>
      </c>
      <c r="BC2546" s="88">
        <v>-24.955929561750999</v>
      </c>
      <c r="BD2546" s="18">
        <v>43844</v>
      </c>
      <c r="BE2546" s="18">
        <v>43910</v>
      </c>
      <c r="BF2546" s="20"/>
      <c r="BG2546" s="18"/>
    </row>
    <row r="2547" spans="2:59" x14ac:dyDescent="0.25">
      <c r="B2547" s="14" t="s">
        <v>7817</v>
      </c>
      <c r="C2547" s="14" t="s">
        <v>7818</v>
      </c>
      <c r="D2547" s="14" t="s">
        <v>7798</v>
      </c>
      <c r="E2547" s="16" t="s">
        <v>2879</v>
      </c>
      <c r="F2547" s="16" t="s">
        <v>172</v>
      </c>
      <c r="G2547" s="81" t="s">
        <v>145</v>
      </c>
      <c r="H2547" s="82" t="s">
        <v>1504</v>
      </c>
      <c r="I2547" s="17" t="s">
        <v>411</v>
      </c>
      <c r="J2547" s="17" t="s">
        <v>7819</v>
      </c>
      <c r="L2547" s="18">
        <v>44022</v>
      </c>
      <c r="M2547" s="83">
        <v>83036.031929969802</v>
      </c>
      <c r="N2547" s="84">
        <v>83036.031929969802</v>
      </c>
      <c r="O2547" s="84">
        <v>87380.9882400036</v>
      </c>
      <c r="P2547" s="85">
        <f t="shared" si="39"/>
        <v>0.95027572475948896</v>
      </c>
      <c r="Q2547" s="18">
        <v>43844</v>
      </c>
      <c r="R2547" s="86">
        <v>6288789.3250859398</v>
      </c>
      <c r="S2547" s="86">
        <v>5567026.5319453096</v>
      </c>
      <c r="T2547" s="15"/>
      <c r="U2547" s="19">
        <v>-1.1181878519892101E-2</v>
      </c>
      <c r="V2547" s="51">
        <v>-1.07627493662221</v>
      </c>
      <c r="W2547" s="19">
        <v>7.4936094348231605E-2</v>
      </c>
      <c r="X2547" s="51">
        <v>8.2825266858853901</v>
      </c>
      <c r="Y2547" s="19">
        <v>-2.4240934336376099E-2</v>
      </c>
      <c r="Z2547" s="51">
        <v>16.907580024621002</v>
      </c>
      <c r="AA2547" s="19">
        <v>0.17234986663417701</v>
      </c>
      <c r="AB2547" s="51">
        <v>37.811653566604903</v>
      </c>
      <c r="AC2547" s="19"/>
      <c r="AD2547" s="51"/>
      <c r="AE2547" s="19"/>
      <c r="AF2547" s="87"/>
      <c r="AG2547" s="19">
        <v>2.8890355855764899E-2</v>
      </c>
      <c r="AH2547" s="51">
        <v>1.0902145937507199</v>
      </c>
      <c r="AI2547" s="19">
        <v>2.0643029885832199E-2</v>
      </c>
      <c r="AJ2547" s="51">
        <v>15.7912201955769</v>
      </c>
      <c r="AK2547" s="19">
        <v>0.26531096274265997</v>
      </c>
      <c r="AL2547" s="19">
        <v>0.13664165705456999</v>
      </c>
      <c r="AM2547" s="51">
        <v>50.81986172701</v>
      </c>
      <c r="AN2547" s="15"/>
      <c r="AO2547" s="22">
        <v>3.3874977298182798E-2</v>
      </c>
      <c r="AP2547" s="22">
        <v>-5.0167833665036597E-2</v>
      </c>
      <c r="AQ2547" s="22">
        <v>0.13957918200685501</v>
      </c>
      <c r="AR2547" s="22">
        <v>-0.13393745623485301</v>
      </c>
      <c r="AS2547" s="20">
        <v>7</v>
      </c>
      <c r="AT2547" s="20">
        <v>5</v>
      </c>
      <c r="AU2547" s="20">
        <v>7</v>
      </c>
      <c r="AV2547" s="21">
        <v>5</v>
      </c>
      <c r="AW2547" s="15"/>
      <c r="AX2547" s="25">
        <v>0.198019838033651</v>
      </c>
      <c r="AY2547" s="26">
        <v>0.87449096563432205</v>
      </c>
      <c r="AZ2547" s="26">
        <v>1.2788558228385201</v>
      </c>
      <c r="BA2547" s="26">
        <v>1.2688569090641999</v>
      </c>
      <c r="BB2547" s="85">
        <v>2.0413258692497001E-2</v>
      </c>
      <c r="BC2547" s="88">
        <v>-24.851320616085999</v>
      </c>
      <c r="BD2547" s="18">
        <v>43844</v>
      </c>
      <c r="BE2547" s="18">
        <v>43910</v>
      </c>
      <c r="BF2547" s="20"/>
      <c r="BG2547" s="18"/>
    </row>
    <row r="2548" spans="2:59" x14ac:dyDescent="0.25">
      <c r="B2548" s="14" t="s">
        <v>7820</v>
      </c>
      <c r="C2548" s="14" t="s">
        <v>7821</v>
      </c>
      <c r="D2548" s="14" t="s">
        <v>7798</v>
      </c>
      <c r="E2548" s="16" t="s">
        <v>505</v>
      </c>
      <c r="F2548" s="16" t="s">
        <v>172</v>
      </c>
      <c r="G2548" s="81" t="s">
        <v>145</v>
      </c>
      <c r="H2548" s="82" t="s">
        <v>1504</v>
      </c>
      <c r="I2548" s="17" t="s">
        <v>411</v>
      </c>
      <c r="J2548" s="17" t="s">
        <v>7822</v>
      </c>
      <c r="L2548" s="18">
        <v>44022</v>
      </c>
      <c r="M2548" s="83">
        <v>96654.802644014402</v>
      </c>
      <c r="N2548" s="84">
        <v>96654.802644014402</v>
      </c>
      <c r="O2548" s="84">
        <v>102710.76652205001</v>
      </c>
      <c r="P2548" s="85">
        <f t="shared" si="39"/>
        <v>0.94103866534054625</v>
      </c>
      <c r="Q2548" s="18">
        <v>43844</v>
      </c>
      <c r="R2548" s="86">
        <v>832.94397000026697</v>
      </c>
      <c r="S2548" s="86">
        <v>1723.8259937686901</v>
      </c>
      <c r="T2548" s="15"/>
      <c r="U2548" s="19">
        <v>-1.12351276547997E-2</v>
      </c>
      <c r="V2548" s="51">
        <v>-1.08159985011298</v>
      </c>
      <c r="W2548" s="19">
        <v>7.3089493133011302E-2</v>
      </c>
      <c r="X2548" s="51">
        <v>8.0978665643633594</v>
      </c>
      <c r="Y2548" s="19">
        <v>-3.3944362785405198E-2</v>
      </c>
      <c r="Z2548" s="51">
        <v>15.9372371797072</v>
      </c>
      <c r="AA2548" s="19">
        <v>0.148781920192123</v>
      </c>
      <c r="AB2548" s="51">
        <v>35.454858922399602</v>
      </c>
      <c r="AC2548" s="19">
        <v>0.170333735943132</v>
      </c>
      <c r="AD2548" s="51">
        <v>41.319229092565401</v>
      </c>
      <c r="AE2548" s="19">
        <v>0.20221255672018701</v>
      </c>
      <c r="AF2548" s="87">
        <v>37.998487720615202</v>
      </c>
      <c r="AG2548" s="19">
        <v>2.8315625029790702E-2</v>
      </c>
      <c r="AH2548" s="51">
        <v>1.03274151115329</v>
      </c>
      <c r="AI2548" s="19">
        <v>9.9725649542961002E-3</v>
      </c>
      <c r="AJ2548" s="51">
        <v>14.724173702430599</v>
      </c>
      <c r="AK2548" s="19">
        <v>0.350945339429309</v>
      </c>
      <c r="AL2548" s="19">
        <v>6.28295024071122E-2</v>
      </c>
      <c r="AM2548" s="51">
        <v>27.494874152238499</v>
      </c>
      <c r="AN2548" s="15"/>
      <c r="AO2548" s="22">
        <v>3.3815975544712301E-2</v>
      </c>
      <c r="AP2548" s="22">
        <v>-5.0213709122544997E-2</v>
      </c>
      <c r="AQ2548" s="22">
        <v>0.137678385688632</v>
      </c>
      <c r="AR2548" s="22">
        <v>-0.135389384912705</v>
      </c>
      <c r="AS2548" s="20">
        <v>7</v>
      </c>
      <c r="AT2548" s="20">
        <v>5</v>
      </c>
      <c r="AU2548" s="20">
        <v>7</v>
      </c>
      <c r="AV2548" s="21">
        <v>5</v>
      </c>
      <c r="AW2548" s="15"/>
      <c r="AX2548" s="25">
        <v>0.19808759043458801</v>
      </c>
      <c r="AY2548" s="26">
        <v>0.76165457817205595</v>
      </c>
      <c r="AZ2548" s="26">
        <v>1.1951927550344399</v>
      </c>
      <c r="BA2548" s="26">
        <v>1.1004469364652301</v>
      </c>
      <c r="BB2548" s="85">
        <v>2.04186897655745E-2</v>
      </c>
      <c r="BC2548" s="88">
        <v>-25.120205104787601</v>
      </c>
      <c r="BD2548" s="18">
        <v>43844</v>
      </c>
      <c r="BE2548" s="18">
        <v>43910</v>
      </c>
      <c r="BF2548" s="20"/>
      <c r="BG2548" s="18"/>
    </row>
    <row r="2549" spans="2:59" x14ac:dyDescent="0.25">
      <c r="B2549" s="14" t="s">
        <v>7823</v>
      </c>
      <c r="C2549" s="14" t="s">
        <v>7824</v>
      </c>
      <c r="D2549" s="14" t="s">
        <v>7825</v>
      </c>
      <c r="E2549" s="16" t="s">
        <v>36</v>
      </c>
      <c r="F2549" s="16" t="s">
        <v>172</v>
      </c>
      <c r="G2549" s="81" t="s">
        <v>115</v>
      </c>
      <c r="H2549" s="82" t="s">
        <v>190</v>
      </c>
      <c r="I2549" s="17" t="s">
        <v>31</v>
      </c>
      <c r="J2549" s="17" t="s">
        <v>7826</v>
      </c>
      <c r="L2549" s="18">
        <v>44022</v>
      </c>
      <c r="M2549" s="83">
        <v>1365.11910000071</v>
      </c>
      <c r="N2549" s="84">
        <v>1365.11910000071</v>
      </c>
      <c r="O2549" s="84">
        <v>1501.72409999929</v>
      </c>
      <c r="P2549" s="85">
        <f t="shared" si="39"/>
        <v>0.90903455568260194</v>
      </c>
      <c r="Q2549" s="18">
        <v>43881</v>
      </c>
      <c r="R2549" s="86">
        <v>6105829.8210000005</v>
      </c>
      <c r="S2549" s="86">
        <v>6670082.4387890603</v>
      </c>
      <c r="T2549" s="15"/>
      <c r="U2549" s="19">
        <v>1.14369086259103E-2</v>
      </c>
      <c r="V2549" s="51">
        <v>1.18560377795802</v>
      </c>
      <c r="W2549" s="19">
        <v>2.92306150786317E-2</v>
      </c>
      <c r="X2549" s="51">
        <v>3.7119787589290398</v>
      </c>
      <c r="Y2549" s="19">
        <v>-5.5000996834714898E-2</v>
      </c>
      <c r="Z2549" s="51">
        <v>13.831573774776199</v>
      </c>
      <c r="AA2549" s="19">
        <v>6.9983011093427194E-2</v>
      </c>
      <c r="AB2549" s="51">
        <v>27.574968012515502</v>
      </c>
      <c r="AC2549" s="19">
        <v>9.8373229902790599E-2</v>
      </c>
      <c r="AD2549" s="51">
        <v>34.1231784885167</v>
      </c>
      <c r="AE2549" s="19">
        <v>0.14719293774032799</v>
      </c>
      <c r="AF2549" s="87">
        <v>32.496525822614799</v>
      </c>
      <c r="AG2549" s="19">
        <v>1.0276320390403301E-3</v>
      </c>
      <c r="AH2549" s="51">
        <v>-1.69605778792175</v>
      </c>
      <c r="AI2549" s="19">
        <v>-2.9557249420577102E-2</v>
      </c>
      <c r="AJ2549" s="51">
        <v>10.771192264932299</v>
      </c>
      <c r="AK2549" s="19">
        <v>0.32289237537945198</v>
      </c>
      <c r="AL2549" s="19">
        <v>1.9351694738361399E-2</v>
      </c>
      <c r="AM2549" s="51">
        <v>-55.290261915244599</v>
      </c>
      <c r="AN2549" s="15"/>
      <c r="AO2549" s="22">
        <v>3.1171299200650499E-2</v>
      </c>
      <c r="AP2549" s="22">
        <v>-5.7314608885499198E-2</v>
      </c>
      <c r="AQ2549" s="22">
        <v>8.0061651659052602E-2</v>
      </c>
      <c r="AR2549" s="22">
        <v>-0.103154463286919</v>
      </c>
      <c r="AS2549" s="20">
        <v>8</v>
      </c>
      <c r="AT2549" s="20">
        <v>4</v>
      </c>
      <c r="AU2549" s="20">
        <v>7</v>
      </c>
      <c r="AV2549" s="21">
        <v>5</v>
      </c>
      <c r="AW2549" s="15"/>
      <c r="AX2549" s="25">
        <v>0.17350880521058601</v>
      </c>
      <c r="AY2549" s="26">
        <v>0.31685586244429897</v>
      </c>
      <c r="AZ2549" s="26">
        <v>0.980128037048416</v>
      </c>
      <c r="BA2549" s="26">
        <v>0.42316931931190999</v>
      </c>
      <c r="BB2549" s="85">
        <v>1.7800856131962101E-2</v>
      </c>
      <c r="BC2549" s="88">
        <v>-24.666015548427801</v>
      </c>
      <c r="BD2549" s="18">
        <v>43881</v>
      </c>
      <c r="BE2549" s="18">
        <v>43913</v>
      </c>
      <c r="BF2549" s="20"/>
      <c r="BG2549" s="18"/>
    </row>
    <row r="2550" spans="2:59" x14ac:dyDescent="0.25">
      <c r="B2550" s="14" t="s">
        <v>7827</v>
      </c>
      <c r="C2550" s="14" t="s">
        <v>7828</v>
      </c>
      <c r="D2550" s="14" t="s">
        <v>7825</v>
      </c>
      <c r="E2550" s="16" t="s">
        <v>43</v>
      </c>
      <c r="F2550" s="16" t="s">
        <v>172</v>
      </c>
      <c r="G2550" s="81" t="s">
        <v>115</v>
      </c>
      <c r="H2550" s="82" t="s">
        <v>190</v>
      </c>
      <c r="I2550" s="17" t="s">
        <v>31</v>
      </c>
      <c r="J2550" s="17" t="s">
        <v>7829</v>
      </c>
      <c r="L2550" s="18">
        <v>44022</v>
      </c>
      <c r="M2550" s="83">
        <v>2119.18629999831</v>
      </c>
      <c r="N2550" s="84">
        <v>2119.18629999831</v>
      </c>
      <c r="O2550" s="84">
        <v>2320.31670000032</v>
      </c>
      <c r="P2550" s="85">
        <f t="shared" si="39"/>
        <v>0.91331769495001169</v>
      </c>
      <c r="Q2550" s="18">
        <v>43881</v>
      </c>
      <c r="R2550" s="86">
        <v>6491037.4780000001</v>
      </c>
      <c r="S2550" s="86">
        <v>5198790.0903828098</v>
      </c>
      <c r="T2550" s="15"/>
      <c r="U2550" s="19">
        <v>1.1470614850623E-2</v>
      </c>
      <c r="V2550" s="51">
        <v>1.1889744004292899</v>
      </c>
      <c r="W2550" s="19">
        <v>3.0260450183050101E-2</v>
      </c>
      <c r="X2550" s="51">
        <v>3.8149622693708798</v>
      </c>
      <c r="Y2550" s="19">
        <v>-4.9249695599428399E-2</v>
      </c>
      <c r="Z2550" s="51">
        <v>14.4067038983048</v>
      </c>
      <c r="AA2550" s="19">
        <v>8.3135478726035203E-2</v>
      </c>
      <c r="AB2550" s="51">
        <v>28.8902147757763</v>
      </c>
      <c r="AC2550" s="19">
        <v>0.12552374210834399</v>
      </c>
      <c r="AD2550" s="51">
        <v>36.838229709072003</v>
      </c>
      <c r="AE2550" s="19">
        <v>0.19344250016176401</v>
      </c>
      <c r="AF2550" s="87">
        <v>37.121482064772898</v>
      </c>
      <c r="AG2550" s="19">
        <v>1.3614294075523501E-3</v>
      </c>
      <c r="AH2550" s="51">
        <v>-1.6626780510705399</v>
      </c>
      <c r="AI2550" s="19">
        <v>-2.3325535373260198E-2</v>
      </c>
      <c r="AJ2550" s="51">
        <v>11.394363669663999</v>
      </c>
      <c r="AK2550" s="19">
        <v>1.0758020374155599</v>
      </c>
      <c r="AL2550" s="19">
        <v>5.1298984710228999E-2</v>
      </c>
      <c r="AM2550" s="51">
        <v>20.0007042883663</v>
      </c>
      <c r="AN2550" s="15"/>
      <c r="AO2550" s="22">
        <v>3.1274432667487403E-2</v>
      </c>
      <c r="AP2550" s="22">
        <v>-5.7283141903099001E-2</v>
      </c>
      <c r="AQ2550" s="22">
        <v>8.1144974708877299E-2</v>
      </c>
      <c r="AR2550" s="22">
        <v>-0.102227066026971</v>
      </c>
      <c r="AS2550" s="20">
        <v>8</v>
      </c>
      <c r="AT2550" s="20">
        <v>4</v>
      </c>
      <c r="AU2550" s="20">
        <v>7</v>
      </c>
      <c r="AV2550" s="21">
        <v>5</v>
      </c>
      <c r="AW2550" s="15"/>
      <c r="AX2550" s="25">
        <v>0.173504226097139</v>
      </c>
      <c r="AY2550" s="26">
        <v>0.38763311611182899</v>
      </c>
      <c r="AZ2550" s="26">
        <v>1.0313427562450701</v>
      </c>
      <c r="BA2550" s="26">
        <v>0.51893463625037795</v>
      </c>
      <c r="BB2550" s="85">
        <v>1.7801434244265699E-2</v>
      </c>
      <c r="BC2550" s="88">
        <v>-24.5856050598377</v>
      </c>
      <c r="BD2550" s="18">
        <v>43881</v>
      </c>
      <c r="BE2550" s="18">
        <v>43913</v>
      </c>
      <c r="BF2550" s="20"/>
      <c r="BG2550" s="18"/>
    </row>
    <row r="2551" spans="2:59" x14ac:dyDescent="0.25">
      <c r="B2551" s="14" t="s">
        <v>7830</v>
      </c>
      <c r="C2551" s="14" t="s">
        <v>7831</v>
      </c>
      <c r="D2551" s="14" t="s">
        <v>7825</v>
      </c>
      <c r="E2551" s="16" t="s">
        <v>47</v>
      </c>
      <c r="F2551" s="16" t="s">
        <v>172</v>
      </c>
      <c r="G2551" s="81" t="s">
        <v>115</v>
      </c>
      <c r="H2551" s="82" t="s">
        <v>190</v>
      </c>
      <c r="I2551" s="17" t="s">
        <v>31</v>
      </c>
      <c r="J2551" s="17" t="s">
        <v>7832</v>
      </c>
      <c r="L2551" s="18">
        <v>44022</v>
      </c>
      <c r="M2551" s="83">
        <v>2179.1842000000202</v>
      </c>
      <c r="N2551" s="84">
        <v>2179.1842000000202</v>
      </c>
      <c r="O2551" s="84">
        <v>2375.0945999994901</v>
      </c>
      <c r="P2551" s="85">
        <f t="shared" si="39"/>
        <v>0.91751469604641767</v>
      </c>
      <c r="Q2551" s="18">
        <v>43881</v>
      </c>
      <c r="R2551" s="86">
        <v>31332.834999999999</v>
      </c>
      <c r="S2551" s="86">
        <v>30262.664557250999</v>
      </c>
      <c r="T2551" s="15"/>
      <c r="U2551" s="19">
        <v>1.1503522324346699E-2</v>
      </c>
      <c r="V2551" s="51">
        <v>1.1922651478016599</v>
      </c>
      <c r="W2551" s="19">
        <v>3.12660145646078E-2</v>
      </c>
      <c r="X2551" s="51">
        <v>3.91551870752664</v>
      </c>
      <c r="Y2551" s="19">
        <v>-4.36067487135006E-2</v>
      </c>
      <c r="Z2551" s="51">
        <v>14.970998586897601</v>
      </c>
      <c r="AA2551" s="19">
        <v>9.6119381303724397E-2</v>
      </c>
      <c r="AB2551" s="51">
        <v>30.1886050335306</v>
      </c>
      <c r="AC2551" s="19">
        <v>0.156956038908975</v>
      </c>
      <c r="AD2551" s="51">
        <v>39.981459389149698</v>
      </c>
      <c r="AE2551" s="19">
        <v>0.24145769564900499</v>
      </c>
      <c r="AF2551" s="87">
        <v>41.923001613526097</v>
      </c>
      <c r="AG2551" s="19">
        <v>1.68714167739381E-3</v>
      </c>
      <c r="AH2551" s="51">
        <v>-1.6301068240864001</v>
      </c>
      <c r="AI2551" s="19">
        <v>-1.72092011571294E-2</v>
      </c>
      <c r="AJ2551" s="51">
        <v>12.005997091284399</v>
      </c>
      <c r="AK2551" s="19">
        <v>1.1791841999988499</v>
      </c>
      <c r="AL2551" s="19">
        <v>7.07633853235166E-2</v>
      </c>
      <c r="AM2551" s="51">
        <v>87.242097535519903</v>
      </c>
      <c r="AN2551" s="15"/>
      <c r="AO2551" s="22">
        <v>3.1375084077808403E-2</v>
      </c>
      <c r="AP2551" s="22">
        <v>-5.7252531647463897E-2</v>
      </c>
      <c r="AQ2551" s="22">
        <v>8.2203078323800596E-2</v>
      </c>
      <c r="AR2551" s="22">
        <v>-0.101321521404316</v>
      </c>
      <c r="AS2551" s="20">
        <v>8</v>
      </c>
      <c r="AT2551" s="20">
        <v>4</v>
      </c>
      <c r="AU2551" s="20">
        <v>7</v>
      </c>
      <c r="AV2551" s="21">
        <v>5</v>
      </c>
      <c r="AW2551" s="15"/>
      <c r="AX2551" s="25">
        <v>0.17350075847702101</v>
      </c>
      <c r="AY2551" s="26">
        <v>0.45747092929241301</v>
      </c>
      <c r="AZ2551" s="26">
        <v>1.08186501281671</v>
      </c>
      <c r="BA2551" s="26">
        <v>0.61385906390660205</v>
      </c>
      <c r="BB2551" s="85">
        <v>1.78021021378117E-2</v>
      </c>
      <c r="BC2551" s="88">
        <v>-24.5070827915333</v>
      </c>
      <c r="BD2551" s="18">
        <v>43881</v>
      </c>
      <c r="BE2551" s="18">
        <v>43913</v>
      </c>
      <c r="BF2551" s="20"/>
      <c r="BG2551" s="18"/>
    </row>
    <row r="2552" spans="2:59" x14ac:dyDescent="0.25">
      <c r="B2552" s="14" t="s">
        <v>7833</v>
      </c>
      <c r="C2552" s="14" t="s">
        <v>7834</v>
      </c>
      <c r="D2552" s="14" t="s">
        <v>7825</v>
      </c>
      <c r="E2552" s="16" t="s">
        <v>83</v>
      </c>
      <c r="F2552" s="16" t="s">
        <v>172</v>
      </c>
      <c r="G2552" s="81" t="s">
        <v>115</v>
      </c>
      <c r="H2552" s="82" t="s">
        <v>190</v>
      </c>
      <c r="I2552" s="17" t="s">
        <v>31</v>
      </c>
      <c r="J2552" s="17" t="s">
        <v>7835</v>
      </c>
      <c r="L2552" s="18">
        <v>44022</v>
      </c>
      <c r="M2552" s="83">
        <v>1320.2492999993301</v>
      </c>
      <c r="N2552" s="84">
        <v>1320.2492999993301</v>
      </c>
      <c r="O2552" s="84">
        <v>1326.7599999997799</v>
      </c>
      <c r="P2552" s="85">
        <f t="shared" si="39"/>
        <v>0.99509278241697752</v>
      </c>
      <c r="Q2552" s="18">
        <v>44018</v>
      </c>
      <c r="R2552" s="86">
        <v>773.47500000000002</v>
      </c>
      <c r="S2552" s="86">
        <v>75.139293893098795</v>
      </c>
      <c r="T2552" s="15"/>
      <c r="U2552" s="19">
        <v>1.1503681751492001E-2</v>
      </c>
      <c r="V2552" s="51">
        <v>1.19228109051619</v>
      </c>
      <c r="W2552" s="19">
        <v>3.1260669482435298E-2</v>
      </c>
      <c r="X2552" s="51">
        <v>3.9149841993094001</v>
      </c>
      <c r="Y2552" s="19">
        <v>6.3718311610500705E-2</v>
      </c>
      <c r="Z2552" s="51">
        <v>25.703504619305001</v>
      </c>
      <c r="AA2552" s="19">
        <v>6.3718311610500705E-2</v>
      </c>
      <c r="AB2552" s="51">
        <v>26.948498064215499</v>
      </c>
      <c r="AC2552" s="19">
        <v>5.1717692294914699E-2</v>
      </c>
      <c r="AD2552" s="51">
        <v>29.457624727743699</v>
      </c>
      <c r="AE2552" s="19">
        <v>0.12853240874945199</v>
      </c>
      <c r="AF2552" s="87">
        <v>30.630472923541699</v>
      </c>
      <c r="AG2552" s="19">
        <v>1.6821288591017901E-3</v>
      </c>
      <c r="AH2552" s="51">
        <v>-1.6306081059155999</v>
      </c>
      <c r="AI2552" s="19">
        <v>6.3718311610500705E-2</v>
      </c>
      <c r="AJ2552" s="51">
        <v>20.0987483680365</v>
      </c>
      <c r="AK2552" s="19">
        <v>0.320249299998977</v>
      </c>
      <c r="AL2552" s="19">
        <v>6.8478175962809501E-2</v>
      </c>
      <c r="AM2552" s="51">
        <v>31.097125803178599</v>
      </c>
      <c r="AN2552" s="15"/>
      <c r="AO2552" s="22">
        <v>1.86325027334533E-2</v>
      </c>
      <c r="AP2552" s="22">
        <v>-2.05176653998933E-2</v>
      </c>
      <c r="AQ2552" s="22">
        <v>3.3256402819461101E-2</v>
      </c>
      <c r="AR2552" s="22">
        <v>0</v>
      </c>
      <c r="AS2552" s="20">
        <v>3</v>
      </c>
      <c r="AT2552" s="20">
        <v>0</v>
      </c>
      <c r="AU2552" s="20">
        <v>7</v>
      </c>
      <c r="AV2552" s="21">
        <v>5</v>
      </c>
      <c r="AW2552" s="15"/>
      <c r="AX2552" s="25">
        <v>5.5257744500267998E-2</v>
      </c>
      <c r="AY2552" s="26">
        <v>0.580390288419949</v>
      </c>
      <c r="AZ2552" s="26">
        <v>0.77812233241274997</v>
      </c>
      <c r="BA2552" s="26">
        <v>0.99045266782923103</v>
      </c>
      <c r="BB2552" s="85">
        <v>5.7205057780356601E-3</v>
      </c>
      <c r="BC2552" s="88">
        <v>-2.5222790902334999</v>
      </c>
      <c r="BD2552" s="18">
        <v>43990</v>
      </c>
      <c r="BE2552" s="18">
        <v>43993</v>
      </c>
      <c r="BF2552" s="20">
        <v>7</v>
      </c>
      <c r="BG2552" s="18">
        <v>43999</v>
      </c>
    </row>
    <row r="2553" spans="2:59" x14ac:dyDescent="0.25">
      <c r="B2553" s="14" t="s">
        <v>7836</v>
      </c>
      <c r="C2553" s="14" t="s">
        <v>7837</v>
      </c>
      <c r="D2553" s="14" t="s">
        <v>7825</v>
      </c>
      <c r="E2553" s="16" t="s">
        <v>458</v>
      </c>
      <c r="F2553" s="16" t="s">
        <v>172</v>
      </c>
      <c r="G2553" s="81" t="s">
        <v>115</v>
      </c>
      <c r="H2553" s="82" t="s">
        <v>190</v>
      </c>
      <c r="I2553" s="17" t="s">
        <v>31</v>
      </c>
      <c r="J2553" s="17" t="s">
        <v>7838</v>
      </c>
      <c r="L2553" s="18">
        <v>44022</v>
      </c>
      <c r="M2553" s="83">
        <v>1148.29020000063</v>
      </c>
      <c r="N2553" s="84">
        <v>1148.29020000063</v>
      </c>
      <c r="O2553" s="84">
        <v>1255.9188000001</v>
      </c>
      <c r="P2553" s="85">
        <f t="shared" si="39"/>
        <v>0.91430289920060004</v>
      </c>
      <c r="Q2553" s="18">
        <v>43881</v>
      </c>
      <c r="R2553" s="86">
        <v>2450484.1069999998</v>
      </c>
      <c r="S2553" s="86">
        <v>929897.28909570305</v>
      </c>
      <c r="T2553" s="15"/>
      <c r="U2553" s="19">
        <v>1.14783468416135E-2</v>
      </c>
      <c r="V2553" s="51">
        <v>1.18974759952835</v>
      </c>
      <c r="W2553" s="19">
        <v>3.04966061430605E-2</v>
      </c>
      <c r="X2553" s="51">
        <v>3.8385778653719198</v>
      </c>
      <c r="Y2553" s="19">
        <v>-4.7925578534923297E-2</v>
      </c>
      <c r="Z2553" s="51">
        <v>14.5391156047554</v>
      </c>
      <c r="AA2553" s="19">
        <v>8.6176028988120407E-2</v>
      </c>
      <c r="AB2553" s="51">
        <v>29.194269801984799</v>
      </c>
      <c r="AC2553" s="19">
        <v>0.13184829259262201</v>
      </c>
      <c r="AD2553" s="51">
        <v>37.470684757514398</v>
      </c>
      <c r="AE2553" s="19"/>
      <c r="AF2553" s="87"/>
      <c r="AG2553" s="19">
        <v>1.43793866118358E-3</v>
      </c>
      <c r="AH2553" s="51">
        <v>-1.6550271257074201</v>
      </c>
      <c r="AI2553" s="19">
        <v>-2.1890570570576501E-2</v>
      </c>
      <c r="AJ2553" s="51">
        <v>11.5378601499397</v>
      </c>
      <c r="AK2553" s="19">
        <v>0.148290200000774</v>
      </c>
      <c r="AL2553" s="19">
        <v>5.1038432968198301E-2</v>
      </c>
      <c r="AM2553" s="51">
        <v>41.3590294364258</v>
      </c>
      <c r="AN2553" s="15"/>
      <c r="AO2553" s="22">
        <v>3.12981615843455E-2</v>
      </c>
      <c r="AP2553" s="22">
        <v>-5.7275980982012697E-2</v>
      </c>
      <c r="AQ2553" s="22">
        <v>8.1393871389154798E-2</v>
      </c>
      <c r="AR2553" s="22">
        <v>-0.102014334358537</v>
      </c>
      <c r="AS2553" s="20">
        <v>8</v>
      </c>
      <c r="AT2553" s="20">
        <v>4</v>
      </c>
      <c r="AU2553" s="20">
        <v>7</v>
      </c>
      <c r="AV2553" s="21">
        <v>5</v>
      </c>
      <c r="AW2553" s="15"/>
      <c r="AX2553" s="25">
        <v>0.17350333970971399</v>
      </c>
      <c r="AY2553" s="26">
        <v>0.40399111616807198</v>
      </c>
      <c r="AZ2553" s="26">
        <v>1.0431776177229</v>
      </c>
      <c r="BA2553" s="26">
        <v>0.54113043166034902</v>
      </c>
      <c r="BB2553" s="85">
        <v>1.7801583739146701E-2</v>
      </c>
      <c r="BC2553" s="88">
        <v>-24.567145582957899</v>
      </c>
      <c r="BD2553" s="18">
        <v>43881</v>
      </c>
      <c r="BE2553" s="18">
        <v>43913</v>
      </c>
      <c r="BF2553" s="20"/>
      <c r="BG2553" s="18"/>
    </row>
    <row r="2554" spans="2:59" x14ac:dyDescent="0.25">
      <c r="B2554" s="14" t="s">
        <v>7839</v>
      </c>
      <c r="C2554" s="14" t="s">
        <v>7840</v>
      </c>
      <c r="D2554" s="14" t="s">
        <v>7825</v>
      </c>
      <c r="E2554" s="16" t="s">
        <v>2332</v>
      </c>
      <c r="F2554" s="16" t="s">
        <v>172</v>
      </c>
      <c r="G2554" s="81" t="s">
        <v>115</v>
      </c>
      <c r="H2554" s="82" t="s">
        <v>190</v>
      </c>
      <c r="I2554" s="17" t="s">
        <v>31</v>
      </c>
      <c r="J2554" s="17" t="s">
        <v>7841</v>
      </c>
      <c r="L2554" s="18">
        <v>44022</v>
      </c>
      <c r="M2554" s="83">
        <v>2247.07429999858</v>
      </c>
      <c r="N2554" s="84">
        <v>2247.07429999858</v>
      </c>
      <c r="O2554" s="84">
        <v>2458.63650000095</v>
      </c>
      <c r="P2554" s="85">
        <f t="shared" si="39"/>
        <v>0.91395141168599414</v>
      </c>
      <c r="Q2554" s="18">
        <v>43881</v>
      </c>
      <c r="R2554" s="86">
        <v>13421508.32</v>
      </c>
      <c r="S2554" s="86">
        <v>13319631.832109399</v>
      </c>
      <c r="T2554" s="15"/>
      <c r="U2554" s="19">
        <v>1.14756149032473E-2</v>
      </c>
      <c r="V2554" s="51">
        <v>1.1894744056917299</v>
      </c>
      <c r="W2554" s="19">
        <v>3.04125351976836E-2</v>
      </c>
      <c r="X2554" s="51">
        <v>3.8301707708342301</v>
      </c>
      <c r="Y2554" s="19">
        <v>-4.8398213250984597E-2</v>
      </c>
      <c r="Z2554" s="51">
        <v>14.491852133156501</v>
      </c>
      <c r="AA2554" s="19">
        <v>8.5090442460641499E-2</v>
      </c>
      <c r="AB2554" s="51">
        <v>29.0857111492369</v>
      </c>
      <c r="AC2554" s="19">
        <v>0.12958727592747901</v>
      </c>
      <c r="AD2554" s="51">
        <v>37.244583091000102</v>
      </c>
      <c r="AE2554" s="19">
        <v>0.19990876295749299</v>
      </c>
      <c r="AF2554" s="87">
        <v>37.768108344345798</v>
      </c>
      <c r="AG2554" s="19">
        <v>1.410663327988E-3</v>
      </c>
      <c r="AH2554" s="51">
        <v>-1.65775465902698</v>
      </c>
      <c r="AI2554" s="19">
        <v>-2.2402725871870598E-2</v>
      </c>
      <c r="AJ2554" s="51">
        <v>11.4866446198139</v>
      </c>
      <c r="AK2554" s="19">
        <v>1.1618748135957899</v>
      </c>
      <c r="AL2554" s="19">
        <v>5.4228725126449703E-2</v>
      </c>
      <c r="AM2554" s="51">
        <v>28.6079819063889</v>
      </c>
      <c r="AN2554" s="15"/>
      <c r="AO2554" s="22">
        <v>3.1289696458770798E-2</v>
      </c>
      <c r="AP2554" s="22">
        <v>-5.7278508557865301E-2</v>
      </c>
      <c r="AQ2554" s="22">
        <v>8.1305197538313195E-2</v>
      </c>
      <c r="AR2554" s="22">
        <v>-0.10208999919268499</v>
      </c>
      <c r="AS2554" s="20">
        <v>8</v>
      </c>
      <c r="AT2554" s="20">
        <v>4</v>
      </c>
      <c r="AU2554" s="20">
        <v>7</v>
      </c>
      <c r="AV2554" s="21">
        <v>5</v>
      </c>
      <c r="AW2554" s="15"/>
      <c r="AX2554" s="25">
        <v>0.17350361991848301</v>
      </c>
      <c r="AY2554" s="26">
        <v>0.39815018096669502</v>
      </c>
      <c r="AZ2554" s="26">
        <v>1.03895184100111</v>
      </c>
      <c r="BA2554" s="26">
        <v>0.53320237402294901</v>
      </c>
      <c r="BB2554" s="85">
        <v>1.7801526911735002E-2</v>
      </c>
      <c r="BC2554" s="88">
        <v>-24.5737139264238</v>
      </c>
      <c r="BD2554" s="18">
        <v>43881</v>
      </c>
      <c r="BE2554" s="18">
        <v>43913</v>
      </c>
      <c r="BF2554" s="20"/>
      <c r="BG2554" s="18"/>
    </row>
    <row r="2555" spans="2:59" x14ac:dyDescent="0.25">
      <c r="B2555" s="14" t="s">
        <v>7842</v>
      </c>
      <c r="C2555" s="14" t="s">
        <v>7843</v>
      </c>
      <c r="D2555" s="14" t="s">
        <v>7825</v>
      </c>
      <c r="E2555" s="16" t="s">
        <v>177</v>
      </c>
      <c r="F2555" s="16" t="s">
        <v>172</v>
      </c>
      <c r="G2555" s="81" t="s">
        <v>115</v>
      </c>
      <c r="H2555" s="82" t="s">
        <v>190</v>
      </c>
      <c r="I2555" s="17" t="s">
        <v>31</v>
      </c>
      <c r="J2555" s="17" t="s">
        <v>7844</v>
      </c>
      <c r="L2555" s="18">
        <v>44022</v>
      </c>
      <c r="M2555" s="83">
        <v>1216.38199999928</v>
      </c>
      <c r="N2555" s="84">
        <v>1216.38199999928</v>
      </c>
      <c r="O2555" s="84">
        <v>1322.47159999982</v>
      </c>
      <c r="P2555" s="85">
        <f t="shared" si="39"/>
        <v>0.91977929809566084</v>
      </c>
      <c r="Q2555" s="18">
        <v>43881</v>
      </c>
      <c r="R2555" s="86">
        <v>64775207.854999997</v>
      </c>
      <c r="S2555" s="86">
        <v>64765517.375062503</v>
      </c>
      <c r="T2555" s="15"/>
      <c r="U2555" s="19">
        <v>1.1521234358951899E-2</v>
      </c>
      <c r="V2555" s="51">
        <v>1.1940363512621801</v>
      </c>
      <c r="W2555" s="19">
        <v>3.1806911156309098E-2</v>
      </c>
      <c r="X2555" s="51">
        <v>3.9696083666967801</v>
      </c>
      <c r="Y2555" s="19">
        <v>-4.0558610756343101E-2</v>
      </c>
      <c r="Z2555" s="51">
        <v>15.2758123826206</v>
      </c>
      <c r="AA2555" s="19">
        <v>0.103165953567513</v>
      </c>
      <c r="AB2555" s="51">
        <v>30.8932622599241</v>
      </c>
      <c r="AC2555" s="19">
        <v>0.167510590437741</v>
      </c>
      <c r="AD2555" s="51">
        <v>41.036914542026402</v>
      </c>
      <c r="AE2555" s="19"/>
      <c r="AF2555" s="87"/>
      <c r="AG2555" s="19">
        <v>1.86225260949868E-3</v>
      </c>
      <c r="AH2555" s="51">
        <v>-1.61259573087591</v>
      </c>
      <c r="AI2555" s="19">
        <v>-1.3904524863392E-2</v>
      </c>
      <c r="AJ2555" s="51">
        <v>12.3364647206618</v>
      </c>
      <c r="AK2555" s="19">
        <v>0.216381999998703</v>
      </c>
      <c r="AL2555" s="19">
        <v>7.1684158096104497E-2</v>
      </c>
      <c r="AM2555" s="51">
        <v>48.133495629823301</v>
      </c>
      <c r="AN2555" s="15"/>
      <c r="AO2555" s="22">
        <v>3.1429206706889097E-2</v>
      </c>
      <c r="AP2555" s="22">
        <v>-5.7236020043128499E-2</v>
      </c>
      <c r="AQ2555" s="22">
        <v>8.2772590645617997E-2</v>
      </c>
      <c r="AR2555" s="22">
        <v>-0.100834589745355</v>
      </c>
      <c r="AS2555" s="20">
        <v>8</v>
      </c>
      <c r="AT2555" s="20">
        <v>4</v>
      </c>
      <c r="AU2555" s="20">
        <v>7</v>
      </c>
      <c r="AV2555" s="21">
        <v>5</v>
      </c>
      <c r="AW2555" s="15"/>
      <c r="AX2555" s="25">
        <v>0.173499272725603</v>
      </c>
      <c r="AY2555" s="26">
        <v>0.49535968783766299</v>
      </c>
      <c r="AZ2555" s="26">
        <v>1.10926926711909</v>
      </c>
      <c r="BA2555" s="26">
        <v>0.66553451850177203</v>
      </c>
      <c r="BB2555" s="85">
        <v>1.7802500779089299E-2</v>
      </c>
      <c r="BC2555" s="88">
        <v>-24.464842950110299</v>
      </c>
      <c r="BD2555" s="18">
        <v>43881</v>
      </c>
      <c r="BE2555" s="18">
        <v>43913</v>
      </c>
      <c r="BF2555" s="20"/>
      <c r="BG2555" s="18"/>
    </row>
    <row r="2556" spans="2:59" x14ac:dyDescent="0.25">
      <c r="B2556" s="14" t="s">
        <v>7845</v>
      </c>
      <c r="C2556" s="14" t="s">
        <v>7846</v>
      </c>
      <c r="D2556" s="14" t="s">
        <v>7825</v>
      </c>
      <c r="E2556" s="16" t="s">
        <v>2879</v>
      </c>
      <c r="F2556" s="16" t="s">
        <v>172</v>
      </c>
      <c r="G2556" s="81" t="s">
        <v>115</v>
      </c>
      <c r="H2556" s="82" t="s">
        <v>190</v>
      </c>
      <c r="I2556" s="17" t="s">
        <v>31</v>
      </c>
      <c r="J2556" s="17" t="s">
        <v>7847</v>
      </c>
      <c r="L2556" s="18">
        <v>44022</v>
      </c>
      <c r="M2556" s="83">
        <v>1220.1739000007501</v>
      </c>
      <c r="N2556" s="84">
        <v>1220.1739000007501</v>
      </c>
      <c r="O2556" s="84">
        <v>1323.7859000004801</v>
      </c>
      <c r="P2556" s="85">
        <f t="shared" si="39"/>
        <v>0.92173054570252455</v>
      </c>
      <c r="Q2556" s="18">
        <v>43881</v>
      </c>
      <c r="R2556" s="86">
        <v>2674036.702</v>
      </c>
      <c r="S2556" s="86">
        <v>2812093.6230859398</v>
      </c>
      <c r="T2556" s="15"/>
      <c r="U2556" s="19">
        <v>1.1536420899574301E-2</v>
      </c>
      <c r="V2556" s="51">
        <v>1.1955550053244199</v>
      </c>
      <c r="W2556" s="19">
        <v>3.2272356531393598E-2</v>
      </c>
      <c r="X2556" s="51">
        <v>4.0161529042088704</v>
      </c>
      <c r="Y2556" s="19">
        <v>-3.7930492341729398E-2</v>
      </c>
      <c r="Z2556" s="51">
        <v>15.538624224078401</v>
      </c>
      <c r="AA2556" s="19">
        <v>0.10925918501569</v>
      </c>
      <c r="AB2556" s="51">
        <v>31.5025854047271</v>
      </c>
      <c r="AC2556" s="19">
        <v>0.18043342820776201</v>
      </c>
      <c r="AD2556" s="51">
        <v>42.329198319057497</v>
      </c>
      <c r="AE2556" s="19"/>
      <c r="AF2556" s="87"/>
      <c r="AG2556" s="19">
        <v>2.0128554715483902E-3</v>
      </c>
      <c r="AH2556" s="51">
        <v>-1.59753544467094</v>
      </c>
      <c r="AI2556" s="19">
        <v>-1.10546709129267E-2</v>
      </c>
      <c r="AJ2556" s="51">
        <v>12.621450115708299</v>
      </c>
      <c r="AK2556" s="19">
        <v>0.22017390000109999</v>
      </c>
      <c r="AL2556" s="19">
        <v>9.1126900608360303E-2</v>
      </c>
      <c r="AM2556" s="51">
        <v>51.188938503153601</v>
      </c>
      <c r="AN2556" s="15"/>
      <c r="AO2556" s="22">
        <v>3.14756818152091E-2</v>
      </c>
      <c r="AP2556" s="22">
        <v>-5.7221808984686498E-2</v>
      </c>
      <c r="AQ2556" s="22">
        <v>8.3262101252330495E-2</v>
      </c>
      <c r="AR2556" s="22">
        <v>-0.100415306870709</v>
      </c>
      <c r="AS2556" s="20">
        <v>8</v>
      </c>
      <c r="AT2556" s="20">
        <v>4</v>
      </c>
      <c r="AU2556" s="20">
        <v>7</v>
      </c>
      <c r="AV2556" s="21">
        <v>5</v>
      </c>
      <c r="AW2556" s="15"/>
      <c r="AX2556" s="25">
        <v>0.173498144294426</v>
      </c>
      <c r="AY2556" s="26">
        <v>0.52811556398864901</v>
      </c>
      <c r="AZ2556" s="26">
        <v>1.1329584298873701</v>
      </c>
      <c r="BA2556" s="26">
        <v>0.71030867158151501</v>
      </c>
      <c r="BB2556" s="85">
        <v>1.7802858985724E-2</v>
      </c>
      <c r="BC2556" s="88">
        <v>-24.428497085522402</v>
      </c>
      <c r="BD2556" s="18">
        <v>43881</v>
      </c>
      <c r="BE2556" s="18">
        <v>43913</v>
      </c>
      <c r="BF2556" s="20"/>
      <c r="BG2556" s="18"/>
    </row>
    <row r="2557" spans="2:59" x14ac:dyDescent="0.25">
      <c r="B2557" s="14" t="s">
        <v>7848</v>
      </c>
      <c r="C2557" s="14" t="s">
        <v>7849</v>
      </c>
      <c r="D2557" s="14" t="s">
        <v>7825</v>
      </c>
      <c r="E2557" s="16" t="s">
        <v>505</v>
      </c>
      <c r="F2557" s="16" t="s">
        <v>172</v>
      </c>
      <c r="G2557" s="81" t="s">
        <v>115</v>
      </c>
      <c r="H2557" s="82" t="s">
        <v>190</v>
      </c>
      <c r="I2557" s="17" t="s">
        <v>31</v>
      </c>
      <c r="J2557" s="17" t="s">
        <v>7850</v>
      </c>
      <c r="L2557" s="18">
        <v>44022</v>
      </c>
      <c r="M2557" s="83">
        <v>1126.95079999976</v>
      </c>
      <c r="N2557" s="84">
        <v>1126.95079999976</v>
      </c>
      <c r="O2557" s="84">
        <v>1297.1687000002701</v>
      </c>
      <c r="P2557" s="85">
        <f t="shared" si="39"/>
        <v>0.86877736103216596</v>
      </c>
      <c r="Q2557" s="18">
        <v>43881</v>
      </c>
      <c r="R2557" s="86">
        <v>0</v>
      </c>
      <c r="S2557" s="86">
        <v>311393.25321386702</v>
      </c>
      <c r="T2557" s="15"/>
      <c r="U2557" s="19">
        <v>0</v>
      </c>
      <c r="V2557" s="51">
        <v>4.1912915366992799E-2</v>
      </c>
      <c r="W2557" s="19">
        <v>0</v>
      </c>
      <c r="X2557" s="51">
        <v>0.78891725106586796</v>
      </c>
      <c r="Y2557" s="19">
        <v>-9.4976959051564294E-2</v>
      </c>
      <c r="Z2557" s="51">
        <v>9.8339775530912394</v>
      </c>
      <c r="AA2557" s="19">
        <v>3.4321041384828298E-2</v>
      </c>
      <c r="AB2557" s="51">
        <v>24.008771041641001</v>
      </c>
      <c r="AC2557" s="19"/>
      <c r="AD2557" s="51"/>
      <c r="AE2557" s="19"/>
      <c r="AF2557" s="87"/>
      <c r="AG2557" s="19">
        <v>0</v>
      </c>
      <c r="AH2557" s="51">
        <v>-1.79882099182578</v>
      </c>
      <c r="AI2557" s="19">
        <v>-7.0139540441232398E-2</v>
      </c>
      <c r="AJ2557" s="51">
        <v>6.71296316287044</v>
      </c>
      <c r="AK2557" s="19">
        <v>0.126950800000486</v>
      </c>
      <c r="AL2557" s="19">
        <v>7.4711715462399297E-2</v>
      </c>
      <c r="AM2557" s="51">
        <v>34.419805243844202</v>
      </c>
      <c r="AN2557" s="15"/>
      <c r="AO2557" s="22">
        <v>3.1327804785178201E-2</v>
      </c>
      <c r="AP2557" s="22">
        <v>-5.7266962271605701E-2</v>
      </c>
      <c r="AQ2557" s="22">
        <v>8.1705376705940594E-2</v>
      </c>
      <c r="AR2557" s="22">
        <v>-0.101747693664947</v>
      </c>
      <c r="AS2557" s="20">
        <v>5</v>
      </c>
      <c r="AT2557" s="20">
        <v>4</v>
      </c>
      <c r="AU2557" s="20">
        <v>7</v>
      </c>
      <c r="AV2557" s="21">
        <v>5</v>
      </c>
      <c r="AW2557" s="15"/>
      <c r="AX2557" s="25">
        <v>0.16344594825699499</v>
      </c>
      <c r="AY2557" s="26">
        <v>0.124676425988127</v>
      </c>
      <c r="AZ2557" s="26">
        <v>0.80393217786149795</v>
      </c>
      <c r="BA2557" s="26">
        <v>0.164040206769869</v>
      </c>
      <c r="BB2557" s="85">
        <v>1.6754116377906001E-2</v>
      </c>
      <c r="BC2557" s="88">
        <v>-24.544031936646199</v>
      </c>
      <c r="BD2557" s="18">
        <v>43881</v>
      </c>
      <c r="BE2557" s="18">
        <v>43913</v>
      </c>
      <c r="BF2557" s="20"/>
      <c r="BG2557" s="18"/>
    </row>
    <row r="2558" spans="2:59" x14ac:dyDescent="0.25">
      <c r="B2558" s="14" t="s">
        <v>7851</v>
      </c>
      <c r="C2558" s="14" t="s">
        <v>7852</v>
      </c>
      <c r="D2558" s="14" t="s">
        <v>7853</v>
      </c>
      <c r="E2558" s="16" t="s">
        <v>36</v>
      </c>
      <c r="F2558" s="16" t="s">
        <v>172</v>
      </c>
      <c r="G2558" s="81" t="s">
        <v>205</v>
      </c>
      <c r="H2558" s="82" t="s">
        <v>146</v>
      </c>
      <c r="I2558" s="17" t="s">
        <v>31</v>
      </c>
      <c r="J2558" s="17" t="s">
        <v>7854</v>
      </c>
      <c r="L2558" s="18">
        <v>44022</v>
      </c>
      <c r="M2558" s="83">
        <v>4432.6300999969199</v>
      </c>
      <c r="N2558" s="84">
        <v>4432.6300999969199</v>
      </c>
      <c r="O2558" s="84">
        <v>4497.9111000001403</v>
      </c>
      <c r="P2558" s="85">
        <f t="shared" si="39"/>
        <v>0.98548637388515337</v>
      </c>
      <c r="Q2558" s="18">
        <v>43747</v>
      </c>
      <c r="R2558" s="86">
        <v>44180070.101999998</v>
      </c>
      <c r="S2558" s="86">
        <v>50086664.184</v>
      </c>
      <c r="T2558" s="15"/>
      <c r="U2558" s="19">
        <v>-8.8458282516512598E-4</v>
      </c>
      <c r="V2558" s="51">
        <v>-4.6545367149519699E-2</v>
      </c>
      <c r="W2558" s="19">
        <v>9.2140760607435403E-3</v>
      </c>
      <c r="X2558" s="51">
        <v>1.7103248571402201</v>
      </c>
      <c r="Y2558" s="19">
        <v>8.8752928568283096E-3</v>
      </c>
      <c r="Z2558" s="51">
        <v>20.219202743930499</v>
      </c>
      <c r="AA2558" s="19">
        <v>5.8130087709287199E-3</v>
      </c>
      <c r="AB2558" s="51">
        <v>21.157967780251099</v>
      </c>
      <c r="AC2558" s="19">
        <v>5.2412747749258401E-2</v>
      </c>
      <c r="AD2558" s="51">
        <v>29.527130273170801</v>
      </c>
      <c r="AE2558" s="19">
        <v>8.2443563976994497E-2</v>
      </c>
      <c r="AF2558" s="87">
        <v>26.021588446310499</v>
      </c>
      <c r="AG2558" s="19">
        <v>5.18855089467252E-4</v>
      </c>
      <c r="AH2558" s="51">
        <v>-1.74693548287905</v>
      </c>
      <c r="AI2558" s="19">
        <v>1.1780499948145E-2</v>
      </c>
      <c r="AJ2558" s="51">
        <v>14.9049672018155</v>
      </c>
      <c r="AK2558" s="19">
        <v>0.579259411957464</v>
      </c>
      <c r="AL2558" s="19">
        <v>2.91106369895715E-2</v>
      </c>
      <c r="AM2558" s="51">
        <v>-60.1794090003823</v>
      </c>
      <c r="AN2558" s="15"/>
      <c r="AO2558" s="22">
        <v>1.6856658454344101E-2</v>
      </c>
      <c r="AP2558" s="22">
        <v>-2.3823415802326098E-2</v>
      </c>
      <c r="AQ2558" s="22">
        <v>3.7282045568645103E-2</v>
      </c>
      <c r="AR2558" s="22">
        <v>-3.2783295891931602E-2</v>
      </c>
      <c r="AS2558" s="20">
        <v>8</v>
      </c>
      <c r="AT2558" s="20">
        <v>4</v>
      </c>
      <c r="AU2558" s="20">
        <v>7</v>
      </c>
      <c r="AV2558" s="21">
        <v>5</v>
      </c>
      <c r="AW2558" s="15"/>
      <c r="AX2558" s="25">
        <v>4.33216624279157E-2</v>
      </c>
      <c r="AY2558" s="26">
        <v>-0.47412603725388203</v>
      </c>
      <c r="AZ2558" s="26">
        <v>0.56715705689566698</v>
      </c>
      <c r="BA2558" s="26">
        <v>-0.613618426541507</v>
      </c>
      <c r="BB2558" s="85">
        <v>4.4627081420685498E-3</v>
      </c>
      <c r="BC2558" s="88">
        <v>-6.3392226672076504</v>
      </c>
      <c r="BD2558" s="18">
        <v>43747</v>
      </c>
      <c r="BE2558" s="18">
        <v>43921</v>
      </c>
      <c r="BF2558" s="20"/>
      <c r="BG2558" s="18"/>
    </row>
    <row r="2559" spans="2:59" x14ac:dyDescent="0.25">
      <c r="B2559" s="14" t="s">
        <v>7855</v>
      </c>
      <c r="C2559" s="14" t="s">
        <v>7856</v>
      </c>
      <c r="D2559" s="14" t="s">
        <v>7853</v>
      </c>
      <c r="E2559" s="16" t="s">
        <v>5203</v>
      </c>
      <c r="F2559" s="16" t="s">
        <v>172</v>
      </c>
      <c r="G2559" s="81" t="s">
        <v>205</v>
      </c>
      <c r="H2559" s="82" t="s">
        <v>146</v>
      </c>
      <c r="I2559" s="17" t="s">
        <v>31</v>
      </c>
      <c r="J2559" s="17" t="s">
        <v>7857</v>
      </c>
      <c r="L2559" s="18">
        <v>44022</v>
      </c>
      <c r="M2559" s="83">
        <v>2979.69889999926</v>
      </c>
      <c r="N2559" s="84">
        <v>2979.69889999926</v>
      </c>
      <c r="O2559" s="84">
        <v>2979.69889999926</v>
      </c>
      <c r="P2559" s="85">
        <f t="shared" si="39"/>
        <v>1</v>
      </c>
      <c r="Q2559" s="18">
        <v>44022</v>
      </c>
      <c r="R2559" s="86">
        <v>0</v>
      </c>
      <c r="S2559" s="86">
        <v>0</v>
      </c>
      <c r="T2559" s="15"/>
      <c r="U2559" s="19">
        <v>0</v>
      </c>
      <c r="V2559" s="51">
        <v>4.1912915366992799E-2</v>
      </c>
      <c r="W2559" s="19">
        <v>0</v>
      </c>
      <c r="X2559" s="51">
        <v>0.78891725106586796</v>
      </c>
      <c r="Y2559" s="19">
        <v>0</v>
      </c>
      <c r="Z2559" s="51">
        <v>19.3316734582477</v>
      </c>
      <c r="AA2559" s="19">
        <v>0</v>
      </c>
      <c r="AB2559" s="51">
        <v>20.576666903158198</v>
      </c>
      <c r="AC2559" s="19">
        <v>0</v>
      </c>
      <c r="AD2559" s="51">
        <v>24.2858554982522</v>
      </c>
      <c r="AE2559" s="19">
        <v>0</v>
      </c>
      <c r="AF2559" s="87">
        <v>17.777232048596499</v>
      </c>
      <c r="AG2559" s="19">
        <v>0</v>
      </c>
      <c r="AH2559" s="51">
        <v>-1.79882099182578</v>
      </c>
      <c r="AI2559" s="19">
        <v>0</v>
      </c>
      <c r="AJ2559" s="51">
        <v>13.726917206993701</v>
      </c>
      <c r="AK2559" s="19">
        <v>-6.8557211179722799E-3</v>
      </c>
      <c r="AL2559" s="19">
        <v>-1.3925913754064801E-3</v>
      </c>
      <c r="AM2559" s="51">
        <v>-8.2852319024823409</v>
      </c>
      <c r="AN2559" s="15"/>
      <c r="AO2559" s="22">
        <v>0</v>
      </c>
      <c r="AP2559" s="22">
        <v>0</v>
      </c>
      <c r="AQ2559" s="22">
        <v>0</v>
      </c>
      <c r="AR2559" s="22">
        <v>0</v>
      </c>
      <c r="AS2559" s="20">
        <v>0</v>
      </c>
      <c r="AT2559" s="20">
        <v>0</v>
      </c>
      <c r="AU2559" s="20">
        <v>7</v>
      </c>
      <c r="AV2559" s="21">
        <v>5</v>
      </c>
      <c r="AW2559" s="15"/>
      <c r="AX2559" s="25">
        <v>0</v>
      </c>
      <c r="AY2559" s="26">
        <v>-115.173126170179</v>
      </c>
      <c r="AZ2559" s="26">
        <v>0.54146558877982898</v>
      </c>
      <c r="BA2559" s="26">
        <v>-15.964106449086101</v>
      </c>
      <c r="BB2559" s="85">
        <v>0</v>
      </c>
      <c r="BC2559" s="88">
        <v>0</v>
      </c>
      <c r="BD2559" s="18">
        <v>43657</v>
      </c>
      <c r="BE2559" s="18"/>
      <c r="BF2559" s="20"/>
      <c r="BG2559" s="18"/>
    </row>
    <row r="2560" spans="2:59" x14ac:dyDescent="0.25">
      <c r="B2560" s="14" t="s">
        <v>7858</v>
      </c>
      <c r="C2560" s="14" t="s">
        <v>7859</v>
      </c>
      <c r="D2560" s="14" t="s">
        <v>7853</v>
      </c>
      <c r="E2560" s="16" t="s">
        <v>43</v>
      </c>
      <c r="F2560" s="16" t="s">
        <v>172</v>
      </c>
      <c r="G2560" s="81" t="s">
        <v>205</v>
      </c>
      <c r="H2560" s="82" t="s">
        <v>146</v>
      </c>
      <c r="I2560" s="17" t="s">
        <v>31</v>
      </c>
      <c r="J2560" s="17" t="s">
        <v>7860</v>
      </c>
      <c r="L2560" s="18">
        <v>44022</v>
      </c>
      <c r="M2560" s="83">
        <v>1334.1587000004899</v>
      </c>
      <c r="N2560" s="84">
        <v>1334.1587000004899</v>
      </c>
      <c r="O2560" s="84">
        <v>1347.6111999992299</v>
      </c>
      <c r="P2560" s="85">
        <f t="shared" si="39"/>
        <v>0.99001752137504673</v>
      </c>
      <c r="Q2560" s="18">
        <v>43747</v>
      </c>
      <c r="R2560" s="86">
        <v>10023272.647</v>
      </c>
      <c r="S2560" s="86">
        <v>15977914.777468801</v>
      </c>
      <c r="T2560" s="15"/>
      <c r="U2560" s="19">
        <v>-8.6795823972352104E-4</v>
      </c>
      <c r="V2560" s="51">
        <v>-4.4882908605359297E-2</v>
      </c>
      <c r="W2560" s="19">
        <v>9.7186345792579197E-3</v>
      </c>
      <c r="X2560" s="51">
        <v>1.7607807089916601</v>
      </c>
      <c r="Y2560" s="19">
        <v>1.19404631095676E-2</v>
      </c>
      <c r="Z2560" s="51">
        <v>20.525719769211701</v>
      </c>
      <c r="AA2560" s="19">
        <v>1.1975617777352499E-2</v>
      </c>
      <c r="AB2560" s="51">
        <v>21.774228680907999</v>
      </c>
      <c r="AC2560" s="19">
        <v>6.5340228315108106E-2</v>
      </c>
      <c r="AD2560" s="51">
        <v>30.819878329755699</v>
      </c>
      <c r="AE2560" s="19">
        <v>0.102444855805516</v>
      </c>
      <c r="AF2560" s="87">
        <v>28.021717629162602</v>
      </c>
      <c r="AG2560" s="19">
        <v>6.8562062915589195E-4</v>
      </c>
      <c r="AH2560" s="51">
        <v>-1.73025892891019</v>
      </c>
      <c r="AI2560" s="19">
        <v>1.50236056215363E-2</v>
      </c>
      <c r="AJ2560" s="51">
        <v>15.2292777691473</v>
      </c>
      <c r="AK2560" s="19">
        <v>0.334158700001426</v>
      </c>
      <c r="AL2560" s="19">
        <v>3.9422381119948099E-2</v>
      </c>
      <c r="AM2560" s="51">
        <v>38.758094374148598</v>
      </c>
      <c r="AN2560" s="15"/>
      <c r="AO2560" s="22">
        <v>1.6873646914973499E-2</v>
      </c>
      <c r="AP2560" s="22">
        <v>-2.38071096027852E-2</v>
      </c>
      <c r="AQ2560" s="22">
        <v>3.7800968799274401E-2</v>
      </c>
      <c r="AR2560" s="22">
        <v>-3.2298463383995099E-2</v>
      </c>
      <c r="AS2560" s="20">
        <v>8</v>
      </c>
      <c r="AT2560" s="20">
        <v>4</v>
      </c>
      <c r="AU2560" s="20">
        <v>7</v>
      </c>
      <c r="AV2560" s="21">
        <v>5</v>
      </c>
      <c r="AW2560" s="15"/>
      <c r="AX2560" s="25">
        <v>4.3332557207249899E-2</v>
      </c>
      <c r="AY2560" s="26">
        <v>-0.34409552225861301</v>
      </c>
      <c r="AZ2560" s="26">
        <v>0.58771654657357397</v>
      </c>
      <c r="BA2560" s="26">
        <v>-0.44684649438977397</v>
      </c>
      <c r="BB2560" s="85">
        <v>4.4639143951053497E-3</v>
      </c>
      <c r="BC2560" s="88">
        <v>-6.0668388626218102</v>
      </c>
      <c r="BD2560" s="18">
        <v>43747</v>
      </c>
      <c r="BE2560" s="18">
        <v>43921</v>
      </c>
      <c r="BF2560" s="20"/>
      <c r="BG2560" s="18"/>
    </row>
    <row r="2561" spans="2:59" x14ac:dyDescent="0.25">
      <c r="B2561" s="14" t="s">
        <v>7861</v>
      </c>
      <c r="C2561" s="14" t="s">
        <v>7862</v>
      </c>
      <c r="D2561" s="14" t="s">
        <v>7853</v>
      </c>
      <c r="E2561" s="16" t="s">
        <v>83</v>
      </c>
      <c r="F2561" s="16" t="s">
        <v>172</v>
      </c>
      <c r="G2561" s="81" t="s">
        <v>205</v>
      </c>
      <c r="H2561" s="82" t="s">
        <v>146</v>
      </c>
      <c r="I2561" s="17" t="s">
        <v>31</v>
      </c>
      <c r="J2561" s="17" t="s">
        <v>7863</v>
      </c>
      <c r="L2561" s="18">
        <v>44022</v>
      </c>
      <c r="M2561" s="83">
        <v>1150.36800000072</v>
      </c>
      <c r="N2561" s="84">
        <v>1150.36800000072</v>
      </c>
      <c r="O2561" s="84">
        <v>1156.8224999997799</v>
      </c>
      <c r="P2561" s="85">
        <f t="shared" si="39"/>
        <v>0.99442049234082053</v>
      </c>
      <c r="Q2561" s="18">
        <v>43747</v>
      </c>
      <c r="R2561" s="86">
        <v>144158.554</v>
      </c>
      <c r="S2561" s="86">
        <v>1195765.89978711</v>
      </c>
      <c r="T2561" s="15"/>
      <c r="U2561" s="19">
        <v>-8.5178365134197498E-4</v>
      </c>
      <c r="V2561" s="51">
        <v>-4.32654497672047E-2</v>
      </c>
      <c r="W2561" s="19">
        <v>1.0207205374172201E-2</v>
      </c>
      <c r="X2561" s="51">
        <v>1.8096377884830901</v>
      </c>
      <c r="Y2561" s="19">
        <v>1.49138432934706E-2</v>
      </c>
      <c r="Z2561" s="51">
        <v>20.823057787609301</v>
      </c>
      <c r="AA2561" s="19">
        <v>1.7972618925341501E-2</v>
      </c>
      <c r="AB2561" s="51">
        <v>22.373928795685099</v>
      </c>
      <c r="AC2561" s="19">
        <v>7.7994873759962502E-2</v>
      </c>
      <c r="AD2561" s="51">
        <v>32.085342874226598</v>
      </c>
      <c r="AE2561" s="19">
        <v>0.12214121111901501</v>
      </c>
      <c r="AF2561" s="87">
        <v>29.991353160498001</v>
      </c>
      <c r="AG2561" s="19">
        <v>8.4696768681169498E-4</v>
      </c>
      <c r="AH2561" s="51">
        <v>-1.7141242231446101</v>
      </c>
      <c r="AI2561" s="19">
        <v>1.81702960198891E-2</v>
      </c>
      <c r="AJ2561" s="51">
        <v>15.543946808989901</v>
      </c>
      <c r="AK2561" s="19">
        <v>0.15036800000059899</v>
      </c>
      <c r="AL2561" s="19">
        <v>3.8143889723869499E-2</v>
      </c>
      <c r="AM2561" s="51">
        <v>18.482020048773801</v>
      </c>
      <c r="AN2561" s="15"/>
      <c r="AO2561" s="22">
        <v>1.68900730914174E-2</v>
      </c>
      <c r="AP2561" s="22">
        <v>-2.3791348849044901E-2</v>
      </c>
      <c r="AQ2561" s="22">
        <v>3.8303039891616202E-2</v>
      </c>
      <c r="AR2561" s="22">
        <v>-3.1828767087972699E-2</v>
      </c>
      <c r="AS2561" s="20">
        <v>8</v>
      </c>
      <c r="AT2561" s="20">
        <v>4</v>
      </c>
      <c r="AU2561" s="20">
        <v>7</v>
      </c>
      <c r="AV2561" s="21">
        <v>5</v>
      </c>
      <c r="AW2561" s="15"/>
      <c r="AX2561" s="25">
        <v>4.3344037236020101E-2</v>
      </c>
      <c r="AY2561" s="26">
        <v>-0.21763592894217301</v>
      </c>
      <c r="AZ2561" s="26">
        <v>0.60771802920589801</v>
      </c>
      <c r="BA2561" s="26">
        <v>-0.28354774679883099</v>
      </c>
      <c r="BB2561" s="85">
        <v>4.4651788523515298E-3</v>
      </c>
      <c r="BC2561" s="88">
        <v>-5.8025928783972596</v>
      </c>
      <c r="BD2561" s="18">
        <v>43747</v>
      </c>
      <c r="BE2561" s="18">
        <v>43921</v>
      </c>
      <c r="BF2561" s="20"/>
      <c r="BG2561" s="18"/>
    </row>
    <row r="2562" spans="2:59" x14ac:dyDescent="0.25">
      <c r="B2562" s="14" t="s">
        <v>7864</v>
      </c>
      <c r="C2562" s="14" t="s">
        <v>7865</v>
      </c>
      <c r="D2562" s="14" t="s">
        <v>7853</v>
      </c>
      <c r="E2562" s="16" t="s">
        <v>2332</v>
      </c>
      <c r="F2562" s="16" t="s">
        <v>172</v>
      </c>
      <c r="G2562" s="81" t="s">
        <v>205</v>
      </c>
      <c r="H2562" s="82" t="s">
        <v>146</v>
      </c>
      <c r="I2562" s="17" t="s">
        <v>31</v>
      </c>
      <c r="J2562" s="17" t="s">
        <v>64</v>
      </c>
      <c r="L2562" s="18">
        <v>44022</v>
      </c>
      <c r="M2562" s="83">
        <v>5944.6767999976901</v>
      </c>
      <c r="N2562" s="84">
        <v>5944.6767999976901</v>
      </c>
      <c r="O2562" s="84">
        <v>5993.7899999991096</v>
      </c>
      <c r="P2562" s="85">
        <f t="shared" si="39"/>
        <v>0.9918059858617958</v>
      </c>
      <c r="Q2562" s="18">
        <v>43747</v>
      </c>
      <c r="R2562" s="86">
        <v>2288123.639</v>
      </c>
      <c r="S2562" s="86">
        <v>2964120.7310273401</v>
      </c>
      <c r="T2562" s="15"/>
      <c r="U2562" s="19">
        <v>-8.6137323069124196E-4</v>
      </c>
      <c r="V2562" s="51">
        <v>-4.4224407702131402E-2</v>
      </c>
      <c r="W2562" s="19">
        <v>9.9175386803835898E-3</v>
      </c>
      <c r="X2562" s="51">
        <v>1.7806711191042299</v>
      </c>
      <c r="Y2562" s="19">
        <v>1.31488648839877E-2</v>
      </c>
      <c r="Z2562" s="51">
        <v>20.646559946646398</v>
      </c>
      <c r="AA2562" s="19">
        <v>1.44104800274363E-2</v>
      </c>
      <c r="AB2562" s="51">
        <v>22.017714905901801</v>
      </c>
      <c r="AC2562" s="19">
        <v>7.0469208831127603E-2</v>
      </c>
      <c r="AD2562" s="51">
        <v>31.332776381372199</v>
      </c>
      <c r="AE2562" s="19">
        <v>0.110414113773004</v>
      </c>
      <c r="AF2562" s="87">
        <v>28.8186434259114</v>
      </c>
      <c r="AG2562" s="19">
        <v>7.51269217289519E-4</v>
      </c>
      <c r="AH2562" s="51">
        <v>-1.72369407009683</v>
      </c>
      <c r="AI2562" s="19">
        <v>1.6302411144351901E-2</v>
      </c>
      <c r="AJ2562" s="51">
        <v>15.357158321436099</v>
      </c>
      <c r="AK2562" s="19">
        <v>0.18523772645508901</v>
      </c>
      <c r="AL2562" s="19">
        <v>3.5025254454012597E-2</v>
      </c>
      <c r="AM2562" s="51">
        <v>10.924112854831</v>
      </c>
      <c r="AN2562" s="15"/>
      <c r="AO2562" s="22">
        <v>1.6880348575796199E-2</v>
      </c>
      <c r="AP2562" s="22">
        <v>-2.38006864092313E-2</v>
      </c>
      <c r="AQ2562" s="22">
        <v>3.8005054258974297E-2</v>
      </c>
      <c r="AR2562" s="22">
        <v>-3.2107304430610398E-2</v>
      </c>
      <c r="AS2562" s="20">
        <v>8</v>
      </c>
      <c r="AT2562" s="20">
        <v>4</v>
      </c>
      <c r="AU2562" s="20">
        <v>7</v>
      </c>
      <c r="AV2562" s="21">
        <v>5</v>
      </c>
      <c r="AW2562" s="15"/>
      <c r="AX2562" s="25">
        <v>4.33370823149744E-2</v>
      </c>
      <c r="AY2562" s="26">
        <v>-0.292742034024286</v>
      </c>
      <c r="AZ2562" s="26">
        <v>0.59583811100856099</v>
      </c>
      <c r="BA2562" s="26">
        <v>-0.38066377568838999</v>
      </c>
      <c r="BB2562" s="85">
        <v>4.4644137700925101E-3</v>
      </c>
      <c r="BC2562" s="88">
        <v>-5.9594613758527002</v>
      </c>
      <c r="BD2562" s="18">
        <v>43747</v>
      </c>
      <c r="BE2562" s="18">
        <v>43921</v>
      </c>
      <c r="BF2562" s="20"/>
      <c r="BG2562" s="18"/>
    </row>
    <row r="2563" spans="2:59" x14ac:dyDescent="0.25">
      <c r="B2563" s="14" t="s">
        <v>7866</v>
      </c>
      <c r="C2563" s="14" t="s">
        <v>7867</v>
      </c>
      <c r="D2563" s="14" t="s">
        <v>7853</v>
      </c>
      <c r="E2563" s="16" t="s">
        <v>2879</v>
      </c>
      <c r="F2563" s="16" t="s">
        <v>172</v>
      </c>
      <c r="G2563" s="81" t="s">
        <v>205</v>
      </c>
      <c r="H2563" s="82" t="s">
        <v>146</v>
      </c>
      <c r="I2563" s="17" t="s">
        <v>31</v>
      </c>
      <c r="J2563" s="17" t="s">
        <v>7868</v>
      </c>
      <c r="L2563" s="18">
        <v>44022</v>
      </c>
      <c r="M2563" s="83">
        <v>1080.52290000021</v>
      </c>
      <c r="N2563" s="84">
        <v>1080.52290000021</v>
      </c>
      <c r="O2563" s="84">
        <v>1082.4554999992299</v>
      </c>
      <c r="P2563" s="85">
        <f t="shared" si="39"/>
        <v>0.99821461482802643</v>
      </c>
      <c r="Q2563" s="18">
        <v>44020</v>
      </c>
      <c r="R2563" s="86">
        <v>2498588.5559999999</v>
      </c>
      <c r="S2563" s="86">
        <v>2473890.8978710901</v>
      </c>
      <c r="T2563" s="15"/>
      <c r="U2563" s="19">
        <v>-8.3547063422884104E-4</v>
      </c>
      <c r="V2563" s="51">
        <v>-4.1634148055891301E-2</v>
      </c>
      <c r="W2563" s="19">
        <v>1.07042583949806E-2</v>
      </c>
      <c r="X2563" s="51">
        <v>1.8593430905639301</v>
      </c>
      <c r="Y2563" s="19">
        <v>1.7946185185792302E-2</v>
      </c>
      <c r="Z2563" s="51">
        <v>21.126291976834199</v>
      </c>
      <c r="AA2563" s="19">
        <v>2.41063167577522E-2</v>
      </c>
      <c r="AB2563" s="51">
        <v>22.987298578926101</v>
      </c>
      <c r="AC2563" s="19"/>
      <c r="AD2563" s="51"/>
      <c r="AE2563" s="19"/>
      <c r="AF2563" s="87"/>
      <c r="AG2563" s="19">
        <v>1.01108778108028E-3</v>
      </c>
      <c r="AH2563" s="51">
        <v>-1.6977122137177501</v>
      </c>
      <c r="AI2563" s="19">
        <v>2.13797039650672E-2</v>
      </c>
      <c r="AJ2563" s="51">
        <v>15.864887603500399</v>
      </c>
      <c r="AK2563" s="19">
        <v>8.0522899999778005E-2</v>
      </c>
      <c r="AL2563" s="19">
        <v>4.58863860076235E-2</v>
      </c>
      <c r="AM2563" s="51">
        <v>30.249052767001601</v>
      </c>
      <c r="AN2563" s="15"/>
      <c r="AO2563" s="22">
        <v>1.6906790977373E-2</v>
      </c>
      <c r="AP2563" s="22">
        <v>-2.37752254342922E-2</v>
      </c>
      <c r="AQ2563" s="22">
        <v>3.8813429313449901E-2</v>
      </c>
      <c r="AR2563" s="22">
        <v>-3.1350975631539803E-2</v>
      </c>
      <c r="AS2563" s="20">
        <v>8</v>
      </c>
      <c r="AT2563" s="20">
        <v>4</v>
      </c>
      <c r="AU2563" s="20">
        <v>7</v>
      </c>
      <c r="AV2563" s="21">
        <v>5</v>
      </c>
      <c r="AW2563" s="15"/>
      <c r="AX2563" s="25">
        <v>4.33566097846051E-2</v>
      </c>
      <c r="AY2563" s="26">
        <v>-8.8396793131096302E-2</v>
      </c>
      <c r="AZ2563" s="26">
        <v>0.628167654108438</v>
      </c>
      <c r="BA2563" s="26">
        <v>-0.115547957589342</v>
      </c>
      <c r="BB2563" s="85">
        <v>4.4665581584467902E-3</v>
      </c>
      <c r="BC2563" s="88">
        <v>-5.53320687737141</v>
      </c>
      <c r="BD2563" s="18">
        <v>43747</v>
      </c>
      <c r="BE2563" s="18">
        <v>43921</v>
      </c>
      <c r="BF2563" s="20">
        <v>194</v>
      </c>
      <c r="BG2563" s="18">
        <v>44019</v>
      </c>
    </row>
    <row r="2564" spans="2:59" x14ac:dyDescent="0.25">
      <c r="B2564" s="14" t="s">
        <v>7869</v>
      </c>
      <c r="C2564" s="14" t="s">
        <v>7870</v>
      </c>
      <c r="D2564" s="14" t="s">
        <v>7853</v>
      </c>
      <c r="E2564" s="16" t="s">
        <v>505</v>
      </c>
      <c r="F2564" s="16" t="s">
        <v>172</v>
      </c>
      <c r="G2564" s="81" t="s">
        <v>205</v>
      </c>
      <c r="H2564" s="82" t="s">
        <v>146</v>
      </c>
      <c r="I2564" s="17" t="s">
        <v>31</v>
      </c>
      <c r="J2564" s="17" t="s">
        <v>7871</v>
      </c>
      <c r="L2564" s="18">
        <v>44022</v>
      </c>
      <c r="M2564" s="83">
        <v>3462.8799000009899</v>
      </c>
      <c r="N2564" s="84">
        <v>3462.8799000009899</v>
      </c>
      <c r="O2564" s="84">
        <v>3492.94469999895</v>
      </c>
      <c r="P2564" s="85">
        <f t="shared" si="39"/>
        <v>0.99139270656132372</v>
      </c>
      <c r="Q2564" s="18">
        <v>43747</v>
      </c>
      <c r="R2564" s="86">
        <v>6713742.284</v>
      </c>
      <c r="S2564" s="86">
        <v>5987285.7459687497</v>
      </c>
      <c r="T2564" s="15"/>
      <c r="U2564" s="19">
        <v>-8.7912990875338405E-4</v>
      </c>
      <c r="V2564" s="51">
        <v>-4.6000075508345603E-2</v>
      </c>
      <c r="W2564" s="19">
        <v>9.3795982775191095E-3</v>
      </c>
      <c r="X2564" s="51">
        <v>1.7268770788177801</v>
      </c>
      <c r="Y2564" s="19">
        <v>9.8792244043579593E-3</v>
      </c>
      <c r="Z2564" s="51">
        <v>20.319595898676202</v>
      </c>
      <c r="AA2564" s="19">
        <v>1.23458143571042E-2</v>
      </c>
      <c r="AB2564" s="51">
        <v>21.811248338868602</v>
      </c>
      <c r="AC2564" s="19">
        <v>6.1368961503831101E-2</v>
      </c>
      <c r="AD2564" s="51">
        <v>30.422751648642599</v>
      </c>
      <c r="AE2564" s="19">
        <v>9.3840906172845295E-2</v>
      </c>
      <c r="AF2564" s="87">
        <v>27.1613226658956</v>
      </c>
      <c r="AG2564" s="19">
        <v>5.7355107674084095E-4</v>
      </c>
      <c r="AH2564" s="51">
        <v>-1.7414658841516899</v>
      </c>
      <c r="AI2564" s="19">
        <v>1.2842694108258E-2</v>
      </c>
      <c r="AJ2564" s="51">
        <v>15.011186617819501</v>
      </c>
      <c r="AK2564" s="19">
        <v>0.15425451704868501</v>
      </c>
      <c r="AL2564" s="19">
        <v>2.9486314915629901E-2</v>
      </c>
      <c r="AM2564" s="51">
        <v>7.8257919141833598</v>
      </c>
      <c r="AN2564" s="15"/>
      <c r="AO2564" s="22">
        <v>1.6862242373463201E-2</v>
      </c>
      <c r="AP2564" s="22">
        <v>-2.3818062652935599E-2</v>
      </c>
      <c r="AQ2564" s="22">
        <v>3.7452197806487703E-2</v>
      </c>
      <c r="AR2564" s="22">
        <v>-3.2624180984385E-2</v>
      </c>
      <c r="AS2564" s="20">
        <v>8</v>
      </c>
      <c r="AT2564" s="20">
        <v>4</v>
      </c>
      <c r="AU2564" s="20">
        <v>7</v>
      </c>
      <c r="AV2564" s="21">
        <v>5</v>
      </c>
      <c r="AW2564" s="15"/>
      <c r="AX2564" s="25">
        <v>4.3619307304397802E-2</v>
      </c>
      <c r="AY2564" s="26">
        <v>-0.32771857974603302</v>
      </c>
      <c r="AZ2564" s="26">
        <v>0.58974356809539996</v>
      </c>
      <c r="BA2564" s="26">
        <v>-0.42750394532458802</v>
      </c>
      <c r="BB2564" s="85">
        <v>4.4936945956396803E-3</v>
      </c>
      <c r="BC2564" s="88">
        <v>-5.82987758148374</v>
      </c>
      <c r="BD2564" s="18">
        <v>43747</v>
      </c>
      <c r="BE2564" s="18">
        <v>43921</v>
      </c>
      <c r="BF2564" s="20"/>
      <c r="BG2564" s="18"/>
    </row>
    <row r="2565" spans="2:59" x14ac:dyDescent="0.25">
      <c r="B2565" s="14" t="s">
        <v>7872</v>
      </c>
      <c r="C2565" s="14" t="s">
        <v>7873</v>
      </c>
      <c r="D2565" s="14" t="s">
        <v>7874</v>
      </c>
      <c r="E2565" s="16" t="s">
        <v>36</v>
      </c>
      <c r="F2565" s="16" t="s">
        <v>172</v>
      </c>
      <c r="G2565" s="81" t="s">
        <v>145</v>
      </c>
      <c r="H2565" s="82" t="s">
        <v>2035</v>
      </c>
      <c r="I2565" s="17" t="s">
        <v>411</v>
      </c>
      <c r="J2565" s="17" t="s">
        <v>7875</v>
      </c>
      <c r="L2565" s="18">
        <v>44022</v>
      </c>
      <c r="M2565" s="83">
        <v>140008.383215904</v>
      </c>
      <c r="N2565" s="84">
        <v>140008.383215904</v>
      </c>
      <c r="O2565" s="84">
        <v>148913.094419956</v>
      </c>
      <c r="P2565" s="85">
        <f t="shared" si="39"/>
        <v>0.94020195981597521</v>
      </c>
      <c r="Q2565" s="18">
        <v>43881</v>
      </c>
      <c r="R2565" s="86">
        <v>6171009.8594765598</v>
      </c>
      <c r="S2565" s="86">
        <v>4291898.8027617196</v>
      </c>
      <c r="T2565" s="15"/>
      <c r="U2565" s="19">
        <v>-4.71506411577138E-3</v>
      </c>
      <c r="V2565" s="51">
        <v>-0.42959349621014598</v>
      </c>
      <c r="W2565" s="19">
        <v>3.5878488133676001E-2</v>
      </c>
      <c r="X2565" s="51">
        <v>4.3767660644371098</v>
      </c>
      <c r="Y2565" s="19">
        <v>1.50157253301586E-4</v>
      </c>
      <c r="Z2565" s="51">
        <v>19.346689183585099</v>
      </c>
      <c r="AA2565" s="19">
        <v>0.175500329936913</v>
      </c>
      <c r="AB2565" s="51">
        <v>38.126699896878598</v>
      </c>
      <c r="AC2565" s="19">
        <v>0.23878377447719701</v>
      </c>
      <c r="AD2565" s="51">
        <v>48.164232946001</v>
      </c>
      <c r="AE2565" s="19">
        <v>0.333269181124633</v>
      </c>
      <c r="AF2565" s="87">
        <v>51.104150161088903</v>
      </c>
      <c r="AG2565" s="19">
        <v>-7.8107843182806402E-4</v>
      </c>
      <c r="AH2565" s="51">
        <v>-1.87692883500858</v>
      </c>
      <c r="AI2565" s="19">
        <v>4.0936920528110897E-2</v>
      </c>
      <c r="AJ2565" s="51">
        <v>17.8206092597975</v>
      </c>
      <c r="AK2565" s="19">
        <v>1.2077766042971101</v>
      </c>
      <c r="AL2565" s="19">
        <v>5.0526320630524403E-2</v>
      </c>
      <c r="AM2565" s="51">
        <v>-3.6508389293449</v>
      </c>
      <c r="AN2565" s="15"/>
      <c r="AO2565" s="22">
        <v>3.9748149509250701E-2</v>
      </c>
      <c r="AP2565" s="22">
        <v>-5.0073901354189702E-2</v>
      </c>
      <c r="AQ2565" s="22">
        <v>0.17221852884365901</v>
      </c>
      <c r="AR2565" s="22">
        <v>-8.0601372937962906E-2</v>
      </c>
      <c r="AS2565" s="20">
        <v>8</v>
      </c>
      <c r="AT2565" s="20">
        <v>4</v>
      </c>
      <c r="AU2565" s="20">
        <v>7</v>
      </c>
      <c r="AV2565" s="21">
        <v>5</v>
      </c>
      <c r="AW2565" s="15"/>
      <c r="AX2565" s="25">
        <v>0.183656403275963</v>
      </c>
      <c r="AY2565" s="26">
        <v>1.01539809091446</v>
      </c>
      <c r="AZ2565" s="26">
        <v>1.33415526888894</v>
      </c>
      <c r="BA2565" s="26">
        <v>1.5372823398847699</v>
      </c>
      <c r="BB2565" s="85">
        <v>1.89733243792762E-2</v>
      </c>
      <c r="BC2565" s="88">
        <v>-24.846308912616202</v>
      </c>
      <c r="BD2565" s="18">
        <v>43881</v>
      </c>
      <c r="BE2565" s="18">
        <v>43913</v>
      </c>
      <c r="BF2565" s="20"/>
      <c r="BG2565" s="18"/>
    </row>
    <row r="2566" spans="2:59" x14ac:dyDescent="0.25">
      <c r="B2566" s="14" t="s">
        <v>7876</v>
      </c>
      <c r="C2566" s="14" t="s">
        <v>7877</v>
      </c>
      <c r="D2566" s="14" t="s">
        <v>7874</v>
      </c>
      <c r="E2566" s="16" t="s">
        <v>5203</v>
      </c>
      <c r="F2566" s="16" t="s">
        <v>172</v>
      </c>
      <c r="G2566" s="81" t="s">
        <v>145</v>
      </c>
      <c r="H2566" s="82" t="s">
        <v>2035</v>
      </c>
      <c r="I2566" s="17" t="s">
        <v>411</v>
      </c>
      <c r="J2566" s="17" t="s">
        <v>7878</v>
      </c>
      <c r="L2566" s="18">
        <v>44022</v>
      </c>
      <c r="M2566" s="83">
        <v>103874.796936035</v>
      </c>
      <c r="N2566" s="84">
        <v>103874.796936035</v>
      </c>
      <c r="O2566" s="84">
        <v>115314.12621200101</v>
      </c>
      <c r="P2566" s="85">
        <f t="shared" si="39"/>
        <v>0.90079854349383703</v>
      </c>
      <c r="Q2566" s="18">
        <v>43910</v>
      </c>
      <c r="R2566" s="86">
        <v>0</v>
      </c>
      <c r="S2566" s="86">
        <v>0</v>
      </c>
      <c r="T2566" s="15"/>
      <c r="U2566" s="19">
        <v>-5.6475616265743199E-3</v>
      </c>
      <c r="V2566" s="51">
        <v>-0.52284324729043896</v>
      </c>
      <c r="W2566" s="19">
        <v>1.2669050211116001E-2</v>
      </c>
      <c r="X2566" s="51">
        <v>2.0558222721774699</v>
      </c>
      <c r="Y2566" s="19">
        <v>2.2296616929452302E-2</v>
      </c>
      <c r="Z2566" s="51">
        <v>21.5613351512002</v>
      </c>
      <c r="AA2566" s="19">
        <v>0.13479851353084099</v>
      </c>
      <c r="AB2566" s="51">
        <v>34.056518256256801</v>
      </c>
      <c r="AC2566" s="19">
        <v>0.199466044741857</v>
      </c>
      <c r="AD2566" s="51">
        <v>44.232459972437901</v>
      </c>
      <c r="AE2566" s="19">
        <v>0.17270968032244099</v>
      </c>
      <c r="AF2566" s="87">
        <v>35.048200080869698</v>
      </c>
      <c r="AG2566" s="19">
        <v>-4.2407761281574502E-2</v>
      </c>
      <c r="AH2566" s="51">
        <v>-6.0395971199832301</v>
      </c>
      <c r="AI2566" s="19">
        <v>4.9850930676257101E-2</v>
      </c>
      <c r="AJ2566" s="51">
        <v>18.712010274612101</v>
      </c>
      <c r="AK2566" s="19">
        <v>1.21949951787596</v>
      </c>
      <c r="AL2566" s="19">
        <v>8.4244741225120406E-2</v>
      </c>
      <c r="AM2566" s="51">
        <v>140.81310671823999</v>
      </c>
      <c r="AN2566" s="15"/>
      <c r="AO2566" s="22">
        <v>3.6556978096996297E-2</v>
      </c>
      <c r="AP2566" s="22">
        <v>-2.3708267339316101E-2</v>
      </c>
      <c r="AQ2566" s="22">
        <v>0.140306192692224</v>
      </c>
      <c r="AR2566" s="22">
        <v>-0.10097192876492</v>
      </c>
      <c r="AS2566" s="20">
        <v>8</v>
      </c>
      <c r="AT2566" s="20">
        <v>4</v>
      </c>
      <c r="AU2566" s="20">
        <v>7</v>
      </c>
      <c r="AV2566" s="21">
        <v>5</v>
      </c>
      <c r="AW2566" s="15"/>
      <c r="AX2566" s="25">
        <v>0.13584567926373001</v>
      </c>
      <c r="AY2566" s="26">
        <v>1.04086030864346</v>
      </c>
      <c r="AZ2566" s="26">
        <v>0.97768953527520397</v>
      </c>
      <c r="BA2566" s="26">
        <v>1.63285690500015</v>
      </c>
      <c r="BB2566" s="85">
        <v>1.40585078250297E-2</v>
      </c>
      <c r="BC2566" s="88">
        <v>-11.852551767078699</v>
      </c>
      <c r="BD2566" s="18">
        <v>43910</v>
      </c>
      <c r="BE2566" s="18">
        <v>43990</v>
      </c>
      <c r="BF2566" s="20"/>
      <c r="BG2566" s="18"/>
    </row>
    <row r="2567" spans="2:59" x14ac:dyDescent="0.25">
      <c r="B2567" s="14" t="s">
        <v>7879</v>
      </c>
      <c r="C2567" s="14" t="s">
        <v>7880</v>
      </c>
      <c r="D2567" s="14" t="s">
        <v>7874</v>
      </c>
      <c r="E2567" s="16" t="s">
        <v>55</v>
      </c>
      <c r="F2567" s="16" t="s">
        <v>172</v>
      </c>
      <c r="G2567" s="81" t="s">
        <v>145</v>
      </c>
      <c r="H2567" s="82" t="s">
        <v>2035</v>
      </c>
      <c r="I2567" s="17" t="s">
        <v>411</v>
      </c>
      <c r="J2567" s="17" t="s">
        <v>7881</v>
      </c>
      <c r="L2567" s="18">
        <v>44022</v>
      </c>
      <c r="M2567" s="83">
        <v>166121.70434999501</v>
      </c>
      <c r="N2567" s="84">
        <v>166121.70434999501</v>
      </c>
      <c r="O2567" s="84">
        <v>175558.93307995799</v>
      </c>
      <c r="P2567" s="85">
        <f t="shared" ref="P2567:P2630" si="40">IFERROR(N2567/O2567,"")</f>
        <v>0.94624466801888796</v>
      </c>
      <c r="Q2567" s="18">
        <v>43881</v>
      </c>
      <c r="R2567" s="86">
        <v>4739414.33807813</v>
      </c>
      <c r="S2567" s="86">
        <v>4992853.0546015603</v>
      </c>
      <c r="T2567" s="15"/>
      <c r="U2567" s="19">
        <v>-4.6695731643922002E-3</v>
      </c>
      <c r="V2567" s="51">
        <v>-0.42504440107222802</v>
      </c>
      <c r="W2567" s="19">
        <v>3.7292372975571197E-2</v>
      </c>
      <c r="X2567" s="51">
        <v>4.5181545486266304</v>
      </c>
      <c r="Y2567" s="19">
        <v>8.4560175237129408E-3</v>
      </c>
      <c r="Z2567" s="51">
        <v>20.177275210619001</v>
      </c>
      <c r="AA2567" s="19">
        <v>0.19523329776711801</v>
      </c>
      <c r="AB2567" s="51">
        <v>40.099996679869903</v>
      </c>
      <c r="AC2567" s="19">
        <v>0.280696826026542</v>
      </c>
      <c r="AD2567" s="51">
        <v>52.355538100935497</v>
      </c>
      <c r="AE2567" s="19">
        <v>0.40149099557136703</v>
      </c>
      <c r="AF2567" s="87">
        <v>57.926331605762201</v>
      </c>
      <c r="AG2567" s="19">
        <v>-3.26960966958723E-4</v>
      </c>
      <c r="AH2567" s="51">
        <v>-1.8315170885216501</v>
      </c>
      <c r="AI2567" s="19">
        <v>5.0058963439369102E-2</v>
      </c>
      <c r="AJ2567" s="51">
        <v>18.732813550945099</v>
      </c>
      <c r="AK2567" s="19">
        <v>1.52979744543787</v>
      </c>
      <c r="AL2567" s="19">
        <v>5.9466149750733201E-2</v>
      </c>
      <c r="AM2567" s="51">
        <v>28.551245184731702</v>
      </c>
      <c r="AN2567" s="15"/>
      <c r="AO2567" s="22">
        <v>3.9795640597731101E-2</v>
      </c>
      <c r="AP2567" s="22">
        <v>-5.0030581478495199E-2</v>
      </c>
      <c r="AQ2567" s="22">
        <v>0.17381953391857699</v>
      </c>
      <c r="AR2567" s="22">
        <v>-7.9305727454993799E-2</v>
      </c>
      <c r="AS2567" s="20">
        <v>8</v>
      </c>
      <c r="AT2567" s="20">
        <v>4</v>
      </c>
      <c r="AU2567" s="20">
        <v>7</v>
      </c>
      <c r="AV2567" s="21">
        <v>5</v>
      </c>
      <c r="AW2567" s="15"/>
      <c r="AX2567" s="25">
        <v>0.183588779270067</v>
      </c>
      <c r="AY2567" s="26">
        <v>1.11797464920528</v>
      </c>
      <c r="AZ2567" s="26">
        <v>1.4064955805424699</v>
      </c>
      <c r="BA2567" s="26">
        <v>1.6994035476345699</v>
      </c>
      <c r="BB2567" s="85">
        <v>1.89676477333524E-2</v>
      </c>
      <c r="BC2567" s="88">
        <v>-24.7369763423339</v>
      </c>
      <c r="BD2567" s="18">
        <v>43881</v>
      </c>
      <c r="BE2567" s="18">
        <v>43913</v>
      </c>
      <c r="BF2567" s="20"/>
      <c r="BG2567" s="18"/>
    </row>
    <row r="2568" spans="2:59" x14ac:dyDescent="0.25">
      <c r="B2568" s="14" t="s">
        <v>7882</v>
      </c>
      <c r="C2568" s="14" t="s">
        <v>7883</v>
      </c>
      <c r="D2568" s="14" t="s">
        <v>7874</v>
      </c>
      <c r="E2568" s="16" t="s">
        <v>458</v>
      </c>
      <c r="F2568" s="16" t="s">
        <v>172</v>
      </c>
      <c r="G2568" s="81" t="s">
        <v>145</v>
      </c>
      <c r="H2568" s="82" t="s">
        <v>2035</v>
      </c>
      <c r="I2568" s="17" t="s">
        <v>411</v>
      </c>
      <c r="J2568" s="17" t="s">
        <v>7884</v>
      </c>
      <c r="L2568" s="18">
        <v>44022</v>
      </c>
      <c r="M2568" s="83">
        <v>95593.277897954002</v>
      </c>
      <c r="N2568" s="84">
        <v>95593.277897954002</v>
      </c>
      <c r="O2568" s="84">
        <v>101457.268740058</v>
      </c>
      <c r="P2568" s="85">
        <f t="shared" si="40"/>
        <v>0.94220235854044099</v>
      </c>
      <c r="Q2568" s="18">
        <v>43881</v>
      </c>
      <c r="R2568" s="86">
        <v>406045.83262841799</v>
      </c>
      <c r="S2568" s="86">
        <v>177702.27020849599</v>
      </c>
      <c r="T2568" s="15"/>
      <c r="U2568" s="19">
        <v>-4.7001430357340697E-3</v>
      </c>
      <c r="V2568" s="51">
        <v>-0.42810138820641402</v>
      </c>
      <c r="W2568" s="19">
        <v>3.63456524537469E-2</v>
      </c>
      <c r="X2568" s="51">
        <v>4.4234824964441897</v>
      </c>
      <c r="Y2568" s="19">
        <v>2.8984886139369298E-3</v>
      </c>
      <c r="Z2568" s="51">
        <v>19.621522319648601</v>
      </c>
      <c r="AA2568" s="19">
        <v>0.18201424205646599</v>
      </c>
      <c r="AB2568" s="51">
        <v>38.778091108833898</v>
      </c>
      <c r="AC2568" s="19">
        <v>0.30814167638891399</v>
      </c>
      <c r="AD2568" s="51">
        <v>55.100023137172698</v>
      </c>
      <c r="AE2568" s="19">
        <v>0.41661930867121599</v>
      </c>
      <c r="AF2568" s="87">
        <v>59.439162915747097</v>
      </c>
      <c r="AG2568" s="19">
        <v>-6.3185899762174802E-4</v>
      </c>
      <c r="AH2568" s="51">
        <v>-1.86200689158795</v>
      </c>
      <c r="AI2568" s="19">
        <v>4.3955121969702297E-2</v>
      </c>
      <c r="AJ2568" s="51">
        <v>18.1224294039712</v>
      </c>
      <c r="AK2568" s="19">
        <v>0.77152532195439605</v>
      </c>
      <c r="AL2568" s="19">
        <v>4.0667954437594703E-2</v>
      </c>
      <c r="AM2568" s="51">
        <v>-5.3907951685832796</v>
      </c>
      <c r="AN2568" s="15"/>
      <c r="AO2568" s="22">
        <v>3.9763569397109698E-2</v>
      </c>
      <c r="AP2568" s="22">
        <v>-5.0059010443874299E-2</v>
      </c>
      <c r="AQ2568" s="22">
        <v>0.17274920803174601</v>
      </c>
      <c r="AR2568" s="22">
        <v>-8.0172184549155603E-2</v>
      </c>
      <c r="AS2568" s="20">
        <v>8</v>
      </c>
      <c r="AT2568" s="20">
        <v>4</v>
      </c>
      <c r="AU2568" s="20">
        <v>7</v>
      </c>
      <c r="AV2568" s="21">
        <v>5</v>
      </c>
      <c r="AW2568" s="15"/>
      <c r="AX2568" s="25">
        <v>0.183634214670747</v>
      </c>
      <c r="AY2568" s="26">
        <v>1.0492513767676399</v>
      </c>
      <c r="AZ2568" s="26">
        <v>1.35803969371591</v>
      </c>
      <c r="BA2568" s="26">
        <v>1.59065401322005</v>
      </c>
      <c r="BB2568" s="85">
        <v>1.8971465689100998E-2</v>
      </c>
      <c r="BC2568" s="88">
        <v>-24.8101604160038</v>
      </c>
      <c r="BD2568" s="18">
        <v>43881</v>
      </c>
      <c r="BE2568" s="18">
        <v>43913</v>
      </c>
      <c r="BF2568" s="20"/>
      <c r="BG2568" s="18"/>
    </row>
    <row r="2569" spans="2:59" x14ac:dyDescent="0.25">
      <c r="B2569" s="14" t="s">
        <v>7885</v>
      </c>
      <c r="C2569" s="14" t="s">
        <v>7886</v>
      </c>
      <c r="D2569" s="14" t="s">
        <v>7874</v>
      </c>
      <c r="E2569" s="16" t="s">
        <v>2332</v>
      </c>
      <c r="F2569" s="16" t="s">
        <v>172</v>
      </c>
      <c r="G2569" s="81" t="s">
        <v>145</v>
      </c>
      <c r="H2569" s="82" t="s">
        <v>2035</v>
      </c>
      <c r="I2569" s="17" t="s">
        <v>411</v>
      </c>
      <c r="J2569" s="17" t="s">
        <v>7887</v>
      </c>
      <c r="L2569" s="18">
        <v>44022</v>
      </c>
      <c r="M2569" s="83">
        <v>189766.44691205001</v>
      </c>
      <c r="N2569" s="84">
        <v>189766.44691205001</v>
      </c>
      <c r="O2569" s="84">
        <v>200009.113912106</v>
      </c>
      <c r="P2569" s="85">
        <f t="shared" si="40"/>
        <v>0.94878899866254529</v>
      </c>
      <c r="Q2569" s="18">
        <v>43882</v>
      </c>
      <c r="R2569" s="86">
        <v>3371744.3387539098</v>
      </c>
      <c r="S2569" s="86">
        <v>2953203.12880078</v>
      </c>
      <c r="T2569" s="15"/>
      <c r="U2569" s="19">
        <v>-4.6503619205395799E-3</v>
      </c>
      <c r="V2569" s="51">
        <v>-0.42312327668696498</v>
      </c>
      <c r="W2569" s="19">
        <v>3.7886722460825702E-2</v>
      </c>
      <c r="X2569" s="51">
        <v>4.5775894971520801</v>
      </c>
      <c r="Y2569" s="19">
        <v>1.19700937120797E-2</v>
      </c>
      <c r="Z2569" s="51">
        <v>20.528682829462898</v>
      </c>
      <c r="AA2569" s="19">
        <v>0.203638023767853</v>
      </c>
      <c r="AB2569" s="51">
        <v>40.9404692799435</v>
      </c>
      <c r="AC2569" s="19">
        <v>0.29876725723268499</v>
      </c>
      <c r="AD2569" s="51">
        <v>54.1625812215498</v>
      </c>
      <c r="AE2569" s="19">
        <v>0.42604031173861601</v>
      </c>
      <c r="AF2569" s="87">
        <v>60.381263222487199</v>
      </c>
      <c r="AG2569" s="19">
        <v>-1.3563472748501199E-4</v>
      </c>
      <c r="AH2569" s="51">
        <v>-1.8123844645742799</v>
      </c>
      <c r="AI2569" s="19">
        <v>5.3919013053018702E-2</v>
      </c>
      <c r="AJ2569" s="51">
        <v>19.118818512302798</v>
      </c>
      <c r="AK2569" s="19">
        <v>1.9907972894609001</v>
      </c>
      <c r="AL2569" s="19">
        <v>7.0562026592597193E-2</v>
      </c>
      <c r="AM2569" s="51">
        <v>74.651229587034294</v>
      </c>
      <c r="AN2569" s="15"/>
      <c r="AO2569" s="22">
        <v>3.9815064321373897E-2</v>
      </c>
      <c r="AP2569" s="22">
        <v>-5.0012409206828999E-2</v>
      </c>
      <c r="AQ2569" s="22">
        <v>0.17449379600846401</v>
      </c>
      <c r="AR2569" s="22">
        <v>-7.8760433553761694E-2</v>
      </c>
      <c r="AS2569" s="20">
        <v>8</v>
      </c>
      <c r="AT2569" s="20">
        <v>4</v>
      </c>
      <c r="AU2569" s="20">
        <v>7</v>
      </c>
      <c r="AV2569" s="21">
        <v>5</v>
      </c>
      <c r="AW2569" s="15"/>
      <c r="AX2569" s="25">
        <v>0.18356060296035101</v>
      </c>
      <c r="AY2569" s="26">
        <v>1.16167118808517</v>
      </c>
      <c r="AZ2569" s="26">
        <v>1.4372937241878401</v>
      </c>
      <c r="BA2569" s="26">
        <v>1.7688171947029301</v>
      </c>
      <c r="BB2569" s="85">
        <v>1.89652858571208E-2</v>
      </c>
      <c r="BC2569" s="88">
        <v>-24.691684897843501</v>
      </c>
      <c r="BD2569" s="18">
        <v>43882</v>
      </c>
      <c r="BE2569" s="18">
        <v>43913</v>
      </c>
      <c r="BF2569" s="20"/>
      <c r="BG2569" s="18"/>
    </row>
    <row r="2570" spans="2:59" x14ac:dyDescent="0.25">
      <c r="B2570" s="14" t="s">
        <v>7888</v>
      </c>
      <c r="C2570" s="14" t="s">
        <v>7889</v>
      </c>
      <c r="D2570" s="14" t="s">
        <v>7874</v>
      </c>
      <c r="E2570" s="16" t="s">
        <v>177</v>
      </c>
      <c r="F2570" s="16" t="s">
        <v>172</v>
      </c>
      <c r="G2570" s="81" t="s">
        <v>145</v>
      </c>
      <c r="H2570" s="82" t="s">
        <v>2035</v>
      </c>
      <c r="I2570" s="17" t="s">
        <v>411</v>
      </c>
      <c r="J2570" s="17" t="s">
        <v>7890</v>
      </c>
      <c r="L2570" s="18">
        <v>44022</v>
      </c>
      <c r="M2570" s="83">
        <v>92767.053275942802</v>
      </c>
      <c r="N2570" s="84">
        <v>92767.053275942802</v>
      </c>
      <c r="O2570" s="84">
        <v>97278.339257955595</v>
      </c>
      <c r="P2570" s="85">
        <f t="shared" si="40"/>
        <v>0.95362496917170747</v>
      </c>
      <c r="Q2570" s="18">
        <v>43882</v>
      </c>
      <c r="R2570" s="86">
        <v>2954897.6423203102</v>
      </c>
      <c r="S2570" s="86">
        <v>2959830.5548359398</v>
      </c>
      <c r="T2570" s="15"/>
      <c r="U2570" s="19">
        <v>-4.6141561942931704E-3</v>
      </c>
      <c r="V2570" s="51">
        <v>-0.41950270406232398</v>
      </c>
      <c r="W2570" s="19">
        <v>3.9020310336127302E-2</v>
      </c>
      <c r="X2570" s="51">
        <v>4.6909482846822401</v>
      </c>
      <c r="Y2570" s="19">
        <v>1.8680894390854502E-2</v>
      </c>
      <c r="Z2570" s="51">
        <v>21.199762897333098</v>
      </c>
      <c r="AA2570" s="19">
        <v>0.219771152938774</v>
      </c>
      <c r="AB2570" s="51">
        <v>42.553782197064699</v>
      </c>
      <c r="AC2570" s="19">
        <v>0.33379733983369098</v>
      </c>
      <c r="AD2570" s="51">
        <v>57.6655894816504</v>
      </c>
      <c r="AE2570" s="19"/>
      <c r="AF2570" s="87"/>
      <c r="AG2570" s="19">
        <v>2.2780946892453401E-4</v>
      </c>
      <c r="AH2570" s="51">
        <v>-1.77604004493332</v>
      </c>
      <c r="AI2570" s="19">
        <v>6.1294054419704501E-2</v>
      </c>
      <c r="AJ2570" s="51">
        <v>19.856322648964099</v>
      </c>
      <c r="AK2570" s="19">
        <v>0.497015447907033</v>
      </c>
      <c r="AL2570" s="19">
        <v>0.153270833127026</v>
      </c>
      <c r="AM2570" s="51">
        <v>76.196840420714594</v>
      </c>
      <c r="AN2570" s="15"/>
      <c r="AO2570" s="22">
        <v>3.9853563061114997E-2</v>
      </c>
      <c r="AP2570" s="22">
        <v>-4.99783356444823E-2</v>
      </c>
      <c r="AQ2570" s="22">
        <v>0.17577936752786599</v>
      </c>
      <c r="AR2570" s="22">
        <v>-7.7723670382547405E-2</v>
      </c>
      <c r="AS2570" s="20">
        <v>9</v>
      </c>
      <c r="AT2570" s="20">
        <v>3</v>
      </c>
      <c r="AU2570" s="20">
        <v>7</v>
      </c>
      <c r="AV2570" s="21">
        <v>5</v>
      </c>
      <c r="AW2570" s="15"/>
      <c r="AX2570" s="25">
        <v>0.18350864275445899</v>
      </c>
      <c r="AY2570" s="26">
        <v>1.2455442524442299</v>
      </c>
      <c r="AZ2570" s="26">
        <v>1.4963876816436801</v>
      </c>
      <c r="BA2570" s="26">
        <v>1.90264610769736</v>
      </c>
      <c r="BB2570" s="85">
        <v>1.89609631613166E-2</v>
      </c>
      <c r="BC2570" s="88">
        <v>-24.606907691399101</v>
      </c>
      <c r="BD2570" s="18">
        <v>43882</v>
      </c>
      <c r="BE2570" s="18">
        <v>43913</v>
      </c>
      <c r="BF2570" s="20"/>
      <c r="BG2570" s="18"/>
    </row>
    <row r="2571" spans="2:59" x14ac:dyDescent="0.25">
      <c r="B2571" s="14" t="s">
        <v>7891</v>
      </c>
      <c r="C2571" s="14" t="s">
        <v>7892</v>
      </c>
      <c r="D2571" s="14" t="s">
        <v>7874</v>
      </c>
      <c r="E2571" s="16" t="s">
        <v>2879</v>
      </c>
      <c r="F2571" s="16" t="s">
        <v>172</v>
      </c>
      <c r="G2571" s="81" t="s">
        <v>145</v>
      </c>
      <c r="H2571" s="82" t="s">
        <v>2035</v>
      </c>
      <c r="I2571" s="17" t="s">
        <v>411</v>
      </c>
      <c r="J2571" s="17" t="s">
        <v>7893</v>
      </c>
      <c r="L2571" s="18">
        <v>44022</v>
      </c>
      <c r="M2571" s="83">
        <v>86558.239673972101</v>
      </c>
      <c r="N2571" s="84">
        <v>86558.239673972101</v>
      </c>
      <c r="O2571" s="84">
        <v>90499.531394004807</v>
      </c>
      <c r="P2571" s="85">
        <f t="shared" si="40"/>
        <v>0.95644958974567906</v>
      </c>
      <c r="Q2571" s="18">
        <v>43882</v>
      </c>
      <c r="R2571" s="86">
        <v>16013010.002125001</v>
      </c>
      <c r="S2571" s="86">
        <v>13979993.6027344</v>
      </c>
      <c r="T2571" s="15"/>
      <c r="U2571" s="19">
        <v>-4.5930470178063799E-3</v>
      </c>
      <c r="V2571" s="51">
        <v>-0.41739178641364599</v>
      </c>
      <c r="W2571" s="19">
        <v>3.9674747575190801E-2</v>
      </c>
      <c r="X2571" s="51">
        <v>4.7563920085885902</v>
      </c>
      <c r="Y2571" s="19">
        <v>2.2605083660891999E-2</v>
      </c>
      <c r="Z2571" s="51">
        <v>21.5921818243514</v>
      </c>
      <c r="AA2571" s="19">
        <v>0.229219348584593</v>
      </c>
      <c r="AB2571" s="51">
        <v>43.498601761646597</v>
      </c>
      <c r="AC2571" s="19">
        <v>0.32460903582454198</v>
      </c>
      <c r="AD2571" s="51">
        <v>56.746759080735501</v>
      </c>
      <c r="AE2571" s="19">
        <v>0.29506111970840698</v>
      </c>
      <c r="AF2571" s="87">
        <v>47.283344019437202</v>
      </c>
      <c r="AG2571" s="19">
        <v>4.3777159953606299E-4</v>
      </c>
      <c r="AH2571" s="51">
        <v>-1.7550438318721699</v>
      </c>
      <c r="AI2571" s="19">
        <v>6.5607178101345198E-2</v>
      </c>
      <c r="AJ2571" s="51">
        <v>20.287635017128199</v>
      </c>
      <c r="AK2571" s="19">
        <v>0.36593980769801399</v>
      </c>
      <c r="AL2571" s="19">
        <v>6.1245840861374697E-2</v>
      </c>
      <c r="AM2571" s="51">
        <v>34.579898175259601</v>
      </c>
      <c r="AN2571" s="15"/>
      <c r="AO2571" s="22">
        <v>3.9875286118331098E-2</v>
      </c>
      <c r="AP2571" s="22">
        <v>-4.9957727650544299E-2</v>
      </c>
      <c r="AQ2571" s="22">
        <v>0.17652442450897099</v>
      </c>
      <c r="AR2571" s="22">
        <v>-7.71173811444896E-2</v>
      </c>
      <c r="AS2571" s="20">
        <v>9</v>
      </c>
      <c r="AT2571" s="20">
        <v>3</v>
      </c>
      <c r="AU2571" s="20">
        <v>7</v>
      </c>
      <c r="AV2571" s="21">
        <v>5</v>
      </c>
      <c r="AW2571" s="15"/>
      <c r="AX2571" s="25">
        <v>0.183478694456571</v>
      </c>
      <c r="AY2571" s="26">
        <v>1.29465554895614</v>
      </c>
      <c r="AZ2571" s="26">
        <v>1.53097330046512</v>
      </c>
      <c r="BA2571" s="26">
        <v>1.98137139262872</v>
      </c>
      <c r="BB2571" s="85">
        <v>1.8958478535878402E-2</v>
      </c>
      <c r="BC2571" s="88">
        <v>-24.557337774778699</v>
      </c>
      <c r="BD2571" s="18">
        <v>43882</v>
      </c>
      <c r="BE2571" s="18">
        <v>43913</v>
      </c>
      <c r="BF2571" s="20"/>
      <c r="BG2571" s="18"/>
    </row>
    <row r="2572" spans="2:59" x14ac:dyDescent="0.25">
      <c r="B2572" s="14" t="s">
        <v>7894</v>
      </c>
      <c r="C2572" s="14" t="s">
        <v>7895</v>
      </c>
      <c r="D2572" s="14" t="s">
        <v>7874</v>
      </c>
      <c r="E2572" s="16" t="s">
        <v>505</v>
      </c>
      <c r="F2572" s="16" t="s">
        <v>172</v>
      </c>
      <c r="G2572" s="81" t="s">
        <v>145</v>
      </c>
      <c r="H2572" s="82" t="s">
        <v>2035</v>
      </c>
      <c r="I2572" s="17" t="s">
        <v>411</v>
      </c>
      <c r="J2572" s="17" t="s">
        <v>7896</v>
      </c>
      <c r="L2572" s="18">
        <v>44022</v>
      </c>
      <c r="M2572" s="83">
        <v>120611.30311799</v>
      </c>
      <c r="N2572" s="84">
        <v>120611.30311799</v>
      </c>
      <c r="O2572" s="84">
        <v>133893.75903105701</v>
      </c>
      <c r="P2572" s="85">
        <f t="shared" si="40"/>
        <v>0.90079854349308308</v>
      </c>
      <c r="Q2572" s="18">
        <v>43910</v>
      </c>
      <c r="R2572" s="86">
        <v>0</v>
      </c>
      <c r="S2572" s="86">
        <v>0</v>
      </c>
      <c r="T2572" s="15"/>
      <c r="U2572" s="19">
        <v>-5.6475616274838103E-3</v>
      </c>
      <c r="V2572" s="51">
        <v>-0.52284324738138799</v>
      </c>
      <c r="W2572" s="19">
        <v>1.2669050209296999E-2</v>
      </c>
      <c r="X2572" s="51">
        <v>2.0558222719955701</v>
      </c>
      <c r="Y2572" s="19">
        <v>2.2296616929452302E-2</v>
      </c>
      <c r="Z2572" s="51">
        <v>21.5613351512002</v>
      </c>
      <c r="AA2572" s="19">
        <v>0.134798513528949</v>
      </c>
      <c r="AB2572" s="51">
        <v>34.0565182560822</v>
      </c>
      <c r="AC2572" s="19">
        <v>0.14217154218204101</v>
      </c>
      <c r="AD2572" s="51">
        <v>38.503009716456297</v>
      </c>
      <c r="AE2572" s="19">
        <v>0.260241262254713</v>
      </c>
      <c r="AF2572" s="87">
        <v>43.801358274067802</v>
      </c>
      <c r="AG2572" s="19">
        <v>-4.2407761281574502E-2</v>
      </c>
      <c r="AH2572" s="51">
        <v>-6.0395971199832301</v>
      </c>
      <c r="AI2572" s="19">
        <v>4.9850930676257101E-2</v>
      </c>
      <c r="AJ2572" s="51">
        <v>18.712010274612101</v>
      </c>
      <c r="AK2572" s="19">
        <v>1.3999861330818399</v>
      </c>
      <c r="AL2572" s="19">
        <v>6.94434409560927E-2</v>
      </c>
      <c r="AM2572" s="51">
        <v>117.20232706656699</v>
      </c>
      <c r="AN2572" s="15"/>
      <c r="AO2572" s="22">
        <v>3.6556978096996297E-2</v>
      </c>
      <c r="AP2572" s="22">
        <v>-2.37082673384066E-2</v>
      </c>
      <c r="AQ2572" s="22">
        <v>0.140306192692224</v>
      </c>
      <c r="AR2572" s="22">
        <v>-0.10097192876492</v>
      </c>
      <c r="AS2572" s="20">
        <v>8</v>
      </c>
      <c r="AT2572" s="20">
        <v>4</v>
      </c>
      <c r="AU2572" s="20">
        <v>7</v>
      </c>
      <c r="AV2572" s="21">
        <v>5</v>
      </c>
      <c r="AW2572" s="15"/>
      <c r="AX2572" s="25">
        <v>0.13584567926416599</v>
      </c>
      <c r="AY2572" s="26">
        <v>1.04086030863073</v>
      </c>
      <c r="AZ2572" s="26">
        <v>0.97768953526701796</v>
      </c>
      <c r="BA2572" s="26">
        <v>1.6328569049746899</v>
      </c>
      <c r="BB2572" s="85">
        <v>1.4058507825065999E-2</v>
      </c>
      <c r="BC2572" s="88">
        <v>-11.8525517670932</v>
      </c>
      <c r="BD2572" s="18">
        <v>43910</v>
      </c>
      <c r="BE2572" s="18">
        <v>43990</v>
      </c>
      <c r="BF2572" s="20"/>
      <c r="BG2572" s="18"/>
    </row>
    <row r="2573" spans="2:59" x14ac:dyDescent="0.25">
      <c r="B2573" s="14" t="s">
        <v>7897</v>
      </c>
      <c r="C2573" s="14" t="s">
        <v>7898</v>
      </c>
      <c r="D2573" s="14" t="s">
        <v>7899</v>
      </c>
      <c r="E2573" s="16" t="s">
        <v>36</v>
      </c>
      <c r="F2573" s="16" t="s">
        <v>172</v>
      </c>
      <c r="G2573" s="81" t="s">
        <v>205</v>
      </c>
      <c r="H2573" s="82" t="s">
        <v>206</v>
      </c>
      <c r="I2573" s="17" t="s">
        <v>31</v>
      </c>
      <c r="J2573" s="17" t="s">
        <v>7900</v>
      </c>
      <c r="L2573" s="18">
        <v>44022</v>
      </c>
      <c r="M2573" s="83">
        <v>3370.6607000008198</v>
      </c>
      <c r="N2573" s="84">
        <v>3370.6607000008198</v>
      </c>
      <c r="O2573" s="84">
        <v>3464.8755999989799</v>
      </c>
      <c r="P2573" s="85">
        <f t="shared" si="40"/>
        <v>0.97280857644696173</v>
      </c>
      <c r="Q2573" s="18">
        <v>43748</v>
      </c>
      <c r="R2573" s="86">
        <v>175662382.89300001</v>
      </c>
      <c r="S2573" s="86">
        <v>251778718.63675001</v>
      </c>
      <c r="T2573" s="15"/>
      <c r="U2573" s="19">
        <v>-9.9845007298426892E-4</v>
      </c>
      <c r="V2573" s="51">
        <v>-5.7932091931434102E-2</v>
      </c>
      <c r="W2573" s="19">
        <v>9.2736160495405801E-3</v>
      </c>
      <c r="X2573" s="51">
        <v>1.71627885601993</v>
      </c>
      <c r="Y2573" s="19">
        <v>2.6810958606802199E-3</v>
      </c>
      <c r="Z2573" s="51">
        <v>19.599783044308399</v>
      </c>
      <c r="AA2573" s="19">
        <v>-2.1474196582857998E-3</v>
      </c>
      <c r="AB2573" s="51">
        <v>20.361924937344199</v>
      </c>
      <c r="AC2573" s="19">
        <v>4.4854531286546297E-2</v>
      </c>
      <c r="AD2573" s="51">
        <v>28.7713086269214</v>
      </c>
      <c r="AE2573" s="19">
        <v>7.4719049534905907E-2</v>
      </c>
      <c r="AF2573" s="87">
        <v>25.249137002101602</v>
      </c>
      <c r="AG2573" s="19">
        <v>5.5729319319652902E-4</v>
      </c>
      <c r="AH2573" s="51">
        <v>-1.7430916725061301</v>
      </c>
      <c r="AI2573" s="19">
        <v>6.42066067484848E-3</v>
      </c>
      <c r="AJ2573" s="51">
        <v>14.368983274485799</v>
      </c>
      <c r="AK2573" s="19">
        <v>0.95107009689090805</v>
      </c>
      <c r="AL2573" s="19">
        <v>4.2864658944381497E-2</v>
      </c>
      <c r="AM2573" s="51">
        <v>-22.998340507037899</v>
      </c>
      <c r="AN2573" s="15"/>
      <c r="AO2573" s="22">
        <v>1.8472458221367598E-2</v>
      </c>
      <c r="AP2573" s="22">
        <v>-3.2855913754246999E-2</v>
      </c>
      <c r="AQ2573" s="22">
        <v>2.9414274413284099E-2</v>
      </c>
      <c r="AR2573" s="22">
        <v>-3.27371476623739E-2</v>
      </c>
      <c r="AS2573" s="20">
        <v>8</v>
      </c>
      <c r="AT2573" s="20">
        <v>4</v>
      </c>
      <c r="AU2573" s="20">
        <v>7</v>
      </c>
      <c r="AV2573" s="21">
        <v>5</v>
      </c>
      <c r="AW2573" s="15"/>
      <c r="AX2573" s="25">
        <v>4.91572605536931E-2</v>
      </c>
      <c r="AY2573" s="26">
        <v>-0.57872064913863097</v>
      </c>
      <c r="AZ2573" s="26">
        <v>0.53940796562801596</v>
      </c>
      <c r="BA2573" s="26">
        <v>-0.700135349838092</v>
      </c>
      <c r="BB2573" s="85">
        <v>5.0439029933477299E-3</v>
      </c>
      <c r="BC2573" s="88">
        <v>-6.9533203443352196</v>
      </c>
      <c r="BD2573" s="18">
        <v>43748</v>
      </c>
      <c r="BE2573" s="18">
        <v>43921</v>
      </c>
      <c r="BF2573" s="20"/>
      <c r="BG2573" s="18"/>
    </row>
    <row r="2574" spans="2:59" x14ac:dyDescent="0.25">
      <c r="B2574" s="14" t="s">
        <v>7901</v>
      </c>
      <c r="C2574" s="14" t="s">
        <v>7902</v>
      </c>
      <c r="D2574" s="14" t="s">
        <v>7899</v>
      </c>
      <c r="E2574" s="16" t="s">
        <v>5203</v>
      </c>
      <c r="F2574" s="16" t="s">
        <v>172</v>
      </c>
      <c r="G2574" s="81" t="s">
        <v>205</v>
      </c>
      <c r="H2574" s="82" t="s">
        <v>206</v>
      </c>
      <c r="I2574" s="17" t="s">
        <v>31</v>
      </c>
      <c r="J2574" s="17" t="s">
        <v>7903</v>
      </c>
      <c r="L2574" s="18">
        <v>44022</v>
      </c>
      <c r="M2574" s="83">
        <v>1182.33229999989</v>
      </c>
      <c r="N2574" s="84">
        <v>1182.33229999989</v>
      </c>
      <c r="O2574" s="84">
        <v>1208.55220000073</v>
      </c>
      <c r="P2574" s="85">
        <f t="shared" si="40"/>
        <v>0.9783047021048622</v>
      </c>
      <c r="Q2574" s="18">
        <v>43748</v>
      </c>
      <c r="R2574" s="86">
        <v>1741.662</v>
      </c>
      <c r="S2574" s="86">
        <v>1731.5787633590701</v>
      </c>
      <c r="T2574" s="15"/>
      <c r="U2574" s="19">
        <v>-9.7736438601714304E-4</v>
      </c>
      <c r="V2574" s="51">
        <v>-5.5823523234721499E-2</v>
      </c>
      <c r="W2574" s="19">
        <v>9.8997020941169502E-3</v>
      </c>
      <c r="X2574" s="51">
        <v>1.77888746047756</v>
      </c>
      <c r="Y2574" s="19">
        <v>6.4480547207495E-3</v>
      </c>
      <c r="Z2574" s="51">
        <v>19.9764789303299</v>
      </c>
      <c r="AA2574" s="19">
        <v>5.3768291418236896E-3</v>
      </c>
      <c r="AB2574" s="51">
        <v>21.114349817333299</v>
      </c>
      <c r="AC2574" s="19">
        <v>6.0610393624301699E-2</v>
      </c>
      <c r="AD2574" s="51">
        <v>30.3468948606751</v>
      </c>
      <c r="AE2574" s="19">
        <v>9.8826333491160795E-2</v>
      </c>
      <c r="AF2574" s="87">
        <v>27.659865397727099</v>
      </c>
      <c r="AG2574" s="19">
        <v>7.6526021621248197E-4</v>
      </c>
      <c r="AH2574" s="51">
        <v>-1.72229497020453</v>
      </c>
      <c r="AI2574" s="19">
        <v>1.04088151256292E-2</v>
      </c>
      <c r="AJ2574" s="51">
        <v>14.767798719563901</v>
      </c>
      <c r="AK2574" s="19">
        <v>0.18206657143484301</v>
      </c>
      <c r="AL2574" s="19">
        <v>3.4463680567569099E-2</v>
      </c>
      <c r="AM2574" s="51">
        <v>10.6069973528065</v>
      </c>
      <c r="AN2574" s="15"/>
      <c r="AO2574" s="22">
        <v>1.8493596304324501E-2</v>
      </c>
      <c r="AP2574" s="22">
        <v>-3.2836017565387003E-2</v>
      </c>
      <c r="AQ2574" s="22">
        <v>3.0048938329855401E-2</v>
      </c>
      <c r="AR2574" s="22">
        <v>-3.2118781583449198E-2</v>
      </c>
      <c r="AS2574" s="20">
        <v>8</v>
      </c>
      <c r="AT2574" s="20">
        <v>4</v>
      </c>
      <c r="AU2574" s="20">
        <v>7</v>
      </c>
      <c r="AV2574" s="21">
        <v>5</v>
      </c>
      <c r="AW2574" s="15"/>
      <c r="AX2574" s="25">
        <v>4.9170152703227402E-2</v>
      </c>
      <c r="AY2574" s="26">
        <v>-0.43827759450869103</v>
      </c>
      <c r="AZ2574" s="26">
        <v>0.56447788230798301</v>
      </c>
      <c r="BA2574" s="26">
        <v>-0.53181487177334896</v>
      </c>
      <c r="BB2574" s="85">
        <v>5.0453439610464602E-3</v>
      </c>
      <c r="BC2574" s="88">
        <v>-6.6219564203784103</v>
      </c>
      <c r="BD2574" s="18">
        <v>43748</v>
      </c>
      <c r="BE2574" s="18">
        <v>43921</v>
      </c>
      <c r="BF2574" s="20"/>
      <c r="BG2574" s="18"/>
    </row>
    <row r="2575" spans="2:59" x14ac:dyDescent="0.25">
      <c r="B2575" s="14" t="s">
        <v>7904</v>
      </c>
      <c r="C2575" s="14" t="s">
        <v>7905</v>
      </c>
      <c r="D2575" s="14" t="s">
        <v>7899</v>
      </c>
      <c r="E2575" s="16" t="s">
        <v>43</v>
      </c>
      <c r="F2575" s="16" t="s">
        <v>172</v>
      </c>
      <c r="G2575" s="81" t="s">
        <v>205</v>
      </c>
      <c r="H2575" s="82" t="s">
        <v>206</v>
      </c>
      <c r="I2575" s="17" t="s">
        <v>31</v>
      </c>
      <c r="J2575" s="17" t="s">
        <v>7906</v>
      </c>
      <c r="L2575" s="18">
        <v>44022</v>
      </c>
      <c r="M2575" s="83">
        <v>3545.69739999995</v>
      </c>
      <c r="N2575" s="84">
        <v>3545.69739999995</v>
      </c>
      <c r="O2575" s="84">
        <v>3638.2556000016598</v>
      </c>
      <c r="P2575" s="85">
        <f t="shared" si="40"/>
        <v>0.97455973131693452</v>
      </c>
      <c r="Q2575" s="18">
        <v>43748</v>
      </c>
      <c r="R2575" s="86">
        <v>54550486.016000003</v>
      </c>
      <c r="S2575" s="86">
        <v>77903118.121374995</v>
      </c>
      <c r="T2575" s="15"/>
      <c r="U2575" s="19">
        <v>-9.918805208144481E-4</v>
      </c>
      <c r="V2575" s="51">
        <v>-5.7275136714451898E-2</v>
      </c>
      <c r="W2575" s="19">
        <v>9.47234056002344E-3</v>
      </c>
      <c r="X2575" s="51">
        <v>1.73615130706821</v>
      </c>
      <c r="Y2575" s="19">
        <v>3.8788250512880001E-3</v>
      </c>
      <c r="Z2575" s="51">
        <v>19.719555963383801</v>
      </c>
      <c r="AA2575" s="19">
        <v>2.5403429935977301E-4</v>
      </c>
      <c r="AB2575" s="51">
        <v>20.6020703330869</v>
      </c>
      <c r="AC2575" s="19">
        <v>4.9885700445884099E-2</v>
      </c>
      <c r="AD2575" s="51">
        <v>29.274425542855202</v>
      </c>
      <c r="AE2575" s="19">
        <v>8.2207412953721401E-2</v>
      </c>
      <c r="AF2575" s="87">
        <v>25.997973343968599</v>
      </c>
      <c r="AG2575" s="19">
        <v>6.2302988953888395E-4</v>
      </c>
      <c r="AH2575" s="51">
        <v>-1.7365180028718901</v>
      </c>
      <c r="AI2575" s="19">
        <v>7.6888732382940396E-3</v>
      </c>
      <c r="AJ2575" s="51">
        <v>14.4958045308304</v>
      </c>
      <c r="AK2575" s="19">
        <v>1.02527595597669</v>
      </c>
      <c r="AL2575" s="19">
        <v>4.5312047232073403E-2</v>
      </c>
      <c r="AM2575" s="51">
        <v>-15.577754598460199</v>
      </c>
      <c r="AN2575" s="15"/>
      <c r="AO2575" s="22">
        <v>1.8479167792975201E-2</v>
      </c>
      <c r="AP2575" s="22">
        <v>-3.2849558007910701E-2</v>
      </c>
      <c r="AQ2575" s="22">
        <v>2.9616832482133801E-2</v>
      </c>
      <c r="AR2575" s="22">
        <v>-3.2540482168769799E-2</v>
      </c>
      <c r="AS2575" s="20">
        <v>8</v>
      </c>
      <c r="AT2575" s="20">
        <v>4</v>
      </c>
      <c r="AU2575" s="20">
        <v>7</v>
      </c>
      <c r="AV2575" s="21">
        <v>5</v>
      </c>
      <c r="AW2575" s="15"/>
      <c r="AX2575" s="25">
        <v>4.9161180283845203E-2</v>
      </c>
      <c r="AY2575" s="26">
        <v>-0.53388248736246202</v>
      </c>
      <c r="AZ2575" s="26">
        <v>0.54741039009513803</v>
      </c>
      <c r="BA2575" s="26">
        <v>-0.64650907923350998</v>
      </c>
      <c r="BB2575" s="85">
        <v>5.0443425674075101E-3</v>
      </c>
      <c r="BC2575" s="88">
        <v>-6.8475727764307504</v>
      </c>
      <c r="BD2575" s="18">
        <v>43748</v>
      </c>
      <c r="BE2575" s="18">
        <v>43921</v>
      </c>
      <c r="BF2575" s="20"/>
      <c r="BG2575" s="18"/>
    </row>
    <row r="2576" spans="2:59" x14ac:dyDescent="0.25">
      <c r="B2576" s="14" t="s">
        <v>7907</v>
      </c>
      <c r="C2576" s="14" t="s">
        <v>7908</v>
      </c>
      <c r="D2576" s="14" t="s">
        <v>7899</v>
      </c>
      <c r="E2576" s="16" t="s">
        <v>83</v>
      </c>
      <c r="F2576" s="16" t="s">
        <v>172</v>
      </c>
      <c r="G2576" s="81" t="s">
        <v>205</v>
      </c>
      <c r="H2576" s="82" t="s">
        <v>206</v>
      </c>
      <c r="I2576" s="17" t="s">
        <v>31</v>
      </c>
      <c r="J2576" s="17" t="s">
        <v>7909</v>
      </c>
      <c r="L2576" s="18">
        <v>44022</v>
      </c>
      <c r="M2576" s="83">
        <v>1189.14460000023</v>
      </c>
      <c r="N2576" s="84">
        <v>1189.14460000023</v>
      </c>
      <c r="O2576" s="84">
        <v>1213.89430000074</v>
      </c>
      <c r="P2576" s="85">
        <f t="shared" si="40"/>
        <v>0.97961132200678847</v>
      </c>
      <c r="Q2576" s="18">
        <v>43748</v>
      </c>
      <c r="R2576" s="86">
        <v>10559005.471000001</v>
      </c>
      <c r="S2576" s="86">
        <v>26669995.346500002</v>
      </c>
      <c r="T2576" s="15"/>
      <c r="U2576" s="19">
        <v>-9.7302971971657804E-4</v>
      </c>
      <c r="V2576" s="51">
        <v>-5.5390056604664999E-2</v>
      </c>
      <c r="W2576" s="19">
        <v>1.0043229520306301E-2</v>
      </c>
      <c r="X2576" s="51">
        <v>1.7932402030965</v>
      </c>
      <c r="Y2576" s="19">
        <v>7.3291437838634002E-3</v>
      </c>
      <c r="Z2576" s="51">
        <v>20.064587836648599</v>
      </c>
      <c r="AA2576" s="19">
        <v>7.1887081194290702E-3</v>
      </c>
      <c r="AB2576" s="51">
        <v>21.295537715108399</v>
      </c>
      <c r="AC2576" s="19">
        <v>6.4484330350751407E-2</v>
      </c>
      <c r="AD2576" s="51">
        <v>30.734288533334599</v>
      </c>
      <c r="AE2576" s="19">
        <v>0.104852733327862</v>
      </c>
      <c r="AF2576" s="87">
        <v>28.262505381397201</v>
      </c>
      <c r="AG2576" s="19">
        <v>8.1174562728847399E-4</v>
      </c>
      <c r="AH2576" s="51">
        <v>-1.71764642909693</v>
      </c>
      <c r="AI2576" s="19">
        <v>1.1342928159138E-2</v>
      </c>
      <c r="AJ2576" s="51">
        <v>14.8612100229075</v>
      </c>
      <c r="AK2576" s="19">
        <v>0.18914460000087299</v>
      </c>
      <c r="AL2576" s="19">
        <v>3.6039774071468897E-2</v>
      </c>
      <c r="AM2576" s="51">
        <v>13.4688672918855</v>
      </c>
      <c r="AN2576" s="15"/>
      <c r="AO2576" s="22">
        <v>1.8498407176593901E-2</v>
      </c>
      <c r="AP2576" s="22">
        <v>-3.2831247977810597E-2</v>
      </c>
      <c r="AQ2576" s="22">
        <v>3.0199081227692701E-2</v>
      </c>
      <c r="AR2576" s="22">
        <v>-3.1974813136912403E-2</v>
      </c>
      <c r="AS2576" s="20">
        <v>8</v>
      </c>
      <c r="AT2576" s="20">
        <v>4</v>
      </c>
      <c r="AU2576" s="20">
        <v>7</v>
      </c>
      <c r="AV2576" s="21">
        <v>5</v>
      </c>
      <c r="AW2576" s="15"/>
      <c r="AX2576" s="25">
        <v>4.9173115323210399E-2</v>
      </c>
      <c r="AY2576" s="26">
        <v>-0.404456161462804</v>
      </c>
      <c r="AZ2576" s="26">
        <v>0.570513503027541</v>
      </c>
      <c r="BA2576" s="26">
        <v>-0.49112196525402402</v>
      </c>
      <c r="BB2576" s="85">
        <v>5.0456757850315601E-3</v>
      </c>
      <c r="BC2576" s="88">
        <v>-6.5428019557293702</v>
      </c>
      <c r="BD2576" s="18">
        <v>43748</v>
      </c>
      <c r="BE2576" s="18">
        <v>43921</v>
      </c>
      <c r="BF2576" s="20"/>
      <c r="BG2576" s="18"/>
    </row>
    <row r="2577" spans="2:59" x14ac:dyDescent="0.25">
      <c r="B2577" s="14" t="s">
        <v>7910</v>
      </c>
      <c r="C2577" s="14" t="s">
        <v>7911</v>
      </c>
      <c r="D2577" s="14" t="s">
        <v>7899</v>
      </c>
      <c r="E2577" s="16" t="s">
        <v>458</v>
      </c>
      <c r="F2577" s="16" t="s">
        <v>172</v>
      </c>
      <c r="G2577" s="81" t="s">
        <v>205</v>
      </c>
      <c r="H2577" s="82" t="s">
        <v>206</v>
      </c>
      <c r="I2577" s="17" t="s">
        <v>31</v>
      </c>
      <c r="J2577" s="17" t="s">
        <v>7912</v>
      </c>
      <c r="L2577" s="18">
        <v>44022</v>
      </c>
      <c r="M2577" s="83">
        <v>1114.6892000008399</v>
      </c>
      <c r="N2577" s="84">
        <v>1114.6892000008399</v>
      </c>
      <c r="O2577" s="84">
        <v>1149.8877000007799</v>
      </c>
      <c r="P2577" s="85">
        <f t="shared" si="40"/>
        <v>0.96938961952552749</v>
      </c>
      <c r="Q2577" s="18">
        <v>43748</v>
      </c>
      <c r="R2577" s="86">
        <v>10251717.654999999</v>
      </c>
      <c r="S2577" s="86">
        <v>12376048.5196719</v>
      </c>
      <c r="T2577" s="15"/>
      <c r="U2577" s="19">
        <v>-1.01127639482002E-3</v>
      </c>
      <c r="V2577" s="51">
        <v>-5.92147241150087E-2</v>
      </c>
      <c r="W2577" s="19">
        <v>8.8850992106017709E-3</v>
      </c>
      <c r="X2577" s="51">
        <v>1.6774271721260401</v>
      </c>
      <c r="Y2577" s="19">
        <v>3.4110822707589299E-4</v>
      </c>
      <c r="Z2577" s="51">
        <v>19.365784280962501</v>
      </c>
      <c r="AA2577" s="19">
        <v>-6.83151860903308E-3</v>
      </c>
      <c r="AB2577" s="51">
        <v>19.893515042262202</v>
      </c>
      <c r="AC2577" s="19">
        <v>3.5073230261332397E-2</v>
      </c>
      <c r="AD2577" s="51">
        <v>27.7931785243854</v>
      </c>
      <c r="AE2577" s="19">
        <v>5.9389492260379498E-2</v>
      </c>
      <c r="AF2577" s="87">
        <v>23.716181274648999</v>
      </c>
      <c r="AG2577" s="19">
        <v>4.2900304651993798E-4</v>
      </c>
      <c r="AH2577" s="51">
        <v>-1.75592068717378</v>
      </c>
      <c r="AI2577" s="19">
        <v>3.9430386732419703E-3</v>
      </c>
      <c r="AJ2577" s="51">
        <v>14.121221074325099</v>
      </c>
      <c r="AK2577" s="19">
        <v>0.11451578134437999</v>
      </c>
      <c r="AL2577" s="19">
        <v>2.2205860675967401E-2</v>
      </c>
      <c r="AM2577" s="51">
        <v>3.8519183437529101</v>
      </c>
      <c r="AN2577" s="15"/>
      <c r="AO2577" s="22">
        <v>1.8459383036315599E-2</v>
      </c>
      <c r="AP2577" s="22">
        <v>-3.28684067208087E-2</v>
      </c>
      <c r="AQ2577" s="22">
        <v>2.9017703252975501E-2</v>
      </c>
      <c r="AR2577" s="22">
        <v>-3.3122031985840301E-2</v>
      </c>
      <c r="AS2577" s="20">
        <v>8</v>
      </c>
      <c r="AT2577" s="20">
        <v>4</v>
      </c>
      <c r="AU2577" s="20">
        <v>7</v>
      </c>
      <c r="AV2577" s="21">
        <v>5</v>
      </c>
      <c r="AW2577" s="15"/>
      <c r="AX2577" s="25">
        <v>4.9150087789094001E-2</v>
      </c>
      <c r="AY2577" s="26">
        <v>-0.66620476299067399</v>
      </c>
      <c r="AZ2577" s="26">
        <v>0.52379577328974802</v>
      </c>
      <c r="BA2577" s="26">
        <v>-0.80445813514779696</v>
      </c>
      <c r="BB2577" s="85">
        <v>5.0430945027255796E-3</v>
      </c>
      <c r="BC2577" s="88">
        <v>-7.1600470203629802</v>
      </c>
      <c r="BD2577" s="18">
        <v>43748</v>
      </c>
      <c r="BE2577" s="18">
        <v>43921</v>
      </c>
      <c r="BF2577" s="20"/>
      <c r="BG2577" s="18"/>
    </row>
    <row r="2578" spans="2:59" x14ac:dyDescent="0.25">
      <c r="B2578" s="14" t="s">
        <v>7913</v>
      </c>
      <c r="C2578" s="14" t="s">
        <v>7914</v>
      </c>
      <c r="D2578" s="14" t="s">
        <v>7899</v>
      </c>
      <c r="E2578" s="16" t="s">
        <v>2332</v>
      </c>
      <c r="F2578" s="16" t="s">
        <v>172</v>
      </c>
      <c r="G2578" s="81" t="s">
        <v>205</v>
      </c>
      <c r="H2578" s="82" t="s">
        <v>206</v>
      </c>
      <c r="I2578" s="17" t="s">
        <v>31</v>
      </c>
      <c r="J2578" s="17" t="s">
        <v>64</v>
      </c>
      <c r="L2578" s="18">
        <v>44022</v>
      </c>
      <c r="M2578" s="83">
        <v>3816.9450000002998</v>
      </c>
      <c r="N2578" s="84">
        <v>3816.9450000002998</v>
      </c>
      <c r="O2578" s="84">
        <v>3902.2307999990899</v>
      </c>
      <c r="P2578" s="85">
        <f t="shared" si="40"/>
        <v>0.97814434758733138</v>
      </c>
      <c r="Q2578" s="18">
        <v>43748</v>
      </c>
      <c r="R2578" s="86">
        <v>10021612.642000001</v>
      </c>
      <c r="S2578" s="86">
        <v>14428047.554125</v>
      </c>
      <c r="T2578" s="15"/>
      <c r="U2578" s="19">
        <v>-9.7851599184650695E-4</v>
      </c>
      <c r="V2578" s="51">
        <v>-5.5938683817657903E-2</v>
      </c>
      <c r="W2578" s="19">
        <v>9.8777895327657496E-3</v>
      </c>
      <c r="X2578" s="51">
        <v>1.7766962043424399</v>
      </c>
      <c r="Y2578" s="19">
        <v>6.3278819561674001E-3</v>
      </c>
      <c r="Z2578" s="51">
        <v>19.964461653871702</v>
      </c>
      <c r="AA2578" s="19">
        <v>5.1737303365371199E-3</v>
      </c>
      <c r="AB2578" s="51">
        <v>21.0940399368119</v>
      </c>
      <c r="AC2578" s="19">
        <v>6.0232430631003801E-2</v>
      </c>
      <c r="AD2578" s="51">
        <v>30.309098561352599</v>
      </c>
      <c r="AE2578" s="19">
        <v>9.8240763854846605E-2</v>
      </c>
      <c r="AF2578" s="87">
        <v>27.601308434095699</v>
      </c>
      <c r="AG2578" s="19">
        <v>7.5691033634939198E-4</v>
      </c>
      <c r="AH2578" s="51">
        <v>-1.7231299581908399</v>
      </c>
      <c r="AI2578" s="19">
        <v>1.02825054746063E-2</v>
      </c>
      <c r="AJ2578" s="51">
        <v>14.7551677544543</v>
      </c>
      <c r="AK2578" s="19">
        <v>0.180072544744762</v>
      </c>
      <c r="AL2578" s="19">
        <v>3.4109946622265901E-2</v>
      </c>
      <c r="AM2578" s="51">
        <v>10.407594683798401</v>
      </c>
      <c r="AN2578" s="15"/>
      <c r="AO2578" s="22">
        <v>1.8492840537874099E-2</v>
      </c>
      <c r="AP2578" s="22">
        <v>-3.2836570026120199E-2</v>
      </c>
      <c r="AQ2578" s="22">
        <v>3.0030468265977099E-2</v>
      </c>
      <c r="AR2578" s="22">
        <v>-3.2138842135282203E-2</v>
      </c>
      <c r="AS2578" s="20">
        <v>8</v>
      </c>
      <c r="AT2578" s="20">
        <v>4</v>
      </c>
      <c r="AU2578" s="20">
        <v>7</v>
      </c>
      <c r="AV2578" s="21">
        <v>5</v>
      </c>
      <c r="AW2578" s="15"/>
      <c r="AX2578" s="25">
        <v>4.91695504565723E-2</v>
      </c>
      <c r="AY2578" s="26">
        <v>-0.44205373088607303</v>
      </c>
      <c r="AZ2578" s="26">
        <v>0.56380137116593698</v>
      </c>
      <c r="BA2578" s="26">
        <v>-0.53635117544672495</v>
      </c>
      <c r="BB2578" s="85">
        <v>5.0452783226501204E-3</v>
      </c>
      <c r="BC2578" s="88">
        <v>-6.63127870344033</v>
      </c>
      <c r="BD2578" s="18">
        <v>43748</v>
      </c>
      <c r="BE2578" s="18">
        <v>43921</v>
      </c>
      <c r="BF2578" s="20"/>
      <c r="BG2578" s="18"/>
    </row>
    <row r="2579" spans="2:59" x14ac:dyDescent="0.25">
      <c r="B2579" s="14" t="s">
        <v>7915</v>
      </c>
      <c r="C2579" s="14" t="s">
        <v>7916</v>
      </c>
      <c r="D2579" s="14" t="s">
        <v>7899</v>
      </c>
      <c r="E2579" s="16" t="s">
        <v>177</v>
      </c>
      <c r="F2579" s="16" t="s">
        <v>172</v>
      </c>
      <c r="G2579" s="81" t="s">
        <v>205</v>
      </c>
      <c r="H2579" s="82" t="s">
        <v>206</v>
      </c>
      <c r="I2579" s="17" t="s">
        <v>31</v>
      </c>
      <c r="J2579" s="17" t="s">
        <v>7917</v>
      </c>
      <c r="L2579" s="18">
        <v>44022</v>
      </c>
      <c r="M2579" s="83">
        <v>1118.9750999994601</v>
      </c>
      <c r="N2579" s="84">
        <v>1118.9750999994601</v>
      </c>
      <c r="O2579" s="84">
        <v>1139.87079999968</v>
      </c>
      <c r="P2579" s="85">
        <f t="shared" si="40"/>
        <v>0.981668361010541</v>
      </c>
      <c r="Q2579" s="18">
        <v>43748</v>
      </c>
      <c r="R2579" s="86">
        <v>20830043.636</v>
      </c>
      <c r="S2579" s="86">
        <v>21701794.689374998</v>
      </c>
      <c r="T2579" s="15"/>
      <c r="U2579" s="19">
        <v>-9.6539781407045699E-4</v>
      </c>
      <c r="V2579" s="51">
        <v>-5.4626866040052798E-2</v>
      </c>
      <c r="W2579" s="19">
        <v>1.02750600508443E-2</v>
      </c>
      <c r="X2579" s="51">
        <v>1.8164232561503</v>
      </c>
      <c r="Y2579" s="19">
        <v>8.7325367730954895E-3</v>
      </c>
      <c r="Z2579" s="51">
        <v>20.204927135550001</v>
      </c>
      <c r="AA2579" s="19">
        <v>1.0016262616773E-2</v>
      </c>
      <c r="AB2579" s="51">
        <v>21.578293164842801</v>
      </c>
      <c r="AC2579" s="19">
        <v>7.0466380722791697E-2</v>
      </c>
      <c r="AD2579" s="51">
        <v>31.3324935705459</v>
      </c>
      <c r="AE2579" s="19"/>
      <c r="AF2579" s="87"/>
      <c r="AG2579" s="19">
        <v>8.8829694868763898E-4</v>
      </c>
      <c r="AH2579" s="51">
        <v>-1.7099912969570099</v>
      </c>
      <c r="AI2579" s="19">
        <v>1.2829458622945799E-2</v>
      </c>
      <c r="AJ2579" s="51">
        <v>15.0098630692955</v>
      </c>
      <c r="AK2579" s="19">
        <v>0.118975100000243</v>
      </c>
      <c r="AL2579" s="19">
        <v>4.05307135279145E-2</v>
      </c>
      <c r="AM2579" s="51">
        <v>38.392805629991898</v>
      </c>
      <c r="AN2579" s="15"/>
      <c r="AO2579" s="22">
        <v>1.8506211867134002E-2</v>
      </c>
      <c r="AP2579" s="22">
        <v>-3.28238369484097E-2</v>
      </c>
      <c r="AQ2579" s="22">
        <v>3.0435733116973999E-2</v>
      </c>
      <c r="AR2579" s="22">
        <v>-3.1745256592330399E-2</v>
      </c>
      <c r="AS2579" s="20">
        <v>8</v>
      </c>
      <c r="AT2579" s="20">
        <v>4</v>
      </c>
      <c r="AU2579" s="20">
        <v>7</v>
      </c>
      <c r="AV2579" s="21">
        <v>5</v>
      </c>
      <c r="AW2579" s="15"/>
      <c r="AX2579" s="25">
        <v>4.91783147765818E-2</v>
      </c>
      <c r="AY2579" s="26">
        <v>-0.351708785271512</v>
      </c>
      <c r="AZ2579" s="26">
        <v>0.57993124631775606</v>
      </c>
      <c r="BA2579" s="26">
        <v>-0.42754445110494999</v>
      </c>
      <c r="BB2579" s="85">
        <v>5.04625383632629E-3</v>
      </c>
      <c r="BC2579" s="88">
        <v>-6.4304831740810204</v>
      </c>
      <c r="BD2579" s="18">
        <v>43748</v>
      </c>
      <c r="BE2579" s="18">
        <v>43783</v>
      </c>
      <c r="BF2579" s="20"/>
      <c r="BG2579" s="18"/>
    </row>
    <row r="2580" spans="2:59" x14ac:dyDescent="0.25">
      <c r="B2580" s="14" t="s">
        <v>7918</v>
      </c>
      <c r="C2580" s="14" t="s">
        <v>7919</v>
      </c>
      <c r="D2580" s="14" t="s">
        <v>7899</v>
      </c>
      <c r="E2580" s="16" t="s">
        <v>2879</v>
      </c>
      <c r="F2580" s="16" t="s">
        <v>172</v>
      </c>
      <c r="G2580" s="81" t="s">
        <v>205</v>
      </c>
      <c r="H2580" s="82" t="s">
        <v>206</v>
      </c>
      <c r="I2580" s="17" t="s">
        <v>31</v>
      </c>
      <c r="J2580" s="17" t="s">
        <v>7920</v>
      </c>
      <c r="L2580" s="18">
        <v>44022</v>
      </c>
      <c r="M2580" s="83">
        <v>1094.20749999955</v>
      </c>
      <c r="N2580" s="84">
        <v>1094.20749999955</v>
      </c>
      <c r="O2580" s="84">
        <v>1112.8050999995301</v>
      </c>
      <c r="P2580" s="85">
        <f t="shared" si="40"/>
        <v>0.98328763949770903</v>
      </c>
      <c r="Q2580" s="18">
        <v>43748</v>
      </c>
      <c r="R2580" s="86">
        <v>36200999.104000002</v>
      </c>
      <c r="S2580" s="86">
        <v>32694639.6756563</v>
      </c>
      <c r="T2580" s="15"/>
      <c r="U2580" s="19">
        <v>-9.5940838946262396E-4</v>
      </c>
      <c r="V2580" s="51">
        <v>-5.4027923579269603E-2</v>
      </c>
      <c r="W2580" s="19">
        <v>1.0457358566782199E-2</v>
      </c>
      <c r="X2580" s="51">
        <v>1.83465310774409</v>
      </c>
      <c r="Y2580" s="19">
        <v>9.8367503287590807E-3</v>
      </c>
      <c r="Z2580" s="51">
        <v>20.315348491130901</v>
      </c>
      <c r="AA2580" s="19">
        <v>1.22435110752122E-2</v>
      </c>
      <c r="AB2580" s="51">
        <v>21.8010180106794</v>
      </c>
      <c r="AC2580" s="19">
        <v>7.5189758586930097E-2</v>
      </c>
      <c r="AD2580" s="51">
        <v>31.804831356945201</v>
      </c>
      <c r="AE2580" s="19"/>
      <c r="AF2580" s="87"/>
      <c r="AG2580" s="19">
        <v>9.4843376064091E-4</v>
      </c>
      <c r="AH2580" s="51">
        <v>-1.7039776157616899</v>
      </c>
      <c r="AI2580" s="19">
        <v>1.39990590323578E-2</v>
      </c>
      <c r="AJ2580" s="51">
        <v>15.1268231102295</v>
      </c>
      <c r="AK2580" s="19">
        <v>9.4207500000338798E-2</v>
      </c>
      <c r="AL2580" s="19">
        <v>3.7641728889866499E-2</v>
      </c>
      <c r="AM2580" s="51">
        <v>36.648980985977701</v>
      </c>
      <c r="AN2580" s="15"/>
      <c r="AO2580" s="22">
        <v>1.8512366221329998E-2</v>
      </c>
      <c r="AP2580" s="22">
        <v>-3.2818024737934999E-2</v>
      </c>
      <c r="AQ2580" s="22">
        <v>3.0621615396739799E-2</v>
      </c>
      <c r="AR2580" s="22">
        <v>-3.15647768402414E-2</v>
      </c>
      <c r="AS2580" s="20">
        <v>8</v>
      </c>
      <c r="AT2580" s="20">
        <v>4</v>
      </c>
      <c r="AU2580" s="20">
        <v>7</v>
      </c>
      <c r="AV2580" s="21">
        <v>5</v>
      </c>
      <c r="AW2580" s="15"/>
      <c r="AX2580" s="25">
        <v>4.91825210101524E-2</v>
      </c>
      <c r="AY2580" s="26">
        <v>-0.31017364923445701</v>
      </c>
      <c r="AZ2580" s="26">
        <v>0.58734727204682702</v>
      </c>
      <c r="BA2580" s="26">
        <v>-0.37738039859095801</v>
      </c>
      <c r="BB2580" s="85">
        <v>5.0467206213488701E-3</v>
      </c>
      <c r="BC2580" s="88">
        <v>-6.4107452418684296</v>
      </c>
      <c r="BD2580" s="18">
        <v>43748</v>
      </c>
      <c r="BE2580" s="18">
        <v>43783</v>
      </c>
      <c r="BF2580" s="20"/>
      <c r="BG2580" s="18"/>
    </row>
    <row r="2581" spans="2:59" x14ac:dyDescent="0.25">
      <c r="B2581" s="14" t="s">
        <v>7921</v>
      </c>
      <c r="C2581" s="14" t="s">
        <v>7922</v>
      </c>
      <c r="D2581" s="14" t="s">
        <v>7899</v>
      </c>
      <c r="E2581" s="16" t="s">
        <v>505</v>
      </c>
      <c r="F2581" s="16" t="s">
        <v>172</v>
      </c>
      <c r="G2581" s="81" t="s">
        <v>205</v>
      </c>
      <c r="H2581" s="82" t="s">
        <v>206</v>
      </c>
      <c r="I2581" s="17" t="s">
        <v>31</v>
      </c>
      <c r="J2581" s="17" t="s">
        <v>7923</v>
      </c>
      <c r="L2581" s="18">
        <v>44022</v>
      </c>
      <c r="M2581" s="83">
        <v>1144.3098000008599</v>
      </c>
      <c r="N2581" s="84">
        <v>1144.3098000008599</v>
      </c>
      <c r="O2581" s="84">
        <v>1175.5891999993501</v>
      </c>
      <c r="P2581" s="85">
        <f t="shared" si="40"/>
        <v>0.97339257625154485</v>
      </c>
      <c r="Q2581" s="18">
        <v>43748</v>
      </c>
      <c r="R2581" s="86">
        <v>10744598.675000001</v>
      </c>
      <c r="S2581" s="86">
        <v>7911930.5892578103</v>
      </c>
      <c r="T2581" s="15"/>
      <c r="U2581" s="19">
        <v>-9.9628879706870109E-4</v>
      </c>
      <c r="V2581" s="51">
        <v>-5.7715964339877197E-2</v>
      </c>
      <c r="W2581" s="19">
        <v>9.3398640401574102E-3</v>
      </c>
      <c r="X2581" s="51">
        <v>1.7229036550816099</v>
      </c>
      <c r="Y2581" s="19">
        <v>3.0811851538601301E-3</v>
      </c>
      <c r="Z2581" s="51">
        <v>19.639791973633699</v>
      </c>
      <c r="AA2581" s="19">
        <v>-1.34694391817902E-3</v>
      </c>
      <c r="AB2581" s="51">
        <v>20.441972511354798</v>
      </c>
      <c r="AC2581" s="19">
        <v>4.6529129853297498E-2</v>
      </c>
      <c r="AD2581" s="51">
        <v>28.938768483581999</v>
      </c>
      <c r="AE2581" s="19">
        <v>7.7023104644467794E-2</v>
      </c>
      <c r="AF2581" s="87">
        <v>25.479542513057801</v>
      </c>
      <c r="AG2581" s="19">
        <v>5.7911200747184899E-4</v>
      </c>
      <c r="AH2581" s="51">
        <v>-1.74090979107859</v>
      </c>
      <c r="AI2581" s="19">
        <v>6.84424737846712E-3</v>
      </c>
      <c r="AJ2581" s="51">
        <v>14.4113419448404</v>
      </c>
      <c r="AK2581" s="19">
        <v>0.14409722673561201</v>
      </c>
      <c r="AL2581" s="19">
        <v>2.76446687712451E-2</v>
      </c>
      <c r="AM2581" s="51">
        <v>6.8100628828760801</v>
      </c>
      <c r="AN2581" s="15"/>
      <c r="AO2581" s="22">
        <v>1.8474671089279599E-2</v>
      </c>
      <c r="AP2581" s="22">
        <v>-3.2853786344276201E-2</v>
      </c>
      <c r="AQ2581" s="22">
        <v>2.94819974387792E-2</v>
      </c>
      <c r="AR2581" s="22">
        <v>-3.26715491246432E-2</v>
      </c>
      <c r="AS2581" s="20">
        <v>8</v>
      </c>
      <c r="AT2581" s="20">
        <v>4</v>
      </c>
      <c r="AU2581" s="20">
        <v>7</v>
      </c>
      <c r="AV2581" s="21">
        <v>5</v>
      </c>
      <c r="AW2581" s="15"/>
      <c r="AX2581" s="25">
        <v>4.9158531543143903E-2</v>
      </c>
      <c r="AY2581" s="26">
        <v>-0.56377338470247196</v>
      </c>
      <c r="AZ2581" s="26">
        <v>0.54207566992681699</v>
      </c>
      <c r="BA2581" s="26">
        <v>-0.68227021454185899</v>
      </c>
      <c r="BB2581" s="85">
        <v>5.0440458142202299E-3</v>
      </c>
      <c r="BC2581" s="88">
        <v>-6.9180798870438602</v>
      </c>
      <c r="BD2581" s="18">
        <v>43748</v>
      </c>
      <c r="BE2581" s="18">
        <v>43921</v>
      </c>
      <c r="BF2581" s="20"/>
      <c r="BG2581" s="18"/>
    </row>
    <row r="2582" spans="2:59" x14ac:dyDescent="0.25">
      <c r="B2582" s="14" t="s">
        <v>7924</v>
      </c>
      <c r="C2582" s="14" t="s">
        <v>7925</v>
      </c>
      <c r="D2582" s="14" t="s">
        <v>7926</v>
      </c>
      <c r="E2582" s="16" t="s">
        <v>36</v>
      </c>
      <c r="F2582" s="16" t="s">
        <v>172</v>
      </c>
      <c r="G2582" s="81" t="s">
        <v>115</v>
      </c>
      <c r="H2582" s="82" t="s">
        <v>182</v>
      </c>
      <c r="I2582" s="17" t="s">
        <v>31</v>
      </c>
      <c r="J2582" s="17" t="s">
        <v>7927</v>
      </c>
      <c r="L2582" s="18">
        <v>44022</v>
      </c>
      <c r="M2582" s="83">
        <v>1966.7057000007501</v>
      </c>
      <c r="N2582" s="84">
        <v>1966.7057000007501</v>
      </c>
      <c r="O2582" s="84">
        <v>2094.5155000016098</v>
      </c>
      <c r="P2582" s="85">
        <f t="shared" si="40"/>
        <v>0.93897882350321038</v>
      </c>
      <c r="Q2582" s="18">
        <v>43881</v>
      </c>
      <c r="R2582" s="86">
        <v>21654566.375999998</v>
      </c>
      <c r="S2582" s="86">
        <v>19067480.6180938</v>
      </c>
      <c r="T2582" s="15"/>
      <c r="U2582" s="19">
        <v>5.8236545191903098E-3</v>
      </c>
      <c r="V2582" s="51">
        <v>0.62427836728602404</v>
      </c>
      <c r="W2582" s="19">
        <v>2.2377085595508099E-2</v>
      </c>
      <c r="X2582" s="51">
        <v>3.0266258106166801</v>
      </c>
      <c r="Y2582" s="19">
        <v>-3.9350233952973199E-2</v>
      </c>
      <c r="Z2582" s="51">
        <v>15.3966500629467</v>
      </c>
      <c r="AA2582" s="19">
        <v>2.73554066898214E-2</v>
      </c>
      <c r="AB2582" s="51">
        <v>23.312207572133001</v>
      </c>
      <c r="AC2582" s="19">
        <v>7.5292451418135897E-2</v>
      </c>
      <c r="AD2582" s="51">
        <v>31.8151006400585</v>
      </c>
      <c r="AE2582" s="19">
        <v>0.105935516841855</v>
      </c>
      <c r="AF2582" s="87">
        <v>28.3707837327966</v>
      </c>
      <c r="AG2582" s="19">
        <v>-1.11199423372454E-3</v>
      </c>
      <c r="AH2582" s="51">
        <v>-1.9100204151982301</v>
      </c>
      <c r="AI2582" s="19">
        <v>-2.4833187804688399E-2</v>
      </c>
      <c r="AJ2582" s="51">
        <v>11.243598426532101</v>
      </c>
      <c r="AK2582" s="19">
        <v>0.96670570000074796</v>
      </c>
      <c r="AL2582" s="19">
        <v>4.2993569300961099E-2</v>
      </c>
      <c r="AM2582" s="51">
        <v>-27.757929358980601</v>
      </c>
      <c r="AN2582" s="15"/>
      <c r="AO2582" s="22">
        <v>1.83469316962146E-2</v>
      </c>
      <c r="AP2582" s="22">
        <v>-3.5348659390365397E-2</v>
      </c>
      <c r="AQ2582" s="22">
        <v>4.4630126143601997E-2</v>
      </c>
      <c r="AR2582" s="22">
        <v>-8.49367056252959E-2</v>
      </c>
      <c r="AS2582" s="20">
        <v>7</v>
      </c>
      <c r="AT2582" s="20">
        <v>5</v>
      </c>
      <c r="AU2582" s="20">
        <v>7</v>
      </c>
      <c r="AV2582" s="21">
        <v>5</v>
      </c>
      <c r="AW2582" s="15"/>
      <c r="AX2582" s="25">
        <v>9.2256795327703006E-2</v>
      </c>
      <c r="AY2582" s="26">
        <v>4.2578256294461901E-2</v>
      </c>
      <c r="AZ2582" s="26">
        <v>0.72445513649563498</v>
      </c>
      <c r="BA2582" s="26">
        <v>5.4546932713037698E-2</v>
      </c>
      <c r="BB2582" s="85">
        <v>9.4853927114309008E-3</v>
      </c>
      <c r="BC2582" s="88">
        <v>-16.155454566993299</v>
      </c>
      <c r="BD2582" s="18">
        <v>43881</v>
      </c>
      <c r="BE2582" s="18">
        <v>43913</v>
      </c>
      <c r="BF2582" s="20"/>
      <c r="BG2582" s="18"/>
    </row>
    <row r="2583" spans="2:59" x14ac:dyDescent="0.25">
      <c r="B2583" s="14" t="s">
        <v>7928</v>
      </c>
      <c r="C2583" s="14" t="s">
        <v>7929</v>
      </c>
      <c r="D2583" s="14" t="s">
        <v>7926</v>
      </c>
      <c r="E2583" s="16" t="s">
        <v>43</v>
      </c>
      <c r="F2583" s="16" t="s">
        <v>172</v>
      </c>
      <c r="G2583" s="81" t="s">
        <v>115</v>
      </c>
      <c r="H2583" s="82" t="s">
        <v>182</v>
      </c>
      <c r="I2583" s="17" t="s">
        <v>31</v>
      </c>
      <c r="J2583" s="17" t="s">
        <v>7930</v>
      </c>
      <c r="L2583" s="18">
        <v>44022</v>
      </c>
      <c r="M2583" s="83">
        <v>1818.08540000021</v>
      </c>
      <c r="N2583" s="84">
        <v>1818.08540000021</v>
      </c>
      <c r="O2583" s="84">
        <v>1934.2982999999099</v>
      </c>
      <c r="P2583" s="85">
        <f t="shared" si="40"/>
        <v>0.9399198665481403</v>
      </c>
      <c r="Q2583" s="18">
        <v>43881</v>
      </c>
      <c r="R2583" s="86">
        <v>18138973.136999998</v>
      </c>
      <c r="S2583" s="86">
        <v>14619153.365984401</v>
      </c>
      <c r="T2583" s="15"/>
      <c r="U2583" s="19">
        <v>5.8308339503128099E-3</v>
      </c>
      <c r="V2583" s="51">
        <v>0.62499631039827397</v>
      </c>
      <c r="W2583" s="19">
        <v>2.2595083799387801E-2</v>
      </c>
      <c r="X2583" s="51">
        <v>3.0484256310046498</v>
      </c>
      <c r="Y2583" s="19">
        <v>-3.8107155754914898E-2</v>
      </c>
      <c r="Z2583" s="51">
        <v>15.520957882763501</v>
      </c>
      <c r="AA2583" s="19">
        <v>3.0033820121388999E-2</v>
      </c>
      <c r="AB2583" s="51">
        <v>23.580048915289801</v>
      </c>
      <c r="AC2583" s="19">
        <v>8.3511963364871905E-2</v>
      </c>
      <c r="AD2583" s="51">
        <v>32.637051834724801</v>
      </c>
      <c r="AE2583" s="19">
        <v>0.120087172943458</v>
      </c>
      <c r="AF2583" s="87">
        <v>29.785949342942299</v>
      </c>
      <c r="AG2583" s="19">
        <v>-1.0408906737211501E-3</v>
      </c>
      <c r="AH2583" s="51">
        <v>-1.90291005919789</v>
      </c>
      <c r="AI2583" s="19">
        <v>-2.35019892115815E-2</v>
      </c>
      <c r="AJ2583" s="51">
        <v>11.3767182858428</v>
      </c>
      <c r="AK2583" s="19">
        <v>0.81808539999998198</v>
      </c>
      <c r="AL2583" s="19">
        <v>4.3661490852173301E-2</v>
      </c>
      <c r="AM2583" s="51">
        <v>33.818620621750597</v>
      </c>
      <c r="AN2583" s="15"/>
      <c r="AO2583" s="22">
        <v>1.8354151188759701E-2</v>
      </c>
      <c r="AP2583" s="22">
        <v>-3.5341815571882797E-2</v>
      </c>
      <c r="AQ2583" s="22">
        <v>4.4852718570837197E-2</v>
      </c>
      <c r="AR2583" s="22">
        <v>-8.4735270650562605E-2</v>
      </c>
      <c r="AS2583" s="20">
        <v>7</v>
      </c>
      <c r="AT2583" s="20">
        <v>5</v>
      </c>
      <c r="AU2583" s="20">
        <v>7</v>
      </c>
      <c r="AV2583" s="21">
        <v>5</v>
      </c>
      <c r="AW2583" s="15"/>
      <c r="AX2583" s="25">
        <v>9.2256421108031603E-2</v>
      </c>
      <c r="AY2583" s="26">
        <v>6.9375616320144204E-2</v>
      </c>
      <c r="AZ2583" s="26">
        <v>0.734334755106829</v>
      </c>
      <c r="BA2583" s="26">
        <v>8.8953197787873306E-2</v>
      </c>
      <c r="BB2583" s="85">
        <v>9.4854627127824703E-3</v>
      </c>
      <c r="BC2583" s="88">
        <v>-16.13638909781</v>
      </c>
      <c r="BD2583" s="18">
        <v>43881</v>
      </c>
      <c r="BE2583" s="18">
        <v>43913</v>
      </c>
      <c r="BF2583" s="20"/>
      <c r="BG2583" s="18"/>
    </row>
    <row r="2584" spans="2:59" x14ac:dyDescent="0.25">
      <c r="B2584" s="14" t="s">
        <v>7931</v>
      </c>
      <c r="C2584" s="14" t="s">
        <v>7932</v>
      </c>
      <c r="D2584" s="14" t="s">
        <v>7926</v>
      </c>
      <c r="E2584" s="16" t="s">
        <v>47</v>
      </c>
      <c r="F2584" s="16" t="s">
        <v>172</v>
      </c>
      <c r="G2584" s="81" t="s">
        <v>115</v>
      </c>
      <c r="H2584" s="82" t="s">
        <v>182</v>
      </c>
      <c r="I2584" s="17" t="s">
        <v>31</v>
      </c>
      <c r="J2584" s="17" t="s">
        <v>7933</v>
      </c>
      <c r="L2584" s="18">
        <v>44022</v>
      </c>
      <c r="M2584" s="83">
        <v>1252.2730999998701</v>
      </c>
      <c r="N2584" s="84">
        <v>1252.2730999998701</v>
      </c>
      <c r="O2584" s="84">
        <v>1327.19449999928</v>
      </c>
      <c r="P2584" s="85">
        <f t="shared" si="40"/>
        <v>0.94354904273680262</v>
      </c>
      <c r="Q2584" s="18">
        <v>43881</v>
      </c>
      <c r="R2584" s="86">
        <v>5342.1279999999997</v>
      </c>
      <c r="S2584" s="86">
        <v>5264.26739694977</v>
      </c>
      <c r="T2584" s="15"/>
      <c r="U2584" s="19">
        <v>5.8583289246598698E-3</v>
      </c>
      <c r="V2584" s="51">
        <v>0.62774580783297995</v>
      </c>
      <c r="W2584" s="19">
        <v>2.34334769065754E-2</v>
      </c>
      <c r="X2584" s="51">
        <v>3.1322649417234101</v>
      </c>
      <c r="Y2584" s="19">
        <v>-3.3310475957477999E-2</v>
      </c>
      <c r="Z2584" s="51">
        <v>16.0006258625071</v>
      </c>
      <c r="AA2584" s="19">
        <v>4.0399316543698702E-2</v>
      </c>
      <c r="AB2584" s="51">
        <v>24.616598557535301</v>
      </c>
      <c r="AC2584" s="19">
        <v>6.6987244017582298E-2</v>
      </c>
      <c r="AD2584" s="51">
        <v>30.9845799000177</v>
      </c>
      <c r="AE2584" s="19">
        <v>0.100599291516119</v>
      </c>
      <c r="AF2584" s="87">
        <v>27.837161200208399</v>
      </c>
      <c r="AG2584" s="19">
        <v>-7.6801201612397595E-4</v>
      </c>
      <c r="AH2584" s="51">
        <v>-1.87562219343818</v>
      </c>
      <c r="AI2584" s="19">
        <v>-1.83646495815992E-2</v>
      </c>
      <c r="AJ2584" s="51">
        <v>11.890452248830099</v>
      </c>
      <c r="AK2584" s="19">
        <v>0.25227309999900199</v>
      </c>
      <c r="AL2584" s="19">
        <v>4.4053024708773598E-2</v>
      </c>
      <c r="AM2584" s="51">
        <v>21.38620846509</v>
      </c>
      <c r="AN2584" s="15"/>
      <c r="AO2584" s="22">
        <v>1.8382081008894598E-2</v>
      </c>
      <c r="AP2584" s="22">
        <v>-3.5315498615091201E-2</v>
      </c>
      <c r="AQ2584" s="22">
        <v>4.57106726153143E-2</v>
      </c>
      <c r="AR2584" s="22">
        <v>-8.3958950061059995E-2</v>
      </c>
      <c r="AS2584" s="20">
        <v>7</v>
      </c>
      <c r="AT2584" s="20">
        <v>5</v>
      </c>
      <c r="AU2584" s="20">
        <v>7</v>
      </c>
      <c r="AV2584" s="21">
        <v>5</v>
      </c>
      <c r="AW2584" s="15"/>
      <c r="AX2584" s="25">
        <v>9.22556301287841E-2</v>
      </c>
      <c r="AY2584" s="26">
        <v>0.17305141903875701</v>
      </c>
      <c r="AZ2584" s="26">
        <v>0.77255232325933298</v>
      </c>
      <c r="BA2584" s="26">
        <v>0.222618530470754</v>
      </c>
      <c r="BB2584" s="85">
        <v>9.4857997163489902E-3</v>
      </c>
      <c r="BC2584" s="88">
        <v>-16.062980972201299</v>
      </c>
      <c r="BD2584" s="18">
        <v>43881</v>
      </c>
      <c r="BE2584" s="18">
        <v>43913</v>
      </c>
      <c r="BF2584" s="20"/>
      <c r="BG2584" s="18"/>
    </row>
    <row r="2585" spans="2:59" x14ac:dyDescent="0.25">
      <c r="B2585" s="14" t="s">
        <v>7934</v>
      </c>
      <c r="C2585" s="14" t="s">
        <v>7935</v>
      </c>
      <c r="D2585" s="14" t="s">
        <v>7926</v>
      </c>
      <c r="E2585" s="16" t="s">
        <v>458</v>
      </c>
      <c r="F2585" s="16" t="s">
        <v>172</v>
      </c>
      <c r="G2585" s="81" t="s">
        <v>115</v>
      </c>
      <c r="H2585" s="82" t="s">
        <v>182</v>
      </c>
      <c r="I2585" s="17" t="s">
        <v>31</v>
      </c>
      <c r="J2585" s="17" t="s">
        <v>7936</v>
      </c>
      <c r="L2585" s="18">
        <v>44022</v>
      </c>
      <c r="M2585" s="83">
        <v>1272.28490000032</v>
      </c>
      <c r="N2585" s="84">
        <v>1272.28490000032</v>
      </c>
      <c r="O2585" s="84">
        <v>1354.1322000008099</v>
      </c>
      <c r="P2585" s="85">
        <f t="shared" si="40"/>
        <v>0.93955737851855159</v>
      </c>
      <c r="Q2585" s="18">
        <v>43881</v>
      </c>
      <c r="R2585" s="86">
        <v>5344002.409</v>
      </c>
      <c r="S2585" s="86">
        <v>4787959.1460390603</v>
      </c>
      <c r="T2585" s="15"/>
      <c r="U2585" s="19">
        <v>5.8280692683183597E-3</v>
      </c>
      <c r="V2585" s="51">
        <v>0.62471984219882903</v>
      </c>
      <c r="W2585" s="19">
        <v>2.2511102650241799E-2</v>
      </c>
      <c r="X2585" s="51">
        <v>3.0400275160900501</v>
      </c>
      <c r="Y2585" s="19">
        <v>-3.85857892333661E-2</v>
      </c>
      <c r="Z2585" s="51">
        <v>15.473094534914701</v>
      </c>
      <c r="AA2585" s="19">
        <v>2.90025585054536E-2</v>
      </c>
      <c r="AB2585" s="51">
        <v>23.476922753703501</v>
      </c>
      <c r="AC2585" s="19">
        <v>7.8742068209976396E-2</v>
      </c>
      <c r="AD2585" s="51">
        <v>32.160062319249803</v>
      </c>
      <c r="AE2585" s="19">
        <v>0.11126047851212199</v>
      </c>
      <c r="AF2585" s="87">
        <v>28.9032798998232</v>
      </c>
      <c r="AG2585" s="19">
        <v>-1.06827213676297E-3</v>
      </c>
      <c r="AH2585" s="51">
        <v>-1.90564820550208</v>
      </c>
      <c r="AI2585" s="19">
        <v>-2.40145291081717E-2</v>
      </c>
      <c r="AJ2585" s="51">
        <v>11.325464296183799</v>
      </c>
      <c r="AK2585" s="19">
        <v>0.264304734942853</v>
      </c>
      <c r="AL2585" s="19">
        <v>4.8654321684807697E-2</v>
      </c>
      <c r="AM2585" s="51">
        <v>18.830813703592899</v>
      </c>
      <c r="AN2585" s="15"/>
      <c r="AO2585" s="22">
        <v>1.8351408116359401E-2</v>
      </c>
      <c r="AP2585" s="22">
        <v>-3.5344473211807802E-2</v>
      </c>
      <c r="AQ2585" s="22">
        <v>4.4767165292796597E-2</v>
      </c>
      <c r="AR2585" s="22">
        <v>-8.48127670805843E-2</v>
      </c>
      <c r="AS2585" s="20">
        <v>7</v>
      </c>
      <c r="AT2585" s="20">
        <v>5</v>
      </c>
      <c r="AU2585" s="20">
        <v>7</v>
      </c>
      <c r="AV2585" s="21">
        <v>5</v>
      </c>
      <c r="AW2585" s="15"/>
      <c r="AX2585" s="25">
        <v>9.22565979644423E-2</v>
      </c>
      <c r="AY2585" s="26">
        <v>5.90578101264327E-2</v>
      </c>
      <c r="AZ2585" s="26">
        <v>0.73053095526392997</v>
      </c>
      <c r="BA2585" s="26">
        <v>7.5698767078279203E-2</v>
      </c>
      <c r="BB2585" s="85">
        <v>9.4854391078479199E-3</v>
      </c>
      <c r="BC2585" s="88">
        <v>-16.143733972188802</v>
      </c>
      <c r="BD2585" s="18">
        <v>43881</v>
      </c>
      <c r="BE2585" s="18">
        <v>43913</v>
      </c>
      <c r="BF2585" s="20"/>
      <c r="BG2585" s="18"/>
    </row>
    <row r="2586" spans="2:59" x14ac:dyDescent="0.25">
      <c r="B2586" s="14" t="s">
        <v>7937</v>
      </c>
      <c r="C2586" s="14" t="s">
        <v>7938</v>
      </c>
      <c r="D2586" s="14" t="s">
        <v>7926</v>
      </c>
      <c r="E2586" s="16" t="s">
        <v>2332</v>
      </c>
      <c r="F2586" s="16" t="s">
        <v>172</v>
      </c>
      <c r="G2586" s="81" t="s">
        <v>115</v>
      </c>
      <c r="H2586" s="82" t="s">
        <v>182</v>
      </c>
      <c r="I2586" s="17" t="s">
        <v>31</v>
      </c>
      <c r="J2586" s="17" t="s">
        <v>7939</v>
      </c>
      <c r="L2586" s="18">
        <v>44022</v>
      </c>
      <c r="M2586" s="83">
        <v>2132.3086000010398</v>
      </c>
      <c r="N2586" s="84">
        <v>2132.3086000010398</v>
      </c>
      <c r="O2586" s="84">
        <v>2264.2415000013998</v>
      </c>
      <c r="P2586" s="85">
        <f t="shared" si="40"/>
        <v>0.94173196631177447</v>
      </c>
      <c r="Q2586" s="18">
        <v>43881</v>
      </c>
      <c r="R2586" s="86">
        <v>13922024.126</v>
      </c>
      <c r="S2586" s="86">
        <v>12018343.651828101</v>
      </c>
      <c r="T2586" s="15"/>
      <c r="U2586" s="19">
        <v>5.8445640315767404E-3</v>
      </c>
      <c r="V2586" s="51">
        <v>0.62636931852466704</v>
      </c>
      <c r="W2586" s="19">
        <v>2.3014102214801799E-2</v>
      </c>
      <c r="X2586" s="51">
        <v>3.0903274725460501</v>
      </c>
      <c r="Y2586" s="19">
        <v>-3.5712893502022801E-2</v>
      </c>
      <c r="Z2586" s="51">
        <v>15.7603841080418</v>
      </c>
      <c r="AA2586" s="19">
        <v>3.5203576431740699E-2</v>
      </c>
      <c r="AB2586" s="51">
        <v>24.097024546324999</v>
      </c>
      <c r="AC2586" s="19">
        <v>9.17739773304493E-2</v>
      </c>
      <c r="AD2586" s="51">
        <v>33.463253231311697</v>
      </c>
      <c r="AE2586" s="19">
        <v>0.13145389886631201</v>
      </c>
      <c r="AF2586" s="87">
        <v>30.922621935227699</v>
      </c>
      <c r="AG2586" s="19">
        <v>-9.0453782831900796E-4</v>
      </c>
      <c r="AH2586" s="51">
        <v>-1.8892747746576799</v>
      </c>
      <c r="AI2586" s="19">
        <v>-2.0937607670930398E-2</v>
      </c>
      <c r="AJ2586" s="51">
        <v>11.633156439900601</v>
      </c>
      <c r="AK2586" s="19">
        <v>1.1323086000012701</v>
      </c>
      <c r="AL2586" s="19">
        <v>4.8254740202537498E-2</v>
      </c>
      <c r="AM2586" s="51">
        <v>-11.1976393589284</v>
      </c>
      <c r="AN2586" s="15"/>
      <c r="AO2586" s="22">
        <v>1.8368087228736799E-2</v>
      </c>
      <c r="AP2586" s="22">
        <v>-3.5328639081853901E-2</v>
      </c>
      <c r="AQ2586" s="22">
        <v>4.52809340895328E-2</v>
      </c>
      <c r="AR2586" s="22">
        <v>-8.4347458131524E-2</v>
      </c>
      <c r="AS2586" s="20">
        <v>7</v>
      </c>
      <c r="AT2586" s="20">
        <v>5</v>
      </c>
      <c r="AU2586" s="20">
        <v>7</v>
      </c>
      <c r="AV2586" s="21">
        <v>5</v>
      </c>
      <c r="AW2586" s="15"/>
      <c r="AX2586" s="25">
        <v>9.2255949248210498E-2</v>
      </c>
      <c r="AY2586" s="26">
        <v>0.12108927253450499</v>
      </c>
      <c r="AZ2586" s="26">
        <v>0.753398804920835</v>
      </c>
      <c r="BA2586" s="26">
        <v>0.15551635967358399</v>
      </c>
      <c r="BB2586" s="85">
        <v>9.4856231661378902E-3</v>
      </c>
      <c r="BC2586" s="88">
        <v>-16.0997269946965</v>
      </c>
      <c r="BD2586" s="18">
        <v>43881</v>
      </c>
      <c r="BE2586" s="18">
        <v>43913</v>
      </c>
      <c r="BF2586" s="20"/>
      <c r="BG2586" s="18"/>
    </row>
    <row r="2587" spans="2:59" x14ac:dyDescent="0.25">
      <c r="B2587" s="14" t="s">
        <v>7940</v>
      </c>
      <c r="C2587" s="14" t="s">
        <v>7941</v>
      </c>
      <c r="D2587" s="14" t="s">
        <v>7926</v>
      </c>
      <c r="E2587" s="16" t="s">
        <v>177</v>
      </c>
      <c r="F2587" s="16" t="s">
        <v>172</v>
      </c>
      <c r="G2587" s="81" t="s">
        <v>115</v>
      </c>
      <c r="H2587" s="82" t="s">
        <v>182</v>
      </c>
      <c r="I2587" s="17" t="s">
        <v>31</v>
      </c>
      <c r="J2587" s="17" t="s">
        <v>7942</v>
      </c>
      <c r="L2587" s="18">
        <v>44022</v>
      </c>
      <c r="M2587" s="83">
        <v>1138.22470000014</v>
      </c>
      <c r="N2587" s="84">
        <v>1138.22470000014</v>
      </c>
      <c r="O2587" s="84">
        <v>1204.2336999997499</v>
      </c>
      <c r="P2587" s="85">
        <f t="shared" si="40"/>
        <v>0.94518588875263698</v>
      </c>
      <c r="Q2587" s="18">
        <v>43881</v>
      </c>
      <c r="R2587" s="86">
        <v>32861214.407000002</v>
      </c>
      <c r="S2587" s="86">
        <v>32880565.238562498</v>
      </c>
      <c r="T2587" s="15"/>
      <c r="U2587" s="19">
        <v>5.8706327508844004E-3</v>
      </c>
      <c r="V2587" s="51">
        <v>0.62897619045543296</v>
      </c>
      <c r="W2587" s="19">
        <v>2.3811050785298001E-2</v>
      </c>
      <c r="X2587" s="51">
        <v>3.1700223295956702</v>
      </c>
      <c r="Y2587" s="19">
        <v>-3.1145832030233599E-2</v>
      </c>
      <c r="Z2587" s="51">
        <v>16.2170902552316</v>
      </c>
      <c r="AA2587" s="19">
        <v>4.5098866299667903E-2</v>
      </c>
      <c r="AB2587" s="51">
        <v>25.086553533124999</v>
      </c>
      <c r="AC2587" s="19">
        <v>0.112730813069065</v>
      </c>
      <c r="AD2587" s="51">
        <v>35.558936805173303</v>
      </c>
      <c r="AE2587" s="19"/>
      <c r="AF2587" s="87"/>
      <c r="AG2587" s="19">
        <v>-6.4523798664595201E-4</v>
      </c>
      <c r="AH2587" s="51">
        <v>-1.8633447904903699</v>
      </c>
      <c r="AI2587" s="19">
        <v>-1.60451527090117E-2</v>
      </c>
      <c r="AJ2587" s="51">
        <v>12.1224019360961</v>
      </c>
      <c r="AK2587" s="19">
        <v>0.13822470000013701</v>
      </c>
      <c r="AL2587" s="19">
        <v>4.68224113665201E-2</v>
      </c>
      <c r="AM2587" s="51">
        <v>40.317765629966701</v>
      </c>
      <c r="AN2587" s="15"/>
      <c r="AO2587" s="22">
        <v>1.8394535976767701E-2</v>
      </c>
      <c r="AP2587" s="22">
        <v>-3.53036124251958E-2</v>
      </c>
      <c r="AQ2587" s="22">
        <v>4.6095689045614598E-2</v>
      </c>
      <c r="AR2587" s="22">
        <v>-8.3610069887945407E-2</v>
      </c>
      <c r="AS2587" s="20">
        <v>7</v>
      </c>
      <c r="AT2587" s="20">
        <v>5</v>
      </c>
      <c r="AU2587" s="20">
        <v>7</v>
      </c>
      <c r="AV2587" s="21">
        <v>5</v>
      </c>
      <c r="AW2587" s="15"/>
      <c r="AX2587" s="25">
        <v>9.2255898861767494E-2</v>
      </c>
      <c r="AY2587" s="26">
        <v>0.22004868467502101</v>
      </c>
      <c r="AZ2587" s="26">
        <v>0.78987523280193295</v>
      </c>
      <c r="BA2587" s="26">
        <v>0.28349751311225202</v>
      </c>
      <c r="BB2587" s="85">
        <v>9.4860158234951093E-3</v>
      </c>
      <c r="BC2587" s="88">
        <v>-16.0299699302705</v>
      </c>
      <c r="BD2587" s="18">
        <v>43881</v>
      </c>
      <c r="BE2587" s="18">
        <v>43913</v>
      </c>
      <c r="BF2587" s="20"/>
      <c r="BG2587" s="18"/>
    </row>
    <row r="2588" spans="2:59" x14ac:dyDescent="0.25">
      <c r="B2588" s="14" t="s">
        <v>7943</v>
      </c>
      <c r="C2588" s="14" t="s">
        <v>7944</v>
      </c>
      <c r="D2588" s="14" t="s">
        <v>7926</v>
      </c>
      <c r="E2588" s="16" t="s">
        <v>7945</v>
      </c>
      <c r="F2588" s="16" t="s">
        <v>172</v>
      </c>
      <c r="G2588" s="81" t="s">
        <v>115</v>
      </c>
      <c r="H2588" s="82" t="s">
        <v>182</v>
      </c>
      <c r="I2588" s="17" t="s">
        <v>31</v>
      </c>
      <c r="J2588" s="17" t="s">
        <v>7946</v>
      </c>
      <c r="L2588" s="18">
        <v>44022</v>
      </c>
      <c r="M2588" s="83">
        <v>1162.0744000002701</v>
      </c>
      <c r="N2588" s="84">
        <v>1162.0744000002701</v>
      </c>
      <c r="O2588" s="84">
        <v>1245.9903999995399</v>
      </c>
      <c r="P2588" s="85">
        <f t="shared" si="40"/>
        <v>0.9326511664942998</v>
      </c>
      <c r="Q2588" s="18">
        <v>43874</v>
      </c>
      <c r="R2588" s="86">
        <v>2323875.4780000001</v>
      </c>
      <c r="S2588" s="86">
        <v>2285160.1897773398</v>
      </c>
      <c r="T2588" s="15"/>
      <c r="U2588" s="19">
        <v>5.7758302100410202E-3</v>
      </c>
      <c r="V2588" s="51">
        <v>0.61949593637109501</v>
      </c>
      <c r="W2588" s="19">
        <v>2.0919784563375302E-2</v>
      </c>
      <c r="X2588" s="51">
        <v>2.8808957074034001</v>
      </c>
      <c r="Y2588" s="19">
        <v>-4.7626759153936299E-2</v>
      </c>
      <c r="Z2588" s="51">
        <v>14.568997542854</v>
      </c>
      <c r="AA2588" s="19">
        <v>9.6098802678170597E-3</v>
      </c>
      <c r="AB2588" s="51">
        <v>21.537654929939901</v>
      </c>
      <c r="AC2588" s="19">
        <v>3.8490592476591701E-2</v>
      </c>
      <c r="AD2588" s="51">
        <v>28.134914745925901</v>
      </c>
      <c r="AE2588" s="19">
        <v>4.9659158110444003E-2</v>
      </c>
      <c r="AF2588" s="87">
        <v>22.743147859640899</v>
      </c>
      <c r="AG2588" s="19">
        <v>-1.5867911333771201E-3</v>
      </c>
      <c r="AH2588" s="51">
        <v>-1.9575001051634899</v>
      </c>
      <c r="AI2588" s="19">
        <v>-3.3694383088914003E-2</v>
      </c>
      <c r="AJ2588" s="51">
        <v>10.357478898105899</v>
      </c>
      <c r="AK2588" s="19">
        <v>0.154905669527652</v>
      </c>
      <c r="AL2588" s="19">
        <v>2.9603935732666301E-2</v>
      </c>
      <c r="AM2588" s="51">
        <v>7.8909071620801097</v>
      </c>
      <c r="AN2588" s="15"/>
      <c r="AO2588" s="22">
        <v>1.82984886996564E-2</v>
      </c>
      <c r="AP2588" s="22">
        <v>-3.5394543149777698E-2</v>
      </c>
      <c r="AQ2588" s="22">
        <v>4.31412848629407E-2</v>
      </c>
      <c r="AR2588" s="22">
        <v>-8.6284298623504604E-2</v>
      </c>
      <c r="AS2588" s="20">
        <v>7</v>
      </c>
      <c r="AT2588" s="20">
        <v>5</v>
      </c>
      <c r="AU2588" s="20">
        <v>7</v>
      </c>
      <c r="AV2588" s="21">
        <v>5</v>
      </c>
      <c r="AW2588" s="15"/>
      <c r="AX2588" s="25">
        <v>9.2261641499790104E-2</v>
      </c>
      <c r="AY2588" s="26">
        <v>-0.135014454566772</v>
      </c>
      <c r="AZ2588" s="26">
        <v>0.65896463929402704</v>
      </c>
      <c r="BA2588" s="26">
        <v>-0.17197748612034</v>
      </c>
      <c r="BB2588" s="85">
        <v>9.4851673318498801E-3</v>
      </c>
      <c r="BC2588" s="88">
        <v>-16.287790018250199</v>
      </c>
      <c r="BD2588" s="18">
        <v>43874</v>
      </c>
      <c r="BE2588" s="18">
        <v>43913</v>
      </c>
      <c r="BF2588" s="20"/>
      <c r="BG2588" s="18"/>
    </row>
    <row r="2589" spans="2:59" x14ac:dyDescent="0.25">
      <c r="B2589" s="14" t="s">
        <v>7947</v>
      </c>
      <c r="C2589" s="14" t="s">
        <v>7948</v>
      </c>
      <c r="D2589" s="14" t="s">
        <v>7926</v>
      </c>
      <c r="E2589" s="16" t="s">
        <v>2879</v>
      </c>
      <c r="F2589" s="16" t="s">
        <v>172</v>
      </c>
      <c r="G2589" s="81" t="s">
        <v>115</v>
      </c>
      <c r="H2589" s="82" t="s">
        <v>182</v>
      </c>
      <c r="I2589" s="17" t="s">
        <v>31</v>
      </c>
      <c r="J2589" s="17" t="s">
        <v>7949</v>
      </c>
      <c r="L2589" s="18">
        <v>44022</v>
      </c>
      <c r="M2589" s="83">
        <v>1145.1757999993899</v>
      </c>
      <c r="N2589" s="84">
        <v>1145.1757999993899</v>
      </c>
      <c r="O2589" s="84">
        <v>1209.0237000007201</v>
      </c>
      <c r="P2589" s="85">
        <f t="shared" si="40"/>
        <v>0.94719053067256487</v>
      </c>
      <c r="Q2589" s="18">
        <v>43881</v>
      </c>
      <c r="R2589" s="86">
        <v>3488558.7280000001</v>
      </c>
      <c r="S2589" s="86">
        <v>3387677.3942656298</v>
      </c>
      <c r="T2589" s="15"/>
      <c r="U2589" s="19">
        <v>5.8857682415691696E-3</v>
      </c>
      <c r="V2589" s="51">
        <v>0.63048973952390996</v>
      </c>
      <c r="W2589" s="19">
        <v>2.42729739802598E-2</v>
      </c>
      <c r="X2589" s="51">
        <v>3.21621464909185</v>
      </c>
      <c r="Y2589" s="19">
        <v>-2.8492444953371901E-2</v>
      </c>
      <c r="Z2589" s="51">
        <v>16.482428962917801</v>
      </c>
      <c r="AA2589" s="19">
        <v>5.0869991364379502E-2</v>
      </c>
      <c r="AB2589" s="51">
        <v>25.6636660395889</v>
      </c>
      <c r="AC2589" s="19">
        <v>0.12504757385613599</v>
      </c>
      <c r="AD2589" s="51">
        <v>36.790612883865798</v>
      </c>
      <c r="AE2589" s="19"/>
      <c r="AF2589" s="87"/>
      <c r="AG2589" s="19">
        <v>-4.9487546402815497E-4</v>
      </c>
      <c r="AH2589" s="51">
        <v>-1.84830853822859</v>
      </c>
      <c r="AI2589" s="19">
        <v>-1.3202104478295999E-2</v>
      </c>
      <c r="AJ2589" s="51">
        <v>12.406706759167699</v>
      </c>
      <c r="AK2589" s="19">
        <v>0.14517580000028801</v>
      </c>
      <c r="AL2589" s="19">
        <v>6.1210075953567901E-2</v>
      </c>
      <c r="AM2589" s="51">
        <v>43.689128503028797</v>
      </c>
      <c r="AN2589" s="15"/>
      <c r="AO2589" s="22">
        <v>1.8409846124996E-2</v>
      </c>
      <c r="AP2589" s="22">
        <v>-3.5289080783513803E-2</v>
      </c>
      <c r="AQ2589" s="22">
        <v>4.6567107790906399E-2</v>
      </c>
      <c r="AR2589" s="22">
        <v>-8.3183154583821306E-2</v>
      </c>
      <c r="AS2589" s="20">
        <v>7</v>
      </c>
      <c r="AT2589" s="20">
        <v>5</v>
      </c>
      <c r="AU2589" s="20">
        <v>7</v>
      </c>
      <c r="AV2589" s="21">
        <v>5</v>
      </c>
      <c r="AW2589" s="15"/>
      <c r="AX2589" s="25">
        <v>9.2256440683704602E-2</v>
      </c>
      <c r="AY2589" s="26">
        <v>0.27774239182326699</v>
      </c>
      <c r="AZ2589" s="26">
        <v>0.81113962256495098</v>
      </c>
      <c r="BA2589" s="26">
        <v>0.358475853583059</v>
      </c>
      <c r="BB2589" s="85">
        <v>9.4863023084599297E-3</v>
      </c>
      <c r="BC2589" s="88">
        <v>-15.9896121143393</v>
      </c>
      <c r="BD2589" s="18">
        <v>43881</v>
      </c>
      <c r="BE2589" s="18">
        <v>43913</v>
      </c>
      <c r="BF2589" s="20"/>
      <c r="BG2589" s="18"/>
    </row>
    <row r="2590" spans="2:59" x14ac:dyDescent="0.25">
      <c r="B2590" s="14" t="s">
        <v>7950</v>
      </c>
      <c r="C2590" s="14" t="s">
        <v>7951</v>
      </c>
      <c r="D2590" s="14" t="s">
        <v>7926</v>
      </c>
      <c r="E2590" s="16" t="s">
        <v>505</v>
      </c>
      <c r="F2590" s="16" t="s">
        <v>172</v>
      </c>
      <c r="G2590" s="81" t="s">
        <v>115</v>
      </c>
      <c r="H2590" s="82" t="s">
        <v>182</v>
      </c>
      <c r="I2590" s="17" t="s">
        <v>31</v>
      </c>
      <c r="J2590" s="17" t="s">
        <v>7952</v>
      </c>
      <c r="L2590" s="18">
        <v>44022</v>
      </c>
      <c r="M2590" s="83">
        <v>1296.0114999990899</v>
      </c>
      <c r="N2590" s="84">
        <v>1296.0114999990899</v>
      </c>
      <c r="O2590" s="84">
        <v>1375.0680999998001</v>
      </c>
      <c r="P2590" s="85">
        <f t="shared" si="40"/>
        <v>0.94250713837320366</v>
      </c>
      <c r="Q2590" s="18">
        <v>43881</v>
      </c>
      <c r="R2590" s="86">
        <v>31.437999999999999</v>
      </c>
      <c r="S2590" s="86">
        <v>366291.11266015598</v>
      </c>
      <c r="T2590" s="15"/>
      <c r="U2590" s="19">
        <v>5.8228555226378402E-3</v>
      </c>
      <c r="V2590" s="51">
        <v>0.62419846763077702</v>
      </c>
      <c r="W2590" s="19">
        <v>2.3006065597655799E-2</v>
      </c>
      <c r="X2590" s="51">
        <v>3.0895238108314498</v>
      </c>
      <c r="Y2590" s="19">
        <v>-3.5189225184694799E-2</v>
      </c>
      <c r="Z2590" s="51">
        <v>15.812750939774601</v>
      </c>
      <c r="AA2590" s="19">
        <v>3.44636983882083E-2</v>
      </c>
      <c r="AB2590" s="51">
        <v>24.023036741971701</v>
      </c>
      <c r="AC2590" s="19">
        <v>8.82690922972688E-2</v>
      </c>
      <c r="AD2590" s="51">
        <v>33.112764727964503</v>
      </c>
      <c r="AE2590" s="19">
        <v>0.125004123243416</v>
      </c>
      <c r="AF2590" s="87">
        <v>30.277644372952601</v>
      </c>
      <c r="AG2590" s="19">
        <v>-9.5340267580468197E-4</v>
      </c>
      <c r="AH2590" s="51">
        <v>-1.89416125940625</v>
      </c>
      <c r="AI2590" s="19">
        <v>-2.04729169208804E-2</v>
      </c>
      <c r="AJ2590" s="51">
        <v>11.679625514909301</v>
      </c>
      <c r="AK2590" s="19">
        <v>0.28785781460290299</v>
      </c>
      <c r="AL2590" s="19">
        <v>5.25826374050666E-2</v>
      </c>
      <c r="AM2590" s="51">
        <v>21.186121669597899</v>
      </c>
      <c r="AN2590" s="15"/>
      <c r="AO2590" s="22">
        <v>1.83670680889918E-2</v>
      </c>
      <c r="AP2590" s="22">
        <v>-3.5333996584995503E-2</v>
      </c>
      <c r="AQ2590" s="22">
        <v>4.5625747643498499E-2</v>
      </c>
      <c r="AR2590" s="22">
        <v>-8.4222917683364401E-2</v>
      </c>
      <c r="AS2590" s="20">
        <v>7</v>
      </c>
      <c r="AT2590" s="20">
        <v>5</v>
      </c>
      <c r="AU2590" s="20">
        <v>7</v>
      </c>
      <c r="AV2590" s="21">
        <v>5</v>
      </c>
      <c r="AW2590" s="15"/>
      <c r="AX2590" s="25">
        <v>9.2273142172052805E-2</v>
      </c>
      <c r="AY2590" s="26">
        <v>0.11357167677522299</v>
      </c>
      <c r="AZ2590" s="26">
        <v>0.75055443297151203</v>
      </c>
      <c r="BA2590" s="26">
        <v>0.14585175992351701</v>
      </c>
      <c r="BB2590" s="85">
        <v>9.4873959000324193E-3</v>
      </c>
      <c r="BC2590" s="88">
        <v>-16.1043296691496</v>
      </c>
      <c r="BD2590" s="18">
        <v>43881</v>
      </c>
      <c r="BE2590" s="18">
        <v>43913</v>
      </c>
      <c r="BF2590" s="20"/>
      <c r="BG2590" s="18"/>
    </row>
    <row r="2591" spans="2:59" x14ac:dyDescent="0.25">
      <c r="B2591" s="14" t="s">
        <v>7953</v>
      </c>
      <c r="C2591" s="14" t="s">
        <v>7954</v>
      </c>
      <c r="D2591" s="14" t="s">
        <v>7955</v>
      </c>
      <c r="E2591" s="16" t="s">
        <v>36</v>
      </c>
      <c r="F2591" s="16" t="s">
        <v>172</v>
      </c>
      <c r="G2591" s="81" t="s">
        <v>703</v>
      </c>
      <c r="H2591" s="82" t="s">
        <v>704</v>
      </c>
      <c r="I2591" s="17" t="s">
        <v>31</v>
      </c>
      <c r="J2591" s="17" t="s">
        <v>7956</v>
      </c>
      <c r="L2591" s="18">
        <v>44022</v>
      </c>
      <c r="M2591" s="83">
        <v>1703.1267000008399</v>
      </c>
      <c r="N2591" s="84">
        <v>1703.1267000008399</v>
      </c>
      <c r="O2591" s="84">
        <v>1703.1267000008399</v>
      </c>
      <c r="P2591" s="85">
        <f t="shared" si="40"/>
        <v>1</v>
      </c>
      <c r="Q2591" s="18">
        <v>44022</v>
      </c>
      <c r="R2591" s="86">
        <v>154187347.82300001</v>
      </c>
      <c r="S2591" s="86">
        <v>156455660.98800001</v>
      </c>
      <c r="T2591" s="15"/>
      <c r="U2591" s="19">
        <v>9.981649782275781E-7</v>
      </c>
      <c r="V2591" s="51">
        <v>4.2012731864815599E-2</v>
      </c>
      <c r="W2591" s="19">
        <v>3.1472518458031098E-5</v>
      </c>
      <c r="X2591" s="51">
        <v>0.79206450291167096</v>
      </c>
      <c r="Y2591" s="19">
        <v>3.2515183593204702E-3</v>
      </c>
      <c r="Z2591" s="51">
        <v>19.656825294194299</v>
      </c>
      <c r="AA2591" s="19">
        <v>9.4720314664300496E-3</v>
      </c>
      <c r="AB2591" s="51">
        <v>21.5238700498012</v>
      </c>
      <c r="AC2591" s="19">
        <v>2.9368359957516101E-2</v>
      </c>
      <c r="AD2591" s="51">
        <v>27.222691494011102</v>
      </c>
      <c r="AE2591" s="19">
        <v>4.7001908991660499E-2</v>
      </c>
      <c r="AF2591" s="87">
        <v>22.477422947762498</v>
      </c>
      <c r="AG2591" s="19">
        <v>1.0334042599424699E-5</v>
      </c>
      <c r="AH2591" s="51">
        <v>-1.79778758756584</v>
      </c>
      <c r="AI2591" s="19">
        <v>3.78593049208575E-3</v>
      </c>
      <c r="AJ2591" s="51">
        <v>14.1055102562095</v>
      </c>
      <c r="AK2591" s="19">
        <v>0.66162657920853196</v>
      </c>
      <c r="AL2591" s="19">
        <v>3.2977539167404799E-2</v>
      </c>
      <c r="AM2591" s="51">
        <v>-38.481136728543802</v>
      </c>
      <c r="AN2591" s="15"/>
      <c r="AO2591" s="22">
        <v>8.6817953524587199E-4</v>
      </c>
      <c r="AP2591" s="22">
        <v>-1.79947532433289E-3</v>
      </c>
      <c r="AQ2591" s="22">
        <v>1.36671060681692E-3</v>
      </c>
      <c r="AR2591" s="22">
        <v>1.0334042599424699E-5</v>
      </c>
      <c r="AS2591" s="20">
        <v>12</v>
      </c>
      <c r="AT2591" s="20">
        <v>0</v>
      </c>
      <c r="AU2591" s="20">
        <v>7</v>
      </c>
      <c r="AV2591" s="21">
        <v>5</v>
      </c>
      <c r="AW2591" s="15"/>
      <c r="AX2591" s="25">
        <v>2.11480293492059E-3</v>
      </c>
      <c r="AY2591" s="26">
        <v>-9.1010083188593907</v>
      </c>
      <c r="AZ2591" s="26">
        <v>0.57299372592478903</v>
      </c>
      <c r="BA2591" s="26">
        <v>-8.5888035619282199</v>
      </c>
      <c r="BB2591" s="85">
        <v>2.18359121523122E-4</v>
      </c>
      <c r="BC2591" s="88">
        <v>-0.179947532406914</v>
      </c>
      <c r="BD2591" s="18">
        <v>43782</v>
      </c>
      <c r="BE2591" s="18">
        <v>43783</v>
      </c>
      <c r="BF2591" s="20">
        <v>21</v>
      </c>
      <c r="BG2591" s="18">
        <v>43811</v>
      </c>
    </row>
    <row r="2592" spans="2:59" x14ac:dyDescent="0.25">
      <c r="B2592" s="14" t="s">
        <v>7957</v>
      </c>
      <c r="C2592" s="14" t="s">
        <v>7958</v>
      </c>
      <c r="D2592" s="14" t="s">
        <v>7955</v>
      </c>
      <c r="E2592" s="16" t="s">
        <v>43</v>
      </c>
      <c r="F2592" s="16" t="s">
        <v>172</v>
      </c>
      <c r="G2592" s="81" t="s">
        <v>703</v>
      </c>
      <c r="H2592" s="82" t="s">
        <v>704</v>
      </c>
      <c r="I2592" s="17" t="s">
        <v>31</v>
      </c>
      <c r="J2592" s="17" t="s">
        <v>7959</v>
      </c>
      <c r="L2592" s="18">
        <v>44022</v>
      </c>
      <c r="M2592" s="83">
        <v>1105.16520000063</v>
      </c>
      <c r="N2592" s="84">
        <v>1105.16520000063</v>
      </c>
      <c r="O2592" s="84">
        <v>1105.16520000063</v>
      </c>
      <c r="P2592" s="85">
        <f t="shared" si="40"/>
        <v>1</v>
      </c>
      <c r="Q2592" s="18">
        <v>44022</v>
      </c>
      <c r="R2592" s="86">
        <v>22921459.232999999</v>
      </c>
      <c r="S2592" s="86">
        <v>23573693.092500001</v>
      </c>
      <c r="T2592" s="15"/>
      <c r="U2592" s="19">
        <v>9.9532735475804699E-7</v>
      </c>
      <c r="V2592" s="51">
        <v>4.2012448102468597E-2</v>
      </c>
      <c r="W2592" s="19">
        <v>3.0675088055431802E-5</v>
      </c>
      <c r="X2592" s="51">
        <v>0.79198475987141104</v>
      </c>
      <c r="Y2592" s="19">
        <v>3.2235426187980898E-3</v>
      </c>
      <c r="Z2592" s="51">
        <v>19.654027720127502</v>
      </c>
      <c r="AA2592" s="19">
        <v>9.3934452215762593E-3</v>
      </c>
      <c r="AB2592" s="51">
        <v>21.5160114253231</v>
      </c>
      <c r="AC2592" s="19">
        <v>3.2166465340196702E-2</v>
      </c>
      <c r="AD2592" s="51">
        <v>27.502502032264601</v>
      </c>
      <c r="AE2592" s="19">
        <v>5.2897674788255203E-2</v>
      </c>
      <c r="AF2592" s="87">
        <v>23.066999527421999</v>
      </c>
      <c r="AG2592" s="19">
        <v>9.9533626780612394E-6</v>
      </c>
      <c r="AH2592" s="51">
        <v>-1.7978256555579699</v>
      </c>
      <c r="AI2592" s="19">
        <v>3.7553001493506599E-3</v>
      </c>
      <c r="AJ2592" s="51">
        <v>14.102447221928699</v>
      </c>
      <c r="AK2592" s="19">
        <v>0.10482314675391501</v>
      </c>
      <c r="AL2592" s="19">
        <v>2.0316263351560299E-2</v>
      </c>
      <c r="AM2592" s="51">
        <v>0.14364953475887901</v>
      </c>
      <c r="AN2592" s="15"/>
      <c r="AO2592" s="22">
        <v>8.6736039702373102E-4</v>
      </c>
      <c r="AP2592" s="22">
        <v>-1.79951975860604E-3</v>
      </c>
      <c r="AQ2592" s="22">
        <v>1.3587068096967401E-3</v>
      </c>
      <c r="AR2592" s="22">
        <v>9.4545684987679107E-6</v>
      </c>
      <c r="AS2592" s="20">
        <v>12</v>
      </c>
      <c r="AT2592" s="20">
        <v>0</v>
      </c>
      <c r="AU2592" s="20">
        <v>7</v>
      </c>
      <c r="AV2592" s="21">
        <v>5</v>
      </c>
      <c r="AW2592" s="15"/>
      <c r="AX2592" s="25">
        <v>2.1135823772147001E-3</v>
      </c>
      <c r="AY2592" s="26">
        <v>-9.1393276601156703</v>
      </c>
      <c r="AZ2592" s="26">
        <v>0.57273191797958101</v>
      </c>
      <c r="BA2592" s="26">
        <v>-8.61361075316381</v>
      </c>
      <c r="BB2592" s="85">
        <v>2.18232911363998E-4</v>
      </c>
      <c r="BC2592" s="88">
        <v>-0.17995197586014899</v>
      </c>
      <c r="BD2592" s="18">
        <v>43782</v>
      </c>
      <c r="BE2592" s="18">
        <v>43783</v>
      </c>
      <c r="BF2592" s="20">
        <v>22</v>
      </c>
      <c r="BG2592" s="18">
        <v>43812</v>
      </c>
    </row>
    <row r="2593" spans="2:59" x14ac:dyDescent="0.25">
      <c r="B2593" s="14" t="s">
        <v>7960</v>
      </c>
      <c r="C2593" s="14" t="s">
        <v>7961</v>
      </c>
      <c r="D2593" s="14" t="s">
        <v>7955</v>
      </c>
      <c r="E2593" s="16" t="s">
        <v>257</v>
      </c>
      <c r="F2593" s="16" t="s">
        <v>172</v>
      </c>
      <c r="G2593" s="81" t="s">
        <v>703</v>
      </c>
      <c r="H2593" s="82" t="s">
        <v>704</v>
      </c>
      <c r="I2593" s="17" t="s">
        <v>31</v>
      </c>
      <c r="J2593" s="17" t="s">
        <v>7962</v>
      </c>
      <c r="L2593" s="18">
        <v>44022</v>
      </c>
      <c r="M2593" s="83">
        <v>2697.0762000009399</v>
      </c>
      <c r="N2593" s="84">
        <v>2697.0762000009399</v>
      </c>
      <c r="O2593" s="84">
        <v>2697.0762000009399</v>
      </c>
      <c r="P2593" s="85">
        <f t="shared" si="40"/>
        <v>1</v>
      </c>
      <c r="Q2593" s="18">
        <v>44022</v>
      </c>
      <c r="R2593" s="86">
        <v>120712077.64</v>
      </c>
      <c r="S2593" s="86">
        <v>111137053.843375</v>
      </c>
      <c r="T2593" s="15"/>
      <c r="U2593" s="19">
        <v>1.74263186636381E-6</v>
      </c>
      <c r="V2593" s="51">
        <v>4.2087178553629201E-2</v>
      </c>
      <c r="W2593" s="19">
        <v>5.22815680596977E-5</v>
      </c>
      <c r="X2593" s="51">
        <v>0.79414540787183796</v>
      </c>
      <c r="Y2593" s="19">
        <v>4.6914823797123998E-3</v>
      </c>
      <c r="Z2593" s="51">
        <v>19.800821696233498</v>
      </c>
      <c r="AA2593" s="19">
        <v>1.32773528130201E-2</v>
      </c>
      <c r="AB2593" s="51">
        <v>21.904402184474701</v>
      </c>
      <c r="AC2593" s="19">
        <v>3.9626577608942198E-2</v>
      </c>
      <c r="AD2593" s="51">
        <v>28.248513259139099</v>
      </c>
      <c r="AE2593" s="19">
        <v>6.6010256887238897E-2</v>
      </c>
      <c r="AF2593" s="87">
        <v>24.3782577373204</v>
      </c>
      <c r="AG2593" s="19">
        <v>1.7426582417101599E-5</v>
      </c>
      <c r="AH2593" s="51">
        <v>-1.7970783335840701</v>
      </c>
      <c r="AI2593" s="19">
        <v>5.32093097353936E-3</v>
      </c>
      <c r="AJ2593" s="51">
        <v>14.2590103043476</v>
      </c>
      <c r="AK2593" s="19">
        <v>0.79783865504083196</v>
      </c>
      <c r="AL2593" s="19">
        <v>3.8190798570212799E-2</v>
      </c>
      <c r="AM2593" s="51">
        <v>-24.859929145313799</v>
      </c>
      <c r="AN2593" s="15"/>
      <c r="AO2593" s="22">
        <v>8.9281115469930195E-4</v>
      </c>
      <c r="AP2593" s="22">
        <v>-1.79946016214672E-3</v>
      </c>
      <c r="AQ2593" s="22">
        <v>1.78748810867546E-3</v>
      </c>
      <c r="AR2593" s="22">
        <v>1.7426582417101599E-5</v>
      </c>
      <c r="AS2593" s="20">
        <v>12</v>
      </c>
      <c r="AT2593" s="20">
        <v>0</v>
      </c>
      <c r="AU2593" s="20">
        <v>7</v>
      </c>
      <c r="AV2593" s="21">
        <v>5</v>
      </c>
      <c r="AW2593" s="15"/>
      <c r="AX2593" s="25">
        <v>2.1702842973923002E-3</v>
      </c>
      <c r="AY2593" s="26">
        <v>-7.2993077551800498</v>
      </c>
      <c r="AZ2593" s="26">
        <v>0.58563679467533802</v>
      </c>
      <c r="BA2593" s="26">
        <v>-7.3069164263288302</v>
      </c>
      <c r="BB2593" s="85">
        <v>2.24095001024693E-4</v>
      </c>
      <c r="BC2593" s="88">
        <v>-0.179946016205804</v>
      </c>
      <c r="BD2593" s="18">
        <v>43782</v>
      </c>
      <c r="BE2593" s="18">
        <v>43783</v>
      </c>
      <c r="BF2593" s="20">
        <v>15</v>
      </c>
      <c r="BG2593" s="18">
        <v>43803</v>
      </c>
    </row>
    <row r="2594" spans="2:59" x14ac:dyDescent="0.25">
      <c r="B2594" s="14" t="s">
        <v>7963</v>
      </c>
      <c r="C2594" s="14" t="s">
        <v>7964</v>
      </c>
      <c r="D2594" s="14" t="s">
        <v>7955</v>
      </c>
      <c r="E2594" s="16" t="s">
        <v>47</v>
      </c>
      <c r="F2594" s="16" t="s">
        <v>172</v>
      </c>
      <c r="G2594" s="81" t="s">
        <v>703</v>
      </c>
      <c r="H2594" s="82" t="s">
        <v>704</v>
      </c>
      <c r="I2594" s="17" t="s">
        <v>31</v>
      </c>
      <c r="J2594" s="17" t="s">
        <v>7965</v>
      </c>
      <c r="L2594" s="18">
        <v>44022</v>
      </c>
      <c r="M2594" s="83">
        <v>1271.10569999926</v>
      </c>
      <c r="N2594" s="84">
        <v>1271.10569999926</v>
      </c>
      <c r="O2594" s="84">
        <v>1271.10569999926</v>
      </c>
      <c r="P2594" s="85">
        <f t="shared" si="40"/>
        <v>1</v>
      </c>
      <c r="Q2594" s="18">
        <v>44022</v>
      </c>
      <c r="R2594" s="86">
        <v>107322449.079</v>
      </c>
      <c r="S2594" s="86">
        <v>87780421.214874998</v>
      </c>
      <c r="T2594" s="15"/>
      <c r="U2594" s="19">
        <v>5.0350099627394204E-6</v>
      </c>
      <c r="V2594" s="51">
        <v>4.2416416363266797E-2</v>
      </c>
      <c r="W2594" s="19">
        <v>1.5563676970487E-4</v>
      </c>
      <c r="X2594" s="51">
        <v>0.80448092803635496</v>
      </c>
      <c r="Y2594" s="19">
        <v>5.8349401479063099E-3</v>
      </c>
      <c r="Z2594" s="51">
        <v>19.9151674730529</v>
      </c>
      <c r="AA2594" s="19">
        <v>1.5715674400780699E-2</v>
      </c>
      <c r="AB2594" s="51">
        <v>22.148234343243502</v>
      </c>
      <c r="AC2594" s="19">
        <v>4.3542907103983501E-2</v>
      </c>
      <c r="AD2594" s="51">
        <v>28.640146208665101</v>
      </c>
      <c r="AE2594" s="19">
        <v>7.0708024511986906E-2</v>
      </c>
      <c r="AF2594" s="87">
        <v>24.848034499795201</v>
      </c>
      <c r="AG2594" s="19">
        <v>5.0352398830000298E-5</v>
      </c>
      <c r="AH2594" s="51">
        <v>-1.79378575194278</v>
      </c>
      <c r="AI2594" s="19">
        <v>6.5380733140045803E-3</v>
      </c>
      <c r="AJ2594" s="51">
        <v>14.3807245383941</v>
      </c>
      <c r="AK2594" s="19">
        <v>0.27090235562180198</v>
      </c>
      <c r="AL2594" s="19">
        <v>3.1812939094379503E-2</v>
      </c>
      <c r="AM2594" s="51">
        <v>39.417308256844997</v>
      </c>
      <c r="AN2594" s="15"/>
      <c r="AO2594" s="22">
        <v>9.1676472220569795E-4</v>
      </c>
      <c r="AP2594" s="22">
        <v>-1.7995007847275699E-3</v>
      </c>
      <c r="AQ2594" s="22">
        <v>1.99142978271993E-3</v>
      </c>
      <c r="AR2594" s="22">
        <v>5.0352398830000298E-5</v>
      </c>
      <c r="AS2594" s="20">
        <v>12</v>
      </c>
      <c r="AT2594" s="20">
        <v>0</v>
      </c>
      <c r="AU2594" s="20">
        <v>7</v>
      </c>
      <c r="AV2594" s="21">
        <v>5</v>
      </c>
      <c r="AW2594" s="15"/>
      <c r="AX2594" s="25">
        <v>2.20433926387159E-3</v>
      </c>
      <c r="AY2594" s="26">
        <v>-6.1823970347759296</v>
      </c>
      <c r="AZ2594" s="26">
        <v>0.59373193407645897</v>
      </c>
      <c r="BA2594" s="26">
        <v>-6.4215729134375596</v>
      </c>
      <c r="BB2594" s="85">
        <v>2.2761628907176101E-4</v>
      </c>
      <c r="BC2594" s="88">
        <v>-0.179950078437741</v>
      </c>
      <c r="BD2594" s="18">
        <v>43782</v>
      </c>
      <c r="BE2594" s="18">
        <v>43783</v>
      </c>
      <c r="BF2594" s="20">
        <v>13</v>
      </c>
      <c r="BG2594" s="18">
        <v>43801</v>
      </c>
    </row>
    <row r="2595" spans="2:59" x14ac:dyDescent="0.25">
      <c r="B2595" s="14" t="s">
        <v>7966</v>
      </c>
      <c r="C2595" s="14" t="s">
        <v>7967</v>
      </c>
      <c r="D2595" s="14" t="s">
        <v>7955</v>
      </c>
      <c r="E2595" s="16" t="s">
        <v>51</v>
      </c>
      <c r="F2595" s="16" t="s">
        <v>172</v>
      </c>
      <c r="G2595" s="81" t="s">
        <v>703</v>
      </c>
      <c r="H2595" s="82" t="s">
        <v>704</v>
      </c>
      <c r="I2595" s="17" t="s">
        <v>31</v>
      </c>
      <c r="J2595" s="17" t="s">
        <v>7968</v>
      </c>
      <c r="L2595" s="18">
        <v>44022</v>
      </c>
      <c r="M2595" s="83">
        <v>1145.29529999942</v>
      </c>
      <c r="N2595" s="84">
        <v>1145.29529999942</v>
      </c>
      <c r="O2595" s="84">
        <v>1145.29529999942</v>
      </c>
      <c r="P2595" s="85">
        <f t="shared" si="40"/>
        <v>1</v>
      </c>
      <c r="Q2595" s="18">
        <v>44022</v>
      </c>
      <c r="R2595" s="86">
        <v>290644249.19199997</v>
      </c>
      <c r="S2595" s="86">
        <v>251881914.14875001</v>
      </c>
      <c r="T2595" s="15"/>
      <c r="U2595" s="19">
        <v>6.72320129524451E-6</v>
      </c>
      <c r="V2595" s="51">
        <v>4.2585235496517299E-2</v>
      </c>
      <c r="W2595" s="19">
        <v>2.4742098685237601E-4</v>
      </c>
      <c r="X2595" s="51">
        <v>0.81365934975110599</v>
      </c>
      <c r="Y2595" s="19">
        <v>6.5778944444900801E-3</v>
      </c>
      <c r="Z2595" s="51">
        <v>19.9894629027112</v>
      </c>
      <c r="AA2595" s="19">
        <v>1.7706730248391998E-2</v>
      </c>
      <c r="AB2595" s="51">
        <v>22.3473399280047</v>
      </c>
      <c r="AC2595" s="19">
        <v>4.8248169950966299E-2</v>
      </c>
      <c r="AD2595" s="51">
        <v>29.110672493348801</v>
      </c>
      <c r="AE2595" s="19">
        <v>7.7172336241346798E-2</v>
      </c>
      <c r="AF2595" s="87">
        <v>25.494465672731199</v>
      </c>
      <c r="AG2595" s="19">
        <v>7.5532077971729396E-5</v>
      </c>
      <c r="AH2595" s="51">
        <v>-1.79126778402861</v>
      </c>
      <c r="AI2595" s="19">
        <v>7.3419371292402502E-3</v>
      </c>
      <c r="AJ2595" s="51">
        <v>14.461110919917701</v>
      </c>
      <c r="AK2595" s="19">
        <v>0.14518066741409699</v>
      </c>
      <c r="AL2595" s="19">
        <v>2.8539473336422799E-2</v>
      </c>
      <c r="AM2595" s="51">
        <v>7.3148499001108602</v>
      </c>
      <c r="AN2595" s="15"/>
      <c r="AO2595" s="22">
        <v>9.3321787062450301E-4</v>
      </c>
      <c r="AP2595" s="22">
        <v>-1.7994853178606701E-3</v>
      </c>
      <c r="AQ2595" s="22">
        <v>2.1966773674648699E-3</v>
      </c>
      <c r="AR2595" s="22">
        <v>7.5532077971729396E-5</v>
      </c>
      <c r="AS2595" s="20">
        <v>12</v>
      </c>
      <c r="AT2595" s="20">
        <v>0</v>
      </c>
      <c r="AU2595" s="20">
        <v>7</v>
      </c>
      <c r="AV2595" s="21">
        <v>5</v>
      </c>
      <c r="AW2595" s="15"/>
      <c r="AX2595" s="25">
        <v>2.2360193188524099E-3</v>
      </c>
      <c r="AY2595" s="26">
        <v>-5.2879991296722402</v>
      </c>
      <c r="AZ2595" s="26">
        <v>0.60029155800566503</v>
      </c>
      <c r="BA2595" s="26">
        <v>-5.6578912969635002</v>
      </c>
      <c r="BB2595" s="85">
        <v>2.3089187994997901E-4</v>
      </c>
      <c r="BC2595" s="88">
        <v>-0.17994853181380699</v>
      </c>
      <c r="BD2595" s="18">
        <v>43782</v>
      </c>
      <c r="BE2595" s="18">
        <v>43783</v>
      </c>
      <c r="BF2595" s="20">
        <v>13</v>
      </c>
      <c r="BG2595" s="18">
        <v>43801</v>
      </c>
    </row>
    <row r="2596" spans="2:59" x14ac:dyDescent="0.25">
      <c r="B2596" s="14" t="s">
        <v>7969</v>
      </c>
      <c r="C2596" s="14" t="s">
        <v>7970</v>
      </c>
      <c r="D2596" s="14" t="s">
        <v>7955</v>
      </c>
      <c r="E2596" s="16" t="s">
        <v>59</v>
      </c>
      <c r="F2596" s="16" t="s">
        <v>172</v>
      </c>
      <c r="G2596" s="81" t="s">
        <v>703</v>
      </c>
      <c r="H2596" s="82" t="s">
        <v>704</v>
      </c>
      <c r="I2596" s="17" t="s">
        <v>31</v>
      </c>
      <c r="J2596" s="17" t="s">
        <v>7971</v>
      </c>
      <c r="L2596" s="18">
        <v>44022</v>
      </c>
      <c r="M2596" s="83">
        <v>1122.3549000006201</v>
      </c>
      <c r="N2596" s="84">
        <v>1122.3549000006201</v>
      </c>
      <c r="O2596" s="84">
        <v>1122.3549000006201</v>
      </c>
      <c r="P2596" s="85">
        <f t="shared" si="40"/>
        <v>1</v>
      </c>
      <c r="Q2596" s="18">
        <v>44022</v>
      </c>
      <c r="R2596" s="86">
        <v>2783737.4670000002</v>
      </c>
      <c r="S2596" s="86">
        <v>2433173.0459179701</v>
      </c>
      <c r="T2596" s="15"/>
      <c r="U2596" s="19">
        <v>9.8008240456692896E-7</v>
      </c>
      <c r="V2596" s="51">
        <v>4.2010923607449499E-2</v>
      </c>
      <c r="W2596" s="19">
        <v>3.18982365570264E-5</v>
      </c>
      <c r="X2596" s="51">
        <v>0.79210707472157105</v>
      </c>
      <c r="Y2596" s="19">
        <v>4.6360661654034603E-3</v>
      </c>
      <c r="Z2596" s="51">
        <v>19.795280074788</v>
      </c>
      <c r="AA2596" s="19">
        <v>1.30980499707221E-2</v>
      </c>
      <c r="AB2596" s="51">
        <v>21.886471900244899</v>
      </c>
      <c r="AC2596" s="19">
        <v>3.7621868148562498E-2</v>
      </c>
      <c r="AD2596" s="51">
        <v>28.0480423131085</v>
      </c>
      <c r="AE2596" s="19">
        <v>6.0050836127629702E-2</v>
      </c>
      <c r="AF2596" s="87">
        <v>23.782315661374</v>
      </c>
      <c r="AG2596" s="19">
        <v>1.05137187347282E-5</v>
      </c>
      <c r="AH2596" s="51">
        <v>-1.7977696199523101</v>
      </c>
      <c r="AI2596" s="19">
        <v>5.2921479000360696E-3</v>
      </c>
      <c r="AJ2596" s="51">
        <v>14.256131996997301</v>
      </c>
      <c r="AK2596" s="19">
        <v>0.122354900000646</v>
      </c>
      <c r="AL2596" s="19">
        <v>1.1779027983720901E-2</v>
      </c>
      <c r="AM2596" s="51">
        <v>31.098644930752901</v>
      </c>
      <c r="AN2596" s="15"/>
      <c r="AO2596" s="22">
        <v>9.04370683201705E-4</v>
      </c>
      <c r="AP2596" s="22">
        <v>-1.7994644931604901E-3</v>
      </c>
      <c r="AQ2596" s="22">
        <v>1.7293679757131E-3</v>
      </c>
      <c r="AR2596" s="22">
        <v>1.05137187347282E-5</v>
      </c>
      <c r="AS2596" s="20">
        <v>12</v>
      </c>
      <c r="AT2596" s="20">
        <v>0</v>
      </c>
      <c r="AU2596" s="20">
        <v>7</v>
      </c>
      <c r="AV2596" s="21">
        <v>5</v>
      </c>
      <c r="AW2596" s="15"/>
      <c r="AX2596" s="25">
        <v>2.17431088150761E-3</v>
      </c>
      <c r="AY2596" s="26">
        <v>-7.3598820164479504</v>
      </c>
      <c r="AZ2596" s="26">
        <v>0.58505305465405399</v>
      </c>
      <c r="BA2596" s="26">
        <v>-7.3660570325591799</v>
      </c>
      <c r="BB2596" s="85">
        <v>2.24511919391261E-4</v>
      </c>
      <c r="BC2596" s="88">
        <v>-0.17994644933332901</v>
      </c>
      <c r="BD2596" s="18">
        <v>43782</v>
      </c>
      <c r="BE2596" s="18">
        <v>43783</v>
      </c>
      <c r="BF2596" s="20">
        <v>15</v>
      </c>
      <c r="BG2596" s="18">
        <v>43803</v>
      </c>
    </row>
    <row r="2597" spans="2:59" x14ac:dyDescent="0.25">
      <c r="B2597" s="14" t="s">
        <v>7972</v>
      </c>
      <c r="C2597" s="14" t="s">
        <v>7973</v>
      </c>
      <c r="D2597" s="14" t="s">
        <v>7955</v>
      </c>
      <c r="E2597" s="16" t="s">
        <v>317</v>
      </c>
      <c r="F2597" s="16" t="s">
        <v>172</v>
      </c>
      <c r="G2597" s="81" t="s">
        <v>703</v>
      </c>
      <c r="H2597" s="82" t="s">
        <v>704</v>
      </c>
      <c r="I2597" s="17" t="s">
        <v>31</v>
      </c>
      <c r="J2597" s="17" t="s">
        <v>7974</v>
      </c>
      <c r="L2597" s="18">
        <v>44022</v>
      </c>
      <c r="M2597" s="83">
        <v>1133.9710000008299</v>
      </c>
      <c r="N2597" s="84">
        <v>1133.9710000008299</v>
      </c>
      <c r="O2597" s="84">
        <v>1133.9710000008299</v>
      </c>
      <c r="P2597" s="85">
        <f t="shared" si="40"/>
        <v>1</v>
      </c>
      <c r="Q2597" s="18">
        <v>44022</v>
      </c>
      <c r="R2597" s="86">
        <v>11943046.703</v>
      </c>
      <c r="S2597" s="86">
        <v>7016752.45983594</v>
      </c>
      <c r="T2597" s="15"/>
      <c r="U2597" s="19">
        <v>3.0865103326505101E-6</v>
      </c>
      <c r="V2597" s="51">
        <v>4.2221566400257898E-2</v>
      </c>
      <c r="W2597" s="19">
        <v>9.2603535449597998E-5</v>
      </c>
      <c r="X2597" s="51">
        <v>0.79817760461082798</v>
      </c>
      <c r="Y2597" s="19">
        <v>5.15095422269951E-3</v>
      </c>
      <c r="Z2597" s="51">
        <v>19.846768880524898</v>
      </c>
      <c r="AA2597" s="19">
        <v>1.4312639365016399E-2</v>
      </c>
      <c r="AB2597" s="51">
        <v>22.0079308396671</v>
      </c>
      <c r="AC2597" s="19">
        <v>4.1341009700772702E-2</v>
      </c>
      <c r="AD2597" s="51">
        <v>28.4199564683367</v>
      </c>
      <c r="AE2597" s="19">
        <v>6.8057437340030405E-2</v>
      </c>
      <c r="AF2597" s="87">
        <v>24.582975782599501</v>
      </c>
      <c r="AG2597" s="19">
        <v>3.0865940061630701E-5</v>
      </c>
      <c r="AH2597" s="51">
        <v>-1.7957343978196101</v>
      </c>
      <c r="AI2597" s="19">
        <v>5.8094520663871697E-3</v>
      </c>
      <c r="AJ2597" s="51">
        <v>14.3078624136397</v>
      </c>
      <c r="AK2597" s="19">
        <v>0.13338107515126499</v>
      </c>
      <c r="AL2597" s="19">
        <v>2.5583368960724301E-2</v>
      </c>
      <c r="AM2597" s="51">
        <v>2.9994423744938099</v>
      </c>
      <c r="AN2597" s="15"/>
      <c r="AO2597" s="22">
        <v>8.9619771097204605E-4</v>
      </c>
      <c r="AP2597" s="22">
        <v>-1.79945339732512E-3</v>
      </c>
      <c r="AQ2597" s="22">
        <v>1.88652346878371E-3</v>
      </c>
      <c r="AR2597" s="22">
        <v>3.0865940061630701E-5</v>
      </c>
      <c r="AS2597" s="20">
        <v>12</v>
      </c>
      <c r="AT2597" s="20">
        <v>0</v>
      </c>
      <c r="AU2597" s="20">
        <v>7</v>
      </c>
      <c r="AV2597" s="21">
        <v>5</v>
      </c>
      <c r="AW2597" s="15"/>
      <c r="AX2597" s="25">
        <v>2.18207186555446E-3</v>
      </c>
      <c r="AY2597" s="26">
        <v>-6.8319470006681504</v>
      </c>
      <c r="AZ2597" s="26">
        <v>0.58905898526882094</v>
      </c>
      <c r="BA2597" s="26">
        <v>-6.9387799509786401</v>
      </c>
      <c r="BB2597" s="85">
        <v>2.2531353314065E-4</v>
      </c>
      <c r="BC2597" s="88">
        <v>-0.17994533968885701</v>
      </c>
      <c r="BD2597" s="18">
        <v>43782</v>
      </c>
      <c r="BE2597" s="18">
        <v>43783</v>
      </c>
      <c r="BF2597" s="20">
        <v>14</v>
      </c>
      <c r="BG2597" s="18">
        <v>43802</v>
      </c>
    </row>
    <row r="2598" spans="2:59" x14ac:dyDescent="0.25">
      <c r="B2598" s="14" t="s">
        <v>7975</v>
      </c>
      <c r="C2598" s="14" t="s">
        <v>7976</v>
      </c>
      <c r="D2598" s="14" t="s">
        <v>7955</v>
      </c>
      <c r="E2598" s="16" t="s">
        <v>2879</v>
      </c>
      <c r="F2598" s="16" t="s">
        <v>172</v>
      </c>
      <c r="G2598" s="81" t="s">
        <v>703</v>
      </c>
      <c r="H2598" s="82" t="s">
        <v>704</v>
      </c>
      <c r="I2598" s="17" t="s">
        <v>31</v>
      </c>
      <c r="J2598" s="17" t="s">
        <v>7977</v>
      </c>
      <c r="L2598" s="18">
        <v>44022</v>
      </c>
      <c r="M2598" s="83">
        <v>1141.2826000005</v>
      </c>
      <c r="N2598" s="84">
        <v>1141.2826000005</v>
      </c>
      <c r="O2598" s="84">
        <v>1141.2826000005</v>
      </c>
      <c r="P2598" s="85">
        <f t="shared" si="40"/>
        <v>1</v>
      </c>
      <c r="Q2598" s="18">
        <v>44022</v>
      </c>
      <c r="R2598" s="86">
        <v>10545240.18</v>
      </c>
      <c r="S2598" s="86">
        <v>6352203.50967969</v>
      </c>
      <c r="T2598" s="15"/>
      <c r="U2598" s="19">
        <v>9.1126385086681694E-6</v>
      </c>
      <c r="V2598" s="51">
        <v>4.2824179217859602E-2</v>
      </c>
      <c r="W2598" s="19">
        <v>4.2750892498588699E-4</v>
      </c>
      <c r="X2598" s="51">
        <v>0.83166814356445695</v>
      </c>
      <c r="Y2598" s="19">
        <v>8.1059561762231204E-3</v>
      </c>
      <c r="Z2598" s="51">
        <v>20.142269075877302</v>
      </c>
      <c r="AA2598" s="19">
        <v>2.0425724205779299E-2</v>
      </c>
      <c r="AB2598" s="51">
        <v>22.6192393237434</v>
      </c>
      <c r="AC2598" s="19">
        <v>5.29941963104648E-2</v>
      </c>
      <c r="AD2598" s="51">
        <v>29.585275129298701</v>
      </c>
      <c r="AE2598" s="19">
        <v>8.38540511722385E-2</v>
      </c>
      <c r="AF2598" s="87">
        <v>26.162637165834902</v>
      </c>
      <c r="AG2598" s="19">
        <v>1.1172889753652299E-4</v>
      </c>
      <c r="AH2598" s="51">
        <v>-1.78764810207213</v>
      </c>
      <c r="AI2598" s="19">
        <v>8.9708985306060605E-3</v>
      </c>
      <c r="AJ2598" s="51">
        <v>14.624007060061601</v>
      </c>
      <c r="AK2598" s="19">
        <v>0.14114668942973399</v>
      </c>
      <c r="AL2598" s="19">
        <v>2.9855635364583601E-2</v>
      </c>
      <c r="AM2598" s="51">
        <v>8.9965970681223606</v>
      </c>
      <c r="AN2598" s="15"/>
      <c r="AO2598" s="22">
        <v>9.6614456560928396E-4</v>
      </c>
      <c r="AP2598" s="22">
        <v>-1.79951831614744E-3</v>
      </c>
      <c r="AQ2598" s="22">
        <v>2.3545297408418299E-3</v>
      </c>
      <c r="AR2598" s="22">
        <v>1.1172889753652299E-4</v>
      </c>
      <c r="AS2598" s="20">
        <v>12</v>
      </c>
      <c r="AT2598" s="20">
        <v>0</v>
      </c>
      <c r="AU2598" s="20">
        <v>7</v>
      </c>
      <c r="AV2598" s="21">
        <v>5</v>
      </c>
      <c r="AW2598" s="15"/>
      <c r="AX2598" s="25">
        <v>2.2766692068216798E-3</v>
      </c>
      <c r="AY2598" s="26">
        <v>-4.1042054128556602</v>
      </c>
      <c r="AZ2598" s="26">
        <v>0.609334198764373</v>
      </c>
      <c r="BA2598" s="26">
        <v>-4.5658145078632497</v>
      </c>
      <c r="BB2598" s="85">
        <v>2.3509550463046499E-4</v>
      </c>
      <c r="BC2598" s="88">
        <v>-0.179951831612925</v>
      </c>
      <c r="BD2598" s="18">
        <v>43782</v>
      </c>
      <c r="BE2598" s="18">
        <v>43783</v>
      </c>
      <c r="BF2598" s="20">
        <v>11</v>
      </c>
      <c r="BG2598" s="18">
        <v>43797</v>
      </c>
    </row>
    <row r="2599" spans="2:59" x14ac:dyDescent="0.25">
      <c r="B2599" s="14" t="s">
        <v>7978</v>
      </c>
      <c r="C2599" s="14" t="s">
        <v>7979</v>
      </c>
      <c r="D2599" s="14" t="s">
        <v>7980</v>
      </c>
      <c r="E2599" s="16" t="s">
        <v>36</v>
      </c>
      <c r="F2599" s="16" t="s">
        <v>172</v>
      </c>
      <c r="G2599" s="81" t="s">
        <v>29</v>
      </c>
      <c r="H2599" s="82" t="s">
        <v>39</v>
      </c>
      <c r="I2599" s="17" t="s">
        <v>31</v>
      </c>
      <c r="J2599" s="17" t="s">
        <v>7981</v>
      </c>
      <c r="L2599" s="18">
        <v>44022</v>
      </c>
      <c r="M2599" s="83">
        <v>969.84790000040095</v>
      </c>
      <c r="N2599" s="84">
        <v>969.84790000040095</v>
      </c>
      <c r="O2599" s="84">
        <v>1304.1594999991401</v>
      </c>
      <c r="P2599" s="85">
        <f t="shared" si="40"/>
        <v>0.74365742840583571</v>
      </c>
      <c r="Q2599" s="18">
        <v>43756</v>
      </c>
      <c r="R2599" s="86">
        <v>1904626.219</v>
      </c>
      <c r="S2599" s="86">
        <v>2214999.5002968698</v>
      </c>
      <c r="T2599" s="15"/>
      <c r="U2599" s="19">
        <v>-1.1293128627585199E-3</v>
      </c>
      <c r="V2599" s="51">
        <v>-7.1018370908859693E-2</v>
      </c>
      <c r="W2599" s="19">
        <v>-6.2704944020879304E-3</v>
      </c>
      <c r="X2599" s="51">
        <v>0.161867810857075</v>
      </c>
      <c r="Y2599" s="19">
        <v>-0.224123914522352</v>
      </c>
      <c r="Z2599" s="51">
        <v>-3.08071799398749</v>
      </c>
      <c r="AA2599" s="19">
        <v>-0.23072977279312901</v>
      </c>
      <c r="AB2599" s="51">
        <v>-2.4963103761547201</v>
      </c>
      <c r="AC2599" s="19">
        <v>-0.31709494228096402</v>
      </c>
      <c r="AD2599" s="51">
        <v>-7.4236387298442397</v>
      </c>
      <c r="AE2599" s="19">
        <v>-0.30870568696525902</v>
      </c>
      <c r="AF2599" s="87">
        <v>-13.0933366479294</v>
      </c>
      <c r="AG2599" s="19">
        <v>1.81840495679353E-2</v>
      </c>
      <c r="AH2599" s="51">
        <v>1.9583964967750899E-2</v>
      </c>
      <c r="AI2599" s="19">
        <v>-0.17261003559629901</v>
      </c>
      <c r="AJ2599" s="51">
        <v>-3.5340863526362201</v>
      </c>
      <c r="AK2599" s="19">
        <v>-3.0152099999213498E-2</v>
      </c>
      <c r="AL2599" s="19">
        <v>-2.1826154797963699E-3</v>
      </c>
      <c r="AM2599" s="51">
        <v>-52.607976421772001</v>
      </c>
      <c r="AN2599" s="15"/>
      <c r="AO2599" s="22">
        <v>7.9335779251778094E-2</v>
      </c>
      <c r="AP2599" s="22">
        <v>-0.14132200148014801</v>
      </c>
      <c r="AQ2599" s="22">
        <v>0.12744510508491699</v>
      </c>
      <c r="AR2599" s="22">
        <v>-0.16369634474365699</v>
      </c>
      <c r="AS2599" s="20">
        <v>5</v>
      </c>
      <c r="AT2599" s="20">
        <v>7</v>
      </c>
      <c r="AU2599" s="20">
        <v>5</v>
      </c>
      <c r="AV2599" s="21">
        <v>7</v>
      </c>
      <c r="AW2599" s="15"/>
      <c r="AX2599" s="25">
        <v>0.33472846839402298</v>
      </c>
      <c r="AY2599" s="26">
        <v>-0.48404782063971702</v>
      </c>
      <c r="AZ2599" s="26">
        <v>-1.0415467415587001</v>
      </c>
      <c r="BA2599" s="26">
        <v>-0.63861419702334399</v>
      </c>
      <c r="BB2599" s="85">
        <v>3.3936053814431898E-2</v>
      </c>
      <c r="BC2599" s="88">
        <v>-44.900688911089702</v>
      </c>
      <c r="BD2599" s="18">
        <v>43756</v>
      </c>
      <c r="BE2599" s="18">
        <v>43908</v>
      </c>
      <c r="BF2599" s="20"/>
      <c r="BG2599" s="18"/>
    </row>
    <row r="2600" spans="2:59" x14ac:dyDescent="0.25">
      <c r="B2600" s="14" t="s">
        <v>7982</v>
      </c>
      <c r="C2600" s="14" t="s">
        <v>7983</v>
      </c>
      <c r="D2600" s="14" t="s">
        <v>7980</v>
      </c>
      <c r="E2600" s="16" t="s">
        <v>5203</v>
      </c>
      <c r="F2600" s="16" t="s">
        <v>172</v>
      </c>
      <c r="G2600" s="81" t="s">
        <v>29</v>
      </c>
      <c r="H2600" s="82" t="s">
        <v>39</v>
      </c>
      <c r="I2600" s="17" t="s">
        <v>31</v>
      </c>
      <c r="J2600" s="17" t="s">
        <v>7984</v>
      </c>
      <c r="L2600" s="18">
        <v>44022</v>
      </c>
      <c r="M2600" s="83">
        <v>865.84769999980904</v>
      </c>
      <c r="N2600" s="84">
        <v>865.84769999980904</v>
      </c>
      <c r="O2600" s="84">
        <v>1149.49899999984</v>
      </c>
      <c r="P2600" s="85">
        <f t="shared" si="40"/>
        <v>0.75323919377044224</v>
      </c>
      <c r="Q2600" s="18">
        <v>43756</v>
      </c>
      <c r="R2600" s="86">
        <v>7690.4120000000003</v>
      </c>
      <c r="S2600" s="86">
        <v>8422.3000343475305</v>
      </c>
      <c r="T2600" s="15"/>
      <c r="U2600" s="19">
        <v>-1.08135235404916E-3</v>
      </c>
      <c r="V2600" s="51">
        <v>-6.6222320037923096E-2</v>
      </c>
      <c r="W2600" s="19">
        <v>-4.8357856885559202E-3</v>
      </c>
      <c r="X2600" s="51">
        <v>0.30533868221027699</v>
      </c>
      <c r="Y2600" s="19">
        <v>-0.21730347426550001</v>
      </c>
      <c r="Z2600" s="51">
        <v>-2.3986739683023202</v>
      </c>
      <c r="AA2600" s="19">
        <v>-0.21704995466920099</v>
      </c>
      <c r="AB2600" s="51">
        <v>-1.1283285637619</v>
      </c>
      <c r="AC2600" s="19">
        <v>-0.292608955135511</v>
      </c>
      <c r="AD2600" s="51">
        <v>-4.9750400152988696</v>
      </c>
      <c r="AE2600" s="19">
        <v>-0.271201906858478</v>
      </c>
      <c r="AF2600" s="87">
        <v>-9.3429586372512894</v>
      </c>
      <c r="AG2600" s="19">
        <v>1.8673355170903998E-2</v>
      </c>
      <c r="AH2600" s="51">
        <v>6.8514525264618001E-2</v>
      </c>
      <c r="AI2600" s="19">
        <v>-0.16493529039056701</v>
      </c>
      <c r="AJ2600" s="51">
        <v>-2.7666118320630599</v>
      </c>
      <c r="AK2600" s="19">
        <v>-0.148597702225816</v>
      </c>
      <c r="AL2600" s="19">
        <v>-3.2062655168374497E-2</v>
      </c>
      <c r="AM2600" s="51">
        <v>-22.4594300132594</v>
      </c>
      <c r="AN2600" s="15"/>
      <c r="AO2600" s="22">
        <v>7.9387848943952094E-2</v>
      </c>
      <c r="AP2600" s="22">
        <v>-0.141198103268835</v>
      </c>
      <c r="AQ2600" s="22">
        <v>0.12907361125151501</v>
      </c>
      <c r="AR2600" s="22">
        <v>-0.16244942071993099</v>
      </c>
      <c r="AS2600" s="20">
        <v>5</v>
      </c>
      <c r="AT2600" s="20">
        <v>7</v>
      </c>
      <c r="AU2600" s="20">
        <v>5</v>
      </c>
      <c r="AV2600" s="21">
        <v>7</v>
      </c>
      <c r="AW2600" s="15"/>
      <c r="AX2600" s="25">
        <v>0.33465629191836299</v>
      </c>
      <c r="AY2600" s="26">
        <v>-0.44147220513150398</v>
      </c>
      <c r="AZ2600" s="26">
        <v>-0.52812690293558295</v>
      </c>
      <c r="BA2600" s="26">
        <v>-0.58349237968286605</v>
      </c>
      <c r="BB2600" s="85">
        <v>3.3931467718648502E-2</v>
      </c>
      <c r="BC2600" s="88">
        <v>-44.495915176987197</v>
      </c>
      <c r="BD2600" s="18">
        <v>43756</v>
      </c>
      <c r="BE2600" s="18">
        <v>43908</v>
      </c>
      <c r="BF2600" s="20"/>
      <c r="BG2600" s="18"/>
    </row>
    <row r="2601" spans="2:59" x14ac:dyDescent="0.25">
      <c r="B2601" s="14" t="s">
        <v>7985</v>
      </c>
      <c r="C2601" s="14" t="s">
        <v>7986</v>
      </c>
      <c r="D2601" s="14" t="s">
        <v>7980</v>
      </c>
      <c r="E2601" s="16" t="s">
        <v>55</v>
      </c>
      <c r="F2601" s="16" t="s">
        <v>172</v>
      </c>
      <c r="G2601" s="81" t="s">
        <v>29</v>
      </c>
      <c r="H2601" s="82" t="s">
        <v>39</v>
      </c>
      <c r="I2601" s="17" t="s">
        <v>31</v>
      </c>
      <c r="J2601" s="17" t="s">
        <v>7987</v>
      </c>
      <c r="L2601" s="18">
        <v>44022</v>
      </c>
      <c r="M2601" s="83">
        <v>1001.54920000024</v>
      </c>
      <c r="N2601" s="84">
        <v>1001.54920000024</v>
      </c>
      <c r="O2601" s="84">
        <v>1341.6052999999399</v>
      </c>
      <c r="P2601" s="85">
        <f t="shared" si="40"/>
        <v>0.74653044379020039</v>
      </c>
      <c r="Q2601" s="18">
        <v>43756</v>
      </c>
      <c r="R2601" s="86">
        <v>4032407.2110000001</v>
      </c>
      <c r="S2601" s="86">
        <v>4681334.4417109396</v>
      </c>
      <c r="T2601" s="15"/>
      <c r="U2601" s="19">
        <v>-1.1148267567477901E-3</v>
      </c>
      <c r="V2601" s="51">
        <v>-6.9569760307786097E-2</v>
      </c>
      <c r="W2601" s="19">
        <v>-5.8386121063449502E-3</v>
      </c>
      <c r="X2601" s="51">
        <v>0.20505604043137299</v>
      </c>
      <c r="Y2601" s="19">
        <v>-0.22207559453730899</v>
      </c>
      <c r="Z2601" s="51">
        <v>-2.8758859954832601</v>
      </c>
      <c r="AA2601" s="19">
        <v>-0.22663560079759901</v>
      </c>
      <c r="AB2601" s="51">
        <v>-2.08689317660173</v>
      </c>
      <c r="AC2601" s="19">
        <v>-0.309812427741126</v>
      </c>
      <c r="AD2601" s="51">
        <v>-6.6953872758604103</v>
      </c>
      <c r="AE2601" s="19">
        <v>-0.29762054788530801</v>
      </c>
      <c r="AF2601" s="87">
        <v>-11.9848227399343</v>
      </c>
      <c r="AG2601" s="19">
        <v>1.8331506900722199E-2</v>
      </c>
      <c r="AH2601" s="51">
        <v>3.4329698246438098E-2</v>
      </c>
      <c r="AI2601" s="19">
        <v>-0.17030564140441101</v>
      </c>
      <c r="AJ2601" s="51">
        <v>-3.3036469334474501</v>
      </c>
      <c r="AK2601" s="19">
        <v>-6.0702269365719999E-5</v>
      </c>
      <c r="AL2601" s="19">
        <v>-4.3323143472662204E-6</v>
      </c>
      <c r="AM2601" s="51">
        <v>-49.5988366488018</v>
      </c>
      <c r="AN2601" s="15"/>
      <c r="AO2601" s="22">
        <v>7.9351416949066306E-2</v>
      </c>
      <c r="AP2601" s="22">
        <v>-0.14128460802385201</v>
      </c>
      <c r="AQ2601" s="22">
        <v>0.127935061012977</v>
      </c>
      <c r="AR2601" s="22">
        <v>-0.163320679314784</v>
      </c>
      <c r="AS2601" s="20">
        <v>5</v>
      </c>
      <c r="AT2601" s="20">
        <v>7</v>
      </c>
      <c r="AU2601" s="20">
        <v>5</v>
      </c>
      <c r="AV2601" s="21">
        <v>7</v>
      </c>
      <c r="AW2601" s="15"/>
      <c r="AX2601" s="25">
        <v>0.33470660075487102</v>
      </c>
      <c r="AY2601" s="26">
        <v>-0.47130484728995697</v>
      </c>
      <c r="AZ2601" s="26">
        <v>-0.88780890595080597</v>
      </c>
      <c r="BA2601" s="26">
        <v>-0.62213932920713</v>
      </c>
      <c r="BB2601" s="85">
        <v>3.3934659867663898E-2</v>
      </c>
      <c r="BC2601" s="88">
        <v>-44.779094119556198</v>
      </c>
      <c r="BD2601" s="18">
        <v>43756</v>
      </c>
      <c r="BE2601" s="18">
        <v>43908</v>
      </c>
      <c r="BF2601" s="20"/>
      <c r="BG2601" s="18"/>
    </row>
    <row r="2602" spans="2:59" x14ac:dyDescent="0.25">
      <c r="B2602" s="14" t="s">
        <v>7988</v>
      </c>
      <c r="C2602" s="14" t="s">
        <v>7989</v>
      </c>
      <c r="D2602" s="14" t="s">
        <v>7980</v>
      </c>
      <c r="E2602" s="16" t="s">
        <v>83</v>
      </c>
      <c r="F2602" s="16" t="s">
        <v>172</v>
      </c>
      <c r="G2602" s="81" t="s">
        <v>29</v>
      </c>
      <c r="H2602" s="82" t="s">
        <v>39</v>
      </c>
      <c r="I2602" s="17" t="s">
        <v>31</v>
      </c>
      <c r="J2602" s="17" t="s">
        <v>7990</v>
      </c>
      <c r="L2602" s="18">
        <v>44022</v>
      </c>
      <c r="M2602" s="83">
        <v>918.14309999998704</v>
      </c>
      <c r="N2602" s="84">
        <v>918.14309999998704</v>
      </c>
      <c r="O2602" s="84">
        <v>1217.9539999999099</v>
      </c>
      <c r="P2602" s="85">
        <f t="shared" si="40"/>
        <v>0.75384053913370697</v>
      </c>
      <c r="Q2602" s="18">
        <v>43756</v>
      </c>
      <c r="R2602" s="86">
        <v>829.58199999999999</v>
      </c>
      <c r="S2602" s="86">
        <v>907.628572519302</v>
      </c>
      <c r="T2602" s="15"/>
      <c r="U2602" s="19">
        <v>-1.0771018914965699E-3</v>
      </c>
      <c r="V2602" s="51">
        <v>-6.5797273782664006E-2</v>
      </c>
      <c r="W2602" s="19">
        <v>-4.7456909114771397E-3</v>
      </c>
      <c r="X2602" s="51">
        <v>0.31434815991815401</v>
      </c>
      <c r="Y2602" s="19">
        <v>-0.21687267182831399</v>
      </c>
      <c r="Z2602" s="51">
        <v>-2.3555937245837399</v>
      </c>
      <c r="AA2602" s="19">
        <v>-0.21619503560039399</v>
      </c>
      <c r="AB2602" s="51">
        <v>-1.0428366568812599</v>
      </c>
      <c r="AC2602" s="19">
        <v>-0.24226187705615301</v>
      </c>
      <c r="AD2602" s="51">
        <v>5.9667792636901099E-2</v>
      </c>
      <c r="AE2602" s="19">
        <v>-0.218473646238563</v>
      </c>
      <c r="AF2602" s="87">
        <v>-4.0701325752597803</v>
      </c>
      <c r="AG2602" s="19">
        <v>1.8707002951487101E-2</v>
      </c>
      <c r="AH2602" s="51">
        <v>7.1879303322930396E-2</v>
      </c>
      <c r="AI2602" s="19">
        <v>-0.164448720845976</v>
      </c>
      <c r="AJ2602" s="51">
        <v>-2.71795487760392</v>
      </c>
      <c r="AK2602" s="19">
        <v>-8.1856900000275304E-2</v>
      </c>
      <c r="AL2602" s="19">
        <v>-1.69486973063613E-2</v>
      </c>
      <c r="AM2602" s="51">
        <v>-15.5363330322871</v>
      </c>
      <c r="AN2602" s="15"/>
      <c r="AO2602" s="22">
        <v>7.9391510527784703E-2</v>
      </c>
      <c r="AP2602" s="22">
        <v>-0.14118992298433999</v>
      </c>
      <c r="AQ2602" s="22">
        <v>0.12916128303739199</v>
      </c>
      <c r="AR2602" s="22">
        <v>-0.16237026344868399</v>
      </c>
      <c r="AS2602" s="20">
        <v>5</v>
      </c>
      <c r="AT2602" s="20">
        <v>7</v>
      </c>
      <c r="AU2602" s="20">
        <v>5</v>
      </c>
      <c r="AV2602" s="21">
        <v>7</v>
      </c>
      <c r="AW2602" s="15"/>
      <c r="AX2602" s="25">
        <v>0.33465219709149102</v>
      </c>
      <c r="AY2602" s="26">
        <v>-0.43880821481070598</v>
      </c>
      <c r="AZ2602" s="26">
        <v>-0.49602833771996302</v>
      </c>
      <c r="BA2602" s="26">
        <v>-0.58003639060279999</v>
      </c>
      <c r="BB2602" s="85">
        <v>3.3931223186300499E-2</v>
      </c>
      <c r="BC2602" s="88">
        <v>-44.4701934555778</v>
      </c>
      <c r="BD2602" s="18">
        <v>43756</v>
      </c>
      <c r="BE2602" s="18">
        <v>43908</v>
      </c>
      <c r="BF2602" s="20"/>
      <c r="BG2602" s="18"/>
    </row>
    <row r="2603" spans="2:59" x14ac:dyDescent="0.25">
      <c r="B2603" s="14" t="s">
        <v>7991</v>
      </c>
      <c r="C2603" s="14" t="s">
        <v>7992</v>
      </c>
      <c r="D2603" s="14" t="s">
        <v>7980</v>
      </c>
      <c r="E2603" s="16" t="s">
        <v>458</v>
      </c>
      <c r="F2603" s="16" t="s">
        <v>172</v>
      </c>
      <c r="G2603" s="81" t="s">
        <v>29</v>
      </c>
      <c r="H2603" s="82" t="s">
        <v>39</v>
      </c>
      <c r="I2603" s="17" t="s">
        <v>31</v>
      </c>
      <c r="J2603" s="17" t="s">
        <v>7993</v>
      </c>
      <c r="L2603" s="18">
        <v>44022</v>
      </c>
      <c r="M2603" s="83">
        <v>810.94429999962404</v>
      </c>
      <c r="N2603" s="84">
        <v>810.94429999962404</v>
      </c>
      <c r="O2603" s="84">
        <v>1080.9254999999</v>
      </c>
      <c r="P2603" s="85">
        <f t="shared" si="40"/>
        <v>0.75023144518257645</v>
      </c>
      <c r="Q2603" s="18">
        <v>43756</v>
      </c>
      <c r="R2603" s="86">
        <v>3376992.8420000002</v>
      </c>
      <c r="S2603" s="86">
        <v>1931527.1848808599</v>
      </c>
      <c r="T2603" s="15"/>
      <c r="U2603" s="19">
        <v>-1.09628282552876E-3</v>
      </c>
      <c r="V2603" s="51">
        <v>-6.7715367185883196E-2</v>
      </c>
      <c r="W2603" s="19">
        <v>-5.2844977490167401E-3</v>
      </c>
      <c r="X2603" s="51">
        <v>0.26046747616419502</v>
      </c>
      <c r="Y2603" s="19">
        <v>-0.21944143974629701</v>
      </c>
      <c r="Z2603" s="51">
        <v>-2.6124705163820199</v>
      </c>
      <c r="AA2603" s="19">
        <v>-0.22318982655648101</v>
      </c>
      <c r="AB2603" s="51">
        <v>-1.74231575248996</v>
      </c>
      <c r="AC2603" s="19">
        <v>-0.30881438951299101</v>
      </c>
      <c r="AD2603" s="51">
        <v>-6.59558345304686</v>
      </c>
      <c r="AE2603" s="19">
        <v>-0.29871178949077098</v>
      </c>
      <c r="AF2603" s="87">
        <v>-12.093946900480701</v>
      </c>
      <c r="AG2603" s="19">
        <v>1.8520639709095101E-2</v>
      </c>
      <c r="AH2603" s="51">
        <v>5.3242979083734099E-2</v>
      </c>
      <c r="AI2603" s="19">
        <v>-0.16734137867577401</v>
      </c>
      <c r="AJ2603" s="51">
        <v>-3.0072206605837</v>
      </c>
      <c r="AK2603" s="19">
        <v>-0.20251838586962601</v>
      </c>
      <c r="AL2603" s="19">
        <v>-4.48065685350593E-2</v>
      </c>
      <c r="AM2603" s="51">
        <v>-27.851498377654899</v>
      </c>
      <c r="AN2603" s="15"/>
      <c r="AO2603" s="22">
        <v>7.9371570382136297E-2</v>
      </c>
      <c r="AP2603" s="22">
        <v>-0.14123679528536701</v>
      </c>
      <c r="AQ2603" s="22">
        <v>0.12856403227851801</v>
      </c>
      <c r="AR2603" s="22">
        <v>-0.16283896277484</v>
      </c>
      <c r="AS2603" s="20">
        <v>5</v>
      </c>
      <c r="AT2603" s="20">
        <v>7</v>
      </c>
      <c r="AU2603" s="20">
        <v>5</v>
      </c>
      <c r="AV2603" s="21">
        <v>7</v>
      </c>
      <c r="AW2603" s="15"/>
      <c r="AX2603" s="25">
        <v>0.33467892066750199</v>
      </c>
      <c r="AY2603" s="26">
        <v>-0.460610863099646</v>
      </c>
      <c r="AZ2603" s="26">
        <v>-0.75798685322479298</v>
      </c>
      <c r="BA2603" s="26">
        <v>-0.608370780468249</v>
      </c>
      <c r="BB2603" s="85">
        <v>3.3932985248284198E-2</v>
      </c>
      <c r="BC2603" s="88">
        <v>-44.6226960137719</v>
      </c>
      <c r="BD2603" s="18">
        <v>43756</v>
      </c>
      <c r="BE2603" s="18">
        <v>43908</v>
      </c>
      <c r="BF2603" s="20"/>
      <c r="BG2603" s="18"/>
    </row>
    <row r="2604" spans="2:59" x14ac:dyDescent="0.25">
      <c r="B2604" s="14" t="s">
        <v>7994</v>
      </c>
      <c r="C2604" s="14" t="s">
        <v>7995</v>
      </c>
      <c r="D2604" s="14" t="s">
        <v>7980</v>
      </c>
      <c r="E2604" s="16" t="s">
        <v>2332</v>
      </c>
      <c r="F2604" s="16" t="s">
        <v>172</v>
      </c>
      <c r="G2604" s="81" t="s">
        <v>29</v>
      </c>
      <c r="H2604" s="82" t="s">
        <v>39</v>
      </c>
      <c r="I2604" s="17" t="s">
        <v>31</v>
      </c>
      <c r="J2604" s="17" t="s">
        <v>7996</v>
      </c>
      <c r="L2604" s="18">
        <v>44022</v>
      </c>
      <c r="M2604" s="83">
        <v>1183.2370999995601</v>
      </c>
      <c r="N2604" s="84">
        <v>1183.2370999995601</v>
      </c>
      <c r="O2604" s="84">
        <v>1564.5931000001699</v>
      </c>
      <c r="P2604" s="85">
        <f t="shared" si="40"/>
        <v>0.75625867198278685</v>
      </c>
      <c r="Q2604" s="18">
        <v>43756</v>
      </c>
      <c r="R2604" s="86">
        <v>2072922.4129999999</v>
      </c>
      <c r="S2604" s="86">
        <v>2330508.99430469</v>
      </c>
      <c r="T2604" s="15"/>
      <c r="U2604" s="19">
        <v>-1.0662725990186999E-3</v>
      </c>
      <c r="V2604" s="51">
        <v>-6.4714344534877496E-2</v>
      </c>
      <c r="W2604" s="19">
        <v>-4.3868879038200196E-3</v>
      </c>
      <c r="X2604" s="51">
        <v>0.35022846068386598</v>
      </c>
      <c r="Y2604" s="19">
        <v>-0.215159066921042</v>
      </c>
      <c r="Z2604" s="51">
        <v>-2.1842332338564998</v>
      </c>
      <c r="AA2604" s="19">
        <v>-0.212727400838921</v>
      </c>
      <c r="AB2604" s="51">
        <v>-0.69607318073394697</v>
      </c>
      <c r="AC2604" s="19">
        <v>-0.28478119899140403</v>
      </c>
      <c r="AD2604" s="51">
        <v>-4.1922644008882299</v>
      </c>
      <c r="AE2604" s="19">
        <v>-0.25907470399397398</v>
      </c>
      <c r="AF2604" s="87">
        <v>-8.1302383508009406</v>
      </c>
      <c r="AG2604" s="19">
        <v>1.88269563932408E-2</v>
      </c>
      <c r="AH2604" s="51">
        <v>8.3874647498305394E-2</v>
      </c>
      <c r="AI2604" s="19">
        <v>-0.16252156623348099</v>
      </c>
      <c r="AJ2604" s="51">
        <v>-2.52523941635445</v>
      </c>
      <c r="AK2604" s="19">
        <v>-0.12445589140959799</v>
      </c>
      <c r="AL2604" s="19">
        <v>-3.1424407170561601E-2</v>
      </c>
      <c r="AM2604" s="51">
        <v>-12.478151694827799</v>
      </c>
      <c r="AN2604" s="15"/>
      <c r="AO2604" s="22">
        <v>7.9404124158827499E-2</v>
      </c>
      <c r="AP2604" s="22">
        <v>-0.141159416058217</v>
      </c>
      <c r="AQ2604" s="22">
        <v>0.12958232576245801</v>
      </c>
      <c r="AR2604" s="22">
        <v>-0.16205826550227401</v>
      </c>
      <c r="AS2604" s="20">
        <v>5</v>
      </c>
      <c r="AT2604" s="20">
        <v>7</v>
      </c>
      <c r="AU2604" s="20">
        <v>5</v>
      </c>
      <c r="AV2604" s="21">
        <v>7</v>
      </c>
      <c r="AW2604" s="15"/>
      <c r="AX2604" s="25">
        <v>0.33463399485626699</v>
      </c>
      <c r="AY2604" s="26">
        <v>-0.428019404016595</v>
      </c>
      <c r="AZ2604" s="26">
        <v>-0.36607727113641902</v>
      </c>
      <c r="BA2604" s="26">
        <v>-0.56602998581729502</v>
      </c>
      <c r="BB2604" s="85">
        <v>3.39300622377414E-2</v>
      </c>
      <c r="BC2604" s="88">
        <v>-44.368794672598597</v>
      </c>
      <c r="BD2604" s="18">
        <v>43756</v>
      </c>
      <c r="BE2604" s="18">
        <v>43908</v>
      </c>
      <c r="BF2604" s="20"/>
      <c r="BG2604" s="18"/>
    </row>
    <row r="2605" spans="2:59" x14ac:dyDescent="0.25">
      <c r="B2605" s="14" t="s">
        <v>7997</v>
      </c>
      <c r="C2605" s="14" t="s">
        <v>7998</v>
      </c>
      <c r="D2605" s="14" t="s">
        <v>7980</v>
      </c>
      <c r="E2605" s="16" t="s">
        <v>177</v>
      </c>
      <c r="F2605" s="16" t="s">
        <v>172</v>
      </c>
      <c r="G2605" s="81" t="s">
        <v>29</v>
      </c>
      <c r="H2605" s="82" t="s">
        <v>39</v>
      </c>
      <c r="I2605" s="17" t="s">
        <v>31</v>
      </c>
      <c r="J2605" s="17" t="s">
        <v>7999</v>
      </c>
      <c r="L2605" s="18">
        <v>44022</v>
      </c>
      <c r="M2605" s="83">
        <v>679.147800000384</v>
      </c>
      <c r="N2605" s="84">
        <v>679.147800000384</v>
      </c>
      <c r="O2605" s="84">
        <v>895.75210000015795</v>
      </c>
      <c r="P2605" s="85">
        <f t="shared" si="40"/>
        <v>0.75818722613127476</v>
      </c>
      <c r="Q2605" s="18">
        <v>43756</v>
      </c>
      <c r="R2605" s="86">
        <v>2186333.8840000001</v>
      </c>
      <c r="S2605" s="86">
        <v>2319198.4908437501</v>
      </c>
      <c r="T2605" s="15"/>
      <c r="U2605" s="19">
        <v>-1.05667850493774E-3</v>
      </c>
      <c r="V2605" s="51">
        <v>-6.3754935126780807E-2</v>
      </c>
      <c r="W2605" s="19">
        <v>-4.1012129131558998E-3</v>
      </c>
      <c r="X2605" s="51">
        <v>0.37879595975027802</v>
      </c>
      <c r="Y2605" s="19">
        <v>-0.21379088077723299</v>
      </c>
      <c r="Z2605" s="51">
        <v>-2.0474146194756</v>
      </c>
      <c r="AA2605" s="19">
        <v>-0.20996309387817699</v>
      </c>
      <c r="AB2605" s="51">
        <v>-0.419642484659562</v>
      </c>
      <c r="AC2605" s="19">
        <v>-0.27975364663317998</v>
      </c>
      <c r="AD2605" s="51">
        <v>-3.68950916506583</v>
      </c>
      <c r="AE2605" s="19"/>
      <c r="AF2605" s="87"/>
      <c r="AG2605" s="19">
        <v>1.8924465968666499E-2</v>
      </c>
      <c r="AH2605" s="51">
        <v>9.36256050408701E-2</v>
      </c>
      <c r="AI2605" s="19">
        <v>-0.16098140106536399</v>
      </c>
      <c r="AJ2605" s="51">
        <v>-2.37122289954277</v>
      </c>
      <c r="AK2605" s="19">
        <v>-0.32085219999949899</v>
      </c>
      <c r="AL2605" s="19">
        <v>-0.12781200913464999</v>
      </c>
      <c r="AM2605" s="51">
        <v>-5.5899243699968801</v>
      </c>
      <c r="AN2605" s="15"/>
      <c r="AO2605" s="22">
        <v>7.9414464136789306E-2</v>
      </c>
      <c r="AP2605" s="22">
        <v>-0.14113489061128301</v>
      </c>
      <c r="AQ2605" s="22">
        <v>0.129906648739125</v>
      </c>
      <c r="AR2605" s="22">
        <v>-0.161809823736839</v>
      </c>
      <c r="AS2605" s="20">
        <v>5</v>
      </c>
      <c r="AT2605" s="20">
        <v>7</v>
      </c>
      <c r="AU2605" s="20">
        <v>5</v>
      </c>
      <c r="AV2605" s="21">
        <v>7</v>
      </c>
      <c r="AW2605" s="15"/>
      <c r="AX2605" s="25">
        <v>0.33461988821159999</v>
      </c>
      <c r="AY2605" s="26">
        <v>-0.41941764996590802</v>
      </c>
      <c r="AZ2605" s="26">
        <v>-0.26250816375386399</v>
      </c>
      <c r="BA2605" s="26">
        <v>-0.55485306109676502</v>
      </c>
      <c r="BB2605" s="85">
        <v>3.3929174777949801E-2</v>
      </c>
      <c r="BC2605" s="88">
        <v>-44.287766671157399</v>
      </c>
      <c r="BD2605" s="18">
        <v>43756</v>
      </c>
      <c r="BE2605" s="18">
        <v>43908</v>
      </c>
      <c r="BF2605" s="20"/>
      <c r="BG2605" s="18"/>
    </row>
    <row r="2606" spans="2:59" x14ac:dyDescent="0.25">
      <c r="B2606" s="14" t="s">
        <v>8000</v>
      </c>
      <c r="C2606" s="14" t="s">
        <v>8001</v>
      </c>
      <c r="D2606" s="14" t="s">
        <v>7980</v>
      </c>
      <c r="E2606" s="16" t="s">
        <v>2879</v>
      </c>
      <c r="F2606" s="16" t="s">
        <v>172</v>
      </c>
      <c r="G2606" s="81" t="s">
        <v>29</v>
      </c>
      <c r="H2606" s="82" t="s">
        <v>39</v>
      </c>
      <c r="I2606" s="17" t="s">
        <v>31</v>
      </c>
      <c r="J2606" s="17" t="s">
        <v>8002</v>
      </c>
      <c r="L2606" s="18">
        <v>44022</v>
      </c>
      <c r="M2606" s="83">
        <v>745.60929999966197</v>
      </c>
      <c r="N2606" s="84">
        <v>745.60929999966197</v>
      </c>
      <c r="O2606" s="84">
        <v>979.48390000034101</v>
      </c>
      <c r="P2606" s="85">
        <f t="shared" si="40"/>
        <v>0.76122670316418917</v>
      </c>
      <c r="Q2606" s="18">
        <v>43756</v>
      </c>
      <c r="R2606" s="86">
        <v>715188.84600000002</v>
      </c>
      <c r="S2606" s="86">
        <v>1884495.7942929701</v>
      </c>
      <c r="T2606" s="15"/>
      <c r="U2606" s="19">
        <v>-1.0416850900583101E-3</v>
      </c>
      <c r="V2606" s="51">
        <v>-6.2255593638838001E-2</v>
      </c>
      <c r="W2606" s="19">
        <v>-3.6520720532280402E-3</v>
      </c>
      <c r="X2606" s="51">
        <v>0.42371004574306398</v>
      </c>
      <c r="Y2606" s="19">
        <v>-0.21163773556327201</v>
      </c>
      <c r="Z2606" s="51">
        <v>-1.8321000980795401</v>
      </c>
      <c r="AA2606" s="19">
        <v>-0.205599410173891</v>
      </c>
      <c r="AB2606" s="51">
        <v>1.67258857691195E-2</v>
      </c>
      <c r="AC2606" s="19"/>
      <c r="AD2606" s="51"/>
      <c r="AE2606" s="19"/>
      <c r="AF2606" s="87"/>
      <c r="AG2606" s="19">
        <v>1.90776724030002E-2</v>
      </c>
      <c r="AH2606" s="51">
        <v>0.10894624847424</v>
      </c>
      <c r="AI2606" s="19">
        <v>-0.158556988376367</v>
      </c>
      <c r="AJ2606" s="51">
        <v>-2.12878163064306</v>
      </c>
      <c r="AK2606" s="19">
        <v>-0.25439069999993102</v>
      </c>
      <c r="AL2606" s="19">
        <v>-0.14310282862250501</v>
      </c>
      <c r="AM2606" s="51">
        <v>-2.8897659163631002</v>
      </c>
      <c r="AN2606" s="15"/>
      <c r="AO2606" s="22">
        <v>7.9430756166402702E-2</v>
      </c>
      <c r="AP2606" s="22">
        <v>-0.14109610960527799</v>
      </c>
      <c r="AQ2606" s="22">
        <v>0.130416034122463</v>
      </c>
      <c r="AR2606" s="22">
        <v>-0.16141906530276201</v>
      </c>
      <c r="AS2606" s="20">
        <v>5</v>
      </c>
      <c r="AT2606" s="20">
        <v>7</v>
      </c>
      <c r="AU2606" s="20">
        <v>5</v>
      </c>
      <c r="AV2606" s="21">
        <v>7</v>
      </c>
      <c r="AW2606" s="15"/>
      <c r="AX2606" s="25">
        <v>0.33459775071067299</v>
      </c>
      <c r="AY2606" s="26">
        <v>-0.40583891126334498</v>
      </c>
      <c r="AZ2606" s="26">
        <v>-9.9131814038173602E-2</v>
      </c>
      <c r="BA2606" s="26">
        <v>-0.53719137674397599</v>
      </c>
      <c r="BB2606" s="85">
        <v>3.3927785435735103E-2</v>
      </c>
      <c r="BC2606" s="88">
        <v>-44.160123509995202</v>
      </c>
      <c r="BD2606" s="18">
        <v>43756</v>
      </c>
      <c r="BE2606" s="18">
        <v>43908</v>
      </c>
      <c r="BF2606" s="20"/>
      <c r="BG2606" s="18"/>
    </row>
    <row r="2607" spans="2:59" x14ac:dyDescent="0.25">
      <c r="B2607" s="14" t="s">
        <v>8003</v>
      </c>
      <c r="C2607" s="14" t="s">
        <v>8004</v>
      </c>
      <c r="D2607" s="14" t="s">
        <v>7980</v>
      </c>
      <c r="E2607" s="16" t="s">
        <v>505</v>
      </c>
      <c r="F2607" s="16" t="s">
        <v>172</v>
      </c>
      <c r="G2607" s="81" t="s">
        <v>29</v>
      </c>
      <c r="H2607" s="82" t="s">
        <v>39</v>
      </c>
      <c r="I2607" s="17" t="s">
        <v>31</v>
      </c>
      <c r="J2607" s="17" t="s">
        <v>8005</v>
      </c>
      <c r="L2607" s="18">
        <v>44022</v>
      </c>
      <c r="M2607" s="83">
        <v>1051.03329999931</v>
      </c>
      <c r="N2607" s="84">
        <v>1051.03329999931</v>
      </c>
      <c r="O2607" s="84">
        <v>1124.23379999958</v>
      </c>
      <c r="P2607" s="85">
        <f t="shared" si="40"/>
        <v>0.93488854364608376</v>
      </c>
      <c r="Q2607" s="18">
        <v>43756</v>
      </c>
      <c r="R2607" s="86">
        <v>0</v>
      </c>
      <c r="S2607" s="86">
        <v>226838.46121752899</v>
      </c>
      <c r="T2607" s="15"/>
      <c r="U2607" s="19">
        <v>0</v>
      </c>
      <c r="V2607" s="51">
        <v>4.1912915366992799E-2</v>
      </c>
      <c r="W2607" s="19">
        <v>0</v>
      </c>
      <c r="X2607" s="51">
        <v>0.78891725106586796</v>
      </c>
      <c r="Y2607" s="19">
        <v>0</v>
      </c>
      <c r="Z2607" s="51">
        <v>19.3316734582477</v>
      </c>
      <c r="AA2607" s="19">
        <v>-2.9700830516958401E-2</v>
      </c>
      <c r="AB2607" s="51">
        <v>17.606583851476898</v>
      </c>
      <c r="AC2607" s="19">
        <v>-0.12814942929253401</v>
      </c>
      <c r="AD2607" s="51">
        <v>11.4709125689988</v>
      </c>
      <c r="AE2607" s="19">
        <v>-0.106694142104971</v>
      </c>
      <c r="AF2607" s="87">
        <v>7.1078178380994403</v>
      </c>
      <c r="AG2607" s="19">
        <v>0</v>
      </c>
      <c r="AH2607" s="51">
        <v>-1.79882099182578</v>
      </c>
      <c r="AI2607" s="19">
        <v>0</v>
      </c>
      <c r="AJ2607" s="51">
        <v>13.726917206993701</v>
      </c>
      <c r="AK2607" s="19">
        <v>5.1033300000199198E-2</v>
      </c>
      <c r="AL2607" s="19">
        <v>3.8243946564762198E-3</v>
      </c>
      <c r="AM2607" s="51">
        <v>-17.6929562416335</v>
      </c>
      <c r="AN2607" s="15"/>
      <c r="AO2607" s="22">
        <v>7.9371524765519993E-2</v>
      </c>
      <c r="AP2607" s="22">
        <v>-4.3365712719605702E-2</v>
      </c>
      <c r="AQ2607" s="22">
        <v>7.1030619805242196E-2</v>
      </c>
      <c r="AR2607" s="22">
        <v>-6.00373287961702E-2</v>
      </c>
      <c r="AS2607" s="20">
        <v>2</v>
      </c>
      <c r="AT2607" s="20">
        <v>3</v>
      </c>
      <c r="AU2607" s="20">
        <v>8</v>
      </c>
      <c r="AV2607" s="21">
        <v>4</v>
      </c>
      <c r="AW2607" s="15"/>
      <c r="AX2607" s="25">
        <v>0.13972811040177499</v>
      </c>
      <c r="AY2607" s="26">
        <v>-0.33283169519518202</v>
      </c>
      <c r="AZ2607" s="26">
        <v>0.52420545115819595</v>
      </c>
      <c r="BA2607" s="26">
        <v>-0.52204331486609601</v>
      </c>
      <c r="BB2607" s="85">
        <v>1.4557872707136999E-2</v>
      </c>
      <c r="BC2607" s="88">
        <v>-15.1550504885381</v>
      </c>
      <c r="BD2607" s="18">
        <v>43756</v>
      </c>
      <c r="BE2607" s="18">
        <v>43782</v>
      </c>
      <c r="BF2607" s="20"/>
      <c r="BG2607" s="18"/>
    </row>
    <row r="2608" spans="2:59" x14ac:dyDescent="0.25">
      <c r="B2608" s="14" t="s">
        <v>8006</v>
      </c>
      <c r="C2608" s="14" t="s">
        <v>8007</v>
      </c>
      <c r="D2608" s="14" t="s">
        <v>8008</v>
      </c>
      <c r="E2608" s="16" t="s">
        <v>36</v>
      </c>
      <c r="F2608" s="16" t="s">
        <v>172</v>
      </c>
      <c r="G2608" s="81" t="s">
        <v>38</v>
      </c>
      <c r="H2608" s="82" t="s">
        <v>327</v>
      </c>
      <c r="I2608" s="17" t="s">
        <v>411</v>
      </c>
      <c r="J2608" s="17" t="s">
        <v>8009</v>
      </c>
      <c r="L2608" s="18">
        <v>44022</v>
      </c>
      <c r="M2608" s="83">
        <v>430.73873999994203</v>
      </c>
      <c r="N2608" s="84">
        <v>430.73873999994203</v>
      </c>
      <c r="O2608" s="84">
        <v>649.65716399997496</v>
      </c>
      <c r="P2608" s="85">
        <f t="shared" si="40"/>
        <v>0.66302469035800338</v>
      </c>
      <c r="Q2608" s="18">
        <v>43844</v>
      </c>
      <c r="R2608" s="86">
        <v>970092.30270410201</v>
      </c>
      <c r="S2608" s="86">
        <v>1202029.13706055</v>
      </c>
      <c r="T2608" s="15"/>
      <c r="U2608" s="19">
        <v>1.8068998779199299E-3</v>
      </c>
      <c r="V2608" s="51">
        <v>0.22260290315898601</v>
      </c>
      <c r="W2608" s="19">
        <v>-4.17643024811696E-2</v>
      </c>
      <c r="X2608" s="51">
        <v>-3.3875129970510902</v>
      </c>
      <c r="Y2608" s="19">
        <v>-0.32419263835821799</v>
      </c>
      <c r="Z2608" s="51">
        <v>-13.0875903775741</v>
      </c>
      <c r="AA2608" s="19">
        <v>-0.25712964125617899</v>
      </c>
      <c r="AB2608" s="51">
        <v>-5.1362972224596897</v>
      </c>
      <c r="AC2608" s="19">
        <v>-0.134373555137281</v>
      </c>
      <c r="AD2608" s="51">
        <v>10.8484999845241</v>
      </c>
      <c r="AE2608" s="19">
        <v>-0.16267586645437401</v>
      </c>
      <c r="AF2608" s="87">
        <v>1.50964540315908</v>
      </c>
      <c r="AG2608" s="19">
        <v>-1.4509395659843001E-3</v>
      </c>
      <c r="AH2608" s="51">
        <v>-1.94391494842421</v>
      </c>
      <c r="AI2608" s="19">
        <v>-0.30730707364098597</v>
      </c>
      <c r="AJ2608" s="51">
        <v>-17.0037901571195</v>
      </c>
      <c r="AK2608" s="19">
        <v>-0.56926126000064003</v>
      </c>
      <c r="AL2608" s="19">
        <v>-8.2023812183324496E-2</v>
      </c>
      <c r="AM2608" s="51">
        <v>-38.398615804675501</v>
      </c>
      <c r="AN2608" s="15"/>
      <c r="AO2608" s="22">
        <v>0.126517112143192</v>
      </c>
      <c r="AP2608" s="22">
        <v>-0.14592219178666699</v>
      </c>
      <c r="AQ2608" s="22">
        <v>8.4310295544128194E-2</v>
      </c>
      <c r="AR2608" s="22">
        <v>-0.32237316258193499</v>
      </c>
      <c r="AS2608" s="20">
        <v>7</v>
      </c>
      <c r="AT2608" s="20">
        <v>5</v>
      </c>
      <c r="AU2608" s="20">
        <v>4</v>
      </c>
      <c r="AV2608" s="21">
        <v>8</v>
      </c>
      <c r="AW2608" s="15"/>
      <c r="AX2608" s="25">
        <v>0.46054966345022003</v>
      </c>
      <c r="AY2608" s="26">
        <v>-0.41751155815336499</v>
      </c>
      <c r="AZ2608" s="26">
        <v>-7.6962046348739904E-2</v>
      </c>
      <c r="BA2608" s="26">
        <v>-0.55215819501063401</v>
      </c>
      <c r="BB2608" s="85">
        <v>4.6733068280082099E-2</v>
      </c>
      <c r="BC2608" s="88">
        <v>-47.838305989978799</v>
      </c>
      <c r="BD2608" s="18">
        <v>43844</v>
      </c>
      <c r="BE2608" s="18">
        <v>43913</v>
      </c>
      <c r="BF2608" s="20"/>
      <c r="BG2608" s="18"/>
    </row>
    <row r="2609" spans="2:59" x14ac:dyDescent="0.25">
      <c r="B2609" s="14" t="s">
        <v>8010</v>
      </c>
      <c r="C2609" s="14" t="s">
        <v>8011</v>
      </c>
      <c r="D2609" s="14" t="s">
        <v>8008</v>
      </c>
      <c r="E2609" s="16" t="s">
        <v>5203</v>
      </c>
      <c r="F2609" s="16" t="s">
        <v>172</v>
      </c>
      <c r="G2609" s="81" t="s">
        <v>38</v>
      </c>
      <c r="H2609" s="82" t="s">
        <v>327</v>
      </c>
      <c r="I2609" s="17" t="s">
        <v>411</v>
      </c>
      <c r="J2609" s="17" t="s">
        <v>8012</v>
      </c>
      <c r="L2609" s="18">
        <v>44022</v>
      </c>
      <c r="M2609" s="83">
        <v>837320.46321582794</v>
      </c>
      <c r="N2609" s="84">
        <v>837320.46321582794</v>
      </c>
      <c r="O2609" s="84">
        <v>1241087.03549957</v>
      </c>
      <c r="P2609" s="85">
        <f t="shared" si="40"/>
        <v>0.67466699696752896</v>
      </c>
      <c r="Q2609" s="18">
        <v>43844</v>
      </c>
      <c r="R2609" s="86">
        <v>178.76830320000599</v>
      </c>
      <c r="S2609" s="86">
        <v>212.94488071012501</v>
      </c>
      <c r="T2609" s="15"/>
      <c r="U2609" s="19">
        <v>1.9781857117777699E-3</v>
      </c>
      <c r="V2609" s="51">
        <v>0.23973148654477</v>
      </c>
      <c r="W2609" s="19">
        <v>-3.8976166043539699E-2</v>
      </c>
      <c r="X2609" s="51">
        <v>-3.1086993532881002</v>
      </c>
      <c r="Y2609" s="19">
        <v>-0.31215157291531798</v>
      </c>
      <c r="Z2609" s="51">
        <v>-11.8834838332841</v>
      </c>
      <c r="AA2609" s="19">
        <v>-0.23129758240800599</v>
      </c>
      <c r="AB2609" s="51">
        <v>-2.5530913376424</v>
      </c>
      <c r="AC2609" s="19">
        <v>-7.3142722251795897E-2</v>
      </c>
      <c r="AD2609" s="51">
        <v>16.971583273087202</v>
      </c>
      <c r="AE2609" s="19">
        <v>-7.6695964392492905E-2</v>
      </c>
      <c r="AF2609" s="87">
        <v>10.107635609354499</v>
      </c>
      <c r="AG2609" s="19">
        <v>-5.31157975274255E-4</v>
      </c>
      <c r="AH2609" s="51">
        <v>-1.8519367893531999</v>
      </c>
      <c r="AI2609" s="19">
        <v>-0.29452570052933902</v>
      </c>
      <c r="AJ2609" s="51">
        <v>-15.7256528459402</v>
      </c>
      <c r="AK2609" s="19">
        <v>0.167571668027376</v>
      </c>
      <c r="AL2609" s="19">
        <v>3.1881404802334097E-2</v>
      </c>
      <c r="AM2609" s="51">
        <v>9.1575070120597992</v>
      </c>
      <c r="AN2609" s="15"/>
      <c r="AO2609" s="22">
        <v>0.126527574952052</v>
      </c>
      <c r="AP2609" s="22">
        <v>-0.145654904718831</v>
      </c>
      <c r="AQ2609" s="22">
        <v>8.7621043205290294E-2</v>
      </c>
      <c r="AR2609" s="22">
        <v>-0.32047894439892799</v>
      </c>
      <c r="AS2609" s="20">
        <v>7</v>
      </c>
      <c r="AT2609" s="20">
        <v>5</v>
      </c>
      <c r="AU2609" s="20">
        <v>5</v>
      </c>
      <c r="AV2609" s="21">
        <v>7</v>
      </c>
      <c r="AW2609" s="15"/>
      <c r="AX2609" s="25">
        <v>0.46040556988737102</v>
      </c>
      <c r="AY2609" s="26">
        <v>-0.36028605041883599</v>
      </c>
      <c r="AZ2609" s="26">
        <v>1.07952993916314E-2</v>
      </c>
      <c r="BA2609" s="26">
        <v>-0.477752506080378</v>
      </c>
      <c r="BB2609" s="85">
        <v>4.6726042073933098E-2</v>
      </c>
      <c r="BC2609" s="88">
        <v>-47.517985291429802</v>
      </c>
      <c r="BD2609" s="18">
        <v>43844</v>
      </c>
      <c r="BE2609" s="18">
        <v>43913</v>
      </c>
      <c r="BF2609" s="20"/>
      <c r="BG2609" s="18"/>
    </row>
    <row r="2610" spans="2:59" x14ac:dyDescent="0.25">
      <c r="B2610" s="14" t="s">
        <v>8013</v>
      </c>
      <c r="C2610" s="14" t="s">
        <v>8014</v>
      </c>
      <c r="D2610" s="14" t="s">
        <v>8008</v>
      </c>
      <c r="E2610" s="16" t="s">
        <v>43</v>
      </c>
      <c r="F2610" s="16" t="s">
        <v>172</v>
      </c>
      <c r="G2610" s="81" t="s">
        <v>38</v>
      </c>
      <c r="H2610" s="82" t="s">
        <v>327</v>
      </c>
      <c r="I2610" s="17" t="s">
        <v>411</v>
      </c>
      <c r="J2610" s="17" t="s">
        <v>8015</v>
      </c>
      <c r="L2610" s="18">
        <v>44022</v>
      </c>
      <c r="M2610" s="83">
        <v>567.777762000449</v>
      </c>
      <c r="N2610" s="84">
        <v>567.777762000449</v>
      </c>
      <c r="O2610" s="84">
        <v>841.03928999975301</v>
      </c>
      <c r="P2610" s="85">
        <f t="shared" si="40"/>
        <v>0.67509065123534928</v>
      </c>
      <c r="Q2610" s="18">
        <v>43844</v>
      </c>
      <c r="R2610" s="86">
        <v>747736.38161132799</v>
      </c>
      <c r="S2610" s="86">
        <v>854156.63518554706</v>
      </c>
      <c r="T2610" s="15"/>
      <c r="U2610" s="19">
        <v>1.93975581532868E-3</v>
      </c>
      <c r="V2610" s="51">
        <v>0.23588849689986099</v>
      </c>
      <c r="W2610" s="19">
        <v>-3.8811381118648597E-2</v>
      </c>
      <c r="X2610" s="51">
        <v>-3.0922208607989901</v>
      </c>
      <c r="Y2610" s="19">
        <v>-0.31167698815523198</v>
      </c>
      <c r="Z2610" s="51">
        <v>-11.836025357275499</v>
      </c>
      <c r="AA2610" s="19">
        <v>-0.23315578677196799</v>
      </c>
      <c r="AB2610" s="51">
        <v>-2.73891177403857</v>
      </c>
      <c r="AC2610" s="19">
        <v>-8.1913596483937007E-2</v>
      </c>
      <c r="AD2610" s="51">
        <v>16.0944958498585</v>
      </c>
      <c r="AE2610" s="19">
        <v>-8.9438699144957404E-2</v>
      </c>
      <c r="AF2610" s="87">
        <v>8.8333621341007493</v>
      </c>
      <c r="AG2610" s="19">
        <v>-5.7588305571698605E-4</v>
      </c>
      <c r="AH2610" s="51">
        <v>-1.85640929739748</v>
      </c>
      <c r="AI2610" s="19">
        <v>-0.29397524912026701</v>
      </c>
      <c r="AJ2610" s="51">
        <v>-15.670607705032999</v>
      </c>
      <c r="AK2610" s="19">
        <v>-0.43222223799966702</v>
      </c>
      <c r="AL2610" s="19">
        <v>-5.5892709367108197E-2</v>
      </c>
      <c r="AM2610" s="51">
        <v>-24.6947136045492</v>
      </c>
      <c r="AN2610" s="15"/>
      <c r="AO2610" s="22">
        <v>0.126556064164179</v>
      </c>
      <c r="AP2610" s="22">
        <v>-0.145580398385355</v>
      </c>
      <c r="AQ2610" s="22">
        <v>8.6993755279836493E-2</v>
      </c>
      <c r="AR2610" s="22">
        <v>-0.32062851875438397</v>
      </c>
      <c r="AS2610" s="20">
        <v>7</v>
      </c>
      <c r="AT2610" s="20">
        <v>5</v>
      </c>
      <c r="AU2610" s="20">
        <v>5</v>
      </c>
      <c r="AV2610" s="21">
        <v>7</v>
      </c>
      <c r="AW2610" s="15"/>
      <c r="AX2610" s="25">
        <v>0.46040794989676198</v>
      </c>
      <c r="AY2610" s="26">
        <v>-0.36511903247173899</v>
      </c>
      <c r="AZ2610" s="26">
        <v>3.2533855053174E-3</v>
      </c>
      <c r="BA2610" s="26">
        <v>-0.48412652418073798</v>
      </c>
      <c r="BB2610" s="85">
        <v>4.6726930144795897E-2</v>
      </c>
      <c r="BC2610" s="88">
        <v>-47.555543689290097</v>
      </c>
      <c r="BD2610" s="18">
        <v>43844</v>
      </c>
      <c r="BE2610" s="18">
        <v>43913</v>
      </c>
      <c r="BF2610" s="20"/>
      <c r="BG2610" s="18"/>
    </row>
    <row r="2611" spans="2:59" x14ac:dyDescent="0.25">
      <c r="B2611" s="14" t="s">
        <v>8016</v>
      </c>
      <c r="C2611" s="14" t="s">
        <v>8017</v>
      </c>
      <c r="D2611" s="14" t="s">
        <v>8008</v>
      </c>
      <c r="E2611" s="16" t="s">
        <v>47</v>
      </c>
      <c r="F2611" s="16" t="s">
        <v>172</v>
      </c>
      <c r="G2611" s="81" t="s">
        <v>38</v>
      </c>
      <c r="H2611" s="82" t="s">
        <v>327</v>
      </c>
      <c r="I2611" s="17" t="s">
        <v>411</v>
      </c>
      <c r="J2611" s="17" t="s">
        <v>8018</v>
      </c>
      <c r="L2611" s="18">
        <v>44022</v>
      </c>
      <c r="M2611" s="83">
        <v>1622.5795440003301</v>
      </c>
      <c r="N2611" s="84">
        <v>1622.5795440003301</v>
      </c>
      <c r="O2611" s="84">
        <v>1801.2679479997601</v>
      </c>
      <c r="P2611" s="85">
        <f t="shared" si="40"/>
        <v>0.90079854349384458</v>
      </c>
      <c r="Q2611" s="18">
        <v>43910</v>
      </c>
      <c r="R2611" s="86">
        <v>0</v>
      </c>
      <c r="S2611" s="86">
        <v>0</v>
      </c>
      <c r="T2611" s="15"/>
      <c r="U2611" s="19">
        <v>-5.6475616265743199E-3</v>
      </c>
      <c r="V2611" s="51">
        <v>-0.52284324729043896</v>
      </c>
      <c r="W2611" s="19">
        <v>1.2669050209296999E-2</v>
      </c>
      <c r="X2611" s="51">
        <v>2.0558222719955701</v>
      </c>
      <c r="Y2611" s="19">
        <v>2.2296616931271301E-2</v>
      </c>
      <c r="Z2611" s="51">
        <v>21.561335151374799</v>
      </c>
      <c r="AA2611" s="19">
        <v>0.134798513528949</v>
      </c>
      <c r="AB2611" s="51">
        <v>34.0565182560822</v>
      </c>
      <c r="AC2611" s="19">
        <v>0.199466044741857</v>
      </c>
      <c r="AD2611" s="51">
        <v>44.232459972437901</v>
      </c>
      <c r="AE2611" s="19">
        <v>0.17270968032418799</v>
      </c>
      <c r="AF2611" s="87">
        <v>35.0482000810443</v>
      </c>
      <c r="AG2611" s="19">
        <v>-4.2407761281574502E-2</v>
      </c>
      <c r="AH2611" s="51">
        <v>-6.0395971199832301</v>
      </c>
      <c r="AI2611" s="19">
        <v>4.9850930676257101E-2</v>
      </c>
      <c r="AJ2611" s="51">
        <v>18.712010274612101</v>
      </c>
      <c r="AK2611" s="19">
        <v>0.622579544000328</v>
      </c>
      <c r="AL2611" s="19">
        <v>5.0411920305123203E-2</v>
      </c>
      <c r="AM2611" s="51">
        <v>80.785464595421203</v>
      </c>
      <c r="AN2611" s="15"/>
      <c r="AO2611" s="22">
        <v>3.6556978096996297E-2</v>
      </c>
      <c r="AP2611" s="22">
        <v>-2.37082673384066E-2</v>
      </c>
      <c r="AQ2611" s="22">
        <v>0.140306192692224</v>
      </c>
      <c r="AR2611" s="22">
        <v>-0.100971928765794</v>
      </c>
      <c r="AS2611" s="20">
        <v>8</v>
      </c>
      <c r="AT2611" s="20">
        <v>4</v>
      </c>
      <c r="AU2611" s="20">
        <v>7</v>
      </c>
      <c r="AV2611" s="21">
        <v>5</v>
      </c>
      <c r="AW2611" s="15"/>
      <c r="AX2611" s="25">
        <v>0.13584567926445701</v>
      </c>
      <c r="AY2611" s="26">
        <v>1.04086030862709</v>
      </c>
      <c r="AZ2611" s="26">
        <v>0.97768953526883695</v>
      </c>
      <c r="BA2611" s="26">
        <v>1.63285690496741</v>
      </c>
      <c r="BB2611" s="85">
        <v>1.4058507825102399E-2</v>
      </c>
      <c r="BC2611" s="88">
        <v>-11.852551767005901</v>
      </c>
      <c r="BD2611" s="18">
        <v>43910</v>
      </c>
      <c r="BE2611" s="18">
        <v>43990</v>
      </c>
      <c r="BF2611" s="20"/>
      <c r="BG2611" s="18"/>
    </row>
    <row r="2612" spans="2:59" x14ac:dyDescent="0.25">
      <c r="B2612" s="14" t="s">
        <v>8019</v>
      </c>
      <c r="C2612" s="14" t="s">
        <v>8020</v>
      </c>
      <c r="D2612" s="14" t="s">
        <v>8008</v>
      </c>
      <c r="E2612" s="16" t="s">
        <v>55</v>
      </c>
      <c r="F2612" s="16" t="s">
        <v>172</v>
      </c>
      <c r="G2612" s="81" t="s">
        <v>38</v>
      </c>
      <c r="H2612" s="82" t="s">
        <v>327</v>
      </c>
      <c r="I2612" s="17" t="s">
        <v>411</v>
      </c>
      <c r="J2612" s="17" t="s">
        <v>8021</v>
      </c>
      <c r="L2612" s="18">
        <v>44022</v>
      </c>
      <c r="M2612" s="83">
        <v>909875.94148826599</v>
      </c>
      <c r="N2612" s="84">
        <v>909875.94148826599</v>
      </c>
      <c r="O2612" s="84">
        <v>1010077.05669594</v>
      </c>
      <c r="P2612" s="85">
        <f t="shared" si="40"/>
        <v>0.90079854349385824</v>
      </c>
      <c r="Q2612" s="18">
        <v>43910</v>
      </c>
      <c r="R2612" s="86">
        <v>0</v>
      </c>
      <c r="S2612" s="86">
        <v>0</v>
      </c>
      <c r="T2612" s="15"/>
      <c r="U2612" s="19">
        <v>-5.6475616274838103E-3</v>
      </c>
      <c r="V2612" s="51">
        <v>-0.52284324738138799</v>
      </c>
      <c r="W2612" s="19">
        <v>1.2669050211116001E-2</v>
      </c>
      <c r="X2612" s="51">
        <v>2.0558222721774699</v>
      </c>
      <c r="Y2612" s="19">
        <v>2.2296616929452302E-2</v>
      </c>
      <c r="Z2612" s="51">
        <v>21.5613351512002</v>
      </c>
      <c r="AA2612" s="19">
        <v>0.134798513528949</v>
      </c>
      <c r="AB2612" s="51">
        <v>34.0565182560822</v>
      </c>
      <c r="AC2612" s="19">
        <v>0.20146606028720301</v>
      </c>
      <c r="AD2612" s="51">
        <v>44.4324615270016</v>
      </c>
      <c r="AE2612" s="19">
        <v>0.20874379415559799</v>
      </c>
      <c r="AF2612" s="87">
        <v>38.651611464156304</v>
      </c>
      <c r="AG2612" s="19">
        <v>-4.2407761281574502E-2</v>
      </c>
      <c r="AH2612" s="51">
        <v>-6.0395971199832301</v>
      </c>
      <c r="AI2612" s="19">
        <v>4.9850930676257101E-2</v>
      </c>
      <c r="AJ2612" s="51">
        <v>18.712010274612101</v>
      </c>
      <c r="AK2612" s="19">
        <v>0.877658882925753</v>
      </c>
      <c r="AL2612" s="19">
        <v>7.6676776225213003E-2</v>
      </c>
      <c r="AM2612" s="51">
        <v>98.585288927424699</v>
      </c>
      <c r="AN2612" s="15"/>
      <c r="AO2612" s="22">
        <v>3.65569780988153E-2</v>
      </c>
      <c r="AP2612" s="22">
        <v>-2.37082673384066E-2</v>
      </c>
      <c r="AQ2612" s="22">
        <v>0.140306192692224</v>
      </c>
      <c r="AR2612" s="22">
        <v>-0.10097192876492</v>
      </c>
      <c r="AS2612" s="20">
        <v>8</v>
      </c>
      <c r="AT2612" s="20">
        <v>4</v>
      </c>
      <c r="AU2612" s="20">
        <v>7</v>
      </c>
      <c r="AV2612" s="21">
        <v>5</v>
      </c>
      <c r="AW2612" s="15"/>
      <c r="AX2612" s="25">
        <v>0.13584567926343899</v>
      </c>
      <c r="AY2612" s="26">
        <v>1.0408603086416399</v>
      </c>
      <c r="AZ2612" s="26">
        <v>0.977689535269747</v>
      </c>
      <c r="BA2612" s="26">
        <v>1.6328569049892401</v>
      </c>
      <c r="BB2612" s="85">
        <v>1.4058507824993301E-2</v>
      </c>
      <c r="BC2612" s="88">
        <v>-11.852551767005901</v>
      </c>
      <c r="BD2612" s="18">
        <v>43910</v>
      </c>
      <c r="BE2612" s="18">
        <v>43990</v>
      </c>
      <c r="BF2612" s="20"/>
      <c r="BG2612" s="18"/>
    </row>
    <row r="2613" spans="2:59" x14ac:dyDescent="0.25">
      <c r="B2613" s="14" t="s">
        <v>8022</v>
      </c>
      <c r="C2613" s="14" t="s">
        <v>8023</v>
      </c>
      <c r="D2613" s="14" t="s">
        <v>8008</v>
      </c>
      <c r="E2613" s="16" t="s">
        <v>83</v>
      </c>
      <c r="F2613" s="16" t="s">
        <v>172</v>
      </c>
      <c r="G2613" s="81" t="s">
        <v>38</v>
      </c>
      <c r="H2613" s="82" t="s">
        <v>327</v>
      </c>
      <c r="I2613" s="17" t="s">
        <v>411</v>
      </c>
      <c r="J2613" s="17" t="s">
        <v>8024</v>
      </c>
      <c r="L2613" s="18">
        <v>44022</v>
      </c>
      <c r="M2613" s="83">
        <v>1003720.93605042</v>
      </c>
      <c r="N2613" s="84">
        <v>1003720.93605042</v>
      </c>
      <c r="O2613" s="84">
        <v>1114256.8372249601</v>
      </c>
      <c r="P2613" s="85">
        <f t="shared" si="40"/>
        <v>0.90079854349395061</v>
      </c>
      <c r="Q2613" s="18">
        <v>43910</v>
      </c>
      <c r="R2613" s="86">
        <v>0</v>
      </c>
      <c r="S2613" s="86">
        <v>0</v>
      </c>
      <c r="T2613" s="15"/>
      <c r="U2613" s="19">
        <v>-5.6475616265743199E-3</v>
      </c>
      <c r="V2613" s="51">
        <v>-0.52284324729043896</v>
      </c>
      <c r="W2613" s="19">
        <v>1.2669050209296999E-2</v>
      </c>
      <c r="X2613" s="51">
        <v>2.0558222719955701</v>
      </c>
      <c r="Y2613" s="19">
        <v>2.2296616929452302E-2</v>
      </c>
      <c r="Z2613" s="51">
        <v>21.5613351512002</v>
      </c>
      <c r="AA2613" s="19">
        <v>0.134798513528949</v>
      </c>
      <c r="AB2613" s="51">
        <v>34.0565182560822</v>
      </c>
      <c r="AC2613" s="19">
        <v>0.20566707840946</v>
      </c>
      <c r="AD2613" s="51">
        <v>44.852563339227302</v>
      </c>
      <c r="AE2613" s="19">
        <v>0.21603962936205801</v>
      </c>
      <c r="AF2613" s="87">
        <v>39.381194984831403</v>
      </c>
      <c r="AG2613" s="19">
        <v>-4.2407761281574502E-2</v>
      </c>
      <c r="AH2613" s="51">
        <v>-6.0395971199832301</v>
      </c>
      <c r="AI2613" s="19">
        <v>4.9850930676257101E-2</v>
      </c>
      <c r="AJ2613" s="51">
        <v>18.712010274612101</v>
      </c>
      <c r="AK2613" s="19">
        <v>0.4512607154937</v>
      </c>
      <c r="AL2613" s="19">
        <v>7.9289843026344897E-2</v>
      </c>
      <c r="AM2613" s="51">
        <v>41.675051070167697</v>
      </c>
      <c r="AN2613" s="15"/>
      <c r="AO2613" s="22">
        <v>3.6556978096996297E-2</v>
      </c>
      <c r="AP2613" s="22">
        <v>-2.37082673384066E-2</v>
      </c>
      <c r="AQ2613" s="22">
        <v>0.140306192692224</v>
      </c>
      <c r="AR2613" s="22">
        <v>-0.100971928765794</v>
      </c>
      <c r="AS2613" s="20">
        <v>8</v>
      </c>
      <c r="AT2613" s="20">
        <v>4</v>
      </c>
      <c r="AU2613" s="20">
        <v>7</v>
      </c>
      <c r="AV2613" s="21">
        <v>5</v>
      </c>
      <c r="AW2613" s="15"/>
      <c r="AX2613" s="25">
        <v>0.135845679264748</v>
      </c>
      <c r="AY2613" s="26">
        <v>1.0408603086289101</v>
      </c>
      <c r="AZ2613" s="26">
        <v>0.977689535269747</v>
      </c>
      <c r="BA2613" s="26">
        <v>1.63285690497105</v>
      </c>
      <c r="BB2613" s="85">
        <v>1.40585078251206E-2</v>
      </c>
      <c r="BC2613" s="88">
        <v>-11.852551767064099</v>
      </c>
      <c r="BD2613" s="18">
        <v>43910</v>
      </c>
      <c r="BE2613" s="18">
        <v>43990</v>
      </c>
      <c r="BF2613" s="20"/>
      <c r="BG2613" s="18"/>
    </row>
    <row r="2614" spans="2:59" x14ac:dyDescent="0.25">
      <c r="B2614" s="14" t="s">
        <v>8025</v>
      </c>
      <c r="C2614" s="14" t="s">
        <v>8026</v>
      </c>
      <c r="D2614" s="14" t="s">
        <v>8008</v>
      </c>
      <c r="E2614" s="16" t="s">
        <v>458</v>
      </c>
      <c r="F2614" s="16" t="s">
        <v>172</v>
      </c>
      <c r="G2614" s="81" t="s">
        <v>38</v>
      </c>
      <c r="H2614" s="82" t="s">
        <v>327</v>
      </c>
      <c r="I2614" s="17" t="s">
        <v>411</v>
      </c>
      <c r="J2614" s="17" t="s">
        <v>8027</v>
      </c>
      <c r="L2614" s="18">
        <v>44022</v>
      </c>
      <c r="M2614" s="83">
        <v>745577.88020992302</v>
      </c>
      <c r="N2614" s="84">
        <v>745577.88020992302</v>
      </c>
      <c r="O2614" s="84">
        <v>1116023.909832</v>
      </c>
      <c r="P2614" s="85">
        <f t="shared" si="40"/>
        <v>0.66806622478380251</v>
      </c>
      <c r="Q2614" s="18">
        <v>43844</v>
      </c>
      <c r="R2614" s="86">
        <v>220179.67419409199</v>
      </c>
      <c r="S2614" s="86">
        <v>415793.64009374997</v>
      </c>
      <c r="T2614" s="15"/>
      <c r="U2614" s="19">
        <v>1.91050891771738E-3</v>
      </c>
      <c r="V2614" s="51">
        <v>0.23296380713873099</v>
      </c>
      <c r="W2614" s="19">
        <v>-4.0525685850297997E-2</v>
      </c>
      <c r="X2614" s="51">
        <v>-3.2636513339639399</v>
      </c>
      <c r="Y2614" s="19">
        <v>-0.31899514207645602</v>
      </c>
      <c r="Z2614" s="51">
        <v>-12.567840749397901</v>
      </c>
      <c r="AA2614" s="19">
        <v>-0.247701312933641</v>
      </c>
      <c r="AB2614" s="51">
        <v>-4.1934643902059197</v>
      </c>
      <c r="AC2614" s="19">
        <v>-0.114521045490692</v>
      </c>
      <c r="AD2614" s="51">
        <v>12.833750949183001</v>
      </c>
      <c r="AE2614" s="19">
        <v>-0.135919516425929</v>
      </c>
      <c r="AF2614" s="87">
        <v>4.1852804060035904</v>
      </c>
      <c r="AG2614" s="19">
        <v>-1.0970616895065199E-3</v>
      </c>
      <c r="AH2614" s="51">
        <v>-1.90852716077643</v>
      </c>
      <c r="AI2614" s="19">
        <v>-0.30184234308137098</v>
      </c>
      <c r="AJ2614" s="51">
        <v>-16.457317101158001</v>
      </c>
      <c r="AK2614" s="19">
        <v>8.3043361093586995E-2</v>
      </c>
      <c r="AL2614" s="19">
        <v>1.6018886224628701E-2</v>
      </c>
      <c r="AM2614" s="51">
        <v>1.51592996735417</v>
      </c>
      <c r="AN2614" s="15"/>
      <c r="AO2614" s="22">
        <v>0.126450177307561</v>
      </c>
      <c r="AP2614" s="22">
        <v>-0.14582899103785199</v>
      </c>
      <c r="AQ2614" s="22">
        <v>8.5404614143044497E-2</v>
      </c>
      <c r="AR2614" s="22">
        <v>-0.32177896373381398</v>
      </c>
      <c r="AS2614" s="20">
        <v>7</v>
      </c>
      <c r="AT2614" s="20">
        <v>5</v>
      </c>
      <c r="AU2614" s="20">
        <v>5</v>
      </c>
      <c r="AV2614" s="21">
        <v>7</v>
      </c>
      <c r="AW2614" s="15"/>
      <c r="AX2614" s="25">
        <v>0.46052114643098302</v>
      </c>
      <c r="AY2614" s="26">
        <v>-0.397122162858977</v>
      </c>
      <c r="AZ2614" s="26">
        <v>-4.5616397635342303E-2</v>
      </c>
      <c r="BA2614" s="26">
        <v>-0.52575989291290204</v>
      </c>
      <c r="BB2614" s="85">
        <v>4.6733236270956699E-2</v>
      </c>
      <c r="BC2614" s="88">
        <v>-47.740221892483497</v>
      </c>
      <c r="BD2614" s="18">
        <v>43844</v>
      </c>
      <c r="BE2614" s="18">
        <v>43913</v>
      </c>
      <c r="BF2614" s="20"/>
      <c r="BG2614" s="18"/>
    </row>
    <row r="2615" spans="2:59" x14ac:dyDescent="0.25">
      <c r="B2615" s="14" t="s">
        <v>8028</v>
      </c>
      <c r="C2615" s="14" t="s">
        <v>8029</v>
      </c>
      <c r="D2615" s="14" t="s">
        <v>8008</v>
      </c>
      <c r="E2615" s="16" t="s">
        <v>59</v>
      </c>
      <c r="F2615" s="16" t="s">
        <v>172</v>
      </c>
      <c r="G2615" s="81" t="s">
        <v>38</v>
      </c>
      <c r="H2615" s="82" t="s">
        <v>327</v>
      </c>
      <c r="I2615" s="17" t="s">
        <v>411</v>
      </c>
      <c r="J2615" s="17" t="s">
        <v>8030</v>
      </c>
      <c r="L2615" s="18">
        <v>44022</v>
      </c>
      <c r="M2615" s="83">
        <v>615.69842400029302</v>
      </c>
      <c r="N2615" s="84">
        <v>615.69842400029302</v>
      </c>
      <c r="O2615" s="84">
        <v>909.62890200037498</v>
      </c>
      <c r="P2615" s="85">
        <f t="shared" si="40"/>
        <v>0.67686770137393815</v>
      </c>
      <c r="Q2615" s="18">
        <v>43844</v>
      </c>
      <c r="R2615" s="86">
        <v>605262.51551367203</v>
      </c>
      <c r="S2615" s="86">
        <v>794824.10582714796</v>
      </c>
      <c r="T2615" s="15"/>
      <c r="U2615" s="19">
        <v>1.9856454218825101E-3</v>
      </c>
      <c r="V2615" s="51">
        <v>0.240477457555244</v>
      </c>
      <c r="W2615" s="19">
        <v>-3.8367321020814402E-2</v>
      </c>
      <c r="X2615" s="51">
        <v>-3.0478148510155698</v>
      </c>
      <c r="Y2615" s="19">
        <v>-0.30982271944609202</v>
      </c>
      <c r="Z2615" s="51">
        <v>-11.6505984863616</v>
      </c>
      <c r="AA2615" s="19">
        <v>-0.22691176433174401</v>
      </c>
      <c r="AB2615" s="51">
        <v>-2.1145095300162202</v>
      </c>
      <c r="AC2615" s="19">
        <v>-6.4931746174843305E-2</v>
      </c>
      <c r="AD2615" s="51">
        <v>17.792680880782399</v>
      </c>
      <c r="AE2615" s="19">
        <v>-6.3544414252683104E-2</v>
      </c>
      <c r="AF2615" s="87">
        <v>11.422790623328201</v>
      </c>
      <c r="AG2615" s="19">
        <v>-5.3054967611387805E-4</v>
      </c>
      <c r="AH2615" s="51">
        <v>-1.8518759594371701</v>
      </c>
      <c r="AI2615" s="19">
        <v>-0.29206969777355002</v>
      </c>
      <c r="AJ2615" s="51">
        <v>-15.4800525703613</v>
      </c>
      <c r="AK2615" s="19">
        <v>-0.38430157599970699</v>
      </c>
      <c r="AL2615" s="19">
        <v>-4.80874003779172E-2</v>
      </c>
      <c r="AM2615" s="51">
        <v>-19.9026474045531</v>
      </c>
      <c r="AN2615" s="15"/>
      <c r="AO2615" s="22">
        <v>0.12648855735460501</v>
      </c>
      <c r="AP2615" s="22">
        <v>-0.14558500104074501</v>
      </c>
      <c r="AQ2615" s="22">
        <v>8.7821319459180799E-2</v>
      </c>
      <c r="AR2615" s="22">
        <v>-0.320183910720516</v>
      </c>
      <c r="AS2615" s="20">
        <v>7</v>
      </c>
      <c r="AT2615" s="20">
        <v>5</v>
      </c>
      <c r="AU2615" s="20">
        <v>5</v>
      </c>
      <c r="AV2615" s="21">
        <v>7</v>
      </c>
      <c r="AW2615" s="15"/>
      <c r="AX2615" s="25">
        <v>0.46036155184498101</v>
      </c>
      <c r="AY2615" s="26">
        <v>-0.35109870628048201</v>
      </c>
      <c r="AZ2615" s="26">
        <v>2.4823971237850601E-2</v>
      </c>
      <c r="BA2615" s="26">
        <v>-0.46576025240892699</v>
      </c>
      <c r="BB2615" s="85">
        <v>4.67229638965364E-2</v>
      </c>
      <c r="BC2615" s="88">
        <v>-47.459099535131799</v>
      </c>
      <c r="BD2615" s="18">
        <v>43844</v>
      </c>
      <c r="BE2615" s="18">
        <v>43913</v>
      </c>
      <c r="BF2615" s="20"/>
      <c r="BG2615" s="18"/>
    </row>
    <row r="2616" spans="2:59" x14ac:dyDescent="0.25">
      <c r="B2616" s="14" t="s">
        <v>8031</v>
      </c>
      <c r="C2616" s="14" t="s">
        <v>8032</v>
      </c>
      <c r="D2616" s="14" t="s">
        <v>8008</v>
      </c>
      <c r="E2616" s="16" t="s">
        <v>177</v>
      </c>
      <c r="F2616" s="16" t="s">
        <v>172</v>
      </c>
      <c r="G2616" s="81" t="s">
        <v>38</v>
      </c>
      <c r="H2616" s="82" t="s">
        <v>327</v>
      </c>
      <c r="I2616" s="17" t="s">
        <v>411</v>
      </c>
      <c r="J2616" s="17" t="s">
        <v>8033</v>
      </c>
      <c r="L2616" s="18">
        <v>44022</v>
      </c>
      <c r="M2616" s="83">
        <v>546333.38301563298</v>
      </c>
      <c r="N2616" s="84">
        <v>546333.38301563298</v>
      </c>
      <c r="O2616" s="84">
        <v>806995.97924423194</v>
      </c>
      <c r="P2616" s="85">
        <f t="shared" si="40"/>
        <v>0.6769964127049124</v>
      </c>
      <c r="Q2616" s="18">
        <v>43844</v>
      </c>
      <c r="R2616" s="86">
        <v>615146.32012499997</v>
      </c>
      <c r="S2616" s="86">
        <v>817036.01020312496</v>
      </c>
      <c r="T2616" s="15"/>
      <c r="U2616" s="19">
        <v>1.9853051144309601E-3</v>
      </c>
      <c r="V2616" s="51">
        <v>0.24044342681008901</v>
      </c>
      <c r="W2616" s="19">
        <v>-3.83763615627686E-2</v>
      </c>
      <c r="X2616" s="51">
        <v>-3.0487189052109902</v>
      </c>
      <c r="Y2616" s="19">
        <v>-0.309686027065327</v>
      </c>
      <c r="Z2616" s="51">
        <v>-11.636929248285</v>
      </c>
      <c r="AA2616" s="19">
        <v>-0.22685093096515599</v>
      </c>
      <c r="AB2616" s="51">
        <v>-2.1084261933574502</v>
      </c>
      <c r="AC2616" s="19">
        <v>-6.4793154047074503E-2</v>
      </c>
      <c r="AD2616" s="51">
        <v>17.806540093559299</v>
      </c>
      <c r="AE2616" s="19"/>
      <c r="AF2616" s="87"/>
      <c r="AG2616" s="19">
        <v>-3.5168945851182798E-4</v>
      </c>
      <c r="AH2616" s="51">
        <v>-1.8339899376769599</v>
      </c>
      <c r="AI2616" s="19">
        <v>-0.29177069656259802</v>
      </c>
      <c r="AJ2616" s="51">
        <v>-15.4501524492662</v>
      </c>
      <c r="AK2616" s="19">
        <v>-0.118362085244444</v>
      </c>
      <c r="AL2616" s="19">
        <v>-4.3547079187192098E-2</v>
      </c>
      <c r="AM2616" s="51">
        <v>14.6590871055087</v>
      </c>
      <c r="AN2616" s="15"/>
      <c r="AO2616" s="22">
        <v>0.126534289664123</v>
      </c>
      <c r="AP2616" s="22">
        <v>-0.145637837294053</v>
      </c>
      <c r="AQ2616" s="22">
        <v>8.7843065686756705E-2</v>
      </c>
      <c r="AR2616" s="22">
        <v>-0.32020867512445</v>
      </c>
      <c r="AS2616" s="20">
        <v>7</v>
      </c>
      <c r="AT2616" s="20">
        <v>5</v>
      </c>
      <c r="AU2616" s="20">
        <v>5</v>
      </c>
      <c r="AV2616" s="21">
        <v>7</v>
      </c>
      <c r="AW2616" s="15"/>
      <c r="AX2616" s="25">
        <v>0.46039814932970302</v>
      </c>
      <c r="AY2616" s="26">
        <v>-0.35050930775469202</v>
      </c>
      <c r="AZ2616" s="26">
        <v>2.5675078341009801E-2</v>
      </c>
      <c r="BA2616" s="26">
        <v>-0.46498761503244201</v>
      </c>
      <c r="BB2616" s="85">
        <v>4.6726337442596598E-2</v>
      </c>
      <c r="BC2616" s="88">
        <v>-47.470539672125597</v>
      </c>
      <c r="BD2616" s="18">
        <v>43844</v>
      </c>
      <c r="BE2616" s="18">
        <v>43913</v>
      </c>
      <c r="BF2616" s="20"/>
      <c r="BG2616" s="18"/>
    </row>
    <row r="2617" spans="2:59" x14ac:dyDescent="0.25">
      <c r="B2617" s="14" t="s">
        <v>8034</v>
      </c>
      <c r="C2617" s="14" t="s">
        <v>8035</v>
      </c>
      <c r="D2617" s="14" t="s">
        <v>8008</v>
      </c>
      <c r="E2617" s="16" t="s">
        <v>2879</v>
      </c>
      <c r="F2617" s="16" t="s">
        <v>172</v>
      </c>
      <c r="G2617" s="81" t="s">
        <v>38</v>
      </c>
      <c r="H2617" s="82" t="s">
        <v>327</v>
      </c>
      <c r="I2617" s="17" t="s">
        <v>411</v>
      </c>
      <c r="J2617" s="17" t="s">
        <v>8036</v>
      </c>
      <c r="L2617" s="18">
        <v>44022</v>
      </c>
      <c r="M2617" s="83">
        <v>700603.98713970196</v>
      </c>
      <c r="N2617" s="84">
        <v>700603.98713970196</v>
      </c>
      <c r="O2617" s="84">
        <v>1031002.8086280799</v>
      </c>
      <c r="P2617" s="85">
        <f t="shared" si="40"/>
        <v>0.67953644866590779</v>
      </c>
      <c r="Q2617" s="18">
        <v>43844</v>
      </c>
      <c r="R2617" s="86">
        <v>1913734.7295703101</v>
      </c>
      <c r="S2617" s="86">
        <v>2656697.0537929698</v>
      </c>
      <c r="T2617" s="15"/>
      <c r="U2617" s="19">
        <v>2.0063671781827002E-3</v>
      </c>
      <c r="V2617" s="51">
        <v>0.24254963318526301</v>
      </c>
      <c r="W2617" s="19">
        <v>-3.77687696291105E-2</v>
      </c>
      <c r="X2617" s="51">
        <v>-2.9879597118451802</v>
      </c>
      <c r="Y2617" s="19">
        <v>-0.30703773664397899</v>
      </c>
      <c r="Z2617" s="51">
        <v>-11.372100206150201</v>
      </c>
      <c r="AA2617" s="19">
        <v>-0.22086735033837601</v>
      </c>
      <c r="AB2617" s="51">
        <v>-1.5100681306794299</v>
      </c>
      <c r="AC2617" s="19">
        <v>-5.0268768413879998E-2</v>
      </c>
      <c r="AD2617" s="51">
        <v>19.258978656871498</v>
      </c>
      <c r="AE2617" s="19">
        <v>-4.0207524943107302E-2</v>
      </c>
      <c r="AF2617" s="87">
        <v>13.7564795542858</v>
      </c>
      <c r="AG2617" s="19">
        <v>-1.4132409614831001E-4</v>
      </c>
      <c r="AH2617" s="51">
        <v>-1.8129534014406099</v>
      </c>
      <c r="AI2617" s="19">
        <v>-0.28890405369747901</v>
      </c>
      <c r="AJ2617" s="51">
        <v>-15.1634881627542</v>
      </c>
      <c r="AK2617" s="19">
        <v>4.5131628461604102E-2</v>
      </c>
      <c r="AL2617" s="19">
        <v>1.2258530747203599E-2</v>
      </c>
      <c r="AM2617" s="51">
        <v>7.9651134905361696</v>
      </c>
      <c r="AN2617" s="15"/>
      <c r="AO2617" s="22">
        <v>0.12655796264341901</v>
      </c>
      <c r="AP2617" s="22">
        <v>-0.14558384608608299</v>
      </c>
      <c r="AQ2617" s="22">
        <v>8.8531983779830598E-2</v>
      </c>
      <c r="AR2617" s="22">
        <v>-0.31976519914693202</v>
      </c>
      <c r="AS2617" s="20">
        <v>7</v>
      </c>
      <c r="AT2617" s="20">
        <v>5</v>
      </c>
      <c r="AU2617" s="20">
        <v>5</v>
      </c>
      <c r="AV2617" s="21">
        <v>7</v>
      </c>
      <c r="AW2617" s="15"/>
      <c r="AX2617" s="25">
        <v>0.460363767445087</v>
      </c>
      <c r="AY2617" s="26">
        <v>-0.33713676747038301</v>
      </c>
      <c r="AZ2617" s="26">
        <v>4.6124089342129103E-2</v>
      </c>
      <c r="BA2617" s="26">
        <v>-0.44750260656383001</v>
      </c>
      <c r="BB2617" s="85">
        <v>4.6724422954648598E-2</v>
      </c>
      <c r="BC2617" s="88">
        <v>-47.394229659112199</v>
      </c>
      <c r="BD2617" s="18">
        <v>43844</v>
      </c>
      <c r="BE2617" s="18">
        <v>43913</v>
      </c>
      <c r="BF2617" s="20"/>
      <c r="BG2617" s="18"/>
    </row>
    <row r="2618" spans="2:59" x14ac:dyDescent="0.25">
      <c r="B2618" s="14" t="s">
        <v>8037</v>
      </c>
      <c r="C2618" s="14" t="s">
        <v>8038</v>
      </c>
      <c r="D2618" s="14" t="s">
        <v>8008</v>
      </c>
      <c r="E2618" s="16" t="s">
        <v>505</v>
      </c>
      <c r="F2618" s="16" t="s">
        <v>172</v>
      </c>
      <c r="G2618" s="81" t="s">
        <v>38</v>
      </c>
      <c r="H2618" s="82" t="s">
        <v>327</v>
      </c>
      <c r="I2618" s="17" t="s">
        <v>411</v>
      </c>
      <c r="J2618" s="17" t="s">
        <v>8039</v>
      </c>
      <c r="L2618" s="18">
        <v>44022</v>
      </c>
      <c r="M2618" s="83">
        <v>811331.67326355004</v>
      </c>
      <c r="N2618" s="84">
        <v>811331.67326355004</v>
      </c>
      <c r="O2618" s="84">
        <v>1204165.60508347</v>
      </c>
      <c r="P2618" s="85">
        <f t="shared" si="40"/>
        <v>0.67377084168361578</v>
      </c>
      <c r="Q2618" s="18">
        <v>43844</v>
      </c>
      <c r="R2618" s="86">
        <v>205.105123800039</v>
      </c>
      <c r="S2618" s="86">
        <v>10886.1775636902</v>
      </c>
      <c r="T2618" s="15"/>
      <c r="U2618" s="19">
        <v>1.91535987869429E-3</v>
      </c>
      <c r="V2618" s="51">
        <v>0.23344890323642201</v>
      </c>
      <c r="W2618" s="19">
        <v>-3.9113203591114101E-2</v>
      </c>
      <c r="X2618" s="51">
        <v>-3.1224031080455501</v>
      </c>
      <c r="Y2618" s="19">
        <v>-0.31303086272702801</v>
      </c>
      <c r="Z2618" s="51">
        <v>-11.9714128144551</v>
      </c>
      <c r="AA2618" s="19">
        <v>-0.23534684856363999</v>
      </c>
      <c r="AB2618" s="51">
        <v>-2.9580179532058501</v>
      </c>
      <c r="AC2618" s="19">
        <v>-8.7255554107250693E-2</v>
      </c>
      <c r="AD2618" s="51">
        <v>15.5603000875271</v>
      </c>
      <c r="AE2618" s="19">
        <v>-9.6744137763453197E-2</v>
      </c>
      <c r="AF2618" s="87">
        <v>8.1028182722511701</v>
      </c>
      <c r="AG2618" s="19">
        <v>-6.1616540006070896E-4</v>
      </c>
      <c r="AH2618" s="51">
        <v>-1.86043753183185</v>
      </c>
      <c r="AI2618" s="19">
        <v>-0.295363664059551</v>
      </c>
      <c r="AJ2618" s="51">
        <v>-15.809449198961399</v>
      </c>
      <c r="AK2618" s="19">
        <v>0.131413703979051</v>
      </c>
      <c r="AL2618" s="19">
        <v>2.5326589362521201E-2</v>
      </c>
      <c r="AM2618" s="51">
        <v>5.5417106072200104</v>
      </c>
      <c r="AN2618" s="15"/>
      <c r="AO2618" s="22">
        <v>0.12654007232966299</v>
      </c>
      <c r="AP2618" s="22">
        <v>-0.145654964846472</v>
      </c>
      <c r="AQ2618" s="22">
        <v>8.6744279744452799E-2</v>
      </c>
      <c r="AR2618" s="22">
        <v>-0.32081006254185901</v>
      </c>
      <c r="AS2618" s="20">
        <v>7</v>
      </c>
      <c r="AT2618" s="20">
        <v>5</v>
      </c>
      <c r="AU2618" s="20">
        <v>5</v>
      </c>
      <c r="AV2618" s="21">
        <v>7</v>
      </c>
      <c r="AW2618" s="15"/>
      <c r="AX2618" s="25">
        <v>0.46044713149080102</v>
      </c>
      <c r="AY2618" s="26">
        <v>-0.36945126658338301</v>
      </c>
      <c r="AZ2618" s="26">
        <v>-3.4953362821745801E-3</v>
      </c>
      <c r="BA2618" s="26">
        <v>-0.489737628389321</v>
      </c>
      <c r="BB2618" s="85">
        <v>4.6729643678045302E-2</v>
      </c>
      <c r="BC2618" s="88">
        <v>-47.580456307856402</v>
      </c>
      <c r="BD2618" s="18">
        <v>43844</v>
      </c>
      <c r="BE2618" s="18">
        <v>43913</v>
      </c>
      <c r="BF2618" s="20"/>
      <c r="BG2618" s="18"/>
    </row>
    <row r="2619" spans="2:59" x14ac:dyDescent="0.25">
      <c r="B2619" s="14" t="s">
        <v>8040</v>
      </c>
      <c r="C2619" s="14" t="s">
        <v>8041</v>
      </c>
      <c r="D2619" s="14" t="s">
        <v>8042</v>
      </c>
      <c r="E2619" s="16" t="s">
        <v>36</v>
      </c>
      <c r="F2619" s="16" t="s">
        <v>172</v>
      </c>
      <c r="G2619" s="81" t="s">
        <v>205</v>
      </c>
      <c r="H2619" s="82" t="s">
        <v>173</v>
      </c>
      <c r="I2619" s="17" t="s">
        <v>31</v>
      </c>
      <c r="J2619" s="17" t="s">
        <v>8043</v>
      </c>
      <c r="L2619" s="18">
        <v>44022</v>
      </c>
      <c r="M2619" s="83">
        <v>1911.7221000008301</v>
      </c>
      <c r="N2619" s="84">
        <v>1911.7221000008301</v>
      </c>
      <c r="O2619" s="84">
        <v>1980.4691000003399</v>
      </c>
      <c r="P2619" s="85">
        <f t="shared" si="40"/>
        <v>0.96528751698297233</v>
      </c>
      <c r="Q2619" s="18">
        <v>43871</v>
      </c>
      <c r="R2619" s="86">
        <v>76585009.005999997</v>
      </c>
      <c r="S2619" s="86">
        <v>62718235.056249999</v>
      </c>
      <c r="T2619" s="15"/>
      <c r="U2619" s="19">
        <v>1.00811772244924E-3</v>
      </c>
      <c r="V2619" s="51">
        <v>0.14272468761191701</v>
      </c>
      <c r="W2619" s="19">
        <v>1.5942141124469299E-2</v>
      </c>
      <c r="X2619" s="51">
        <v>2.3831313635128</v>
      </c>
      <c r="Y2619" s="19">
        <v>-2.3621927000931499E-2</v>
      </c>
      <c r="Z2619" s="51">
        <v>16.9694807581545</v>
      </c>
      <c r="AA2619" s="19">
        <v>5.9171469983994003E-3</v>
      </c>
      <c r="AB2619" s="51">
        <v>21.1683816029981</v>
      </c>
      <c r="AC2619" s="19">
        <v>5.2640386036728201E-2</v>
      </c>
      <c r="AD2619" s="51">
        <v>29.549894101917701</v>
      </c>
      <c r="AE2619" s="19">
        <v>6.2309685839864001E-2</v>
      </c>
      <c r="AF2619" s="87">
        <v>24.008200632582898</v>
      </c>
      <c r="AG2619" s="19">
        <v>-1.46000247696065E-3</v>
      </c>
      <c r="AH2619" s="51">
        <v>-1.9448212395218401</v>
      </c>
      <c r="AI2619" s="19">
        <v>-1.55681790329254E-2</v>
      </c>
      <c r="AJ2619" s="51">
        <v>12.170099303708399</v>
      </c>
      <c r="AK2619" s="19">
        <v>0.56963569634186595</v>
      </c>
      <c r="AL2619" s="19">
        <v>3.6678385973573299E-2</v>
      </c>
      <c r="AM2619" s="51">
        <v>23.421555643668398</v>
      </c>
      <c r="AN2619" s="15"/>
      <c r="AO2619" s="22">
        <v>7.9892452577041695E-3</v>
      </c>
      <c r="AP2619" s="22">
        <v>-2.1901372128013501E-2</v>
      </c>
      <c r="AQ2619" s="22">
        <v>3.2372778605349602E-2</v>
      </c>
      <c r="AR2619" s="22">
        <v>-7.5673970170100802E-2</v>
      </c>
      <c r="AS2619" s="20">
        <v>9</v>
      </c>
      <c r="AT2619" s="20">
        <v>3</v>
      </c>
      <c r="AU2619" s="20">
        <v>7</v>
      </c>
      <c r="AV2619" s="21">
        <v>5</v>
      </c>
      <c r="AW2619" s="15"/>
      <c r="AX2619" s="25">
        <v>4.7175615536252699E-2</v>
      </c>
      <c r="AY2619" s="26">
        <v>-0.38660166769295801</v>
      </c>
      <c r="AZ2619" s="26">
        <v>0.58236697262964299</v>
      </c>
      <c r="BA2619" s="26">
        <v>-0.47076139133832801</v>
      </c>
      <c r="BB2619" s="85">
        <v>4.8543883568299903E-3</v>
      </c>
      <c r="BC2619" s="88">
        <v>-10.170055165188399</v>
      </c>
      <c r="BD2619" s="18">
        <v>43871</v>
      </c>
      <c r="BE2619" s="18">
        <v>43914</v>
      </c>
      <c r="BF2619" s="20"/>
      <c r="BG2619" s="18"/>
    </row>
    <row r="2620" spans="2:59" x14ac:dyDescent="0.25">
      <c r="B2620" s="14" t="s">
        <v>8044</v>
      </c>
      <c r="C2620" s="14" t="s">
        <v>8045</v>
      </c>
      <c r="D2620" s="14" t="s">
        <v>8042</v>
      </c>
      <c r="E2620" s="16" t="s">
        <v>43</v>
      </c>
      <c r="F2620" s="16" t="s">
        <v>172</v>
      </c>
      <c r="G2620" s="81" t="s">
        <v>205</v>
      </c>
      <c r="H2620" s="82" t="s">
        <v>173</v>
      </c>
      <c r="I2620" s="17" t="s">
        <v>31</v>
      </c>
      <c r="J2620" s="17" t="s">
        <v>8046</v>
      </c>
      <c r="L2620" s="18">
        <v>44022</v>
      </c>
      <c r="M2620" s="83">
        <v>1635.8956000004</v>
      </c>
      <c r="N2620" s="84">
        <v>1635.8956000004</v>
      </c>
      <c r="O2620" s="84">
        <v>1690.3256999999301</v>
      </c>
      <c r="P2620" s="85">
        <f t="shared" si="40"/>
        <v>0.9677990460657776</v>
      </c>
      <c r="Q2620" s="18">
        <v>43871</v>
      </c>
      <c r="R2620" s="86">
        <v>64182014.446999997</v>
      </c>
      <c r="S2620" s="86">
        <v>57264542.0295</v>
      </c>
      <c r="T2620" s="15"/>
      <c r="U2620" s="19">
        <v>1.0253822019876699E-3</v>
      </c>
      <c r="V2620" s="51">
        <v>0.14445113556576</v>
      </c>
      <c r="W2620" s="19">
        <v>1.6466692870380901E-2</v>
      </c>
      <c r="X2620" s="51">
        <v>2.4355865381039599</v>
      </c>
      <c r="Y2620" s="19">
        <v>-2.05590354398737E-2</v>
      </c>
      <c r="Z2620" s="51">
        <v>17.275769914267599</v>
      </c>
      <c r="AA2620" s="19">
        <v>1.2282630763365899E-2</v>
      </c>
      <c r="AB2620" s="51">
        <v>21.804929979494801</v>
      </c>
      <c r="AC2620" s="19">
        <v>6.6511260756669799E-2</v>
      </c>
      <c r="AD2620" s="51">
        <v>30.9369815739337</v>
      </c>
      <c r="AE2620" s="19">
        <v>8.3652659208455604E-2</v>
      </c>
      <c r="AF2620" s="87">
        <v>26.142497969442001</v>
      </c>
      <c r="AG2620" s="19">
        <v>-1.2880909125669901E-3</v>
      </c>
      <c r="AH2620" s="51">
        <v>-1.92763008308248</v>
      </c>
      <c r="AI2620" s="19">
        <v>-1.2310082458498101E-2</v>
      </c>
      <c r="AJ2620" s="51">
        <v>12.4959089611511</v>
      </c>
      <c r="AK2620" s="19">
        <v>0.63589560000051304</v>
      </c>
      <c r="AL2620" s="19">
        <v>4.0108772755047498E-2</v>
      </c>
      <c r="AM2620" s="51">
        <v>30.0475460095331</v>
      </c>
      <c r="AN2620" s="15"/>
      <c r="AO2620" s="22">
        <v>8.0066211066878203E-3</v>
      </c>
      <c r="AP2620" s="22">
        <v>-2.18844976834589E-2</v>
      </c>
      <c r="AQ2620" s="22">
        <v>3.2905990099607201E-2</v>
      </c>
      <c r="AR2620" s="22">
        <v>-7.5180639978498207E-2</v>
      </c>
      <c r="AS2620" s="20">
        <v>9</v>
      </c>
      <c r="AT2620" s="20">
        <v>3</v>
      </c>
      <c r="AU2620" s="20">
        <v>7</v>
      </c>
      <c r="AV2620" s="21">
        <v>5</v>
      </c>
      <c r="AW2620" s="15"/>
      <c r="AX2620" s="25">
        <v>4.7184046046313599E-2</v>
      </c>
      <c r="AY2620" s="26">
        <v>-0.26241744907702003</v>
      </c>
      <c r="AZ2620" s="26">
        <v>0.604056406814379</v>
      </c>
      <c r="BA2620" s="26">
        <v>-0.32059523814223201</v>
      </c>
      <c r="BB2620" s="85">
        <v>4.8553483960904502E-3</v>
      </c>
      <c r="BC2620" s="88">
        <v>-10.103555782174199</v>
      </c>
      <c r="BD2620" s="18">
        <v>43871</v>
      </c>
      <c r="BE2620" s="18">
        <v>43914</v>
      </c>
      <c r="BF2620" s="20"/>
      <c r="BG2620" s="18"/>
    </row>
    <row r="2621" spans="2:59" x14ac:dyDescent="0.25">
      <c r="B2621" s="14" t="s">
        <v>8047</v>
      </c>
      <c r="C2621" s="14" t="s">
        <v>8048</v>
      </c>
      <c r="D2621" s="14" t="s">
        <v>8042</v>
      </c>
      <c r="E2621" s="16" t="s">
        <v>47</v>
      </c>
      <c r="F2621" s="16" t="s">
        <v>172</v>
      </c>
      <c r="G2621" s="81" t="s">
        <v>205</v>
      </c>
      <c r="H2621" s="82" t="s">
        <v>173</v>
      </c>
      <c r="I2621" s="17" t="s">
        <v>31</v>
      </c>
      <c r="J2621" s="17" t="s">
        <v>8049</v>
      </c>
      <c r="L2621" s="18">
        <v>44022</v>
      </c>
      <c r="M2621" s="83">
        <v>1194.5940000005101</v>
      </c>
      <c r="N2621" s="84">
        <v>1194.5940000005101</v>
      </c>
      <c r="O2621" s="84">
        <v>1194.5940000005101</v>
      </c>
      <c r="P2621" s="85">
        <f t="shared" si="40"/>
        <v>1</v>
      </c>
      <c r="Q2621" s="18">
        <v>44022</v>
      </c>
      <c r="R2621" s="86">
        <v>0</v>
      </c>
      <c r="S2621" s="86">
        <v>0</v>
      </c>
      <c r="T2621" s="15"/>
      <c r="U2621" s="19">
        <v>0</v>
      </c>
      <c r="V2621" s="51">
        <v>4.1912915366992799E-2</v>
      </c>
      <c r="W2621" s="19">
        <v>0</v>
      </c>
      <c r="X2621" s="51">
        <v>0.78891725106586796</v>
      </c>
      <c r="Y2621" s="19">
        <v>0</v>
      </c>
      <c r="Z2621" s="51">
        <v>19.3316734582477</v>
      </c>
      <c r="AA2621" s="19">
        <v>0</v>
      </c>
      <c r="AB2621" s="51">
        <v>20.576666903158198</v>
      </c>
      <c r="AC2621" s="19">
        <v>0</v>
      </c>
      <c r="AD2621" s="51">
        <v>24.2858554982522</v>
      </c>
      <c r="AE2621" s="19">
        <v>0</v>
      </c>
      <c r="AF2621" s="87">
        <v>17.777232048596499</v>
      </c>
      <c r="AG2621" s="19">
        <v>0</v>
      </c>
      <c r="AH2621" s="51">
        <v>-1.79882099182578</v>
      </c>
      <c r="AI2621" s="19">
        <v>0</v>
      </c>
      <c r="AJ2621" s="51">
        <v>13.726917206993701</v>
      </c>
      <c r="AK2621" s="19">
        <v>0.194594000000507</v>
      </c>
      <c r="AL2621" s="19">
        <v>1.57292520889314E-2</v>
      </c>
      <c r="AM2621" s="51">
        <v>-11.216922464344</v>
      </c>
      <c r="AN2621" s="15"/>
      <c r="AO2621" s="22">
        <v>0</v>
      </c>
      <c r="AP2621" s="22">
        <v>0</v>
      </c>
      <c r="AQ2621" s="22">
        <v>0</v>
      </c>
      <c r="AR2621" s="22">
        <v>0</v>
      </c>
      <c r="AS2621" s="20">
        <v>0</v>
      </c>
      <c r="AT2621" s="20">
        <v>0</v>
      </c>
      <c r="AU2621" s="20">
        <v>7</v>
      </c>
      <c r="AV2621" s="21">
        <v>5</v>
      </c>
      <c r="AW2621" s="15"/>
      <c r="AX2621" s="25">
        <v>0</v>
      </c>
      <c r="AY2621" s="26">
        <v>-115.173126170179</v>
      </c>
      <c r="AZ2621" s="26">
        <v>0.54146558877982898</v>
      </c>
      <c r="BA2621" s="26">
        <v>-15.964106449086101</v>
      </c>
      <c r="BB2621" s="85">
        <v>0</v>
      </c>
      <c r="BC2621" s="88">
        <v>0</v>
      </c>
      <c r="BD2621" s="18">
        <v>43657</v>
      </c>
      <c r="BE2621" s="18"/>
      <c r="BF2621" s="20"/>
      <c r="BG2621" s="18"/>
    </row>
    <row r="2622" spans="2:59" x14ac:dyDescent="0.25">
      <c r="B2622" s="14" t="s">
        <v>8050</v>
      </c>
      <c r="C2622" s="14" t="s">
        <v>8051</v>
      </c>
      <c r="D2622" s="14" t="s">
        <v>8042</v>
      </c>
      <c r="E2622" s="16" t="s">
        <v>83</v>
      </c>
      <c r="F2622" s="16" t="s">
        <v>172</v>
      </c>
      <c r="G2622" s="81" t="s">
        <v>205</v>
      </c>
      <c r="H2622" s="82" t="s">
        <v>173</v>
      </c>
      <c r="I2622" s="17" t="s">
        <v>31</v>
      </c>
      <c r="J2622" s="17" t="s">
        <v>8052</v>
      </c>
      <c r="L2622" s="18">
        <v>44022</v>
      </c>
      <c r="M2622" s="83">
        <v>1216.30159999989</v>
      </c>
      <c r="N2622" s="84">
        <v>1216.30159999989</v>
      </c>
      <c r="O2622" s="84">
        <v>1252.4655000008599</v>
      </c>
      <c r="P2622" s="85">
        <f t="shared" si="40"/>
        <v>0.97112583140937203</v>
      </c>
      <c r="Q2622" s="18">
        <v>43871</v>
      </c>
      <c r="R2622" s="86">
        <v>1670.7139999999999</v>
      </c>
      <c r="S2622" s="86">
        <v>2587.3691030540499</v>
      </c>
      <c r="T2622" s="15"/>
      <c r="U2622" s="19">
        <v>1.04853585253295E-3</v>
      </c>
      <c r="V2622" s="51">
        <v>0.14676650062028801</v>
      </c>
      <c r="W2622" s="19">
        <v>1.71599840105046E-2</v>
      </c>
      <c r="X2622" s="51">
        <v>2.5049156521163201</v>
      </c>
      <c r="Y2622" s="19">
        <v>-1.64966042775632E-2</v>
      </c>
      <c r="Z2622" s="51">
        <v>17.6820130304841</v>
      </c>
      <c r="AA2622" s="19">
        <v>2.0779032220161801E-2</v>
      </c>
      <c r="AB2622" s="51">
        <v>22.654570125188901</v>
      </c>
      <c r="AC2622" s="19">
        <v>5.4811536047054701E-2</v>
      </c>
      <c r="AD2622" s="51">
        <v>29.767009102972199</v>
      </c>
      <c r="AE2622" s="19">
        <v>7.8053142995486297E-2</v>
      </c>
      <c r="AF2622" s="87">
        <v>25.582546348159699</v>
      </c>
      <c r="AG2622" s="19">
        <v>-1.0593044589768401E-3</v>
      </c>
      <c r="AH2622" s="51">
        <v>-1.90475143772346</v>
      </c>
      <c r="AI2622" s="19">
        <v>-7.9890905853972106E-3</v>
      </c>
      <c r="AJ2622" s="51">
        <v>12.928008148461201</v>
      </c>
      <c r="AK2622" s="19">
        <v>0.216301599999424</v>
      </c>
      <c r="AL2622" s="19">
        <v>4.0731052769842797E-2</v>
      </c>
      <c r="AM2622" s="51">
        <v>15.8001847270498</v>
      </c>
      <c r="AN2622" s="15"/>
      <c r="AO2622" s="22">
        <v>8.0297971635445702E-3</v>
      </c>
      <c r="AP2622" s="22">
        <v>-2.18624308563449E-2</v>
      </c>
      <c r="AQ2622" s="22">
        <v>3.36118021787115E-2</v>
      </c>
      <c r="AR2622" s="22">
        <v>-7.4526172479672803E-2</v>
      </c>
      <c r="AS2622" s="20">
        <v>9</v>
      </c>
      <c r="AT2622" s="20">
        <v>3</v>
      </c>
      <c r="AU2622" s="20">
        <v>7</v>
      </c>
      <c r="AV2622" s="21">
        <v>5</v>
      </c>
      <c r="AW2622" s="15"/>
      <c r="AX2622" s="25">
        <v>4.7196981061642898E-2</v>
      </c>
      <c r="AY2622" s="26">
        <v>-9.6762760093383804E-2</v>
      </c>
      <c r="AZ2622" s="26">
        <v>0.63299998532693302</v>
      </c>
      <c r="BA2622" s="26">
        <v>-0.11873081358100999</v>
      </c>
      <c r="BB2622" s="85">
        <v>4.8568036174447098E-3</v>
      </c>
      <c r="BC2622" s="88">
        <v>-10.015341740087001</v>
      </c>
      <c r="BD2622" s="18">
        <v>43871</v>
      </c>
      <c r="BE2622" s="18">
        <v>43914</v>
      </c>
      <c r="BF2622" s="20"/>
      <c r="BG2622" s="18"/>
    </row>
    <row r="2623" spans="2:59" x14ac:dyDescent="0.25">
      <c r="B2623" s="14" t="s">
        <v>8053</v>
      </c>
      <c r="C2623" s="14" t="s">
        <v>8054</v>
      </c>
      <c r="D2623" s="14" t="s">
        <v>8042</v>
      </c>
      <c r="E2623" s="16" t="s">
        <v>458</v>
      </c>
      <c r="F2623" s="16" t="s">
        <v>172</v>
      </c>
      <c r="G2623" s="81" t="s">
        <v>205</v>
      </c>
      <c r="H2623" s="82" t="s">
        <v>173</v>
      </c>
      <c r="I2623" s="17" t="s">
        <v>31</v>
      </c>
      <c r="J2623" s="17" t="s">
        <v>8055</v>
      </c>
      <c r="L2623" s="18">
        <v>44022</v>
      </c>
      <c r="M2623" s="83">
        <v>1187.21670000069</v>
      </c>
      <c r="N2623" s="84">
        <v>1187.21670000069</v>
      </c>
      <c r="O2623" s="84">
        <v>1228.3893999997499</v>
      </c>
      <c r="P2623" s="85">
        <f t="shared" si="40"/>
        <v>0.96648237114463198</v>
      </c>
      <c r="Q2623" s="18">
        <v>43871</v>
      </c>
      <c r="R2623" s="86">
        <v>16342165.902000001</v>
      </c>
      <c r="S2623" s="86">
        <v>13061583.9763906</v>
      </c>
      <c r="T2623" s="15"/>
      <c r="U2623" s="19">
        <v>1.01634782186011E-3</v>
      </c>
      <c r="V2623" s="51">
        <v>0.14354769755300401</v>
      </c>
      <c r="W2623" s="19">
        <v>1.61919069232681E-2</v>
      </c>
      <c r="X2623" s="51">
        <v>2.4081079433926802</v>
      </c>
      <c r="Y2623" s="19">
        <v>-2.2165045379551902E-2</v>
      </c>
      <c r="Z2623" s="51">
        <v>17.115168920281601</v>
      </c>
      <c r="AA2623" s="19">
        <v>8.9432827535347297E-3</v>
      </c>
      <c r="AB2623" s="51">
        <v>21.470995178504399</v>
      </c>
      <c r="AC2623" s="19">
        <v>5.6938653016913997E-2</v>
      </c>
      <c r="AD2623" s="51">
        <v>29.979720799950901</v>
      </c>
      <c r="AE2623" s="19">
        <v>6.7715042807321907E-2</v>
      </c>
      <c r="AF2623" s="87">
        <v>24.548736329335998</v>
      </c>
      <c r="AG2623" s="19">
        <v>-1.3781326251773899E-3</v>
      </c>
      <c r="AH2623" s="51">
        <v>-1.93663425434352</v>
      </c>
      <c r="AI2623" s="19">
        <v>-1.40183981975497E-2</v>
      </c>
      <c r="AJ2623" s="51">
        <v>12.325077387242301</v>
      </c>
      <c r="AK2623" s="19">
        <v>0.18721670000028101</v>
      </c>
      <c r="AL2623" s="19">
        <v>3.4777751301589901E-2</v>
      </c>
      <c r="AM2623" s="51">
        <v>11.933263858023601</v>
      </c>
      <c r="AN2623" s="15"/>
      <c r="AO2623" s="22">
        <v>7.9975454864325002E-3</v>
      </c>
      <c r="AP2623" s="22">
        <v>-2.18933144369657E-2</v>
      </c>
      <c r="AQ2623" s="22">
        <v>3.2626686930598198E-2</v>
      </c>
      <c r="AR2623" s="22">
        <v>-7.5439179026943706E-2</v>
      </c>
      <c r="AS2623" s="20">
        <v>9</v>
      </c>
      <c r="AT2623" s="20">
        <v>3</v>
      </c>
      <c r="AU2623" s="20">
        <v>7</v>
      </c>
      <c r="AV2623" s="21">
        <v>5</v>
      </c>
      <c r="AW2623" s="15"/>
      <c r="AX2623" s="25">
        <v>4.7179515606185302E-2</v>
      </c>
      <c r="AY2623" s="26">
        <v>-0.32755580190269001</v>
      </c>
      <c r="AZ2623" s="26">
        <v>0.59267932867078299</v>
      </c>
      <c r="BA2623" s="26">
        <v>-0.39948657336663002</v>
      </c>
      <c r="BB2623" s="85">
        <v>4.8548336495605297E-3</v>
      </c>
      <c r="BC2623" s="88">
        <v>-10.138421904353899</v>
      </c>
      <c r="BD2623" s="18">
        <v>43871</v>
      </c>
      <c r="BE2623" s="18">
        <v>43914</v>
      </c>
      <c r="BF2623" s="20"/>
      <c r="BG2623" s="18"/>
    </row>
    <row r="2624" spans="2:59" x14ac:dyDescent="0.25">
      <c r="B2624" s="14" t="s">
        <v>8056</v>
      </c>
      <c r="C2624" s="14" t="s">
        <v>8057</v>
      </c>
      <c r="D2624" s="14" t="s">
        <v>8042</v>
      </c>
      <c r="E2624" s="16" t="s">
        <v>2332</v>
      </c>
      <c r="F2624" s="16" t="s">
        <v>172</v>
      </c>
      <c r="G2624" s="81" t="s">
        <v>205</v>
      </c>
      <c r="H2624" s="82" t="s">
        <v>173</v>
      </c>
      <c r="I2624" s="17" t="s">
        <v>31</v>
      </c>
      <c r="J2624" s="17" t="s">
        <v>8058</v>
      </c>
      <c r="L2624" s="18">
        <v>44022</v>
      </c>
      <c r="M2624" s="83">
        <v>1848.90069999918</v>
      </c>
      <c r="N2624" s="84">
        <v>1848.90069999918</v>
      </c>
      <c r="O2624" s="84">
        <v>1907.5032999999801</v>
      </c>
      <c r="P2624" s="85">
        <f t="shared" si="40"/>
        <v>0.96927785131443778</v>
      </c>
      <c r="Q2624" s="18">
        <v>43871</v>
      </c>
      <c r="R2624" s="86">
        <v>23671962.791999999</v>
      </c>
      <c r="S2624" s="86">
        <v>20761311.2230312</v>
      </c>
      <c r="T2624" s="15"/>
      <c r="U2624" s="19">
        <v>1.03546952777833E-3</v>
      </c>
      <c r="V2624" s="51">
        <v>0.145459868144826</v>
      </c>
      <c r="W2624" s="19">
        <v>1.6775105588749301E-2</v>
      </c>
      <c r="X2624" s="51">
        <v>2.4664278099408001</v>
      </c>
      <c r="Y2624" s="19">
        <v>-1.8755096883978702E-2</v>
      </c>
      <c r="Z2624" s="51">
        <v>17.456163769849798</v>
      </c>
      <c r="AA2624" s="19">
        <v>1.6039894648201901E-2</v>
      </c>
      <c r="AB2624" s="51">
        <v>22.1806563679711</v>
      </c>
      <c r="AC2624" s="19">
        <v>7.1850725900730994E-2</v>
      </c>
      <c r="AD2624" s="51">
        <v>31.470928088325302</v>
      </c>
      <c r="AE2624" s="19">
        <v>9.0385292915016194E-2</v>
      </c>
      <c r="AF2624" s="87">
        <v>26.815761340112701</v>
      </c>
      <c r="AG2624" s="19">
        <v>-1.18707917226857E-3</v>
      </c>
      <c r="AH2624" s="51">
        <v>-1.91752890905263</v>
      </c>
      <c r="AI2624" s="19">
        <v>-1.03909181880226E-2</v>
      </c>
      <c r="AJ2624" s="51">
        <v>12.6878253881878</v>
      </c>
      <c r="AK2624" s="19">
        <v>0.226507179000764</v>
      </c>
      <c r="AL2624" s="19">
        <v>4.2226494480928502E-2</v>
      </c>
      <c r="AM2624" s="51">
        <v>15.0510581093986</v>
      </c>
      <c r="AN2624" s="15"/>
      <c r="AO2624" s="22">
        <v>8.0167920514213602E-3</v>
      </c>
      <c r="AP2624" s="22">
        <v>-2.1874605821722098E-2</v>
      </c>
      <c r="AQ2624" s="22">
        <v>3.3219327315237003E-2</v>
      </c>
      <c r="AR2624" s="22">
        <v>-7.4890678054580398E-2</v>
      </c>
      <c r="AS2624" s="20">
        <v>9</v>
      </c>
      <c r="AT2624" s="20">
        <v>3</v>
      </c>
      <c r="AU2624" s="20">
        <v>7</v>
      </c>
      <c r="AV2624" s="21">
        <v>5</v>
      </c>
      <c r="AW2624" s="15"/>
      <c r="AX2624" s="25">
        <v>4.7189503897752699E-2</v>
      </c>
      <c r="AY2624" s="26">
        <v>-0.18914325252626399</v>
      </c>
      <c r="AZ2624" s="26">
        <v>0.61685576131821995</v>
      </c>
      <c r="BA2624" s="26">
        <v>-0.23152244204334199</v>
      </c>
      <c r="BB2624" s="85">
        <v>4.8559648002537903E-3</v>
      </c>
      <c r="BC2624" s="88">
        <v>-10.0644544101524</v>
      </c>
      <c r="BD2624" s="18">
        <v>43871</v>
      </c>
      <c r="BE2624" s="18">
        <v>43914</v>
      </c>
      <c r="BF2624" s="20"/>
      <c r="BG2624" s="18"/>
    </row>
    <row r="2625" spans="2:59" x14ac:dyDescent="0.25">
      <c r="B2625" s="14" t="s">
        <v>8059</v>
      </c>
      <c r="C2625" s="14" t="s">
        <v>8060</v>
      </c>
      <c r="D2625" s="14" t="s">
        <v>8042</v>
      </c>
      <c r="E2625" s="16" t="s">
        <v>177</v>
      </c>
      <c r="F2625" s="16" t="s">
        <v>172</v>
      </c>
      <c r="G2625" s="81" t="s">
        <v>205</v>
      </c>
      <c r="H2625" s="82" t="s">
        <v>173</v>
      </c>
      <c r="I2625" s="17" t="s">
        <v>31</v>
      </c>
      <c r="J2625" s="17" t="s">
        <v>8061</v>
      </c>
      <c r="L2625" s="18">
        <v>44022</v>
      </c>
      <c r="M2625" s="83">
        <v>1097.50210000016</v>
      </c>
      <c r="N2625" s="84">
        <v>1097.50210000016</v>
      </c>
      <c r="O2625" s="84">
        <v>1128.7903000004601</v>
      </c>
      <c r="P2625" s="85">
        <f t="shared" si="40"/>
        <v>0.97228165408553979</v>
      </c>
      <c r="Q2625" s="18">
        <v>43871</v>
      </c>
      <c r="R2625" s="86">
        <v>36488510.564000003</v>
      </c>
      <c r="S2625" s="86">
        <v>43078137.9314375</v>
      </c>
      <c r="T2625" s="15"/>
      <c r="U2625" s="19">
        <v>1.0559638012637199E-3</v>
      </c>
      <c r="V2625" s="51">
        <v>0.147509295493364</v>
      </c>
      <c r="W2625" s="19">
        <v>1.7400434233422898E-2</v>
      </c>
      <c r="X2625" s="51">
        <v>2.5289606744081499</v>
      </c>
      <c r="Y2625" s="19">
        <v>-1.5088545389517099E-2</v>
      </c>
      <c r="Z2625" s="51">
        <v>17.8228189192887</v>
      </c>
      <c r="AA2625" s="19">
        <v>2.3699221233982801E-2</v>
      </c>
      <c r="AB2625" s="51">
        <v>22.946589026571001</v>
      </c>
      <c r="AC2625" s="19">
        <v>8.8060239659244005E-2</v>
      </c>
      <c r="AD2625" s="51">
        <v>33.091879464161998</v>
      </c>
      <c r="AE2625" s="19"/>
      <c r="AF2625" s="87"/>
      <c r="AG2625" s="19">
        <v>-9.8235788209422004E-4</v>
      </c>
      <c r="AH2625" s="51">
        <v>-1.8970567800352001</v>
      </c>
      <c r="AI2625" s="19">
        <v>-6.4894446386460896E-3</v>
      </c>
      <c r="AJ2625" s="51">
        <v>13.0779727431363</v>
      </c>
      <c r="AK2625" s="19">
        <v>9.7502099999546801E-2</v>
      </c>
      <c r="AL2625" s="19">
        <v>3.3429170729505103E-2</v>
      </c>
      <c r="AM2625" s="51">
        <v>36.245505629922299</v>
      </c>
      <c r="AN2625" s="15"/>
      <c r="AO2625" s="22">
        <v>8.0374279532406893E-3</v>
      </c>
      <c r="AP2625" s="22">
        <v>-2.1854542882465501E-2</v>
      </c>
      <c r="AQ2625" s="22">
        <v>3.38545294762298E-2</v>
      </c>
      <c r="AR2625" s="22">
        <v>-7.4302639451198096E-2</v>
      </c>
      <c r="AS2625" s="20">
        <v>9</v>
      </c>
      <c r="AT2625" s="20">
        <v>3</v>
      </c>
      <c r="AU2625" s="20">
        <v>7</v>
      </c>
      <c r="AV2625" s="21">
        <v>5</v>
      </c>
      <c r="AW2625" s="15"/>
      <c r="AX2625" s="25">
        <v>4.7201602347704499E-2</v>
      </c>
      <c r="AY2625" s="26">
        <v>-3.9860434228728502E-2</v>
      </c>
      <c r="AZ2625" s="26">
        <v>0.64293814448865305</v>
      </c>
      <c r="BA2625" s="26">
        <v>-4.8982500616773499E-2</v>
      </c>
      <c r="BB2625" s="85">
        <v>4.85732178122362E-3</v>
      </c>
      <c r="BC2625" s="88">
        <v>-9.9851673069788394</v>
      </c>
      <c r="BD2625" s="18">
        <v>43871</v>
      </c>
      <c r="BE2625" s="18">
        <v>43914</v>
      </c>
      <c r="BF2625" s="20"/>
      <c r="BG2625" s="18"/>
    </row>
    <row r="2626" spans="2:59" x14ac:dyDescent="0.25">
      <c r="B2626" s="14" t="s">
        <v>8062</v>
      </c>
      <c r="C2626" s="14" t="s">
        <v>8063</v>
      </c>
      <c r="D2626" s="14" t="s">
        <v>8042</v>
      </c>
      <c r="E2626" s="16" t="s">
        <v>2879</v>
      </c>
      <c r="F2626" s="16" t="s">
        <v>172</v>
      </c>
      <c r="G2626" s="81" t="s">
        <v>205</v>
      </c>
      <c r="H2626" s="82" t="s">
        <v>173</v>
      </c>
      <c r="I2626" s="17" t="s">
        <v>31</v>
      </c>
      <c r="J2626" s="17" t="s">
        <v>8064</v>
      </c>
      <c r="L2626" s="18">
        <v>44022</v>
      </c>
      <c r="M2626" s="83">
        <v>1110.9430999998001</v>
      </c>
      <c r="N2626" s="84">
        <v>1110.9430999998001</v>
      </c>
      <c r="O2626" s="84">
        <v>1140.0241000000401</v>
      </c>
      <c r="P2626" s="85">
        <f t="shared" si="40"/>
        <v>0.9744908901485162</v>
      </c>
      <c r="Q2626" s="18">
        <v>43871</v>
      </c>
      <c r="R2626" s="86">
        <v>3733094.4309999999</v>
      </c>
      <c r="S2626" s="86">
        <v>2580609.15014453</v>
      </c>
      <c r="T2626" s="15"/>
      <c r="U2626" s="19">
        <v>1.0710476963140499E-3</v>
      </c>
      <c r="V2626" s="51">
        <v>0.14901768499839799</v>
      </c>
      <c r="W2626" s="19">
        <v>1.78594464759954E-2</v>
      </c>
      <c r="X2626" s="51">
        <v>2.5748618986654002</v>
      </c>
      <c r="Y2626" s="19">
        <v>-1.23908184805259E-2</v>
      </c>
      <c r="Z2626" s="51">
        <v>18.092591610184201</v>
      </c>
      <c r="AA2626" s="19">
        <v>2.9352980065596099E-2</v>
      </c>
      <c r="AB2626" s="51">
        <v>23.511964909732299</v>
      </c>
      <c r="AC2626" s="19">
        <v>0.100104104290949</v>
      </c>
      <c r="AD2626" s="51">
        <v>34.296265927376197</v>
      </c>
      <c r="AE2626" s="19"/>
      <c r="AF2626" s="87"/>
      <c r="AG2626" s="19">
        <v>-8.3229266783746403E-4</v>
      </c>
      <c r="AH2626" s="51">
        <v>-1.88205025860952</v>
      </c>
      <c r="AI2626" s="19">
        <v>-3.6184583450449299E-3</v>
      </c>
      <c r="AJ2626" s="51">
        <v>13.3650713724928</v>
      </c>
      <c r="AK2626" s="19">
        <v>0.110943100000441</v>
      </c>
      <c r="AL2626" s="19">
        <v>4.7188670570903903E-2</v>
      </c>
      <c r="AM2626" s="51">
        <v>40.265858503058602</v>
      </c>
      <c r="AN2626" s="15"/>
      <c r="AO2626" s="22">
        <v>8.0526508609182201E-3</v>
      </c>
      <c r="AP2626" s="22">
        <v>-2.18398439146767E-2</v>
      </c>
      <c r="AQ2626" s="22">
        <v>3.4321173776334001E-2</v>
      </c>
      <c r="AR2626" s="22">
        <v>-7.3871562263811905E-2</v>
      </c>
      <c r="AS2626" s="20">
        <v>9</v>
      </c>
      <c r="AT2626" s="20">
        <v>3</v>
      </c>
      <c r="AU2626" s="20">
        <v>7</v>
      </c>
      <c r="AV2626" s="21">
        <v>5</v>
      </c>
      <c r="AW2626" s="15"/>
      <c r="AX2626" s="25">
        <v>4.7211353996463E-2</v>
      </c>
      <c r="AY2626" s="26">
        <v>7.0266397895920804E-2</v>
      </c>
      <c r="AZ2626" s="26">
        <v>0.66218494713029896</v>
      </c>
      <c r="BA2626" s="26">
        <v>8.6594433952427594E-2</v>
      </c>
      <c r="BB2626" s="85">
        <v>4.8584083554123903E-3</v>
      </c>
      <c r="BC2626" s="88">
        <v>-9.9270006660080998</v>
      </c>
      <c r="BD2626" s="18">
        <v>43871</v>
      </c>
      <c r="BE2626" s="18">
        <v>43914</v>
      </c>
      <c r="BF2626" s="20"/>
      <c r="BG2626" s="18"/>
    </row>
    <row r="2627" spans="2:59" x14ac:dyDescent="0.25">
      <c r="B2627" s="14" t="s">
        <v>8065</v>
      </c>
      <c r="C2627" s="14" t="s">
        <v>8066</v>
      </c>
      <c r="D2627" s="14" t="s">
        <v>8042</v>
      </c>
      <c r="E2627" s="16" t="s">
        <v>505</v>
      </c>
      <c r="F2627" s="16" t="s">
        <v>172</v>
      </c>
      <c r="G2627" s="81" t="s">
        <v>205</v>
      </c>
      <c r="H2627" s="82" t="s">
        <v>173</v>
      </c>
      <c r="I2627" s="17" t="s">
        <v>31</v>
      </c>
      <c r="J2627" s="17" t="s">
        <v>8067</v>
      </c>
      <c r="L2627" s="18">
        <v>44022</v>
      </c>
      <c r="M2627" s="83">
        <v>1151.7610999997701</v>
      </c>
      <c r="N2627" s="84">
        <v>1151.7610999997701</v>
      </c>
      <c r="O2627" s="84">
        <v>1151.7610999997701</v>
      </c>
      <c r="P2627" s="85">
        <f t="shared" si="40"/>
        <v>1</v>
      </c>
      <c r="Q2627" s="18">
        <v>44022</v>
      </c>
      <c r="R2627" s="86">
        <v>0</v>
      </c>
      <c r="S2627" s="86">
        <v>0</v>
      </c>
      <c r="T2627" s="15"/>
      <c r="U2627" s="19">
        <v>0</v>
      </c>
      <c r="V2627" s="51">
        <v>4.1912915366992799E-2</v>
      </c>
      <c r="W2627" s="19">
        <v>0</v>
      </c>
      <c r="X2627" s="51">
        <v>0.78891725106586796</v>
      </c>
      <c r="Y2627" s="19">
        <v>0</v>
      </c>
      <c r="Z2627" s="51">
        <v>19.3316734582477</v>
      </c>
      <c r="AA2627" s="19">
        <v>0</v>
      </c>
      <c r="AB2627" s="51">
        <v>20.576666903158198</v>
      </c>
      <c r="AC2627" s="19">
        <v>2.6734417857369401E-2</v>
      </c>
      <c r="AD2627" s="51">
        <v>26.959297283989098</v>
      </c>
      <c r="AE2627" s="19">
        <v>4.1360722339959501E-2</v>
      </c>
      <c r="AF2627" s="87">
        <v>21.913304282585202</v>
      </c>
      <c r="AG2627" s="19">
        <v>0</v>
      </c>
      <c r="AH2627" s="51">
        <v>-1.79882099182578</v>
      </c>
      <c r="AI2627" s="19">
        <v>0</v>
      </c>
      <c r="AJ2627" s="51">
        <v>13.726917206993701</v>
      </c>
      <c r="AK2627" s="19">
        <v>0.152138655837916</v>
      </c>
      <c r="AL2627" s="19">
        <v>2.9758952778138299E-2</v>
      </c>
      <c r="AM2627" s="51">
        <v>9.2772902746219206</v>
      </c>
      <c r="AN2627" s="15"/>
      <c r="AO2627" s="22">
        <v>0</v>
      </c>
      <c r="AP2627" s="22">
        <v>0</v>
      </c>
      <c r="AQ2627" s="22">
        <v>0</v>
      </c>
      <c r="AR2627" s="22">
        <v>0</v>
      </c>
      <c r="AS2627" s="20">
        <v>0</v>
      </c>
      <c r="AT2627" s="20">
        <v>0</v>
      </c>
      <c r="AU2627" s="20">
        <v>7</v>
      </c>
      <c r="AV2627" s="21">
        <v>5</v>
      </c>
      <c r="AW2627" s="15"/>
      <c r="AX2627" s="25">
        <v>0</v>
      </c>
      <c r="AY2627" s="26">
        <v>-115.173126170179</v>
      </c>
      <c r="AZ2627" s="26">
        <v>0.54146558877982898</v>
      </c>
      <c r="BA2627" s="26">
        <v>-15.964106449086101</v>
      </c>
      <c r="BB2627" s="85">
        <v>0</v>
      </c>
      <c r="BC2627" s="88">
        <v>0</v>
      </c>
      <c r="BD2627" s="18">
        <v>43657</v>
      </c>
      <c r="BE2627" s="18"/>
      <c r="BF2627" s="20"/>
      <c r="BG2627" s="18"/>
    </row>
    <row r="2628" spans="2:59" x14ac:dyDescent="0.25">
      <c r="B2628" s="14" t="s">
        <v>8068</v>
      </c>
      <c r="C2628" s="14" t="s">
        <v>8069</v>
      </c>
      <c r="D2628" s="14" t="s">
        <v>8070</v>
      </c>
      <c r="E2628" s="16" t="s">
        <v>36</v>
      </c>
      <c r="F2628" s="16" t="s">
        <v>326</v>
      </c>
      <c r="G2628" s="81" t="s">
        <v>38</v>
      </c>
      <c r="H2628" s="82" t="s">
        <v>39</v>
      </c>
      <c r="I2628" s="17" t="s">
        <v>31</v>
      </c>
      <c r="J2628" s="17" t="s">
        <v>64</v>
      </c>
      <c r="L2628" s="18">
        <v>44022</v>
      </c>
      <c r="M2628" s="83">
        <v>1323.03360000066</v>
      </c>
      <c r="N2628" s="84">
        <v>1323.03360000066</v>
      </c>
      <c r="O2628" s="84"/>
      <c r="P2628" s="85" t="str">
        <f t="shared" si="40"/>
        <v/>
      </c>
      <c r="Q2628" s="18"/>
      <c r="R2628" s="86">
        <v>14743844.34</v>
      </c>
      <c r="S2628" s="86"/>
      <c r="T2628" s="15"/>
      <c r="U2628" s="19">
        <v>-1.90146897693921E-3</v>
      </c>
      <c r="V2628" s="51">
        <v>-0.148233982326929</v>
      </c>
      <c r="W2628" s="19">
        <v>2.2462472406914501E-3</v>
      </c>
      <c r="X2628" s="51">
        <v>1.0135419751350101</v>
      </c>
      <c r="Y2628" s="19">
        <v>-0.186598983746953</v>
      </c>
      <c r="Z2628" s="51">
        <v>0.67177508355234705</v>
      </c>
      <c r="AA2628" s="19"/>
      <c r="AB2628" s="51"/>
      <c r="AC2628" s="19"/>
      <c r="AD2628" s="51"/>
      <c r="AE2628" s="19"/>
      <c r="AF2628" s="87"/>
      <c r="AG2628" s="19">
        <v>2.0033866116136799E-2</v>
      </c>
      <c r="AH2628" s="51">
        <v>0.2045656197879</v>
      </c>
      <c r="AI2628" s="19">
        <v>-0.135914799052407</v>
      </c>
      <c r="AJ2628" s="51">
        <v>0.135437301752972</v>
      </c>
      <c r="AK2628" s="19">
        <v>-0.117977599999867</v>
      </c>
      <c r="AL2628" s="19">
        <v>-0.182496590476076</v>
      </c>
      <c r="AM2628" s="51">
        <v>1.43157575595251</v>
      </c>
      <c r="AN2628" s="15"/>
      <c r="AO2628" s="22">
        <v>6.21817478931916E-2</v>
      </c>
      <c r="AP2628" s="22">
        <v>-0.130758359940955</v>
      </c>
      <c r="AQ2628" s="22">
        <v>0.121675038335525</v>
      </c>
      <c r="AR2628" s="22">
        <v>-0.14937841878505401</v>
      </c>
      <c r="AS2628" s="20"/>
      <c r="AT2628" s="20"/>
      <c r="AU2628" s="20"/>
      <c r="AV2628" s="21"/>
      <c r="AW2628" s="15"/>
      <c r="AX2628" s="25"/>
      <c r="AY2628" s="26"/>
      <c r="AZ2628" s="26"/>
      <c r="BA2628" s="26"/>
      <c r="BB2628" s="85"/>
      <c r="BC2628" s="88">
        <v>-39.663795407337602</v>
      </c>
      <c r="BD2628" s="18">
        <v>43840</v>
      </c>
      <c r="BE2628" s="18">
        <v>43908</v>
      </c>
      <c r="BF2628" s="20"/>
      <c r="BG2628" s="18"/>
    </row>
    <row r="2629" spans="2:59" x14ac:dyDescent="0.25">
      <c r="B2629" s="14" t="s">
        <v>8071</v>
      </c>
      <c r="C2629" s="14" t="s">
        <v>8072</v>
      </c>
      <c r="D2629" s="14" t="s">
        <v>8070</v>
      </c>
      <c r="E2629" s="16" t="s">
        <v>325</v>
      </c>
      <c r="F2629" s="16" t="s">
        <v>326</v>
      </c>
      <c r="G2629" s="81" t="s">
        <v>38</v>
      </c>
      <c r="H2629" s="82" t="s">
        <v>39</v>
      </c>
      <c r="I2629" s="17" t="s">
        <v>31</v>
      </c>
      <c r="J2629" s="17" t="s">
        <v>8073</v>
      </c>
      <c r="L2629" s="18">
        <v>44022</v>
      </c>
      <c r="M2629" s="83">
        <v>585.01659999974095</v>
      </c>
      <c r="N2629" s="84">
        <v>585.01659999974095</v>
      </c>
      <c r="O2629" s="84">
        <v>775.891999999993</v>
      </c>
      <c r="P2629" s="85">
        <f t="shared" si="40"/>
        <v>0.75399230820751628</v>
      </c>
      <c r="Q2629" s="18">
        <v>43756</v>
      </c>
      <c r="R2629" s="86">
        <v>768562.71299999999</v>
      </c>
      <c r="S2629" s="86">
        <v>1594919.43533594</v>
      </c>
      <c r="T2629" s="15"/>
      <c r="U2629" s="19">
        <v>-1.9654751276903001E-3</v>
      </c>
      <c r="V2629" s="51">
        <v>-0.154634597402037</v>
      </c>
      <c r="W2629" s="19">
        <v>3.17527681545471E-4</v>
      </c>
      <c r="X2629" s="51">
        <v>0.82067001922041505</v>
      </c>
      <c r="Y2629" s="19">
        <v>-0.196049292186217</v>
      </c>
      <c r="Z2629" s="51">
        <v>-0.273255760374013</v>
      </c>
      <c r="AA2629" s="19">
        <v>-0.22035344839881901</v>
      </c>
      <c r="AB2629" s="51">
        <v>-1.4586779367236899</v>
      </c>
      <c r="AC2629" s="19">
        <v>-0.31413384655839799</v>
      </c>
      <c r="AD2629" s="51">
        <v>-7.1275291575875599</v>
      </c>
      <c r="AE2629" s="19">
        <v>-0.29235897598497101</v>
      </c>
      <c r="AF2629" s="87">
        <v>-11.4586655499006</v>
      </c>
      <c r="AG2629" s="19">
        <v>1.93791547244473E-2</v>
      </c>
      <c r="AH2629" s="51">
        <v>0.13909448061895099</v>
      </c>
      <c r="AI2629" s="19">
        <v>-0.14650217336748</v>
      </c>
      <c r="AJ2629" s="51">
        <v>-0.92330012975435205</v>
      </c>
      <c r="AK2629" s="19">
        <v>-0.41498339999991002</v>
      </c>
      <c r="AL2629" s="19">
        <v>-5.9093191274805598E-2</v>
      </c>
      <c r="AM2629" s="51">
        <v>-37.223531691881398</v>
      </c>
      <c r="AN2629" s="15"/>
      <c r="AO2629" s="22">
        <v>8.5668921994510996E-2</v>
      </c>
      <c r="AP2629" s="22">
        <v>-0.13092587838400499</v>
      </c>
      <c r="AQ2629" s="22">
        <v>0.119516525566723</v>
      </c>
      <c r="AR2629" s="22">
        <v>-0.151069956963474</v>
      </c>
      <c r="AS2629" s="20">
        <v>5</v>
      </c>
      <c r="AT2629" s="20">
        <v>7</v>
      </c>
      <c r="AU2629" s="20">
        <v>5</v>
      </c>
      <c r="AV2629" s="21">
        <v>7</v>
      </c>
      <c r="AW2629" s="15"/>
      <c r="AX2629" s="25">
        <v>0.31103539948846398</v>
      </c>
      <c r="AY2629" s="26">
        <v>-0.51082805727037295</v>
      </c>
      <c r="AZ2629" s="26">
        <v>-0.48666546809863598</v>
      </c>
      <c r="BA2629" s="26">
        <v>-0.68077569235174495</v>
      </c>
      <c r="BB2629" s="85">
        <v>3.1655483784270501E-2</v>
      </c>
      <c r="BC2629" s="88">
        <v>-43.659697483701201</v>
      </c>
      <c r="BD2629" s="18">
        <v>43756</v>
      </c>
      <c r="BE2629" s="18">
        <v>43908</v>
      </c>
      <c r="BF2629" s="20"/>
      <c r="BG2629" s="18"/>
    </row>
    <row r="2630" spans="2:59" x14ac:dyDescent="0.25">
      <c r="B2630" s="14" t="s">
        <v>8074</v>
      </c>
      <c r="C2630" s="14" t="s">
        <v>8075</v>
      </c>
      <c r="D2630" s="14" t="s">
        <v>8070</v>
      </c>
      <c r="E2630" s="16" t="s">
        <v>77</v>
      </c>
      <c r="F2630" s="16" t="s">
        <v>326</v>
      </c>
      <c r="G2630" s="81" t="s">
        <v>38</v>
      </c>
      <c r="H2630" s="82" t="s">
        <v>39</v>
      </c>
      <c r="I2630" s="17" t="s">
        <v>31</v>
      </c>
      <c r="J2630" s="17" t="s">
        <v>8076</v>
      </c>
      <c r="L2630" s="18">
        <v>44022</v>
      </c>
      <c r="M2630" s="83">
        <v>1998.6623999998001</v>
      </c>
      <c r="N2630" s="84">
        <v>1998.6623999998001</v>
      </c>
      <c r="O2630" s="84">
        <v>2544.39669999853</v>
      </c>
      <c r="P2630" s="85">
        <f t="shared" si="40"/>
        <v>0.78551524610960022</v>
      </c>
      <c r="Q2630" s="18">
        <v>43756</v>
      </c>
      <c r="R2630" s="86">
        <v>1086945.7949999999</v>
      </c>
      <c r="S2630" s="86">
        <v>1378653.3643437501</v>
      </c>
      <c r="T2630" s="15"/>
      <c r="U2630" s="19">
        <v>-1.93823475910904E-3</v>
      </c>
      <c r="V2630" s="51">
        <v>-0.151910560543911</v>
      </c>
      <c r="W2630" s="19">
        <v>1.13780322135426E-3</v>
      </c>
      <c r="X2630" s="51">
        <v>0.90269757320129396</v>
      </c>
      <c r="Y2630" s="19">
        <v>-0.166704058053147</v>
      </c>
      <c r="Z2630" s="51">
        <v>2.6612676529330201</v>
      </c>
      <c r="AA2630" s="19">
        <v>-0.18500102921650999</v>
      </c>
      <c r="AB2630" s="51">
        <v>2.0765639815072099</v>
      </c>
      <c r="AC2630" s="19">
        <v>-0.25452769093593802</v>
      </c>
      <c r="AD2630" s="51">
        <v>-1.1669135953416101</v>
      </c>
      <c r="AE2630" s="19">
        <v>-0.20650693230709299</v>
      </c>
      <c r="AF2630" s="87">
        <v>-2.87346118211281</v>
      </c>
      <c r="AG2630" s="19">
        <v>1.96577197639272E-2</v>
      </c>
      <c r="AH2630" s="51">
        <v>0.16695098456693799</v>
      </c>
      <c r="AI2630" s="19">
        <v>-0.115051100152486</v>
      </c>
      <c r="AJ2630" s="51">
        <v>2.2218071917450302</v>
      </c>
      <c r="AK2630" s="19">
        <v>-7.01387351018639E-2</v>
      </c>
      <c r="AL2630" s="19">
        <v>-8.2280950009589997E-3</v>
      </c>
      <c r="AM2630" s="51">
        <v>-2.73906520205492</v>
      </c>
      <c r="AN2630" s="15"/>
      <c r="AO2630" s="22">
        <v>8.5698772820323899E-2</v>
      </c>
      <c r="AP2630" s="22">
        <v>-0.13033394597645401</v>
      </c>
      <c r="AQ2630" s="22">
        <v>0.12817651795194299</v>
      </c>
      <c r="AR2630" s="22">
        <v>-0.145517564616021</v>
      </c>
      <c r="AS2630" s="20">
        <v>5</v>
      </c>
      <c r="AT2630" s="20">
        <v>7</v>
      </c>
      <c r="AU2630" s="20">
        <v>6</v>
      </c>
      <c r="AV2630" s="21">
        <v>6</v>
      </c>
      <c r="AW2630" s="15"/>
      <c r="AX2630" s="25">
        <v>0.31085636250587401</v>
      </c>
      <c r="AY2630" s="26">
        <v>-0.388011130889026</v>
      </c>
      <c r="AZ2630" s="26">
        <v>0.27466900875879202</v>
      </c>
      <c r="BA2630" s="26">
        <v>-0.52088844980426097</v>
      </c>
      <c r="BB2630" s="85">
        <v>3.1651785460562701E-2</v>
      </c>
      <c r="BC2630" s="88">
        <v>-43.135899366578101</v>
      </c>
      <c r="BD2630" s="18">
        <v>43756</v>
      </c>
      <c r="BE2630" s="18">
        <v>43908</v>
      </c>
      <c r="BF2630" s="20"/>
      <c r="BG2630" s="18"/>
    </row>
    <row r="2631" spans="2:59" x14ac:dyDescent="0.25">
      <c r="B2631" s="14" t="s">
        <v>8077</v>
      </c>
      <c r="C2631" s="14" t="s">
        <v>8078</v>
      </c>
      <c r="D2631" s="14" t="s">
        <v>8070</v>
      </c>
      <c r="E2631" s="16" t="s">
        <v>334</v>
      </c>
      <c r="F2631" s="16" t="s">
        <v>326</v>
      </c>
      <c r="G2631" s="81" t="s">
        <v>38</v>
      </c>
      <c r="H2631" s="82" t="s">
        <v>39</v>
      </c>
      <c r="I2631" s="17" t="s">
        <v>31</v>
      </c>
      <c r="J2631" s="17" t="s">
        <v>8079</v>
      </c>
      <c r="L2631" s="18">
        <v>44022</v>
      </c>
      <c r="M2631" s="83">
        <v>892.77809999976296</v>
      </c>
      <c r="N2631" s="84">
        <v>892.77809999976296</v>
      </c>
      <c r="O2631" s="84">
        <v>1160.6190000008801</v>
      </c>
      <c r="P2631" s="85">
        <f t="shared" ref="P2631:P2694" si="41">IFERROR(N2631/O2631,"")</f>
        <v>0.76922581829100334</v>
      </c>
      <c r="Q2631" s="18">
        <v>43756</v>
      </c>
      <c r="R2631" s="86">
        <v>25841252.509</v>
      </c>
      <c r="S2631" s="86">
        <v>21532484.989250001</v>
      </c>
      <c r="T2631" s="15"/>
      <c r="U2631" s="19">
        <v>-1.8905068945969099E-3</v>
      </c>
      <c r="V2631" s="51">
        <v>-0.14713777409269799</v>
      </c>
      <c r="W2631" s="19">
        <v>2.5748883872438498E-3</v>
      </c>
      <c r="X2631" s="51">
        <v>1.0464060897902501</v>
      </c>
      <c r="Y2631" s="19">
        <v>-0.184979426799109</v>
      </c>
      <c r="Z2631" s="51">
        <v>0.83373077833675802</v>
      </c>
      <c r="AA2631" s="19">
        <v>-0.198586054964981</v>
      </c>
      <c r="AB2631" s="51">
        <v>0.71806140666012697</v>
      </c>
      <c r="AC2631" s="19">
        <v>-0.27532704023440602</v>
      </c>
      <c r="AD2631" s="51">
        <v>-3.2468485251883998</v>
      </c>
      <c r="AE2631" s="19">
        <v>-0.23147277119103801</v>
      </c>
      <c r="AF2631" s="87">
        <v>-5.3700450705073299</v>
      </c>
      <c r="AG2631" s="19">
        <v>2.01453948520793E-2</v>
      </c>
      <c r="AH2631" s="51">
        <v>0.21571849338215501</v>
      </c>
      <c r="AI2631" s="19">
        <v>-0.13409962094650801</v>
      </c>
      <c r="AJ2631" s="51">
        <v>0.31695511234283902</v>
      </c>
      <c r="AK2631" s="19">
        <v>-0.107221899999859</v>
      </c>
      <c r="AL2631" s="19">
        <v>-2.71591882110442E-2</v>
      </c>
      <c r="AM2631" s="51">
        <v>-8.08361583741498</v>
      </c>
      <c r="AN2631" s="15"/>
      <c r="AO2631" s="22">
        <v>8.5750891625211795E-2</v>
      </c>
      <c r="AP2631" s="22">
        <v>-0.13072980684053601</v>
      </c>
      <c r="AQ2631" s="22">
        <v>0.122042806313402</v>
      </c>
      <c r="AR2631" s="22">
        <v>-0.14909021533821901</v>
      </c>
      <c r="AS2631" s="20">
        <v>5</v>
      </c>
      <c r="AT2631" s="20">
        <v>7</v>
      </c>
      <c r="AU2631" s="20">
        <v>6</v>
      </c>
      <c r="AV2631" s="21">
        <v>6</v>
      </c>
      <c r="AW2631" s="15"/>
      <c r="AX2631" s="25">
        <v>0.31092375447158699</v>
      </c>
      <c r="AY2631" s="26">
        <v>-0.43890933680086203</v>
      </c>
      <c r="AZ2631" s="26">
        <v>-3.4839758825455598E-2</v>
      </c>
      <c r="BA2631" s="26">
        <v>-0.58673724044547304</v>
      </c>
      <c r="BB2631" s="85">
        <v>3.1648125152241802E-2</v>
      </c>
      <c r="BC2631" s="88">
        <v>-43.011660157237202</v>
      </c>
      <c r="BD2631" s="18">
        <v>43756</v>
      </c>
      <c r="BE2631" s="18">
        <v>43908</v>
      </c>
      <c r="BF2631" s="20"/>
      <c r="BG2631" s="18"/>
    </row>
    <row r="2632" spans="2:59" x14ac:dyDescent="0.25">
      <c r="B2632" s="14" t="s">
        <v>8080</v>
      </c>
      <c r="C2632" s="14" t="s">
        <v>8081</v>
      </c>
      <c r="D2632" s="14" t="s">
        <v>8070</v>
      </c>
      <c r="E2632" s="16" t="s">
        <v>337</v>
      </c>
      <c r="F2632" s="16" t="s">
        <v>326</v>
      </c>
      <c r="G2632" s="81" t="s">
        <v>38</v>
      </c>
      <c r="H2632" s="82" t="s">
        <v>39</v>
      </c>
      <c r="I2632" s="17" t="s">
        <v>31</v>
      </c>
      <c r="J2632" s="17" t="s">
        <v>8082</v>
      </c>
      <c r="L2632" s="18">
        <v>44022</v>
      </c>
      <c r="M2632" s="83">
        <v>599.77770000044302</v>
      </c>
      <c r="N2632" s="84">
        <v>599.77770000044302</v>
      </c>
      <c r="O2632" s="84">
        <v>790.521200000308</v>
      </c>
      <c r="P2632" s="85">
        <f t="shared" si="41"/>
        <v>0.75871172082445015</v>
      </c>
      <c r="Q2632" s="18">
        <v>43756</v>
      </c>
      <c r="R2632" s="86">
        <v>0</v>
      </c>
      <c r="S2632" s="86">
        <v>7062673.2440703101</v>
      </c>
      <c r="T2632" s="15"/>
      <c r="U2632" s="19">
        <v>0</v>
      </c>
      <c r="V2632" s="51">
        <v>4.1912915366992799E-2</v>
      </c>
      <c r="W2632" s="19">
        <v>2.5943385589925999E-3</v>
      </c>
      <c r="X2632" s="51">
        <v>1.0483511069651299</v>
      </c>
      <c r="Y2632" s="19">
        <v>-0.19246253286663001</v>
      </c>
      <c r="Z2632" s="51">
        <v>8.5420171584701193E-2</v>
      </c>
      <c r="AA2632" s="19">
        <v>-0.21385973047843401</v>
      </c>
      <c r="AB2632" s="51">
        <v>-0.80930614468525197</v>
      </c>
      <c r="AC2632" s="19">
        <v>-0.30474961303669301</v>
      </c>
      <c r="AD2632" s="51">
        <v>-6.1891058054170598</v>
      </c>
      <c r="AE2632" s="19">
        <v>-0.28088114638376299</v>
      </c>
      <c r="AF2632" s="87">
        <v>-10.3108825897798</v>
      </c>
      <c r="AG2632" s="19">
        <v>2.1505030223124801E-2</v>
      </c>
      <c r="AH2632" s="51">
        <v>0.35168203048669999</v>
      </c>
      <c r="AI2632" s="19">
        <v>-0.14246712715976201</v>
      </c>
      <c r="AJ2632" s="51">
        <v>-0.51979550898249705</v>
      </c>
      <c r="AK2632" s="19">
        <v>-0.40022230000002301</v>
      </c>
      <c r="AL2632" s="19">
        <v>-5.6425541747594302E-2</v>
      </c>
      <c r="AM2632" s="51">
        <v>-35.747421691892697</v>
      </c>
      <c r="AN2632" s="15"/>
      <c r="AO2632" s="22">
        <v>8.5691266180219799E-2</v>
      </c>
      <c r="AP2632" s="22">
        <v>-0.13089610456881901</v>
      </c>
      <c r="AQ2632" s="22">
        <v>0.11981298463069801</v>
      </c>
      <c r="AR2632" s="22">
        <v>-0.15051143189892199</v>
      </c>
      <c r="AS2632" s="20">
        <v>5</v>
      </c>
      <c r="AT2632" s="20">
        <v>7</v>
      </c>
      <c r="AU2632" s="20">
        <v>6</v>
      </c>
      <c r="AV2632" s="21">
        <v>6</v>
      </c>
      <c r="AW2632" s="15"/>
      <c r="AX2632" s="25">
        <v>0.311017771504703</v>
      </c>
      <c r="AY2632" s="26">
        <v>-0.49438551065486502</v>
      </c>
      <c r="AZ2632" s="26">
        <v>-0.35000946655463799</v>
      </c>
      <c r="BA2632" s="26">
        <v>-0.65931030080355402</v>
      </c>
      <c r="BB2632" s="85">
        <v>3.1654409142538503E-2</v>
      </c>
      <c r="BC2632" s="88">
        <v>-43.4942035710556</v>
      </c>
      <c r="BD2632" s="18">
        <v>43756</v>
      </c>
      <c r="BE2632" s="18">
        <v>43908</v>
      </c>
      <c r="BF2632" s="20"/>
      <c r="BG2632" s="18"/>
    </row>
    <row r="2633" spans="2:59" x14ac:dyDescent="0.25">
      <c r="B2633" s="14" t="s">
        <v>8083</v>
      </c>
      <c r="C2633" s="14" t="s">
        <v>8084</v>
      </c>
      <c r="D2633" s="14" t="s">
        <v>8070</v>
      </c>
      <c r="E2633" s="16" t="s">
        <v>341</v>
      </c>
      <c r="F2633" s="16" t="s">
        <v>326</v>
      </c>
      <c r="G2633" s="81" t="s">
        <v>38</v>
      </c>
      <c r="H2633" s="82" t="s">
        <v>39</v>
      </c>
      <c r="I2633" s="17" t="s">
        <v>31</v>
      </c>
      <c r="J2633" s="17" t="s">
        <v>8085</v>
      </c>
      <c r="L2633" s="18">
        <v>44022</v>
      </c>
      <c r="M2633" s="83">
        <v>988.94130000006396</v>
      </c>
      <c r="N2633" s="84">
        <v>988.94130000006396</v>
      </c>
      <c r="O2633" s="84">
        <v>1323.1052999999399</v>
      </c>
      <c r="P2633" s="85">
        <f t="shared" si="41"/>
        <v>0.74743960287976241</v>
      </c>
      <c r="Q2633" s="18">
        <v>43756</v>
      </c>
      <c r="R2633" s="86">
        <v>11512120.02</v>
      </c>
      <c r="S2633" s="86">
        <v>14734502.6666875</v>
      </c>
      <c r="T2633" s="15"/>
      <c r="U2633" s="19">
        <v>-1.99824123319559E-3</v>
      </c>
      <c r="V2633" s="51">
        <v>-0.157911207952566</v>
      </c>
      <c r="W2633" s="19">
        <v>-6.6602640799828805E-4</v>
      </c>
      <c r="X2633" s="51">
        <v>0.72231461026603905</v>
      </c>
      <c r="Y2633" s="19">
        <v>-0.200832783283549</v>
      </c>
      <c r="Z2633" s="51">
        <v>-0.75160487010725796</v>
      </c>
      <c r="AA2633" s="19">
        <v>-0.229666126518277</v>
      </c>
      <c r="AB2633" s="51">
        <v>-2.3899457486695601</v>
      </c>
      <c r="AC2633" s="19">
        <v>-0.33041050439060199</v>
      </c>
      <c r="AD2633" s="51">
        <v>-8.7551949408079999</v>
      </c>
      <c r="AE2633" s="19">
        <v>-0.317393749895855</v>
      </c>
      <c r="AF2633" s="87">
        <v>-13.962142940989001</v>
      </c>
      <c r="AG2633" s="19">
        <v>1.9045010561967501E-2</v>
      </c>
      <c r="AH2633" s="51">
        <v>0.10568006437097199</v>
      </c>
      <c r="AI2633" s="19">
        <v>-0.15185857341290099</v>
      </c>
      <c r="AJ2633" s="51">
        <v>-1.4589401342964301</v>
      </c>
      <c r="AK2633" s="19">
        <v>-0.41997917900793302</v>
      </c>
      <c r="AL2633" s="19">
        <v>-6.0009559541867902E-2</v>
      </c>
      <c r="AM2633" s="51">
        <v>-37.723109592683599</v>
      </c>
      <c r="AN2633" s="15"/>
      <c r="AO2633" s="22">
        <v>8.5633339947962697E-2</v>
      </c>
      <c r="AP2633" s="22">
        <v>-0.13101137887686501</v>
      </c>
      <c r="AQ2633" s="22">
        <v>0.11841567547715399</v>
      </c>
      <c r="AR2633" s="22">
        <v>-0.15193241915403599</v>
      </c>
      <c r="AS2633" s="20">
        <v>5</v>
      </c>
      <c r="AT2633" s="20">
        <v>7</v>
      </c>
      <c r="AU2633" s="20">
        <v>5</v>
      </c>
      <c r="AV2633" s="21">
        <v>7</v>
      </c>
      <c r="AW2633" s="15"/>
      <c r="AX2633" s="25">
        <v>0.31108491429447899</v>
      </c>
      <c r="AY2633" s="26">
        <v>-0.54160238566964802</v>
      </c>
      <c r="AZ2633" s="26">
        <v>-0.68030390466810797</v>
      </c>
      <c r="BA2633" s="26">
        <v>-0.72081654900193803</v>
      </c>
      <c r="BB2633" s="85">
        <v>3.1658776587210002E-2</v>
      </c>
      <c r="BC2633" s="88">
        <v>-43.940168632077999</v>
      </c>
      <c r="BD2633" s="18">
        <v>43756</v>
      </c>
      <c r="BE2633" s="18">
        <v>43908</v>
      </c>
      <c r="BF2633" s="20"/>
      <c r="BG2633" s="18"/>
    </row>
    <row r="2634" spans="2:59" x14ac:dyDescent="0.25">
      <c r="B2634" s="14" t="s">
        <v>8086</v>
      </c>
      <c r="C2634" s="14" t="s">
        <v>8087</v>
      </c>
      <c r="D2634" s="14" t="s">
        <v>8070</v>
      </c>
      <c r="E2634" s="16" t="s">
        <v>345</v>
      </c>
      <c r="F2634" s="16" t="s">
        <v>326</v>
      </c>
      <c r="G2634" s="81" t="s">
        <v>38</v>
      </c>
      <c r="H2634" s="82" t="s">
        <v>39</v>
      </c>
      <c r="I2634" s="17" t="s">
        <v>31</v>
      </c>
      <c r="J2634" s="17" t="s">
        <v>8088</v>
      </c>
      <c r="L2634" s="18">
        <v>44022</v>
      </c>
      <c r="M2634" s="83">
        <v>578.78390000015497</v>
      </c>
      <c r="N2634" s="84">
        <v>578.78390000015497</v>
      </c>
      <c r="O2634" s="84">
        <v>773.22970000002499</v>
      </c>
      <c r="P2634" s="85">
        <f t="shared" si="41"/>
        <v>0.74852776607020688</v>
      </c>
      <c r="Q2634" s="18">
        <v>43756</v>
      </c>
      <c r="R2634" s="86">
        <v>1189854.602</v>
      </c>
      <c r="S2634" s="86">
        <v>1297886.7895</v>
      </c>
      <c r="T2634" s="15"/>
      <c r="U2634" s="19">
        <v>-1.9927937319153002E-3</v>
      </c>
      <c r="V2634" s="51">
        <v>-0.15736645782453701</v>
      </c>
      <c r="W2634" s="19">
        <v>-5.0218046089867097E-4</v>
      </c>
      <c r="X2634" s="51">
        <v>0.73869920497600094</v>
      </c>
      <c r="Y2634" s="19">
        <v>-0.20003751137846801</v>
      </c>
      <c r="Z2634" s="51">
        <v>-0.67207767959916997</v>
      </c>
      <c r="AA2634" s="19">
        <v>-0.228121716375463</v>
      </c>
      <c r="AB2634" s="51">
        <v>-2.2355047343880901</v>
      </c>
      <c r="AC2634" s="19">
        <v>-0.32994534179218998</v>
      </c>
      <c r="AD2634" s="51">
        <v>-8.7086786809668393</v>
      </c>
      <c r="AE2634" s="19">
        <v>-0.32066660563286897</v>
      </c>
      <c r="AF2634" s="87">
        <v>-14.2894285146904</v>
      </c>
      <c r="AG2634" s="19">
        <v>1.9100747109405299E-2</v>
      </c>
      <c r="AH2634" s="51">
        <v>0.111253719114757</v>
      </c>
      <c r="AI2634" s="19">
        <v>-0.15096816232660801</v>
      </c>
      <c r="AJ2634" s="51">
        <v>-1.36989902566711</v>
      </c>
      <c r="AK2634" s="19">
        <v>-0.42121609999972898</v>
      </c>
      <c r="AL2634" s="19">
        <v>-6.02375263570138E-2</v>
      </c>
      <c r="AM2634" s="51">
        <v>-37.846801691863199</v>
      </c>
      <c r="AN2634" s="15"/>
      <c r="AO2634" s="22">
        <v>8.5639226301282206E-2</v>
      </c>
      <c r="AP2634" s="22">
        <v>-0.130996997145266</v>
      </c>
      <c r="AQ2634" s="22">
        <v>0.118599217832525</v>
      </c>
      <c r="AR2634" s="22">
        <v>-0.151788824953692</v>
      </c>
      <c r="AS2634" s="20">
        <v>5</v>
      </c>
      <c r="AT2634" s="20">
        <v>7</v>
      </c>
      <c r="AU2634" s="20">
        <v>5</v>
      </c>
      <c r="AV2634" s="21">
        <v>7</v>
      </c>
      <c r="AW2634" s="15"/>
      <c r="AX2634" s="25">
        <v>0.31107646876596801</v>
      </c>
      <c r="AY2634" s="26">
        <v>-0.53649927164133304</v>
      </c>
      <c r="AZ2634" s="26">
        <v>-0.64817898741148405</v>
      </c>
      <c r="BA2634" s="26">
        <v>-0.71418530815390102</v>
      </c>
      <c r="BB2634" s="85">
        <v>3.16582091967939E-2</v>
      </c>
      <c r="BC2634" s="88">
        <v>-43.893515730218503</v>
      </c>
      <c r="BD2634" s="18">
        <v>43756</v>
      </c>
      <c r="BE2634" s="18">
        <v>43908</v>
      </c>
      <c r="BF2634" s="20"/>
      <c r="BG2634" s="18"/>
    </row>
    <row r="2635" spans="2:59" x14ac:dyDescent="0.25">
      <c r="B2635" s="14" t="s">
        <v>8089</v>
      </c>
      <c r="C2635" s="14" t="s">
        <v>8090</v>
      </c>
      <c r="D2635" s="14" t="s">
        <v>8070</v>
      </c>
      <c r="E2635" s="16" t="s">
        <v>1110</v>
      </c>
      <c r="F2635" s="16" t="s">
        <v>326</v>
      </c>
      <c r="G2635" s="81" t="s">
        <v>38</v>
      </c>
      <c r="H2635" s="82" t="s">
        <v>39</v>
      </c>
      <c r="I2635" s="17" t="s">
        <v>31</v>
      </c>
      <c r="J2635" s="17" t="s">
        <v>8091</v>
      </c>
      <c r="L2635" s="18">
        <v>44022</v>
      </c>
      <c r="M2635" s="83">
        <v>440151.39580011403</v>
      </c>
      <c r="N2635" s="84">
        <v>440151.39580011403</v>
      </c>
      <c r="O2635" s="84">
        <v>576755.02099990798</v>
      </c>
      <c r="P2635" s="85">
        <f t="shared" si="41"/>
        <v>0.76315138971314522</v>
      </c>
      <c r="Q2635" s="18">
        <v>43756</v>
      </c>
      <c r="R2635" s="86">
        <v>1225608.1200000001</v>
      </c>
      <c r="S2635" s="86">
        <v>1319915.03429687</v>
      </c>
      <c r="T2635" s="15"/>
      <c r="U2635" s="19">
        <v>-1.9202413159291601E-3</v>
      </c>
      <c r="V2635" s="51">
        <v>-0.15011121622592299</v>
      </c>
      <c r="W2635" s="19">
        <v>1.67955834149325E-3</v>
      </c>
      <c r="X2635" s="51">
        <v>0.95687308521519299</v>
      </c>
      <c r="Y2635" s="19">
        <v>-0.189385147176799</v>
      </c>
      <c r="Z2635" s="51">
        <v>0.39315874056774203</v>
      </c>
      <c r="AA2635" s="19">
        <v>-0.20728550594765699</v>
      </c>
      <c r="AB2635" s="51">
        <v>-0.151883691607509</v>
      </c>
      <c r="AC2635" s="19"/>
      <c r="AD2635" s="51"/>
      <c r="AE2635" s="19"/>
      <c r="AF2635" s="87"/>
      <c r="AG2635" s="19">
        <v>1.98416024868493E-2</v>
      </c>
      <c r="AH2635" s="51">
        <v>0.18533925685915201</v>
      </c>
      <c r="AI2635" s="19">
        <v>-0.13903685259269</v>
      </c>
      <c r="AJ2635" s="51">
        <v>-0.17676805227529299</v>
      </c>
      <c r="AK2635" s="19">
        <v>-0.25356347501568999</v>
      </c>
      <c r="AL2635" s="19">
        <v>-0.16599626430339401</v>
      </c>
      <c r="AM2635" s="51">
        <v>-5.1146078308229299</v>
      </c>
      <c r="AN2635" s="15"/>
      <c r="AO2635" s="22">
        <v>8.5718402466300206E-2</v>
      </c>
      <c r="AP2635" s="22">
        <v>-0.13080756035022201</v>
      </c>
      <c r="AQ2635" s="22">
        <v>0.12104083471975199</v>
      </c>
      <c r="AR2635" s="22">
        <v>-0.149875468429818</v>
      </c>
      <c r="AS2635" s="20">
        <v>5</v>
      </c>
      <c r="AT2635" s="20">
        <v>7</v>
      </c>
      <c r="AU2635" s="20">
        <v>6</v>
      </c>
      <c r="AV2635" s="21">
        <v>6</v>
      </c>
      <c r="AW2635" s="15"/>
      <c r="AX2635" s="25">
        <v>0.31096763511363001</v>
      </c>
      <c r="AY2635" s="26">
        <v>-0.46765090236249302</v>
      </c>
      <c r="AZ2635" s="26">
        <v>-0.21527069814192101</v>
      </c>
      <c r="BA2635" s="26">
        <v>-0.62439553635522305</v>
      </c>
      <c r="BB2635" s="85">
        <v>3.1651003018414503E-2</v>
      </c>
      <c r="BC2635" s="88">
        <v>-43.269400787714403</v>
      </c>
      <c r="BD2635" s="18">
        <v>43756</v>
      </c>
      <c r="BE2635" s="18">
        <v>43908</v>
      </c>
      <c r="BF2635" s="20"/>
      <c r="BG2635" s="18"/>
    </row>
    <row r="2636" spans="2:59" x14ac:dyDescent="0.25">
      <c r="B2636" s="14" t="s">
        <v>8092</v>
      </c>
      <c r="C2636" s="14" t="s">
        <v>8093</v>
      </c>
      <c r="D2636" s="14" t="s">
        <v>8094</v>
      </c>
      <c r="E2636" s="16" t="s">
        <v>77</v>
      </c>
      <c r="F2636" s="16" t="s">
        <v>69</v>
      </c>
      <c r="G2636" s="81" t="s">
        <v>115</v>
      </c>
      <c r="H2636" s="82" t="s">
        <v>190</v>
      </c>
      <c r="I2636" s="17" t="s">
        <v>31</v>
      </c>
      <c r="J2636" s="17" t="s">
        <v>8095</v>
      </c>
      <c r="L2636" s="18">
        <v>44022</v>
      </c>
      <c r="M2636" s="83">
        <v>1742.7915000002799</v>
      </c>
      <c r="N2636" s="84">
        <v>1742.7915000002799</v>
      </c>
      <c r="O2636" s="84">
        <v>1812.88110000081</v>
      </c>
      <c r="P2636" s="85">
        <f t="shared" si="41"/>
        <v>0.96133800501285016</v>
      </c>
      <c r="Q2636" s="18">
        <v>43881</v>
      </c>
      <c r="R2636" s="86">
        <v>2304762.79</v>
      </c>
      <c r="S2636" s="86">
        <v>1940440.01393945</v>
      </c>
      <c r="T2636" s="15"/>
      <c r="U2636" s="19">
        <v>6.7965452872158503E-3</v>
      </c>
      <c r="V2636" s="51">
        <v>0.72156744408857798</v>
      </c>
      <c r="W2636" s="19">
        <v>3.7162163367611398E-2</v>
      </c>
      <c r="X2636" s="51">
        <v>4.50513358783064</v>
      </c>
      <c r="Y2636" s="19">
        <v>-2.1969979135974399E-2</v>
      </c>
      <c r="Z2636" s="51">
        <v>17.134675544657501</v>
      </c>
      <c r="AA2636" s="19">
        <v>0.111895244514017</v>
      </c>
      <c r="AB2636" s="51">
        <v>31.766191354574399</v>
      </c>
      <c r="AC2636" s="19">
        <v>0.162655015865457</v>
      </c>
      <c r="AD2636" s="51">
        <v>40.551357084827004</v>
      </c>
      <c r="AE2636" s="19">
        <v>0.23211252406501401</v>
      </c>
      <c r="AF2636" s="87">
        <v>40.988484455097897</v>
      </c>
      <c r="AG2636" s="19">
        <v>7.5428489635669402E-3</v>
      </c>
      <c r="AH2636" s="51">
        <v>-1.0445360954690801</v>
      </c>
      <c r="AI2636" s="19">
        <v>1.1962385102378899E-2</v>
      </c>
      <c r="AJ2636" s="51">
        <v>14.9231557172316</v>
      </c>
      <c r="AK2636" s="19">
        <v>0.74279150000074901</v>
      </c>
      <c r="AL2636" s="19">
        <v>7.9495118019622196E-2</v>
      </c>
      <c r="AM2636" s="51">
        <v>69.097438133205301</v>
      </c>
      <c r="AN2636" s="15"/>
      <c r="AO2636" s="22">
        <v>3.61664930605912E-2</v>
      </c>
      <c r="AP2636" s="22">
        <v>-3.99095436259813E-2</v>
      </c>
      <c r="AQ2636" s="22">
        <v>7.2662818996832398E-2</v>
      </c>
      <c r="AR2636" s="22">
        <v>-9.3029611093661493E-2</v>
      </c>
      <c r="AS2636" s="20">
        <v>7</v>
      </c>
      <c r="AT2636" s="20">
        <v>5</v>
      </c>
      <c r="AU2636" s="20">
        <v>7</v>
      </c>
      <c r="AV2636" s="21">
        <v>5</v>
      </c>
      <c r="AW2636" s="15"/>
      <c r="AX2636" s="25">
        <v>0.12926582535248601</v>
      </c>
      <c r="AY2636" s="26">
        <v>0.73259347947077902</v>
      </c>
      <c r="AZ2636" s="26">
        <v>1.1844446972681899</v>
      </c>
      <c r="BA2636" s="26">
        <v>1.02159078644581</v>
      </c>
      <c r="BB2636" s="85">
        <v>1.33110788290651E-2</v>
      </c>
      <c r="BC2636" s="88">
        <v>-21.781875270331501</v>
      </c>
      <c r="BD2636" s="18">
        <v>43881</v>
      </c>
      <c r="BE2636" s="18">
        <v>43913</v>
      </c>
      <c r="BF2636" s="20"/>
      <c r="BG2636" s="18"/>
    </row>
    <row r="2637" spans="2:59" x14ac:dyDescent="0.25">
      <c r="B2637" s="14" t="s">
        <v>8096</v>
      </c>
      <c r="C2637" s="14" t="s">
        <v>8097</v>
      </c>
      <c r="D2637" s="14" t="s">
        <v>8094</v>
      </c>
      <c r="E2637" s="16" t="s">
        <v>87</v>
      </c>
      <c r="F2637" s="16" t="s">
        <v>69</v>
      </c>
      <c r="G2637" s="81" t="s">
        <v>115</v>
      </c>
      <c r="H2637" s="82" t="s">
        <v>190</v>
      </c>
      <c r="I2637" s="17" t="s">
        <v>31</v>
      </c>
      <c r="J2637" s="17" t="s">
        <v>8098</v>
      </c>
      <c r="L2637" s="18">
        <v>44022</v>
      </c>
      <c r="M2637" s="83">
        <v>1178.0703999996199</v>
      </c>
      <c r="N2637" s="84">
        <v>1178.0703999996199</v>
      </c>
      <c r="O2637" s="84">
        <v>1225.21189999953</v>
      </c>
      <c r="P2637" s="85">
        <f t="shared" si="41"/>
        <v>0.96152379845484015</v>
      </c>
      <c r="Q2637" s="18">
        <v>43881</v>
      </c>
      <c r="R2637" s="86">
        <v>111637.50599999999</v>
      </c>
      <c r="S2637" s="86">
        <v>121455.876248047</v>
      </c>
      <c r="T2637" s="15"/>
      <c r="U2637" s="19">
        <v>6.7978724491695201E-3</v>
      </c>
      <c r="V2637" s="51">
        <v>0.72170016028394501</v>
      </c>
      <c r="W2637" s="19">
        <v>3.72047224682319E-2</v>
      </c>
      <c r="X2637" s="51">
        <v>4.5093894978927</v>
      </c>
      <c r="Y2637" s="19">
        <v>-2.1726017277615001E-2</v>
      </c>
      <c r="Z2637" s="51">
        <v>17.1590717304789</v>
      </c>
      <c r="AA2637" s="19">
        <v>0.112453025747527</v>
      </c>
      <c r="AB2637" s="51">
        <v>31.8219694779254</v>
      </c>
      <c r="AC2637" s="19">
        <v>0.16382012091169601</v>
      </c>
      <c r="AD2637" s="51">
        <v>40.6678675894509</v>
      </c>
      <c r="AE2637" s="19"/>
      <c r="AF2637" s="87"/>
      <c r="AG2637" s="19">
        <v>7.5566509349300802E-3</v>
      </c>
      <c r="AH2637" s="51">
        <v>-1.04315589833277</v>
      </c>
      <c r="AI2637" s="19">
        <v>1.2228675774167599E-2</v>
      </c>
      <c r="AJ2637" s="51">
        <v>14.9497847844177</v>
      </c>
      <c r="AK2637" s="19">
        <v>0.17809455093811299</v>
      </c>
      <c r="AL2637" s="19">
        <v>6.5293346497128396E-2</v>
      </c>
      <c r="AM2637" s="51">
        <v>47.220634222321699</v>
      </c>
      <c r="AN2637" s="15"/>
      <c r="AO2637" s="22">
        <v>3.6167903877867502E-2</v>
      </c>
      <c r="AP2637" s="22">
        <v>-3.9905648835883802E-2</v>
      </c>
      <c r="AQ2637" s="22">
        <v>7.2706920731434393E-2</v>
      </c>
      <c r="AR2637" s="22">
        <v>-9.2991106247645797E-2</v>
      </c>
      <c r="AS2637" s="20">
        <v>8</v>
      </c>
      <c r="AT2637" s="20">
        <v>4</v>
      </c>
      <c r="AU2637" s="20">
        <v>7</v>
      </c>
      <c r="AV2637" s="21">
        <v>5</v>
      </c>
      <c r="AW2637" s="15"/>
      <c r="AX2637" s="25">
        <v>0.12926596748278801</v>
      </c>
      <c r="AY2637" s="26">
        <v>0.73660613031370303</v>
      </c>
      <c r="AZ2637" s="26">
        <v>1.18673214304363</v>
      </c>
      <c r="BA2637" s="26">
        <v>1.0273282192720199</v>
      </c>
      <c r="BB2637" s="85">
        <v>1.3311123779840299E-2</v>
      </c>
      <c r="BC2637" s="88">
        <v>-21.778445018309899</v>
      </c>
      <c r="BD2637" s="18">
        <v>43881</v>
      </c>
      <c r="BE2637" s="18">
        <v>43913</v>
      </c>
      <c r="BF2637" s="20"/>
      <c r="BG2637" s="18"/>
    </row>
    <row r="2638" spans="2:59" x14ac:dyDescent="0.25">
      <c r="B2638" s="14" t="s">
        <v>8099</v>
      </c>
      <c r="C2638" s="14" t="s">
        <v>8100</v>
      </c>
      <c r="D2638" s="14" t="s">
        <v>8094</v>
      </c>
      <c r="E2638" s="16" t="s">
        <v>8101</v>
      </c>
      <c r="F2638" s="16" t="s">
        <v>69</v>
      </c>
      <c r="G2638" s="81" t="s">
        <v>115</v>
      </c>
      <c r="H2638" s="82" t="s">
        <v>190</v>
      </c>
      <c r="I2638" s="17" t="s">
        <v>31</v>
      </c>
      <c r="J2638" s="17" t="s">
        <v>8102</v>
      </c>
      <c r="L2638" s="18">
        <v>44022</v>
      </c>
      <c r="M2638" s="83">
        <v>1549.95409999974</v>
      </c>
      <c r="N2638" s="84">
        <v>1549.95409999974</v>
      </c>
      <c r="O2638" s="84">
        <v>1623.0822000000601</v>
      </c>
      <c r="P2638" s="85">
        <f t="shared" si="41"/>
        <v>0.95494491899404887</v>
      </c>
      <c r="Q2638" s="18">
        <v>43874</v>
      </c>
      <c r="R2638" s="86">
        <v>15843301.289999999</v>
      </c>
      <c r="S2638" s="86">
        <v>14824744.825312501</v>
      </c>
      <c r="T2638" s="15"/>
      <c r="U2638" s="19">
        <v>6.7496443462005101E-3</v>
      </c>
      <c r="V2638" s="51">
        <v>0.716877349987044</v>
      </c>
      <c r="W2638" s="19">
        <v>3.5713944444069098E-2</v>
      </c>
      <c r="X2638" s="51">
        <v>4.3603116954764101</v>
      </c>
      <c r="Y2638" s="19">
        <v>-3.02257551138609E-2</v>
      </c>
      <c r="Z2638" s="51">
        <v>16.309097946854301</v>
      </c>
      <c r="AA2638" s="19">
        <v>9.3101044598442997E-2</v>
      </c>
      <c r="AB2638" s="51">
        <v>29.886771363002499</v>
      </c>
      <c r="AC2638" s="19">
        <v>0.12373517142259501</v>
      </c>
      <c r="AD2638" s="51">
        <v>36.659372640540802</v>
      </c>
      <c r="AE2638" s="19">
        <v>0.17395694056002001</v>
      </c>
      <c r="AF2638" s="87">
        <v>35.1729261046275</v>
      </c>
      <c r="AG2638" s="19">
        <v>7.0737002261012103E-3</v>
      </c>
      <c r="AH2638" s="51">
        <v>-1.09145096921566</v>
      </c>
      <c r="AI2638" s="19">
        <v>2.9529102248488899E-3</v>
      </c>
      <c r="AJ2638" s="51">
        <v>14.022208229478601</v>
      </c>
      <c r="AK2638" s="19">
        <v>0.54995409999915901</v>
      </c>
      <c r="AL2638" s="19">
        <v>6.2203773401051897E-2</v>
      </c>
      <c r="AM2638" s="51">
        <v>49.813698133046302</v>
      </c>
      <c r="AN2638" s="15"/>
      <c r="AO2638" s="22">
        <v>3.6118259769864401E-2</v>
      </c>
      <c r="AP2638" s="22">
        <v>-4.0043687520665103E-2</v>
      </c>
      <c r="AQ2638" s="22">
        <v>7.1164999622851596E-2</v>
      </c>
      <c r="AR2638" s="22">
        <v>-9.4338264945690795E-2</v>
      </c>
      <c r="AS2638" s="20">
        <v>7</v>
      </c>
      <c r="AT2638" s="20">
        <v>5</v>
      </c>
      <c r="AU2638" s="20">
        <v>7</v>
      </c>
      <c r="AV2638" s="21">
        <v>5</v>
      </c>
      <c r="AW2638" s="15"/>
      <c r="AX2638" s="25">
        <v>0.129261081866716</v>
      </c>
      <c r="AY2638" s="26">
        <v>0.59728684316087299</v>
      </c>
      <c r="AZ2638" s="26">
        <v>1.10730434486686</v>
      </c>
      <c r="BA2638" s="26">
        <v>0.82899731185716496</v>
      </c>
      <c r="BB2638" s="85">
        <v>1.33095517157562E-2</v>
      </c>
      <c r="BC2638" s="88">
        <v>-21.906573801330499</v>
      </c>
      <c r="BD2638" s="18">
        <v>43874</v>
      </c>
      <c r="BE2638" s="18">
        <v>43913</v>
      </c>
      <c r="BF2638" s="20"/>
      <c r="BG2638" s="18"/>
    </row>
    <row r="2639" spans="2:59" x14ac:dyDescent="0.25">
      <c r="B2639" s="14" t="s">
        <v>8103</v>
      </c>
      <c r="C2639" s="14" t="s">
        <v>8104</v>
      </c>
      <c r="D2639" s="14" t="s">
        <v>8105</v>
      </c>
      <c r="E2639" s="16" t="s">
        <v>77</v>
      </c>
      <c r="F2639" s="16" t="s">
        <v>69</v>
      </c>
      <c r="G2639" s="81" t="s">
        <v>115</v>
      </c>
      <c r="H2639" s="82" t="s">
        <v>182</v>
      </c>
      <c r="I2639" s="17" t="s">
        <v>31</v>
      </c>
      <c r="J2639" s="17" t="s">
        <v>8106</v>
      </c>
      <c r="L2639" s="18">
        <v>44022</v>
      </c>
      <c r="M2639" s="83">
        <v>1505.0983000006499</v>
      </c>
      <c r="N2639" s="84">
        <v>1505.0983000006499</v>
      </c>
      <c r="O2639" s="84">
        <v>1517.44659999944</v>
      </c>
      <c r="P2639" s="85">
        <f t="shared" si="41"/>
        <v>0.9918624484058981</v>
      </c>
      <c r="Q2639" s="18">
        <v>44018</v>
      </c>
      <c r="R2639" s="86">
        <v>1043323.654</v>
      </c>
      <c r="S2639" s="86">
        <v>1063428.4372978499</v>
      </c>
      <c r="T2639" s="15"/>
      <c r="U2639" s="19">
        <v>2.5412260674784201E-3</v>
      </c>
      <c r="V2639" s="51">
        <v>0.29603552211483503</v>
      </c>
      <c r="W2639" s="19">
        <v>2.4743383228269501E-2</v>
      </c>
      <c r="X2639" s="51">
        <v>3.2632555738928199</v>
      </c>
      <c r="Y2639" s="19">
        <v>7.9255949040089001E-3</v>
      </c>
      <c r="Z2639" s="51">
        <v>20.1242329486413</v>
      </c>
      <c r="AA2639" s="19">
        <v>8.4540577543521095E-2</v>
      </c>
      <c r="AB2639" s="51">
        <v>29.0307246575248</v>
      </c>
      <c r="AC2639" s="19">
        <v>0.13526256531084099</v>
      </c>
      <c r="AD2639" s="51">
        <v>37.8121120293508</v>
      </c>
      <c r="AE2639" s="19">
        <v>0.179219559633639</v>
      </c>
      <c r="AF2639" s="87">
        <v>35.699188011989499</v>
      </c>
      <c r="AG2639" s="19">
        <v>4.8687887319829298E-3</v>
      </c>
      <c r="AH2639" s="51">
        <v>-1.31194211862748</v>
      </c>
      <c r="AI2639" s="19">
        <v>2.6778125420605599E-2</v>
      </c>
      <c r="AJ2639" s="51">
        <v>16.404729749047</v>
      </c>
      <c r="AK2639" s="19">
        <v>0.50509829999995404</v>
      </c>
      <c r="AL2639" s="19">
        <v>5.7787001060205498E-2</v>
      </c>
      <c r="AM2639" s="51">
        <v>48.572196009452497</v>
      </c>
      <c r="AN2639" s="15"/>
      <c r="AO2639" s="22">
        <v>1.73107488371897E-2</v>
      </c>
      <c r="AP2639" s="22">
        <v>-2.4776610399385401E-2</v>
      </c>
      <c r="AQ2639" s="22">
        <v>4.8117426018507103E-2</v>
      </c>
      <c r="AR2639" s="22">
        <v>-4.3871534687277697E-2</v>
      </c>
      <c r="AS2639" s="20">
        <v>8</v>
      </c>
      <c r="AT2639" s="20">
        <v>4</v>
      </c>
      <c r="AU2639" s="20">
        <v>7</v>
      </c>
      <c r="AV2639" s="21">
        <v>5</v>
      </c>
      <c r="AW2639" s="15"/>
      <c r="AX2639" s="25">
        <v>7.4375274867416005E-2</v>
      </c>
      <c r="AY2639" s="26">
        <v>0.84386932792676805</v>
      </c>
      <c r="AZ2639" s="26">
        <v>0.98647492253803604</v>
      </c>
      <c r="BA2639" s="26">
        <v>1.16237647339767</v>
      </c>
      <c r="BB2639" s="85">
        <v>7.6626911011317099E-3</v>
      </c>
      <c r="BC2639" s="88">
        <v>-12.659338432262301</v>
      </c>
      <c r="BD2639" s="18">
        <v>43874</v>
      </c>
      <c r="BE2639" s="18">
        <v>43913</v>
      </c>
      <c r="BF2639" s="20">
        <v>100</v>
      </c>
      <c r="BG2639" s="18">
        <v>44014</v>
      </c>
    </row>
    <row r="2640" spans="2:59" x14ac:dyDescent="0.25">
      <c r="B2640" s="14" t="s">
        <v>8107</v>
      </c>
      <c r="C2640" s="14" t="s">
        <v>8108</v>
      </c>
      <c r="D2640" s="14" t="s">
        <v>8105</v>
      </c>
      <c r="E2640" s="16" t="s">
        <v>87</v>
      </c>
      <c r="F2640" s="16" t="s">
        <v>69</v>
      </c>
      <c r="G2640" s="81" t="s">
        <v>115</v>
      </c>
      <c r="H2640" s="82" t="s">
        <v>182</v>
      </c>
      <c r="I2640" s="17" t="s">
        <v>31</v>
      </c>
      <c r="J2640" s="17" t="s">
        <v>8109</v>
      </c>
      <c r="L2640" s="18">
        <v>44022</v>
      </c>
      <c r="M2640" s="83">
        <v>1143.17970000021</v>
      </c>
      <c r="N2640" s="84">
        <v>1143.17970000021</v>
      </c>
      <c r="O2640" s="84">
        <v>1185.3563000001</v>
      </c>
      <c r="P2640" s="85">
        <f t="shared" si="41"/>
        <v>0.96441863092144831</v>
      </c>
      <c r="Q2640" s="18">
        <v>43874</v>
      </c>
      <c r="R2640" s="86">
        <v>0</v>
      </c>
      <c r="S2640" s="86">
        <v>921022.10003027297</v>
      </c>
      <c r="T2640" s="15"/>
      <c r="U2640" s="19">
        <v>0</v>
      </c>
      <c r="V2640" s="51">
        <v>4.1912915366992799E-2</v>
      </c>
      <c r="W2640" s="19">
        <v>0</v>
      </c>
      <c r="X2640" s="51">
        <v>0.78891725106586796</v>
      </c>
      <c r="Y2640" s="19">
        <v>-2.7314881938764302E-2</v>
      </c>
      <c r="Z2640" s="51">
        <v>16.6001852643676</v>
      </c>
      <c r="AA2640" s="19">
        <v>4.6885113490134203E-2</v>
      </c>
      <c r="AB2640" s="51">
        <v>25.2651782521862</v>
      </c>
      <c r="AC2640" s="19">
        <v>9.6394149570260199E-2</v>
      </c>
      <c r="AD2640" s="51">
        <v>33.925270455307299</v>
      </c>
      <c r="AE2640" s="19">
        <v>0.14135125528991899</v>
      </c>
      <c r="AF2640" s="87">
        <v>31.912357577588399</v>
      </c>
      <c r="AG2640" s="19">
        <v>0</v>
      </c>
      <c r="AH2640" s="51">
        <v>-1.79882099182578</v>
      </c>
      <c r="AI2640" s="19">
        <v>-9.1080123511346808E-3</v>
      </c>
      <c r="AJ2640" s="51">
        <v>12.8161159718875</v>
      </c>
      <c r="AK2640" s="19">
        <v>0.143179700000474</v>
      </c>
      <c r="AL2640" s="19">
        <v>4.3892713605600903E-2</v>
      </c>
      <c r="AM2640" s="51">
        <v>31.300467257213299</v>
      </c>
      <c r="AN2640" s="15"/>
      <c r="AO2640" s="22">
        <v>1.7312125288299299E-2</v>
      </c>
      <c r="AP2640" s="22">
        <v>-2.4775297161795599E-2</v>
      </c>
      <c r="AQ2640" s="22">
        <v>4.8160501239181003E-2</v>
      </c>
      <c r="AR2640" s="22">
        <v>-4.3830986963294002E-2</v>
      </c>
      <c r="AS2640" s="20">
        <v>6</v>
      </c>
      <c r="AT2640" s="20">
        <v>4</v>
      </c>
      <c r="AU2640" s="20">
        <v>7</v>
      </c>
      <c r="AV2640" s="21">
        <v>5</v>
      </c>
      <c r="AW2640" s="15"/>
      <c r="AX2640" s="25">
        <v>7.1095822894349098E-2</v>
      </c>
      <c r="AY2640" s="26">
        <v>0.29018830884751901</v>
      </c>
      <c r="AZ2640" s="26">
        <v>0.82332873311497701</v>
      </c>
      <c r="BA2640" s="26">
        <v>0.38823116608455199</v>
      </c>
      <c r="BB2640" s="85">
        <v>7.32158964202426E-3</v>
      </c>
      <c r="BC2640" s="88">
        <v>-12.654667630369699</v>
      </c>
      <c r="BD2640" s="18">
        <v>43874</v>
      </c>
      <c r="BE2640" s="18">
        <v>43913</v>
      </c>
      <c r="BF2640" s="20"/>
      <c r="BG2640" s="18"/>
    </row>
    <row r="2641" spans="2:59" x14ac:dyDescent="0.25">
      <c r="B2641" s="14" t="s">
        <v>8110</v>
      </c>
      <c r="C2641" s="14" t="s">
        <v>8111</v>
      </c>
      <c r="D2641" s="14" t="s">
        <v>8105</v>
      </c>
      <c r="E2641" s="16" t="s">
        <v>8101</v>
      </c>
      <c r="F2641" s="16" t="s">
        <v>69</v>
      </c>
      <c r="G2641" s="81" t="s">
        <v>115</v>
      </c>
      <c r="H2641" s="82" t="s">
        <v>182</v>
      </c>
      <c r="I2641" s="17" t="s">
        <v>31</v>
      </c>
      <c r="J2641" s="17" t="s">
        <v>8112</v>
      </c>
      <c r="L2641" s="18">
        <v>44022</v>
      </c>
      <c r="M2641" s="83">
        <v>1363.1150000002201</v>
      </c>
      <c r="N2641" s="84">
        <v>1363.1150000002201</v>
      </c>
      <c r="O2641" s="84">
        <v>1374.5544000007201</v>
      </c>
      <c r="P2641" s="85">
        <f t="shared" si="41"/>
        <v>0.9916777393455698</v>
      </c>
      <c r="Q2641" s="18">
        <v>44018</v>
      </c>
      <c r="R2641" s="86">
        <v>23083275.355999999</v>
      </c>
      <c r="S2641" s="86">
        <v>23139514.030468799</v>
      </c>
      <c r="T2641" s="15"/>
      <c r="U2641" s="19">
        <v>2.4945520162873401E-3</v>
      </c>
      <c r="V2641" s="51">
        <v>0.29136811699572701</v>
      </c>
      <c r="W2641" s="19">
        <v>2.3312515722864201E-2</v>
      </c>
      <c r="X2641" s="51">
        <v>3.12016882335229</v>
      </c>
      <c r="Y2641" s="19">
        <v>-5.8251665450370605E-4</v>
      </c>
      <c r="Z2641" s="51">
        <v>19.2734217928082</v>
      </c>
      <c r="AA2641" s="19">
        <v>6.6208712732986896E-2</v>
      </c>
      <c r="AB2641" s="51">
        <v>27.1975381764641</v>
      </c>
      <c r="AC2641" s="19">
        <v>9.7259634079819093E-2</v>
      </c>
      <c r="AD2641" s="51">
        <v>34.011818906234097</v>
      </c>
      <c r="AE2641" s="19">
        <v>0.12243598949135</v>
      </c>
      <c r="AF2641" s="87">
        <v>30.020830997731501</v>
      </c>
      <c r="AG2641" s="19">
        <v>4.4009386492689399E-3</v>
      </c>
      <c r="AH2641" s="51">
        <v>-1.3587271268988801</v>
      </c>
      <c r="AI2641" s="19">
        <v>1.76367019466852E-2</v>
      </c>
      <c r="AJ2641" s="51">
        <v>15.490587401669501</v>
      </c>
      <c r="AK2641" s="19">
        <v>0.36311500000010699</v>
      </c>
      <c r="AL2641" s="19">
        <v>4.3483007548275103E-2</v>
      </c>
      <c r="AM2641" s="51">
        <v>34.373866009467697</v>
      </c>
      <c r="AN2641" s="15"/>
      <c r="AO2641" s="22">
        <v>1.7263341986108599E-2</v>
      </c>
      <c r="AP2641" s="22">
        <v>-2.48826257275141E-2</v>
      </c>
      <c r="AQ2641" s="22">
        <v>4.6653878627694198E-2</v>
      </c>
      <c r="AR2641" s="22">
        <v>-4.5251112289406599E-2</v>
      </c>
      <c r="AS2641" s="20">
        <v>8</v>
      </c>
      <c r="AT2641" s="20">
        <v>4</v>
      </c>
      <c r="AU2641" s="20">
        <v>7</v>
      </c>
      <c r="AV2641" s="21">
        <v>5</v>
      </c>
      <c r="AW2641" s="15"/>
      <c r="AX2641" s="25">
        <v>7.4382190265023407E-2</v>
      </c>
      <c r="AY2641" s="26">
        <v>0.61554381109635903</v>
      </c>
      <c r="AZ2641" s="26">
        <v>0.91540391775288299</v>
      </c>
      <c r="BA2641" s="26">
        <v>0.84156443580923201</v>
      </c>
      <c r="BB2641" s="85">
        <v>7.6628155053276702E-3</v>
      </c>
      <c r="BC2641" s="88">
        <v>-12.8178455823072</v>
      </c>
      <c r="BD2641" s="18">
        <v>43874</v>
      </c>
      <c r="BE2641" s="18">
        <v>43913</v>
      </c>
      <c r="BF2641" s="20">
        <v>102</v>
      </c>
      <c r="BG2641" s="18">
        <v>44018</v>
      </c>
    </row>
    <row r="2642" spans="2:59" x14ac:dyDescent="0.25">
      <c r="B2642" s="14" t="s">
        <v>8113</v>
      </c>
      <c r="C2642" s="14" t="s">
        <v>8114</v>
      </c>
      <c r="D2642" s="14" t="s">
        <v>8115</v>
      </c>
      <c r="E2642" s="16" t="s">
        <v>77</v>
      </c>
      <c r="F2642" s="16" t="s">
        <v>69</v>
      </c>
      <c r="G2642" s="81" t="s">
        <v>115</v>
      </c>
      <c r="H2642" s="82" t="s">
        <v>173</v>
      </c>
      <c r="I2642" s="17" t="s">
        <v>31</v>
      </c>
      <c r="J2642" s="17" t="s">
        <v>8116</v>
      </c>
      <c r="L2642" s="18">
        <v>44022</v>
      </c>
      <c r="M2642" s="83">
        <v>1409.6018000003</v>
      </c>
      <c r="N2642" s="84">
        <v>1409.6018000003</v>
      </c>
      <c r="O2642" s="84">
        <v>1413.2223000004899</v>
      </c>
      <c r="P2642" s="85">
        <f t="shared" si="41"/>
        <v>0.99743812420721878</v>
      </c>
      <c r="Q2642" s="18">
        <v>44019</v>
      </c>
      <c r="R2642" s="86">
        <v>653902.799</v>
      </c>
      <c r="S2642" s="86">
        <v>616332.93224804697</v>
      </c>
      <c r="T2642" s="15"/>
      <c r="U2642" s="19">
        <v>7.2082288170349798E-5</v>
      </c>
      <c r="V2642" s="51">
        <v>4.9121144184027798E-2</v>
      </c>
      <c r="W2642" s="19">
        <v>1.3071523866528901E-2</v>
      </c>
      <c r="X2642" s="51">
        <v>2.09606963771876</v>
      </c>
      <c r="Y2642" s="19">
        <v>3.3513555206809501E-2</v>
      </c>
      <c r="Z2642" s="51">
        <v>22.683028978935901</v>
      </c>
      <c r="AA2642" s="19">
        <v>7.6079387319623507E-2</v>
      </c>
      <c r="AB2642" s="51">
        <v>28.184605635120501</v>
      </c>
      <c r="AC2642" s="19">
        <v>0.124938659557374</v>
      </c>
      <c r="AD2642" s="51">
        <v>36.779721454018699</v>
      </c>
      <c r="AE2642" s="19">
        <v>0.15771117114316399</v>
      </c>
      <c r="AF2642" s="87">
        <v>33.548349162912899</v>
      </c>
      <c r="AG2642" s="19">
        <v>3.03156188238063E-4</v>
      </c>
      <c r="AH2642" s="51">
        <v>-1.76850537300197</v>
      </c>
      <c r="AI2642" s="19">
        <v>4.0172171296944698E-2</v>
      </c>
      <c r="AJ2642" s="51">
        <v>17.744134336680901</v>
      </c>
      <c r="AK2642" s="19">
        <v>0.409601799999946</v>
      </c>
      <c r="AL2642" s="19">
        <v>4.82484237545577E-2</v>
      </c>
      <c r="AM2642" s="51">
        <v>39.228591489722</v>
      </c>
      <c r="AN2642" s="15"/>
      <c r="AO2642" s="22">
        <v>7.5191564883425599E-3</v>
      </c>
      <c r="AP2642" s="22">
        <v>-1.1603826358623301E-2</v>
      </c>
      <c r="AQ2642" s="22">
        <v>3.2746109698564403E-2</v>
      </c>
      <c r="AR2642" s="22">
        <v>-1.8486284493519599E-2</v>
      </c>
      <c r="AS2642" s="20">
        <v>9</v>
      </c>
      <c r="AT2642" s="20">
        <v>3</v>
      </c>
      <c r="AU2642" s="20">
        <v>7</v>
      </c>
      <c r="AV2642" s="21">
        <v>5</v>
      </c>
      <c r="AW2642" s="15"/>
      <c r="AX2642" s="25">
        <v>3.7027222738288401E-2</v>
      </c>
      <c r="AY2642" s="26">
        <v>1.3248042877239601</v>
      </c>
      <c r="AZ2642" s="26">
        <v>0.83141163343770996</v>
      </c>
      <c r="BA2642" s="26">
        <v>1.86679602646291</v>
      </c>
      <c r="BB2642" s="85">
        <v>3.8215683906082602E-3</v>
      </c>
      <c r="BC2642" s="88">
        <v>-5.2247129551542502</v>
      </c>
      <c r="BD2642" s="18">
        <v>43871</v>
      </c>
      <c r="BE2642" s="18">
        <v>43913</v>
      </c>
      <c r="BF2642" s="20">
        <v>64</v>
      </c>
      <c r="BG2642" s="18">
        <v>43959</v>
      </c>
    </row>
    <row r="2643" spans="2:59" x14ac:dyDescent="0.25">
      <c r="B2643" s="14" t="s">
        <v>8117</v>
      </c>
      <c r="C2643" s="14" t="s">
        <v>8118</v>
      </c>
      <c r="D2643" s="14" t="s">
        <v>8115</v>
      </c>
      <c r="E2643" s="16" t="s">
        <v>87</v>
      </c>
      <c r="F2643" s="16" t="s">
        <v>69</v>
      </c>
      <c r="G2643" s="81" t="s">
        <v>115</v>
      </c>
      <c r="H2643" s="82" t="s">
        <v>173</v>
      </c>
      <c r="I2643" s="17" t="s">
        <v>31</v>
      </c>
      <c r="J2643" s="17" t="s">
        <v>8119</v>
      </c>
      <c r="L2643" s="18">
        <v>44022</v>
      </c>
      <c r="M2643" s="83">
        <v>1261.04040000029</v>
      </c>
      <c r="N2643" s="84">
        <v>1261.04040000029</v>
      </c>
      <c r="O2643" s="84">
        <v>1264.23670000024</v>
      </c>
      <c r="P2643" s="85">
        <f t="shared" si="41"/>
        <v>0.9974717550914719</v>
      </c>
      <c r="Q2643" s="18">
        <v>44019</v>
      </c>
      <c r="R2643" s="86">
        <v>568651.64199999999</v>
      </c>
      <c r="S2643" s="86">
        <v>566078.64830566396</v>
      </c>
      <c r="T2643" s="15"/>
      <c r="U2643" s="19">
        <v>8.3350827480899197E-5</v>
      </c>
      <c r="V2643" s="51">
        <v>5.0247998115082702E-2</v>
      </c>
      <c r="W2643" s="19">
        <v>1.3412946518656099E-2</v>
      </c>
      <c r="X2643" s="51">
        <v>2.1302119029314799</v>
      </c>
      <c r="Y2643" s="19">
        <v>3.5628673396786298E-2</v>
      </c>
      <c r="Z2643" s="51">
        <v>22.894540797918999</v>
      </c>
      <c r="AA2643" s="19">
        <v>8.0512573260493797E-2</v>
      </c>
      <c r="AB2643" s="51">
        <v>28.627924229222099</v>
      </c>
      <c r="AC2643" s="19">
        <v>0.13421405846020201</v>
      </c>
      <c r="AD2643" s="51">
        <v>37.7072613443015</v>
      </c>
      <c r="AE2643" s="19">
        <v>0.17318972437904501</v>
      </c>
      <c r="AF2643" s="87">
        <v>35.096204486500902</v>
      </c>
      <c r="AG2643" s="19">
        <v>4.15543912822613E-4</v>
      </c>
      <c r="AH2643" s="51">
        <v>-1.75726660054352</v>
      </c>
      <c r="AI2643" s="19">
        <v>4.2417941976964399E-2</v>
      </c>
      <c r="AJ2643" s="51">
        <v>17.9687114046828</v>
      </c>
      <c r="AK2643" s="19">
        <v>0.26052219932345899</v>
      </c>
      <c r="AL2643" s="19">
        <v>5.2511748564938898E-2</v>
      </c>
      <c r="AM2643" s="51">
        <v>17.4650395121716</v>
      </c>
      <c r="AN2643" s="15"/>
      <c r="AO2643" s="22">
        <v>7.5305887112335802E-3</v>
      </c>
      <c r="AP2643" s="22">
        <v>-1.1592740886044299E-2</v>
      </c>
      <c r="AQ2643" s="22">
        <v>3.30942091113684E-2</v>
      </c>
      <c r="AR2643" s="22">
        <v>-1.8166542125982201E-2</v>
      </c>
      <c r="AS2643" s="20">
        <v>9</v>
      </c>
      <c r="AT2643" s="20">
        <v>3</v>
      </c>
      <c r="AU2643" s="20">
        <v>7</v>
      </c>
      <c r="AV2643" s="21">
        <v>5</v>
      </c>
      <c r="AW2643" s="15"/>
      <c r="AX2643" s="25">
        <v>3.7036563033689199E-2</v>
      </c>
      <c r="AY2643" s="26">
        <v>1.43429624046075</v>
      </c>
      <c r="AZ2643" s="26">
        <v>0.84654761103865905</v>
      </c>
      <c r="BA2643" s="26">
        <v>2.02760263913297</v>
      </c>
      <c r="BB2643" s="85">
        <v>3.82258085592639E-3</v>
      </c>
      <c r="BC2643" s="88">
        <v>-5.1799959460913696</v>
      </c>
      <c r="BD2643" s="18">
        <v>43871</v>
      </c>
      <c r="BE2643" s="18">
        <v>43913</v>
      </c>
      <c r="BF2643" s="20">
        <v>63</v>
      </c>
      <c r="BG2643" s="18">
        <v>43958</v>
      </c>
    </row>
    <row r="2644" spans="2:59" x14ac:dyDescent="0.25">
      <c r="B2644" s="14" t="s">
        <v>8120</v>
      </c>
      <c r="C2644" s="14" t="s">
        <v>8121</v>
      </c>
      <c r="D2644" s="14" t="s">
        <v>8115</v>
      </c>
      <c r="E2644" s="16" t="s">
        <v>8101</v>
      </c>
      <c r="F2644" s="16" t="s">
        <v>69</v>
      </c>
      <c r="G2644" s="81" t="s">
        <v>115</v>
      </c>
      <c r="H2644" s="82" t="s">
        <v>173</v>
      </c>
      <c r="I2644" s="17" t="s">
        <v>31</v>
      </c>
      <c r="J2644" s="17" t="s">
        <v>8122</v>
      </c>
      <c r="L2644" s="18">
        <v>44022</v>
      </c>
      <c r="M2644" s="83">
        <v>1375.8114000000101</v>
      </c>
      <c r="N2644" s="84">
        <v>1375.8114000000101</v>
      </c>
      <c r="O2644" s="84">
        <v>1379.40179999918</v>
      </c>
      <c r="P2644" s="85">
        <f t="shared" si="41"/>
        <v>0.99739713258372431</v>
      </c>
      <c r="Q2644" s="18">
        <v>44019</v>
      </c>
      <c r="R2644" s="86">
        <v>66166466.237999998</v>
      </c>
      <c r="S2644" s="86">
        <v>63657433.249062501</v>
      </c>
      <c r="T2644" s="15"/>
      <c r="U2644" s="19">
        <v>5.8368965255794999E-5</v>
      </c>
      <c r="V2644" s="51">
        <v>4.7749811892572297E-2</v>
      </c>
      <c r="W2644" s="19">
        <v>1.2655214733968001E-2</v>
      </c>
      <c r="X2644" s="51">
        <v>2.0544387244626701</v>
      </c>
      <c r="Y2644" s="19">
        <v>3.0940008226025401E-2</v>
      </c>
      <c r="Z2644" s="51">
        <v>22.425674280850199</v>
      </c>
      <c r="AA2644" s="19">
        <v>7.0697596740501495E-2</v>
      </c>
      <c r="AB2644" s="51">
        <v>27.646426577208299</v>
      </c>
      <c r="AC2644" s="19">
        <v>0.113729742173746</v>
      </c>
      <c r="AD2644" s="51">
        <v>35.658829715626801</v>
      </c>
      <c r="AE2644" s="19">
        <v>0.14156566449863001</v>
      </c>
      <c r="AF2644" s="87">
        <v>31.933798498474101</v>
      </c>
      <c r="AG2644" s="19">
        <v>1.66111398357316E-4</v>
      </c>
      <c r="AH2644" s="51">
        <v>-1.78220985199005</v>
      </c>
      <c r="AI2644" s="19">
        <v>3.7439820618601502E-2</v>
      </c>
      <c r="AJ2644" s="51">
        <v>17.470899268868401</v>
      </c>
      <c r="AK2644" s="19">
        <v>0.37581139999907498</v>
      </c>
      <c r="AL2644" s="19">
        <v>4.47632525028894E-2</v>
      </c>
      <c r="AM2644" s="51">
        <v>35.849551489634898</v>
      </c>
      <c r="AN2644" s="15"/>
      <c r="AO2644" s="22">
        <v>7.5054279495816402E-3</v>
      </c>
      <c r="AP2644" s="22">
        <v>-1.16173692103985E-2</v>
      </c>
      <c r="AQ2644" s="22">
        <v>3.2321802982551197E-2</v>
      </c>
      <c r="AR2644" s="22">
        <v>-1.8876164657740401E-2</v>
      </c>
      <c r="AS2644" s="20">
        <v>9</v>
      </c>
      <c r="AT2644" s="20">
        <v>3</v>
      </c>
      <c r="AU2644" s="20">
        <v>7</v>
      </c>
      <c r="AV2644" s="21">
        <v>5</v>
      </c>
      <c r="AW2644" s="15"/>
      <c r="AX2644" s="25">
        <v>3.7016738478814697E-2</v>
      </c>
      <c r="AY2644" s="26">
        <v>1.1917710566522099</v>
      </c>
      <c r="AZ2644" s="26">
        <v>0.81303338756697496</v>
      </c>
      <c r="BA2644" s="26">
        <v>1.67273355238831</v>
      </c>
      <c r="BB2644" s="85">
        <v>3.82042763250865E-3</v>
      </c>
      <c r="BC2644" s="88">
        <v>-5.2792263390583702</v>
      </c>
      <c r="BD2644" s="18">
        <v>43871</v>
      </c>
      <c r="BE2644" s="18">
        <v>43913</v>
      </c>
      <c r="BF2644" s="20">
        <v>64</v>
      </c>
      <c r="BG2644" s="18">
        <v>43959</v>
      </c>
    </row>
    <row r="2645" spans="2:59" x14ac:dyDescent="0.25">
      <c r="B2645" s="14" t="s">
        <v>8123</v>
      </c>
      <c r="C2645" s="14" t="s">
        <v>8124</v>
      </c>
      <c r="D2645" s="14" t="s">
        <v>8125</v>
      </c>
      <c r="E2645" s="16" t="s">
        <v>73</v>
      </c>
      <c r="F2645" s="16" t="s">
        <v>69</v>
      </c>
      <c r="G2645" s="81" t="s">
        <v>115</v>
      </c>
      <c r="H2645" s="82" t="s">
        <v>288</v>
      </c>
      <c r="I2645" s="17" t="s">
        <v>31</v>
      </c>
      <c r="J2645" s="17" t="s">
        <v>8126</v>
      </c>
      <c r="L2645" s="18">
        <v>44022</v>
      </c>
      <c r="M2645" s="83">
        <v>1116.0786000005901</v>
      </c>
      <c r="N2645" s="84">
        <v>1116.0786000005901</v>
      </c>
      <c r="O2645" s="84">
        <v>1119.53429999948</v>
      </c>
      <c r="P2645" s="85">
        <f t="shared" si="41"/>
        <v>0.99691327009910147</v>
      </c>
      <c r="Q2645" s="18">
        <v>44020</v>
      </c>
      <c r="R2645" s="86">
        <v>120592088.61</v>
      </c>
      <c r="S2645" s="86">
        <v>124100164.17362501</v>
      </c>
      <c r="T2645" s="15"/>
      <c r="U2645" s="19">
        <v>-1.6092103105620501E-3</v>
      </c>
      <c r="V2645" s="51">
        <v>-0.119008115689212</v>
      </c>
      <c r="W2645" s="19">
        <v>1.02039707999211E-2</v>
      </c>
      <c r="X2645" s="51">
        <v>1.80931433105798</v>
      </c>
      <c r="Y2645" s="19">
        <v>3.1987319656764199E-2</v>
      </c>
      <c r="Z2645" s="51">
        <v>22.530405423924101</v>
      </c>
      <c r="AA2645" s="19">
        <v>6.0053299070204999E-2</v>
      </c>
      <c r="AB2645" s="51">
        <v>26.581996810185998</v>
      </c>
      <c r="AC2645" s="19"/>
      <c r="AD2645" s="51"/>
      <c r="AE2645" s="19"/>
      <c r="AF2645" s="87"/>
      <c r="AG2645" s="19">
        <v>1.2504881433415E-3</v>
      </c>
      <c r="AH2645" s="51">
        <v>-1.6737721774916301</v>
      </c>
      <c r="AI2645" s="19">
        <v>3.6667197347924202E-2</v>
      </c>
      <c r="AJ2645" s="51">
        <v>17.3936369417934</v>
      </c>
      <c r="AK2645" s="19">
        <v>0.116078600000037</v>
      </c>
      <c r="AL2645" s="19">
        <v>5.7741349753996501E-2</v>
      </c>
      <c r="AM2645" s="51">
        <v>34.853479046549197</v>
      </c>
      <c r="AN2645" s="15"/>
      <c r="AO2645" s="22">
        <v>2.0306118763983201E-2</v>
      </c>
      <c r="AP2645" s="22">
        <v>-2.8600893207112701E-2</v>
      </c>
      <c r="AQ2645" s="22">
        <v>2.9714064567087899E-2</v>
      </c>
      <c r="AR2645" s="22">
        <v>-1.65483566470357E-2</v>
      </c>
      <c r="AS2645" s="20">
        <v>7</v>
      </c>
      <c r="AT2645" s="20">
        <v>5</v>
      </c>
      <c r="AU2645" s="20">
        <v>7</v>
      </c>
      <c r="AV2645" s="21">
        <v>5</v>
      </c>
      <c r="AW2645" s="15"/>
      <c r="AX2645" s="25">
        <v>4.8535586420839501E-2</v>
      </c>
      <c r="AY2645" s="26">
        <v>0.68923757824904897</v>
      </c>
      <c r="AZ2645" s="26">
        <v>0.75967937283985498</v>
      </c>
      <c r="BA2645" s="26">
        <v>0.91142355565534705</v>
      </c>
      <c r="BB2645" s="85">
        <v>4.9964247077150499E-3</v>
      </c>
      <c r="BC2645" s="88">
        <v>-6.3357464135333403</v>
      </c>
      <c r="BD2645" s="18">
        <v>43747</v>
      </c>
      <c r="BE2645" s="18">
        <v>43783</v>
      </c>
      <c r="BF2645" s="20">
        <v>78</v>
      </c>
      <c r="BG2645" s="18">
        <v>43857</v>
      </c>
    </row>
    <row r="2646" spans="2:59" x14ac:dyDescent="0.25">
      <c r="B2646" s="14" t="s">
        <v>8127</v>
      </c>
      <c r="C2646" s="14" t="s">
        <v>8128</v>
      </c>
      <c r="D2646" s="14" t="s">
        <v>8125</v>
      </c>
      <c r="E2646" s="16" t="s">
        <v>77</v>
      </c>
      <c r="F2646" s="16" t="s">
        <v>69</v>
      </c>
      <c r="G2646" s="81" t="s">
        <v>115</v>
      </c>
      <c r="H2646" s="82" t="s">
        <v>288</v>
      </c>
      <c r="I2646" s="17" t="s">
        <v>31</v>
      </c>
      <c r="J2646" s="17" t="s">
        <v>8129</v>
      </c>
      <c r="L2646" s="18">
        <v>44022</v>
      </c>
      <c r="M2646" s="83">
        <v>1760.61950000003</v>
      </c>
      <c r="N2646" s="84">
        <v>1760.61950000003</v>
      </c>
      <c r="O2646" s="84">
        <v>1766.1192000005401</v>
      </c>
      <c r="P2646" s="85">
        <f t="shared" si="41"/>
        <v>0.99688599727554716</v>
      </c>
      <c r="Q2646" s="18">
        <v>44020</v>
      </c>
      <c r="R2646" s="86">
        <v>3805839.2310000001</v>
      </c>
      <c r="S2646" s="86">
        <v>3332415.8835</v>
      </c>
      <c r="T2646" s="15"/>
      <c r="U2646" s="19">
        <v>-1.6228693993980399E-3</v>
      </c>
      <c r="V2646" s="51">
        <v>-0.120374024572811</v>
      </c>
      <c r="W2646" s="19">
        <v>9.7888672207773197E-3</v>
      </c>
      <c r="X2646" s="51">
        <v>1.7678039731435999</v>
      </c>
      <c r="Y2646" s="19">
        <v>2.9417654604913E-2</v>
      </c>
      <c r="Z2646" s="51">
        <v>22.273438918753499</v>
      </c>
      <c r="AA2646" s="19">
        <v>5.4751833229602198E-2</v>
      </c>
      <c r="AB2646" s="51">
        <v>26.051850226125701</v>
      </c>
      <c r="AC2646" s="19">
        <v>0.113704447647324</v>
      </c>
      <c r="AD2646" s="51">
        <v>35.656300263013698</v>
      </c>
      <c r="AE2646" s="19">
        <v>0.15147187751062999</v>
      </c>
      <c r="AF2646" s="87">
        <v>32.924419799645001</v>
      </c>
      <c r="AG2646" s="19">
        <v>1.1133467123727299E-3</v>
      </c>
      <c r="AH2646" s="51">
        <v>-1.6874863205885</v>
      </c>
      <c r="AI2646" s="19">
        <v>3.3944189124667901E-2</v>
      </c>
      <c r="AJ2646" s="51">
        <v>17.121336119453201</v>
      </c>
      <c r="AK2646" s="19">
        <v>0.39968542009068198</v>
      </c>
      <c r="AL2646" s="19">
        <v>5.00800720401458E-2</v>
      </c>
      <c r="AM2646" s="51">
        <v>35.0698789667222</v>
      </c>
      <c r="AN2646" s="15"/>
      <c r="AO2646" s="22">
        <v>2.0292120168960499E-2</v>
      </c>
      <c r="AP2646" s="22">
        <v>-2.8614173998903401E-2</v>
      </c>
      <c r="AQ2646" s="22">
        <v>2.9290964799656601E-2</v>
      </c>
      <c r="AR2646" s="22">
        <v>-1.6965908324891601E-2</v>
      </c>
      <c r="AS2646" s="20">
        <v>7</v>
      </c>
      <c r="AT2646" s="20">
        <v>5</v>
      </c>
      <c r="AU2646" s="20">
        <v>7</v>
      </c>
      <c r="AV2646" s="21">
        <v>5</v>
      </c>
      <c r="AW2646" s="15"/>
      <c r="AX2646" s="25">
        <v>4.8524434961000201E-2</v>
      </c>
      <c r="AY2646" s="26">
        <v>0.58910069240846497</v>
      </c>
      <c r="AZ2646" s="26">
        <v>0.74190994170749003</v>
      </c>
      <c r="BA2646" s="26">
        <v>0.777281471861897</v>
      </c>
      <c r="BB2646" s="85">
        <v>4.9951954420339503E-3</v>
      </c>
      <c r="BC2646" s="88">
        <v>-6.3819295263238001</v>
      </c>
      <c r="BD2646" s="18">
        <v>43747</v>
      </c>
      <c r="BE2646" s="18">
        <v>43783</v>
      </c>
      <c r="BF2646" s="20">
        <v>87</v>
      </c>
      <c r="BG2646" s="18">
        <v>43868</v>
      </c>
    </row>
    <row r="2647" spans="2:59" x14ac:dyDescent="0.25">
      <c r="B2647" s="14" t="s">
        <v>8130</v>
      </c>
      <c r="C2647" s="14" t="s">
        <v>8131</v>
      </c>
      <c r="D2647" s="14" t="s">
        <v>8125</v>
      </c>
      <c r="E2647" s="16" t="s">
        <v>83</v>
      </c>
      <c r="F2647" s="16" t="s">
        <v>69</v>
      </c>
      <c r="G2647" s="81" t="s">
        <v>115</v>
      </c>
      <c r="H2647" s="82" t="s">
        <v>288</v>
      </c>
      <c r="I2647" s="17" t="s">
        <v>31</v>
      </c>
      <c r="J2647" s="17" t="s">
        <v>8132</v>
      </c>
      <c r="L2647" s="18">
        <v>44022</v>
      </c>
      <c r="M2647" s="83">
        <v>1128.22519999929</v>
      </c>
      <c r="N2647" s="84">
        <v>1128.22519999929</v>
      </c>
      <c r="O2647" s="84">
        <v>1131.82389999926</v>
      </c>
      <c r="P2647" s="85">
        <f t="shared" si="41"/>
        <v>0.99682044176662787</v>
      </c>
      <c r="Q2647" s="18">
        <v>44020</v>
      </c>
      <c r="R2647" s="86">
        <v>14234878.579</v>
      </c>
      <c r="S2647" s="86">
        <v>21844689.029874999</v>
      </c>
      <c r="T2647" s="15"/>
      <c r="U2647" s="19">
        <v>-1.6556996079088999E-3</v>
      </c>
      <c r="V2647" s="51">
        <v>-0.12365704542389699</v>
      </c>
      <c r="W2647" s="19">
        <v>8.7933484428503999E-3</v>
      </c>
      <c r="X2647" s="51">
        <v>1.6682520953509099</v>
      </c>
      <c r="Y2647" s="19">
        <v>2.3276248395632099E-2</v>
      </c>
      <c r="Z2647" s="51">
        <v>21.659298297803598</v>
      </c>
      <c r="AA2647" s="19">
        <v>4.2135818983297199E-2</v>
      </c>
      <c r="AB2647" s="51">
        <v>24.790248801495199</v>
      </c>
      <c r="AC2647" s="19">
        <v>8.7257238526945002E-2</v>
      </c>
      <c r="AD2647" s="51">
        <v>33.011579350975801</v>
      </c>
      <c r="AE2647" s="19">
        <v>0.1129238328067</v>
      </c>
      <c r="AF2647" s="87">
        <v>29.069615329266501</v>
      </c>
      <c r="AG2647" s="19">
        <v>7.8423469130939295E-4</v>
      </c>
      <c r="AH2647" s="51">
        <v>-1.72039752269484</v>
      </c>
      <c r="AI2647" s="19">
        <v>2.7437954633569499E-2</v>
      </c>
      <c r="AJ2647" s="51">
        <v>16.470712670357901</v>
      </c>
      <c r="AK2647" s="19">
        <v>0.12822520000016099</v>
      </c>
      <c r="AL2647" s="19">
        <v>3.3672969531835399E-2</v>
      </c>
      <c r="AM2647" s="51">
        <v>15.675803482474301</v>
      </c>
      <c r="AN2647" s="15"/>
      <c r="AO2647" s="22">
        <v>2.02585539009306E-2</v>
      </c>
      <c r="AP2647" s="22">
        <v>-2.8646068895795899E-2</v>
      </c>
      <c r="AQ2647" s="22">
        <v>2.8276279130295699E-2</v>
      </c>
      <c r="AR2647" s="22">
        <v>-1.7967267423955501E-2</v>
      </c>
      <c r="AS2647" s="20">
        <v>7</v>
      </c>
      <c r="AT2647" s="20">
        <v>5</v>
      </c>
      <c r="AU2647" s="20">
        <v>7</v>
      </c>
      <c r="AV2647" s="21">
        <v>5</v>
      </c>
      <c r="AW2647" s="15"/>
      <c r="AX2647" s="25">
        <v>4.85001931122679E-2</v>
      </c>
      <c r="AY2647" s="26">
        <v>0.350535788008074</v>
      </c>
      <c r="AZ2647" s="26">
        <v>0.69960344979790501</v>
      </c>
      <c r="BA2647" s="26">
        <v>0.46004326725324102</v>
      </c>
      <c r="BB2647" s="85">
        <v>4.9925071113466396E-3</v>
      </c>
      <c r="BC2647" s="88">
        <v>-6.4926659134071096</v>
      </c>
      <c r="BD2647" s="18">
        <v>43747</v>
      </c>
      <c r="BE2647" s="18">
        <v>43783</v>
      </c>
      <c r="BF2647" s="20">
        <v>152</v>
      </c>
      <c r="BG2647" s="18">
        <v>43959</v>
      </c>
    </row>
    <row r="2648" spans="2:59" x14ac:dyDescent="0.25">
      <c r="B2648" s="14" t="s">
        <v>8133</v>
      </c>
      <c r="C2648" s="14" t="s">
        <v>8134</v>
      </c>
      <c r="D2648" s="14" t="s">
        <v>8125</v>
      </c>
      <c r="E2648" s="16" t="s">
        <v>156</v>
      </c>
      <c r="F2648" s="16" t="s">
        <v>69</v>
      </c>
      <c r="G2648" s="81" t="s">
        <v>115</v>
      </c>
      <c r="H2648" s="82" t="s">
        <v>288</v>
      </c>
      <c r="I2648" s="17" t="s">
        <v>31</v>
      </c>
      <c r="J2648" s="17" t="s">
        <v>8135</v>
      </c>
      <c r="L2648" s="18">
        <v>44022</v>
      </c>
      <c r="M2648" s="83">
        <v>1724.45560000092</v>
      </c>
      <c r="N2648" s="84">
        <v>1724.45560000092</v>
      </c>
      <c r="O2648" s="84">
        <v>1729.90780000016</v>
      </c>
      <c r="P2648" s="85">
        <f t="shared" si="41"/>
        <v>0.99684827133605647</v>
      </c>
      <c r="Q2648" s="18">
        <v>44020</v>
      </c>
      <c r="R2648" s="86">
        <v>251426028.625</v>
      </c>
      <c r="S2648" s="86">
        <v>269844152.86075002</v>
      </c>
      <c r="T2648" s="15"/>
      <c r="U2648" s="19">
        <v>-1.64176119869808E-3</v>
      </c>
      <c r="V2648" s="51">
        <v>-0.122263204502815</v>
      </c>
      <c r="W2648" s="19">
        <v>9.2163223253010108E-3</v>
      </c>
      <c r="X2648" s="51">
        <v>1.71054948359597</v>
      </c>
      <c r="Y2648" s="19">
        <v>2.5881860223307698E-2</v>
      </c>
      <c r="Z2648" s="51">
        <v>21.919859480578499</v>
      </c>
      <c r="AA2648" s="19">
        <v>4.7479085109444E-2</v>
      </c>
      <c r="AB2648" s="51">
        <v>25.3245754140953</v>
      </c>
      <c r="AC2648" s="19">
        <v>9.8419801697746195E-2</v>
      </c>
      <c r="AD2648" s="51">
        <v>34.127835668041399</v>
      </c>
      <c r="AE2648" s="19">
        <v>0.13006746240716899</v>
      </c>
      <c r="AF2648" s="87">
        <v>30.783978289313399</v>
      </c>
      <c r="AG2648" s="19">
        <v>9.2410106844909002E-4</v>
      </c>
      <c r="AH2648" s="51">
        <v>-1.7064108849808699</v>
      </c>
      <c r="AI2648" s="19">
        <v>3.01980970507429E-2</v>
      </c>
      <c r="AJ2648" s="51">
        <v>16.746726912067999</v>
      </c>
      <c r="AK2648" s="19">
        <v>0.27609908111859099</v>
      </c>
      <c r="AL2648" s="19">
        <v>4.2474844833122902E-2</v>
      </c>
      <c r="AM2648" s="51">
        <v>24.833980406227099</v>
      </c>
      <c r="AN2648" s="15"/>
      <c r="AO2648" s="22">
        <v>2.0272807703804602E-2</v>
      </c>
      <c r="AP2648" s="22">
        <v>-2.8632489149458699E-2</v>
      </c>
      <c r="AQ2648" s="22">
        <v>2.8707413197480498E-2</v>
      </c>
      <c r="AR2648" s="22">
        <v>-1.75418263852407E-2</v>
      </c>
      <c r="AS2648" s="20">
        <v>7</v>
      </c>
      <c r="AT2648" s="20">
        <v>5</v>
      </c>
      <c r="AU2648" s="20">
        <v>7</v>
      </c>
      <c r="AV2648" s="21">
        <v>5</v>
      </c>
      <c r="AW2648" s="15"/>
      <c r="AX2648" s="25">
        <v>4.8510047646486802E-2</v>
      </c>
      <c r="AY2648" s="26">
        <v>0.45161608951047999</v>
      </c>
      <c r="AZ2648" s="26">
        <v>0.71752430674860102</v>
      </c>
      <c r="BA2648" s="26">
        <v>0.59405266513931598</v>
      </c>
      <c r="BB2648" s="85">
        <v>4.99360314261594E-3</v>
      </c>
      <c r="BC2648" s="88">
        <v>-6.4456147204691696</v>
      </c>
      <c r="BD2648" s="18">
        <v>43747</v>
      </c>
      <c r="BE2648" s="18">
        <v>43783</v>
      </c>
      <c r="BF2648" s="20">
        <v>151</v>
      </c>
      <c r="BG2648" s="18">
        <v>43958</v>
      </c>
    </row>
    <row r="2649" spans="2:59" x14ac:dyDescent="0.25">
      <c r="B2649" s="14" t="s">
        <v>8136</v>
      </c>
      <c r="C2649" s="14" t="s">
        <v>8137</v>
      </c>
      <c r="D2649" s="14" t="s">
        <v>8125</v>
      </c>
      <c r="E2649" s="16" t="s">
        <v>87</v>
      </c>
      <c r="F2649" s="16" t="s">
        <v>69</v>
      </c>
      <c r="G2649" s="81" t="s">
        <v>115</v>
      </c>
      <c r="H2649" s="82" t="s">
        <v>288</v>
      </c>
      <c r="I2649" s="17" t="s">
        <v>31</v>
      </c>
      <c r="J2649" s="17" t="s">
        <v>8138</v>
      </c>
      <c r="L2649" s="18">
        <v>44022</v>
      </c>
      <c r="M2649" s="83">
        <v>1202.45240000077</v>
      </c>
      <c r="N2649" s="84">
        <v>1202.45240000077</v>
      </c>
      <c r="O2649" s="84">
        <v>1206.1992000006101</v>
      </c>
      <c r="P2649" s="85">
        <f t="shared" si="41"/>
        <v>0.9968937137416124</v>
      </c>
      <c r="Q2649" s="18">
        <v>44020</v>
      </c>
      <c r="R2649" s="86">
        <v>4985831.0959999999</v>
      </c>
      <c r="S2649" s="86">
        <v>4280590.13463281</v>
      </c>
      <c r="T2649" s="15"/>
      <c r="U2649" s="19">
        <v>-1.6190602073038499E-3</v>
      </c>
      <c r="V2649" s="51">
        <v>-0.119993105363392</v>
      </c>
      <c r="W2649" s="19">
        <v>9.9051046363456408E-3</v>
      </c>
      <c r="X2649" s="51">
        <v>1.77942771470043</v>
      </c>
      <c r="Y2649" s="19">
        <v>3.0136607945678399E-2</v>
      </c>
      <c r="Z2649" s="51">
        <v>22.3453342528082</v>
      </c>
      <c r="AA2649" s="19">
        <v>5.6233645847896703E-2</v>
      </c>
      <c r="AB2649" s="51">
        <v>26.200031487940599</v>
      </c>
      <c r="AC2649" s="19">
        <v>0.116831620634912</v>
      </c>
      <c r="AD2649" s="51">
        <v>35.969017561757902</v>
      </c>
      <c r="AE2649" s="19">
        <v>0.15853377483654199</v>
      </c>
      <c r="AF2649" s="87">
        <v>33.6306095322361</v>
      </c>
      <c r="AG2649" s="19">
        <v>1.1518072660692299E-3</v>
      </c>
      <c r="AH2649" s="51">
        <v>-1.68364026521886</v>
      </c>
      <c r="AI2649" s="19">
        <v>3.4705971389485099E-2</v>
      </c>
      <c r="AJ2649" s="51">
        <v>17.197514345956701</v>
      </c>
      <c r="AK2649" s="19">
        <v>0.18553061028244</v>
      </c>
      <c r="AL2649" s="19">
        <v>4.7615114131985999E-2</v>
      </c>
      <c r="AM2649" s="51">
        <v>20.205889764824001</v>
      </c>
      <c r="AN2649" s="15"/>
      <c r="AO2649" s="22">
        <v>2.0296053824495199E-2</v>
      </c>
      <c r="AP2649" s="22">
        <v>-2.8610416879928401E-2</v>
      </c>
      <c r="AQ2649" s="22">
        <v>2.9409463340925899E-2</v>
      </c>
      <c r="AR2649" s="22">
        <v>-1.6848981053954E-2</v>
      </c>
      <c r="AS2649" s="20">
        <v>7</v>
      </c>
      <c r="AT2649" s="20">
        <v>5</v>
      </c>
      <c r="AU2649" s="20">
        <v>7</v>
      </c>
      <c r="AV2649" s="21">
        <v>5</v>
      </c>
      <c r="AW2649" s="15"/>
      <c r="AX2649" s="25">
        <v>4.85274680090515E-2</v>
      </c>
      <c r="AY2649" s="26">
        <v>0.61709801685992705</v>
      </c>
      <c r="AZ2649" s="26">
        <v>0.74687734244889703</v>
      </c>
      <c r="BA2649" s="26">
        <v>0.81472819334067004</v>
      </c>
      <c r="BB2649" s="85">
        <v>4.9955304312970803E-3</v>
      </c>
      <c r="BC2649" s="88">
        <v>-6.3689961837881102</v>
      </c>
      <c r="BD2649" s="18">
        <v>43747</v>
      </c>
      <c r="BE2649" s="18">
        <v>43783</v>
      </c>
      <c r="BF2649" s="20">
        <v>87</v>
      </c>
      <c r="BG2649" s="18">
        <v>43868</v>
      </c>
    </row>
    <row r="2650" spans="2:59" x14ac:dyDescent="0.25">
      <c r="B2650" s="14" t="s">
        <v>8139</v>
      </c>
      <c r="C2650" s="14" t="s">
        <v>8140</v>
      </c>
      <c r="D2650" s="14" t="s">
        <v>8125</v>
      </c>
      <c r="E2650" s="16" t="s">
        <v>163</v>
      </c>
      <c r="F2650" s="16" t="s">
        <v>69</v>
      </c>
      <c r="G2650" s="81" t="s">
        <v>115</v>
      </c>
      <c r="H2650" s="82" t="s">
        <v>288</v>
      </c>
      <c r="I2650" s="17" t="s">
        <v>31</v>
      </c>
      <c r="J2650" s="17" t="s">
        <v>8141</v>
      </c>
      <c r="L2650" s="18">
        <v>44022</v>
      </c>
      <c r="M2650" s="83">
        <v>1399.17270000093</v>
      </c>
      <c r="N2650" s="84">
        <v>1399.17270000093</v>
      </c>
      <c r="O2650" s="84">
        <v>1403.5625</v>
      </c>
      <c r="P2650" s="85">
        <f t="shared" si="41"/>
        <v>0.99687238722958904</v>
      </c>
      <c r="Q2650" s="18">
        <v>44020</v>
      </c>
      <c r="R2650" s="86">
        <v>130218813.17399999</v>
      </c>
      <c r="S2650" s="86">
        <v>151436868.88174999</v>
      </c>
      <c r="T2650" s="15"/>
      <c r="U2650" s="19">
        <v>-1.62966159496136E-3</v>
      </c>
      <c r="V2650" s="51">
        <v>-0.12105324412914301</v>
      </c>
      <c r="W2650" s="19">
        <v>9.5814700962364406E-3</v>
      </c>
      <c r="X2650" s="51">
        <v>1.7470642606895099</v>
      </c>
      <c r="Y2650" s="19">
        <v>2.8135243572251101E-2</v>
      </c>
      <c r="Z2650" s="51">
        <v>22.145197815465501</v>
      </c>
      <c r="AA2650" s="19">
        <v>5.2111041990428902E-2</v>
      </c>
      <c r="AB2650" s="51">
        <v>25.787771102215601</v>
      </c>
      <c r="AC2650" s="19">
        <v>0.108142200419097</v>
      </c>
      <c r="AD2650" s="51">
        <v>35.100075540191</v>
      </c>
      <c r="AE2650" s="19">
        <v>0.14506989588524399</v>
      </c>
      <c r="AF2650" s="87">
        <v>32.284221637120901</v>
      </c>
      <c r="AG2650" s="19">
        <v>1.04485021802248E-3</v>
      </c>
      <c r="AH2650" s="51">
        <v>-1.6943359700235301</v>
      </c>
      <c r="AI2650" s="19">
        <v>3.2585375747657998E-2</v>
      </c>
      <c r="AJ2650" s="51">
        <v>16.985454781766698</v>
      </c>
      <c r="AK2650" s="19">
        <v>0.39917270000092703</v>
      </c>
      <c r="AL2650" s="19">
        <v>5.0024161748296998E-2</v>
      </c>
      <c r="AM2650" s="51">
        <v>35.018606957746698</v>
      </c>
      <c r="AN2650" s="15"/>
      <c r="AO2650" s="22">
        <v>2.0285206826883999E-2</v>
      </c>
      <c r="AP2650" s="22">
        <v>-2.8620869088626901E-2</v>
      </c>
      <c r="AQ2650" s="22">
        <v>2.90795256678393E-2</v>
      </c>
      <c r="AR2650" s="22">
        <v>-1.71745569296036E-2</v>
      </c>
      <c r="AS2650" s="20">
        <v>7</v>
      </c>
      <c r="AT2650" s="20">
        <v>5</v>
      </c>
      <c r="AU2650" s="20">
        <v>7</v>
      </c>
      <c r="AV2650" s="21">
        <v>5</v>
      </c>
      <c r="AW2650" s="15"/>
      <c r="AX2650" s="25">
        <v>4.85191370359098E-2</v>
      </c>
      <c r="AY2650" s="26">
        <v>0.53918860588964901</v>
      </c>
      <c r="AZ2650" s="26">
        <v>0.73305581694239696</v>
      </c>
      <c r="BA2650" s="26">
        <v>0.71063588167089597</v>
      </c>
      <c r="BB2650" s="85">
        <v>4.9946096116491399E-3</v>
      </c>
      <c r="BC2650" s="88">
        <v>-6.4050106764479997</v>
      </c>
      <c r="BD2650" s="18">
        <v>43747</v>
      </c>
      <c r="BE2650" s="18">
        <v>43783</v>
      </c>
      <c r="BF2650" s="20">
        <v>149</v>
      </c>
      <c r="BG2650" s="18">
        <v>43956</v>
      </c>
    </row>
    <row r="2651" spans="2:59" x14ac:dyDescent="0.25">
      <c r="B2651" s="14" t="s">
        <v>8142</v>
      </c>
      <c r="C2651" s="14" t="s">
        <v>8143</v>
      </c>
      <c r="D2651" s="14" t="s">
        <v>8144</v>
      </c>
      <c r="E2651" s="16" t="s">
        <v>36</v>
      </c>
      <c r="F2651" s="16" t="s">
        <v>3119</v>
      </c>
      <c r="G2651" s="81" t="s">
        <v>38</v>
      </c>
      <c r="H2651" s="82" t="s">
        <v>30</v>
      </c>
      <c r="I2651" s="17" t="s">
        <v>411</v>
      </c>
      <c r="J2651" s="17" t="s">
        <v>8145</v>
      </c>
      <c r="L2651" s="18">
        <v>44022</v>
      </c>
      <c r="M2651" s="83">
        <v>356354.459171772</v>
      </c>
      <c r="N2651" s="84">
        <v>356354.459171772</v>
      </c>
      <c r="O2651" s="84">
        <v>588121.941887856</v>
      </c>
      <c r="P2651" s="85">
        <f t="shared" si="41"/>
        <v>0.60591934051615814</v>
      </c>
      <c r="Q2651" s="18">
        <v>43854</v>
      </c>
      <c r="R2651" s="86">
        <v>95234.365429199199</v>
      </c>
      <c r="S2651" s="86">
        <v>435420.036714844</v>
      </c>
      <c r="T2651" s="15"/>
      <c r="U2651" s="19">
        <v>2.3679020341660401E-3</v>
      </c>
      <c r="V2651" s="51">
        <v>0.27870311878359599</v>
      </c>
      <c r="W2651" s="19">
        <v>-9.8387900688976498E-3</v>
      </c>
      <c r="X2651" s="51">
        <v>-0.19496175582389699</v>
      </c>
      <c r="Y2651" s="19">
        <v>-0.362385919843218</v>
      </c>
      <c r="Z2651" s="51">
        <v>-16.9069185260742</v>
      </c>
      <c r="AA2651" s="19">
        <v>-0.21234525281121</v>
      </c>
      <c r="AB2651" s="51">
        <v>-0.65785837796283897</v>
      </c>
      <c r="AC2651" s="19">
        <v>-4.5114285827366998E-2</v>
      </c>
      <c r="AD2651" s="51">
        <v>19.774426915508201</v>
      </c>
      <c r="AE2651" s="19">
        <v>-8.1371478931978394E-2</v>
      </c>
      <c r="AF2651" s="87">
        <v>9.6400841553986503</v>
      </c>
      <c r="AG2651" s="19">
        <v>3.3623878487560398E-2</v>
      </c>
      <c r="AH2651" s="51">
        <v>1.5635668569302701</v>
      </c>
      <c r="AI2651" s="19">
        <v>-0.333180570329423</v>
      </c>
      <c r="AJ2651" s="51">
        <v>-19.5911398259632</v>
      </c>
      <c r="AK2651" s="19">
        <v>-0.25787317428505002</v>
      </c>
      <c r="AL2651" s="19">
        <v>-3.72274049341286E-2</v>
      </c>
      <c r="AM2651" s="51">
        <v>-23.1452061510936</v>
      </c>
      <c r="AN2651" s="15"/>
      <c r="AO2651" s="22">
        <v>9.6792681803053698E-2</v>
      </c>
      <c r="AP2651" s="22">
        <v>-0.165006999503821</v>
      </c>
      <c r="AQ2651" s="22">
        <v>0.122448722006084</v>
      </c>
      <c r="AR2651" s="22">
        <v>-0.425498336157762</v>
      </c>
      <c r="AS2651" s="20">
        <v>9</v>
      </c>
      <c r="AT2651" s="20">
        <v>3</v>
      </c>
      <c r="AU2651" s="20">
        <v>4</v>
      </c>
      <c r="AV2651" s="21">
        <v>8</v>
      </c>
      <c r="AW2651" s="15"/>
      <c r="AX2651" s="25">
        <v>0.46328053273086001</v>
      </c>
      <c r="AY2651" s="26">
        <v>-0.32255804617398098</v>
      </c>
      <c r="AZ2651" s="26">
        <v>5.5728067063910203E-2</v>
      </c>
      <c r="BA2651" s="26">
        <v>-0.40832449967547302</v>
      </c>
      <c r="BB2651" s="85">
        <v>4.6322233006721898E-2</v>
      </c>
      <c r="BC2651" s="88">
        <v>-55.289019153453403</v>
      </c>
      <c r="BD2651" s="18">
        <v>43854</v>
      </c>
      <c r="BE2651" s="18">
        <v>43965</v>
      </c>
      <c r="BF2651" s="20"/>
      <c r="BG2651" s="18"/>
    </row>
    <row r="2652" spans="2:59" x14ac:dyDescent="0.25">
      <c r="B2652" s="14" t="s">
        <v>8146</v>
      </c>
      <c r="C2652" s="14" t="s">
        <v>8147</v>
      </c>
      <c r="D2652" s="14" t="s">
        <v>8144</v>
      </c>
      <c r="E2652" s="16" t="s">
        <v>3123</v>
      </c>
      <c r="F2652" s="16" t="s">
        <v>3119</v>
      </c>
      <c r="G2652" s="81" t="s">
        <v>38</v>
      </c>
      <c r="H2652" s="82" t="s">
        <v>30</v>
      </c>
      <c r="I2652" s="17" t="s">
        <v>411</v>
      </c>
      <c r="J2652" s="17" t="s">
        <v>64</v>
      </c>
      <c r="L2652" s="18">
        <v>44022</v>
      </c>
      <c r="M2652" s="83">
        <v>692159.78800773597</v>
      </c>
      <c r="N2652" s="84">
        <v>692159.78800773597</v>
      </c>
      <c r="O2652" s="84">
        <v>1139222.8764801</v>
      </c>
      <c r="P2652" s="85">
        <f t="shared" si="41"/>
        <v>0.60757188281394792</v>
      </c>
      <c r="Q2652" s="18">
        <v>43854</v>
      </c>
      <c r="R2652" s="86">
        <v>69686.789533203104</v>
      </c>
      <c r="S2652" s="86">
        <v>94911.217256713906</v>
      </c>
      <c r="T2652" s="15"/>
      <c r="U2652" s="19">
        <v>2.3842217124183701E-3</v>
      </c>
      <c r="V2652" s="51">
        <v>0.280335086608829</v>
      </c>
      <c r="W2652" s="19">
        <v>-9.3565929028045502E-3</v>
      </c>
      <c r="X2652" s="51">
        <v>-0.14674203921458701</v>
      </c>
      <c r="Y2652" s="19">
        <v>-0.360501556118834</v>
      </c>
      <c r="Z2652" s="51">
        <v>-16.718482153635701</v>
      </c>
      <c r="AA2652" s="19">
        <v>-0.20764800414705001</v>
      </c>
      <c r="AB2652" s="51">
        <v>-0.188133511546766</v>
      </c>
      <c r="AC2652" s="19">
        <v>-3.2960834401819697E-2</v>
      </c>
      <c r="AD2652" s="51">
        <v>20.989772058063</v>
      </c>
      <c r="AE2652" s="19">
        <v>-5.5863549823698101E-2</v>
      </c>
      <c r="AF2652" s="87">
        <v>12.190877066226699</v>
      </c>
      <c r="AG2652" s="19">
        <v>3.3792610864111297E-2</v>
      </c>
      <c r="AH2652" s="51">
        <v>1.5804400945853601</v>
      </c>
      <c r="AI2652" s="19">
        <v>-0.33110133453446899</v>
      </c>
      <c r="AJ2652" s="51">
        <v>-19.3832162464678</v>
      </c>
      <c r="AK2652" s="19">
        <v>0.44145901122130499</v>
      </c>
      <c r="AL2652" s="19">
        <v>4.7613289354558198E-2</v>
      </c>
      <c r="AM2652" s="51">
        <v>46.788012399571002</v>
      </c>
      <c r="AN2652" s="15"/>
      <c r="AO2652" s="22">
        <v>9.6846067333972302E-2</v>
      </c>
      <c r="AP2652" s="22">
        <v>-0.164993507855688</v>
      </c>
      <c r="AQ2652" s="22">
        <v>0.12299702385469601</v>
      </c>
      <c r="AR2652" s="22">
        <v>-0.42520948083896698</v>
      </c>
      <c r="AS2652" s="20">
        <v>9</v>
      </c>
      <c r="AT2652" s="20">
        <v>3</v>
      </c>
      <c r="AU2652" s="20">
        <v>4</v>
      </c>
      <c r="AV2652" s="21">
        <v>8</v>
      </c>
      <c r="AW2652" s="15"/>
      <c r="AX2652" s="25">
        <v>0.463276648073224</v>
      </c>
      <c r="AY2652" s="26">
        <v>-0.31191686455622403</v>
      </c>
      <c r="AZ2652" s="26">
        <v>6.5726693542728795E-2</v>
      </c>
      <c r="BA2652" s="26">
        <v>-0.39499874518060102</v>
      </c>
      <c r="BB2652" s="85">
        <v>4.6322734949790202E-2</v>
      </c>
      <c r="BC2652" s="88">
        <v>-55.208547540532898</v>
      </c>
      <c r="BD2652" s="18">
        <v>43854</v>
      </c>
      <c r="BE2652" s="18">
        <v>43965</v>
      </c>
      <c r="BF2652" s="20"/>
      <c r="BG2652" s="18"/>
    </row>
    <row r="2653" spans="2:59" x14ac:dyDescent="0.25">
      <c r="B2653" s="14" t="s">
        <v>8148</v>
      </c>
      <c r="C2653" s="14" t="s">
        <v>8149</v>
      </c>
      <c r="D2653" s="14" t="s">
        <v>8144</v>
      </c>
      <c r="E2653" s="16" t="s">
        <v>47</v>
      </c>
      <c r="F2653" s="16" t="s">
        <v>3119</v>
      </c>
      <c r="G2653" s="81" t="s">
        <v>38</v>
      </c>
      <c r="H2653" s="82" t="s">
        <v>30</v>
      </c>
      <c r="I2653" s="17" t="s">
        <v>411</v>
      </c>
      <c r="J2653" s="17" t="s">
        <v>8150</v>
      </c>
      <c r="L2653" s="18">
        <v>44022</v>
      </c>
      <c r="M2653" s="83">
        <v>616798.56670188904</v>
      </c>
      <c r="N2653" s="84">
        <v>616798.56670188904</v>
      </c>
      <c r="O2653" s="84">
        <v>684724.20515918697</v>
      </c>
      <c r="P2653" s="85">
        <f t="shared" si="41"/>
        <v>0.90079854349313337</v>
      </c>
      <c r="Q2653" s="18">
        <v>43910</v>
      </c>
      <c r="R2653" s="86">
        <v>0</v>
      </c>
      <c r="S2653" s="86">
        <v>0</v>
      </c>
      <c r="T2653" s="15"/>
      <c r="U2653" s="19">
        <v>-5.6475616274838103E-3</v>
      </c>
      <c r="V2653" s="51">
        <v>-0.52284324738138799</v>
      </c>
      <c r="W2653" s="19">
        <v>1.2669050209296999E-2</v>
      </c>
      <c r="X2653" s="51">
        <v>2.0558222719955701</v>
      </c>
      <c r="Y2653" s="19">
        <v>2.2296616929452302E-2</v>
      </c>
      <c r="Z2653" s="51">
        <v>21.5613351512002</v>
      </c>
      <c r="AA2653" s="19">
        <v>0.13479851353084099</v>
      </c>
      <c r="AB2653" s="51">
        <v>34.056518256256801</v>
      </c>
      <c r="AC2653" s="19">
        <v>0.32466300065803799</v>
      </c>
      <c r="AD2653" s="51">
        <v>56.752155564085101</v>
      </c>
      <c r="AE2653" s="19">
        <v>0.30134760837419899</v>
      </c>
      <c r="AF2653" s="87">
        <v>47.911992886045503</v>
      </c>
      <c r="AG2653" s="19">
        <v>-4.2407761281574502E-2</v>
      </c>
      <c r="AH2653" s="51">
        <v>-6.0395971199832301</v>
      </c>
      <c r="AI2653" s="19">
        <v>4.9850930674438097E-2</v>
      </c>
      <c r="AJ2653" s="51">
        <v>18.7120102744375</v>
      </c>
      <c r="AK2653" s="19">
        <v>0.28451532071630897</v>
      </c>
      <c r="AL2653" s="19">
        <v>3.2363305899707498E-2</v>
      </c>
      <c r="AM2653" s="51">
        <v>31.093643349042399</v>
      </c>
      <c r="AN2653" s="15"/>
      <c r="AO2653" s="22">
        <v>3.6556978096996297E-2</v>
      </c>
      <c r="AP2653" s="22">
        <v>-2.3708267339316101E-2</v>
      </c>
      <c r="AQ2653" s="22">
        <v>0.140306192692224</v>
      </c>
      <c r="AR2653" s="22">
        <v>-0.10097192876404699</v>
      </c>
      <c r="AS2653" s="20">
        <v>8</v>
      </c>
      <c r="AT2653" s="20">
        <v>4</v>
      </c>
      <c r="AU2653" s="20">
        <v>7</v>
      </c>
      <c r="AV2653" s="21">
        <v>5</v>
      </c>
      <c r="AW2653" s="15"/>
      <c r="AX2653" s="25">
        <v>0.13684330682270199</v>
      </c>
      <c r="AY2653" s="26">
        <v>0.88476460455331096</v>
      </c>
      <c r="AZ2653" s="26">
        <v>0.95276561293849205</v>
      </c>
      <c r="BA2653" s="26">
        <v>1.3821862589102201</v>
      </c>
      <c r="BB2653" s="85">
        <v>1.41617668049548E-2</v>
      </c>
      <c r="BC2653" s="88">
        <v>-11.8525517670932</v>
      </c>
      <c r="BD2653" s="18">
        <v>43910</v>
      </c>
      <c r="BE2653" s="18">
        <v>43990</v>
      </c>
      <c r="BF2653" s="20"/>
      <c r="BG2653" s="18"/>
    </row>
    <row r="2654" spans="2:59" x14ac:dyDescent="0.25">
      <c r="B2654" s="14" t="s">
        <v>8151</v>
      </c>
      <c r="C2654" s="14" t="s">
        <v>8152</v>
      </c>
      <c r="D2654" s="14" t="s">
        <v>8144</v>
      </c>
      <c r="E2654" s="16" t="s">
        <v>3133</v>
      </c>
      <c r="F2654" s="16" t="s">
        <v>3119</v>
      </c>
      <c r="G2654" s="81" t="s">
        <v>38</v>
      </c>
      <c r="H2654" s="82" t="s">
        <v>30</v>
      </c>
      <c r="I2654" s="17" t="s">
        <v>411</v>
      </c>
      <c r="J2654" s="17" t="s">
        <v>64</v>
      </c>
      <c r="L2654" s="18">
        <v>44022</v>
      </c>
      <c r="M2654" s="83">
        <v>567871.49262618995</v>
      </c>
      <c r="N2654" s="84">
        <v>567871.49262618995</v>
      </c>
      <c r="O2654" s="84">
        <v>924029.78023242997</v>
      </c>
      <c r="P2654" s="85">
        <f t="shared" si="41"/>
        <v>0.6145597304053857</v>
      </c>
      <c r="Q2654" s="18">
        <v>43854</v>
      </c>
      <c r="R2654" s="86">
        <v>1376525.1357207</v>
      </c>
      <c r="S2654" s="86">
        <v>1386143.7020312501</v>
      </c>
      <c r="T2654" s="15"/>
      <c r="U2654" s="19">
        <v>2.4524295495211802E-3</v>
      </c>
      <c r="V2654" s="51">
        <v>0.287155870319111</v>
      </c>
      <c r="W2654" s="19">
        <v>-7.3316309162692102E-3</v>
      </c>
      <c r="X2654" s="51">
        <v>5.5754159438947702E-2</v>
      </c>
      <c r="Y2654" s="19">
        <v>-0.35253001457487698</v>
      </c>
      <c r="Z2654" s="51">
        <v>-15.921327999240001</v>
      </c>
      <c r="AA2654" s="19">
        <v>-0.18763733367086399</v>
      </c>
      <c r="AB2654" s="51">
        <v>1.8129335360718</v>
      </c>
      <c r="AC2654" s="19">
        <v>1.64655579610553E-2</v>
      </c>
      <c r="AD2654" s="51">
        <v>25.932411294372301</v>
      </c>
      <c r="AE2654" s="19"/>
      <c r="AF2654" s="87"/>
      <c r="AG2654" s="19">
        <v>3.4495870859245797E-2</v>
      </c>
      <c r="AH2654" s="51">
        <v>1.6507660940988</v>
      </c>
      <c r="AI2654" s="19">
        <v>-0.32230229634500601</v>
      </c>
      <c r="AJ2654" s="51">
        <v>-18.5033124275215</v>
      </c>
      <c r="AK2654" s="19">
        <v>-8.0387233453657295E-2</v>
      </c>
      <c r="AL2654" s="19">
        <v>-3.3172545578054297E-2</v>
      </c>
      <c r="AM2654" s="51">
        <v>20.3727514578786</v>
      </c>
      <c r="AN2654" s="15"/>
      <c r="AO2654" s="22">
        <v>9.7069945324619794E-2</v>
      </c>
      <c r="AP2654" s="22">
        <v>-0.16493662478576901</v>
      </c>
      <c r="AQ2654" s="22">
        <v>0.12529821302276101</v>
      </c>
      <c r="AR2654" s="22">
        <v>-0.423995284438133</v>
      </c>
      <c r="AS2654" s="20">
        <v>9</v>
      </c>
      <c r="AT2654" s="20">
        <v>3</v>
      </c>
      <c r="AU2654" s="20">
        <v>5</v>
      </c>
      <c r="AV2654" s="21">
        <v>7</v>
      </c>
      <c r="AW2654" s="15"/>
      <c r="AX2654" s="25">
        <v>0.464014707930619</v>
      </c>
      <c r="AY2654" s="26">
        <v>-0.289111061664244</v>
      </c>
      <c r="AZ2654" s="26">
        <v>6.2684474046250202E-2</v>
      </c>
      <c r="BA2654" s="26">
        <v>-0.36655681981210397</v>
      </c>
      <c r="BB2654" s="85">
        <v>4.64002026326489E-2</v>
      </c>
      <c r="BC2654" s="88">
        <v>-54.868790457723698</v>
      </c>
      <c r="BD2654" s="18">
        <v>43854</v>
      </c>
      <c r="BE2654" s="18">
        <v>43965</v>
      </c>
      <c r="BF2654" s="20"/>
      <c r="BG2654" s="18"/>
    </row>
    <row r="2655" spans="2:59" x14ac:dyDescent="0.25">
      <c r="B2655" s="14" t="s">
        <v>8153</v>
      </c>
      <c r="C2655" s="14" t="s">
        <v>8154</v>
      </c>
      <c r="D2655" s="14" t="s">
        <v>8155</v>
      </c>
      <c r="E2655" s="16" t="s">
        <v>36</v>
      </c>
      <c r="F2655" s="16" t="s">
        <v>245</v>
      </c>
      <c r="G2655" s="81" t="s">
        <v>703</v>
      </c>
      <c r="H2655" s="82" t="s">
        <v>704</v>
      </c>
      <c r="I2655" s="17" t="s">
        <v>31</v>
      </c>
      <c r="J2655" s="17" t="s">
        <v>8156</v>
      </c>
      <c r="L2655" s="18">
        <v>44022</v>
      </c>
      <c r="M2655" s="83">
        <v>1755.70519999973</v>
      </c>
      <c r="N2655" s="84">
        <v>1755.70519999973</v>
      </c>
      <c r="O2655" s="84">
        <v>1755.70519999973</v>
      </c>
      <c r="P2655" s="85">
        <f t="shared" si="41"/>
        <v>1</v>
      </c>
      <c r="Q2655" s="18">
        <v>44022</v>
      </c>
      <c r="R2655" s="86">
        <v>284251433.78200001</v>
      </c>
      <c r="S2655" s="86">
        <v>290618290.40600002</v>
      </c>
      <c r="T2655" s="15"/>
      <c r="U2655" s="19">
        <v>3.0187384254531901E-6</v>
      </c>
      <c r="V2655" s="51">
        <v>4.2214789209538098E-2</v>
      </c>
      <c r="W2655" s="19">
        <v>9.8431677542976104E-5</v>
      </c>
      <c r="X2655" s="51">
        <v>0.79876041882016602</v>
      </c>
      <c r="Y2655" s="19">
        <v>5.5914775675773897E-3</v>
      </c>
      <c r="Z2655" s="51">
        <v>19.890821214998098</v>
      </c>
      <c r="AA2655" s="19">
        <v>1.43582953405712E-2</v>
      </c>
      <c r="AB2655" s="51">
        <v>22.012496437208</v>
      </c>
      <c r="AC2655" s="19">
        <v>3.7631019218679299E-2</v>
      </c>
      <c r="AD2655" s="51">
        <v>28.048957420134698</v>
      </c>
      <c r="AE2655" s="19">
        <v>5.9547772325458902E-2</v>
      </c>
      <c r="AF2655" s="87">
        <v>23.7320092811424</v>
      </c>
      <c r="AG2655" s="19">
        <v>3.1669189411331899E-5</v>
      </c>
      <c r="AH2655" s="51">
        <v>-1.79565407288464</v>
      </c>
      <c r="AI2655" s="19">
        <v>5.95088920636044E-3</v>
      </c>
      <c r="AJ2655" s="51">
        <v>14.322006127637</v>
      </c>
      <c r="AK2655" s="19">
        <v>0.74388168219360495</v>
      </c>
      <c r="AL2655" s="19">
        <v>3.5217099326473503E-2</v>
      </c>
      <c r="AM2655" s="51">
        <v>-50.040331139694899</v>
      </c>
      <c r="AN2655" s="15"/>
      <c r="AO2655" s="22">
        <v>7.9705177631694802E-4</v>
      </c>
      <c r="AP2655" s="22">
        <v>2.9617895052069798E-6</v>
      </c>
      <c r="AQ2655" s="22">
        <v>2.17013903784391E-3</v>
      </c>
      <c r="AR2655" s="22">
        <v>3.1669189411331899E-5</v>
      </c>
      <c r="AS2655" s="20">
        <v>12</v>
      </c>
      <c r="AT2655" s="20">
        <v>0</v>
      </c>
      <c r="AU2655" s="20">
        <v>7</v>
      </c>
      <c r="AV2655" s="21">
        <v>5</v>
      </c>
      <c r="AW2655" s="15"/>
      <c r="AX2655" s="25">
        <v>1.13854314046193E-3</v>
      </c>
      <c r="AY2655" s="26">
        <v>-13.4742190770048</v>
      </c>
      <c r="AZ2655" s="26">
        <v>0.58962009829247097</v>
      </c>
      <c r="BA2655" s="26">
        <v>-12.7894176190603</v>
      </c>
      <c r="BB2655" s="85">
        <v>1.1765454240944E-4</v>
      </c>
      <c r="BC2655" s="88">
        <v>0</v>
      </c>
      <c r="BD2655" s="18">
        <v>44022</v>
      </c>
      <c r="BE2655" s="18"/>
      <c r="BF2655" s="20"/>
      <c r="BG2655" s="18"/>
    </row>
    <row r="2656" spans="2:59" x14ac:dyDescent="0.25">
      <c r="B2656" s="14" t="s">
        <v>8157</v>
      </c>
      <c r="C2656" s="14" t="s">
        <v>8158</v>
      </c>
      <c r="D2656" s="14" t="s">
        <v>8155</v>
      </c>
      <c r="E2656" s="16" t="s">
        <v>43</v>
      </c>
      <c r="F2656" s="16" t="s">
        <v>245</v>
      </c>
      <c r="G2656" s="81" t="s">
        <v>703</v>
      </c>
      <c r="H2656" s="82" t="s">
        <v>704</v>
      </c>
      <c r="I2656" s="17" t="s">
        <v>31</v>
      </c>
      <c r="J2656" s="17" t="s">
        <v>8159</v>
      </c>
      <c r="L2656" s="18">
        <v>44022</v>
      </c>
      <c r="M2656" s="83">
        <v>1664.95920000039</v>
      </c>
      <c r="N2656" s="84">
        <v>1664.95920000039</v>
      </c>
      <c r="O2656" s="84">
        <v>1664.95920000039</v>
      </c>
      <c r="P2656" s="85">
        <f t="shared" si="41"/>
        <v>1</v>
      </c>
      <c r="Q2656" s="18">
        <v>44022</v>
      </c>
      <c r="R2656" s="86">
        <v>298352564.19199997</v>
      </c>
      <c r="S2656" s="86">
        <v>316715807.99599999</v>
      </c>
      <c r="T2656" s="15"/>
      <c r="U2656" s="19">
        <v>3.0631472327513599E-6</v>
      </c>
      <c r="V2656" s="51">
        <v>4.2219230090267998E-2</v>
      </c>
      <c r="W2656" s="19">
        <v>9.8510616226121797E-5</v>
      </c>
      <c r="X2656" s="51">
        <v>0.79876831268848003</v>
      </c>
      <c r="Y2656" s="19">
        <v>4.5969431139383198E-3</v>
      </c>
      <c r="Z2656" s="51">
        <v>19.791367769648801</v>
      </c>
      <c r="AA2656" s="19">
        <v>1.1532973563589601E-2</v>
      </c>
      <c r="AB2656" s="51">
        <v>21.7299642595171</v>
      </c>
      <c r="AC2656" s="19">
        <v>3.10533635529282E-2</v>
      </c>
      <c r="AD2656" s="51">
        <v>27.391191853559601</v>
      </c>
      <c r="AE2656" s="19">
        <v>4.9079207232352901E-2</v>
      </c>
      <c r="AF2656" s="87">
        <v>22.685152771824502</v>
      </c>
      <c r="AG2656" s="19">
        <v>3.17134945362341E-5</v>
      </c>
      <c r="AH2656" s="51">
        <v>-1.79564964237215</v>
      </c>
      <c r="AI2656" s="19">
        <v>4.8577159031992804E-3</v>
      </c>
      <c r="AJ2656" s="51">
        <v>14.2126887973136</v>
      </c>
      <c r="AK2656" s="19">
        <v>0.65497967257397205</v>
      </c>
      <c r="AL2656" s="19">
        <v>3.1851329333221698E-2</v>
      </c>
      <c r="AM2656" s="51">
        <v>-58.930532101658201</v>
      </c>
      <c r="AN2656" s="15"/>
      <c r="AO2656" s="22">
        <v>7.87235729148961E-4</v>
      </c>
      <c r="AP2656" s="22">
        <v>2.94305027637165E-6</v>
      </c>
      <c r="AQ2656" s="22">
        <v>1.9857867773680499E-3</v>
      </c>
      <c r="AR2656" s="22">
        <v>3.17134945362341E-5</v>
      </c>
      <c r="AS2656" s="20">
        <v>12</v>
      </c>
      <c r="AT2656" s="20">
        <v>0</v>
      </c>
      <c r="AU2656" s="20">
        <v>7</v>
      </c>
      <c r="AV2656" s="21">
        <v>5</v>
      </c>
      <c r="AW2656" s="15"/>
      <c r="AX2656" s="25">
        <v>1.0722715135909799E-3</v>
      </c>
      <c r="AY2656" s="26">
        <v>-16.6234349531587</v>
      </c>
      <c r="AZ2656" s="26">
        <v>0.58021829096469402</v>
      </c>
      <c r="BA2656" s="26">
        <v>-13.715735868478101</v>
      </c>
      <c r="BB2656" s="85">
        <v>1.10807701577471E-4</v>
      </c>
      <c r="BC2656" s="88">
        <v>0</v>
      </c>
      <c r="BD2656" s="18">
        <v>44022</v>
      </c>
      <c r="BE2656" s="18"/>
      <c r="BF2656" s="20"/>
      <c r="BG2656" s="18"/>
    </row>
    <row r="2657" spans="2:59" x14ac:dyDescent="0.25">
      <c r="B2657" s="14" t="s">
        <v>8160</v>
      </c>
      <c r="C2657" s="14" t="s">
        <v>8161</v>
      </c>
      <c r="D2657" s="14" t="s">
        <v>8155</v>
      </c>
      <c r="E2657" s="16" t="s">
        <v>254</v>
      </c>
      <c r="F2657" s="16" t="s">
        <v>245</v>
      </c>
      <c r="G2657" s="81" t="s">
        <v>703</v>
      </c>
      <c r="H2657" s="82" t="s">
        <v>704</v>
      </c>
      <c r="I2657" s="17" t="s">
        <v>31</v>
      </c>
      <c r="J2657" s="17" t="s">
        <v>64</v>
      </c>
      <c r="L2657" s="18">
        <v>44022</v>
      </c>
      <c r="M2657" s="83">
        <v>1015.20729999989</v>
      </c>
      <c r="N2657" s="84">
        <v>1015.20729999989</v>
      </c>
      <c r="O2657" s="84">
        <v>1015.20729999989</v>
      </c>
      <c r="P2657" s="85">
        <f t="shared" si="41"/>
        <v>1</v>
      </c>
      <c r="Q2657" s="18">
        <v>44022</v>
      </c>
      <c r="R2657" s="86">
        <v>0</v>
      </c>
      <c r="S2657" s="86">
        <v>679134.790347656</v>
      </c>
      <c r="T2657" s="15"/>
      <c r="U2657" s="19">
        <v>0</v>
      </c>
      <c r="V2657" s="51">
        <v>4.1912915366992799E-2</v>
      </c>
      <c r="W2657" s="19">
        <v>0</v>
      </c>
      <c r="X2657" s="51">
        <v>0.78891725106586796</v>
      </c>
      <c r="Y2657" s="19">
        <v>1.7754941745806701E-3</v>
      </c>
      <c r="Z2657" s="51">
        <v>19.509222875698502</v>
      </c>
      <c r="AA2657" s="19">
        <v>1.44571089676901E-2</v>
      </c>
      <c r="AB2657" s="51">
        <v>22.0223777999345</v>
      </c>
      <c r="AC2657" s="19"/>
      <c r="AD2657" s="51"/>
      <c r="AE2657" s="19"/>
      <c r="AF2657" s="87"/>
      <c r="AG2657" s="19">
        <v>0</v>
      </c>
      <c r="AH2657" s="51">
        <v>-1.79882099182578</v>
      </c>
      <c r="AI2657" s="19">
        <v>2.3458990654035001E-3</v>
      </c>
      <c r="AJ2657" s="51">
        <v>13.961507113533999</v>
      </c>
      <c r="AK2657" s="19">
        <v>1.51226387715724E-2</v>
      </c>
      <c r="AL2657" s="19">
        <v>1.4213409562216801E-2</v>
      </c>
      <c r="AM2657" s="51">
        <v>21.059064895991501</v>
      </c>
      <c r="AN2657" s="15"/>
      <c r="AO2657" s="22">
        <v>2.4168205163732599E-4</v>
      </c>
      <c r="AP2657" s="22">
        <v>0</v>
      </c>
      <c r="AQ2657" s="22">
        <v>2.3459863587049802E-3</v>
      </c>
      <c r="AR2657" s="22">
        <v>0</v>
      </c>
      <c r="AS2657" s="20">
        <v>7</v>
      </c>
      <c r="AT2657" s="20">
        <v>0</v>
      </c>
      <c r="AU2657" s="20">
        <v>7</v>
      </c>
      <c r="AV2657" s="21">
        <v>5</v>
      </c>
      <c r="AW2657" s="15"/>
      <c r="AX2657" s="25">
        <v>9.9169687789299097E-4</v>
      </c>
      <c r="AY2657" s="26">
        <v>-14.9689718683221</v>
      </c>
      <c r="AZ2657" s="26">
        <v>0.58924996359746695</v>
      </c>
      <c r="BA2657" s="26">
        <v>-11.9016800236277</v>
      </c>
      <c r="BB2657" s="85">
        <v>1.02462322305996E-4</v>
      </c>
      <c r="BC2657" s="88">
        <v>0</v>
      </c>
      <c r="BD2657" s="18">
        <v>43871</v>
      </c>
      <c r="BE2657" s="18"/>
      <c r="BF2657" s="20"/>
      <c r="BG2657" s="18"/>
    </row>
    <row r="2658" spans="2:59" x14ac:dyDescent="0.25">
      <c r="B2658" s="14" t="s">
        <v>8162</v>
      </c>
      <c r="C2658" s="14" t="s">
        <v>8163</v>
      </c>
      <c r="D2658" s="14" t="s">
        <v>8155</v>
      </c>
      <c r="E2658" s="16" t="s">
        <v>257</v>
      </c>
      <c r="F2658" s="16" t="s">
        <v>245</v>
      </c>
      <c r="G2658" s="81" t="s">
        <v>703</v>
      </c>
      <c r="H2658" s="82" t="s">
        <v>704</v>
      </c>
      <c r="I2658" s="17" t="s">
        <v>31</v>
      </c>
      <c r="J2658" s="17" t="s">
        <v>8164</v>
      </c>
      <c r="L2658" s="18">
        <v>44022</v>
      </c>
      <c r="M2658" s="83">
        <v>1572.6366000007799</v>
      </c>
      <c r="N2658" s="84">
        <v>1572.6366000007799</v>
      </c>
      <c r="O2658" s="84">
        <v>1572.6366000007799</v>
      </c>
      <c r="P2658" s="85">
        <f t="shared" si="41"/>
        <v>1</v>
      </c>
      <c r="Q2658" s="18">
        <v>44022</v>
      </c>
      <c r="R2658" s="86">
        <v>292253060.24699998</v>
      </c>
      <c r="S2658" s="86">
        <v>296821878.12349999</v>
      </c>
      <c r="T2658" s="15"/>
      <c r="U2658" s="19">
        <v>2.9886214178986801E-6</v>
      </c>
      <c r="V2658" s="51">
        <v>4.2211777508782702E-2</v>
      </c>
      <c r="W2658" s="19">
        <v>9.8443111710366807E-5</v>
      </c>
      <c r="X2658" s="51">
        <v>0.79876156223690498</v>
      </c>
      <c r="Y2658" s="19">
        <v>3.59796109660238E-3</v>
      </c>
      <c r="Z2658" s="51">
        <v>19.691469567915199</v>
      </c>
      <c r="AA2658" s="19">
        <v>8.4075610720901802E-3</v>
      </c>
      <c r="AB2658" s="51">
        <v>21.417423010367202</v>
      </c>
      <c r="AC2658" s="19">
        <v>2.35952546281624E-2</v>
      </c>
      <c r="AD2658" s="51">
        <v>26.645380961068401</v>
      </c>
      <c r="AE2658" s="19">
        <v>3.7161722566452199E-2</v>
      </c>
      <c r="AF2658" s="87">
        <v>21.493404305249001</v>
      </c>
      <c r="AG2658" s="19">
        <v>3.1667568691773299E-5</v>
      </c>
      <c r="AH2658" s="51">
        <v>-1.7956542349566</v>
      </c>
      <c r="AI2658" s="19">
        <v>3.7439428760990298E-3</v>
      </c>
      <c r="AJ2658" s="51">
        <v>14.101311494610901</v>
      </c>
      <c r="AK2658" s="19">
        <v>0.56440781489422098</v>
      </c>
      <c r="AL2658" s="19">
        <v>2.8243266231584099E-2</v>
      </c>
      <c r="AM2658" s="51">
        <v>-67.987717869691593</v>
      </c>
      <c r="AN2658" s="15"/>
      <c r="AO2658" s="22">
        <v>7.7584863174706697E-4</v>
      </c>
      <c r="AP2658" s="22">
        <v>2.9886214178986801E-6</v>
      </c>
      <c r="AQ2658" s="22">
        <v>1.9151194192090801E-3</v>
      </c>
      <c r="AR2658" s="22">
        <v>3.1667568691773299E-5</v>
      </c>
      <c r="AS2658" s="20">
        <v>12</v>
      </c>
      <c r="AT2658" s="20">
        <v>0</v>
      </c>
      <c r="AU2658" s="20">
        <v>7</v>
      </c>
      <c r="AV2658" s="21">
        <v>5</v>
      </c>
      <c r="AW2658" s="15"/>
      <c r="AX2658" s="25">
        <v>1.0114629109966699E-3</v>
      </c>
      <c r="AY2658" s="26">
        <v>-20.1998034819262</v>
      </c>
      <c r="AZ2658" s="26">
        <v>0.56980470148937501</v>
      </c>
      <c r="BA2658" s="26">
        <v>-14.414158199637299</v>
      </c>
      <c r="BB2658" s="85">
        <v>1.0452543153761E-4</v>
      </c>
      <c r="BC2658" s="88">
        <v>0</v>
      </c>
      <c r="BD2658" s="18">
        <v>44022</v>
      </c>
      <c r="BE2658" s="18"/>
      <c r="BF2658" s="20"/>
      <c r="BG2658" s="18"/>
    </row>
    <row r="2659" spans="2:59" x14ac:dyDescent="0.25">
      <c r="B2659" s="14" t="s">
        <v>8165</v>
      </c>
      <c r="C2659" s="14" t="s">
        <v>8166</v>
      </c>
      <c r="D2659" s="14" t="s">
        <v>8155</v>
      </c>
      <c r="E2659" s="16" t="s">
        <v>55</v>
      </c>
      <c r="F2659" s="16" t="s">
        <v>245</v>
      </c>
      <c r="G2659" s="81" t="s">
        <v>703</v>
      </c>
      <c r="H2659" s="82" t="s">
        <v>704</v>
      </c>
      <c r="I2659" s="17" t="s">
        <v>31</v>
      </c>
      <c r="J2659" s="17" t="s">
        <v>8167</v>
      </c>
      <c r="L2659" s="18">
        <v>44022</v>
      </c>
      <c r="M2659" s="83">
        <v>1094.7991000004099</v>
      </c>
      <c r="N2659" s="84">
        <v>1094.7991000004099</v>
      </c>
      <c r="O2659" s="84">
        <v>1094.7991000004099</v>
      </c>
      <c r="P2659" s="85">
        <f t="shared" si="41"/>
        <v>1</v>
      </c>
      <c r="Q2659" s="18">
        <v>44022</v>
      </c>
      <c r="R2659" s="86">
        <v>103475492.345</v>
      </c>
      <c r="S2659" s="86">
        <v>155745594.13225001</v>
      </c>
      <c r="T2659" s="15"/>
      <c r="U2659" s="19">
        <v>1.1783122317865499E-5</v>
      </c>
      <c r="V2659" s="51">
        <v>4.3091227598779397E-2</v>
      </c>
      <c r="W2659" s="19">
        <v>3.9557142736157402E-4</v>
      </c>
      <c r="X2659" s="51">
        <v>0.82847439380202603</v>
      </c>
      <c r="Y2659" s="19">
        <v>8.5093274756218307E-3</v>
      </c>
      <c r="Z2659" s="51">
        <v>20.182606205809901</v>
      </c>
      <c r="AA2659" s="19">
        <v>2.06587542870693E-2</v>
      </c>
      <c r="AB2659" s="51">
        <v>22.642542331857801</v>
      </c>
      <c r="AC2659" s="19">
        <v>5.1072386573650902E-2</v>
      </c>
      <c r="AD2659" s="51">
        <v>29.393094155617302</v>
      </c>
      <c r="AE2659" s="19">
        <v>8.0310515520977802E-2</v>
      </c>
      <c r="AF2659" s="87">
        <v>25.808283600694299</v>
      </c>
      <c r="AG2659" s="19">
        <v>1.20401879030396E-4</v>
      </c>
      <c r="AH2659" s="51">
        <v>-1.78678080392274</v>
      </c>
      <c r="AI2659" s="19">
        <v>9.0504935815260996E-3</v>
      </c>
      <c r="AJ2659" s="51">
        <v>14.631966565153601</v>
      </c>
      <c r="AK2659" s="19">
        <v>9.3597345878224603E-2</v>
      </c>
      <c r="AL2659" s="19">
        <v>2.5512286412776999E-2</v>
      </c>
      <c r="AM2659" s="51">
        <v>14.791519994207199</v>
      </c>
      <c r="AN2659" s="15"/>
      <c r="AO2659" s="22">
        <v>8.1498725739947997E-4</v>
      </c>
      <c r="AP2659" s="22">
        <v>1.16005739982938E-5</v>
      </c>
      <c r="AQ2659" s="22">
        <v>2.70867726612778E-3</v>
      </c>
      <c r="AR2659" s="22">
        <v>1.20401879030396E-4</v>
      </c>
      <c r="AS2659" s="20">
        <v>12</v>
      </c>
      <c r="AT2659" s="20">
        <v>0</v>
      </c>
      <c r="AU2659" s="20">
        <v>7</v>
      </c>
      <c r="AV2659" s="21">
        <v>5</v>
      </c>
      <c r="AW2659" s="15"/>
      <c r="AX2659" s="25">
        <v>1.2464287282875799E-3</v>
      </c>
      <c r="AY2659" s="26">
        <v>-7.5465786889471902</v>
      </c>
      <c r="AZ2659" s="26">
        <v>0.61053937134329295</v>
      </c>
      <c r="BA2659" s="26">
        <v>-9.8686758362018701</v>
      </c>
      <c r="BB2659" s="85">
        <v>1.2880226120501E-4</v>
      </c>
      <c r="BC2659" s="88">
        <v>0</v>
      </c>
      <c r="BD2659" s="18">
        <v>44022</v>
      </c>
      <c r="BE2659" s="18"/>
      <c r="BF2659" s="20"/>
      <c r="BG2659" s="18"/>
    </row>
    <row r="2660" spans="2:59" x14ac:dyDescent="0.25">
      <c r="B2660" s="14" t="s">
        <v>8168</v>
      </c>
      <c r="C2660" s="14" t="s">
        <v>8169</v>
      </c>
      <c r="D2660" s="14" t="s">
        <v>8155</v>
      </c>
      <c r="E2660" s="16" t="s">
        <v>59</v>
      </c>
      <c r="F2660" s="16" t="s">
        <v>245</v>
      </c>
      <c r="G2660" s="81" t="s">
        <v>703</v>
      </c>
      <c r="H2660" s="82" t="s">
        <v>704</v>
      </c>
      <c r="I2660" s="17" t="s">
        <v>31</v>
      </c>
      <c r="J2660" s="17" t="s">
        <v>8170</v>
      </c>
      <c r="L2660" s="18">
        <v>44022</v>
      </c>
      <c r="M2660" s="83">
        <v>1268.4635000005401</v>
      </c>
      <c r="N2660" s="84">
        <v>1268.4635000005401</v>
      </c>
      <c r="O2660" s="84">
        <v>1268.4635000005401</v>
      </c>
      <c r="P2660" s="85">
        <f t="shared" si="41"/>
        <v>1</v>
      </c>
      <c r="Q2660" s="18">
        <v>44022</v>
      </c>
      <c r="R2660" s="86">
        <v>605435074.91100001</v>
      </c>
      <c r="S2660" s="86">
        <v>381139428.22750002</v>
      </c>
      <c r="T2660" s="15"/>
      <c r="U2660" s="19">
        <v>1.0012214261223599E-5</v>
      </c>
      <c r="V2660" s="51">
        <v>4.2914136793115197E-2</v>
      </c>
      <c r="W2660" s="19">
        <v>3.4226333082187899E-4</v>
      </c>
      <c r="X2660" s="51">
        <v>0.823143584148056</v>
      </c>
      <c r="Y2660" s="19">
        <v>8.1527209731575602E-3</v>
      </c>
      <c r="Z2660" s="51">
        <v>20.146945555578</v>
      </c>
      <c r="AA2660" s="19">
        <v>2.0247160276994702E-2</v>
      </c>
      <c r="AB2660" s="51">
        <v>22.601382930850399</v>
      </c>
      <c r="AC2660" s="19">
        <v>5.0267923315914197E-2</v>
      </c>
      <c r="AD2660" s="51">
        <v>29.312647829850899</v>
      </c>
      <c r="AE2660" s="19">
        <v>7.9131864689770695E-2</v>
      </c>
      <c r="AF2660" s="87">
        <v>25.6904185175663</v>
      </c>
      <c r="AG2660" s="19">
        <v>1.00052304333076E-4</v>
      </c>
      <c r="AH2660" s="51">
        <v>-1.78881576139247</v>
      </c>
      <c r="AI2660" s="19">
        <v>8.6918579963821702E-3</v>
      </c>
      <c r="AJ2660" s="51">
        <v>14.596103006639201</v>
      </c>
      <c r="AK2660" s="19">
        <v>0.26830445462110197</v>
      </c>
      <c r="AL2660" s="19">
        <v>3.26368718961021E-2</v>
      </c>
      <c r="AM2660" s="51">
        <v>32.195693159243099</v>
      </c>
      <c r="AN2660" s="15"/>
      <c r="AO2660" s="22">
        <v>8.0186973718809895E-4</v>
      </c>
      <c r="AP2660" s="22">
        <v>9.9341705208644305E-6</v>
      </c>
      <c r="AQ2660" s="22">
        <v>2.5435925181227499E-3</v>
      </c>
      <c r="AR2660" s="22">
        <v>1.00052304333076E-4</v>
      </c>
      <c r="AS2660" s="20">
        <v>12</v>
      </c>
      <c r="AT2660" s="20">
        <v>0</v>
      </c>
      <c r="AU2660" s="20">
        <v>7</v>
      </c>
      <c r="AV2660" s="21">
        <v>5</v>
      </c>
      <c r="AW2660" s="15"/>
      <c r="AX2660" s="25">
        <v>1.23283215490233E-3</v>
      </c>
      <c r="AY2660" s="26">
        <v>-7.9595341500607901</v>
      </c>
      <c r="AZ2660" s="26">
        <v>0.60916021562479705</v>
      </c>
      <c r="BA2660" s="26">
        <v>-10.091965851213899</v>
      </c>
      <c r="BB2660" s="85">
        <v>1.2739634575709101E-4</v>
      </c>
      <c r="BC2660" s="88">
        <v>0</v>
      </c>
      <c r="BD2660" s="18">
        <v>44022</v>
      </c>
      <c r="BE2660" s="18"/>
      <c r="BF2660" s="20"/>
      <c r="BG2660" s="18"/>
    </row>
    <row r="2661" spans="2:59" x14ac:dyDescent="0.25">
      <c r="B2661" s="14" t="s">
        <v>8171</v>
      </c>
      <c r="C2661" s="14" t="s">
        <v>8172</v>
      </c>
      <c r="D2661" s="14" t="s">
        <v>8155</v>
      </c>
      <c r="E2661" s="16" t="s">
        <v>263</v>
      </c>
      <c r="F2661" s="16" t="s">
        <v>245</v>
      </c>
      <c r="G2661" s="81" t="s">
        <v>703</v>
      </c>
      <c r="H2661" s="82" t="s">
        <v>704</v>
      </c>
      <c r="I2661" s="17" t="s">
        <v>31</v>
      </c>
      <c r="J2661" s="17" t="s">
        <v>64</v>
      </c>
      <c r="L2661" s="18">
        <v>44022</v>
      </c>
      <c r="M2661" s="83">
        <v>1138.54230000079</v>
      </c>
      <c r="N2661" s="84">
        <v>1138.54230000079</v>
      </c>
      <c r="O2661" s="84">
        <v>1138.54230000079</v>
      </c>
      <c r="P2661" s="85">
        <f t="shared" si="41"/>
        <v>1</v>
      </c>
      <c r="Q2661" s="18">
        <v>44022</v>
      </c>
      <c r="R2661" s="86">
        <v>4736964.0949999997</v>
      </c>
      <c r="S2661" s="86">
        <v>4817058.8348906301</v>
      </c>
      <c r="T2661" s="15"/>
      <c r="U2661" s="19">
        <v>1.08912390714977E-5</v>
      </c>
      <c r="V2661" s="51">
        <v>4.3002039274142603E-2</v>
      </c>
      <c r="W2661" s="19">
        <v>3.7078681452840101E-4</v>
      </c>
      <c r="X2661" s="51">
        <v>0.82599593251870795</v>
      </c>
      <c r="Y2661" s="19">
        <v>8.3583022278617101E-3</v>
      </c>
      <c r="Z2661" s="51">
        <v>20.1675036810338</v>
      </c>
      <c r="AA2661" s="19">
        <v>2.03513319556805E-2</v>
      </c>
      <c r="AB2661" s="51">
        <v>22.6118000987335</v>
      </c>
      <c r="AC2661" s="19">
        <v>5.0289808334127897E-2</v>
      </c>
      <c r="AD2661" s="51">
        <v>29.3148363316723</v>
      </c>
      <c r="AE2661" s="19">
        <v>7.9181797320416095E-2</v>
      </c>
      <c r="AF2661" s="87">
        <v>25.695411780645401</v>
      </c>
      <c r="AG2661" s="19">
        <v>1.12173544039251E-4</v>
      </c>
      <c r="AH2661" s="51">
        <v>-1.78760363742185</v>
      </c>
      <c r="AI2661" s="19">
        <v>8.8910258291434695E-3</v>
      </c>
      <c r="AJ2661" s="51">
        <v>14.616019789915301</v>
      </c>
      <c r="AK2661" s="19">
        <v>0.13841673263595999</v>
      </c>
      <c r="AL2661" s="19">
        <v>2.85631611659483E-2</v>
      </c>
      <c r="AM2661" s="51">
        <v>5.0837734355736801</v>
      </c>
      <c r="AN2661" s="15"/>
      <c r="AO2661" s="22">
        <v>8.1411506653239496E-4</v>
      </c>
      <c r="AP2661" s="22">
        <v>1.08912390714977E-5</v>
      </c>
      <c r="AQ2661" s="22">
        <v>2.68391713689198E-3</v>
      </c>
      <c r="AR2661" s="22">
        <v>1.12173544039251E-4</v>
      </c>
      <c r="AS2661" s="20">
        <v>12</v>
      </c>
      <c r="AT2661" s="20">
        <v>0</v>
      </c>
      <c r="AU2661" s="20">
        <v>7</v>
      </c>
      <c r="AV2661" s="21">
        <v>5</v>
      </c>
      <c r="AW2661" s="15"/>
      <c r="AX2661" s="25">
        <v>1.2414576656181E-3</v>
      </c>
      <c r="AY2661" s="26">
        <v>-7.8117521204112599</v>
      </c>
      <c r="AZ2661" s="26">
        <v>0.60952066841582597</v>
      </c>
      <c r="BA2661" s="26">
        <v>-10.047886275715401</v>
      </c>
      <c r="BB2661" s="85">
        <v>1.2828856967004801E-4</v>
      </c>
      <c r="BC2661" s="88">
        <v>0</v>
      </c>
      <c r="BD2661" s="18">
        <v>44022</v>
      </c>
      <c r="BE2661" s="18"/>
      <c r="BF2661" s="20"/>
      <c r="BG2661" s="18"/>
    </row>
    <row r="2662" spans="2:59" x14ac:dyDescent="0.25">
      <c r="B2662" s="14" t="s">
        <v>8173</v>
      </c>
      <c r="C2662" s="14" t="s">
        <v>8174</v>
      </c>
      <c r="D2662" s="14" t="s">
        <v>8175</v>
      </c>
      <c r="E2662" s="16" t="s">
        <v>36</v>
      </c>
      <c r="F2662" s="16" t="s">
        <v>2640</v>
      </c>
      <c r="G2662" s="81" t="s">
        <v>115</v>
      </c>
      <c r="H2662" s="82" t="s">
        <v>64</v>
      </c>
      <c r="I2662" s="17" t="s">
        <v>31</v>
      </c>
      <c r="J2662" s="17" t="s">
        <v>64</v>
      </c>
      <c r="L2662" s="18">
        <v>44022</v>
      </c>
      <c r="M2662" s="83">
        <v>1017.86500000022</v>
      </c>
      <c r="N2662" s="84">
        <v>1017.86500000022</v>
      </c>
      <c r="O2662" s="84">
        <v>1017.87799999956</v>
      </c>
      <c r="P2662" s="85">
        <f t="shared" si="41"/>
        <v>0.99998722833253106</v>
      </c>
      <c r="Q2662" s="18">
        <v>44008</v>
      </c>
      <c r="R2662" s="86">
        <v>5632834.6200000001</v>
      </c>
      <c r="S2662" s="86">
        <v>2322165.1331718802</v>
      </c>
      <c r="T2662" s="15"/>
      <c r="U2662" s="19">
        <v>6.7789405875373598E-6</v>
      </c>
      <c r="V2662" s="51">
        <v>4.2590809425746598E-2</v>
      </c>
      <c r="W2662" s="19">
        <v>9.3333492259262096E-6</v>
      </c>
      <c r="X2662" s="51">
        <v>0.78985058598846103</v>
      </c>
      <c r="Y2662" s="19">
        <v>5.3293473029043499E-3</v>
      </c>
      <c r="Z2662" s="51">
        <v>19.864608188538099</v>
      </c>
      <c r="AA2662" s="19">
        <v>1.42107984938775E-2</v>
      </c>
      <c r="AB2662" s="51">
        <v>21.997746752545901</v>
      </c>
      <c r="AC2662" s="19"/>
      <c r="AD2662" s="51"/>
      <c r="AE2662" s="19"/>
      <c r="AF2662" s="87"/>
      <c r="AG2662" s="19">
        <v>5.8946898207068401E-7</v>
      </c>
      <c r="AH2662" s="51">
        <v>-1.7987620449275701</v>
      </c>
      <c r="AI2662" s="19">
        <v>5.7128708103846302E-3</v>
      </c>
      <c r="AJ2662" s="51">
        <v>14.2982042880321</v>
      </c>
      <c r="AK2662" s="19">
        <v>1.7864999999801501E-2</v>
      </c>
      <c r="AL2662" s="19">
        <v>1.4086501816564101E-2</v>
      </c>
      <c r="AM2662" s="51">
        <v>24.824880752304999</v>
      </c>
      <c r="AN2662" s="15"/>
      <c r="AO2662" s="22">
        <v>1.03695206362318E-2</v>
      </c>
      <c r="AP2662" s="22">
        <v>-1.0242384530101799E-2</v>
      </c>
      <c r="AQ2662" s="22">
        <v>2.2241121132537999E-3</v>
      </c>
      <c r="AR2662" s="22">
        <v>5.8946898207068401E-7</v>
      </c>
      <c r="AS2662" s="20">
        <v>12</v>
      </c>
      <c r="AT2662" s="20">
        <v>0</v>
      </c>
      <c r="AU2662" s="20">
        <v>7</v>
      </c>
      <c r="AV2662" s="21">
        <v>5</v>
      </c>
      <c r="AW2662" s="15"/>
      <c r="AX2662" s="25">
        <v>1.4343022802204401E-2</v>
      </c>
      <c r="AY2662" s="26">
        <v>-0.988115523772649</v>
      </c>
      <c r="AZ2662" s="26">
        <v>0.59294326564850097</v>
      </c>
      <c r="BA2662" s="26">
        <v>-1.4307533894134401</v>
      </c>
      <c r="BB2662" s="85">
        <v>1.4818130676735599E-3</v>
      </c>
      <c r="BC2662" s="88">
        <v>-1.02424817760402</v>
      </c>
      <c r="BD2662" s="18">
        <v>43977</v>
      </c>
      <c r="BE2662" s="18">
        <v>43979</v>
      </c>
      <c r="BF2662" s="20">
        <v>3</v>
      </c>
      <c r="BG2662" s="18">
        <v>43980</v>
      </c>
    </row>
    <row r="2663" spans="2:59" x14ac:dyDescent="0.25">
      <c r="B2663" s="14" t="s">
        <v>8176</v>
      </c>
      <c r="C2663" s="14" t="s">
        <v>8177</v>
      </c>
      <c r="D2663" s="14" t="s">
        <v>8178</v>
      </c>
      <c r="E2663" s="16" t="s">
        <v>36</v>
      </c>
      <c r="F2663" s="16" t="s">
        <v>431</v>
      </c>
      <c r="G2663" s="81" t="s">
        <v>38</v>
      </c>
      <c r="H2663" s="82" t="s">
        <v>98</v>
      </c>
      <c r="I2663" s="17" t="s">
        <v>31</v>
      </c>
      <c r="J2663" s="17" t="s">
        <v>8179</v>
      </c>
      <c r="L2663" s="18">
        <v>44022</v>
      </c>
      <c r="M2663" s="83">
        <v>870.72209999989695</v>
      </c>
      <c r="N2663" s="84">
        <v>870.72209999989695</v>
      </c>
      <c r="O2663" s="84">
        <v>1383.0507999993899</v>
      </c>
      <c r="P2663" s="85">
        <f t="shared" si="41"/>
        <v>0.6295662458676724</v>
      </c>
      <c r="Q2663" s="18">
        <v>43663</v>
      </c>
      <c r="R2663" s="86">
        <v>233791.967</v>
      </c>
      <c r="S2663" s="86">
        <v>325899.52559179702</v>
      </c>
      <c r="T2663" s="15"/>
      <c r="U2663" s="19">
        <v>-3.5876875608664699E-4</v>
      </c>
      <c r="V2663" s="51">
        <v>6.0360397583281199E-3</v>
      </c>
      <c r="W2663" s="19">
        <v>2.3981636300959501E-2</v>
      </c>
      <c r="X2663" s="51">
        <v>3.1870808811618199</v>
      </c>
      <c r="Y2663" s="19">
        <v>-0.17878849525732199</v>
      </c>
      <c r="Z2663" s="51">
        <v>1.4528239325154599</v>
      </c>
      <c r="AA2663" s="19">
        <v>-0.37112989640620098</v>
      </c>
      <c r="AB2663" s="51">
        <v>-16.536322737461902</v>
      </c>
      <c r="AC2663" s="19">
        <v>-0.399388256563107</v>
      </c>
      <c r="AD2663" s="51">
        <v>-15.652970158058499</v>
      </c>
      <c r="AE2663" s="19">
        <v>-0.35881557604880099</v>
      </c>
      <c r="AF2663" s="87">
        <v>-18.104325556283602</v>
      </c>
      <c r="AG2663" s="19">
        <v>2.17194655087951E-2</v>
      </c>
      <c r="AH2663" s="51">
        <v>0.37312555905373301</v>
      </c>
      <c r="AI2663" s="19">
        <v>-0.16324038300983401</v>
      </c>
      <c r="AJ2663" s="51">
        <v>-2.5971210939897</v>
      </c>
      <c r="AK2663" s="19">
        <v>-0.12575469140661899</v>
      </c>
      <c r="AL2663" s="19">
        <v>-1.12517417819618E-2</v>
      </c>
      <c r="AM2663" s="51">
        <v>-75.028139778412907</v>
      </c>
      <c r="AN2663" s="15"/>
      <c r="AO2663" s="22">
        <v>9.6903013631235796E-2</v>
      </c>
      <c r="AP2663" s="22">
        <v>-9.29661011332064E-2</v>
      </c>
      <c r="AQ2663" s="22">
        <v>9.9290762767923299E-2</v>
      </c>
      <c r="AR2663" s="22">
        <v>-0.16789265936502501</v>
      </c>
      <c r="AS2663" s="20">
        <v>5</v>
      </c>
      <c r="AT2663" s="20">
        <v>7</v>
      </c>
      <c r="AU2663" s="20">
        <v>3</v>
      </c>
      <c r="AV2663" s="21">
        <v>9</v>
      </c>
      <c r="AW2663" s="15"/>
      <c r="AX2663" s="25">
        <v>0.24791881324781601</v>
      </c>
      <c r="AY2663" s="26">
        <v>-1.36205579688612</v>
      </c>
      <c r="AZ2663" s="26">
        <v>-1.1975278159006799</v>
      </c>
      <c r="BA2663" s="26">
        <v>-1.79093884373469</v>
      </c>
      <c r="BB2663" s="85">
        <v>2.5478420062863699E-2</v>
      </c>
      <c r="BC2663" s="88">
        <v>-51.619875423202799</v>
      </c>
      <c r="BD2663" s="18">
        <v>43663</v>
      </c>
      <c r="BE2663" s="18">
        <v>43914</v>
      </c>
      <c r="BF2663" s="20"/>
      <c r="BG2663" s="18"/>
    </row>
    <row r="2664" spans="2:59" x14ac:dyDescent="0.25">
      <c r="B2664" s="14" t="s">
        <v>8180</v>
      </c>
      <c r="C2664" s="14" t="s">
        <v>8181</v>
      </c>
      <c r="D2664" s="14" t="s">
        <v>8178</v>
      </c>
      <c r="E2664" s="16" t="s">
        <v>435</v>
      </c>
      <c r="F2664" s="16" t="s">
        <v>431</v>
      </c>
      <c r="G2664" s="81" t="s">
        <v>38</v>
      </c>
      <c r="H2664" s="82" t="s">
        <v>98</v>
      </c>
      <c r="I2664" s="17" t="s">
        <v>31</v>
      </c>
      <c r="J2664" s="17" t="s">
        <v>8182</v>
      </c>
      <c r="L2664" s="18">
        <v>44022</v>
      </c>
      <c r="M2664" s="83">
        <v>830.90510000009101</v>
      </c>
      <c r="N2664" s="84">
        <v>830.90510000009101</v>
      </c>
      <c r="O2664" s="84">
        <v>1296.1217000000199</v>
      </c>
      <c r="P2664" s="85">
        <f t="shared" si="41"/>
        <v>0.64107027912585546</v>
      </c>
      <c r="Q2664" s="18">
        <v>43663</v>
      </c>
      <c r="R2664" s="86">
        <v>1537.652</v>
      </c>
      <c r="S2664" s="86">
        <v>2719.9072442741399</v>
      </c>
      <c r="T2664" s="15"/>
      <c r="U2664" s="19">
        <v>-3.0884480020176901E-4</v>
      </c>
      <c r="V2664" s="51">
        <v>1.1028435346815999E-2</v>
      </c>
      <c r="W2664" s="19">
        <v>2.5539972672049799E-2</v>
      </c>
      <c r="X2664" s="51">
        <v>3.3429145182708502</v>
      </c>
      <c r="Y2664" s="19">
        <v>-0.171231547945354</v>
      </c>
      <c r="Z2664" s="51">
        <v>2.2085186637123102</v>
      </c>
      <c r="AA2664" s="19">
        <v>-0.35941224178881398</v>
      </c>
      <c r="AB2664" s="51">
        <v>-15.3645572757232</v>
      </c>
      <c r="AC2664" s="19">
        <v>-0.37680596906575398</v>
      </c>
      <c r="AD2664" s="51">
        <v>-13.394741408323201</v>
      </c>
      <c r="AE2664" s="19">
        <v>-0.32232147146249202</v>
      </c>
      <c r="AF2664" s="87">
        <v>-14.4549150976527</v>
      </c>
      <c r="AG2664" s="19">
        <v>2.2237748231418698E-2</v>
      </c>
      <c r="AH2664" s="51">
        <v>0.42495383131608799</v>
      </c>
      <c r="AI2664" s="19">
        <v>-0.15511423733099899</v>
      </c>
      <c r="AJ2664" s="51">
        <v>-1.78450652610627</v>
      </c>
      <c r="AK2664" s="19">
        <v>-0.16909490000049099</v>
      </c>
      <c r="AL2664" s="19">
        <v>-3.6916488376846197E-2</v>
      </c>
      <c r="AM2664" s="51">
        <v>-22.822903981461401</v>
      </c>
      <c r="AN2664" s="15"/>
      <c r="AO2664" s="22">
        <v>9.6958452990365901E-2</v>
      </c>
      <c r="AP2664" s="22">
        <v>-9.2827341212832801E-2</v>
      </c>
      <c r="AQ2664" s="22">
        <v>0.100949208692327</v>
      </c>
      <c r="AR2664" s="22">
        <v>-0.16659513120073799</v>
      </c>
      <c r="AS2664" s="20">
        <v>5</v>
      </c>
      <c r="AT2664" s="20">
        <v>7</v>
      </c>
      <c r="AU2664" s="20">
        <v>3</v>
      </c>
      <c r="AV2664" s="21">
        <v>9</v>
      </c>
      <c r="AW2664" s="15"/>
      <c r="AX2664" s="25">
        <v>0.247869027360866</v>
      </c>
      <c r="AY2664" s="26">
        <v>-1.31557153763788</v>
      </c>
      <c r="AZ2664" s="26">
        <v>-1.12562728765079</v>
      </c>
      <c r="BA2664" s="26">
        <v>-1.7344309399832101</v>
      </c>
      <c r="BB2664" s="85">
        <v>2.54753833766517E-2</v>
      </c>
      <c r="BC2664" s="88">
        <v>-51.003173544537297</v>
      </c>
      <c r="BD2664" s="18">
        <v>43663</v>
      </c>
      <c r="BE2664" s="18">
        <v>43914</v>
      </c>
      <c r="BF2664" s="20"/>
      <c r="BG2664" s="18"/>
    </row>
    <row r="2665" spans="2:59" x14ac:dyDescent="0.25">
      <c r="B2665" s="14" t="s">
        <v>8183</v>
      </c>
      <c r="C2665" s="14" t="s">
        <v>8184</v>
      </c>
      <c r="D2665" s="14" t="s">
        <v>8178</v>
      </c>
      <c r="E2665" s="16" t="s">
        <v>439</v>
      </c>
      <c r="F2665" s="16" t="s">
        <v>431</v>
      </c>
      <c r="G2665" s="81" t="s">
        <v>38</v>
      </c>
      <c r="H2665" s="82" t="s">
        <v>98</v>
      </c>
      <c r="I2665" s="17" t="s">
        <v>31</v>
      </c>
      <c r="J2665" s="17" t="s">
        <v>8185</v>
      </c>
      <c r="L2665" s="18">
        <v>44022</v>
      </c>
      <c r="M2665" s="83">
        <v>847.24619999993604</v>
      </c>
      <c r="N2665" s="84">
        <v>847.24619999993604</v>
      </c>
      <c r="O2665" s="84">
        <v>1264.0636999998201</v>
      </c>
      <c r="P2665" s="85">
        <f t="shared" si="41"/>
        <v>0.67025593726016863</v>
      </c>
      <c r="Q2665" s="18">
        <v>43663</v>
      </c>
      <c r="R2665" s="86">
        <v>23.09</v>
      </c>
      <c r="S2665" s="86">
        <v>28163.119674408001</v>
      </c>
      <c r="T2665" s="15"/>
      <c r="U2665" s="19">
        <v>-3.0300777689262802E-4</v>
      </c>
      <c r="V2665" s="51">
        <v>1.1612137677730099E-2</v>
      </c>
      <c r="W2665" s="19">
        <v>2.6359103612776401E-2</v>
      </c>
      <c r="X2665" s="51">
        <v>3.4248276123435102</v>
      </c>
      <c r="Y2665" s="19">
        <v>-0.14640630657682799</v>
      </c>
      <c r="Z2665" s="51">
        <v>4.6910428005649001</v>
      </c>
      <c r="AA2665" s="19">
        <v>-0.33016565557976701</v>
      </c>
      <c r="AB2665" s="51">
        <v>-12.439898654818499</v>
      </c>
      <c r="AC2665" s="19">
        <v>-0.328356955958298</v>
      </c>
      <c r="AD2665" s="51">
        <v>-8.5498400975775404</v>
      </c>
      <c r="AE2665" s="19">
        <v>-0.24690177243988701</v>
      </c>
      <c r="AF2665" s="87">
        <v>-6.9129451953922398</v>
      </c>
      <c r="AG2665" s="19">
        <v>2.2495854484077399E-2</v>
      </c>
      <c r="AH2665" s="51">
        <v>0.45076445658196501</v>
      </c>
      <c r="AI2665" s="19">
        <v>-0.129507918302843</v>
      </c>
      <c r="AJ2665" s="51">
        <v>0.77612537670938797</v>
      </c>
      <c r="AK2665" s="19">
        <v>-0.152753800000064</v>
      </c>
      <c r="AL2665" s="19">
        <v>-3.3100160700087103E-2</v>
      </c>
      <c r="AM2665" s="51">
        <v>-21.188793981418701</v>
      </c>
      <c r="AN2665" s="15"/>
      <c r="AO2665" s="22">
        <v>9.6957260009803606E-2</v>
      </c>
      <c r="AP2665" s="22">
        <v>-9.2781033962673995E-2</v>
      </c>
      <c r="AQ2665" s="22">
        <v>0.114583870214119</v>
      </c>
      <c r="AR2665" s="22">
        <v>-0.166062937378301</v>
      </c>
      <c r="AS2665" s="20">
        <v>5</v>
      </c>
      <c r="AT2665" s="20">
        <v>7</v>
      </c>
      <c r="AU2665" s="20">
        <v>3</v>
      </c>
      <c r="AV2665" s="21">
        <v>9</v>
      </c>
      <c r="AW2665" s="15"/>
      <c r="AX2665" s="25">
        <v>0.24725648860854599</v>
      </c>
      <c r="AY2665" s="26">
        <v>-1.1967436692811999</v>
      </c>
      <c r="AZ2665" s="26">
        <v>-0.94186565987729398</v>
      </c>
      <c r="BA2665" s="26">
        <v>-1.5878231616406999</v>
      </c>
      <c r="BB2665" s="85">
        <v>2.54149643996061E-2</v>
      </c>
      <c r="BC2665" s="88">
        <v>-50.1299420274445</v>
      </c>
      <c r="BD2665" s="18">
        <v>43663</v>
      </c>
      <c r="BE2665" s="18">
        <v>43914</v>
      </c>
      <c r="BF2665" s="20"/>
      <c r="BG2665" s="18"/>
    </row>
    <row r="2666" spans="2:59" x14ac:dyDescent="0.25">
      <c r="B2666" s="14" t="s">
        <v>8186</v>
      </c>
      <c r="C2666" s="14" t="s">
        <v>8187</v>
      </c>
      <c r="D2666" s="14" t="s">
        <v>8178</v>
      </c>
      <c r="E2666" s="16" t="s">
        <v>43</v>
      </c>
      <c r="F2666" s="16" t="s">
        <v>431</v>
      </c>
      <c r="G2666" s="81" t="s">
        <v>38</v>
      </c>
      <c r="H2666" s="82" t="s">
        <v>98</v>
      </c>
      <c r="I2666" s="17" t="s">
        <v>31</v>
      </c>
      <c r="J2666" s="17" t="s">
        <v>8188</v>
      </c>
      <c r="L2666" s="18">
        <v>44022</v>
      </c>
      <c r="M2666" s="83">
        <v>917.35419999994303</v>
      </c>
      <c r="N2666" s="84">
        <v>917.35419999994303</v>
      </c>
      <c r="O2666" s="84">
        <v>1448.6303000003099</v>
      </c>
      <c r="P2666" s="85">
        <f t="shared" si="41"/>
        <v>0.63325625592654433</v>
      </c>
      <c r="Q2666" s="18">
        <v>43663</v>
      </c>
      <c r="R2666" s="86">
        <v>333145.08899999998</v>
      </c>
      <c r="S2666" s="86">
        <v>453513.14356884803</v>
      </c>
      <c r="T2666" s="15"/>
      <c r="U2666" s="19">
        <v>-3.4260734264535098E-4</v>
      </c>
      <c r="V2666" s="51">
        <v>7.65218110245769E-3</v>
      </c>
      <c r="W2666" s="19">
        <v>2.44811169559398E-2</v>
      </c>
      <c r="X2666" s="51">
        <v>3.2370289466598501</v>
      </c>
      <c r="Y2666" s="19">
        <v>-0.176355019305483</v>
      </c>
      <c r="Z2666" s="51">
        <v>1.6961715276993301</v>
      </c>
      <c r="AA2666" s="19">
        <v>-0.367371773634804</v>
      </c>
      <c r="AB2666" s="51">
        <v>-16.1605104603223</v>
      </c>
      <c r="AC2666" s="19">
        <v>-0.39219289980421301</v>
      </c>
      <c r="AD2666" s="51">
        <v>-14.933434482169099</v>
      </c>
      <c r="AE2666" s="19">
        <v>-0.347261488618678</v>
      </c>
      <c r="AF2666" s="87">
        <v>-16.948916813271399</v>
      </c>
      <c r="AG2666" s="19">
        <v>2.1885527512495201E-2</v>
      </c>
      <c r="AH2666" s="51">
        <v>0.389731759423739</v>
      </c>
      <c r="AI2666" s="19">
        <v>-0.160624382434471</v>
      </c>
      <c r="AJ2666" s="51">
        <v>-2.33552103645343</v>
      </c>
      <c r="AK2666" s="19">
        <v>-8.2645800000173006E-2</v>
      </c>
      <c r="AL2666" s="19">
        <v>-7.2366117601632097E-3</v>
      </c>
      <c r="AM2666" s="51">
        <v>-70.717250637710094</v>
      </c>
      <c r="AN2666" s="15"/>
      <c r="AO2666" s="22">
        <v>9.6920873160415796E-2</v>
      </c>
      <c r="AP2666" s="22">
        <v>-9.2921880897920306E-2</v>
      </c>
      <c r="AQ2666" s="22">
        <v>9.98269895299745E-2</v>
      </c>
      <c r="AR2666" s="22">
        <v>-0.16747314326756199</v>
      </c>
      <c r="AS2666" s="20">
        <v>5</v>
      </c>
      <c r="AT2666" s="20">
        <v>7</v>
      </c>
      <c r="AU2666" s="20">
        <v>3</v>
      </c>
      <c r="AV2666" s="21">
        <v>9</v>
      </c>
      <c r="AW2666" s="15"/>
      <c r="AX2666" s="25">
        <v>0.247902490443666</v>
      </c>
      <c r="AY2666" s="26">
        <v>-1.34714945184896</v>
      </c>
      <c r="AZ2666" s="26">
        <v>-1.1744587510893301</v>
      </c>
      <c r="BA2666" s="26">
        <v>-1.77286079630539</v>
      </c>
      <c r="BB2666" s="85">
        <v>2.5477410632702199E-2</v>
      </c>
      <c r="BC2666" s="88">
        <v>-51.421677428646902</v>
      </c>
      <c r="BD2666" s="18">
        <v>43663</v>
      </c>
      <c r="BE2666" s="18">
        <v>43914</v>
      </c>
      <c r="BF2666" s="20"/>
      <c r="BG2666" s="18"/>
    </row>
    <row r="2667" spans="2:59" x14ac:dyDescent="0.25">
      <c r="B2667" s="14" t="s">
        <v>8189</v>
      </c>
      <c r="C2667" s="14" t="s">
        <v>8190</v>
      </c>
      <c r="D2667" s="14" t="s">
        <v>8178</v>
      </c>
      <c r="E2667" s="16" t="s">
        <v>257</v>
      </c>
      <c r="F2667" s="16" t="s">
        <v>431</v>
      </c>
      <c r="G2667" s="81" t="s">
        <v>38</v>
      </c>
      <c r="H2667" s="82" t="s">
        <v>98</v>
      </c>
      <c r="I2667" s="17" t="s">
        <v>31</v>
      </c>
      <c r="J2667" s="17" t="s">
        <v>8191</v>
      </c>
      <c r="L2667" s="18">
        <v>44022</v>
      </c>
      <c r="M2667" s="83">
        <v>1324.1484999992001</v>
      </c>
      <c r="N2667" s="84">
        <v>1324.1484999992001</v>
      </c>
      <c r="O2667" s="84">
        <v>1999.3237999994301</v>
      </c>
      <c r="P2667" s="85">
        <f t="shared" si="41"/>
        <v>0.66229817301208416</v>
      </c>
      <c r="Q2667" s="18">
        <v>43663</v>
      </c>
      <c r="R2667" s="86">
        <v>366478.59700000001</v>
      </c>
      <c r="S2667" s="86">
        <v>570630.54702636704</v>
      </c>
      <c r="T2667" s="15"/>
      <c r="U2667" s="19">
        <v>-3.1595230757375199E-4</v>
      </c>
      <c r="V2667" s="51">
        <v>1.03176846096176E-2</v>
      </c>
      <c r="W2667" s="19">
        <v>2.53956758697313E-2</v>
      </c>
      <c r="X2667" s="51">
        <v>3.328484838039</v>
      </c>
      <c r="Y2667" s="19">
        <v>-0.151325367027312</v>
      </c>
      <c r="Z2667" s="51">
        <v>4.1991367555165198</v>
      </c>
      <c r="AA2667" s="19">
        <v>-0.33822887426416898</v>
      </c>
      <c r="AB2667" s="51">
        <v>-13.2462205232587</v>
      </c>
      <c r="AC2667" s="19">
        <v>-0.34219013401772802</v>
      </c>
      <c r="AD2667" s="51">
        <v>-9.9331579035206197</v>
      </c>
      <c r="AE2667" s="19">
        <v>-0.26880222418287297</v>
      </c>
      <c r="AF2667" s="87">
        <v>-9.1029903696908097</v>
      </c>
      <c r="AG2667" s="19">
        <v>2.2157882214742099E-2</v>
      </c>
      <c r="AH2667" s="51">
        <v>0.41696722964843502</v>
      </c>
      <c r="AI2667" s="19">
        <v>-0.134886230044649</v>
      </c>
      <c r="AJ2667" s="51">
        <v>0.238294202528778</v>
      </c>
      <c r="AK2667" s="19">
        <v>0.32414850000001</v>
      </c>
      <c r="AL2667" s="19">
        <v>2.3921442025312E-2</v>
      </c>
      <c r="AM2667" s="51">
        <v>-30.037820637691802</v>
      </c>
      <c r="AN2667" s="15"/>
      <c r="AO2667" s="22">
        <v>9.6950163455476301E-2</v>
      </c>
      <c r="AP2667" s="22">
        <v>-9.2849326987634401E-2</v>
      </c>
      <c r="AQ2667" s="22">
        <v>0.113796666557464</v>
      </c>
      <c r="AR2667" s="22">
        <v>-0.16668634039524499</v>
      </c>
      <c r="AS2667" s="20">
        <v>5</v>
      </c>
      <c r="AT2667" s="20">
        <v>7</v>
      </c>
      <c r="AU2667" s="20">
        <v>3</v>
      </c>
      <c r="AV2667" s="21">
        <v>9</v>
      </c>
      <c r="AW2667" s="15"/>
      <c r="AX2667" s="25">
        <v>0.247270437975531</v>
      </c>
      <c r="AY2667" s="26">
        <v>-1.2287147112019701</v>
      </c>
      <c r="AZ2667" s="26">
        <v>-0.99117403974378204</v>
      </c>
      <c r="BA2667" s="26">
        <v>-1.62772680200942</v>
      </c>
      <c r="BB2667" s="85">
        <v>2.5415568454482101E-2</v>
      </c>
      <c r="BC2667" s="88">
        <v>-50.570372843067197</v>
      </c>
      <c r="BD2667" s="18">
        <v>43663</v>
      </c>
      <c r="BE2667" s="18">
        <v>43914</v>
      </c>
      <c r="BF2667" s="20"/>
      <c r="BG2667" s="18"/>
    </row>
    <row r="2668" spans="2:59" x14ac:dyDescent="0.25">
      <c r="B2668" s="14" t="s">
        <v>8192</v>
      </c>
      <c r="C2668" s="14" t="s">
        <v>8193</v>
      </c>
      <c r="D2668" s="14" t="s">
        <v>8178</v>
      </c>
      <c r="E2668" s="16" t="s">
        <v>47</v>
      </c>
      <c r="F2668" s="16" t="s">
        <v>431</v>
      </c>
      <c r="G2668" s="81" t="s">
        <v>38</v>
      </c>
      <c r="H2668" s="82" t="s">
        <v>98</v>
      </c>
      <c r="I2668" s="17" t="s">
        <v>31</v>
      </c>
      <c r="J2668" s="17" t="s">
        <v>8194</v>
      </c>
      <c r="L2668" s="18">
        <v>44022</v>
      </c>
      <c r="M2668" s="83">
        <v>821.15039999969304</v>
      </c>
      <c r="N2668" s="84">
        <v>821.15039999969304</v>
      </c>
      <c r="O2668" s="84">
        <v>1230.7503999993201</v>
      </c>
      <c r="P2668" s="85">
        <f t="shared" si="41"/>
        <v>0.66719490808221282</v>
      </c>
      <c r="Q2668" s="18">
        <v>43663</v>
      </c>
      <c r="R2668" s="86">
        <v>515204.83100000001</v>
      </c>
      <c r="S2668" s="86">
        <v>1033980.56443164</v>
      </c>
      <c r="T2668" s="15"/>
      <c r="U2668" s="19">
        <v>-2.9547362919402098E-4</v>
      </c>
      <c r="V2668" s="51">
        <v>1.2365552447590701E-2</v>
      </c>
      <c r="W2668" s="19">
        <v>2.6026306943094799E-2</v>
      </c>
      <c r="X2668" s="51">
        <v>3.3915479453753501</v>
      </c>
      <c r="Y2668" s="19">
        <v>-0.14815409964197901</v>
      </c>
      <c r="Z2668" s="51">
        <v>4.5162634940497801</v>
      </c>
      <c r="AA2668" s="19">
        <v>-0.333240117725218</v>
      </c>
      <c r="AB2668" s="51">
        <v>-12.7473448693636</v>
      </c>
      <c r="AC2668" s="19">
        <v>-0.33224153271003198</v>
      </c>
      <c r="AD2668" s="51">
        <v>-8.9382977727509605</v>
      </c>
      <c r="AE2668" s="19">
        <v>-0.25215555594069899</v>
      </c>
      <c r="AF2668" s="87">
        <v>-7.4383235454733896</v>
      </c>
      <c r="AG2668" s="19">
        <v>2.2367316732925201E-2</v>
      </c>
      <c r="AH2668" s="51">
        <v>0.437910681466747</v>
      </c>
      <c r="AI2668" s="19">
        <v>-0.13147558856871899</v>
      </c>
      <c r="AJ2668" s="51">
        <v>0.57935835012176495</v>
      </c>
      <c r="AK2668" s="19">
        <v>-0.178849599999958</v>
      </c>
      <c r="AL2668" s="19">
        <v>-1.6453957711746601E-2</v>
      </c>
      <c r="AM2668" s="51">
        <v>-80.337630637688605</v>
      </c>
      <c r="AN2668" s="15"/>
      <c r="AO2668" s="22">
        <v>9.6972730621928294E-2</v>
      </c>
      <c r="AP2668" s="22">
        <v>-9.2793416315544205E-2</v>
      </c>
      <c r="AQ2668" s="22">
        <v>0.11448167884562301</v>
      </c>
      <c r="AR2668" s="22">
        <v>-0.166156824162463</v>
      </c>
      <c r="AS2668" s="20">
        <v>5</v>
      </c>
      <c r="AT2668" s="20">
        <v>7</v>
      </c>
      <c r="AU2668" s="20">
        <v>3</v>
      </c>
      <c r="AV2668" s="21">
        <v>9</v>
      </c>
      <c r="AW2668" s="15"/>
      <c r="AX2668" s="25">
        <v>0.24725076188449699</v>
      </c>
      <c r="AY2668" s="26">
        <v>-1.2088511032379801</v>
      </c>
      <c r="AZ2668" s="26">
        <v>-0.96057498955451603</v>
      </c>
      <c r="BA2668" s="26">
        <v>-1.60314865353212</v>
      </c>
      <c r="BB2668" s="85">
        <v>2.54143872798159E-2</v>
      </c>
      <c r="BC2668" s="88">
        <v>-50.314994819404099</v>
      </c>
      <c r="BD2668" s="18">
        <v>43663</v>
      </c>
      <c r="BE2668" s="18">
        <v>43914</v>
      </c>
      <c r="BF2668" s="20"/>
      <c r="BG2668" s="18"/>
    </row>
    <row r="2669" spans="2:59" x14ac:dyDescent="0.25">
      <c r="B2669" s="14" t="s">
        <v>8195</v>
      </c>
      <c r="C2669" s="14" t="s">
        <v>8196</v>
      </c>
      <c r="D2669" s="14" t="s">
        <v>8178</v>
      </c>
      <c r="E2669" s="16" t="s">
        <v>51</v>
      </c>
      <c r="F2669" s="16" t="s">
        <v>431</v>
      </c>
      <c r="G2669" s="81" t="s">
        <v>38</v>
      </c>
      <c r="H2669" s="82" t="s">
        <v>98</v>
      </c>
      <c r="I2669" s="17" t="s">
        <v>31</v>
      </c>
      <c r="J2669" s="17" t="s">
        <v>8197</v>
      </c>
      <c r="L2669" s="18">
        <v>44022</v>
      </c>
      <c r="M2669" s="83">
        <v>875.87229999992996</v>
      </c>
      <c r="N2669" s="84">
        <v>875.87229999992996</v>
      </c>
      <c r="O2669" s="84">
        <v>1368.65130000003</v>
      </c>
      <c r="P2669" s="85">
        <f t="shared" si="41"/>
        <v>0.63995284993329615</v>
      </c>
      <c r="Q2669" s="18">
        <v>43663</v>
      </c>
      <c r="R2669" s="86">
        <v>149398.68100000001</v>
      </c>
      <c r="S2669" s="86">
        <v>361113.81277490198</v>
      </c>
      <c r="T2669" s="15"/>
      <c r="U2669" s="19">
        <v>-3.1330366164183899E-4</v>
      </c>
      <c r="V2669" s="51">
        <v>1.05825492028089E-2</v>
      </c>
      <c r="W2669" s="19">
        <v>2.5380941828189001E-2</v>
      </c>
      <c r="X2669" s="51">
        <v>3.3270114338847598</v>
      </c>
      <c r="Y2669" s="19">
        <v>-0.17195648696448201</v>
      </c>
      <c r="Z2669" s="51">
        <v>2.1360247617994901</v>
      </c>
      <c r="AA2669" s="19">
        <v>-0.36055043024942302</v>
      </c>
      <c r="AB2669" s="51">
        <v>-15.4783761217841</v>
      </c>
      <c r="AC2669" s="19">
        <v>-0.379023518163012</v>
      </c>
      <c r="AD2669" s="51">
        <v>-13.616496318049</v>
      </c>
      <c r="AE2669" s="19">
        <v>-0.32593723776168199</v>
      </c>
      <c r="AF2669" s="87">
        <v>-14.8164917275717</v>
      </c>
      <c r="AG2669" s="19">
        <v>2.21846406966506E-2</v>
      </c>
      <c r="AH2669" s="51">
        <v>0.41964307783928201</v>
      </c>
      <c r="AI2669" s="19">
        <v>-0.15589483807431001</v>
      </c>
      <c r="AJ2669" s="51">
        <v>-1.8625666004372801</v>
      </c>
      <c r="AK2669" s="19">
        <v>-0.124127699999954</v>
      </c>
      <c r="AL2669" s="19">
        <v>-1.10969450824996E-2</v>
      </c>
      <c r="AM2669" s="51">
        <v>-74.865440637688195</v>
      </c>
      <c r="AN2669" s="15"/>
      <c r="AO2669" s="22">
        <v>9.6953111386101201E-2</v>
      </c>
      <c r="AP2669" s="22">
        <v>-9.2842182882159299E-2</v>
      </c>
      <c r="AQ2669" s="22">
        <v>0.100793002411665</v>
      </c>
      <c r="AR2669" s="22">
        <v>-0.166717573713104</v>
      </c>
      <c r="AS2669" s="20">
        <v>5</v>
      </c>
      <c r="AT2669" s="20">
        <v>7</v>
      </c>
      <c r="AU2669" s="20">
        <v>3</v>
      </c>
      <c r="AV2669" s="21">
        <v>9</v>
      </c>
      <c r="AW2669" s="15"/>
      <c r="AX2669" s="25">
        <v>0.24787341519288</v>
      </c>
      <c r="AY2669" s="26">
        <v>-1.32009361424025</v>
      </c>
      <c r="AZ2669" s="26">
        <v>-1.1326066104811601</v>
      </c>
      <c r="BA2669" s="26">
        <v>-1.7399426210104101</v>
      </c>
      <c r="BB2669" s="85">
        <v>2.5475625129438399E-2</v>
      </c>
      <c r="BC2669" s="88">
        <v>-51.062882123456802</v>
      </c>
      <c r="BD2669" s="18">
        <v>43663</v>
      </c>
      <c r="BE2669" s="18">
        <v>43914</v>
      </c>
      <c r="BF2669" s="20"/>
      <c r="BG2669" s="18"/>
    </row>
    <row r="2670" spans="2:59" x14ac:dyDescent="0.25">
      <c r="B2670" s="14" t="s">
        <v>8198</v>
      </c>
      <c r="C2670" s="14" t="s">
        <v>8199</v>
      </c>
      <c r="D2670" s="14" t="s">
        <v>8178</v>
      </c>
      <c r="E2670" s="16" t="s">
        <v>55</v>
      </c>
      <c r="F2670" s="16" t="s">
        <v>431</v>
      </c>
      <c r="G2670" s="81" t="s">
        <v>38</v>
      </c>
      <c r="H2670" s="82" t="s">
        <v>98</v>
      </c>
      <c r="I2670" s="17" t="s">
        <v>31</v>
      </c>
      <c r="J2670" s="17" t="s">
        <v>8200</v>
      </c>
      <c r="L2670" s="18">
        <v>44022</v>
      </c>
      <c r="M2670" s="83">
        <v>707.22099999990303</v>
      </c>
      <c r="N2670" s="84">
        <v>707.22099999990303</v>
      </c>
      <c r="O2670" s="84">
        <v>1101.24599999934</v>
      </c>
      <c r="P2670" s="85">
        <f t="shared" si="41"/>
        <v>0.64220074352172618</v>
      </c>
      <c r="Q2670" s="18">
        <v>43663</v>
      </c>
      <c r="R2670" s="86">
        <v>497245.55699999997</v>
      </c>
      <c r="S2670" s="86">
        <v>1170222.8637128901</v>
      </c>
      <c r="T2670" s="15"/>
      <c r="U2670" s="19">
        <v>-3.0363179303094501E-4</v>
      </c>
      <c r="V2670" s="51">
        <v>1.15497360638983E-2</v>
      </c>
      <c r="W2670" s="19">
        <v>2.5681001796328901E-2</v>
      </c>
      <c r="X2670" s="51">
        <v>3.3570174306987601</v>
      </c>
      <c r="Y2670" s="19">
        <v>-0.17048511339468</v>
      </c>
      <c r="Z2670" s="51">
        <v>2.28316211877973</v>
      </c>
      <c r="AA2670" s="19">
        <v>-0.35826037830149299</v>
      </c>
      <c r="AB2670" s="51">
        <v>-15.2493709269911</v>
      </c>
      <c r="AC2670" s="19">
        <v>-0.374570704442449</v>
      </c>
      <c r="AD2670" s="51">
        <v>-13.1712149459927</v>
      </c>
      <c r="AE2670" s="19">
        <v>-0.318675726829388</v>
      </c>
      <c r="AF2670" s="87">
        <v>-14.090340634342301</v>
      </c>
      <c r="AG2670" s="19">
        <v>2.2284327105808199E-2</v>
      </c>
      <c r="AH2670" s="51">
        <v>0.42961171875504101</v>
      </c>
      <c r="AI2670" s="19">
        <v>-0.154312465808325</v>
      </c>
      <c r="AJ2670" s="51">
        <v>-1.7043293738388501</v>
      </c>
      <c r="AK2670" s="19">
        <v>-0.29277900000044599</v>
      </c>
      <c r="AL2670" s="19">
        <v>-2.87454277704455E-2</v>
      </c>
      <c r="AM2670" s="51">
        <v>-91.730570637737401</v>
      </c>
      <c r="AN2670" s="15"/>
      <c r="AO2670" s="22">
        <v>9.6963864352874199E-2</v>
      </c>
      <c r="AP2670" s="22">
        <v>-9.2815630327095305E-2</v>
      </c>
      <c r="AQ2670" s="22">
        <v>0.10111515595242999</v>
      </c>
      <c r="AR2670" s="22">
        <v>-0.166465508743422</v>
      </c>
      <c r="AS2670" s="20">
        <v>5</v>
      </c>
      <c r="AT2670" s="20">
        <v>7</v>
      </c>
      <c r="AU2670" s="20">
        <v>3</v>
      </c>
      <c r="AV2670" s="21">
        <v>9</v>
      </c>
      <c r="AW2670" s="15"/>
      <c r="AX2670" s="25">
        <v>0.24786379888391799</v>
      </c>
      <c r="AY2670" s="26">
        <v>-1.3110115371164299</v>
      </c>
      <c r="AZ2670" s="26">
        <v>-1.1185636720310901</v>
      </c>
      <c r="BA2670" s="26">
        <v>-1.72886256299535</v>
      </c>
      <c r="BB2670" s="85">
        <v>2.5475038201984702E-2</v>
      </c>
      <c r="BC2670" s="88">
        <v>-50.942695819016102</v>
      </c>
      <c r="BD2670" s="18">
        <v>43663</v>
      </c>
      <c r="BE2670" s="18">
        <v>43914</v>
      </c>
      <c r="BF2670" s="20"/>
      <c r="BG2670" s="18"/>
    </row>
    <row r="2671" spans="2:59" x14ac:dyDescent="0.25">
      <c r="B2671" s="14" t="s">
        <v>8201</v>
      </c>
      <c r="C2671" s="14" t="s">
        <v>8202</v>
      </c>
      <c r="D2671" s="14" t="s">
        <v>8178</v>
      </c>
      <c r="E2671" s="16" t="s">
        <v>458</v>
      </c>
      <c r="F2671" s="16" t="s">
        <v>431</v>
      </c>
      <c r="G2671" s="81" t="s">
        <v>38</v>
      </c>
      <c r="H2671" s="82" t="s">
        <v>98</v>
      </c>
      <c r="I2671" s="17" t="s">
        <v>31</v>
      </c>
      <c r="J2671" s="17" t="s">
        <v>8203</v>
      </c>
      <c r="L2671" s="18">
        <v>44022</v>
      </c>
      <c r="M2671" s="83">
        <v>756.92659999988996</v>
      </c>
      <c r="N2671" s="84">
        <v>756.92659999988996</v>
      </c>
      <c r="O2671" s="84">
        <v>1131.7084999997201</v>
      </c>
      <c r="P2671" s="85">
        <f t="shared" si="41"/>
        <v>0.66883530520454448</v>
      </c>
      <c r="Q2671" s="18">
        <v>43663</v>
      </c>
      <c r="R2671" s="86">
        <v>132256.24799999999</v>
      </c>
      <c r="S2671" s="86">
        <v>172640.11754956099</v>
      </c>
      <c r="T2671" s="15"/>
      <c r="U2671" s="19">
        <v>-2.8858405130449699E-4</v>
      </c>
      <c r="V2671" s="51">
        <v>1.3054510236543099E-2</v>
      </c>
      <c r="W2671" s="19">
        <v>2.6236511206661799E-2</v>
      </c>
      <c r="X2671" s="51">
        <v>3.4125683717320499</v>
      </c>
      <c r="Y2671" s="19">
        <v>-0.147094397298206</v>
      </c>
      <c r="Z2671" s="51">
        <v>4.6222337284270898</v>
      </c>
      <c r="AA2671" s="19">
        <v>-0.33156881000730198</v>
      </c>
      <c r="AB2671" s="51">
        <v>-12.580214097572</v>
      </c>
      <c r="AC2671" s="19">
        <v>-0.32889188685570803</v>
      </c>
      <c r="AD2671" s="51">
        <v>-8.6033331873186398</v>
      </c>
      <c r="AE2671" s="19">
        <v>-0.24652304354996901</v>
      </c>
      <c r="AF2671" s="87">
        <v>-6.8750723064003996</v>
      </c>
      <c r="AG2671" s="19">
        <v>2.24371754775348E-2</v>
      </c>
      <c r="AH2671" s="51">
        <v>0.444896555927699</v>
      </c>
      <c r="AI2671" s="19">
        <v>-0.13033568391445399</v>
      </c>
      <c r="AJ2671" s="51">
        <v>0.69334881554823402</v>
      </c>
      <c r="AK2671" s="19">
        <v>-0.243073399999994</v>
      </c>
      <c r="AL2671" s="19">
        <v>-3.5119487551128301E-2</v>
      </c>
      <c r="AM2671" s="51">
        <v>-18.0093067513662</v>
      </c>
      <c r="AN2671" s="15"/>
      <c r="AO2671" s="22">
        <v>9.6980322912713704E-2</v>
      </c>
      <c r="AP2671" s="22">
        <v>-9.2774955976055895E-2</v>
      </c>
      <c r="AQ2671" s="22">
        <v>0.114710175777873</v>
      </c>
      <c r="AR2671" s="22">
        <v>-0.16598022426012901</v>
      </c>
      <c r="AS2671" s="20">
        <v>5</v>
      </c>
      <c r="AT2671" s="20">
        <v>7</v>
      </c>
      <c r="AU2671" s="20">
        <v>3</v>
      </c>
      <c r="AV2671" s="21">
        <v>9</v>
      </c>
      <c r="AW2671" s="15"/>
      <c r="AX2671" s="25">
        <v>0.24724433768715201</v>
      </c>
      <c r="AY2671" s="26">
        <v>-1.2021954395277099</v>
      </c>
      <c r="AZ2671" s="26">
        <v>-0.95032667303894403</v>
      </c>
      <c r="BA2671" s="26">
        <v>-1.5948981666569999</v>
      </c>
      <c r="BB2671" s="85">
        <v>2.5414007259860202E-2</v>
      </c>
      <c r="BC2671" s="88">
        <v>-50.229577669524602</v>
      </c>
      <c r="BD2671" s="18">
        <v>43663</v>
      </c>
      <c r="BE2671" s="18">
        <v>43914</v>
      </c>
      <c r="BF2671" s="20"/>
      <c r="BG2671" s="18"/>
    </row>
    <row r="2672" spans="2:59" x14ac:dyDescent="0.25">
      <c r="B2672" s="14" t="s">
        <v>8204</v>
      </c>
      <c r="C2672" s="14" t="s">
        <v>8205</v>
      </c>
      <c r="D2672" s="14" t="s">
        <v>8178</v>
      </c>
      <c r="E2672" s="16" t="s">
        <v>59</v>
      </c>
      <c r="F2672" s="16" t="s">
        <v>431</v>
      </c>
      <c r="G2672" s="81" t="s">
        <v>38</v>
      </c>
      <c r="H2672" s="82" t="s">
        <v>98</v>
      </c>
      <c r="I2672" s="17" t="s">
        <v>31</v>
      </c>
      <c r="J2672" s="17" t="s">
        <v>8206</v>
      </c>
      <c r="L2672" s="18">
        <v>44022</v>
      </c>
      <c r="M2672" s="83">
        <v>869.224899999797</v>
      </c>
      <c r="N2672" s="84">
        <v>869.224899999797</v>
      </c>
      <c r="O2672" s="84">
        <v>1349.96440000087</v>
      </c>
      <c r="P2672" s="85">
        <f t="shared" si="41"/>
        <v>0.64388727584167171</v>
      </c>
      <c r="Q2672" s="18">
        <v>43663</v>
      </c>
      <c r="R2672" s="86">
        <v>114420.69899999999</v>
      </c>
      <c r="S2672" s="86">
        <v>150584.71835888701</v>
      </c>
      <c r="T2672" s="15"/>
      <c r="U2672" s="19">
        <v>-2.96268182864878E-4</v>
      </c>
      <c r="V2672" s="51">
        <v>1.2286097080505E-2</v>
      </c>
      <c r="W2672" s="19">
        <v>2.5905617261741998E-2</v>
      </c>
      <c r="X2672" s="51">
        <v>3.37947897724007</v>
      </c>
      <c r="Y2672" s="19">
        <v>-0.16938277026929399</v>
      </c>
      <c r="Z2672" s="51">
        <v>2.3933964313182501</v>
      </c>
      <c r="AA2672" s="19">
        <v>-0.356542088729911</v>
      </c>
      <c r="AB2672" s="51">
        <v>-15.077541969833</v>
      </c>
      <c r="AC2672" s="19">
        <v>-0.371219140200992</v>
      </c>
      <c r="AD2672" s="51">
        <v>-12.836058521847001</v>
      </c>
      <c r="AE2672" s="19">
        <v>-0.30612839034991302</v>
      </c>
      <c r="AF2672" s="87">
        <v>-12.8356069863949</v>
      </c>
      <c r="AG2672" s="19">
        <v>2.23590529876674E-2</v>
      </c>
      <c r="AH2672" s="51">
        <v>0.43708430694096001</v>
      </c>
      <c r="AI2672" s="19">
        <v>-0.15312679390350201</v>
      </c>
      <c r="AJ2672" s="51">
        <v>-1.5857621833565601</v>
      </c>
      <c r="AK2672" s="19">
        <v>-0.13077510000046499</v>
      </c>
      <c r="AL2672" s="19">
        <v>-2.8260716771001199E-2</v>
      </c>
      <c r="AM2672" s="51">
        <v>-18.192113913944901</v>
      </c>
      <c r="AN2672" s="15"/>
      <c r="AO2672" s="22">
        <v>9.6971849428955495E-2</v>
      </c>
      <c r="AP2672" s="22">
        <v>-9.2795779953157798E-2</v>
      </c>
      <c r="AQ2672" s="22">
        <v>0.10135627061390599</v>
      </c>
      <c r="AR2672" s="22">
        <v>-0.16627698812691999</v>
      </c>
      <c r="AS2672" s="20">
        <v>5</v>
      </c>
      <c r="AT2672" s="20">
        <v>7</v>
      </c>
      <c r="AU2672" s="20">
        <v>3</v>
      </c>
      <c r="AV2672" s="21">
        <v>9</v>
      </c>
      <c r="AW2672" s="15"/>
      <c r="AX2672" s="25">
        <v>0.24785661815461901</v>
      </c>
      <c r="AY2672" s="26">
        <v>-1.3041955786357</v>
      </c>
      <c r="AZ2672" s="26">
        <v>-1.1080256939894799</v>
      </c>
      <c r="BA2672" s="26">
        <v>-1.72053728968604</v>
      </c>
      <c r="BB2672" s="85">
        <v>2.5474600157576799E-2</v>
      </c>
      <c r="BC2672" s="88">
        <v>-50.852607668843099</v>
      </c>
      <c r="BD2672" s="18">
        <v>43663</v>
      </c>
      <c r="BE2672" s="18">
        <v>43914</v>
      </c>
      <c r="BF2672" s="20"/>
      <c r="BG2672" s="18"/>
    </row>
    <row r="2673" spans="2:59" x14ac:dyDescent="0.25">
      <c r="B2673" s="14" t="s">
        <v>8207</v>
      </c>
      <c r="C2673" s="14" t="s">
        <v>8208</v>
      </c>
      <c r="D2673" s="14" t="s">
        <v>8178</v>
      </c>
      <c r="E2673" s="16" t="s">
        <v>320</v>
      </c>
      <c r="F2673" s="16" t="s">
        <v>431</v>
      </c>
      <c r="G2673" s="81" t="s">
        <v>38</v>
      </c>
      <c r="H2673" s="82" t="s">
        <v>98</v>
      </c>
      <c r="I2673" s="17" t="s">
        <v>31</v>
      </c>
      <c r="J2673" s="17" t="s">
        <v>8209</v>
      </c>
      <c r="L2673" s="18">
        <v>44022</v>
      </c>
      <c r="M2673" s="83">
        <v>795.655000000261</v>
      </c>
      <c r="N2673" s="84">
        <v>795.655000000261</v>
      </c>
      <c r="O2673" s="84">
        <v>1224.7709999997201</v>
      </c>
      <c r="P2673" s="85">
        <f t="shared" si="41"/>
        <v>0.64963572782213397</v>
      </c>
      <c r="Q2673" s="18">
        <v>43663</v>
      </c>
      <c r="R2673" s="86">
        <v>89.054000000000002</v>
      </c>
      <c r="S2673" s="86">
        <v>155.72040839695899</v>
      </c>
      <c r="T2673" s="15"/>
      <c r="U2673" s="19">
        <v>-2.6939093277178499E-4</v>
      </c>
      <c r="V2673" s="51">
        <v>1.49738220898143E-2</v>
      </c>
      <c r="W2673" s="19">
        <v>2.6852478498767599E-2</v>
      </c>
      <c r="X2673" s="51">
        <v>3.47416510094263</v>
      </c>
      <c r="Y2673" s="19">
        <v>-0.16510291682789099</v>
      </c>
      <c r="Z2673" s="51">
        <v>2.8213817754585802</v>
      </c>
      <c r="AA2673" s="19">
        <v>-0.35069476406963102</v>
      </c>
      <c r="AB2673" s="51">
        <v>-14.492809503804899</v>
      </c>
      <c r="AC2673" s="19">
        <v>-0.36028751946578302</v>
      </c>
      <c r="AD2673" s="51">
        <v>-11.7428964483261</v>
      </c>
      <c r="AE2673" s="19">
        <v>-0.29620726519264301</v>
      </c>
      <c r="AF2673" s="87">
        <v>-11.8434944706678</v>
      </c>
      <c r="AG2673" s="19">
        <v>2.2680577212668099E-2</v>
      </c>
      <c r="AH2673" s="51">
        <v>0.469236729441036</v>
      </c>
      <c r="AI2673" s="19">
        <v>-0.14849777930154201</v>
      </c>
      <c r="AJ2673" s="51">
        <v>-1.1228607231605601</v>
      </c>
      <c r="AK2673" s="19">
        <v>-0.20434500000003</v>
      </c>
      <c r="AL2673" s="19">
        <v>-5.5120073539947002E-2</v>
      </c>
      <c r="AM2673" s="51">
        <v>-17.699650072521798</v>
      </c>
      <c r="AN2673" s="15"/>
      <c r="AO2673" s="22">
        <v>9.7010942132328595E-2</v>
      </c>
      <c r="AP2673" s="22">
        <v>-9.2728496241761604E-2</v>
      </c>
      <c r="AQ2673" s="22">
        <v>0.102281802563084</v>
      </c>
      <c r="AR2673" s="22">
        <v>-0.165640985571372</v>
      </c>
      <c r="AS2673" s="20">
        <v>5</v>
      </c>
      <c r="AT2673" s="20">
        <v>7</v>
      </c>
      <c r="AU2673" s="20">
        <v>3</v>
      </c>
      <c r="AV2673" s="21">
        <v>9</v>
      </c>
      <c r="AW2673" s="15"/>
      <c r="AX2673" s="25">
        <v>0.247843033028184</v>
      </c>
      <c r="AY2673" s="26">
        <v>-1.2809653844869899</v>
      </c>
      <c r="AZ2673" s="26">
        <v>-1.07209684253212</v>
      </c>
      <c r="BA2673" s="26">
        <v>-1.6922230557847799</v>
      </c>
      <c r="BB2673" s="85">
        <v>2.5474339312386299E-2</v>
      </c>
      <c r="BC2673" s="88">
        <v>-50.569077811262098</v>
      </c>
      <c r="BD2673" s="18">
        <v>43663</v>
      </c>
      <c r="BE2673" s="18">
        <v>43914</v>
      </c>
      <c r="BF2673" s="20"/>
      <c r="BG2673" s="18"/>
    </row>
    <row r="2674" spans="2:59" x14ac:dyDescent="0.25">
      <c r="B2674" s="14" t="s">
        <v>8210</v>
      </c>
      <c r="C2674" s="14" t="s">
        <v>8211</v>
      </c>
      <c r="D2674" s="14" t="s">
        <v>8212</v>
      </c>
      <c r="E2674" s="16" t="s">
        <v>36</v>
      </c>
      <c r="F2674" s="16" t="s">
        <v>431</v>
      </c>
      <c r="G2674" s="81" t="s">
        <v>29</v>
      </c>
      <c r="H2674" s="82" t="s">
        <v>561</v>
      </c>
      <c r="I2674" s="17" t="s">
        <v>31</v>
      </c>
      <c r="J2674" s="17" t="s">
        <v>8213</v>
      </c>
      <c r="L2674" s="18">
        <v>44022</v>
      </c>
      <c r="M2674" s="83">
        <v>1000</v>
      </c>
      <c r="N2674" s="84">
        <v>1000</v>
      </c>
      <c r="O2674" s="84">
        <v>1000</v>
      </c>
      <c r="P2674" s="85">
        <f t="shared" si="41"/>
        <v>1</v>
      </c>
      <c r="Q2674" s="18">
        <v>44022</v>
      </c>
      <c r="R2674" s="86">
        <v>0</v>
      </c>
      <c r="S2674" s="86">
        <v>0</v>
      </c>
      <c r="T2674" s="15"/>
      <c r="U2674" s="19">
        <v>0</v>
      </c>
      <c r="V2674" s="51">
        <v>4.1912915366992799E-2</v>
      </c>
      <c r="W2674" s="19">
        <v>0</v>
      </c>
      <c r="X2674" s="51">
        <v>0.78891725106586796</v>
      </c>
      <c r="Y2674" s="19">
        <v>0</v>
      </c>
      <c r="Z2674" s="51">
        <v>19.3316734582477</v>
      </c>
      <c r="AA2674" s="19">
        <v>0</v>
      </c>
      <c r="AB2674" s="51">
        <v>20.576666903158198</v>
      </c>
      <c r="AC2674" s="19">
        <v>0</v>
      </c>
      <c r="AD2674" s="51">
        <v>24.2858554982522</v>
      </c>
      <c r="AE2674" s="19">
        <v>0</v>
      </c>
      <c r="AF2674" s="87">
        <v>17.777232048596499</v>
      </c>
      <c r="AG2674" s="19">
        <v>0</v>
      </c>
      <c r="AH2674" s="51">
        <v>-1.79882099182578</v>
      </c>
      <c r="AI2674" s="19">
        <v>0</v>
      </c>
      <c r="AJ2674" s="51">
        <v>13.726917206993701</v>
      </c>
      <c r="AK2674" s="19">
        <v>0</v>
      </c>
      <c r="AL2674" s="19">
        <v>0</v>
      </c>
      <c r="AM2674" s="51">
        <v>18.863154930673801</v>
      </c>
      <c r="AN2674" s="15"/>
      <c r="AO2674" s="22">
        <v>0</v>
      </c>
      <c r="AP2674" s="22">
        <v>0</v>
      </c>
      <c r="AQ2674" s="22">
        <v>0</v>
      </c>
      <c r="AR2674" s="22">
        <v>0</v>
      </c>
      <c r="AS2674" s="20">
        <v>0</v>
      </c>
      <c r="AT2674" s="20">
        <v>0</v>
      </c>
      <c r="AU2674" s="20">
        <v>7</v>
      </c>
      <c r="AV2674" s="21">
        <v>5</v>
      </c>
      <c r="AW2674" s="15"/>
      <c r="AX2674" s="25">
        <v>0</v>
      </c>
      <c r="AY2674" s="26">
        <v>-115.173126170179</v>
      </c>
      <c r="AZ2674" s="26">
        <v>0.54146558877982898</v>
      </c>
      <c r="BA2674" s="26">
        <v>-15.964106449086101</v>
      </c>
      <c r="BB2674" s="85">
        <v>0</v>
      </c>
      <c r="BC2674" s="88">
        <v>0</v>
      </c>
      <c r="BD2674" s="18">
        <v>43657</v>
      </c>
      <c r="BE2674" s="18"/>
      <c r="BF2674" s="20"/>
      <c r="BG2674" s="18"/>
    </row>
    <row r="2675" spans="2:59" x14ac:dyDescent="0.25">
      <c r="B2675" s="14" t="s">
        <v>8214</v>
      </c>
      <c r="C2675" s="14" t="s">
        <v>8215</v>
      </c>
      <c r="D2675" s="14" t="s">
        <v>8212</v>
      </c>
      <c r="E2675" s="16" t="s">
        <v>435</v>
      </c>
      <c r="F2675" s="16" t="s">
        <v>431</v>
      </c>
      <c r="G2675" s="81" t="s">
        <v>29</v>
      </c>
      <c r="H2675" s="82" t="s">
        <v>561</v>
      </c>
      <c r="I2675" s="17" t="s">
        <v>31</v>
      </c>
      <c r="J2675" s="17" t="s">
        <v>8216</v>
      </c>
      <c r="L2675" s="18">
        <v>44022</v>
      </c>
      <c r="M2675" s="83">
        <v>834.48309999983803</v>
      </c>
      <c r="N2675" s="84">
        <v>834.48309999983803</v>
      </c>
      <c r="O2675" s="84">
        <v>1108.6054999995999</v>
      </c>
      <c r="P2675" s="85">
        <f t="shared" si="41"/>
        <v>0.75273223883531082</v>
      </c>
      <c r="Q2675" s="18">
        <v>43755</v>
      </c>
      <c r="R2675" s="86">
        <v>100.584</v>
      </c>
      <c r="S2675" s="86">
        <v>108.498847328186</v>
      </c>
      <c r="T2675" s="15"/>
      <c r="U2675" s="19">
        <v>-1.39986350859544E-3</v>
      </c>
      <c r="V2675" s="51">
        <v>-9.8073435492551694E-2</v>
      </c>
      <c r="W2675" s="19">
        <v>-1.4651001682068499E-2</v>
      </c>
      <c r="X2675" s="51">
        <v>-0.676182917140977</v>
      </c>
      <c r="Y2675" s="19">
        <v>-0.193895876285678</v>
      </c>
      <c r="Z2675" s="51">
        <v>-5.79141703201458E-2</v>
      </c>
      <c r="AA2675" s="19">
        <v>-0.23672168388206</v>
      </c>
      <c r="AB2675" s="51">
        <v>-3.0955014850478602</v>
      </c>
      <c r="AC2675" s="19">
        <v>-0.28815140051126897</v>
      </c>
      <c r="AD2675" s="51">
        <v>-4.5292845528747403</v>
      </c>
      <c r="AE2675" s="19">
        <v>-0.24489333506528099</v>
      </c>
      <c r="AF2675" s="87">
        <v>-6.7121014579315696</v>
      </c>
      <c r="AG2675" s="19">
        <v>1.6893694253667501E-2</v>
      </c>
      <c r="AH2675" s="51">
        <v>-0.109451566459029</v>
      </c>
      <c r="AI2675" s="19">
        <v>-0.154444777134777</v>
      </c>
      <c r="AJ2675" s="51">
        <v>-1.71756050648401</v>
      </c>
      <c r="AK2675" s="19">
        <v>-0.165516900000512</v>
      </c>
      <c r="AL2675" s="19">
        <v>-3.6075794843782198E-2</v>
      </c>
      <c r="AM2675" s="51">
        <v>-22.4651039814635</v>
      </c>
      <c r="AN2675" s="15"/>
      <c r="AO2675" s="22">
        <v>8.9097961403313095E-2</v>
      </c>
      <c r="AP2675" s="22">
        <v>-0.13462022089879599</v>
      </c>
      <c r="AQ2675" s="22">
        <v>0.123789242325147</v>
      </c>
      <c r="AR2675" s="22">
        <v>-0.120875884896086</v>
      </c>
      <c r="AS2675" s="20">
        <v>5</v>
      </c>
      <c r="AT2675" s="20">
        <v>7</v>
      </c>
      <c r="AU2675" s="20">
        <v>4</v>
      </c>
      <c r="AV2675" s="21">
        <v>8</v>
      </c>
      <c r="AW2675" s="15"/>
      <c r="AX2675" s="25">
        <v>0.32344482202024699</v>
      </c>
      <c r="AY2675" s="26">
        <v>-0.54092162520737497</v>
      </c>
      <c r="AZ2675" s="26">
        <v>-0.59541725138933499</v>
      </c>
      <c r="BA2675" s="26">
        <v>-0.72769335596422002</v>
      </c>
      <c r="BB2675" s="85">
        <v>3.2944045311305702E-2</v>
      </c>
      <c r="BC2675" s="88">
        <v>-45.330399316968403</v>
      </c>
      <c r="BD2675" s="18">
        <v>43755</v>
      </c>
      <c r="BE2675" s="18">
        <v>43908</v>
      </c>
      <c r="BF2675" s="20"/>
      <c r="BG2675" s="18"/>
    </row>
    <row r="2676" spans="2:59" x14ac:dyDescent="0.25">
      <c r="B2676" s="14" t="s">
        <v>8217</v>
      </c>
      <c r="C2676" s="14" t="s">
        <v>8218</v>
      </c>
      <c r="D2676" s="14" t="s">
        <v>8212</v>
      </c>
      <c r="E2676" s="16" t="s">
        <v>439</v>
      </c>
      <c r="F2676" s="16" t="s">
        <v>431</v>
      </c>
      <c r="G2676" s="81" t="s">
        <v>29</v>
      </c>
      <c r="H2676" s="82" t="s">
        <v>561</v>
      </c>
      <c r="I2676" s="17" t="s">
        <v>31</v>
      </c>
      <c r="J2676" s="17" t="s">
        <v>8219</v>
      </c>
      <c r="L2676" s="18">
        <v>44022</v>
      </c>
      <c r="M2676" s="83">
        <v>1039.3818999994501</v>
      </c>
      <c r="N2676" s="84">
        <v>1039.3818999994501</v>
      </c>
      <c r="O2676" s="84">
        <v>1039.3818999994501</v>
      </c>
      <c r="P2676" s="85">
        <f t="shared" si="41"/>
        <v>1</v>
      </c>
      <c r="Q2676" s="18">
        <v>44022</v>
      </c>
      <c r="R2676" s="86">
        <v>0</v>
      </c>
      <c r="S2676" s="86">
        <v>0</v>
      </c>
      <c r="T2676" s="15"/>
      <c r="U2676" s="19">
        <v>0</v>
      </c>
      <c r="V2676" s="51">
        <v>4.1912915366992799E-2</v>
      </c>
      <c r="W2676" s="19">
        <v>0</v>
      </c>
      <c r="X2676" s="51">
        <v>0.78891725106586796</v>
      </c>
      <c r="Y2676" s="19">
        <v>0</v>
      </c>
      <c r="Z2676" s="51">
        <v>19.3316734582477</v>
      </c>
      <c r="AA2676" s="19">
        <v>0</v>
      </c>
      <c r="AB2676" s="51">
        <v>20.576666903158198</v>
      </c>
      <c r="AC2676" s="19">
        <v>0</v>
      </c>
      <c r="AD2676" s="51">
        <v>24.2858554982522</v>
      </c>
      <c r="AE2676" s="19">
        <v>0</v>
      </c>
      <c r="AF2676" s="87">
        <v>17.777232048596499</v>
      </c>
      <c r="AG2676" s="19">
        <v>0</v>
      </c>
      <c r="AH2676" s="51">
        <v>-1.79882099182578</v>
      </c>
      <c r="AI2676" s="19">
        <v>0</v>
      </c>
      <c r="AJ2676" s="51">
        <v>13.726917206993701</v>
      </c>
      <c r="AK2676" s="19">
        <v>3.9381900000080301E-2</v>
      </c>
      <c r="AL2676" s="19">
        <v>7.8743581307207898E-3</v>
      </c>
      <c r="AM2676" s="51">
        <v>-1.9752239813897201</v>
      </c>
      <c r="AN2676" s="15"/>
      <c r="AO2676" s="22">
        <v>0</v>
      </c>
      <c r="AP2676" s="22">
        <v>0</v>
      </c>
      <c r="AQ2676" s="22">
        <v>0</v>
      </c>
      <c r="AR2676" s="22">
        <v>0</v>
      </c>
      <c r="AS2676" s="20">
        <v>0</v>
      </c>
      <c r="AT2676" s="20">
        <v>0</v>
      </c>
      <c r="AU2676" s="20">
        <v>7</v>
      </c>
      <c r="AV2676" s="21">
        <v>5</v>
      </c>
      <c r="AW2676" s="15"/>
      <c r="AX2676" s="25">
        <v>0</v>
      </c>
      <c r="AY2676" s="26">
        <v>-115.173126170179</v>
      </c>
      <c r="AZ2676" s="26">
        <v>0.54146558877982898</v>
      </c>
      <c r="BA2676" s="26">
        <v>-15.964106449086101</v>
      </c>
      <c r="BB2676" s="85">
        <v>0</v>
      </c>
      <c r="BC2676" s="88">
        <v>0</v>
      </c>
      <c r="BD2676" s="18">
        <v>43657</v>
      </c>
      <c r="BE2676" s="18"/>
      <c r="BF2676" s="20"/>
      <c r="BG2676" s="18"/>
    </row>
    <row r="2677" spans="2:59" x14ac:dyDescent="0.25">
      <c r="B2677" s="14" t="s">
        <v>8220</v>
      </c>
      <c r="C2677" s="14" t="s">
        <v>8221</v>
      </c>
      <c r="D2677" s="14" t="s">
        <v>8212</v>
      </c>
      <c r="E2677" s="16" t="s">
        <v>43</v>
      </c>
      <c r="F2677" s="16" t="s">
        <v>431</v>
      </c>
      <c r="G2677" s="81" t="s">
        <v>29</v>
      </c>
      <c r="H2677" s="82" t="s">
        <v>561</v>
      </c>
      <c r="I2677" s="17" t="s">
        <v>31</v>
      </c>
      <c r="J2677" s="17" t="s">
        <v>8222</v>
      </c>
      <c r="L2677" s="18">
        <v>44022</v>
      </c>
      <c r="M2677" s="83">
        <v>1000</v>
      </c>
      <c r="N2677" s="84">
        <v>1000</v>
      </c>
      <c r="O2677" s="84">
        <v>1000</v>
      </c>
      <c r="P2677" s="85">
        <f t="shared" si="41"/>
        <v>1</v>
      </c>
      <c r="Q2677" s="18">
        <v>44022</v>
      </c>
      <c r="R2677" s="86">
        <v>0</v>
      </c>
      <c r="S2677" s="86">
        <v>0</v>
      </c>
      <c r="T2677" s="15"/>
      <c r="U2677" s="19">
        <v>0</v>
      </c>
      <c r="V2677" s="51">
        <v>4.1912915366992799E-2</v>
      </c>
      <c r="W2677" s="19">
        <v>0</v>
      </c>
      <c r="X2677" s="51">
        <v>0.78891725106586796</v>
      </c>
      <c r="Y2677" s="19">
        <v>0</v>
      </c>
      <c r="Z2677" s="51">
        <v>19.3316734582477</v>
      </c>
      <c r="AA2677" s="19">
        <v>0</v>
      </c>
      <c r="AB2677" s="51">
        <v>20.576666903158198</v>
      </c>
      <c r="AC2677" s="19">
        <v>0</v>
      </c>
      <c r="AD2677" s="51">
        <v>24.2858554982522</v>
      </c>
      <c r="AE2677" s="19">
        <v>0</v>
      </c>
      <c r="AF2677" s="87">
        <v>17.777232048596499</v>
      </c>
      <c r="AG2677" s="19">
        <v>0</v>
      </c>
      <c r="AH2677" s="51">
        <v>-1.79882099182578</v>
      </c>
      <c r="AI2677" s="19">
        <v>0</v>
      </c>
      <c r="AJ2677" s="51">
        <v>13.726917206993701</v>
      </c>
      <c r="AK2677" s="19">
        <v>0</v>
      </c>
      <c r="AL2677" s="19">
        <v>0</v>
      </c>
      <c r="AM2677" s="51">
        <v>18.863154930673801</v>
      </c>
      <c r="AN2677" s="15"/>
      <c r="AO2677" s="22">
        <v>0</v>
      </c>
      <c r="AP2677" s="22">
        <v>0</v>
      </c>
      <c r="AQ2677" s="22">
        <v>0</v>
      </c>
      <c r="AR2677" s="22">
        <v>0</v>
      </c>
      <c r="AS2677" s="20">
        <v>0</v>
      </c>
      <c r="AT2677" s="20">
        <v>0</v>
      </c>
      <c r="AU2677" s="20">
        <v>7</v>
      </c>
      <c r="AV2677" s="21">
        <v>5</v>
      </c>
      <c r="AW2677" s="15"/>
      <c r="AX2677" s="25">
        <v>0</v>
      </c>
      <c r="AY2677" s="26">
        <v>-115.173126170179</v>
      </c>
      <c r="AZ2677" s="26">
        <v>0.54146558877982898</v>
      </c>
      <c r="BA2677" s="26">
        <v>-15.964106449086101</v>
      </c>
      <c r="BB2677" s="85">
        <v>0</v>
      </c>
      <c r="BC2677" s="88">
        <v>0</v>
      </c>
      <c r="BD2677" s="18">
        <v>43657</v>
      </c>
      <c r="BE2677" s="18"/>
      <c r="BF2677" s="20"/>
      <c r="BG2677" s="18"/>
    </row>
    <row r="2678" spans="2:59" x14ac:dyDescent="0.25">
      <c r="B2678" s="14" t="s">
        <v>8223</v>
      </c>
      <c r="C2678" s="14" t="s">
        <v>8224</v>
      </c>
      <c r="D2678" s="14" t="s">
        <v>8212</v>
      </c>
      <c r="E2678" s="16" t="s">
        <v>257</v>
      </c>
      <c r="F2678" s="16" t="s">
        <v>431</v>
      </c>
      <c r="G2678" s="81" t="s">
        <v>29</v>
      </c>
      <c r="H2678" s="82" t="s">
        <v>561</v>
      </c>
      <c r="I2678" s="17" t="s">
        <v>31</v>
      </c>
      <c r="J2678" s="17" t="s">
        <v>8225</v>
      </c>
      <c r="L2678" s="18">
        <v>44022</v>
      </c>
      <c r="M2678" s="83">
        <v>1000</v>
      </c>
      <c r="N2678" s="84">
        <v>1000</v>
      </c>
      <c r="O2678" s="84">
        <v>1000</v>
      </c>
      <c r="P2678" s="85">
        <f t="shared" si="41"/>
        <v>1</v>
      </c>
      <c r="Q2678" s="18">
        <v>44022</v>
      </c>
      <c r="R2678" s="86">
        <v>0</v>
      </c>
      <c r="S2678" s="86">
        <v>0</v>
      </c>
      <c r="T2678" s="15"/>
      <c r="U2678" s="19">
        <v>0</v>
      </c>
      <c r="V2678" s="51">
        <v>4.1912915366992799E-2</v>
      </c>
      <c r="W2678" s="19">
        <v>0</v>
      </c>
      <c r="X2678" s="51">
        <v>0.78891725106586796</v>
      </c>
      <c r="Y2678" s="19">
        <v>0</v>
      </c>
      <c r="Z2678" s="51">
        <v>19.3316734582477</v>
      </c>
      <c r="AA2678" s="19">
        <v>0</v>
      </c>
      <c r="AB2678" s="51">
        <v>20.576666903158198</v>
      </c>
      <c r="AC2678" s="19">
        <v>0</v>
      </c>
      <c r="AD2678" s="51">
        <v>24.2858554982522</v>
      </c>
      <c r="AE2678" s="19">
        <v>0</v>
      </c>
      <c r="AF2678" s="87">
        <v>17.777232048596499</v>
      </c>
      <c r="AG2678" s="19">
        <v>0</v>
      </c>
      <c r="AH2678" s="51">
        <v>-1.79882099182578</v>
      </c>
      <c r="AI2678" s="19">
        <v>0</v>
      </c>
      <c r="AJ2678" s="51">
        <v>13.726917206993701</v>
      </c>
      <c r="AK2678" s="19">
        <v>0</v>
      </c>
      <c r="AL2678" s="19">
        <v>0</v>
      </c>
      <c r="AM2678" s="51">
        <v>18.863154930673801</v>
      </c>
      <c r="AN2678" s="15"/>
      <c r="AO2678" s="22">
        <v>0</v>
      </c>
      <c r="AP2678" s="22">
        <v>0</v>
      </c>
      <c r="AQ2678" s="22">
        <v>0</v>
      </c>
      <c r="AR2678" s="22">
        <v>0</v>
      </c>
      <c r="AS2678" s="20">
        <v>0</v>
      </c>
      <c r="AT2678" s="20">
        <v>0</v>
      </c>
      <c r="AU2678" s="20">
        <v>7</v>
      </c>
      <c r="AV2678" s="21">
        <v>5</v>
      </c>
      <c r="AW2678" s="15"/>
      <c r="AX2678" s="25">
        <v>0</v>
      </c>
      <c r="AY2678" s="26">
        <v>-115.173126170179</v>
      </c>
      <c r="AZ2678" s="26">
        <v>0.54146558877982898</v>
      </c>
      <c r="BA2678" s="26">
        <v>-15.964106449086101</v>
      </c>
      <c r="BB2678" s="85">
        <v>0</v>
      </c>
      <c r="BC2678" s="88">
        <v>0</v>
      </c>
      <c r="BD2678" s="18">
        <v>43657</v>
      </c>
      <c r="BE2678" s="18"/>
      <c r="BF2678" s="20"/>
      <c r="BG2678" s="18"/>
    </row>
    <row r="2679" spans="2:59" x14ac:dyDescent="0.25">
      <c r="B2679" s="14" t="s">
        <v>8226</v>
      </c>
      <c r="C2679" s="14" t="s">
        <v>8227</v>
      </c>
      <c r="D2679" s="14" t="s">
        <v>8212</v>
      </c>
      <c r="E2679" s="16" t="s">
        <v>47</v>
      </c>
      <c r="F2679" s="16" t="s">
        <v>431</v>
      </c>
      <c r="G2679" s="81" t="s">
        <v>29</v>
      </c>
      <c r="H2679" s="82" t="s">
        <v>561</v>
      </c>
      <c r="I2679" s="17" t="s">
        <v>31</v>
      </c>
      <c r="J2679" s="17" t="s">
        <v>8228</v>
      </c>
      <c r="L2679" s="18">
        <v>44022</v>
      </c>
      <c r="M2679" s="83">
        <v>724.96289999969304</v>
      </c>
      <c r="N2679" s="84">
        <v>724.96289999969304</v>
      </c>
      <c r="O2679" s="84">
        <v>943.49309999961395</v>
      </c>
      <c r="P2679" s="85">
        <f t="shared" si="41"/>
        <v>0.76838177194935464</v>
      </c>
      <c r="Q2679" s="18">
        <v>43755</v>
      </c>
      <c r="R2679" s="86">
        <v>124812.579</v>
      </c>
      <c r="S2679" s="86">
        <v>349931.97960302699</v>
      </c>
      <c r="T2679" s="15"/>
      <c r="U2679" s="19">
        <v>-1.38889807203668E-3</v>
      </c>
      <c r="V2679" s="51">
        <v>-9.6976891836675294E-2</v>
      </c>
      <c r="W2679" s="19">
        <v>-1.4187586450134401E-2</v>
      </c>
      <c r="X2679" s="51">
        <v>-0.62984139394757199</v>
      </c>
      <c r="Y2679" s="19">
        <v>-0.16410892045212699</v>
      </c>
      <c r="Z2679" s="51">
        <v>2.9207814130349998</v>
      </c>
      <c r="AA2679" s="19">
        <v>-0.218802521381876</v>
      </c>
      <c r="AB2679" s="51">
        <v>-1.3035852350294601</v>
      </c>
      <c r="AC2679" s="19">
        <v>-0.24382885834435</v>
      </c>
      <c r="AD2679" s="51">
        <v>-9.70303361827973E-2</v>
      </c>
      <c r="AE2679" s="19">
        <v>-0.17460079089883901</v>
      </c>
      <c r="AF2679" s="87">
        <v>0.31715295871254101</v>
      </c>
      <c r="AG2679" s="19">
        <v>1.7081816284189699E-2</v>
      </c>
      <c r="AH2679" s="51">
        <v>-9.0639363406808102E-2</v>
      </c>
      <c r="AI2679" s="19">
        <v>-0.123118312149891</v>
      </c>
      <c r="AJ2679" s="51">
        <v>1.4150859920046099</v>
      </c>
      <c r="AK2679" s="19">
        <v>-0.31496763647010101</v>
      </c>
      <c r="AL2679" s="19">
        <v>-3.7650092069270599E-2</v>
      </c>
      <c r="AM2679" s="51">
        <v>-12.633608716336299</v>
      </c>
      <c r="AN2679" s="15"/>
      <c r="AO2679" s="22">
        <v>8.9112811949307799E-2</v>
      </c>
      <c r="AP2679" s="22">
        <v>-0.13457386780835801</v>
      </c>
      <c r="AQ2679" s="22">
        <v>0.13267247108713501</v>
      </c>
      <c r="AR2679" s="22">
        <v>-0.115305292577395</v>
      </c>
      <c r="AS2679" s="20">
        <v>5</v>
      </c>
      <c r="AT2679" s="20">
        <v>7</v>
      </c>
      <c r="AU2679" s="20">
        <v>4</v>
      </c>
      <c r="AV2679" s="21">
        <v>8</v>
      </c>
      <c r="AW2679" s="15"/>
      <c r="AX2679" s="25">
        <v>0.32470797166868598</v>
      </c>
      <c r="AY2679" s="26">
        <v>-0.477855384965096</v>
      </c>
      <c r="AZ2679" s="26">
        <v>-0.31812185446733598</v>
      </c>
      <c r="BA2679" s="26">
        <v>-0.64386088458468305</v>
      </c>
      <c r="BB2679" s="85">
        <v>3.3076586976967498E-2</v>
      </c>
      <c r="BC2679" s="88">
        <v>-46.082107012742199</v>
      </c>
      <c r="BD2679" s="18">
        <v>43755</v>
      </c>
      <c r="BE2679" s="18">
        <v>43908</v>
      </c>
      <c r="BF2679" s="20"/>
      <c r="BG2679" s="18"/>
    </row>
    <row r="2680" spans="2:59" x14ac:dyDescent="0.25">
      <c r="B2680" s="14" t="s">
        <v>8229</v>
      </c>
      <c r="C2680" s="14" t="s">
        <v>8230</v>
      </c>
      <c r="D2680" s="14" t="s">
        <v>8212</v>
      </c>
      <c r="E2680" s="16" t="s">
        <v>51</v>
      </c>
      <c r="F2680" s="16" t="s">
        <v>431</v>
      </c>
      <c r="G2680" s="81" t="s">
        <v>29</v>
      </c>
      <c r="H2680" s="82" t="s">
        <v>561</v>
      </c>
      <c r="I2680" s="17" t="s">
        <v>31</v>
      </c>
      <c r="J2680" s="17" t="s">
        <v>8231</v>
      </c>
      <c r="L2680" s="18">
        <v>44022</v>
      </c>
      <c r="M2680" s="83">
        <v>555.511400000192</v>
      </c>
      <c r="N2680" s="84">
        <v>555.511400000192</v>
      </c>
      <c r="O2680" s="84">
        <v>759.27969999983895</v>
      </c>
      <c r="P2680" s="85">
        <f t="shared" si="41"/>
        <v>0.73162946408327501</v>
      </c>
      <c r="Q2680" s="18">
        <v>43755</v>
      </c>
      <c r="R2680" s="86">
        <v>102945.298</v>
      </c>
      <c r="S2680" s="86">
        <v>152445.578370117</v>
      </c>
      <c r="T2680" s="15"/>
      <c r="U2680" s="19">
        <v>-1.4080666242080001E-3</v>
      </c>
      <c r="V2680" s="51">
        <v>-9.8893747053807601E-2</v>
      </c>
      <c r="W2680" s="19">
        <v>-1.4753038860362701E-2</v>
      </c>
      <c r="X2680" s="51">
        <v>-0.68638663497040397</v>
      </c>
      <c r="Y2680" s="19">
        <v>-0.19444799721182801</v>
      </c>
      <c r="Z2680" s="51">
        <v>-0.11312626293511099</v>
      </c>
      <c r="AA2680" s="19">
        <v>-0.25867842223320597</v>
      </c>
      <c r="AB2680" s="51">
        <v>-5.2911753201624396</v>
      </c>
      <c r="AC2680" s="19">
        <v>-0.31012846001336603</v>
      </c>
      <c r="AD2680" s="51">
        <v>-6.7269905030843802</v>
      </c>
      <c r="AE2680" s="19">
        <v>-0.27007901774515602</v>
      </c>
      <c r="AF2680" s="87">
        <v>-9.2306697259191406</v>
      </c>
      <c r="AG2680" s="19">
        <v>1.6887305022464699E-2</v>
      </c>
      <c r="AH2680" s="51">
        <v>-0.11009048957930601</v>
      </c>
      <c r="AI2680" s="19">
        <v>-0.15510661788081101</v>
      </c>
      <c r="AJ2680" s="51">
        <v>-1.78374458108738</v>
      </c>
      <c r="AK2680" s="19">
        <v>-0.51026923619443598</v>
      </c>
      <c r="AL2680" s="19">
        <v>-6.9864111654169406E-2</v>
      </c>
      <c r="AM2680" s="51">
        <v>-32.163768688798903</v>
      </c>
      <c r="AN2680" s="15"/>
      <c r="AO2680" s="22">
        <v>8.9091981117235305E-2</v>
      </c>
      <c r="AP2680" s="22">
        <v>-0.13462359364173601</v>
      </c>
      <c r="AQ2680" s="22">
        <v>0.12369365102858899</v>
      </c>
      <c r="AR2680" s="22">
        <v>-0.120956654496695</v>
      </c>
      <c r="AS2680" s="20">
        <v>5</v>
      </c>
      <c r="AT2680" s="20">
        <v>7</v>
      </c>
      <c r="AU2680" s="20">
        <v>4</v>
      </c>
      <c r="AV2680" s="21">
        <v>8</v>
      </c>
      <c r="AW2680" s="15"/>
      <c r="AX2680" s="25">
        <v>0.32445673752168702</v>
      </c>
      <c r="AY2680" s="26">
        <v>-0.61217682494498105</v>
      </c>
      <c r="AZ2680" s="26">
        <v>-1.0303802599610199</v>
      </c>
      <c r="BA2680" s="26">
        <v>-0.82125291294323699</v>
      </c>
      <c r="BB2680" s="85">
        <v>3.30488219848485E-2</v>
      </c>
      <c r="BC2680" s="88">
        <v>-46.849928952404298</v>
      </c>
      <c r="BD2680" s="18">
        <v>43755</v>
      </c>
      <c r="BE2680" s="18">
        <v>43908</v>
      </c>
      <c r="BF2680" s="20"/>
      <c r="BG2680" s="18"/>
    </row>
    <row r="2681" spans="2:59" x14ac:dyDescent="0.25">
      <c r="B2681" s="14" t="s">
        <v>8232</v>
      </c>
      <c r="C2681" s="14" t="s">
        <v>8233</v>
      </c>
      <c r="D2681" s="14" t="s">
        <v>8212</v>
      </c>
      <c r="E2681" s="16" t="s">
        <v>55</v>
      </c>
      <c r="F2681" s="16" t="s">
        <v>431</v>
      </c>
      <c r="G2681" s="81" t="s">
        <v>29</v>
      </c>
      <c r="H2681" s="82" t="s">
        <v>561</v>
      </c>
      <c r="I2681" s="17" t="s">
        <v>31</v>
      </c>
      <c r="J2681" s="17" t="s">
        <v>8234</v>
      </c>
      <c r="L2681" s="18">
        <v>44022</v>
      </c>
      <c r="M2681" s="83">
        <v>553.47530000004895</v>
      </c>
      <c r="N2681" s="84">
        <v>553.47530000004895</v>
      </c>
      <c r="O2681" s="84">
        <v>754.29090000037104</v>
      </c>
      <c r="P2681" s="85">
        <f t="shared" si="41"/>
        <v>0.73376902730733817</v>
      </c>
      <c r="Q2681" s="18">
        <v>43755</v>
      </c>
      <c r="R2681" s="86">
        <v>111348.72</v>
      </c>
      <c r="S2681" s="86">
        <v>282035.00382080098</v>
      </c>
      <c r="T2681" s="15"/>
      <c r="U2681" s="19">
        <v>-1.39720418337674E-3</v>
      </c>
      <c r="V2681" s="51">
        <v>-9.7807502970681498E-2</v>
      </c>
      <c r="W2681" s="19">
        <v>-1.4430029333197999E-2</v>
      </c>
      <c r="X2681" s="51">
        <v>-0.65408568225393504</v>
      </c>
      <c r="Y2681" s="19">
        <v>-0.19284418237017201</v>
      </c>
      <c r="Z2681" s="51">
        <v>4.7255221230443602E-2</v>
      </c>
      <c r="AA2681" s="19">
        <v>-0.25570353543851498</v>
      </c>
      <c r="AB2681" s="51">
        <v>-4.9936866406933396</v>
      </c>
      <c r="AC2681" s="19">
        <v>-0.304584044800431</v>
      </c>
      <c r="AD2681" s="51">
        <v>-6.1725489817909001</v>
      </c>
      <c r="AE2681" s="19">
        <v>-0.26126385976211203</v>
      </c>
      <c r="AF2681" s="87">
        <v>-8.3491539276146796</v>
      </c>
      <c r="AG2681" s="19">
        <v>1.6998319077174501E-2</v>
      </c>
      <c r="AH2681" s="51">
        <v>-9.8989084108325201E-2</v>
      </c>
      <c r="AI2681" s="19">
        <v>-0.153332058557717</v>
      </c>
      <c r="AJ2681" s="51">
        <v>-1.6062886487779899</v>
      </c>
      <c r="AK2681" s="19">
        <v>-0.49248989060754</v>
      </c>
      <c r="AL2681" s="19">
        <v>-6.6493001888375106E-2</v>
      </c>
      <c r="AM2681" s="51">
        <v>-30.385834130080202</v>
      </c>
      <c r="AN2681" s="15"/>
      <c r="AO2681" s="22">
        <v>8.9103822465403895E-2</v>
      </c>
      <c r="AP2681" s="22">
        <v>-0.13459523117038799</v>
      </c>
      <c r="AQ2681" s="22">
        <v>0.12406217496391</v>
      </c>
      <c r="AR2681" s="22">
        <v>-0.1206588473788</v>
      </c>
      <c r="AS2681" s="20">
        <v>5</v>
      </c>
      <c r="AT2681" s="20">
        <v>7</v>
      </c>
      <c r="AU2681" s="20">
        <v>4</v>
      </c>
      <c r="AV2681" s="21">
        <v>8</v>
      </c>
      <c r="AW2681" s="15"/>
      <c r="AX2681" s="25">
        <v>0.32443936622526998</v>
      </c>
      <c r="AY2681" s="26">
        <v>-0.60276548931233298</v>
      </c>
      <c r="AZ2681" s="26">
        <v>-0.979185952833177</v>
      </c>
      <c r="BA2681" s="26">
        <v>-0.80897518235815402</v>
      </c>
      <c r="BB2681" s="85">
        <v>3.30476547349099E-2</v>
      </c>
      <c r="BC2681" s="88">
        <v>-46.760858443332801</v>
      </c>
      <c r="BD2681" s="18">
        <v>43755</v>
      </c>
      <c r="BE2681" s="18">
        <v>43908</v>
      </c>
      <c r="BF2681" s="20"/>
      <c r="BG2681" s="18"/>
    </row>
    <row r="2682" spans="2:59" x14ac:dyDescent="0.25">
      <c r="B2682" s="14" t="s">
        <v>8235</v>
      </c>
      <c r="C2682" s="14" t="s">
        <v>8236</v>
      </c>
      <c r="D2682" s="14" t="s">
        <v>8212</v>
      </c>
      <c r="E2682" s="16" t="s">
        <v>458</v>
      </c>
      <c r="F2682" s="16" t="s">
        <v>431</v>
      </c>
      <c r="G2682" s="81" t="s">
        <v>29</v>
      </c>
      <c r="H2682" s="82" t="s">
        <v>561</v>
      </c>
      <c r="I2682" s="17" t="s">
        <v>31</v>
      </c>
      <c r="J2682" s="17" t="s">
        <v>8237</v>
      </c>
      <c r="L2682" s="18">
        <v>44022</v>
      </c>
      <c r="M2682" s="83">
        <v>710.543899999931</v>
      </c>
      <c r="N2682" s="84">
        <v>710.543899999931</v>
      </c>
      <c r="O2682" s="84">
        <v>923.37860000040405</v>
      </c>
      <c r="P2682" s="85">
        <f t="shared" si="41"/>
        <v>0.76950440480169247</v>
      </c>
      <c r="Q2682" s="18">
        <v>43755</v>
      </c>
      <c r="R2682" s="86">
        <v>8612.7489999999998</v>
      </c>
      <c r="S2682" s="86">
        <v>87043.579251953095</v>
      </c>
      <c r="T2682" s="15"/>
      <c r="U2682" s="19">
        <v>-1.3836411872034701E-3</v>
      </c>
      <c r="V2682" s="51">
        <v>-9.6451203353353804E-2</v>
      </c>
      <c r="W2682" s="19">
        <v>-1.40259157096807E-2</v>
      </c>
      <c r="X2682" s="51">
        <v>-0.613674319902202</v>
      </c>
      <c r="Y2682" s="19">
        <v>-0.16327731504134099</v>
      </c>
      <c r="Z2682" s="51">
        <v>3.0039419541135399</v>
      </c>
      <c r="AA2682" s="19">
        <v>-0.21723671557643701</v>
      </c>
      <c r="AB2682" s="51">
        <v>-1.1470046544854999</v>
      </c>
      <c r="AC2682" s="19">
        <v>-0.24079581906786199</v>
      </c>
      <c r="AD2682" s="51">
        <v>0.20627359146601501</v>
      </c>
      <c r="AE2682" s="19">
        <v>-0.216198569587432</v>
      </c>
      <c r="AF2682" s="87">
        <v>-3.8426249101467</v>
      </c>
      <c r="AG2682" s="19">
        <v>1.7137238335635602E-2</v>
      </c>
      <c r="AH2682" s="51">
        <v>-8.5097158262215103E-2</v>
      </c>
      <c r="AI2682" s="19">
        <v>-0.122197939856123</v>
      </c>
      <c r="AJ2682" s="51">
        <v>1.5071232213813299</v>
      </c>
      <c r="AK2682" s="19">
        <v>-0.28945610000024302</v>
      </c>
      <c r="AL2682" s="19">
        <v>-4.2920545880406301E-2</v>
      </c>
      <c r="AM2682" s="51">
        <v>-22.647576751391199</v>
      </c>
      <c r="AN2682" s="15"/>
      <c r="AO2682" s="22">
        <v>8.9118704161664897E-2</v>
      </c>
      <c r="AP2682" s="22">
        <v>-0.134559775804519</v>
      </c>
      <c r="AQ2682" s="22">
        <v>0.132858134542475</v>
      </c>
      <c r="AR2682" s="22">
        <v>-0.11515565720677801</v>
      </c>
      <c r="AS2682" s="20">
        <v>5</v>
      </c>
      <c r="AT2682" s="20">
        <v>7</v>
      </c>
      <c r="AU2682" s="20">
        <v>4</v>
      </c>
      <c r="AV2682" s="21">
        <v>8</v>
      </c>
      <c r="AW2682" s="15"/>
      <c r="AX2682" s="25">
        <v>0.32469930361781701</v>
      </c>
      <c r="AY2682" s="26">
        <v>-0.47289612562508399</v>
      </c>
      <c r="AZ2682" s="26">
        <v>-0.29085119922911001</v>
      </c>
      <c r="BA2682" s="26">
        <v>-0.63731557024402696</v>
      </c>
      <c r="BB2682" s="85">
        <v>3.3076005668190203E-2</v>
      </c>
      <c r="BC2682" s="88">
        <v>-46.036956022202503</v>
      </c>
      <c r="BD2682" s="18">
        <v>43755</v>
      </c>
      <c r="BE2682" s="18">
        <v>43908</v>
      </c>
      <c r="BF2682" s="20"/>
      <c r="BG2682" s="18"/>
    </row>
    <row r="2683" spans="2:59" x14ac:dyDescent="0.25">
      <c r="B2683" s="14" t="s">
        <v>8238</v>
      </c>
      <c r="C2683" s="14" t="s">
        <v>8239</v>
      </c>
      <c r="D2683" s="14" t="s">
        <v>8212</v>
      </c>
      <c r="E2683" s="16" t="s">
        <v>59</v>
      </c>
      <c r="F2683" s="16" t="s">
        <v>431</v>
      </c>
      <c r="G2683" s="81" t="s">
        <v>29</v>
      </c>
      <c r="H2683" s="82" t="s">
        <v>561</v>
      </c>
      <c r="I2683" s="17" t="s">
        <v>31</v>
      </c>
      <c r="J2683" s="17" t="s">
        <v>8240</v>
      </c>
      <c r="L2683" s="18">
        <v>44022</v>
      </c>
      <c r="M2683" s="83">
        <v>904.21410000044898</v>
      </c>
      <c r="N2683" s="84">
        <v>904.21410000044898</v>
      </c>
      <c r="O2683" s="84">
        <v>1211.2568999994501</v>
      </c>
      <c r="P2683" s="85">
        <f t="shared" si="41"/>
        <v>0.74650893629655235</v>
      </c>
      <c r="Q2683" s="18">
        <v>43755</v>
      </c>
      <c r="R2683" s="86">
        <v>6.9950000000000001</v>
      </c>
      <c r="S2683" s="86">
        <v>7.3952328244298702</v>
      </c>
      <c r="T2683" s="15"/>
      <c r="U2683" s="19">
        <v>-1.28498885806039E-3</v>
      </c>
      <c r="V2683" s="51">
        <v>-8.6585970439045895E-2</v>
      </c>
      <c r="W2683" s="19">
        <v>-1.28591594029785E-2</v>
      </c>
      <c r="X2683" s="51">
        <v>-0.49699868923198698</v>
      </c>
      <c r="Y2683" s="19">
        <v>-0.18328484181431101</v>
      </c>
      <c r="Z2683" s="51">
        <v>1.00318927681656</v>
      </c>
      <c r="AA2683" s="19">
        <v>-0.23680199532362201</v>
      </c>
      <c r="AB2683" s="51">
        <v>-3.10353262920398</v>
      </c>
      <c r="AC2683" s="19">
        <v>-0.26418365207879102</v>
      </c>
      <c r="AD2683" s="51">
        <v>-2.1325097096269001</v>
      </c>
      <c r="AE2683" s="19">
        <v>-0.19652959869650699</v>
      </c>
      <c r="AF2683" s="87">
        <v>-1.8757278210541699</v>
      </c>
      <c r="AG2683" s="19">
        <v>1.7602607507797099E-2</v>
      </c>
      <c r="AH2683" s="51">
        <v>-3.8560241046070601E-2</v>
      </c>
      <c r="AI2683" s="19">
        <v>-0.14254213421649201</v>
      </c>
      <c r="AJ2683" s="51">
        <v>-0.52729621465550702</v>
      </c>
      <c r="AK2683" s="19">
        <v>-9.5785899999173099E-2</v>
      </c>
      <c r="AL2683" s="19">
        <v>-2.0384861085403799E-2</v>
      </c>
      <c r="AM2683" s="51">
        <v>-14.693193913815801</v>
      </c>
      <c r="AN2683" s="15"/>
      <c r="AO2683" s="22">
        <v>8.9242001313396005E-2</v>
      </c>
      <c r="AP2683" s="22">
        <v>-0.13437449078905001</v>
      </c>
      <c r="AQ2683" s="22">
        <v>0.12723575041309201</v>
      </c>
      <c r="AR2683" s="22">
        <v>-0.11894052796284101</v>
      </c>
      <c r="AS2683" s="20">
        <v>5</v>
      </c>
      <c r="AT2683" s="20">
        <v>7</v>
      </c>
      <c r="AU2683" s="20">
        <v>4</v>
      </c>
      <c r="AV2683" s="21">
        <v>8</v>
      </c>
      <c r="AW2683" s="15"/>
      <c r="AX2683" s="25">
        <v>0.32435918486036802</v>
      </c>
      <c r="AY2683" s="26">
        <v>-0.54270202412135404</v>
      </c>
      <c r="AZ2683" s="26">
        <v>-0.653754131891219</v>
      </c>
      <c r="BA2683" s="26">
        <v>-0.73046931969383899</v>
      </c>
      <c r="BB2683" s="85">
        <v>3.3043976187655102E-2</v>
      </c>
      <c r="BC2683" s="88">
        <v>-46.240322758909301</v>
      </c>
      <c r="BD2683" s="18">
        <v>43755</v>
      </c>
      <c r="BE2683" s="18">
        <v>43908</v>
      </c>
      <c r="BF2683" s="20"/>
      <c r="BG2683" s="18"/>
    </row>
    <row r="2684" spans="2:59" x14ac:dyDescent="0.25">
      <c r="B2684" s="14" t="s">
        <v>8241</v>
      </c>
      <c r="C2684" s="14" t="s">
        <v>8242</v>
      </c>
      <c r="D2684" s="14" t="s">
        <v>8212</v>
      </c>
      <c r="E2684" s="16" t="s">
        <v>320</v>
      </c>
      <c r="F2684" s="16" t="s">
        <v>431</v>
      </c>
      <c r="G2684" s="81" t="s">
        <v>29</v>
      </c>
      <c r="H2684" s="82" t="s">
        <v>561</v>
      </c>
      <c r="I2684" s="17" t="s">
        <v>31</v>
      </c>
      <c r="J2684" s="17" t="s">
        <v>8243</v>
      </c>
      <c r="L2684" s="18">
        <v>44022</v>
      </c>
      <c r="M2684" s="83">
        <v>854.76709999982302</v>
      </c>
      <c r="N2684" s="84">
        <v>854.76709999982302</v>
      </c>
      <c r="O2684" s="84">
        <v>1154.8944000005699</v>
      </c>
      <c r="P2684" s="85">
        <f t="shared" si="41"/>
        <v>0.74012576387884577</v>
      </c>
      <c r="Q2684" s="18">
        <v>43755</v>
      </c>
      <c r="R2684" s="86">
        <v>99.742000000000004</v>
      </c>
      <c r="S2684" s="86">
        <v>108.280316793919</v>
      </c>
      <c r="T2684" s="15"/>
      <c r="U2684" s="19">
        <v>-1.36167263644893E-3</v>
      </c>
      <c r="V2684" s="51">
        <v>-9.4254348277900094E-2</v>
      </c>
      <c r="W2684" s="19">
        <v>-1.34075776168174E-2</v>
      </c>
      <c r="X2684" s="51">
        <v>-0.55184051061587502</v>
      </c>
      <c r="Y2684" s="19">
        <v>-0.18789651305647601</v>
      </c>
      <c r="Z2684" s="51">
        <v>0.542022152600111</v>
      </c>
      <c r="AA2684" s="19">
        <v>-0.2473543460574</v>
      </c>
      <c r="AB2684" s="51">
        <v>-4.1587677025818302</v>
      </c>
      <c r="AC2684" s="19">
        <v>-0.29017492198094302</v>
      </c>
      <c r="AD2684" s="51">
        <v>-4.7316366998420598</v>
      </c>
      <c r="AE2684" s="19">
        <v>-0.23850391083571601</v>
      </c>
      <c r="AF2684" s="87">
        <v>-6.0731590349751103</v>
      </c>
      <c r="AG2684" s="19">
        <v>1.7360300686050299E-2</v>
      </c>
      <c r="AH2684" s="51">
        <v>-6.2790923220745795E-2</v>
      </c>
      <c r="AI2684" s="19">
        <v>-0.14793819622718701</v>
      </c>
      <c r="AJ2684" s="51">
        <v>-1.06690241572505</v>
      </c>
      <c r="AK2684" s="19">
        <v>-0.14523290000041</v>
      </c>
      <c r="AL2684" s="19">
        <v>-3.8174897783392198E-2</v>
      </c>
      <c r="AM2684" s="51">
        <v>-11.7884400725452</v>
      </c>
      <c r="AN2684" s="15"/>
      <c r="AO2684" s="22">
        <v>8.9140452628344094E-2</v>
      </c>
      <c r="AP2684" s="22">
        <v>-0.13449646538079801</v>
      </c>
      <c r="AQ2684" s="22">
        <v>0.12520376982502099</v>
      </c>
      <c r="AR2684" s="22">
        <v>-0.11977805862261399</v>
      </c>
      <c r="AS2684" s="20">
        <v>5</v>
      </c>
      <c r="AT2684" s="20">
        <v>7</v>
      </c>
      <c r="AU2684" s="20">
        <v>4</v>
      </c>
      <c r="AV2684" s="21">
        <v>8</v>
      </c>
      <c r="AW2684" s="15"/>
      <c r="AX2684" s="25">
        <v>0.32436741712910599</v>
      </c>
      <c r="AY2684" s="26">
        <v>-0.57648653765772895</v>
      </c>
      <c r="AZ2684" s="26">
        <v>-0.83538495499487897</v>
      </c>
      <c r="BA2684" s="26">
        <v>-0.77466235190240695</v>
      </c>
      <c r="BB2684" s="85">
        <v>3.3042162168640102E-2</v>
      </c>
      <c r="BC2684" s="88">
        <v>-46.498805431940099</v>
      </c>
      <c r="BD2684" s="18">
        <v>43755</v>
      </c>
      <c r="BE2684" s="18">
        <v>43908</v>
      </c>
      <c r="BF2684" s="20"/>
      <c r="BG2684" s="18"/>
    </row>
    <row r="2685" spans="2:59" x14ac:dyDescent="0.25">
      <c r="B2685" s="14" t="s">
        <v>8244</v>
      </c>
      <c r="C2685" s="14" t="s">
        <v>8245</v>
      </c>
      <c r="D2685" s="14" t="s">
        <v>8246</v>
      </c>
      <c r="E2685" s="16" t="s">
        <v>36</v>
      </c>
      <c r="F2685" s="16" t="s">
        <v>431</v>
      </c>
      <c r="G2685" s="81" t="s">
        <v>703</v>
      </c>
      <c r="H2685" s="82" t="s">
        <v>704</v>
      </c>
      <c r="I2685" s="17" t="s">
        <v>31</v>
      </c>
      <c r="J2685" s="17" t="s">
        <v>8247</v>
      </c>
      <c r="L2685" s="18">
        <v>44022</v>
      </c>
      <c r="M2685" s="83">
        <v>1404.1129000000701</v>
      </c>
      <c r="N2685" s="84">
        <v>1404.1129000000701</v>
      </c>
      <c r="O2685" s="84">
        <v>1404.1129000000701</v>
      </c>
      <c r="P2685" s="85">
        <f t="shared" si="41"/>
        <v>1</v>
      </c>
      <c r="Q2685" s="18">
        <v>44022</v>
      </c>
      <c r="R2685" s="86">
        <v>85802827.721000001</v>
      </c>
      <c r="S2685" s="86">
        <v>64791915.917312503</v>
      </c>
      <c r="T2685" s="15"/>
      <c r="U2685" s="19">
        <v>7.1218892117030905E-8</v>
      </c>
      <c r="V2685" s="51">
        <v>4.1920037256204502E-2</v>
      </c>
      <c r="W2685" s="19">
        <v>3.06244146486279E-6</v>
      </c>
      <c r="X2685" s="51">
        <v>0.78922349521235402</v>
      </c>
      <c r="Y2685" s="19">
        <v>6.5030351452151098E-3</v>
      </c>
      <c r="Z2685" s="51">
        <v>19.981976972776501</v>
      </c>
      <c r="AA2685" s="19">
        <v>1.3525946487789001E-2</v>
      </c>
      <c r="AB2685" s="51">
        <v>21.929261551937099</v>
      </c>
      <c r="AC2685" s="19">
        <v>3.6418164056158303E-2</v>
      </c>
      <c r="AD2685" s="51">
        <v>27.927671903860801</v>
      </c>
      <c r="AE2685" s="19">
        <v>5.5812419175708797E-2</v>
      </c>
      <c r="AF2685" s="87">
        <v>23.358473966160101</v>
      </c>
      <c r="AG2685" s="19">
        <v>1.4956094673834701E-6</v>
      </c>
      <c r="AH2685" s="51">
        <v>-1.7986714308790399</v>
      </c>
      <c r="AI2685" s="19">
        <v>6.8833299628749999E-3</v>
      </c>
      <c r="AJ2685" s="51">
        <v>14.4152502032812</v>
      </c>
      <c r="AK2685" s="19">
        <v>0.40394442666904101</v>
      </c>
      <c r="AL2685" s="19">
        <v>2.8978596388697E-2</v>
      </c>
      <c r="AM2685" s="51">
        <v>-22.0582279707887</v>
      </c>
      <c r="AN2685" s="15"/>
      <c r="AO2685" s="22">
        <v>1.67196436268569E-3</v>
      </c>
      <c r="AP2685" s="22">
        <v>-1.54551612467912E-4</v>
      </c>
      <c r="AQ2685" s="22">
        <v>1.9928806723328299E-3</v>
      </c>
      <c r="AR2685" s="22">
        <v>1.4956094673834701E-6</v>
      </c>
      <c r="AS2685" s="20">
        <v>12</v>
      </c>
      <c r="AT2685" s="20">
        <v>0</v>
      </c>
      <c r="AU2685" s="20">
        <v>7</v>
      </c>
      <c r="AV2685" s="21">
        <v>5</v>
      </c>
      <c r="AW2685" s="15"/>
      <c r="AX2685" s="25">
        <v>2.4834538909658502E-3</v>
      </c>
      <c r="AY2685" s="26">
        <v>-6.2564101861135004</v>
      </c>
      <c r="AZ2685" s="26">
        <v>0.58712746417859296</v>
      </c>
      <c r="BA2685" s="26">
        <v>-11.0296228459483</v>
      </c>
      <c r="BB2685" s="85">
        <v>2.56728748368005E-4</v>
      </c>
      <c r="BC2685" s="88">
        <v>-1.5455161283313101E-2</v>
      </c>
      <c r="BD2685" s="18">
        <v>43878</v>
      </c>
      <c r="BE2685" s="18">
        <v>43879</v>
      </c>
      <c r="BF2685" s="20">
        <v>3</v>
      </c>
      <c r="BG2685" s="18">
        <v>43881</v>
      </c>
    </row>
    <row r="2686" spans="2:59" x14ac:dyDescent="0.25">
      <c r="B2686" s="14" t="s">
        <v>8248</v>
      </c>
      <c r="C2686" s="14" t="s">
        <v>8249</v>
      </c>
      <c r="D2686" s="14" t="s">
        <v>8246</v>
      </c>
      <c r="E2686" s="16" t="s">
        <v>435</v>
      </c>
      <c r="F2686" s="16" t="s">
        <v>431</v>
      </c>
      <c r="G2686" s="81" t="s">
        <v>703</v>
      </c>
      <c r="H2686" s="82" t="s">
        <v>704</v>
      </c>
      <c r="I2686" s="17" t="s">
        <v>31</v>
      </c>
      <c r="J2686" s="17" t="s">
        <v>8250</v>
      </c>
      <c r="L2686" s="18">
        <v>44022</v>
      </c>
      <c r="M2686" s="83">
        <v>1155.84280000068</v>
      </c>
      <c r="N2686" s="84">
        <v>1155.84280000068</v>
      </c>
      <c r="O2686" s="84">
        <v>1155.84280000068</v>
      </c>
      <c r="P2686" s="85">
        <f t="shared" si="41"/>
        <v>1</v>
      </c>
      <c r="Q2686" s="18">
        <v>44022</v>
      </c>
      <c r="R2686" s="86">
        <v>110.07899999999999</v>
      </c>
      <c r="S2686" s="86">
        <v>44012.676118347197</v>
      </c>
      <c r="T2686" s="15"/>
      <c r="U2686" s="19">
        <v>0</v>
      </c>
      <c r="V2686" s="51">
        <v>4.1912915366992799E-2</v>
      </c>
      <c r="W2686" s="19">
        <v>9.0843641373794492E-6</v>
      </c>
      <c r="X2686" s="51">
        <v>0.78982568747960602</v>
      </c>
      <c r="Y2686" s="19">
        <v>8.9287499049532908E-3</v>
      </c>
      <c r="Z2686" s="51">
        <v>20.224548448750301</v>
      </c>
      <c r="AA2686" s="19">
        <v>1.9663209544887601E-2</v>
      </c>
      <c r="AB2686" s="51">
        <v>22.5429878576542</v>
      </c>
      <c r="AC2686" s="19">
        <v>5.0866778428826399E-2</v>
      </c>
      <c r="AD2686" s="51">
        <v>29.372533341142098</v>
      </c>
      <c r="AE2686" s="19">
        <v>7.9003406697665896E-2</v>
      </c>
      <c r="AF2686" s="87">
        <v>25.677572718355801</v>
      </c>
      <c r="AG2686" s="19">
        <v>0</v>
      </c>
      <c r="AH2686" s="51">
        <v>-1.79882099182578</v>
      </c>
      <c r="AI2686" s="19">
        <v>9.5055780584516504E-3</v>
      </c>
      <c r="AJ2686" s="51">
        <v>14.6774750128388</v>
      </c>
      <c r="AK2686" s="19">
        <v>0.15584280000082801</v>
      </c>
      <c r="AL2686" s="19">
        <v>2.98461586044141E-2</v>
      </c>
      <c r="AM2686" s="51">
        <v>9.6708660186850501</v>
      </c>
      <c r="AN2686" s="15"/>
      <c r="AO2686" s="22">
        <v>1.6954615621216399E-3</v>
      </c>
      <c r="AP2686" s="22">
        <v>-1.37047305543092E-4</v>
      </c>
      <c r="AQ2686" s="22">
        <v>2.67337013610813E-3</v>
      </c>
      <c r="AR2686" s="22">
        <v>0</v>
      </c>
      <c r="AS2686" s="20">
        <v>11</v>
      </c>
      <c r="AT2686" s="20">
        <v>0</v>
      </c>
      <c r="AU2686" s="20">
        <v>7</v>
      </c>
      <c r="AV2686" s="21">
        <v>5</v>
      </c>
      <c r="AW2686" s="15"/>
      <c r="AX2686" s="25">
        <v>2.6002353999911099E-3</v>
      </c>
      <c r="AY2686" s="26">
        <v>-3.8147731917524701</v>
      </c>
      <c r="AZ2686" s="26">
        <v>0.60756072916501602</v>
      </c>
      <c r="BA2686" s="26">
        <v>-8.3396726505306997</v>
      </c>
      <c r="BB2686" s="85">
        <v>2.6880177016408901E-4</v>
      </c>
      <c r="BC2686" s="88">
        <v>-1.3704730560462499E-2</v>
      </c>
      <c r="BD2686" s="18">
        <v>43878</v>
      </c>
      <c r="BE2686" s="18">
        <v>43879</v>
      </c>
      <c r="BF2686" s="20">
        <v>3</v>
      </c>
      <c r="BG2686" s="18">
        <v>43881</v>
      </c>
    </row>
    <row r="2687" spans="2:59" x14ac:dyDescent="0.25">
      <c r="B2687" s="14" t="s">
        <v>8251</v>
      </c>
      <c r="C2687" s="14" t="s">
        <v>8252</v>
      </c>
      <c r="D2687" s="14" t="s">
        <v>8246</v>
      </c>
      <c r="E2687" s="16" t="s">
        <v>439</v>
      </c>
      <c r="F2687" s="16" t="s">
        <v>431</v>
      </c>
      <c r="G2687" s="81" t="s">
        <v>703</v>
      </c>
      <c r="H2687" s="82" t="s">
        <v>704</v>
      </c>
      <c r="I2687" s="17" t="s">
        <v>31</v>
      </c>
      <c r="J2687" s="17" t="s">
        <v>8253</v>
      </c>
      <c r="L2687" s="18">
        <v>44022</v>
      </c>
      <c r="M2687" s="83">
        <v>1140.24540000036</v>
      </c>
      <c r="N2687" s="84">
        <v>1140.24540000036</v>
      </c>
      <c r="O2687" s="84">
        <v>1140.24540000036</v>
      </c>
      <c r="P2687" s="85">
        <f t="shared" si="41"/>
        <v>1</v>
      </c>
      <c r="Q2687" s="18">
        <v>44022</v>
      </c>
      <c r="R2687" s="86">
        <v>1952.3009999999999</v>
      </c>
      <c r="S2687" s="86">
        <v>130955.713019043</v>
      </c>
      <c r="T2687" s="15"/>
      <c r="U2687" s="19">
        <v>0</v>
      </c>
      <c r="V2687" s="51">
        <v>4.1912915366992799E-2</v>
      </c>
      <c r="W2687" s="19">
        <v>4.6481436584144797E-6</v>
      </c>
      <c r="X2687" s="51">
        <v>0.78938206543170997</v>
      </c>
      <c r="Y2687" s="19">
        <v>7.9635853398940509E-3</v>
      </c>
      <c r="Z2687" s="51">
        <v>20.128031992237101</v>
      </c>
      <c r="AA2687" s="19">
        <v>1.7584901861482601E-2</v>
      </c>
      <c r="AB2687" s="51">
        <v>22.3351570893137</v>
      </c>
      <c r="AC2687" s="19">
        <v>4.5787278535499402E-2</v>
      </c>
      <c r="AD2687" s="51">
        <v>28.864583351794899</v>
      </c>
      <c r="AE2687" s="19">
        <v>7.0719814899348393E-2</v>
      </c>
      <c r="AF2687" s="87">
        <v>24.8492135385459</v>
      </c>
      <c r="AG2687" s="19">
        <v>3.06952460960019E-6</v>
      </c>
      <c r="AH2687" s="51">
        <v>-1.79851403936482</v>
      </c>
      <c r="AI2687" s="19">
        <v>8.4819846051686892E-3</v>
      </c>
      <c r="AJ2687" s="51">
        <v>14.5751156675105</v>
      </c>
      <c r="AK2687" s="19">
        <v>0.140245399999985</v>
      </c>
      <c r="AL2687" s="19">
        <v>2.70088766774279E-2</v>
      </c>
      <c r="AM2687" s="51">
        <v>8.1111260186007694</v>
      </c>
      <c r="AN2687" s="15"/>
      <c r="AO2687" s="22">
        <v>1.6857149330462601E-3</v>
      </c>
      <c r="AP2687" s="22">
        <v>-1.4059903423913099E-4</v>
      </c>
      <c r="AQ2687" s="22">
        <v>2.4240811872005001E-3</v>
      </c>
      <c r="AR2687" s="22">
        <v>1.5786154108354801E-6</v>
      </c>
      <c r="AS2687" s="20">
        <v>12</v>
      </c>
      <c r="AT2687" s="20">
        <v>0</v>
      </c>
      <c r="AU2687" s="20">
        <v>7</v>
      </c>
      <c r="AV2687" s="21">
        <v>5</v>
      </c>
      <c r="AW2687" s="15"/>
      <c r="AX2687" s="25">
        <v>2.5517116602350098E-3</v>
      </c>
      <c r="AY2687" s="26">
        <v>-4.6367006100772397</v>
      </c>
      <c r="AZ2687" s="26">
        <v>0.60062497662784198</v>
      </c>
      <c r="BA2687" s="26">
        <v>-9.3938587632583204</v>
      </c>
      <c r="BB2687" s="85">
        <v>2.6378502601602299E-4</v>
      </c>
      <c r="BC2687" s="88">
        <v>-1.4059903385842201E-2</v>
      </c>
      <c r="BD2687" s="18">
        <v>43878</v>
      </c>
      <c r="BE2687" s="18">
        <v>43879</v>
      </c>
      <c r="BF2687" s="20">
        <v>3</v>
      </c>
      <c r="BG2687" s="18">
        <v>43881</v>
      </c>
    </row>
    <row r="2688" spans="2:59" x14ac:dyDescent="0.25">
      <c r="B2688" s="14" t="s">
        <v>8254</v>
      </c>
      <c r="C2688" s="14" t="s">
        <v>8255</v>
      </c>
      <c r="D2688" s="14" t="s">
        <v>8246</v>
      </c>
      <c r="E2688" s="16" t="s">
        <v>257</v>
      </c>
      <c r="F2688" s="16" t="s">
        <v>431</v>
      </c>
      <c r="G2688" s="81" t="s">
        <v>703</v>
      </c>
      <c r="H2688" s="82" t="s">
        <v>704</v>
      </c>
      <c r="I2688" s="17" t="s">
        <v>31</v>
      </c>
      <c r="J2688" s="17" t="s">
        <v>8256</v>
      </c>
      <c r="L2688" s="18">
        <v>44022</v>
      </c>
      <c r="M2688" s="83">
        <v>1434.4130000006401</v>
      </c>
      <c r="N2688" s="84">
        <v>1434.4130000006401</v>
      </c>
      <c r="O2688" s="84">
        <v>1434.4130000006401</v>
      </c>
      <c r="P2688" s="85">
        <f t="shared" si="41"/>
        <v>1</v>
      </c>
      <c r="Q2688" s="18">
        <v>44022</v>
      </c>
      <c r="R2688" s="86">
        <v>23734127.91</v>
      </c>
      <c r="S2688" s="86">
        <v>16971037.414109401</v>
      </c>
      <c r="T2688" s="15"/>
      <c r="U2688" s="19">
        <v>0</v>
      </c>
      <c r="V2688" s="51">
        <v>4.1912915366992799E-2</v>
      </c>
      <c r="W2688" s="19">
        <v>3.1371819204650798E-6</v>
      </c>
      <c r="X2688" s="51">
        <v>0.78923096925791503</v>
      </c>
      <c r="Y2688" s="19">
        <v>7.4990005177824103E-3</v>
      </c>
      <c r="Z2688" s="51">
        <v>20.0815735100186</v>
      </c>
      <c r="AA2688" s="19">
        <v>1.6336195072653902E-2</v>
      </c>
      <c r="AB2688" s="51">
        <v>22.210286410438101</v>
      </c>
      <c r="AC2688" s="19">
        <v>4.2968320271029398E-2</v>
      </c>
      <c r="AD2688" s="51">
        <v>28.5826875253697</v>
      </c>
      <c r="AE2688" s="19">
        <v>6.6243651859622305E-2</v>
      </c>
      <c r="AF2688" s="87">
        <v>24.401597234566001</v>
      </c>
      <c r="AG2688" s="19">
        <v>1.4640154404332899E-6</v>
      </c>
      <c r="AH2688" s="51">
        <v>-1.79867459028173</v>
      </c>
      <c r="AI2688" s="19">
        <v>7.9769578442210297E-3</v>
      </c>
      <c r="AJ2688" s="51">
        <v>14.5246129914158</v>
      </c>
      <c r="AK2688" s="19">
        <v>0.43441300000064098</v>
      </c>
      <c r="AL2688" s="19">
        <v>3.0840359724607001E-2</v>
      </c>
      <c r="AM2688" s="51">
        <v>-19.011370637628701</v>
      </c>
      <c r="AN2688" s="15"/>
      <c r="AO2688" s="22">
        <v>1.68164076603716E-3</v>
      </c>
      <c r="AP2688" s="22">
        <v>-1.4493637900159199E-4</v>
      </c>
      <c r="AQ2688" s="22">
        <v>2.29266300630115E-3</v>
      </c>
      <c r="AR2688" s="22">
        <v>1.4640154404332899E-6</v>
      </c>
      <c r="AS2688" s="20">
        <v>12</v>
      </c>
      <c r="AT2688" s="20">
        <v>0</v>
      </c>
      <c r="AU2688" s="20">
        <v>7</v>
      </c>
      <c r="AV2688" s="21">
        <v>5</v>
      </c>
      <c r="AW2688" s="15"/>
      <c r="AX2688" s="25">
        <v>2.5287138604062399E-3</v>
      </c>
      <c r="AY2688" s="26">
        <v>-5.1306947402845298</v>
      </c>
      <c r="AZ2688" s="26">
        <v>0.59647423397291299</v>
      </c>
      <c r="BA2688" s="26">
        <v>-9.9548825965903198</v>
      </c>
      <c r="BB2688" s="85">
        <v>2.6140758353761798E-4</v>
      </c>
      <c r="BC2688" s="88">
        <v>-1.44936379354874E-2</v>
      </c>
      <c r="BD2688" s="18">
        <v>43878</v>
      </c>
      <c r="BE2688" s="18">
        <v>43879</v>
      </c>
      <c r="BF2688" s="20">
        <v>3</v>
      </c>
      <c r="BG2688" s="18">
        <v>43881</v>
      </c>
    </row>
    <row r="2689" spans="2:59" x14ac:dyDescent="0.25">
      <c r="B2689" s="14" t="s">
        <v>8257</v>
      </c>
      <c r="C2689" s="14" t="s">
        <v>8258</v>
      </c>
      <c r="D2689" s="14" t="s">
        <v>8246</v>
      </c>
      <c r="E2689" s="16" t="s">
        <v>47</v>
      </c>
      <c r="F2689" s="16" t="s">
        <v>431</v>
      </c>
      <c r="G2689" s="81" t="s">
        <v>703</v>
      </c>
      <c r="H2689" s="82" t="s">
        <v>704</v>
      </c>
      <c r="I2689" s="17" t="s">
        <v>31</v>
      </c>
      <c r="J2689" s="17" t="s">
        <v>8259</v>
      </c>
      <c r="L2689" s="18">
        <v>44022</v>
      </c>
      <c r="M2689" s="83">
        <v>1311.15719999932</v>
      </c>
      <c r="N2689" s="84">
        <v>1311.15719999932</v>
      </c>
      <c r="O2689" s="84">
        <v>1311.15719999932</v>
      </c>
      <c r="P2689" s="85">
        <f t="shared" si="41"/>
        <v>1</v>
      </c>
      <c r="Q2689" s="18">
        <v>44022</v>
      </c>
      <c r="R2689" s="86">
        <v>26073078.278000001</v>
      </c>
      <c r="S2689" s="86">
        <v>21438003.4855312</v>
      </c>
      <c r="T2689" s="15"/>
      <c r="U2689" s="19">
        <v>7.6268406701274203E-8</v>
      </c>
      <c r="V2689" s="51">
        <v>4.1920542207662899E-2</v>
      </c>
      <c r="W2689" s="19">
        <v>3.1270174076780698E-6</v>
      </c>
      <c r="X2689" s="51">
        <v>0.78922995280663599</v>
      </c>
      <c r="Y2689" s="19">
        <v>7.8095491371641401E-3</v>
      </c>
      <c r="Z2689" s="51">
        <v>20.112628371978602</v>
      </c>
      <c r="AA2689" s="19">
        <v>1.71620670862467E-2</v>
      </c>
      <c r="AB2689" s="51">
        <v>22.2928736117901</v>
      </c>
      <c r="AC2689" s="19">
        <v>4.4860167294245898E-2</v>
      </c>
      <c r="AD2689" s="51">
        <v>28.771872227691301</v>
      </c>
      <c r="AE2689" s="19">
        <v>6.9246402958015096E-2</v>
      </c>
      <c r="AF2689" s="87">
        <v>24.701872344390701</v>
      </c>
      <c r="AG2689" s="19">
        <v>1.5253717720042899E-6</v>
      </c>
      <c r="AH2689" s="51">
        <v>-1.7986684546485801</v>
      </c>
      <c r="AI2689" s="19">
        <v>8.3151804519729904E-3</v>
      </c>
      <c r="AJ2689" s="51">
        <v>14.558435252198301</v>
      </c>
      <c r="AK2689" s="19">
        <v>0.31033169103466202</v>
      </c>
      <c r="AL2689" s="19">
        <v>3.2354669387132197E-2</v>
      </c>
      <c r="AM2689" s="51">
        <v>43.142092212685398</v>
      </c>
      <c r="AN2689" s="15"/>
      <c r="AO2689" s="22">
        <v>1.68438564833195E-3</v>
      </c>
      <c r="AP2689" s="22">
        <v>-1.42113342008088E-4</v>
      </c>
      <c r="AQ2689" s="22">
        <v>2.37752362045285E-3</v>
      </c>
      <c r="AR2689" s="22">
        <v>1.5253717720042899E-6</v>
      </c>
      <c r="AS2689" s="20">
        <v>12</v>
      </c>
      <c r="AT2689" s="20">
        <v>0</v>
      </c>
      <c r="AU2689" s="20">
        <v>7</v>
      </c>
      <c r="AV2689" s="21">
        <v>5</v>
      </c>
      <c r="AW2689" s="15"/>
      <c r="AX2689" s="25">
        <v>2.5437240289920698E-3</v>
      </c>
      <c r="AY2689" s="26">
        <v>-4.8031580033784804</v>
      </c>
      <c r="AZ2689" s="26">
        <v>0.59921688954818797</v>
      </c>
      <c r="BA2689" s="26">
        <v>-9.5898778676783003</v>
      </c>
      <c r="BB2689" s="85">
        <v>2.62959275723915E-4</v>
      </c>
      <c r="BC2689" s="88">
        <v>-1.42113341784551E-2</v>
      </c>
      <c r="BD2689" s="18">
        <v>43878</v>
      </c>
      <c r="BE2689" s="18">
        <v>43879</v>
      </c>
      <c r="BF2689" s="20">
        <v>3</v>
      </c>
      <c r="BG2689" s="18">
        <v>43881</v>
      </c>
    </row>
    <row r="2690" spans="2:59" x14ac:dyDescent="0.25">
      <c r="B2690" s="14" t="s">
        <v>8260</v>
      </c>
      <c r="C2690" s="14" t="s">
        <v>8261</v>
      </c>
      <c r="D2690" s="14" t="s">
        <v>8246</v>
      </c>
      <c r="E2690" s="16" t="s">
        <v>51</v>
      </c>
      <c r="F2690" s="16" t="s">
        <v>431</v>
      </c>
      <c r="G2690" s="81" t="s">
        <v>703</v>
      </c>
      <c r="H2690" s="82" t="s">
        <v>704</v>
      </c>
      <c r="I2690" s="17" t="s">
        <v>31</v>
      </c>
      <c r="J2690" s="17" t="s">
        <v>8262</v>
      </c>
      <c r="L2690" s="18">
        <v>44022</v>
      </c>
      <c r="M2690" s="83">
        <v>1475.07279999927</v>
      </c>
      <c r="N2690" s="84">
        <v>1475.07279999927</v>
      </c>
      <c r="O2690" s="84">
        <v>1475.07279999927</v>
      </c>
      <c r="P2690" s="85">
        <f t="shared" si="41"/>
        <v>1</v>
      </c>
      <c r="Q2690" s="18">
        <v>44022</v>
      </c>
      <c r="R2690" s="86">
        <v>58411020.490999997</v>
      </c>
      <c r="S2690" s="86">
        <v>38985959.278624997</v>
      </c>
      <c r="T2690" s="15"/>
      <c r="U2690" s="19">
        <v>6.7793735070154097E-8</v>
      </c>
      <c r="V2690" s="51">
        <v>4.1919694740499801E-2</v>
      </c>
      <c r="W2690" s="19">
        <v>3.1184990803012599E-6</v>
      </c>
      <c r="X2690" s="51">
        <v>0.78922910097389798</v>
      </c>
      <c r="Y2690" s="19">
        <v>7.9547966524842195E-3</v>
      </c>
      <c r="Z2690" s="51">
        <v>20.1271531234961</v>
      </c>
      <c r="AA2690" s="19">
        <v>1.75420418981957E-2</v>
      </c>
      <c r="AB2690" s="51">
        <v>22.330871092970501</v>
      </c>
      <c r="AC2690" s="19">
        <v>4.57261791616475E-2</v>
      </c>
      <c r="AD2690" s="51">
        <v>28.858473414409701</v>
      </c>
      <c r="AE2690" s="19">
        <v>7.0728391099692103E-2</v>
      </c>
      <c r="AF2690" s="87">
        <v>24.850071158580199</v>
      </c>
      <c r="AG2690" s="19">
        <v>1.49145489558578E-6</v>
      </c>
      <c r="AH2690" s="51">
        <v>-1.7986718463362199</v>
      </c>
      <c r="AI2690" s="19">
        <v>8.47301134490408E-3</v>
      </c>
      <c r="AJ2690" s="51">
        <v>14.5742183414841</v>
      </c>
      <c r="AK2690" s="19">
        <v>0.47507280000019803</v>
      </c>
      <c r="AL2690" s="19">
        <v>3.3269226225456798E-2</v>
      </c>
      <c r="AM2690" s="51">
        <v>-14.945390637673</v>
      </c>
      <c r="AN2690" s="15"/>
      <c r="AO2690" s="22">
        <v>1.68564183877606E-3</v>
      </c>
      <c r="AP2690" s="22">
        <v>-1.4091559114604E-4</v>
      </c>
      <c r="AQ2690" s="22">
        <v>2.4161137152987101E-3</v>
      </c>
      <c r="AR2690" s="22">
        <v>1.49145489558578E-6</v>
      </c>
      <c r="AS2690" s="20">
        <v>12</v>
      </c>
      <c r="AT2690" s="20">
        <v>0</v>
      </c>
      <c r="AU2690" s="20">
        <v>7</v>
      </c>
      <c r="AV2690" s="21">
        <v>5</v>
      </c>
      <c r="AW2690" s="15"/>
      <c r="AX2690" s="25">
        <v>2.5506855137018601E-3</v>
      </c>
      <c r="AY2690" s="26">
        <v>-4.65346231714648</v>
      </c>
      <c r="AZ2690" s="26">
        <v>0.60047922086505401</v>
      </c>
      <c r="BA2690" s="26">
        <v>-9.41431580204517</v>
      </c>
      <c r="BB2690" s="85">
        <v>2.6367892027195699E-4</v>
      </c>
      <c r="BC2690" s="88">
        <v>-1.40915590797164E-2</v>
      </c>
      <c r="BD2690" s="18">
        <v>43878</v>
      </c>
      <c r="BE2690" s="18">
        <v>43879</v>
      </c>
      <c r="BF2690" s="20">
        <v>3</v>
      </c>
      <c r="BG2690" s="18">
        <v>43881</v>
      </c>
    </row>
    <row r="2691" spans="2:59" x14ac:dyDescent="0.25">
      <c r="B2691" s="14" t="s">
        <v>8263</v>
      </c>
      <c r="C2691" s="14" t="s">
        <v>8264</v>
      </c>
      <c r="D2691" s="14" t="s">
        <v>8246</v>
      </c>
      <c r="E2691" s="16" t="s">
        <v>55</v>
      </c>
      <c r="F2691" s="16" t="s">
        <v>431</v>
      </c>
      <c r="G2691" s="81" t="s">
        <v>703</v>
      </c>
      <c r="H2691" s="82" t="s">
        <v>704</v>
      </c>
      <c r="I2691" s="17" t="s">
        <v>31</v>
      </c>
      <c r="J2691" s="17" t="s">
        <v>8265</v>
      </c>
      <c r="L2691" s="18">
        <v>44022</v>
      </c>
      <c r="M2691" s="83">
        <v>1325.50520000048</v>
      </c>
      <c r="N2691" s="84">
        <v>1325.50520000048</v>
      </c>
      <c r="O2691" s="84">
        <v>1325.50520000048</v>
      </c>
      <c r="P2691" s="85">
        <f t="shared" si="41"/>
        <v>1</v>
      </c>
      <c r="Q2691" s="18">
        <v>44022</v>
      </c>
      <c r="R2691" s="86">
        <v>108856312.139</v>
      </c>
      <c r="S2691" s="86">
        <v>90298011.17475</v>
      </c>
      <c r="T2691" s="15"/>
      <c r="U2691" s="19">
        <v>7.5442585512064397E-8</v>
      </c>
      <c r="V2691" s="51">
        <v>4.1920459625543999E-2</v>
      </c>
      <c r="W2691" s="19">
        <v>3.0931696528568902E-6</v>
      </c>
      <c r="X2691" s="51">
        <v>0.78922656803115399</v>
      </c>
      <c r="Y2691" s="19">
        <v>8.1456786483613507E-3</v>
      </c>
      <c r="Z2691" s="51">
        <v>20.1462413230911</v>
      </c>
      <c r="AA2691" s="19">
        <v>1.8039934813714398E-2</v>
      </c>
      <c r="AB2691" s="51">
        <v>22.3806603845442</v>
      </c>
      <c r="AC2691" s="19">
        <v>4.6860630898663699E-2</v>
      </c>
      <c r="AD2691" s="51">
        <v>28.971918588125799</v>
      </c>
      <c r="AE2691" s="19">
        <v>7.2518036720794002E-2</v>
      </c>
      <c r="AF2691" s="87">
        <v>25.029035720683201</v>
      </c>
      <c r="AG2691" s="19">
        <v>1.5088608051883099E-6</v>
      </c>
      <c r="AH2691" s="51">
        <v>-1.7986701057452601</v>
      </c>
      <c r="AI2691" s="19">
        <v>8.6804008496983408E-3</v>
      </c>
      <c r="AJ2691" s="51">
        <v>14.5949572919635</v>
      </c>
      <c r="AK2691" s="19">
        <v>0.32550520000048</v>
      </c>
      <c r="AL2691" s="19">
        <v>3.3755919122995699E-2</v>
      </c>
      <c r="AM2691" s="51">
        <v>44.659443109238097</v>
      </c>
      <c r="AN2691" s="15"/>
      <c r="AO2691" s="22">
        <v>1.6872274572961E-3</v>
      </c>
      <c r="AP2691" s="22">
        <v>-1.39317307912279E-4</v>
      </c>
      <c r="AQ2691" s="22">
        <v>2.4667104426043798E-3</v>
      </c>
      <c r="AR2691" s="22">
        <v>1.5088608051883099E-6</v>
      </c>
      <c r="AS2691" s="20">
        <v>12</v>
      </c>
      <c r="AT2691" s="20">
        <v>0</v>
      </c>
      <c r="AU2691" s="20">
        <v>7</v>
      </c>
      <c r="AV2691" s="21">
        <v>5</v>
      </c>
      <c r="AW2691" s="15"/>
      <c r="AX2691" s="25">
        <v>2.5598752675478E-3</v>
      </c>
      <c r="AY2691" s="26">
        <v>-4.45820509729674</v>
      </c>
      <c r="AZ2691" s="26">
        <v>0.60213380832829</v>
      </c>
      <c r="BA2691" s="26">
        <v>-9.1764415363140905</v>
      </c>
      <c r="BB2691" s="85">
        <v>2.6462889787893601E-4</v>
      </c>
      <c r="BC2691" s="88">
        <v>-1.3931730802909201E-2</v>
      </c>
      <c r="BD2691" s="18">
        <v>43878</v>
      </c>
      <c r="BE2691" s="18">
        <v>43879</v>
      </c>
      <c r="BF2691" s="20">
        <v>3</v>
      </c>
      <c r="BG2691" s="18">
        <v>43881</v>
      </c>
    </row>
    <row r="2692" spans="2:59" x14ac:dyDescent="0.25">
      <c r="B2692" s="14" t="s">
        <v>8266</v>
      </c>
      <c r="C2692" s="14" t="s">
        <v>8267</v>
      </c>
      <c r="D2692" s="14" t="s">
        <v>8246</v>
      </c>
      <c r="E2692" s="16" t="s">
        <v>8268</v>
      </c>
      <c r="F2692" s="16" t="s">
        <v>431</v>
      </c>
      <c r="G2692" s="81" t="s">
        <v>703</v>
      </c>
      <c r="H2692" s="82" t="s">
        <v>704</v>
      </c>
      <c r="I2692" s="17" t="s">
        <v>31</v>
      </c>
      <c r="J2692" s="17" t="s">
        <v>8269</v>
      </c>
      <c r="L2692" s="18">
        <v>44022</v>
      </c>
      <c r="M2692" s="83">
        <v>1083.27339999937</v>
      </c>
      <c r="N2692" s="84">
        <v>1083.27339999937</v>
      </c>
      <c r="O2692" s="84">
        <v>1083.27339999937</v>
      </c>
      <c r="P2692" s="85">
        <f t="shared" si="41"/>
        <v>1</v>
      </c>
      <c r="Q2692" s="18">
        <v>44022</v>
      </c>
      <c r="R2692" s="86">
        <v>224027.53899999999</v>
      </c>
      <c r="S2692" s="86">
        <v>2024662.45916406</v>
      </c>
      <c r="T2692" s="15"/>
      <c r="U2692" s="19">
        <v>0</v>
      </c>
      <c r="V2692" s="51">
        <v>4.1912915366992799E-2</v>
      </c>
      <c r="W2692" s="19">
        <v>3.0463324947049799E-6</v>
      </c>
      <c r="X2692" s="51">
        <v>0.78922188431533902</v>
      </c>
      <c r="Y2692" s="19">
        <v>1.0174072569498101E-2</v>
      </c>
      <c r="Z2692" s="51">
        <v>20.349080715212001</v>
      </c>
      <c r="AA2692" s="19">
        <v>2.3152160525569301E-2</v>
      </c>
      <c r="AB2692" s="51">
        <v>22.8918829557078</v>
      </c>
      <c r="AC2692" s="19">
        <v>5.8396323611305E-2</v>
      </c>
      <c r="AD2692" s="51">
        <v>30.125487859389999</v>
      </c>
      <c r="AE2692" s="19"/>
      <c r="AF2692" s="87"/>
      <c r="AG2692" s="19">
        <v>1.47700666275341E-6</v>
      </c>
      <c r="AH2692" s="51">
        <v>-1.7986732911595</v>
      </c>
      <c r="AI2692" s="19">
        <v>1.08741864187323E-2</v>
      </c>
      <c r="AJ2692" s="51">
        <v>14.814335848874199</v>
      </c>
      <c r="AK2692" s="19">
        <v>8.3199092541763095E-2</v>
      </c>
      <c r="AL2692" s="19">
        <v>2.8730631345751999E-2</v>
      </c>
      <c r="AM2692" s="51">
        <v>34.734388634155003</v>
      </c>
      <c r="AN2692" s="15"/>
      <c r="AO2692" s="22">
        <v>1.70355083355389E-3</v>
      </c>
      <c r="AP2692" s="22">
        <v>-1.23035886645084E-4</v>
      </c>
      <c r="AQ2692" s="22">
        <v>2.9722278522967801E-3</v>
      </c>
      <c r="AR2692" s="22">
        <v>1.47700666275341E-6</v>
      </c>
      <c r="AS2692" s="20">
        <v>12</v>
      </c>
      <c r="AT2692" s="20">
        <v>0</v>
      </c>
      <c r="AU2692" s="20">
        <v>7</v>
      </c>
      <c r="AV2692" s="21">
        <v>5</v>
      </c>
      <c r="AW2692" s="15"/>
      <c r="AX2692" s="25">
        <v>2.6583870208833102E-3</v>
      </c>
      <c r="AY2692" s="26">
        <v>-2.51659798895707</v>
      </c>
      <c r="AZ2692" s="26">
        <v>0.61913839884437005</v>
      </c>
      <c r="BA2692" s="26">
        <v>-6.1989394707052297</v>
      </c>
      <c r="BB2692" s="85">
        <v>2.7481220115845403E-4</v>
      </c>
      <c r="BC2692" s="88">
        <v>-1.23035886769003E-2</v>
      </c>
      <c r="BD2692" s="18">
        <v>43878</v>
      </c>
      <c r="BE2692" s="18">
        <v>43879</v>
      </c>
      <c r="BF2692" s="20">
        <v>3</v>
      </c>
      <c r="BG2692" s="18">
        <v>43881</v>
      </c>
    </row>
    <row r="2693" spans="2:59" x14ac:dyDescent="0.25">
      <c r="B2693" s="14" t="s">
        <v>8270</v>
      </c>
      <c r="C2693" s="14" t="s">
        <v>8271</v>
      </c>
      <c r="D2693" s="14" t="s">
        <v>8246</v>
      </c>
      <c r="E2693" s="16" t="s">
        <v>8272</v>
      </c>
      <c r="F2693" s="16" t="s">
        <v>431</v>
      </c>
      <c r="G2693" s="81" t="s">
        <v>703</v>
      </c>
      <c r="H2693" s="82" t="s">
        <v>704</v>
      </c>
      <c r="I2693" s="17" t="s">
        <v>31</v>
      </c>
      <c r="J2693" s="17" t="s">
        <v>8273</v>
      </c>
      <c r="L2693" s="18">
        <v>44022</v>
      </c>
      <c r="M2693" s="83">
        <v>1074.24899999984</v>
      </c>
      <c r="N2693" s="84">
        <v>1074.24899999984</v>
      </c>
      <c r="O2693" s="84">
        <v>1074.24899999984</v>
      </c>
      <c r="P2693" s="85">
        <f t="shared" si="41"/>
        <v>1</v>
      </c>
      <c r="Q2693" s="18">
        <v>44022</v>
      </c>
      <c r="R2693" s="86">
        <v>0</v>
      </c>
      <c r="S2693" s="86">
        <v>802061.29831347696</v>
      </c>
      <c r="T2693" s="15"/>
      <c r="U2693" s="19">
        <v>0</v>
      </c>
      <c r="V2693" s="51">
        <v>4.1912915366992799E-2</v>
      </c>
      <c r="W2693" s="19">
        <v>0</v>
      </c>
      <c r="X2693" s="51">
        <v>0.78891725106586796</v>
      </c>
      <c r="Y2693" s="19">
        <v>2.1660053025698298E-3</v>
      </c>
      <c r="Z2693" s="51">
        <v>19.5482739885047</v>
      </c>
      <c r="AA2693" s="19">
        <v>1.50411426311621E-2</v>
      </c>
      <c r="AB2693" s="51">
        <v>22.080781166267101</v>
      </c>
      <c r="AC2693" s="19">
        <v>5.0006040533844498E-2</v>
      </c>
      <c r="AD2693" s="51">
        <v>29.286459551629399</v>
      </c>
      <c r="AE2693" s="19"/>
      <c r="AF2693" s="87"/>
      <c r="AG2693" s="19">
        <v>0</v>
      </c>
      <c r="AH2693" s="51">
        <v>-1.79882099182578</v>
      </c>
      <c r="AI2693" s="19">
        <v>2.8605708357645199E-3</v>
      </c>
      <c r="AJ2693" s="51">
        <v>14.012974290570099</v>
      </c>
      <c r="AK2693" s="19">
        <v>7.4174452292936593E-2</v>
      </c>
      <c r="AL2693" s="19">
        <v>2.5831836388533699E-2</v>
      </c>
      <c r="AM2693" s="51">
        <v>34.070495858788497</v>
      </c>
      <c r="AN2693" s="15"/>
      <c r="AO2693" s="22">
        <v>1.22340880989213E-3</v>
      </c>
      <c r="AP2693" s="22">
        <v>-1.0079818093799999E-4</v>
      </c>
      <c r="AQ2693" s="22">
        <v>2.8605708357645199E-3</v>
      </c>
      <c r="AR2693" s="22">
        <v>0</v>
      </c>
      <c r="AS2693" s="20">
        <v>6</v>
      </c>
      <c r="AT2693" s="20">
        <v>0</v>
      </c>
      <c r="AU2693" s="20">
        <v>7</v>
      </c>
      <c r="AV2693" s="21">
        <v>5</v>
      </c>
      <c r="AW2693" s="15"/>
      <c r="AX2693" s="25">
        <v>1.88423781325355E-3</v>
      </c>
      <c r="AY2693" s="26">
        <v>-7.5080833496977002</v>
      </c>
      <c r="AZ2693" s="26">
        <v>0.59155402146825498</v>
      </c>
      <c r="BA2693" s="26">
        <v>-10.6633666143462</v>
      </c>
      <c r="BB2693" s="85">
        <v>1.9475425516986901E-4</v>
      </c>
      <c r="BC2693" s="88">
        <v>-1.0079818087447699E-2</v>
      </c>
      <c r="BD2693" s="18">
        <v>43760</v>
      </c>
      <c r="BE2693" s="18">
        <v>43761</v>
      </c>
      <c r="BF2693" s="20">
        <v>4</v>
      </c>
      <c r="BG2693" s="18">
        <v>43766</v>
      </c>
    </row>
    <row r="2694" spans="2:59" x14ac:dyDescent="0.25">
      <c r="B2694" s="14" t="s">
        <v>8274</v>
      </c>
      <c r="C2694" s="14" t="s">
        <v>8275</v>
      </c>
      <c r="D2694" s="14" t="s">
        <v>8246</v>
      </c>
      <c r="E2694" s="16" t="s">
        <v>458</v>
      </c>
      <c r="F2694" s="16" t="s">
        <v>431</v>
      </c>
      <c r="G2694" s="81" t="s">
        <v>703</v>
      </c>
      <c r="H2694" s="82" t="s">
        <v>704</v>
      </c>
      <c r="I2694" s="17" t="s">
        <v>31</v>
      </c>
      <c r="J2694" s="17" t="s">
        <v>8276</v>
      </c>
      <c r="L2694" s="18">
        <v>44022</v>
      </c>
      <c r="M2694" s="83">
        <v>1157.2062999997299</v>
      </c>
      <c r="N2694" s="84">
        <v>1157.2062999997299</v>
      </c>
      <c r="O2694" s="84">
        <v>1157.2062999997299</v>
      </c>
      <c r="P2694" s="85">
        <f t="shared" si="41"/>
        <v>1</v>
      </c>
      <c r="Q2694" s="18">
        <v>44022</v>
      </c>
      <c r="R2694" s="86">
        <v>12911065.505999999</v>
      </c>
      <c r="S2694" s="86">
        <v>8930577.9755312502</v>
      </c>
      <c r="T2694" s="15"/>
      <c r="U2694" s="19">
        <v>8.6414729594253004E-8</v>
      </c>
      <c r="V2694" s="51">
        <v>4.1921556839952197E-2</v>
      </c>
      <c r="W2694" s="19">
        <v>3.1973650038708001E-6</v>
      </c>
      <c r="X2694" s="51">
        <v>0.78923698756625504</v>
      </c>
      <c r="Y2694" s="19">
        <v>8.1295465533912595E-3</v>
      </c>
      <c r="Z2694" s="51">
        <v>20.144628113601399</v>
      </c>
      <c r="AA2694" s="19">
        <v>1.7998022603933399E-2</v>
      </c>
      <c r="AB2694" s="51">
        <v>22.376469163544201</v>
      </c>
      <c r="AC2694" s="19">
        <v>4.6765050467001898E-2</v>
      </c>
      <c r="AD2694" s="51">
        <v>28.962360544945099</v>
      </c>
      <c r="AE2694" s="19">
        <v>7.2267588053364307E-2</v>
      </c>
      <c r="AF2694" s="87">
        <v>25.003990853932901</v>
      </c>
      <c r="AG2694" s="19">
        <v>1.5554724086541699E-6</v>
      </c>
      <c r="AH2694" s="51">
        <v>-1.79866544458491</v>
      </c>
      <c r="AI2694" s="19">
        <v>8.6628430308337608E-3</v>
      </c>
      <c r="AJ2694" s="51">
        <v>14.593201510084301</v>
      </c>
      <c r="AK2694" s="19">
        <v>0.15720630000039801</v>
      </c>
      <c r="AL2694" s="19">
        <v>1.8920631386208701E-2</v>
      </c>
      <c r="AM2694" s="51">
        <v>22.018663248687499</v>
      </c>
      <c r="AN2694" s="15"/>
      <c r="AO2694" s="22">
        <v>1.68711318656278E-3</v>
      </c>
      <c r="AP2694" s="22">
        <v>-1.3942379428044701E-4</v>
      </c>
      <c r="AQ2694" s="22">
        <v>2.4623721219541E-3</v>
      </c>
      <c r="AR2694" s="22">
        <v>1.5554724086541699E-6</v>
      </c>
      <c r="AS2694" s="20">
        <v>12</v>
      </c>
      <c r="AT2694" s="20">
        <v>0</v>
      </c>
      <c r="AU2694" s="20">
        <v>7</v>
      </c>
      <c r="AV2694" s="21">
        <v>5</v>
      </c>
      <c r="AW2694" s="15"/>
      <c r="AX2694" s="25">
        <v>2.5591297088521999E-3</v>
      </c>
      <c r="AY2694" s="26">
        <v>-4.4746483916169399</v>
      </c>
      <c r="AZ2694" s="26">
        <v>0.60199400726924102</v>
      </c>
      <c r="BA2694" s="26">
        <v>-9.1968871380668098</v>
      </c>
      <c r="BB2694" s="85">
        <v>2.6455183066929102E-4</v>
      </c>
      <c r="BC2694" s="88">
        <v>-1.3942379417940701E-2</v>
      </c>
      <c r="BD2694" s="18">
        <v>43878</v>
      </c>
      <c r="BE2694" s="18">
        <v>43879</v>
      </c>
      <c r="BF2694" s="20">
        <v>3</v>
      </c>
      <c r="BG2694" s="18">
        <v>43881</v>
      </c>
    </row>
    <row r="2695" spans="2:59" x14ac:dyDescent="0.25">
      <c r="B2695" s="14" t="s">
        <v>8277</v>
      </c>
      <c r="C2695" s="14" t="s">
        <v>8278</v>
      </c>
      <c r="D2695" s="14" t="s">
        <v>8246</v>
      </c>
      <c r="E2695" s="16" t="s">
        <v>59</v>
      </c>
      <c r="F2695" s="16" t="s">
        <v>431</v>
      </c>
      <c r="G2695" s="81" t="s">
        <v>703</v>
      </c>
      <c r="H2695" s="82" t="s">
        <v>704</v>
      </c>
      <c r="I2695" s="17" t="s">
        <v>31</v>
      </c>
      <c r="J2695" s="17" t="s">
        <v>8279</v>
      </c>
      <c r="L2695" s="18">
        <v>44022</v>
      </c>
      <c r="M2695" s="83">
        <v>1182.8346999995399</v>
      </c>
      <c r="N2695" s="84">
        <v>1182.8346999995399</v>
      </c>
      <c r="O2695" s="84">
        <v>1182.8346999995399</v>
      </c>
      <c r="P2695" s="85">
        <f t="shared" ref="P2695:P2758" si="42">IFERROR(N2695/O2695,"")</f>
        <v>1</v>
      </c>
      <c r="Q2695" s="18">
        <v>44022</v>
      </c>
      <c r="R2695" s="86">
        <v>42052312.204000004</v>
      </c>
      <c r="S2695" s="86">
        <v>25150070.996406201</v>
      </c>
      <c r="T2695" s="15"/>
      <c r="U2695" s="19">
        <v>2.6208290364593301E-6</v>
      </c>
      <c r="V2695" s="51">
        <v>4.2174998270638801E-2</v>
      </c>
      <c r="W2695" s="19">
        <v>7.5417745392769602E-5</v>
      </c>
      <c r="X2695" s="51">
        <v>0.79645902560514503</v>
      </c>
      <c r="Y2695" s="19">
        <v>9.07578518490482E-3</v>
      </c>
      <c r="Z2695" s="51">
        <v>20.2392519767454</v>
      </c>
      <c r="AA2695" s="19">
        <v>2.0202311188768401E-2</v>
      </c>
      <c r="AB2695" s="51">
        <v>22.596898022049601</v>
      </c>
      <c r="AC2695" s="19">
        <v>5.1583979691713501E-2</v>
      </c>
      <c r="AD2695" s="51">
        <v>29.444253467430801</v>
      </c>
      <c r="AE2695" s="19">
        <v>7.9824614897006499E-2</v>
      </c>
      <c r="AF2695" s="87">
        <v>25.759693538304401</v>
      </c>
      <c r="AG2695" s="19">
        <v>2.3757052986184101E-5</v>
      </c>
      <c r="AH2695" s="51">
        <v>-1.7964452865271601</v>
      </c>
      <c r="AI2695" s="19">
        <v>9.6766662518348295E-3</v>
      </c>
      <c r="AJ2695" s="51">
        <v>14.694583832184399</v>
      </c>
      <c r="AK2695" s="19">
        <v>0.18283469999907501</v>
      </c>
      <c r="AL2695" s="19">
        <v>2.1789936687127899E-2</v>
      </c>
      <c r="AM2695" s="51">
        <v>24.581503248540699</v>
      </c>
      <c r="AN2695" s="15"/>
      <c r="AO2695" s="22">
        <v>1.6937688924372201E-3</v>
      </c>
      <c r="AP2695" s="22">
        <v>-1.3275454239192199E-4</v>
      </c>
      <c r="AQ2695" s="22">
        <v>2.66880409981241E-3</v>
      </c>
      <c r="AR2695" s="22">
        <v>2.3757052986184101E-5</v>
      </c>
      <c r="AS2695" s="20">
        <v>12</v>
      </c>
      <c r="AT2695" s="20">
        <v>0</v>
      </c>
      <c r="AU2695" s="20">
        <v>7</v>
      </c>
      <c r="AV2695" s="21">
        <v>5</v>
      </c>
      <c r="AW2695" s="15"/>
      <c r="AX2695" s="25">
        <v>2.59406521037363E-3</v>
      </c>
      <c r="AY2695" s="26">
        <v>-3.6325394254890901</v>
      </c>
      <c r="AZ2695" s="26">
        <v>0.60931628225989698</v>
      </c>
      <c r="BA2695" s="26">
        <v>-8.0763981110649201</v>
      </c>
      <c r="BB2695" s="85">
        <v>2.6816361181033701E-4</v>
      </c>
      <c r="BC2695" s="88">
        <v>-1.32754542228213E-2</v>
      </c>
      <c r="BD2695" s="18">
        <v>43878</v>
      </c>
      <c r="BE2695" s="18">
        <v>43879</v>
      </c>
      <c r="BF2695" s="20">
        <v>3</v>
      </c>
      <c r="BG2695" s="18">
        <v>43881</v>
      </c>
    </row>
    <row r="2696" spans="2:59" x14ac:dyDescent="0.25">
      <c r="B2696" s="14" t="s">
        <v>8280</v>
      </c>
      <c r="C2696" s="14" t="s">
        <v>8281</v>
      </c>
      <c r="D2696" s="14" t="s">
        <v>8246</v>
      </c>
      <c r="E2696" s="16" t="s">
        <v>320</v>
      </c>
      <c r="F2696" s="16" t="s">
        <v>431</v>
      </c>
      <c r="G2696" s="81" t="s">
        <v>703</v>
      </c>
      <c r="H2696" s="82" t="s">
        <v>704</v>
      </c>
      <c r="I2696" s="17" t="s">
        <v>31</v>
      </c>
      <c r="J2696" s="17" t="s">
        <v>8282</v>
      </c>
      <c r="L2696" s="18">
        <v>44022</v>
      </c>
      <c r="M2696" s="83">
        <v>1118.3355000000399</v>
      </c>
      <c r="N2696" s="84">
        <v>1118.3355000000399</v>
      </c>
      <c r="O2696" s="84">
        <v>1118.3355000000399</v>
      </c>
      <c r="P2696" s="85">
        <f t="shared" si="42"/>
        <v>1</v>
      </c>
      <c r="Q2696" s="18">
        <v>44022</v>
      </c>
      <c r="R2696" s="86">
        <v>3214450.6209999998</v>
      </c>
      <c r="S2696" s="86">
        <v>4174240.82243359</v>
      </c>
      <c r="T2696" s="15"/>
      <c r="U2696" s="19">
        <v>6.7958608269691501E-6</v>
      </c>
      <c r="V2696" s="51">
        <v>4.25925014496897E-2</v>
      </c>
      <c r="W2696" s="19">
        <v>1.99979984245147E-4</v>
      </c>
      <c r="X2696" s="51">
        <v>0.80891524949038296</v>
      </c>
      <c r="Y2696" s="19">
        <v>9.8204016085219302E-3</v>
      </c>
      <c r="Z2696" s="51">
        <v>20.313713619107101</v>
      </c>
      <c r="AA2696" s="19">
        <v>2.1423362113637299E-2</v>
      </c>
      <c r="AB2696" s="51">
        <v>22.719003114529201</v>
      </c>
      <c r="AC2696" s="19">
        <v>5.4724635352613397E-2</v>
      </c>
      <c r="AD2696" s="51">
        <v>29.758319033513501</v>
      </c>
      <c r="AE2696" s="19">
        <v>8.4370731510716696E-2</v>
      </c>
      <c r="AF2696" s="87">
        <v>26.214305199682698</v>
      </c>
      <c r="AG2696" s="19">
        <v>6.5279842601739801E-5</v>
      </c>
      <c r="AH2696" s="51">
        <v>-1.7922930075656001</v>
      </c>
      <c r="AI2696" s="19">
        <v>1.04636546420807E-2</v>
      </c>
      <c r="AJ2696" s="51">
        <v>14.7732826712017</v>
      </c>
      <c r="AK2696" s="19">
        <v>0.118111877624033</v>
      </c>
      <c r="AL2696" s="19">
        <v>2.8077541001039201E-2</v>
      </c>
      <c r="AM2696" s="51">
        <v>14.5460376898991</v>
      </c>
      <c r="AN2696" s="15"/>
      <c r="AO2696" s="22">
        <v>1.6979442170850199E-3</v>
      </c>
      <c r="AP2696" s="22">
        <v>-1.2861229242844299E-4</v>
      </c>
      <c r="AQ2696" s="22">
        <v>2.7978193538729101E-3</v>
      </c>
      <c r="AR2696" s="22">
        <v>6.5279842601739801E-5</v>
      </c>
      <c r="AS2696" s="20">
        <v>12</v>
      </c>
      <c r="AT2696" s="20">
        <v>0</v>
      </c>
      <c r="AU2696" s="20">
        <v>7</v>
      </c>
      <c r="AV2696" s="21">
        <v>5</v>
      </c>
      <c r="AW2696" s="15"/>
      <c r="AX2696" s="25">
        <v>2.6083619350038101E-3</v>
      </c>
      <c r="AY2696" s="26">
        <v>-3.1852114643188498</v>
      </c>
      <c r="AZ2696" s="26">
        <v>0.61337038609690397</v>
      </c>
      <c r="BA2696" s="26">
        <v>-7.4284034287047698</v>
      </c>
      <c r="BB2696" s="85">
        <v>2.69642254773146E-4</v>
      </c>
      <c r="BC2696" s="88">
        <v>-1.28612292612758E-2</v>
      </c>
      <c r="BD2696" s="18">
        <v>43878</v>
      </c>
      <c r="BE2696" s="18">
        <v>43879</v>
      </c>
      <c r="BF2696" s="20">
        <v>3</v>
      </c>
      <c r="BG2696" s="18">
        <v>43881</v>
      </c>
    </row>
    <row r="2697" spans="2:59" x14ac:dyDescent="0.25">
      <c r="B2697" s="14" t="s">
        <v>8283</v>
      </c>
      <c r="C2697" s="14" t="s">
        <v>8284</v>
      </c>
      <c r="D2697" s="14" t="s">
        <v>8246</v>
      </c>
      <c r="E2697" s="16" t="s">
        <v>6684</v>
      </c>
      <c r="F2697" s="16" t="s">
        <v>431</v>
      </c>
      <c r="G2697" s="81" t="s">
        <v>703</v>
      </c>
      <c r="H2697" s="82" t="s">
        <v>704</v>
      </c>
      <c r="I2697" s="17" t="s">
        <v>31</v>
      </c>
      <c r="J2697" s="17" t="s">
        <v>8285</v>
      </c>
      <c r="L2697" s="18">
        <v>44022</v>
      </c>
      <c r="M2697" s="83">
        <v>1000.76910000015</v>
      </c>
      <c r="N2697" s="84">
        <v>1000.76910000015</v>
      </c>
      <c r="O2697" s="84">
        <v>1000.76910000015</v>
      </c>
      <c r="P2697" s="85">
        <f t="shared" si="42"/>
        <v>1</v>
      </c>
      <c r="Q2697" s="18">
        <v>44022</v>
      </c>
      <c r="R2697" s="86">
        <v>0</v>
      </c>
      <c r="S2697" s="86">
        <v>0</v>
      </c>
      <c r="T2697" s="15"/>
      <c r="U2697" s="19">
        <v>0</v>
      </c>
      <c r="V2697" s="51">
        <v>4.1912915366992799E-2</v>
      </c>
      <c r="W2697" s="19">
        <v>0</v>
      </c>
      <c r="X2697" s="51">
        <v>0.78891725106586796</v>
      </c>
      <c r="Y2697" s="19">
        <v>0</v>
      </c>
      <c r="Z2697" s="51">
        <v>19.3316734582477</v>
      </c>
      <c r="AA2697" s="19">
        <v>0</v>
      </c>
      <c r="AB2697" s="51">
        <v>20.576666903158198</v>
      </c>
      <c r="AC2697" s="19">
        <v>0</v>
      </c>
      <c r="AD2697" s="51">
        <v>24.2858554982522</v>
      </c>
      <c r="AE2697" s="19"/>
      <c r="AF2697" s="87"/>
      <c r="AG2697" s="19">
        <v>0</v>
      </c>
      <c r="AH2697" s="51">
        <v>-1.79882099182578</v>
      </c>
      <c r="AI2697" s="19">
        <v>0</v>
      </c>
      <c r="AJ2697" s="51">
        <v>13.726917206993701</v>
      </c>
      <c r="AK2697" s="19">
        <v>7.69100000979961E-4</v>
      </c>
      <c r="AL2697" s="19">
        <v>3.3582536707399402E-4</v>
      </c>
      <c r="AM2697" s="51">
        <v>28.932018053077599</v>
      </c>
      <c r="AN2697" s="15"/>
      <c r="AO2697" s="22">
        <v>0</v>
      </c>
      <c r="AP2697" s="22">
        <v>0</v>
      </c>
      <c r="AQ2697" s="22">
        <v>0</v>
      </c>
      <c r="AR2697" s="22">
        <v>0</v>
      </c>
      <c r="AS2697" s="20">
        <v>0</v>
      </c>
      <c r="AT2697" s="20">
        <v>0</v>
      </c>
      <c r="AU2697" s="20">
        <v>7</v>
      </c>
      <c r="AV2697" s="21">
        <v>5</v>
      </c>
      <c r="AW2697" s="15"/>
      <c r="AX2697" s="25">
        <v>0</v>
      </c>
      <c r="AY2697" s="26">
        <v>-115.173126170179</v>
      </c>
      <c r="AZ2697" s="26">
        <v>0.54146558877982898</v>
      </c>
      <c r="BA2697" s="26">
        <v>-15.964106449086101</v>
      </c>
      <c r="BB2697" s="85">
        <v>0</v>
      </c>
      <c r="BC2697" s="88">
        <v>0</v>
      </c>
      <c r="BD2697" s="18">
        <v>43657</v>
      </c>
      <c r="BE2697" s="18"/>
      <c r="BF2697" s="20"/>
      <c r="BG2697" s="18"/>
    </row>
    <row r="2698" spans="2:59" x14ac:dyDescent="0.25">
      <c r="B2698" s="14" t="s">
        <v>8286</v>
      </c>
      <c r="C2698" s="14" t="s">
        <v>8287</v>
      </c>
      <c r="D2698" s="14" t="s">
        <v>8288</v>
      </c>
      <c r="E2698" s="16" t="s">
        <v>36</v>
      </c>
      <c r="F2698" s="16" t="s">
        <v>431</v>
      </c>
      <c r="G2698" s="81" t="s">
        <v>205</v>
      </c>
      <c r="H2698" s="82" t="s">
        <v>1222</v>
      </c>
      <c r="I2698" s="17" t="s">
        <v>31</v>
      </c>
      <c r="J2698" s="17" t="s">
        <v>8289</v>
      </c>
      <c r="L2698" s="18">
        <v>44022</v>
      </c>
      <c r="M2698" s="83">
        <v>1690.97709999979</v>
      </c>
      <c r="N2698" s="84">
        <v>1690.97709999979</v>
      </c>
      <c r="O2698" s="84">
        <v>1806.7730999998701</v>
      </c>
      <c r="P2698" s="85">
        <f t="shared" si="42"/>
        <v>0.9359100486939459</v>
      </c>
      <c r="Q2698" s="18">
        <v>43747</v>
      </c>
      <c r="R2698" s="86">
        <v>21971639.594000001</v>
      </c>
      <c r="S2698" s="86">
        <v>22050295.495312501</v>
      </c>
      <c r="T2698" s="15"/>
      <c r="U2698" s="19">
        <v>-2.1316668216968498E-3</v>
      </c>
      <c r="V2698" s="51">
        <v>-0.171253766802693</v>
      </c>
      <c r="W2698" s="19">
        <v>9.4256320207932696E-3</v>
      </c>
      <c r="X2698" s="51">
        <v>1.7314804531451999</v>
      </c>
      <c r="Y2698" s="19">
        <v>-1.9486164362206199E-2</v>
      </c>
      <c r="Z2698" s="51">
        <v>17.383057022030702</v>
      </c>
      <c r="AA2698" s="19">
        <v>-3.3671158699689799E-2</v>
      </c>
      <c r="AB2698" s="51">
        <v>17.209551033185601</v>
      </c>
      <c r="AC2698" s="19">
        <v>3.0349222435688699E-2</v>
      </c>
      <c r="AD2698" s="51">
        <v>27.320777741813799</v>
      </c>
      <c r="AE2698" s="19">
        <v>5.8186330425087397E-2</v>
      </c>
      <c r="AF2698" s="87">
        <v>23.5958650911052</v>
      </c>
      <c r="AG2698" s="19">
        <v>-1.15592220390681E-3</v>
      </c>
      <c r="AH2698" s="51">
        <v>-1.9144132122164601</v>
      </c>
      <c r="AI2698" s="19">
        <v>-1.8212206986390801E-2</v>
      </c>
      <c r="AJ2698" s="51">
        <v>11.905696508358201</v>
      </c>
      <c r="AK2698" s="19">
        <v>0.69158607098506797</v>
      </c>
      <c r="AL2698" s="19">
        <v>4.5253317757669699E-2</v>
      </c>
      <c r="AM2698" s="51">
        <v>6.7059364608139704</v>
      </c>
      <c r="AN2698" s="15"/>
      <c r="AO2698" s="22">
        <v>1.3042580920227901E-2</v>
      </c>
      <c r="AP2698" s="22">
        <v>-2.7645001177916101E-2</v>
      </c>
      <c r="AQ2698" s="22">
        <v>4.2932549962643E-2</v>
      </c>
      <c r="AR2698" s="22">
        <v>-5.2682744269986898E-2</v>
      </c>
      <c r="AS2698" s="20">
        <v>6</v>
      </c>
      <c r="AT2698" s="20">
        <v>6</v>
      </c>
      <c r="AU2698" s="20">
        <v>7</v>
      </c>
      <c r="AV2698" s="21">
        <v>5</v>
      </c>
      <c r="AW2698" s="15"/>
      <c r="AX2698" s="25">
        <v>5.49533315735607E-2</v>
      </c>
      <c r="AY2698" s="26">
        <v>-1.0041295548962801</v>
      </c>
      <c r="AZ2698" s="26">
        <v>0.43226623453256302</v>
      </c>
      <c r="BA2698" s="26">
        <v>-1.2345999873232401</v>
      </c>
      <c r="BB2698" s="85">
        <v>5.6523511854629799E-3</v>
      </c>
      <c r="BC2698" s="88">
        <v>-11.488858230208301</v>
      </c>
      <c r="BD2698" s="18">
        <v>43747</v>
      </c>
      <c r="BE2698" s="18">
        <v>43920</v>
      </c>
      <c r="BF2698" s="20"/>
      <c r="BG2698" s="18"/>
    </row>
    <row r="2699" spans="2:59" x14ac:dyDescent="0.25">
      <c r="B2699" s="14" t="s">
        <v>8290</v>
      </c>
      <c r="C2699" s="14" t="s">
        <v>8291</v>
      </c>
      <c r="D2699" s="14" t="s">
        <v>8288</v>
      </c>
      <c r="E2699" s="16" t="s">
        <v>435</v>
      </c>
      <c r="F2699" s="16" t="s">
        <v>431</v>
      </c>
      <c r="G2699" s="81" t="s">
        <v>205</v>
      </c>
      <c r="H2699" s="82" t="s">
        <v>1222</v>
      </c>
      <c r="I2699" s="17" t="s">
        <v>31</v>
      </c>
      <c r="J2699" s="17" t="s">
        <v>8292</v>
      </c>
      <c r="L2699" s="18">
        <v>44022</v>
      </c>
      <c r="M2699" s="83">
        <v>1200.72049999982</v>
      </c>
      <c r="N2699" s="84">
        <v>1200.72049999982</v>
      </c>
      <c r="O2699" s="84">
        <v>1273.8070999998599</v>
      </c>
      <c r="P2699" s="85">
        <f t="shared" si="42"/>
        <v>0.94262349456205108</v>
      </c>
      <c r="Q2699" s="18">
        <v>43747</v>
      </c>
      <c r="R2699" s="86">
        <v>23219.553</v>
      </c>
      <c r="S2699" s="86">
        <v>93239.895935058594</v>
      </c>
      <c r="T2699" s="15"/>
      <c r="U2699" s="19">
        <v>-2.1057892754470201E-3</v>
      </c>
      <c r="V2699" s="51">
        <v>-0.16866601217770899</v>
      </c>
      <c r="W2699" s="19">
        <v>1.02113995526452E-2</v>
      </c>
      <c r="X2699" s="51">
        <v>1.8100572063303799</v>
      </c>
      <c r="Y2699" s="19">
        <v>-1.48414510094881E-2</v>
      </c>
      <c r="Z2699" s="51">
        <v>17.847528357291601</v>
      </c>
      <c r="AA2699" s="19">
        <v>-2.4429946783129701E-2</v>
      </c>
      <c r="AB2699" s="51">
        <v>18.1336722248525</v>
      </c>
      <c r="AC2699" s="19">
        <v>5.0136125299104599E-2</v>
      </c>
      <c r="AD2699" s="51">
        <v>29.299468028155399</v>
      </c>
      <c r="AE2699" s="19">
        <v>8.8779290423262894E-2</v>
      </c>
      <c r="AF2699" s="87">
        <v>26.6551610909228</v>
      </c>
      <c r="AG2699" s="19">
        <v>-8.9682270299817901E-4</v>
      </c>
      <c r="AH2699" s="51">
        <v>-1.8885032621255999</v>
      </c>
      <c r="AI2699" s="19">
        <v>-1.33051559942032E-2</v>
      </c>
      <c r="AJ2699" s="51">
        <v>12.396401607576999</v>
      </c>
      <c r="AK2699" s="19">
        <v>0.20072049999900601</v>
      </c>
      <c r="AL2699" s="19">
        <v>3.7842951056518401E-2</v>
      </c>
      <c r="AM2699" s="51">
        <v>14.1586360185029</v>
      </c>
      <c r="AN2699" s="15"/>
      <c r="AO2699" s="22">
        <v>1.3068990785541201E-2</v>
      </c>
      <c r="AP2699" s="22">
        <v>-2.7619652974863101E-2</v>
      </c>
      <c r="AQ2699" s="22">
        <v>4.3745544671764898E-2</v>
      </c>
      <c r="AR2699" s="22">
        <v>-5.1919281438167701E-2</v>
      </c>
      <c r="AS2699" s="20">
        <v>6</v>
      </c>
      <c r="AT2699" s="20">
        <v>6</v>
      </c>
      <c r="AU2699" s="20">
        <v>7</v>
      </c>
      <c r="AV2699" s="21">
        <v>5</v>
      </c>
      <c r="AW2699" s="15"/>
      <c r="AX2699" s="25">
        <v>5.4960043802275302E-2</v>
      </c>
      <c r="AY2699" s="26">
        <v>-0.84950056017351006</v>
      </c>
      <c r="AZ2699" s="26">
        <v>0.46315344662843899</v>
      </c>
      <c r="BA2699" s="26">
        <v>-1.0491106573881599</v>
      </c>
      <c r="BB2699" s="85">
        <v>5.6532042680282803E-3</v>
      </c>
      <c r="BC2699" s="88">
        <v>-11.0896618491242</v>
      </c>
      <c r="BD2699" s="18">
        <v>43747</v>
      </c>
      <c r="BE2699" s="18">
        <v>43920</v>
      </c>
      <c r="BF2699" s="20"/>
      <c r="BG2699" s="18"/>
    </row>
    <row r="2700" spans="2:59" x14ac:dyDescent="0.25">
      <c r="B2700" s="14" t="s">
        <v>8293</v>
      </c>
      <c r="C2700" s="14" t="s">
        <v>8294</v>
      </c>
      <c r="D2700" s="14" t="s">
        <v>8288</v>
      </c>
      <c r="E2700" s="16" t="s">
        <v>439</v>
      </c>
      <c r="F2700" s="16" t="s">
        <v>431</v>
      </c>
      <c r="G2700" s="81" t="s">
        <v>205</v>
      </c>
      <c r="H2700" s="82" t="s">
        <v>1222</v>
      </c>
      <c r="I2700" s="17" t="s">
        <v>31</v>
      </c>
      <c r="J2700" s="17" t="s">
        <v>8295</v>
      </c>
      <c r="L2700" s="18">
        <v>44022</v>
      </c>
      <c r="M2700" s="83">
        <v>1217.5883000008801</v>
      </c>
      <c r="N2700" s="84">
        <v>1217.5883000008801</v>
      </c>
      <c r="O2700" s="84">
        <v>1288.5855999998701</v>
      </c>
      <c r="P2700" s="85">
        <f t="shared" si="42"/>
        <v>0.9449029230196293</v>
      </c>
      <c r="Q2700" s="18">
        <v>43747</v>
      </c>
      <c r="R2700" s="86">
        <v>294587.81199999998</v>
      </c>
      <c r="S2700" s="86">
        <v>348389.94710546901</v>
      </c>
      <c r="T2700" s="15"/>
      <c r="U2700" s="19">
        <v>-2.0971241901861499E-3</v>
      </c>
      <c r="V2700" s="51">
        <v>-0.167799503651622</v>
      </c>
      <c r="W2700" s="19">
        <v>1.04763234976417E-2</v>
      </c>
      <c r="X2700" s="51">
        <v>1.8365496008300399</v>
      </c>
      <c r="Y2700" s="19">
        <v>-1.32671301817027E-2</v>
      </c>
      <c r="Z2700" s="51">
        <v>18.0049604400701</v>
      </c>
      <c r="AA2700" s="19">
        <v>-2.12902759067219E-2</v>
      </c>
      <c r="AB2700" s="51">
        <v>18.447639312478699</v>
      </c>
      <c r="AC2700" s="19">
        <v>5.6900617837527499E-2</v>
      </c>
      <c r="AD2700" s="51">
        <v>29.975917282019498</v>
      </c>
      <c r="AE2700" s="19">
        <v>9.9304657844186295E-2</v>
      </c>
      <c r="AF2700" s="87">
        <v>27.7076978330151</v>
      </c>
      <c r="AG2700" s="19">
        <v>-8.0947027618094602E-4</v>
      </c>
      <c r="AH2700" s="51">
        <v>-1.87976801944387</v>
      </c>
      <c r="AI2700" s="19">
        <v>-1.1640127372629599E-2</v>
      </c>
      <c r="AJ2700" s="51">
        <v>12.5629044697271</v>
      </c>
      <c r="AK2700" s="19">
        <v>0.21758830000006099</v>
      </c>
      <c r="AL2700" s="19">
        <v>4.0787097443171702E-2</v>
      </c>
      <c r="AM2700" s="51">
        <v>15.8454160186084</v>
      </c>
      <c r="AN2700" s="15"/>
      <c r="AO2700" s="22">
        <v>1.30778328839369E-2</v>
      </c>
      <c r="AP2700" s="22">
        <v>-2.7611610630628999E-2</v>
      </c>
      <c r="AQ2700" s="22">
        <v>4.4017989588610397E-2</v>
      </c>
      <c r="AR2700" s="22">
        <v>-5.1652729255729397E-2</v>
      </c>
      <c r="AS2700" s="20">
        <v>6</v>
      </c>
      <c r="AT2700" s="20">
        <v>6</v>
      </c>
      <c r="AU2700" s="20">
        <v>7</v>
      </c>
      <c r="AV2700" s="21">
        <v>5</v>
      </c>
      <c r="AW2700" s="15"/>
      <c r="AX2700" s="25">
        <v>5.4961506990075598E-2</v>
      </c>
      <c r="AY2700" s="26">
        <v>-0.797005959944727</v>
      </c>
      <c r="AZ2700" s="26">
        <v>0.473641253637197</v>
      </c>
      <c r="BA2700" s="26">
        <v>-0.985757961721902</v>
      </c>
      <c r="BB2700" s="85">
        <v>5.6534102604291602E-3</v>
      </c>
      <c r="BC2700" s="88">
        <v>-10.9539948296442</v>
      </c>
      <c r="BD2700" s="18">
        <v>43747</v>
      </c>
      <c r="BE2700" s="18">
        <v>43920</v>
      </c>
      <c r="BF2700" s="20"/>
      <c r="BG2700" s="18"/>
    </row>
    <row r="2701" spans="2:59" x14ac:dyDescent="0.25">
      <c r="B2701" s="14" t="s">
        <v>8296</v>
      </c>
      <c r="C2701" s="14" t="s">
        <v>8297</v>
      </c>
      <c r="D2701" s="14" t="s">
        <v>8288</v>
      </c>
      <c r="E2701" s="16" t="s">
        <v>43</v>
      </c>
      <c r="F2701" s="16" t="s">
        <v>431</v>
      </c>
      <c r="G2701" s="81" t="s">
        <v>205</v>
      </c>
      <c r="H2701" s="82" t="s">
        <v>1222</v>
      </c>
      <c r="I2701" s="17" t="s">
        <v>31</v>
      </c>
      <c r="J2701" s="17" t="s">
        <v>8298</v>
      </c>
      <c r="L2701" s="18">
        <v>44022</v>
      </c>
      <c r="M2701" s="83">
        <v>1753.5281000006901</v>
      </c>
      <c r="N2701" s="84">
        <v>1753.5281000006901</v>
      </c>
      <c r="O2701" s="84">
        <v>1869.3677999991901</v>
      </c>
      <c r="P2701" s="85">
        <f t="shared" si="42"/>
        <v>0.93803268677327689</v>
      </c>
      <c r="Q2701" s="18">
        <v>43747</v>
      </c>
      <c r="R2701" s="86">
        <v>26461953.958999999</v>
      </c>
      <c r="S2701" s="86">
        <v>29455322.816406298</v>
      </c>
      <c r="T2701" s="15"/>
      <c r="U2701" s="19">
        <v>-2.1233064453554098E-3</v>
      </c>
      <c r="V2701" s="51">
        <v>-0.170417729168548</v>
      </c>
      <c r="W2701" s="19">
        <v>9.6796991474548105E-3</v>
      </c>
      <c r="X2701" s="51">
        <v>1.7568871658113501</v>
      </c>
      <c r="Y2701" s="19">
        <v>-1.8012778677075399E-2</v>
      </c>
      <c r="Z2701" s="51">
        <v>17.530395590554701</v>
      </c>
      <c r="AA2701" s="19">
        <v>-3.0755055966437801E-2</v>
      </c>
      <c r="AB2701" s="51">
        <v>17.501161306514401</v>
      </c>
      <c r="AC2701" s="19">
        <v>3.6562432185746702E-2</v>
      </c>
      <c r="AD2701" s="51">
        <v>27.942098716826901</v>
      </c>
      <c r="AE2701" s="19">
        <v>6.7795233344440903E-2</v>
      </c>
      <c r="AF2701" s="87">
        <v>24.556755383033298</v>
      </c>
      <c r="AG2701" s="19">
        <v>-1.07217105141899E-3</v>
      </c>
      <c r="AH2701" s="51">
        <v>-1.90603809696768</v>
      </c>
      <c r="AI2701" s="19">
        <v>-1.66562912991139E-2</v>
      </c>
      <c r="AJ2701" s="51">
        <v>12.061288077078601</v>
      </c>
      <c r="AK2701" s="19">
        <v>0.75352809999952997</v>
      </c>
      <c r="AL2701" s="19">
        <v>4.8423116360936498E-2</v>
      </c>
      <c r="AM2701" s="51">
        <v>12.9001393622602</v>
      </c>
      <c r="AN2701" s="15"/>
      <c r="AO2701" s="22">
        <v>1.3050894585831E-2</v>
      </c>
      <c r="AP2701" s="22">
        <v>-2.7637060762572201E-2</v>
      </c>
      <c r="AQ2701" s="22">
        <v>4.3188964627916E-2</v>
      </c>
      <c r="AR2701" s="22">
        <v>-5.2442036449065199E-2</v>
      </c>
      <c r="AS2701" s="20">
        <v>6</v>
      </c>
      <c r="AT2701" s="20">
        <v>6</v>
      </c>
      <c r="AU2701" s="20">
        <v>7</v>
      </c>
      <c r="AV2701" s="21">
        <v>5</v>
      </c>
      <c r="AW2701" s="15"/>
      <c r="AX2701" s="25">
        <v>5.4955233292566803E-2</v>
      </c>
      <c r="AY2701" s="26">
        <v>-0.95534353904076896</v>
      </c>
      <c r="AZ2701" s="26">
        <v>0.44201340619747498</v>
      </c>
      <c r="BA2701" s="26">
        <v>-1.17626527506218</v>
      </c>
      <c r="BB2701" s="85">
        <v>5.6525979053640204E-3</v>
      </c>
      <c r="BC2701" s="88">
        <v>-11.3631410576345</v>
      </c>
      <c r="BD2701" s="18">
        <v>43747</v>
      </c>
      <c r="BE2701" s="18">
        <v>43920</v>
      </c>
      <c r="BF2701" s="20"/>
      <c r="BG2701" s="18"/>
    </row>
    <row r="2702" spans="2:59" x14ac:dyDescent="0.25">
      <c r="B2702" s="14" t="s">
        <v>8299</v>
      </c>
      <c r="C2702" s="14" t="s">
        <v>8300</v>
      </c>
      <c r="D2702" s="14" t="s">
        <v>8288</v>
      </c>
      <c r="E2702" s="16" t="s">
        <v>257</v>
      </c>
      <c r="F2702" s="16" t="s">
        <v>431</v>
      </c>
      <c r="G2702" s="81" t="s">
        <v>205</v>
      </c>
      <c r="H2702" s="82" t="s">
        <v>1222</v>
      </c>
      <c r="I2702" s="17" t="s">
        <v>31</v>
      </c>
      <c r="J2702" s="17" t="s">
        <v>8301</v>
      </c>
      <c r="L2702" s="18">
        <v>44022</v>
      </c>
      <c r="M2702" s="83">
        <v>1746.92270000093</v>
      </c>
      <c r="N2702" s="84">
        <v>1746.92270000093</v>
      </c>
      <c r="O2702" s="84">
        <v>1857.58500000089</v>
      </c>
      <c r="P2702" s="85">
        <f t="shared" si="42"/>
        <v>0.94042679069872603</v>
      </c>
      <c r="Q2702" s="18">
        <v>43747</v>
      </c>
      <c r="R2702" s="86">
        <v>65135814.027000003</v>
      </c>
      <c r="S2702" s="86">
        <v>73024717.102375001</v>
      </c>
      <c r="T2702" s="15"/>
      <c r="U2702" s="19">
        <v>-2.1142746809346101E-3</v>
      </c>
      <c r="V2702" s="51">
        <v>-0.16951455272646901</v>
      </c>
      <c r="W2702" s="19">
        <v>9.9546506262413494E-3</v>
      </c>
      <c r="X2702" s="51">
        <v>1.7843823136900001</v>
      </c>
      <c r="Y2702" s="19">
        <v>-1.6360113490009098E-2</v>
      </c>
      <c r="Z2702" s="51">
        <v>17.6956621092395</v>
      </c>
      <c r="AA2702" s="19">
        <v>-2.7455960510451401E-2</v>
      </c>
      <c r="AB2702" s="51">
        <v>17.831070852116699</v>
      </c>
      <c r="AC2702" s="19">
        <v>4.3638692905005903E-2</v>
      </c>
      <c r="AD2702" s="51">
        <v>28.6497247887601</v>
      </c>
      <c r="AE2702" s="19">
        <v>7.8801041450788006E-2</v>
      </c>
      <c r="AF2702" s="87">
        <v>25.657336193689801</v>
      </c>
      <c r="AG2702" s="19">
        <v>-9.815061885092291E-4</v>
      </c>
      <c r="AH2702" s="51">
        <v>-1.8969716106767001</v>
      </c>
      <c r="AI2702" s="19">
        <v>-1.4909694179550599E-2</v>
      </c>
      <c r="AJ2702" s="51">
        <v>12.235947789042299</v>
      </c>
      <c r="AK2702" s="19">
        <v>0.74692269999999505</v>
      </c>
      <c r="AL2702" s="19">
        <v>4.80900221609772E-2</v>
      </c>
      <c r="AM2702" s="51">
        <v>12.2395993623068</v>
      </c>
      <c r="AN2702" s="15"/>
      <c r="AO2702" s="22">
        <v>1.30603643629001E-2</v>
      </c>
      <c r="AP2702" s="22">
        <v>-2.7627949270936401E-2</v>
      </c>
      <c r="AQ2702" s="22">
        <v>4.34801972842251E-2</v>
      </c>
      <c r="AR2702" s="22">
        <v>-5.2168762953442603E-2</v>
      </c>
      <c r="AS2702" s="20">
        <v>6</v>
      </c>
      <c r="AT2702" s="20">
        <v>6</v>
      </c>
      <c r="AU2702" s="20">
        <v>7</v>
      </c>
      <c r="AV2702" s="21">
        <v>5</v>
      </c>
      <c r="AW2702" s="15"/>
      <c r="AX2702" s="25">
        <v>5.4957628181800798E-2</v>
      </c>
      <c r="AY2702" s="26">
        <v>-0.90012628317526799</v>
      </c>
      <c r="AZ2702" s="26">
        <v>0.45304110932511299</v>
      </c>
      <c r="BA2702" s="26">
        <v>-1.11002970388108</v>
      </c>
      <c r="BB2702" s="85">
        <v>5.6529023874372798E-3</v>
      </c>
      <c r="BC2702" s="88">
        <v>-11.2201595082006</v>
      </c>
      <c r="BD2702" s="18">
        <v>43747</v>
      </c>
      <c r="BE2702" s="18">
        <v>43920</v>
      </c>
      <c r="BF2702" s="20"/>
      <c r="BG2702" s="18"/>
    </row>
    <row r="2703" spans="2:59" x14ac:dyDescent="0.25">
      <c r="B2703" s="14" t="s">
        <v>8302</v>
      </c>
      <c r="C2703" s="14" t="s">
        <v>8303</v>
      </c>
      <c r="D2703" s="14" t="s">
        <v>8288</v>
      </c>
      <c r="E2703" s="16" t="s">
        <v>47</v>
      </c>
      <c r="F2703" s="16" t="s">
        <v>431</v>
      </c>
      <c r="G2703" s="81" t="s">
        <v>205</v>
      </c>
      <c r="H2703" s="82" t="s">
        <v>1222</v>
      </c>
      <c r="I2703" s="17" t="s">
        <v>31</v>
      </c>
      <c r="J2703" s="17" t="s">
        <v>8304</v>
      </c>
      <c r="L2703" s="18">
        <v>44022</v>
      </c>
      <c r="M2703" s="83">
        <v>1698.3519999999601</v>
      </c>
      <c r="N2703" s="84">
        <v>1698.3519999999601</v>
      </c>
      <c r="O2703" s="84">
        <v>1799.0244999993599</v>
      </c>
      <c r="P2703" s="85">
        <f t="shared" si="42"/>
        <v>0.94404050639697479</v>
      </c>
      <c r="Q2703" s="18">
        <v>43747</v>
      </c>
      <c r="R2703" s="86">
        <v>38863578.623000003</v>
      </c>
      <c r="S2703" s="86">
        <v>34745826.761562496</v>
      </c>
      <c r="T2703" s="15"/>
      <c r="U2703" s="19">
        <v>-2.1003255960749798E-3</v>
      </c>
      <c r="V2703" s="51">
        <v>-0.16811964424050499</v>
      </c>
      <c r="W2703" s="19">
        <v>1.0376943004303E-2</v>
      </c>
      <c r="X2703" s="51">
        <v>1.82661155149617</v>
      </c>
      <c r="Y2703" s="19">
        <v>-1.38622921731439E-2</v>
      </c>
      <c r="Z2703" s="51">
        <v>17.945444240933298</v>
      </c>
      <c r="AA2703" s="19">
        <v>-2.2476650495264001E-2</v>
      </c>
      <c r="AB2703" s="51">
        <v>18.329001853620898</v>
      </c>
      <c r="AC2703" s="19">
        <v>5.4345654618373401E-2</v>
      </c>
      <c r="AD2703" s="51">
        <v>29.7204209601041</v>
      </c>
      <c r="AE2703" s="19">
        <v>9.5403971945488594E-2</v>
      </c>
      <c r="AF2703" s="87">
        <v>27.317629243159899</v>
      </c>
      <c r="AG2703" s="19">
        <v>-8.4228363903093904E-4</v>
      </c>
      <c r="AH2703" s="51">
        <v>-1.8830493557288701</v>
      </c>
      <c r="AI2703" s="19">
        <v>-1.22705473477254E-2</v>
      </c>
      <c r="AJ2703" s="51">
        <v>12.4998624722211</v>
      </c>
      <c r="AK2703" s="19">
        <v>0.69835199999972297</v>
      </c>
      <c r="AL2703" s="19">
        <v>4.5604679608004503E-2</v>
      </c>
      <c r="AM2703" s="51">
        <v>7.3825293622794597</v>
      </c>
      <c r="AN2703" s="15"/>
      <c r="AO2703" s="22">
        <v>1.30745048409153E-2</v>
      </c>
      <c r="AP2703" s="22">
        <v>-2.76143752817006E-2</v>
      </c>
      <c r="AQ2703" s="22">
        <v>4.3916524336964399E-2</v>
      </c>
      <c r="AR2703" s="22">
        <v>-5.1759229771050699E-2</v>
      </c>
      <c r="AS2703" s="20">
        <v>6</v>
      </c>
      <c r="AT2703" s="20">
        <v>6</v>
      </c>
      <c r="AU2703" s="20">
        <v>7</v>
      </c>
      <c r="AV2703" s="21">
        <v>5</v>
      </c>
      <c r="AW2703" s="15"/>
      <c r="AX2703" s="25">
        <v>5.4961684798618099E-2</v>
      </c>
      <c r="AY2703" s="26">
        <v>-0.81682660241494898</v>
      </c>
      <c r="AZ2703" s="26">
        <v>0.46967952359500498</v>
      </c>
      <c r="BA2703" s="26">
        <v>-1.00969496161269</v>
      </c>
      <c r="BB2703" s="85">
        <v>5.6534073208058498E-3</v>
      </c>
      <c r="BC2703" s="88">
        <v>-11.005592197339899</v>
      </c>
      <c r="BD2703" s="18">
        <v>43747</v>
      </c>
      <c r="BE2703" s="18">
        <v>43920</v>
      </c>
      <c r="BF2703" s="20"/>
      <c r="BG2703" s="18"/>
    </row>
    <row r="2704" spans="2:59" x14ac:dyDescent="0.25">
      <c r="B2704" s="14" t="s">
        <v>8305</v>
      </c>
      <c r="C2704" s="14" t="s">
        <v>8306</v>
      </c>
      <c r="D2704" s="14" t="s">
        <v>8288</v>
      </c>
      <c r="E2704" s="16" t="s">
        <v>51</v>
      </c>
      <c r="F2704" s="16" t="s">
        <v>431</v>
      </c>
      <c r="G2704" s="81" t="s">
        <v>205</v>
      </c>
      <c r="H2704" s="82" t="s">
        <v>1222</v>
      </c>
      <c r="I2704" s="17" t="s">
        <v>31</v>
      </c>
      <c r="J2704" s="17" t="s">
        <v>8307</v>
      </c>
      <c r="L2704" s="18">
        <v>44022</v>
      </c>
      <c r="M2704" s="83">
        <v>1750.5262000002001</v>
      </c>
      <c r="N2704" s="84">
        <v>1750.5262000002001</v>
      </c>
      <c r="O2704" s="84">
        <v>1859.57129999995</v>
      </c>
      <c r="P2704" s="85">
        <f t="shared" si="42"/>
        <v>0.941360086596436</v>
      </c>
      <c r="Q2704" s="18">
        <v>43747</v>
      </c>
      <c r="R2704" s="86">
        <v>18816426.118000001</v>
      </c>
      <c r="S2704" s="86">
        <v>15709506.461781301</v>
      </c>
      <c r="T2704" s="15"/>
      <c r="U2704" s="19">
        <v>-2.11067108284624E-3</v>
      </c>
      <c r="V2704" s="51">
        <v>-0.16915419291763101</v>
      </c>
      <c r="W2704" s="19">
        <v>1.00638474286825E-2</v>
      </c>
      <c r="X2704" s="51">
        <v>1.7953019939341199</v>
      </c>
      <c r="Y2704" s="19">
        <v>-1.5714704692982199E-2</v>
      </c>
      <c r="Z2704" s="51">
        <v>17.7602029889531</v>
      </c>
      <c r="AA2704" s="19">
        <v>-2.6170612466557899E-2</v>
      </c>
      <c r="AB2704" s="51">
        <v>17.959605656506</v>
      </c>
      <c r="AC2704" s="19">
        <v>4.6397359519687598E-2</v>
      </c>
      <c r="AD2704" s="51">
        <v>28.925591450213702</v>
      </c>
      <c r="AE2704" s="19">
        <v>8.3041598074487397E-2</v>
      </c>
      <c r="AF2704" s="87">
        <v>26.081391856045201</v>
      </c>
      <c r="AG2704" s="19">
        <v>-9.4550631638412597E-4</v>
      </c>
      <c r="AH2704" s="51">
        <v>-1.89337162346419</v>
      </c>
      <c r="AI2704" s="19">
        <v>-1.42277940467466E-2</v>
      </c>
      <c r="AJ2704" s="51">
        <v>12.304137802319</v>
      </c>
      <c r="AK2704" s="19">
        <v>0.75052619999973103</v>
      </c>
      <c r="AL2704" s="19">
        <v>4.8271880568790899E-2</v>
      </c>
      <c r="AM2704" s="51">
        <v>12.5999493622803</v>
      </c>
      <c r="AN2704" s="15"/>
      <c r="AO2704" s="22">
        <v>1.3064007251159601E-2</v>
      </c>
      <c r="AP2704" s="22">
        <v>-2.7624463751635599E-2</v>
      </c>
      <c r="AQ2704" s="22">
        <v>4.3593049429546199E-2</v>
      </c>
      <c r="AR2704" s="22">
        <v>-5.2062864820109099E-2</v>
      </c>
      <c r="AS2704" s="20">
        <v>6</v>
      </c>
      <c r="AT2704" s="20">
        <v>6</v>
      </c>
      <c r="AU2704" s="20">
        <v>7</v>
      </c>
      <c r="AV2704" s="21">
        <v>5</v>
      </c>
      <c r="AW2704" s="15"/>
      <c r="AX2704" s="25">
        <v>5.4958634717259001E-2</v>
      </c>
      <c r="AY2704" s="26">
        <v>-0.87862229677284598</v>
      </c>
      <c r="AZ2704" s="26">
        <v>0.45733647058159499</v>
      </c>
      <c r="BA2704" s="26">
        <v>-1.0841756492754899</v>
      </c>
      <c r="BB2704" s="85">
        <v>5.6530285014105199E-3</v>
      </c>
      <c r="BC2704" s="88">
        <v>-11.1647130712663</v>
      </c>
      <c r="BD2704" s="18">
        <v>43747</v>
      </c>
      <c r="BE2704" s="18">
        <v>43920</v>
      </c>
      <c r="BF2704" s="20"/>
      <c r="BG2704" s="18"/>
    </row>
    <row r="2705" spans="2:59" x14ac:dyDescent="0.25">
      <c r="B2705" s="14" t="s">
        <v>8308</v>
      </c>
      <c r="C2705" s="14" t="s">
        <v>8309</v>
      </c>
      <c r="D2705" s="14" t="s">
        <v>8288</v>
      </c>
      <c r="E2705" s="16" t="s">
        <v>55</v>
      </c>
      <c r="F2705" s="16" t="s">
        <v>431</v>
      </c>
      <c r="G2705" s="81" t="s">
        <v>205</v>
      </c>
      <c r="H2705" s="82" t="s">
        <v>1222</v>
      </c>
      <c r="I2705" s="17" t="s">
        <v>31</v>
      </c>
      <c r="J2705" s="17" t="s">
        <v>8310</v>
      </c>
      <c r="L2705" s="18">
        <v>44022</v>
      </c>
      <c r="M2705" s="83">
        <v>1739.2492999993301</v>
      </c>
      <c r="N2705" s="84">
        <v>1739.2492999993301</v>
      </c>
      <c r="O2705" s="84">
        <v>1846.10459999926</v>
      </c>
      <c r="P2705" s="85">
        <f t="shared" si="42"/>
        <v>0.94211850184438484</v>
      </c>
      <c r="Q2705" s="18">
        <v>43747</v>
      </c>
      <c r="R2705" s="86">
        <v>58405699.943000004</v>
      </c>
      <c r="S2705" s="86">
        <v>43269248.449312501</v>
      </c>
      <c r="T2705" s="15"/>
      <c r="U2705" s="19">
        <v>-2.1077810097267502E-3</v>
      </c>
      <c r="V2705" s="51">
        <v>-0.16886518560568201</v>
      </c>
      <c r="W2705" s="19">
        <v>1.01525233640132E-2</v>
      </c>
      <c r="X2705" s="51">
        <v>1.8041695874671899</v>
      </c>
      <c r="Y2705" s="19">
        <v>-1.5190337724561701E-2</v>
      </c>
      <c r="Z2705" s="51">
        <v>17.812639685784202</v>
      </c>
      <c r="AA2705" s="19">
        <v>-2.5125675742856401E-2</v>
      </c>
      <c r="AB2705" s="51">
        <v>18.064099328883501</v>
      </c>
      <c r="AC2705" s="19">
        <v>4.8642690737324301E-2</v>
      </c>
      <c r="AD2705" s="51">
        <v>29.150124571984598</v>
      </c>
      <c r="AE2705" s="19">
        <v>8.6532840916333995E-2</v>
      </c>
      <c r="AF2705" s="87">
        <v>26.4305161402444</v>
      </c>
      <c r="AG2705" s="19">
        <v>-9.1627947949746201E-4</v>
      </c>
      <c r="AH2705" s="51">
        <v>-1.89044893977552</v>
      </c>
      <c r="AI2705" s="19">
        <v>-1.36738292758309E-2</v>
      </c>
      <c r="AJ2705" s="51">
        <v>12.3595342794142</v>
      </c>
      <c r="AK2705" s="19">
        <v>0.73924929999862798</v>
      </c>
      <c r="AL2705" s="19">
        <v>4.7701619987492401E-2</v>
      </c>
      <c r="AM2705" s="51">
        <v>11.47225936217</v>
      </c>
      <c r="AN2705" s="15"/>
      <c r="AO2705" s="22">
        <v>1.30669543796103E-2</v>
      </c>
      <c r="AP2705" s="22">
        <v>-2.76215993389997E-2</v>
      </c>
      <c r="AQ2705" s="22">
        <v>4.3684639153070699E-2</v>
      </c>
      <c r="AR2705" s="22">
        <v>-5.1976790094195202E-2</v>
      </c>
      <c r="AS2705" s="20">
        <v>6</v>
      </c>
      <c r="AT2705" s="20">
        <v>6</v>
      </c>
      <c r="AU2705" s="20">
        <v>7</v>
      </c>
      <c r="AV2705" s="21">
        <v>5</v>
      </c>
      <c r="AW2705" s="15"/>
      <c r="AX2705" s="25">
        <v>5.4959446081338702E-2</v>
      </c>
      <c r="AY2705" s="26">
        <v>-0.86114259494024703</v>
      </c>
      <c r="AZ2705" s="26">
        <v>0.46082791498383802</v>
      </c>
      <c r="BA2705" s="26">
        <v>-1.06313542819225</v>
      </c>
      <c r="BB2705" s="85">
        <v>5.6531303425163097E-3</v>
      </c>
      <c r="BC2705" s="88">
        <v>-11.1196732839453</v>
      </c>
      <c r="BD2705" s="18">
        <v>43747</v>
      </c>
      <c r="BE2705" s="18">
        <v>43920</v>
      </c>
      <c r="BF2705" s="20"/>
      <c r="BG2705" s="18"/>
    </row>
    <row r="2706" spans="2:59" x14ac:dyDescent="0.25">
      <c r="B2706" s="14" t="s">
        <v>8311</v>
      </c>
      <c r="C2706" s="14" t="s">
        <v>8312</v>
      </c>
      <c r="D2706" s="14" t="s">
        <v>8288</v>
      </c>
      <c r="E2706" s="16" t="s">
        <v>458</v>
      </c>
      <c r="F2706" s="16" t="s">
        <v>431</v>
      </c>
      <c r="G2706" s="81" t="s">
        <v>205</v>
      </c>
      <c r="H2706" s="82" t="s">
        <v>1222</v>
      </c>
      <c r="I2706" s="17" t="s">
        <v>31</v>
      </c>
      <c r="J2706" s="17" t="s">
        <v>8313</v>
      </c>
      <c r="L2706" s="18">
        <v>44022</v>
      </c>
      <c r="M2706" s="83">
        <v>1528.2503999993201</v>
      </c>
      <c r="N2706" s="84">
        <v>1528.2503999993201</v>
      </c>
      <c r="O2706" s="84">
        <v>1617.01479999907</v>
      </c>
      <c r="P2706" s="85">
        <f t="shared" si="42"/>
        <v>0.94510600645102261</v>
      </c>
      <c r="Q2706" s="18">
        <v>43747</v>
      </c>
      <c r="R2706" s="86">
        <v>6253593.8490000004</v>
      </c>
      <c r="S2706" s="86">
        <v>4175145.7303749998</v>
      </c>
      <c r="T2706" s="15"/>
      <c r="U2706" s="19">
        <v>-2.0962340076948701E-3</v>
      </c>
      <c r="V2706" s="51">
        <v>-0.167710485402495</v>
      </c>
      <c r="W2706" s="19">
        <v>1.05012091298704E-2</v>
      </c>
      <c r="X2706" s="51">
        <v>1.8390381640529101</v>
      </c>
      <c r="Y2706" s="19">
        <v>-1.3126432080753101E-2</v>
      </c>
      <c r="Z2706" s="51">
        <v>18.019030250172399</v>
      </c>
      <c r="AA2706" s="19">
        <v>-2.1007291468777101E-2</v>
      </c>
      <c r="AB2706" s="51">
        <v>18.475937756273201</v>
      </c>
      <c r="AC2706" s="19">
        <v>5.7515544591296902E-2</v>
      </c>
      <c r="AD2706" s="51">
        <v>30.0374099573819</v>
      </c>
      <c r="AE2706" s="19">
        <v>0.10027428914691</v>
      </c>
      <c r="AF2706" s="87">
        <v>27.804660963301998</v>
      </c>
      <c r="AG2706" s="19">
        <v>-8.0132019138545697E-4</v>
      </c>
      <c r="AH2706" s="51">
        <v>-1.87895301096432</v>
      </c>
      <c r="AI2706" s="19">
        <v>-1.14930038371313E-2</v>
      </c>
      <c r="AJ2706" s="51">
        <v>12.577616823284201</v>
      </c>
      <c r="AK2706" s="19">
        <v>0.52825039999908796</v>
      </c>
      <c r="AL2706" s="19">
        <v>5.5956333881113103E-2</v>
      </c>
      <c r="AM2706" s="51">
        <v>59.1230732485419</v>
      </c>
      <c r="AN2706" s="15"/>
      <c r="AO2706" s="22">
        <v>1.3078632997348899E-2</v>
      </c>
      <c r="AP2706" s="22">
        <v>-2.7610366263616001E-2</v>
      </c>
      <c r="AQ2706" s="22">
        <v>4.4044927384675199E-2</v>
      </c>
      <c r="AR2706" s="22">
        <v>-5.1638766010000801E-2</v>
      </c>
      <c r="AS2706" s="20">
        <v>6</v>
      </c>
      <c r="AT2706" s="20">
        <v>6</v>
      </c>
      <c r="AU2706" s="20">
        <v>7</v>
      </c>
      <c r="AV2706" s="21">
        <v>5</v>
      </c>
      <c r="AW2706" s="15"/>
      <c r="AX2706" s="25">
        <v>5.4962980772324997E-2</v>
      </c>
      <c r="AY2706" s="26">
        <v>-0.79224920786782604</v>
      </c>
      <c r="AZ2706" s="26">
        <v>0.47458858127720299</v>
      </c>
      <c r="BA2706" s="26">
        <v>-0.97999583602904705</v>
      </c>
      <c r="BB2706" s="85">
        <v>5.6535664702278198E-3</v>
      </c>
      <c r="BC2706" s="88">
        <v>-10.9423859323724</v>
      </c>
      <c r="BD2706" s="18">
        <v>43747</v>
      </c>
      <c r="BE2706" s="18">
        <v>43920</v>
      </c>
      <c r="BF2706" s="20"/>
      <c r="BG2706" s="18"/>
    </row>
    <row r="2707" spans="2:59" x14ac:dyDescent="0.25">
      <c r="B2707" s="14" t="s">
        <v>8314</v>
      </c>
      <c r="C2707" s="14" t="s">
        <v>8315</v>
      </c>
      <c r="D2707" s="14" t="s">
        <v>8288</v>
      </c>
      <c r="E2707" s="16" t="s">
        <v>59</v>
      </c>
      <c r="F2707" s="16" t="s">
        <v>431</v>
      </c>
      <c r="G2707" s="81" t="s">
        <v>205</v>
      </c>
      <c r="H2707" s="82" t="s">
        <v>1222</v>
      </c>
      <c r="I2707" s="17" t="s">
        <v>31</v>
      </c>
      <c r="J2707" s="17" t="s">
        <v>8316</v>
      </c>
      <c r="L2707" s="18">
        <v>44022</v>
      </c>
      <c r="M2707" s="83">
        <v>1491.2839999999901</v>
      </c>
      <c r="N2707" s="84">
        <v>1491.2839999999901</v>
      </c>
      <c r="O2707" s="84">
        <v>1580.7816000003399</v>
      </c>
      <c r="P2707" s="85">
        <f t="shared" si="42"/>
        <v>0.94338395639199579</v>
      </c>
      <c r="Q2707" s="18">
        <v>43747</v>
      </c>
      <c r="R2707" s="86">
        <v>9846999.0439999998</v>
      </c>
      <c r="S2707" s="86">
        <v>5542588.5974687496</v>
      </c>
      <c r="T2707" s="15"/>
      <c r="U2707" s="19">
        <v>-2.1028801284046499E-3</v>
      </c>
      <c r="V2707" s="51">
        <v>-0.16837509747347201</v>
      </c>
      <c r="W2707" s="19">
        <v>1.0300323172487E-2</v>
      </c>
      <c r="X2707" s="51">
        <v>1.81894956831457</v>
      </c>
      <c r="Y2707" s="19">
        <v>-1.4315807006823901E-2</v>
      </c>
      <c r="Z2707" s="51">
        <v>17.900092757568899</v>
      </c>
      <c r="AA2707" s="19">
        <v>-2.3381722287922499E-2</v>
      </c>
      <c r="AB2707" s="51">
        <v>18.238494674355</v>
      </c>
      <c r="AC2707" s="19">
        <v>5.2395504537344102E-2</v>
      </c>
      <c r="AD2707" s="51">
        <v>29.525405951979302</v>
      </c>
      <c r="AE2707" s="19">
        <v>9.2295131306018394E-2</v>
      </c>
      <c r="AF2707" s="87">
        <v>27.006745179212899</v>
      </c>
      <c r="AG2707" s="19">
        <v>-8.6755882693978503E-4</v>
      </c>
      <c r="AH2707" s="51">
        <v>-1.8855768745197601</v>
      </c>
      <c r="AI2707" s="19">
        <v>-1.2749785159940101E-2</v>
      </c>
      <c r="AJ2707" s="51">
        <v>12.451938690996</v>
      </c>
      <c r="AK2707" s="19">
        <v>0.49128399999986899</v>
      </c>
      <c r="AL2707" s="19">
        <v>5.2642256301624002E-2</v>
      </c>
      <c r="AM2707" s="51">
        <v>55.42643324862</v>
      </c>
      <c r="AN2707" s="15"/>
      <c r="AO2707" s="22">
        <v>1.30719087828766E-2</v>
      </c>
      <c r="AP2707" s="22">
        <v>-2.7616827033853E-2</v>
      </c>
      <c r="AQ2707" s="22">
        <v>4.3837315559358103E-2</v>
      </c>
      <c r="AR2707" s="22">
        <v>-5.1833458853288897E-2</v>
      </c>
      <c r="AS2707" s="20">
        <v>6</v>
      </c>
      <c r="AT2707" s="20">
        <v>6</v>
      </c>
      <c r="AU2707" s="20">
        <v>7</v>
      </c>
      <c r="AV2707" s="21">
        <v>5</v>
      </c>
      <c r="AW2707" s="15"/>
      <c r="AX2707" s="25">
        <v>5.4960909610890701E-2</v>
      </c>
      <c r="AY2707" s="26">
        <v>-0.83196994722948103</v>
      </c>
      <c r="AZ2707" s="26">
        <v>0.46665501222787498</v>
      </c>
      <c r="BA2707" s="26">
        <v>-1.02797191389618</v>
      </c>
      <c r="BB2707" s="85">
        <v>5.6533116133232397E-3</v>
      </c>
      <c r="BC2707" s="88">
        <v>-11.044555427593901</v>
      </c>
      <c r="BD2707" s="18">
        <v>43747</v>
      </c>
      <c r="BE2707" s="18">
        <v>43920</v>
      </c>
      <c r="BF2707" s="20"/>
      <c r="BG2707" s="18"/>
    </row>
    <row r="2708" spans="2:59" x14ac:dyDescent="0.25">
      <c r="B2708" s="14" t="s">
        <v>8317</v>
      </c>
      <c r="C2708" s="14" t="s">
        <v>8318</v>
      </c>
      <c r="D2708" s="14" t="s">
        <v>8288</v>
      </c>
      <c r="E2708" s="16" t="s">
        <v>320</v>
      </c>
      <c r="F2708" s="16" t="s">
        <v>431</v>
      </c>
      <c r="G2708" s="81" t="s">
        <v>205</v>
      </c>
      <c r="H2708" s="82" t="s">
        <v>1222</v>
      </c>
      <c r="I2708" s="17" t="s">
        <v>31</v>
      </c>
      <c r="J2708" s="17" t="s">
        <v>8319</v>
      </c>
      <c r="L2708" s="18">
        <v>44022</v>
      </c>
      <c r="M2708" s="83">
        <v>1161.8279999997501</v>
      </c>
      <c r="N2708" s="84">
        <v>1161.8279999997501</v>
      </c>
      <c r="O2708" s="84">
        <v>1227.5728999990999</v>
      </c>
      <c r="P2708" s="85">
        <f t="shared" si="42"/>
        <v>0.94644318068654165</v>
      </c>
      <c r="Q2708" s="18">
        <v>43747</v>
      </c>
      <c r="R2708" s="86">
        <v>120.43300000000001</v>
      </c>
      <c r="S2708" s="86">
        <v>121.649755725145</v>
      </c>
      <c r="T2708" s="15"/>
      <c r="U2708" s="19">
        <v>-2.0963373835911599E-3</v>
      </c>
      <c r="V2708" s="51">
        <v>-0.16772082299212299</v>
      </c>
      <c r="W2708" s="19">
        <v>1.0513505572816899E-2</v>
      </c>
      <c r="X2708" s="51">
        <v>1.8402678083475601</v>
      </c>
      <c r="Y2708" s="19">
        <v>-1.25933384033488E-2</v>
      </c>
      <c r="Z2708" s="51">
        <v>18.072339617909201</v>
      </c>
      <c r="AA2708" s="19">
        <v>-1.8755854975097502E-2</v>
      </c>
      <c r="AB2708" s="51">
        <v>18.7010814056557</v>
      </c>
      <c r="AC2708" s="19">
        <v>6.3275541884649997E-2</v>
      </c>
      <c r="AD2708" s="51">
        <v>30.613409686717201</v>
      </c>
      <c r="AE2708" s="19">
        <v>0.109561654442659</v>
      </c>
      <c r="AF2708" s="87">
        <v>28.733397492877</v>
      </c>
      <c r="AG2708" s="19">
        <v>-7.7988549037399902E-4</v>
      </c>
      <c r="AH2708" s="51">
        <v>-1.87680954086318</v>
      </c>
      <c r="AI2708" s="19">
        <v>-1.08497411565622E-2</v>
      </c>
      <c r="AJ2708" s="51">
        <v>12.641943091337501</v>
      </c>
      <c r="AK2708" s="19">
        <v>0.161828000000387</v>
      </c>
      <c r="AL2708" s="19">
        <v>3.7904100441664902E-2</v>
      </c>
      <c r="AM2708" s="51">
        <v>18.917649927519999</v>
      </c>
      <c r="AN2708" s="15"/>
      <c r="AO2708" s="22">
        <v>1.3084844043987701E-2</v>
      </c>
      <c r="AP2708" s="22">
        <v>-2.76022868511063E-2</v>
      </c>
      <c r="AQ2708" s="22">
        <v>4.4065550449886401E-2</v>
      </c>
      <c r="AR2708" s="22">
        <v>-5.1588861619166003E-2</v>
      </c>
      <c r="AS2708" s="20">
        <v>6</v>
      </c>
      <c r="AT2708" s="20">
        <v>6</v>
      </c>
      <c r="AU2708" s="20">
        <v>7</v>
      </c>
      <c r="AV2708" s="21">
        <v>5</v>
      </c>
      <c r="AW2708" s="15"/>
      <c r="AX2708" s="25">
        <v>5.49632996993751E-2</v>
      </c>
      <c r="AY2708" s="26">
        <v>-0.75460370117980302</v>
      </c>
      <c r="AZ2708" s="26">
        <v>0.48213278757384598</v>
      </c>
      <c r="BA2708" s="26">
        <v>-0.93424860052982694</v>
      </c>
      <c r="BB2708" s="85">
        <v>5.6536245099960102E-3</v>
      </c>
      <c r="BC2708" s="88">
        <v>-10.822176019006299</v>
      </c>
      <c r="BD2708" s="18">
        <v>43747</v>
      </c>
      <c r="BE2708" s="18">
        <v>43920</v>
      </c>
      <c r="BF2708" s="20"/>
      <c r="BG2708" s="18"/>
    </row>
    <row r="2709" spans="2:59" x14ac:dyDescent="0.25">
      <c r="B2709" s="14" t="s">
        <v>8320</v>
      </c>
      <c r="C2709" s="14" t="s">
        <v>8321</v>
      </c>
      <c r="D2709" s="14" t="s">
        <v>8288</v>
      </c>
      <c r="E2709" s="16" t="s">
        <v>6684</v>
      </c>
      <c r="F2709" s="16" t="s">
        <v>431</v>
      </c>
      <c r="G2709" s="81" t="s">
        <v>205</v>
      </c>
      <c r="H2709" s="82" t="s">
        <v>1222</v>
      </c>
      <c r="I2709" s="17" t="s">
        <v>31</v>
      </c>
      <c r="J2709" s="17" t="s">
        <v>8322</v>
      </c>
      <c r="L2709" s="18">
        <v>44022</v>
      </c>
      <c r="M2709" s="83">
        <v>1114.92210000008</v>
      </c>
      <c r="N2709" s="84">
        <v>1114.92210000008</v>
      </c>
      <c r="O2709" s="84">
        <v>1173.9273000005601</v>
      </c>
      <c r="P2709" s="85">
        <f t="shared" si="42"/>
        <v>0.94973692152789024</v>
      </c>
      <c r="Q2709" s="18">
        <v>43747</v>
      </c>
      <c r="R2709" s="86">
        <v>42375881.872000001</v>
      </c>
      <c r="S2709" s="86">
        <v>62132794.066937499</v>
      </c>
      <c r="T2709" s="15"/>
      <c r="U2709" s="19">
        <v>-2.0785069118573998E-3</v>
      </c>
      <c r="V2709" s="51">
        <v>-0.165937775818747</v>
      </c>
      <c r="W2709" s="19">
        <v>1.1039784249078401E-2</v>
      </c>
      <c r="X2709" s="51">
        <v>1.8928956759736999</v>
      </c>
      <c r="Y2709" s="19">
        <v>-9.9313927767070691E-3</v>
      </c>
      <c r="Z2709" s="51">
        <v>18.338534180569699</v>
      </c>
      <c r="AA2709" s="19">
        <v>-1.4614683002037099E-2</v>
      </c>
      <c r="AB2709" s="51">
        <v>19.115198602958099</v>
      </c>
      <c r="AC2709" s="19">
        <v>7.1362226068231394E-2</v>
      </c>
      <c r="AD2709" s="51">
        <v>31.422078105068099</v>
      </c>
      <c r="AE2709" s="19">
        <v>0.121949881864566</v>
      </c>
      <c r="AF2709" s="87">
        <v>29.972220235067699</v>
      </c>
      <c r="AG2709" s="19">
        <v>-6.2377982521866205E-4</v>
      </c>
      <c r="AH2709" s="51">
        <v>-1.86119897434764</v>
      </c>
      <c r="AI2709" s="19">
        <v>-8.1165753508685191E-3</v>
      </c>
      <c r="AJ2709" s="51">
        <v>12.915259671906799</v>
      </c>
      <c r="AK2709" s="19">
        <v>0.11492209999967599</v>
      </c>
      <c r="AL2709" s="19">
        <v>3.4728535218164297E-2</v>
      </c>
      <c r="AM2709" s="51">
        <v>28.933577358751801</v>
      </c>
      <c r="AN2709" s="15"/>
      <c r="AO2709" s="22">
        <v>1.3096673170366601E-2</v>
      </c>
      <c r="AP2709" s="22">
        <v>-2.7593066617555499E-2</v>
      </c>
      <c r="AQ2709" s="22">
        <v>4.46012333304679E-2</v>
      </c>
      <c r="AR2709" s="22">
        <v>-5.1116434873620199E-2</v>
      </c>
      <c r="AS2709" s="20">
        <v>7</v>
      </c>
      <c r="AT2709" s="20">
        <v>5</v>
      </c>
      <c r="AU2709" s="20">
        <v>7</v>
      </c>
      <c r="AV2709" s="21">
        <v>5</v>
      </c>
      <c r="AW2709" s="15"/>
      <c r="AX2709" s="25">
        <v>5.4969218660989999E-2</v>
      </c>
      <c r="AY2709" s="26">
        <v>-0.68534246396302501</v>
      </c>
      <c r="AZ2709" s="26">
        <v>0.49594093597488598</v>
      </c>
      <c r="BA2709" s="26">
        <v>-0.85031119392351695</v>
      </c>
      <c r="BB2709" s="85">
        <v>5.6543207316917697E-3</v>
      </c>
      <c r="BC2709" s="88">
        <v>-10.667985998821701</v>
      </c>
      <c r="BD2709" s="18">
        <v>43747</v>
      </c>
      <c r="BE2709" s="18">
        <v>43920</v>
      </c>
      <c r="BF2709" s="20"/>
      <c r="BG2709" s="18"/>
    </row>
    <row r="2710" spans="2:59" x14ac:dyDescent="0.25">
      <c r="B2710" s="14" t="s">
        <v>8323</v>
      </c>
      <c r="C2710" s="14" t="s">
        <v>8324</v>
      </c>
      <c r="D2710" s="14" t="s">
        <v>8325</v>
      </c>
      <c r="E2710" s="16" t="s">
        <v>36</v>
      </c>
      <c r="F2710" s="16" t="s">
        <v>431</v>
      </c>
      <c r="G2710" s="81" t="s">
        <v>115</v>
      </c>
      <c r="H2710" s="82" t="s">
        <v>2051</v>
      </c>
      <c r="I2710" s="17" t="s">
        <v>31</v>
      </c>
      <c r="J2710" s="17" t="s">
        <v>8326</v>
      </c>
      <c r="L2710" s="18">
        <v>44022</v>
      </c>
      <c r="M2710" s="83">
        <v>1684.0405000001199</v>
      </c>
      <c r="N2710" s="84">
        <v>1684.0405000001199</v>
      </c>
      <c r="O2710" s="84">
        <v>1797.34070000052</v>
      </c>
      <c r="P2710" s="85">
        <f t="shared" si="42"/>
        <v>0.93696231326627877</v>
      </c>
      <c r="Q2710" s="18">
        <v>43896</v>
      </c>
      <c r="R2710" s="86">
        <v>1967353.308</v>
      </c>
      <c r="S2710" s="86">
        <v>1418538.6136874999</v>
      </c>
      <c r="T2710" s="15"/>
      <c r="U2710" s="19">
        <v>1.0821107935044001E-2</v>
      </c>
      <c r="V2710" s="51">
        <v>1.12402370887139</v>
      </c>
      <c r="W2710" s="19">
        <v>2.9112929045368201E-2</v>
      </c>
      <c r="X2710" s="51">
        <v>3.7002101556026901</v>
      </c>
      <c r="Y2710" s="19">
        <v>1.4151346766084301E-2</v>
      </c>
      <c r="Z2710" s="51">
        <v>20.7468081348634</v>
      </c>
      <c r="AA2710" s="19">
        <v>0.16159053235431201</v>
      </c>
      <c r="AB2710" s="51">
        <v>36.7357201385894</v>
      </c>
      <c r="AC2710" s="19">
        <v>0.28902981636376401</v>
      </c>
      <c r="AD2710" s="51">
        <v>53.188837134628599</v>
      </c>
      <c r="AE2710" s="19">
        <v>0.24481407699931901</v>
      </c>
      <c r="AF2710" s="87">
        <v>42.258639748557499</v>
      </c>
      <c r="AG2710" s="19">
        <v>-2.8693290520095598E-2</v>
      </c>
      <c r="AH2710" s="51">
        <v>-4.6681500438353396</v>
      </c>
      <c r="AI2710" s="19">
        <v>4.6804916184555602E-2</v>
      </c>
      <c r="AJ2710" s="51">
        <v>18.407408825442001</v>
      </c>
      <c r="AK2710" s="19">
        <v>0.83049870107206503</v>
      </c>
      <c r="AL2710" s="19">
        <v>6.3255108270823299E-2</v>
      </c>
      <c r="AM2710" s="51">
        <v>101.913025037851</v>
      </c>
      <c r="AN2710" s="15"/>
      <c r="AO2710" s="22">
        <v>3.2927557565926698E-2</v>
      </c>
      <c r="AP2710" s="22">
        <v>-2.8085685209589401E-2</v>
      </c>
      <c r="AQ2710" s="22">
        <v>0.100895202083921</v>
      </c>
      <c r="AR2710" s="22">
        <v>-6.6664477512895295E-2</v>
      </c>
      <c r="AS2710" s="20">
        <v>8</v>
      </c>
      <c r="AT2710" s="20">
        <v>4</v>
      </c>
      <c r="AU2710" s="20">
        <v>7</v>
      </c>
      <c r="AV2710" s="21">
        <v>5</v>
      </c>
      <c r="AW2710" s="15"/>
      <c r="AX2710" s="25">
        <v>0.13749705668073101</v>
      </c>
      <c r="AY2710" s="26">
        <v>1.0577648482394599</v>
      </c>
      <c r="AZ2710" s="26">
        <v>1.0264413011009299</v>
      </c>
      <c r="BA2710" s="26">
        <v>1.65232541020669</v>
      </c>
      <c r="BB2710" s="85">
        <v>1.4224350082804401E-2</v>
      </c>
      <c r="BC2710" s="88">
        <v>-13.1293694067717</v>
      </c>
      <c r="BD2710" s="18">
        <v>43896</v>
      </c>
      <c r="BE2710" s="18">
        <v>43910</v>
      </c>
      <c r="BF2710" s="20"/>
      <c r="BG2710" s="18"/>
    </row>
    <row r="2711" spans="2:59" x14ac:dyDescent="0.25">
      <c r="B2711" s="14" t="s">
        <v>8327</v>
      </c>
      <c r="C2711" s="14" t="s">
        <v>8328</v>
      </c>
      <c r="D2711" s="14" t="s">
        <v>8325</v>
      </c>
      <c r="E2711" s="16" t="s">
        <v>435</v>
      </c>
      <c r="F2711" s="16" t="s">
        <v>431</v>
      </c>
      <c r="G2711" s="81" t="s">
        <v>115</v>
      </c>
      <c r="H2711" s="82" t="s">
        <v>2051</v>
      </c>
      <c r="I2711" s="17" t="s">
        <v>31</v>
      </c>
      <c r="J2711" s="17" t="s">
        <v>8329</v>
      </c>
      <c r="L2711" s="18">
        <v>44022</v>
      </c>
      <c r="M2711" s="83">
        <v>1355.48819999956</v>
      </c>
      <c r="N2711" s="84">
        <v>1355.48819999956</v>
      </c>
      <c r="O2711" s="84">
        <v>1442.48100000061</v>
      </c>
      <c r="P2711" s="85">
        <f t="shared" si="42"/>
        <v>0.9396922385799098</v>
      </c>
      <c r="Q2711" s="18">
        <v>43896</v>
      </c>
      <c r="R2711" s="86">
        <v>25979.233</v>
      </c>
      <c r="S2711" s="86">
        <v>34776.769473266599</v>
      </c>
      <c r="T2711" s="15"/>
      <c r="U2711" s="19">
        <v>1.0844430471479399E-2</v>
      </c>
      <c r="V2711" s="51">
        <v>1.12635596251494</v>
      </c>
      <c r="W2711" s="19">
        <v>2.9826167930878E-2</v>
      </c>
      <c r="X2711" s="51">
        <v>3.77153404415367</v>
      </c>
      <c r="Y2711" s="19">
        <v>1.84223729993391E-2</v>
      </c>
      <c r="Z2711" s="51">
        <v>21.173910758196101</v>
      </c>
      <c r="AA2711" s="19">
        <v>0.171462358135614</v>
      </c>
      <c r="AB2711" s="51">
        <v>37.722902716719503</v>
      </c>
      <c r="AC2711" s="19">
        <v>0.311018200438411</v>
      </c>
      <c r="AD2711" s="51">
        <v>55.387675542093298</v>
      </c>
      <c r="AE2711" s="19">
        <v>0.276793420560425</v>
      </c>
      <c r="AF2711" s="87">
        <v>45.4565741046681</v>
      </c>
      <c r="AG2711" s="19">
        <v>-2.8468939010963399E-2</v>
      </c>
      <c r="AH2711" s="51">
        <v>-4.6457148929257501</v>
      </c>
      <c r="AI2711" s="19">
        <v>5.1456339824653703E-2</v>
      </c>
      <c r="AJ2711" s="51">
        <v>18.872551189473601</v>
      </c>
      <c r="AK2711" s="19">
        <v>0.35548819999908998</v>
      </c>
      <c r="AL2711" s="19">
        <v>6.3710953982081306E-2</v>
      </c>
      <c r="AM2711" s="51">
        <v>29.635406018525799</v>
      </c>
      <c r="AN2711" s="15"/>
      <c r="AO2711" s="22">
        <v>3.2951414879789802E-2</v>
      </c>
      <c r="AP2711" s="22">
        <v>-2.8063248983016799E-2</v>
      </c>
      <c r="AQ2711" s="22">
        <v>0.101660111206002</v>
      </c>
      <c r="AR2711" s="22">
        <v>-6.5994334902861704E-2</v>
      </c>
      <c r="AS2711" s="20">
        <v>8</v>
      </c>
      <c r="AT2711" s="20">
        <v>4</v>
      </c>
      <c r="AU2711" s="20">
        <v>7</v>
      </c>
      <c r="AV2711" s="21">
        <v>5</v>
      </c>
      <c r="AW2711" s="15"/>
      <c r="AX2711" s="25">
        <v>0.13752927965397199</v>
      </c>
      <c r="AY2711" s="26">
        <v>1.12439192547936</v>
      </c>
      <c r="AZ2711" s="26">
        <v>1.0560498181912401</v>
      </c>
      <c r="BA2711" s="26">
        <v>1.7614716342941401</v>
      </c>
      <c r="BB2711" s="85">
        <v>1.4228116511058E-2</v>
      </c>
      <c r="BC2711" s="88">
        <v>-13.1012886824756</v>
      </c>
      <c r="BD2711" s="18">
        <v>43896</v>
      </c>
      <c r="BE2711" s="18">
        <v>43910</v>
      </c>
      <c r="BF2711" s="20"/>
      <c r="BG2711" s="18"/>
    </row>
    <row r="2712" spans="2:59" x14ac:dyDescent="0.25">
      <c r="B2712" s="14" t="s">
        <v>8330</v>
      </c>
      <c r="C2712" s="14" t="s">
        <v>8331</v>
      </c>
      <c r="D2712" s="14" t="s">
        <v>8325</v>
      </c>
      <c r="E2712" s="16" t="s">
        <v>439</v>
      </c>
      <c r="F2712" s="16" t="s">
        <v>431</v>
      </c>
      <c r="G2712" s="81" t="s">
        <v>115</v>
      </c>
      <c r="H2712" s="82" t="s">
        <v>2051</v>
      </c>
      <c r="I2712" s="17" t="s">
        <v>31</v>
      </c>
      <c r="J2712" s="17" t="s">
        <v>8332</v>
      </c>
      <c r="L2712" s="18">
        <v>44022</v>
      </c>
      <c r="M2712" s="83">
        <v>1384.4826999995901</v>
      </c>
      <c r="N2712" s="84">
        <v>1384.4826999995901</v>
      </c>
      <c r="O2712" s="84">
        <v>1470.3115999996701</v>
      </c>
      <c r="P2712" s="85">
        <f t="shared" si="42"/>
        <v>0.94162536703097544</v>
      </c>
      <c r="Q2712" s="18">
        <v>43896</v>
      </c>
      <c r="R2712" s="86">
        <v>4966.88</v>
      </c>
      <c r="S2712" s="86">
        <v>4771.6809389343298</v>
      </c>
      <c r="T2712" s="15"/>
      <c r="U2712" s="19">
        <v>1.08610694460367E-2</v>
      </c>
      <c r="V2712" s="51">
        <v>1.1280198599706599</v>
      </c>
      <c r="W2712" s="19">
        <v>3.0330419074744E-2</v>
      </c>
      <c r="X2712" s="51">
        <v>3.8219591585402699</v>
      </c>
      <c r="Y2712" s="19">
        <v>2.1448397250423999E-2</v>
      </c>
      <c r="Z2712" s="51">
        <v>21.476513183297399</v>
      </c>
      <c r="AA2712" s="19">
        <v>0.178484143167152</v>
      </c>
      <c r="AB2712" s="51">
        <v>38.425081219873398</v>
      </c>
      <c r="AC2712" s="19">
        <v>0.326776417219662</v>
      </c>
      <c r="AD2712" s="51">
        <v>56.963497220247497</v>
      </c>
      <c r="AE2712" s="19">
        <v>0.29987720255303402</v>
      </c>
      <c r="AF2712" s="87">
        <v>47.764952303899904</v>
      </c>
      <c r="AG2712" s="19">
        <v>-2.83103850533735E-2</v>
      </c>
      <c r="AH2712" s="51">
        <v>-4.6298594971667599</v>
      </c>
      <c r="AI2712" s="19">
        <v>5.4751866997321499E-2</v>
      </c>
      <c r="AJ2712" s="51">
        <v>19.202103906718499</v>
      </c>
      <c r="AK2712" s="19">
        <v>0.38448269999935297</v>
      </c>
      <c r="AL2712" s="19">
        <v>6.8292392448711298E-2</v>
      </c>
      <c r="AM2712" s="51">
        <v>32.534856018552098</v>
      </c>
      <c r="AN2712" s="15"/>
      <c r="AO2712" s="22">
        <v>3.2968560622975901E-2</v>
      </c>
      <c r="AP2712" s="22">
        <v>-2.8047487010553599E-2</v>
      </c>
      <c r="AQ2712" s="22">
        <v>0.102201406902168</v>
      </c>
      <c r="AR2712" s="22">
        <v>-6.5521279692838996E-2</v>
      </c>
      <c r="AS2712" s="20">
        <v>8</v>
      </c>
      <c r="AT2712" s="20">
        <v>4</v>
      </c>
      <c r="AU2712" s="20">
        <v>7</v>
      </c>
      <c r="AV2712" s="21">
        <v>5</v>
      </c>
      <c r="AW2712" s="15"/>
      <c r="AX2712" s="25">
        <v>0.13755258065881201</v>
      </c>
      <c r="AY2712" s="26">
        <v>1.1717518674140599</v>
      </c>
      <c r="AZ2712" s="26">
        <v>1.0771016126436701</v>
      </c>
      <c r="BA2712" s="26">
        <v>1.8394061222043101</v>
      </c>
      <c r="BB2712" s="85">
        <v>1.42308334349764E-2</v>
      </c>
      <c r="BC2712" s="88">
        <v>-13.081424372911</v>
      </c>
      <c r="BD2712" s="18">
        <v>43896</v>
      </c>
      <c r="BE2712" s="18">
        <v>43910</v>
      </c>
      <c r="BF2712" s="20"/>
      <c r="BG2712" s="18"/>
    </row>
    <row r="2713" spans="2:59" x14ac:dyDescent="0.25">
      <c r="B2713" s="14" t="s">
        <v>8333</v>
      </c>
      <c r="C2713" s="14" t="s">
        <v>8334</v>
      </c>
      <c r="D2713" s="14" t="s">
        <v>8325</v>
      </c>
      <c r="E2713" s="16" t="s">
        <v>43</v>
      </c>
      <c r="F2713" s="16" t="s">
        <v>431</v>
      </c>
      <c r="G2713" s="81" t="s">
        <v>115</v>
      </c>
      <c r="H2713" s="82" t="s">
        <v>2051</v>
      </c>
      <c r="I2713" s="17" t="s">
        <v>31</v>
      </c>
      <c r="J2713" s="17" t="s">
        <v>8335</v>
      </c>
      <c r="L2713" s="18">
        <v>44022</v>
      </c>
      <c r="M2713" s="83">
        <v>1761.00149999931</v>
      </c>
      <c r="N2713" s="84">
        <v>1761.00149999931</v>
      </c>
      <c r="O2713" s="84">
        <v>1876.7117999996999</v>
      </c>
      <c r="P2713" s="85">
        <f t="shared" si="42"/>
        <v>0.93834412934345679</v>
      </c>
      <c r="Q2713" s="18">
        <v>43896</v>
      </c>
      <c r="R2713" s="86">
        <v>1335859.1100000001</v>
      </c>
      <c r="S2713" s="86">
        <v>1042932.20058398</v>
      </c>
      <c r="T2713" s="15"/>
      <c r="U2713" s="19">
        <v>1.08329514714569E-2</v>
      </c>
      <c r="V2713" s="51">
        <v>1.1252080625126799</v>
      </c>
      <c r="W2713" s="19">
        <v>2.94740929348336E-2</v>
      </c>
      <c r="X2713" s="51">
        <v>3.7363265445492302</v>
      </c>
      <c r="Y2713" s="19">
        <v>1.6312406201905098E-2</v>
      </c>
      <c r="Z2713" s="51">
        <v>20.9629140784382</v>
      </c>
      <c r="AA2713" s="19">
        <v>0.166580073066289</v>
      </c>
      <c r="AB2713" s="51">
        <v>37.234674209787002</v>
      </c>
      <c r="AC2713" s="19">
        <v>0.30012029609322799</v>
      </c>
      <c r="AD2713" s="51">
        <v>54.297885107574999</v>
      </c>
      <c r="AE2713" s="19">
        <v>0.26091015725425698</v>
      </c>
      <c r="AF2713" s="87">
        <v>43.868247774022201</v>
      </c>
      <c r="AG2713" s="19">
        <v>-2.85796478510747E-2</v>
      </c>
      <c r="AH2713" s="51">
        <v>-4.6567857769332504</v>
      </c>
      <c r="AI2713" s="19">
        <v>4.9158296938912799E-2</v>
      </c>
      <c r="AJ2713" s="51">
        <v>18.6427469008777</v>
      </c>
      <c r="AK2713" s="19">
        <v>0.906671177999815</v>
      </c>
      <c r="AL2713" s="19">
        <v>6.7661978606338394E-2</v>
      </c>
      <c r="AM2713" s="51">
        <v>109.530272730626</v>
      </c>
      <c r="AN2713" s="15"/>
      <c r="AO2713" s="22">
        <v>3.29397444438655E-2</v>
      </c>
      <c r="AP2713" s="22">
        <v>-2.8074338461010501E-2</v>
      </c>
      <c r="AQ2713" s="22">
        <v>0.10128258471377199</v>
      </c>
      <c r="AR2713" s="22">
        <v>-6.6325086609140299E-2</v>
      </c>
      <c r="AS2713" s="20">
        <v>8</v>
      </c>
      <c r="AT2713" s="20">
        <v>4</v>
      </c>
      <c r="AU2713" s="20">
        <v>7</v>
      </c>
      <c r="AV2713" s="21">
        <v>5</v>
      </c>
      <c r="AW2713" s="15"/>
      <c r="AX2713" s="25">
        <v>0.13751332341300401</v>
      </c>
      <c r="AY2713" s="26">
        <v>1.0914463983826901</v>
      </c>
      <c r="AZ2713" s="26">
        <v>1.0414081098333601</v>
      </c>
      <c r="BA2713" s="26">
        <v>1.70742954195339</v>
      </c>
      <c r="BB2713" s="85">
        <v>1.42262522395868E-2</v>
      </c>
      <c r="BC2713" s="88">
        <v>-13.115146395968599</v>
      </c>
      <c r="BD2713" s="18">
        <v>43896</v>
      </c>
      <c r="BE2713" s="18">
        <v>43910</v>
      </c>
      <c r="BF2713" s="20"/>
      <c r="BG2713" s="18"/>
    </row>
    <row r="2714" spans="2:59" x14ac:dyDescent="0.25">
      <c r="B2714" s="14" t="s">
        <v>8336</v>
      </c>
      <c r="C2714" s="14" t="s">
        <v>8337</v>
      </c>
      <c r="D2714" s="14" t="s">
        <v>8325</v>
      </c>
      <c r="E2714" s="16" t="s">
        <v>257</v>
      </c>
      <c r="F2714" s="16" t="s">
        <v>431</v>
      </c>
      <c r="G2714" s="81" t="s">
        <v>115</v>
      </c>
      <c r="H2714" s="82" t="s">
        <v>2051</v>
      </c>
      <c r="I2714" s="17" t="s">
        <v>31</v>
      </c>
      <c r="J2714" s="17" t="s">
        <v>8338</v>
      </c>
      <c r="L2714" s="18">
        <v>44022</v>
      </c>
      <c r="M2714" s="83">
        <v>1805.1699000000999</v>
      </c>
      <c r="N2714" s="84">
        <v>1805.1699000000999</v>
      </c>
      <c r="O2714" s="84">
        <v>1921.0424000006201</v>
      </c>
      <c r="P2714" s="85">
        <f t="shared" si="42"/>
        <v>0.93968248696619983</v>
      </c>
      <c r="Q2714" s="18">
        <v>43896</v>
      </c>
      <c r="R2714" s="86">
        <v>5820906.932</v>
      </c>
      <c r="S2714" s="86">
        <v>5188145.4864375005</v>
      </c>
      <c r="T2714" s="15"/>
      <c r="U2714" s="19">
        <v>1.0844359179827699E-2</v>
      </c>
      <c r="V2714" s="51">
        <v>1.12634883334977</v>
      </c>
      <c r="W2714" s="19">
        <v>2.9823506005413902E-2</v>
      </c>
      <c r="X2714" s="51">
        <v>3.7712678516072602</v>
      </c>
      <c r="Y2714" s="19">
        <v>1.84069462247862E-2</v>
      </c>
      <c r="Z2714" s="51">
        <v>21.172368080733602</v>
      </c>
      <c r="AA2714" s="19">
        <v>0.17142628719913799</v>
      </c>
      <c r="AB2714" s="51">
        <v>37.719295623072</v>
      </c>
      <c r="AC2714" s="19">
        <v>0.31093753494875298</v>
      </c>
      <c r="AD2714" s="51">
        <v>55.379608993127498</v>
      </c>
      <c r="AE2714" s="19">
        <v>0.27667596749059198</v>
      </c>
      <c r="AF2714" s="87">
        <v>45.444828797655603</v>
      </c>
      <c r="AG2714" s="19">
        <v>-2.8469776171732498E-2</v>
      </c>
      <c r="AH2714" s="51">
        <v>-4.6457986090026697</v>
      </c>
      <c r="AI2714" s="19">
        <v>5.1439378225040903E-2</v>
      </c>
      <c r="AJ2714" s="51">
        <v>18.8708550294978</v>
      </c>
      <c r="AK2714" s="19">
        <v>0.98339804865303404</v>
      </c>
      <c r="AL2714" s="19">
        <v>7.1943800658118603E-2</v>
      </c>
      <c r="AM2714" s="51">
        <v>117.202959795948</v>
      </c>
      <c r="AN2714" s="15"/>
      <c r="AO2714" s="22">
        <v>3.2951434333881501E-2</v>
      </c>
      <c r="AP2714" s="22">
        <v>-2.8063362221473698E-2</v>
      </c>
      <c r="AQ2714" s="22">
        <v>0.101657452471118</v>
      </c>
      <c r="AR2714" s="22">
        <v>-6.5996706504884095E-2</v>
      </c>
      <c r="AS2714" s="20">
        <v>8</v>
      </c>
      <c r="AT2714" s="20">
        <v>4</v>
      </c>
      <c r="AU2714" s="20">
        <v>7</v>
      </c>
      <c r="AV2714" s="21">
        <v>5</v>
      </c>
      <c r="AW2714" s="15"/>
      <c r="AX2714" s="25">
        <v>0.137529149014154</v>
      </c>
      <c r="AY2714" s="26">
        <v>1.1241505416692199</v>
      </c>
      <c r="AZ2714" s="26">
        <v>1.0559425120663899</v>
      </c>
      <c r="BA2714" s="26">
        <v>1.7610751653646699</v>
      </c>
      <c r="BB2714" s="85">
        <v>1.42281014761647E-2</v>
      </c>
      <c r="BC2714" s="88">
        <v>-13.101387038608699</v>
      </c>
      <c r="BD2714" s="18">
        <v>43896</v>
      </c>
      <c r="BE2714" s="18">
        <v>43910</v>
      </c>
      <c r="BF2714" s="20"/>
      <c r="BG2714" s="18"/>
    </row>
    <row r="2715" spans="2:59" x14ac:dyDescent="0.25">
      <c r="B2715" s="14" t="s">
        <v>8339</v>
      </c>
      <c r="C2715" s="14" t="s">
        <v>8340</v>
      </c>
      <c r="D2715" s="14" t="s">
        <v>8325</v>
      </c>
      <c r="E2715" s="16" t="s">
        <v>47</v>
      </c>
      <c r="F2715" s="16" t="s">
        <v>431</v>
      </c>
      <c r="G2715" s="81" t="s">
        <v>115</v>
      </c>
      <c r="H2715" s="82" t="s">
        <v>2051</v>
      </c>
      <c r="I2715" s="17" t="s">
        <v>31</v>
      </c>
      <c r="J2715" s="17" t="s">
        <v>8341</v>
      </c>
      <c r="L2715" s="18">
        <v>44022</v>
      </c>
      <c r="M2715" s="83">
        <v>2001.7343000005901</v>
      </c>
      <c r="N2715" s="84">
        <v>2001.7343000005901</v>
      </c>
      <c r="O2715" s="84">
        <v>2126.5603000000101</v>
      </c>
      <c r="P2715" s="85">
        <f t="shared" si="42"/>
        <v>0.94130145286761002</v>
      </c>
      <c r="Q2715" s="18">
        <v>43896</v>
      </c>
      <c r="R2715" s="86">
        <v>2599501.4040000001</v>
      </c>
      <c r="S2715" s="86">
        <v>1688178.7602089799</v>
      </c>
      <c r="T2715" s="15"/>
      <c r="U2715" s="19">
        <v>1.0858168883714801E-2</v>
      </c>
      <c r="V2715" s="51">
        <v>1.12772980373848</v>
      </c>
      <c r="W2715" s="19">
        <v>3.0245634514358199E-2</v>
      </c>
      <c r="X2715" s="51">
        <v>3.8134807025016899</v>
      </c>
      <c r="Y2715" s="19">
        <v>2.0942295690474601E-2</v>
      </c>
      <c r="Z2715" s="51">
        <v>21.425903027295099</v>
      </c>
      <c r="AA2715" s="19">
        <v>0.17730599691829399</v>
      </c>
      <c r="AB2715" s="51">
        <v>38.307266595016699</v>
      </c>
      <c r="AC2715" s="19">
        <v>0.324121835908736</v>
      </c>
      <c r="AD2715" s="51">
        <v>56.698039089154904</v>
      </c>
      <c r="AE2715" s="19">
        <v>0.29597967023088101</v>
      </c>
      <c r="AF2715" s="87">
        <v>47.375199071713702</v>
      </c>
      <c r="AG2715" s="19">
        <v>-2.83370543284036E-2</v>
      </c>
      <c r="AH2715" s="51">
        <v>-4.6325264246697797</v>
      </c>
      <c r="AI2715" s="19">
        <v>5.42010246899736E-2</v>
      </c>
      <c r="AJ2715" s="51">
        <v>19.147019675991</v>
      </c>
      <c r="AK2715" s="19">
        <v>1.00205462874146</v>
      </c>
      <c r="AL2715" s="19">
        <v>7.2962426709636902E-2</v>
      </c>
      <c r="AM2715" s="51">
        <v>119.068617804791</v>
      </c>
      <c r="AN2715" s="15"/>
      <c r="AO2715" s="22">
        <v>3.2965533189781099E-2</v>
      </c>
      <c r="AP2715" s="22">
        <v>-2.8050065253410101E-2</v>
      </c>
      <c r="AQ2715" s="22">
        <v>0.102110320487554</v>
      </c>
      <c r="AR2715" s="22">
        <v>-6.5599989527982003E-2</v>
      </c>
      <c r="AS2715" s="20">
        <v>8</v>
      </c>
      <c r="AT2715" s="20">
        <v>4</v>
      </c>
      <c r="AU2715" s="20">
        <v>7</v>
      </c>
      <c r="AV2715" s="21">
        <v>5</v>
      </c>
      <c r="AW2715" s="15"/>
      <c r="AX2715" s="25">
        <v>0.13754845197443499</v>
      </c>
      <c r="AY2715" s="26">
        <v>1.1638068771844701</v>
      </c>
      <c r="AZ2715" s="26">
        <v>1.0735703904701901</v>
      </c>
      <c r="BA2715" s="26">
        <v>1.82631056804894</v>
      </c>
      <c r="BB2715" s="85">
        <v>1.4230354617629899E-2</v>
      </c>
      <c r="BC2715" s="88">
        <v>-13.084764161176301</v>
      </c>
      <c r="BD2715" s="18">
        <v>43896</v>
      </c>
      <c r="BE2715" s="18">
        <v>43910</v>
      </c>
      <c r="BF2715" s="20"/>
      <c r="BG2715" s="18"/>
    </row>
    <row r="2716" spans="2:59" x14ac:dyDescent="0.25">
      <c r="B2716" s="14" t="s">
        <v>8342</v>
      </c>
      <c r="C2716" s="14" t="s">
        <v>8343</v>
      </c>
      <c r="D2716" s="14" t="s">
        <v>8325</v>
      </c>
      <c r="E2716" s="16" t="s">
        <v>51</v>
      </c>
      <c r="F2716" s="16" t="s">
        <v>431</v>
      </c>
      <c r="G2716" s="81" t="s">
        <v>115</v>
      </c>
      <c r="H2716" s="82" t="s">
        <v>2051</v>
      </c>
      <c r="I2716" s="17" t="s">
        <v>31</v>
      </c>
      <c r="J2716" s="17" t="s">
        <v>8344</v>
      </c>
      <c r="L2716" s="18">
        <v>44022</v>
      </c>
      <c r="M2716" s="83">
        <v>1837.1572999991499</v>
      </c>
      <c r="N2716" s="84">
        <v>1837.1572999991499</v>
      </c>
      <c r="O2716" s="84">
        <v>1955.7831999994801</v>
      </c>
      <c r="P2716" s="85">
        <f t="shared" si="42"/>
        <v>0.93934608907553674</v>
      </c>
      <c r="Q2716" s="18">
        <v>43896</v>
      </c>
      <c r="R2716" s="86">
        <v>1131010.9180000001</v>
      </c>
      <c r="S2716" s="86">
        <v>547672.39554589801</v>
      </c>
      <c r="T2716" s="15"/>
      <c r="U2716" s="19">
        <v>1.0841488425285199E-2</v>
      </c>
      <c r="V2716" s="51">
        <v>1.1260617578955101</v>
      </c>
      <c r="W2716" s="19">
        <v>2.97356821411086E-2</v>
      </c>
      <c r="X2716" s="51">
        <v>3.7624854651767201</v>
      </c>
      <c r="Y2716" s="19">
        <v>1.7880360597700901E-2</v>
      </c>
      <c r="Z2716" s="51">
        <v>21.119709518010499</v>
      </c>
      <c r="AA2716" s="19">
        <v>0.17020704139402401</v>
      </c>
      <c r="AB2716" s="51">
        <v>37.5973710425897</v>
      </c>
      <c r="AC2716" s="19">
        <v>0.30821153243770799</v>
      </c>
      <c r="AD2716" s="51">
        <v>55.107008742052102</v>
      </c>
      <c r="AE2716" s="19">
        <v>0.27269688604428699</v>
      </c>
      <c r="AF2716" s="87">
        <v>45.046920653025197</v>
      </c>
      <c r="AG2716" s="19">
        <v>-2.8497384941147199E-2</v>
      </c>
      <c r="AH2716" s="51">
        <v>-4.6485594859404999</v>
      </c>
      <c r="AI2716" s="19">
        <v>5.086590629071E-2</v>
      </c>
      <c r="AJ2716" s="51">
        <v>18.8135078360792</v>
      </c>
      <c r="AK2716" s="19">
        <v>0.96378196083474899</v>
      </c>
      <c r="AL2716" s="19">
        <v>7.0863459151951205E-2</v>
      </c>
      <c r="AM2716" s="51">
        <v>115.24135101412</v>
      </c>
      <c r="AN2716" s="15"/>
      <c r="AO2716" s="22">
        <v>3.2948519325145802E-2</v>
      </c>
      <c r="AP2716" s="22">
        <v>-2.80660728049043E-2</v>
      </c>
      <c r="AQ2716" s="22">
        <v>0.101563309599442</v>
      </c>
      <c r="AR2716" s="22">
        <v>-6.6079218670929599E-2</v>
      </c>
      <c r="AS2716" s="20">
        <v>8</v>
      </c>
      <c r="AT2716" s="20">
        <v>4</v>
      </c>
      <c r="AU2716" s="20">
        <v>7</v>
      </c>
      <c r="AV2716" s="21">
        <v>5</v>
      </c>
      <c r="AW2716" s="15"/>
      <c r="AX2716" s="25">
        <v>0.137525126631663</v>
      </c>
      <c r="AY2716" s="26">
        <v>1.11592391962404</v>
      </c>
      <c r="AZ2716" s="26">
        <v>1.05228595273547</v>
      </c>
      <c r="BA2716" s="26">
        <v>1.7475675807618201</v>
      </c>
      <c r="BB2716" s="85">
        <v>1.4227632045185601E-2</v>
      </c>
      <c r="BC2716" s="88">
        <v>-13.104842090819099</v>
      </c>
      <c r="BD2716" s="18">
        <v>43896</v>
      </c>
      <c r="BE2716" s="18">
        <v>43910</v>
      </c>
      <c r="BF2716" s="20"/>
      <c r="BG2716" s="18"/>
    </row>
    <row r="2717" spans="2:59" x14ac:dyDescent="0.25">
      <c r="B2717" s="14" t="s">
        <v>8345</v>
      </c>
      <c r="C2717" s="14" t="s">
        <v>8346</v>
      </c>
      <c r="D2717" s="14" t="s">
        <v>8325</v>
      </c>
      <c r="E2717" s="16" t="s">
        <v>55</v>
      </c>
      <c r="F2717" s="16" t="s">
        <v>431</v>
      </c>
      <c r="G2717" s="81" t="s">
        <v>115</v>
      </c>
      <c r="H2717" s="82" t="s">
        <v>2051</v>
      </c>
      <c r="I2717" s="17" t="s">
        <v>31</v>
      </c>
      <c r="J2717" s="17" t="s">
        <v>8347</v>
      </c>
      <c r="L2717" s="18">
        <v>44022</v>
      </c>
      <c r="M2717" s="83">
        <v>1872.5994000006499</v>
      </c>
      <c r="N2717" s="84">
        <v>1872.5994000006499</v>
      </c>
      <c r="O2717" s="84">
        <v>1992.0458000004301</v>
      </c>
      <c r="P2717" s="85">
        <f t="shared" si="42"/>
        <v>0.94003832642816021</v>
      </c>
      <c r="Q2717" s="18">
        <v>43896</v>
      </c>
      <c r="R2717" s="86">
        <v>3520089.7880000002</v>
      </c>
      <c r="S2717" s="86">
        <v>1514699.31829688</v>
      </c>
      <c r="T2717" s="15"/>
      <c r="U2717" s="19">
        <v>1.08474230437423E-2</v>
      </c>
      <c r="V2717" s="51">
        <v>1.1266552197412201</v>
      </c>
      <c r="W2717" s="19">
        <v>2.9916311985289198E-2</v>
      </c>
      <c r="X2717" s="51">
        <v>3.7805484495947899</v>
      </c>
      <c r="Y2717" s="19">
        <v>1.89640224398318E-2</v>
      </c>
      <c r="Z2717" s="51">
        <v>21.228075702238101</v>
      </c>
      <c r="AA2717" s="19">
        <v>0.17271683369646801</v>
      </c>
      <c r="AB2717" s="51">
        <v>37.848350272805</v>
      </c>
      <c r="AC2717" s="19">
        <v>0.31382585003302699</v>
      </c>
      <c r="AD2717" s="51">
        <v>55.668440501554898</v>
      </c>
      <c r="AE2717" s="19">
        <v>0.280896630665811</v>
      </c>
      <c r="AF2717" s="87">
        <v>45.866895115177599</v>
      </c>
      <c r="AG2717" s="19">
        <v>-2.8440562033210898E-2</v>
      </c>
      <c r="AH2717" s="51">
        <v>-4.6428771951468697</v>
      </c>
      <c r="AI2717" s="19">
        <v>5.2046130940652802E-2</v>
      </c>
      <c r="AJ2717" s="51">
        <v>18.931530301051701</v>
      </c>
      <c r="AK2717" s="19">
        <v>1.00295148248202</v>
      </c>
      <c r="AL2717" s="19">
        <v>7.3011178634260404E-2</v>
      </c>
      <c r="AM2717" s="51">
        <v>119.15830317884701</v>
      </c>
      <c r="AN2717" s="15"/>
      <c r="AO2717" s="22">
        <v>3.29545151798811E-2</v>
      </c>
      <c r="AP2717" s="22">
        <v>-2.8060450781595098E-2</v>
      </c>
      <c r="AQ2717" s="22">
        <v>0.101756997319171</v>
      </c>
      <c r="AR2717" s="22">
        <v>-6.5909462311537895E-2</v>
      </c>
      <c r="AS2717" s="20">
        <v>8</v>
      </c>
      <c r="AT2717" s="20">
        <v>4</v>
      </c>
      <c r="AU2717" s="20">
        <v>7</v>
      </c>
      <c r="AV2717" s="21">
        <v>5</v>
      </c>
      <c r="AW2717" s="15"/>
      <c r="AX2717" s="25">
        <v>0.13753337500020299</v>
      </c>
      <c r="AY2717" s="26">
        <v>1.13285401048415</v>
      </c>
      <c r="AZ2717" s="26">
        <v>1.05981090366367</v>
      </c>
      <c r="BA2717" s="26">
        <v>1.7753747985498201</v>
      </c>
      <c r="BB2717" s="85">
        <v>1.4228594900905601E-2</v>
      </c>
      <c r="BC2717" s="88">
        <v>-13.0977309859445</v>
      </c>
      <c r="BD2717" s="18">
        <v>43896</v>
      </c>
      <c r="BE2717" s="18">
        <v>43910</v>
      </c>
      <c r="BF2717" s="20"/>
      <c r="BG2717" s="18"/>
    </row>
    <row r="2718" spans="2:59" x14ac:dyDescent="0.25">
      <c r="B2718" s="14" t="s">
        <v>8348</v>
      </c>
      <c r="C2718" s="14" t="s">
        <v>8349</v>
      </c>
      <c r="D2718" s="14" t="s">
        <v>8325</v>
      </c>
      <c r="E2718" s="16" t="s">
        <v>458</v>
      </c>
      <c r="F2718" s="16" t="s">
        <v>431</v>
      </c>
      <c r="G2718" s="81" t="s">
        <v>115</v>
      </c>
      <c r="H2718" s="82" t="s">
        <v>2051</v>
      </c>
      <c r="I2718" s="17" t="s">
        <v>31</v>
      </c>
      <c r="J2718" s="17" t="s">
        <v>8350</v>
      </c>
      <c r="L2718" s="18">
        <v>44022</v>
      </c>
      <c r="M2718" s="83">
        <v>1681.4723000004899</v>
      </c>
      <c r="N2718" s="84">
        <v>1681.4723000004899</v>
      </c>
      <c r="O2718" s="84">
        <v>1785.09759999998</v>
      </c>
      <c r="P2718" s="85">
        <f t="shared" si="42"/>
        <v>0.94194978470673463</v>
      </c>
      <c r="Q2718" s="18">
        <v>43896</v>
      </c>
      <c r="R2718" s="86">
        <v>549868.21</v>
      </c>
      <c r="S2718" s="86">
        <v>242438.35062597701</v>
      </c>
      <c r="T2718" s="15"/>
      <c r="U2718" s="19">
        <v>1.0863702427741401E-2</v>
      </c>
      <c r="V2718" s="51">
        <v>1.1282831581411299</v>
      </c>
      <c r="W2718" s="19">
        <v>3.04145515183336E-2</v>
      </c>
      <c r="X2718" s="51">
        <v>3.8303724028992301</v>
      </c>
      <c r="Y2718" s="19">
        <v>2.19581490455312E-2</v>
      </c>
      <c r="Z2718" s="51">
        <v>21.527488362800799</v>
      </c>
      <c r="AA2718" s="19">
        <v>0.179666066569625</v>
      </c>
      <c r="AB2718" s="51">
        <v>38.543273560120703</v>
      </c>
      <c r="AC2718" s="19">
        <v>0.32943372859328501</v>
      </c>
      <c r="AD2718" s="51">
        <v>57.229228357609799</v>
      </c>
      <c r="AE2718" s="19">
        <v>0.30378364790347401</v>
      </c>
      <c r="AF2718" s="87">
        <v>48.155596838972997</v>
      </c>
      <c r="AG2718" s="19">
        <v>-2.8283961659326499E-2</v>
      </c>
      <c r="AH2718" s="51">
        <v>-4.6272171577584196</v>
      </c>
      <c r="AI2718" s="19">
        <v>5.5307628968876102E-2</v>
      </c>
      <c r="AJ2718" s="51">
        <v>19.257680103881299</v>
      </c>
      <c r="AK2718" s="19">
        <v>0.68147230000118697</v>
      </c>
      <c r="AL2718" s="19">
        <v>6.89881798152783E-2</v>
      </c>
      <c r="AM2718" s="51">
        <v>74.4452632487519</v>
      </c>
      <c r="AN2718" s="15"/>
      <c r="AO2718" s="22">
        <v>3.2971200795145698E-2</v>
      </c>
      <c r="AP2718" s="22">
        <v>-2.8044774169757099E-2</v>
      </c>
      <c r="AQ2718" s="22">
        <v>0.102291354107438</v>
      </c>
      <c r="AR2718" s="22">
        <v>-6.5441248537390501E-2</v>
      </c>
      <c r="AS2718" s="20">
        <v>8</v>
      </c>
      <c r="AT2718" s="20">
        <v>4</v>
      </c>
      <c r="AU2718" s="20">
        <v>7</v>
      </c>
      <c r="AV2718" s="21">
        <v>5</v>
      </c>
      <c r="AW2718" s="15"/>
      <c r="AX2718" s="25">
        <v>0.13755629027437</v>
      </c>
      <c r="AY2718" s="26">
        <v>1.1797196540046599</v>
      </c>
      <c r="AZ2718" s="26">
        <v>1.0806448961739099</v>
      </c>
      <c r="BA2718" s="26">
        <v>1.8525444875121999</v>
      </c>
      <c r="BB2718" s="85">
        <v>1.4231268064977501E-2</v>
      </c>
      <c r="BC2718" s="88">
        <v>-13.078114048228599</v>
      </c>
      <c r="BD2718" s="18">
        <v>43896</v>
      </c>
      <c r="BE2718" s="18">
        <v>43910</v>
      </c>
      <c r="BF2718" s="20"/>
      <c r="BG2718" s="18"/>
    </row>
    <row r="2719" spans="2:59" x14ac:dyDescent="0.25">
      <c r="B2719" s="14" t="s">
        <v>8351</v>
      </c>
      <c r="C2719" s="14" t="s">
        <v>8352</v>
      </c>
      <c r="D2719" s="14" t="s">
        <v>8325</v>
      </c>
      <c r="E2719" s="16" t="s">
        <v>59</v>
      </c>
      <c r="F2719" s="16" t="s">
        <v>431</v>
      </c>
      <c r="G2719" s="81" t="s">
        <v>115</v>
      </c>
      <c r="H2719" s="82" t="s">
        <v>2051</v>
      </c>
      <c r="I2719" s="17" t="s">
        <v>31</v>
      </c>
      <c r="J2719" s="17" t="s">
        <v>8353</v>
      </c>
      <c r="L2719" s="18">
        <v>44022</v>
      </c>
      <c r="M2719" s="83">
        <v>1396.08669999987</v>
      </c>
      <c r="N2719" s="84">
        <v>1396.08669999987</v>
      </c>
      <c r="O2719" s="84">
        <v>1484.6773000005601</v>
      </c>
      <c r="P2719" s="85">
        <f t="shared" si="42"/>
        <v>0.94033006364369098</v>
      </c>
      <c r="Q2719" s="18">
        <v>43896</v>
      </c>
      <c r="R2719" s="86">
        <v>71096.240000000005</v>
      </c>
      <c r="S2719" s="86">
        <v>25797.399305328399</v>
      </c>
      <c r="T2719" s="15"/>
      <c r="U2719" s="19">
        <v>1.0849887325093699E-2</v>
      </c>
      <c r="V2719" s="51">
        <v>1.12690164787637</v>
      </c>
      <c r="W2719" s="19">
        <v>2.9992386202138701E-2</v>
      </c>
      <c r="X2719" s="51">
        <v>3.7881558712797401</v>
      </c>
      <c r="Y2719" s="19">
        <v>2.1896206826568201E-2</v>
      </c>
      <c r="Z2719" s="51">
        <v>21.521294140897201</v>
      </c>
      <c r="AA2719" s="19">
        <v>0.18596208809875001</v>
      </c>
      <c r="AB2719" s="51">
        <v>39.1728757130331</v>
      </c>
      <c r="AC2719" s="19">
        <v>0.35125306904432402</v>
      </c>
      <c r="AD2719" s="51">
        <v>59.4111624027137</v>
      </c>
      <c r="AE2719" s="19">
        <v>0.34061319834319898</v>
      </c>
      <c r="AF2719" s="87">
        <v>51.838551882945502</v>
      </c>
      <c r="AG2719" s="19">
        <v>-2.8416631110303601E-2</v>
      </c>
      <c r="AH2719" s="51">
        <v>-4.6404841028561403</v>
      </c>
      <c r="AI2719" s="19">
        <v>5.5423849964427098E-2</v>
      </c>
      <c r="AJ2719" s="51">
        <v>19.2693022034364</v>
      </c>
      <c r="AK2719" s="19">
        <v>0.39608670000045099</v>
      </c>
      <c r="AL2719" s="19">
        <v>7.0634343959682197E-2</v>
      </c>
      <c r="AM2719" s="51">
        <v>34.494066086132101</v>
      </c>
      <c r="AN2719" s="15"/>
      <c r="AO2719" s="22">
        <v>3.28967904242745E-2</v>
      </c>
      <c r="AP2719" s="22">
        <v>-2.8058016280738202E-2</v>
      </c>
      <c r="AQ2719" s="22">
        <v>0.103652789190237</v>
      </c>
      <c r="AR2719" s="22">
        <v>-6.44978962455207E-2</v>
      </c>
      <c r="AS2719" s="20">
        <v>8</v>
      </c>
      <c r="AT2719" s="20">
        <v>4</v>
      </c>
      <c r="AU2719" s="20">
        <v>7</v>
      </c>
      <c r="AV2719" s="21">
        <v>5</v>
      </c>
      <c r="AW2719" s="15"/>
      <c r="AX2719" s="25">
        <v>0.137635582193325</v>
      </c>
      <c r="AY2719" s="26">
        <v>1.2222749268858</v>
      </c>
      <c r="AZ2719" s="26">
        <v>1.0994723609219399</v>
      </c>
      <c r="BA2719" s="26">
        <v>1.9220610275533501</v>
      </c>
      <c r="BB2719" s="85">
        <v>1.4239492435954199E-2</v>
      </c>
      <c r="BC2719" s="88">
        <v>-13.0947310907213</v>
      </c>
      <c r="BD2719" s="18">
        <v>43896</v>
      </c>
      <c r="BE2719" s="18">
        <v>43910</v>
      </c>
      <c r="BF2719" s="20"/>
      <c r="BG2719" s="18"/>
    </row>
    <row r="2720" spans="2:59" x14ac:dyDescent="0.25">
      <c r="B2720" s="14" t="s">
        <v>8354</v>
      </c>
      <c r="C2720" s="14" t="s">
        <v>8355</v>
      </c>
      <c r="D2720" s="14" t="s">
        <v>8325</v>
      </c>
      <c r="E2720" s="16" t="s">
        <v>320</v>
      </c>
      <c r="F2720" s="16" t="s">
        <v>431</v>
      </c>
      <c r="G2720" s="81" t="s">
        <v>115</v>
      </c>
      <c r="H2720" s="82" t="s">
        <v>2051</v>
      </c>
      <c r="I2720" s="17" t="s">
        <v>31</v>
      </c>
      <c r="J2720" s="17" t="s">
        <v>8356</v>
      </c>
      <c r="L2720" s="18">
        <v>44022</v>
      </c>
      <c r="M2720" s="83">
        <v>1383.04920000024</v>
      </c>
      <c r="N2720" s="84">
        <v>1383.04920000024</v>
      </c>
      <c r="O2720" s="84">
        <v>1464.05010000058</v>
      </c>
      <c r="P2720" s="85">
        <f t="shared" si="42"/>
        <v>0.94467340974171043</v>
      </c>
      <c r="Q2720" s="18">
        <v>43896</v>
      </c>
      <c r="R2720" s="86">
        <v>145.08199999999999</v>
      </c>
      <c r="S2720" s="86">
        <v>138.751854961872</v>
      </c>
      <c r="T2720" s="15"/>
      <c r="U2720" s="19">
        <v>1.0890551200645899E-2</v>
      </c>
      <c r="V2720" s="51">
        <v>1.1309680354315801</v>
      </c>
      <c r="W2720" s="19">
        <v>3.1136915869865299E-2</v>
      </c>
      <c r="X2720" s="51">
        <v>3.9026088380524002</v>
      </c>
      <c r="Y2720" s="19">
        <v>2.6199278585408999E-2</v>
      </c>
      <c r="Z2720" s="51">
        <v>21.951601316803099</v>
      </c>
      <c r="AA2720" s="19">
        <v>0.189528189525008</v>
      </c>
      <c r="AB2720" s="51">
        <v>39.529485855658997</v>
      </c>
      <c r="AC2720" s="19">
        <v>0.35090693617705299</v>
      </c>
      <c r="AD2720" s="51">
        <v>59.376549115986599</v>
      </c>
      <c r="AE2720" s="19">
        <v>0.334872967178235</v>
      </c>
      <c r="AF2720" s="87">
        <v>51.264528766449097</v>
      </c>
      <c r="AG2720" s="19">
        <v>-2.80565427492547E-2</v>
      </c>
      <c r="AH2720" s="51">
        <v>-4.6044752667512503</v>
      </c>
      <c r="AI2720" s="19">
        <v>5.99133201067161E-2</v>
      </c>
      <c r="AJ2720" s="51">
        <v>19.718249217665299</v>
      </c>
      <c r="AK2720" s="19">
        <v>0.38304919999965897</v>
      </c>
      <c r="AL2720" s="19">
        <v>8.37576298799831E-2</v>
      </c>
      <c r="AM2720" s="51">
        <v>41.039769927447203</v>
      </c>
      <c r="AN2720" s="15"/>
      <c r="AO2720" s="22">
        <v>3.2999417453538599E-2</v>
      </c>
      <c r="AP2720" s="22">
        <v>-2.8030091091750399E-2</v>
      </c>
      <c r="AQ2720" s="22">
        <v>0.10307044243570999</v>
      </c>
      <c r="AR2720" s="22">
        <v>-6.4777721403515898E-2</v>
      </c>
      <c r="AS2720" s="20">
        <v>8</v>
      </c>
      <c r="AT2720" s="20">
        <v>4</v>
      </c>
      <c r="AU2720" s="20">
        <v>7</v>
      </c>
      <c r="AV2720" s="21">
        <v>5</v>
      </c>
      <c r="AW2720" s="15"/>
      <c r="AX2720" s="25">
        <v>0.137591255568696</v>
      </c>
      <c r="AY2720" s="26">
        <v>1.2461101977551201</v>
      </c>
      <c r="AZ2720" s="26">
        <v>1.1101825118639701</v>
      </c>
      <c r="BA2720" s="26">
        <v>1.96232798861638</v>
      </c>
      <c r="BB2720" s="85">
        <v>1.4235305413512801E-2</v>
      </c>
      <c r="BC2720" s="88">
        <v>-13.0499632492138</v>
      </c>
      <c r="BD2720" s="18">
        <v>43896</v>
      </c>
      <c r="BE2720" s="18">
        <v>43910</v>
      </c>
      <c r="BF2720" s="20"/>
      <c r="BG2720" s="18"/>
    </row>
    <row r="2721" spans="2:59" x14ac:dyDescent="0.25">
      <c r="B2721" s="14" t="s">
        <v>8357</v>
      </c>
      <c r="C2721" s="14" t="s">
        <v>8358</v>
      </c>
      <c r="D2721" s="14" t="s">
        <v>8359</v>
      </c>
      <c r="E2721" s="16" t="s">
        <v>36</v>
      </c>
      <c r="F2721" s="16" t="s">
        <v>431</v>
      </c>
      <c r="G2721" s="81" t="s">
        <v>115</v>
      </c>
      <c r="H2721" s="82" t="s">
        <v>1504</v>
      </c>
      <c r="I2721" s="17" t="s">
        <v>31</v>
      </c>
      <c r="J2721" s="17" t="s">
        <v>8360</v>
      </c>
      <c r="L2721" s="18">
        <v>44022</v>
      </c>
      <c r="M2721" s="83">
        <v>1243.8519000001299</v>
      </c>
      <c r="N2721" s="84">
        <v>1243.8519000001299</v>
      </c>
      <c r="O2721" s="84">
        <v>1288.7718000002201</v>
      </c>
      <c r="P2721" s="85">
        <f t="shared" si="42"/>
        <v>0.96514518706874064</v>
      </c>
      <c r="Q2721" s="18">
        <v>43843</v>
      </c>
      <c r="R2721" s="86">
        <v>258111.12</v>
      </c>
      <c r="S2721" s="86">
        <v>281634.35641210899</v>
      </c>
      <c r="T2721" s="15"/>
      <c r="U2721" s="19">
        <v>6.6769893019227302E-3</v>
      </c>
      <c r="V2721" s="51">
        <v>0.70961184555926604</v>
      </c>
      <c r="W2721" s="19">
        <v>9.8985596803686293E-2</v>
      </c>
      <c r="X2721" s="51">
        <v>10.687476931430901</v>
      </c>
      <c r="Y2721" s="19">
        <v>-1.6384758284402799E-2</v>
      </c>
      <c r="Z2721" s="51">
        <v>17.693197629821999</v>
      </c>
      <c r="AA2721" s="19">
        <v>0.16684349640127</v>
      </c>
      <c r="AB2721" s="51">
        <v>37.261016543314298</v>
      </c>
      <c r="AC2721" s="19">
        <v>0.15736642108284299</v>
      </c>
      <c r="AD2721" s="51">
        <v>40.022497606521902</v>
      </c>
      <c r="AE2721" s="19">
        <v>0.15485678813638501</v>
      </c>
      <c r="AF2721" s="87">
        <v>33.262910862220501</v>
      </c>
      <c r="AG2721" s="19">
        <v>3.95839464108576E-2</v>
      </c>
      <c r="AH2721" s="51">
        <v>2.15957364925998</v>
      </c>
      <c r="AI2721" s="19">
        <v>3.46503571727226E-2</v>
      </c>
      <c r="AJ2721" s="51">
        <v>17.191952924273199</v>
      </c>
      <c r="AK2721" s="19">
        <v>0.24385190000059101</v>
      </c>
      <c r="AL2721" s="19">
        <v>2.5688643412650002E-2</v>
      </c>
      <c r="AM2721" s="51">
        <v>37.039111003570703</v>
      </c>
      <c r="AN2721" s="15"/>
      <c r="AO2721" s="22">
        <v>3.7617871197653599E-2</v>
      </c>
      <c r="AP2721" s="22">
        <v>-6.3826161102988402E-2</v>
      </c>
      <c r="AQ2721" s="22">
        <v>9.5364213675638895E-2</v>
      </c>
      <c r="AR2721" s="22">
        <v>-0.124188431721414</v>
      </c>
      <c r="AS2721" s="20">
        <v>7</v>
      </c>
      <c r="AT2721" s="20">
        <v>5</v>
      </c>
      <c r="AU2721" s="20">
        <v>9</v>
      </c>
      <c r="AV2721" s="21">
        <v>3</v>
      </c>
      <c r="AW2721" s="15"/>
      <c r="AX2721" s="25">
        <v>0.19596993433486201</v>
      </c>
      <c r="AY2721" s="26">
        <v>0.72235213231306306</v>
      </c>
      <c r="AZ2721" s="26">
        <v>1.40982349027217</v>
      </c>
      <c r="BA2721" s="26">
        <v>0.99317870774484596</v>
      </c>
      <c r="BB2721" s="85">
        <v>2.01105993257806E-2</v>
      </c>
      <c r="BC2721" s="88">
        <v>-25.723141986818501</v>
      </c>
      <c r="BD2721" s="18">
        <v>43843</v>
      </c>
      <c r="BE2721" s="18">
        <v>43913</v>
      </c>
      <c r="BF2721" s="20"/>
      <c r="BG2721" s="18"/>
    </row>
    <row r="2722" spans="2:59" x14ac:dyDescent="0.25">
      <c r="B2722" s="14" t="s">
        <v>8361</v>
      </c>
      <c r="C2722" s="14" t="s">
        <v>8362</v>
      </c>
      <c r="D2722" s="14" t="s">
        <v>8359</v>
      </c>
      <c r="E2722" s="16" t="s">
        <v>435</v>
      </c>
      <c r="F2722" s="16" t="s">
        <v>431</v>
      </c>
      <c r="G2722" s="81" t="s">
        <v>115</v>
      </c>
      <c r="H2722" s="82" t="s">
        <v>1504</v>
      </c>
      <c r="I2722" s="17" t="s">
        <v>31</v>
      </c>
      <c r="J2722" s="17" t="s">
        <v>8363</v>
      </c>
      <c r="L2722" s="18">
        <v>44022</v>
      </c>
      <c r="M2722" s="83">
        <v>1393.6755999997299</v>
      </c>
      <c r="N2722" s="84">
        <v>1393.6755999997299</v>
      </c>
      <c r="O2722" s="84">
        <v>1430.5112999994301</v>
      </c>
      <c r="P2722" s="85">
        <f t="shared" si="42"/>
        <v>0.97424997621499754</v>
      </c>
      <c r="Q2722" s="18">
        <v>43843</v>
      </c>
      <c r="R2722" s="86">
        <v>138.249</v>
      </c>
      <c r="S2722" s="86">
        <v>125.096519083977</v>
      </c>
      <c r="T2722" s="15"/>
      <c r="U2722" s="19">
        <v>6.7358649266680004E-3</v>
      </c>
      <c r="V2722" s="51">
        <v>0.71549940803379297</v>
      </c>
      <c r="W2722" s="19">
        <v>0.10067354945204</v>
      </c>
      <c r="X2722" s="51">
        <v>10.8562721962662</v>
      </c>
      <c r="Y2722" s="19">
        <v>-6.9603062183887197E-3</v>
      </c>
      <c r="Z2722" s="51">
        <v>18.635642836423401</v>
      </c>
      <c r="AA2722" s="19">
        <v>0.19003715590399201</v>
      </c>
      <c r="AB2722" s="51">
        <v>39.580382493557401</v>
      </c>
      <c r="AC2722" s="19">
        <v>0.20468977161013799</v>
      </c>
      <c r="AD2722" s="51">
        <v>44.754832659266</v>
      </c>
      <c r="AE2722" s="19">
        <v>0.22745067058160201</v>
      </c>
      <c r="AF2722" s="87">
        <v>40.522299106756698</v>
      </c>
      <c r="AG2722" s="19">
        <v>4.0138697539077797E-2</v>
      </c>
      <c r="AH2722" s="51">
        <v>2.2150487620820098</v>
      </c>
      <c r="AI2722" s="19">
        <v>4.5092359227055602E-2</v>
      </c>
      <c r="AJ2722" s="51">
        <v>18.236153129691999</v>
      </c>
      <c r="AK2722" s="19">
        <v>0.39367560000042401</v>
      </c>
      <c r="AL2722" s="19">
        <v>6.9728999100334504E-2</v>
      </c>
      <c r="AM2722" s="51">
        <v>33.454146018659202</v>
      </c>
      <c r="AN2722" s="15"/>
      <c r="AO2722" s="22">
        <v>3.7676860050851198E-2</v>
      </c>
      <c r="AP2722" s="22">
        <v>-6.3659945224571898E-2</v>
      </c>
      <c r="AQ2722" s="22">
        <v>9.6976011902443093E-2</v>
      </c>
      <c r="AR2722" s="22">
        <v>-0.12267977764539</v>
      </c>
      <c r="AS2722" s="20">
        <v>7</v>
      </c>
      <c r="AT2722" s="20">
        <v>5</v>
      </c>
      <c r="AU2722" s="20">
        <v>9</v>
      </c>
      <c r="AV2722" s="21">
        <v>3</v>
      </c>
      <c r="AW2722" s="15"/>
      <c r="AX2722" s="25">
        <v>0.19594243485829799</v>
      </c>
      <c r="AY2722" s="26">
        <v>0.83216244779578097</v>
      </c>
      <c r="AZ2722" s="26">
        <v>1.50127282595349</v>
      </c>
      <c r="BA2722" s="26">
        <v>1.1483224780113199</v>
      </c>
      <c r="BB2722" s="85">
        <v>2.0109704814240102E-2</v>
      </c>
      <c r="BC2722" s="88">
        <v>-25.454010744200801</v>
      </c>
      <c r="BD2722" s="18">
        <v>43843</v>
      </c>
      <c r="BE2722" s="18">
        <v>43913</v>
      </c>
      <c r="BF2722" s="20"/>
      <c r="BG2722" s="18"/>
    </row>
    <row r="2723" spans="2:59" x14ac:dyDescent="0.25">
      <c r="B2723" s="14" t="s">
        <v>8364</v>
      </c>
      <c r="C2723" s="14" t="s">
        <v>8365</v>
      </c>
      <c r="D2723" s="14" t="s">
        <v>8359</v>
      </c>
      <c r="E2723" s="16" t="s">
        <v>439</v>
      </c>
      <c r="F2723" s="16" t="s">
        <v>431</v>
      </c>
      <c r="G2723" s="81" t="s">
        <v>115</v>
      </c>
      <c r="H2723" s="82" t="s">
        <v>1504</v>
      </c>
      <c r="I2723" s="17" t="s">
        <v>31</v>
      </c>
      <c r="J2723" s="17" t="s">
        <v>8366</v>
      </c>
      <c r="L2723" s="18">
        <v>44022</v>
      </c>
      <c r="M2723" s="83">
        <v>997.36299999989603</v>
      </c>
      <c r="N2723" s="84">
        <v>997.36299999989603</v>
      </c>
      <c r="O2723" s="84">
        <v>997.36299999989603</v>
      </c>
      <c r="P2723" s="85">
        <f t="shared" si="42"/>
        <v>1</v>
      </c>
      <c r="Q2723" s="18">
        <v>44022</v>
      </c>
      <c r="R2723" s="86">
        <v>0</v>
      </c>
      <c r="S2723" s="86">
        <v>0</v>
      </c>
      <c r="T2723" s="15"/>
      <c r="U2723" s="19">
        <v>0</v>
      </c>
      <c r="V2723" s="51">
        <v>4.1912915366992799E-2</v>
      </c>
      <c r="W2723" s="19">
        <v>0</v>
      </c>
      <c r="X2723" s="51">
        <v>0.78891725106586796</v>
      </c>
      <c r="Y2723" s="19">
        <v>0</v>
      </c>
      <c r="Z2723" s="51">
        <v>19.3316734582477</v>
      </c>
      <c r="AA2723" s="19">
        <v>0</v>
      </c>
      <c r="AB2723" s="51">
        <v>20.576666903158198</v>
      </c>
      <c r="AC2723" s="19">
        <v>0</v>
      </c>
      <c r="AD2723" s="51">
        <v>24.2858554982522</v>
      </c>
      <c r="AE2723" s="19">
        <v>0</v>
      </c>
      <c r="AF2723" s="87">
        <v>17.777232048596499</v>
      </c>
      <c r="AG2723" s="19">
        <v>0</v>
      </c>
      <c r="AH2723" s="51">
        <v>-1.79882099182578</v>
      </c>
      <c r="AI2723" s="19">
        <v>0</v>
      </c>
      <c r="AJ2723" s="51">
        <v>13.726917206993701</v>
      </c>
      <c r="AK2723" s="19">
        <v>-2.6370000005044901E-3</v>
      </c>
      <c r="AL2723" s="19">
        <v>-5.3603816468239497E-4</v>
      </c>
      <c r="AM2723" s="51">
        <v>-6.1771139814518401</v>
      </c>
      <c r="AN2723" s="15"/>
      <c r="AO2723" s="22">
        <v>0</v>
      </c>
      <c r="AP2723" s="22">
        <v>0</v>
      </c>
      <c r="AQ2723" s="22">
        <v>0</v>
      </c>
      <c r="AR2723" s="22">
        <v>0</v>
      </c>
      <c r="AS2723" s="20">
        <v>0</v>
      </c>
      <c r="AT2723" s="20">
        <v>0</v>
      </c>
      <c r="AU2723" s="20">
        <v>7</v>
      </c>
      <c r="AV2723" s="21">
        <v>5</v>
      </c>
      <c r="AW2723" s="15"/>
      <c r="AX2723" s="25">
        <v>0</v>
      </c>
      <c r="AY2723" s="26">
        <v>-115.173126170179</v>
      </c>
      <c r="AZ2723" s="26">
        <v>0.54146558877982898</v>
      </c>
      <c r="BA2723" s="26">
        <v>-15.964106449086101</v>
      </c>
      <c r="BB2723" s="85">
        <v>0</v>
      </c>
      <c r="BC2723" s="88">
        <v>0</v>
      </c>
      <c r="BD2723" s="18">
        <v>43657</v>
      </c>
      <c r="BE2723" s="18"/>
      <c r="BF2723" s="20"/>
      <c r="BG2723" s="18"/>
    </row>
    <row r="2724" spans="2:59" x14ac:dyDescent="0.25">
      <c r="B2724" s="14" t="s">
        <v>8367</v>
      </c>
      <c r="C2724" s="14" t="s">
        <v>8368</v>
      </c>
      <c r="D2724" s="14" t="s">
        <v>8359</v>
      </c>
      <c r="E2724" s="16" t="s">
        <v>43</v>
      </c>
      <c r="F2724" s="16" t="s">
        <v>431</v>
      </c>
      <c r="G2724" s="81" t="s">
        <v>115</v>
      </c>
      <c r="H2724" s="82" t="s">
        <v>1504</v>
      </c>
      <c r="I2724" s="17" t="s">
        <v>31</v>
      </c>
      <c r="J2724" s="17" t="s">
        <v>8369</v>
      </c>
      <c r="L2724" s="18">
        <v>44022</v>
      </c>
      <c r="M2724" s="83">
        <v>1319.72320000082</v>
      </c>
      <c r="N2724" s="84">
        <v>1319.72320000082</v>
      </c>
      <c r="O2724" s="84">
        <v>1362.6160000003899</v>
      </c>
      <c r="P2724" s="85">
        <f t="shared" si="42"/>
        <v>0.96852172585705909</v>
      </c>
      <c r="Q2724" s="18">
        <v>43843</v>
      </c>
      <c r="R2724" s="86">
        <v>273788.212</v>
      </c>
      <c r="S2724" s="86">
        <v>272849.85550000001</v>
      </c>
      <c r="T2724" s="15"/>
      <c r="U2724" s="19">
        <v>6.6966231916012501E-3</v>
      </c>
      <c r="V2724" s="51">
        <v>0.71157523452711802</v>
      </c>
      <c r="W2724" s="19">
        <v>9.9629130618268405E-2</v>
      </c>
      <c r="X2724" s="51">
        <v>10.7518303128891</v>
      </c>
      <c r="Y2724" s="19">
        <v>-1.28858135321934E-2</v>
      </c>
      <c r="Z2724" s="51">
        <v>18.043092105042899</v>
      </c>
      <c r="AA2724" s="19">
        <v>0.17521646773821001</v>
      </c>
      <c r="AB2724" s="51">
        <v>38.098313677008299</v>
      </c>
      <c r="AC2724" s="19">
        <v>0.17402515236055499</v>
      </c>
      <c r="AD2724" s="51">
        <v>41.6883707343368</v>
      </c>
      <c r="AE2724" s="19">
        <v>0.17987445112172301</v>
      </c>
      <c r="AF2724" s="87">
        <v>35.764677160768798</v>
      </c>
      <c r="AG2724" s="19">
        <v>3.9786805300536798E-2</v>
      </c>
      <c r="AH2724" s="51">
        <v>2.1798595382279</v>
      </c>
      <c r="AI2724" s="19">
        <v>3.8533503467988298E-2</v>
      </c>
      <c r="AJ2724" s="51">
        <v>17.5802675537998</v>
      </c>
      <c r="AK2724" s="19">
        <v>0.31972320000029902</v>
      </c>
      <c r="AL2724" s="19">
        <v>3.2772021966593498E-2</v>
      </c>
      <c r="AM2724" s="51">
        <v>44.626241003512398</v>
      </c>
      <c r="AN2724" s="15"/>
      <c r="AO2724" s="22">
        <v>3.7638202820744503E-2</v>
      </c>
      <c r="AP2724" s="22">
        <v>-6.3771411184498E-2</v>
      </c>
      <c r="AQ2724" s="22">
        <v>9.6005512734409396E-2</v>
      </c>
      <c r="AR2724" s="22">
        <v>-0.123658669526776</v>
      </c>
      <c r="AS2724" s="20">
        <v>7</v>
      </c>
      <c r="AT2724" s="20">
        <v>5</v>
      </c>
      <c r="AU2724" s="20">
        <v>9</v>
      </c>
      <c r="AV2724" s="21">
        <v>3</v>
      </c>
      <c r="AW2724" s="15"/>
      <c r="AX2724" s="25">
        <v>0.195962097692536</v>
      </c>
      <c r="AY2724" s="26">
        <v>0.76194491252226704</v>
      </c>
      <c r="AZ2724" s="26">
        <v>1.44284584610614</v>
      </c>
      <c r="BA2724" s="26">
        <v>1.0489963603413299</v>
      </c>
      <c r="BB2724" s="85">
        <v>2.0110476139743701E-2</v>
      </c>
      <c r="BC2724" s="88">
        <v>-25.621635148912901</v>
      </c>
      <c r="BD2724" s="18">
        <v>43843</v>
      </c>
      <c r="BE2724" s="18">
        <v>43913</v>
      </c>
      <c r="BF2724" s="20"/>
      <c r="BG2724" s="18"/>
    </row>
    <row r="2725" spans="2:59" x14ac:dyDescent="0.25">
      <c r="B2725" s="14" t="s">
        <v>8370</v>
      </c>
      <c r="C2725" s="14" t="s">
        <v>8371</v>
      </c>
      <c r="D2725" s="14" t="s">
        <v>8359</v>
      </c>
      <c r="E2725" s="16" t="s">
        <v>257</v>
      </c>
      <c r="F2725" s="16" t="s">
        <v>431</v>
      </c>
      <c r="G2725" s="81" t="s">
        <v>115</v>
      </c>
      <c r="H2725" s="82" t="s">
        <v>1504</v>
      </c>
      <c r="I2725" s="17" t="s">
        <v>31</v>
      </c>
      <c r="J2725" s="17" t="s">
        <v>8372</v>
      </c>
      <c r="L2725" s="18">
        <v>44022</v>
      </c>
      <c r="M2725" s="83">
        <v>1487.6572999991499</v>
      </c>
      <c r="N2725" s="84">
        <v>1487.6572999991499</v>
      </c>
      <c r="O2725" s="84">
        <v>1526.92420000024</v>
      </c>
      <c r="P2725" s="85">
        <f t="shared" si="42"/>
        <v>0.97428366123145871</v>
      </c>
      <c r="Q2725" s="18">
        <v>43843</v>
      </c>
      <c r="R2725" s="86">
        <v>809095.77599999995</v>
      </c>
      <c r="S2725" s="86">
        <v>793800.64688574197</v>
      </c>
      <c r="T2725" s="15"/>
      <c r="U2725" s="19">
        <v>6.7299974416528104E-3</v>
      </c>
      <c r="V2725" s="51">
        <v>0.71491265953227401</v>
      </c>
      <c r="W2725" s="19">
        <v>0.10072284132373201</v>
      </c>
      <c r="X2725" s="51">
        <v>10.8612013834354</v>
      </c>
      <c r="Y2725" s="19">
        <v>-6.9145484094406103E-3</v>
      </c>
      <c r="Z2725" s="51">
        <v>18.640218617307301</v>
      </c>
      <c r="AA2725" s="19">
        <v>0.189575399668829</v>
      </c>
      <c r="AB2725" s="51">
        <v>39.5342068700702</v>
      </c>
      <c r="AC2725" s="19">
        <v>0.202870201670448</v>
      </c>
      <c r="AD2725" s="51">
        <v>44.572875665326102</v>
      </c>
      <c r="AE2725" s="19">
        <v>0.22361410230776499</v>
      </c>
      <c r="AF2725" s="87">
        <v>40.138642279373002</v>
      </c>
      <c r="AG2725" s="19">
        <v>4.0131402773113202E-2</v>
      </c>
      <c r="AH2725" s="51">
        <v>2.2143192854855398</v>
      </c>
      <c r="AI2725" s="19">
        <v>4.5162106645875603E-2</v>
      </c>
      <c r="AJ2725" s="51">
        <v>18.243127871595799</v>
      </c>
      <c r="AK2725" s="19">
        <v>0.48765729999809998</v>
      </c>
      <c r="AL2725" s="19">
        <v>4.7251701935238102E-2</v>
      </c>
      <c r="AM2725" s="51">
        <v>61.419651003321597</v>
      </c>
      <c r="AN2725" s="15"/>
      <c r="AO2725" s="22">
        <v>3.7672560505598099E-2</v>
      </c>
      <c r="AP2725" s="22">
        <v>-6.3678346426968305E-2</v>
      </c>
      <c r="AQ2725" s="22">
        <v>9.7095631619595196E-2</v>
      </c>
      <c r="AR2725" s="22">
        <v>-0.122757872335642</v>
      </c>
      <c r="AS2725" s="20">
        <v>7</v>
      </c>
      <c r="AT2725" s="20">
        <v>5</v>
      </c>
      <c r="AU2725" s="20">
        <v>9</v>
      </c>
      <c r="AV2725" s="21">
        <v>3</v>
      </c>
      <c r="AW2725" s="15"/>
      <c r="AX2725" s="25">
        <v>0.195949550358055</v>
      </c>
      <c r="AY2725" s="26">
        <v>0.82982224024635798</v>
      </c>
      <c r="AZ2725" s="26">
        <v>1.4994456148942801</v>
      </c>
      <c r="BA2725" s="26">
        <v>1.14500498508096</v>
      </c>
      <c r="BB2725" s="85">
        <v>2.0110346182846101E-2</v>
      </c>
      <c r="BC2725" s="88">
        <v>-25.4489057151659</v>
      </c>
      <c r="BD2725" s="18">
        <v>43843</v>
      </c>
      <c r="BE2725" s="18">
        <v>43913</v>
      </c>
      <c r="BF2725" s="20"/>
      <c r="BG2725" s="18"/>
    </row>
    <row r="2726" spans="2:59" x14ac:dyDescent="0.25">
      <c r="B2726" s="14" t="s">
        <v>8373</v>
      </c>
      <c r="C2726" s="14" t="s">
        <v>8374</v>
      </c>
      <c r="D2726" s="14" t="s">
        <v>8359</v>
      </c>
      <c r="E2726" s="16" t="s">
        <v>47</v>
      </c>
      <c r="F2726" s="16" t="s">
        <v>431</v>
      </c>
      <c r="G2726" s="81" t="s">
        <v>115</v>
      </c>
      <c r="H2726" s="82" t="s">
        <v>1504</v>
      </c>
      <c r="I2726" s="17" t="s">
        <v>31</v>
      </c>
      <c r="J2726" s="17" t="s">
        <v>8375</v>
      </c>
      <c r="L2726" s="18">
        <v>44022</v>
      </c>
      <c r="M2726" s="83">
        <v>1552.48520000093</v>
      </c>
      <c r="N2726" s="84">
        <v>1552.48520000093</v>
      </c>
      <c r="O2726" s="84">
        <v>1589.10480000079</v>
      </c>
      <c r="P2726" s="85">
        <f t="shared" si="42"/>
        <v>0.97695583072945114</v>
      </c>
      <c r="Q2726" s="18">
        <v>43843</v>
      </c>
      <c r="R2726" s="86">
        <v>312843.26699999999</v>
      </c>
      <c r="S2726" s="86">
        <v>268434.31666796899</v>
      </c>
      <c r="T2726" s="15"/>
      <c r="U2726" s="19">
        <v>6.7454207401169697E-3</v>
      </c>
      <c r="V2726" s="51">
        <v>0.71645498937869001</v>
      </c>
      <c r="W2726" s="19">
        <v>0.101228202123893</v>
      </c>
      <c r="X2726" s="51">
        <v>10.911737463451599</v>
      </c>
      <c r="Y2726" s="19">
        <v>-4.1451051065450901E-3</v>
      </c>
      <c r="Z2726" s="51">
        <v>18.9171629475895</v>
      </c>
      <c r="AA2726" s="19">
        <v>0.19626481340674201</v>
      </c>
      <c r="AB2726" s="51">
        <v>40.203148243832402</v>
      </c>
      <c r="AC2726" s="19">
        <v>0.21642780054215099</v>
      </c>
      <c r="AD2726" s="51">
        <v>45.928635552467298</v>
      </c>
      <c r="AE2726" s="19">
        <v>0.24435492306482001</v>
      </c>
      <c r="AF2726" s="87">
        <v>42.212724355107603</v>
      </c>
      <c r="AG2726" s="19">
        <v>4.0290622111570001E-2</v>
      </c>
      <c r="AH2726" s="51">
        <v>2.2302412193312202</v>
      </c>
      <c r="AI2726" s="19">
        <v>4.8237195956971797E-2</v>
      </c>
      <c r="AJ2726" s="51">
        <v>18.550636802683599</v>
      </c>
      <c r="AK2726" s="19">
        <v>0.55248520000197499</v>
      </c>
      <c r="AL2726" s="19">
        <v>5.2456851857641602E-2</v>
      </c>
      <c r="AM2726" s="51">
        <v>67.9024410037091</v>
      </c>
      <c r="AN2726" s="15"/>
      <c r="AO2726" s="22">
        <v>3.7688373588025598E-2</v>
      </c>
      <c r="AP2726" s="22">
        <v>-6.3635394297307399E-2</v>
      </c>
      <c r="AQ2726" s="22">
        <v>9.75992600488826E-2</v>
      </c>
      <c r="AR2726" s="22">
        <v>-0.122341668953595</v>
      </c>
      <c r="AS2726" s="20">
        <v>7</v>
      </c>
      <c r="AT2726" s="20">
        <v>5</v>
      </c>
      <c r="AU2726" s="20">
        <v>9</v>
      </c>
      <c r="AV2726" s="21">
        <v>3</v>
      </c>
      <c r="AW2726" s="15"/>
      <c r="AX2726" s="25">
        <v>0.19594410206191201</v>
      </c>
      <c r="AY2726" s="26">
        <v>0.86143330921549899</v>
      </c>
      <c r="AZ2726" s="26">
        <v>1.5257995027823199</v>
      </c>
      <c r="BA2726" s="26">
        <v>1.1898518163507099</v>
      </c>
      <c r="BB2726" s="85">
        <v>2.0110321920692498E-2</v>
      </c>
      <c r="BC2726" s="88">
        <v>-25.369012792623799</v>
      </c>
      <c r="BD2726" s="18">
        <v>43843</v>
      </c>
      <c r="BE2726" s="18">
        <v>43913</v>
      </c>
      <c r="BF2726" s="20"/>
      <c r="BG2726" s="18"/>
    </row>
    <row r="2727" spans="2:59" x14ac:dyDescent="0.25">
      <c r="B2727" s="14" t="s">
        <v>8376</v>
      </c>
      <c r="C2727" s="14" t="s">
        <v>8377</v>
      </c>
      <c r="D2727" s="14" t="s">
        <v>8359</v>
      </c>
      <c r="E2727" s="16" t="s">
        <v>51</v>
      </c>
      <c r="F2727" s="16" t="s">
        <v>431</v>
      </c>
      <c r="G2727" s="81" t="s">
        <v>115</v>
      </c>
      <c r="H2727" s="82" t="s">
        <v>1504</v>
      </c>
      <c r="I2727" s="17" t="s">
        <v>31</v>
      </c>
      <c r="J2727" s="17" t="s">
        <v>8378</v>
      </c>
      <c r="L2727" s="18">
        <v>44022</v>
      </c>
      <c r="M2727" s="83">
        <v>1442.29880000092</v>
      </c>
      <c r="N2727" s="84">
        <v>1442.29880000092</v>
      </c>
      <c r="O2727" s="84">
        <v>1481.39499999955</v>
      </c>
      <c r="P2727" s="85">
        <f t="shared" si="42"/>
        <v>0.97360852439852852</v>
      </c>
      <c r="Q2727" s="18">
        <v>43843</v>
      </c>
      <c r="R2727" s="86">
        <v>291962.95299999998</v>
      </c>
      <c r="S2727" s="86">
        <v>130766.18255346701</v>
      </c>
      <c r="T2727" s="15"/>
      <c r="U2727" s="19">
        <v>6.7260777250339699E-3</v>
      </c>
      <c r="V2727" s="51">
        <v>0.71452068787039003</v>
      </c>
      <c r="W2727" s="19">
        <v>0.10059490015919401</v>
      </c>
      <c r="X2727" s="51">
        <v>10.848407266981701</v>
      </c>
      <c r="Y2727" s="19">
        <v>-7.6142601737956301E-3</v>
      </c>
      <c r="Z2727" s="51">
        <v>18.5702474408608</v>
      </c>
      <c r="AA2727" s="19">
        <v>0.18788799630972799</v>
      </c>
      <c r="AB2727" s="51">
        <v>39.365466534160099</v>
      </c>
      <c r="AC2727" s="19">
        <v>0.19946286506281499</v>
      </c>
      <c r="AD2727" s="51">
        <v>44.232142004533699</v>
      </c>
      <c r="AE2727" s="19">
        <v>0.21841997754207099</v>
      </c>
      <c r="AF2727" s="87">
        <v>39.619229802803602</v>
      </c>
      <c r="AG2727" s="19">
        <v>4.0091099452183698E-2</v>
      </c>
      <c r="AH2727" s="51">
        <v>2.21028895339259</v>
      </c>
      <c r="AI2727" s="19">
        <v>4.4385213730492999E-2</v>
      </c>
      <c r="AJ2727" s="51">
        <v>18.165438580035701</v>
      </c>
      <c r="AK2727" s="19">
        <v>0.44229880000057198</v>
      </c>
      <c r="AL2727" s="19">
        <v>4.3489229867191198E-2</v>
      </c>
      <c r="AM2727" s="51">
        <v>56.883801003568799</v>
      </c>
      <c r="AN2727" s="15"/>
      <c r="AO2727" s="22">
        <v>3.7668436176318203E-2</v>
      </c>
      <c r="AP2727" s="22">
        <v>-6.3689207706411302E-2</v>
      </c>
      <c r="AQ2727" s="22">
        <v>9.6968138817901506E-2</v>
      </c>
      <c r="AR2727" s="22">
        <v>-0.12286321160354401</v>
      </c>
      <c r="AS2727" s="20">
        <v>7</v>
      </c>
      <c r="AT2727" s="20">
        <v>5</v>
      </c>
      <c r="AU2727" s="20">
        <v>9</v>
      </c>
      <c r="AV2727" s="21">
        <v>3</v>
      </c>
      <c r="AW2727" s="15"/>
      <c r="AX2727" s="25">
        <v>0.19595099045604</v>
      </c>
      <c r="AY2727" s="26">
        <v>0.82184558479912095</v>
      </c>
      <c r="AZ2727" s="26">
        <v>1.4927945101753699</v>
      </c>
      <c r="BA2727" s="26">
        <v>1.1337019033017</v>
      </c>
      <c r="BB2727" s="85">
        <v>2.0110358485872001E-2</v>
      </c>
      <c r="BC2727" s="88">
        <v>-25.46910850922</v>
      </c>
      <c r="BD2727" s="18">
        <v>43843</v>
      </c>
      <c r="BE2727" s="18">
        <v>43913</v>
      </c>
      <c r="BF2727" s="20"/>
      <c r="BG2727" s="18"/>
    </row>
    <row r="2728" spans="2:59" x14ac:dyDescent="0.25">
      <c r="B2728" s="14" t="s">
        <v>8379</v>
      </c>
      <c r="C2728" s="14" t="s">
        <v>8380</v>
      </c>
      <c r="D2728" s="14" t="s">
        <v>8359</v>
      </c>
      <c r="E2728" s="16" t="s">
        <v>55</v>
      </c>
      <c r="F2728" s="16" t="s">
        <v>431</v>
      </c>
      <c r="G2728" s="81" t="s">
        <v>115</v>
      </c>
      <c r="H2728" s="82" t="s">
        <v>1504</v>
      </c>
      <c r="I2728" s="17" t="s">
        <v>31</v>
      </c>
      <c r="J2728" s="17" t="s">
        <v>8381</v>
      </c>
      <c r="L2728" s="18">
        <v>44022</v>
      </c>
      <c r="M2728" s="83">
        <v>1485.57699999958</v>
      </c>
      <c r="N2728" s="84">
        <v>1485.57699999958</v>
      </c>
      <c r="O2728" s="84">
        <v>1523.18439999968</v>
      </c>
      <c r="P2728" s="85">
        <f t="shared" si="42"/>
        <v>0.9753100149922046</v>
      </c>
      <c r="Q2728" s="18">
        <v>43843</v>
      </c>
      <c r="R2728" s="86">
        <v>356672.71600000001</v>
      </c>
      <c r="S2728" s="86">
        <v>357721.36769824201</v>
      </c>
      <c r="T2728" s="15"/>
      <c r="U2728" s="19">
        <v>6.7358693086134701E-3</v>
      </c>
      <c r="V2728" s="51">
        <v>0.71549984622833995</v>
      </c>
      <c r="W2728" s="19">
        <v>0.100917030064011</v>
      </c>
      <c r="X2728" s="51">
        <v>10.880620257463301</v>
      </c>
      <c r="Y2728" s="19">
        <v>-5.85088830757741E-3</v>
      </c>
      <c r="Z2728" s="51">
        <v>18.7465846274863</v>
      </c>
      <c r="AA2728" s="19">
        <v>0.192142554722668</v>
      </c>
      <c r="AB2728" s="51">
        <v>39.790922375454102</v>
      </c>
      <c r="AC2728" s="19">
        <v>0.20806413182814101</v>
      </c>
      <c r="AD2728" s="51">
        <v>45.092268681095398</v>
      </c>
      <c r="AE2728" s="19">
        <v>0.23154620964487499</v>
      </c>
      <c r="AF2728" s="87">
        <v>40.931853013113098</v>
      </c>
      <c r="AG2728" s="19">
        <v>4.01925534333714E-2</v>
      </c>
      <c r="AH2728" s="51">
        <v>2.22043435151136</v>
      </c>
      <c r="AI2728" s="19">
        <v>4.6343169105966801E-2</v>
      </c>
      <c r="AJ2728" s="51">
        <v>18.361234117590399</v>
      </c>
      <c r="AK2728" s="19">
        <v>0.48557699999946602</v>
      </c>
      <c r="AL2728" s="19">
        <v>4.7081374768822598E-2</v>
      </c>
      <c r="AM2728" s="51">
        <v>61.211621003458298</v>
      </c>
      <c r="AN2728" s="15"/>
      <c r="AO2728" s="22">
        <v>3.7678554952435703E-2</v>
      </c>
      <c r="AP2728" s="22">
        <v>-6.3661792943094E-2</v>
      </c>
      <c r="AQ2728" s="22">
        <v>9.7289198005455504E-2</v>
      </c>
      <c r="AR2728" s="22">
        <v>-0.122597905410657</v>
      </c>
      <c r="AS2728" s="20">
        <v>7</v>
      </c>
      <c r="AT2728" s="20">
        <v>5</v>
      </c>
      <c r="AU2728" s="20">
        <v>9</v>
      </c>
      <c r="AV2728" s="21">
        <v>3</v>
      </c>
      <c r="AW2728" s="15"/>
      <c r="AX2728" s="25">
        <v>0.195947397699929</v>
      </c>
      <c r="AY2728" s="26">
        <v>0.84195342119255701</v>
      </c>
      <c r="AZ2728" s="26">
        <v>1.50955908073047</v>
      </c>
      <c r="BA2728" s="26">
        <v>1.1622055253519601</v>
      </c>
      <c r="BB2728" s="85">
        <v>2.0110330888928701E-2</v>
      </c>
      <c r="BC2728" s="88">
        <v>-25.418202812434199</v>
      </c>
      <c r="BD2728" s="18">
        <v>43843</v>
      </c>
      <c r="BE2728" s="18">
        <v>43913</v>
      </c>
      <c r="BF2728" s="20"/>
      <c r="BG2728" s="18"/>
    </row>
    <row r="2729" spans="2:59" x14ac:dyDescent="0.25">
      <c r="B2729" s="14" t="s">
        <v>8382</v>
      </c>
      <c r="C2729" s="14" t="s">
        <v>8383</v>
      </c>
      <c r="D2729" s="14" t="s">
        <v>8359</v>
      </c>
      <c r="E2729" s="16" t="s">
        <v>458</v>
      </c>
      <c r="F2729" s="16" t="s">
        <v>431</v>
      </c>
      <c r="G2729" s="81" t="s">
        <v>115</v>
      </c>
      <c r="H2729" s="82" t="s">
        <v>1504</v>
      </c>
      <c r="I2729" s="17" t="s">
        <v>31</v>
      </c>
      <c r="J2729" s="17" t="s">
        <v>8384</v>
      </c>
      <c r="L2729" s="18">
        <v>44022</v>
      </c>
      <c r="M2729" s="83">
        <v>1341.23379999958</v>
      </c>
      <c r="N2729" s="84">
        <v>1341.23379999958</v>
      </c>
      <c r="O2729" s="84">
        <v>1371.5569000001999</v>
      </c>
      <c r="P2729" s="85">
        <f t="shared" si="42"/>
        <v>0.97789147500871787</v>
      </c>
      <c r="Q2729" s="18">
        <v>43843</v>
      </c>
      <c r="R2729" s="86">
        <v>88342.714999999997</v>
      </c>
      <c r="S2729" s="86">
        <v>27720.576332061799</v>
      </c>
      <c r="T2729" s="15"/>
      <c r="U2729" s="19">
        <v>6.7508857264328998E-3</v>
      </c>
      <c r="V2729" s="51">
        <v>0.71700148801028296</v>
      </c>
      <c r="W2729" s="19">
        <v>0.101408670458186</v>
      </c>
      <c r="X2729" s="51">
        <v>10.929784296880801</v>
      </c>
      <c r="Y2729" s="19">
        <v>-3.1757550386828401E-3</v>
      </c>
      <c r="Z2729" s="51">
        <v>19.014097954379402</v>
      </c>
      <c r="AA2729" s="19">
        <v>0.19858932487113601</v>
      </c>
      <c r="AB2729" s="51">
        <v>40.435599390300901</v>
      </c>
      <c r="AC2729" s="19">
        <v>0.22120631602243501</v>
      </c>
      <c r="AD2729" s="51">
        <v>46.406487100524799</v>
      </c>
      <c r="AE2729" s="19">
        <v>0.25163454013643799</v>
      </c>
      <c r="AF2729" s="87">
        <v>42.9406860622694</v>
      </c>
      <c r="AG2729" s="19">
        <v>4.03473487367592E-2</v>
      </c>
      <c r="AH2729" s="51">
        <v>2.2359138818501401</v>
      </c>
      <c r="AI2729" s="19">
        <v>4.9314258492813699E-2</v>
      </c>
      <c r="AJ2729" s="51">
        <v>18.658343056275001</v>
      </c>
      <c r="AK2729" s="19">
        <v>0.341233800000045</v>
      </c>
      <c r="AL2729" s="19">
        <v>3.4714732069915002E-2</v>
      </c>
      <c r="AM2729" s="51">
        <v>46.7773010035162</v>
      </c>
      <c r="AN2729" s="15"/>
      <c r="AO2729" s="22">
        <v>3.7694017071771703E-2</v>
      </c>
      <c r="AP2729" s="22">
        <v>-6.3619990982260802E-2</v>
      </c>
      <c r="AQ2729" s="22">
        <v>9.7779300273104996E-2</v>
      </c>
      <c r="AR2729" s="22">
        <v>-0.12219292342168001</v>
      </c>
      <c r="AS2729" s="20">
        <v>7</v>
      </c>
      <c r="AT2729" s="20">
        <v>5</v>
      </c>
      <c r="AU2729" s="20">
        <v>9</v>
      </c>
      <c r="AV2729" s="21">
        <v>3</v>
      </c>
      <c r="AW2729" s="15"/>
      <c r="AX2729" s="25">
        <v>0.195941539910855</v>
      </c>
      <c r="AY2729" s="26">
        <v>0.87244042658312504</v>
      </c>
      <c r="AZ2729" s="26">
        <v>1.53498558998035</v>
      </c>
      <c r="BA2729" s="26">
        <v>1.2054937174561899</v>
      </c>
      <c r="BB2729" s="85">
        <v>2.0110249695571802E-2</v>
      </c>
      <c r="BC2729" s="88">
        <v>-25.342010965774499</v>
      </c>
      <c r="BD2729" s="18">
        <v>43843</v>
      </c>
      <c r="BE2729" s="18">
        <v>43913</v>
      </c>
      <c r="BF2729" s="20"/>
      <c r="BG2729" s="18"/>
    </row>
    <row r="2730" spans="2:59" x14ac:dyDescent="0.25">
      <c r="B2730" s="14" t="s">
        <v>8385</v>
      </c>
      <c r="C2730" s="14" t="s">
        <v>8386</v>
      </c>
      <c r="D2730" s="14" t="s">
        <v>8359</v>
      </c>
      <c r="E2730" s="16" t="s">
        <v>59</v>
      </c>
      <c r="F2730" s="16" t="s">
        <v>431</v>
      </c>
      <c r="G2730" s="81" t="s">
        <v>115</v>
      </c>
      <c r="H2730" s="82" t="s">
        <v>1504</v>
      </c>
      <c r="I2730" s="17" t="s">
        <v>31</v>
      </c>
      <c r="J2730" s="17" t="s">
        <v>8387</v>
      </c>
      <c r="L2730" s="18">
        <v>44022</v>
      </c>
      <c r="M2730" s="83">
        <v>1469.59999999963</v>
      </c>
      <c r="N2730" s="84">
        <v>1469.59999999963</v>
      </c>
      <c r="O2730" s="84">
        <v>1490.59999999963</v>
      </c>
      <c r="P2730" s="85">
        <f t="shared" si="42"/>
        <v>0.98591171340399486</v>
      </c>
      <c r="Q2730" s="18">
        <v>43843</v>
      </c>
      <c r="R2730" s="86">
        <v>7.3479999999999999</v>
      </c>
      <c r="S2730" s="86">
        <v>6.5649351145029096</v>
      </c>
      <c r="T2730" s="15"/>
      <c r="U2730" s="19">
        <v>6.71324838913279E-3</v>
      </c>
      <c r="V2730" s="51">
        <v>0.71323775428027103</v>
      </c>
      <c r="W2730" s="19">
        <v>0.10297208045638399</v>
      </c>
      <c r="X2730" s="51">
        <v>11.086125296700599</v>
      </c>
      <c r="Y2730" s="19">
        <v>5.1983584125991902E-3</v>
      </c>
      <c r="Z2730" s="51">
        <v>19.851509299507601</v>
      </c>
      <c r="AA2730" s="19">
        <v>0.222425553152862</v>
      </c>
      <c r="AB2730" s="51">
        <v>42.819222218473399</v>
      </c>
      <c r="AC2730" s="19">
        <v>0.26864640883839502</v>
      </c>
      <c r="AD2730" s="51">
        <v>51.150496382091703</v>
      </c>
      <c r="AE2730" s="19">
        <v>0.30654338549007698</v>
      </c>
      <c r="AF2730" s="87">
        <v>48.431570597633304</v>
      </c>
      <c r="AG2730" s="19">
        <v>4.0645800878337503E-2</v>
      </c>
      <c r="AH2730" s="51">
        <v>2.2657590960079701</v>
      </c>
      <c r="AI2730" s="19">
        <v>5.9094840011312003E-2</v>
      </c>
      <c r="AJ2730" s="51">
        <v>19.636401208117601</v>
      </c>
      <c r="AK2730" s="19">
        <v>0.46960000000021002</v>
      </c>
      <c r="AL2730" s="19">
        <v>8.1931648175668698E-2</v>
      </c>
      <c r="AM2730" s="51">
        <v>41.845396086107897</v>
      </c>
      <c r="AN2730" s="15"/>
      <c r="AO2730" s="22">
        <v>3.7761995496111901E-2</v>
      </c>
      <c r="AP2730" s="22">
        <v>-6.3577415783584001E-2</v>
      </c>
      <c r="AQ2730" s="22">
        <v>0.100015578749735</v>
      </c>
      <c r="AR2730" s="22">
        <v>-0.121229531744611</v>
      </c>
      <c r="AS2730" s="20">
        <v>7</v>
      </c>
      <c r="AT2730" s="20">
        <v>5</v>
      </c>
      <c r="AU2730" s="20">
        <v>9</v>
      </c>
      <c r="AV2730" s="21">
        <v>3</v>
      </c>
      <c r="AW2730" s="15"/>
      <c r="AX2730" s="25">
        <v>0.19602114465815201</v>
      </c>
      <c r="AY2730" s="26">
        <v>0.98541685152304104</v>
      </c>
      <c r="AZ2730" s="26">
        <v>1.6291192677908799</v>
      </c>
      <c r="BA2730" s="26">
        <v>1.3664036177524399</v>
      </c>
      <c r="BB2730" s="85">
        <v>2.0119849357106399E-2</v>
      </c>
      <c r="BC2730" s="88">
        <v>-25.103984972462101</v>
      </c>
      <c r="BD2730" s="18">
        <v>43843</v>
      </c>
      <c r="BE2730" s="18">
        <v>43913</v>
      </c>
      <c r="BF2730" s="20"/>
      <c r="BG2730" s="18"/>
    </row>
    <row r="2731" spans="2:59" x14ac:dyDescent="0.25">
      <c r="B2731" s="14" t="s">
        <v>8388</v>
      </c>
      <c r="C2731" s="14" t="s">
        <v>8389</v>
      </c>
      <c r="D2731" s="14" t="s">
        <v>8359</v>
      </c>
      <c r="E2731" s="16" t="s">
        <v>320</v>
      </c>
      <c r="F2731" s="16" t="s">
        <v>431</v>
      </c>
      <c r="G2731" s="81" t="s">
        <v>115</v>
      </c>
      <c r="H2731" s="82" t="s">
        <v>1504</v>
      </c>
      <c r="I2731" s="17" t="s">
        <v>31</v>
      </c>
      <c r="J2731" s="17" t="s">
        <v>8390</v>
      </c>
      <c r="L2731" s="18">
        <v>44022</v>
      </c>
      <c r="M2731" s="83">
        <v>1410.65259999968</v>
      </c>
      <c r="N2731" s="84">
        <v>1410.65259999968</v>
      </c>
      <c r="O2731" s="84">
        <v>1436.5855000000399</v>
      </c>
      <c r="P2731" s="85">
        <f t="shared" si="42"/>
        <v>0.98194823767860717</v>
      </c>
      <c r="Q2731" s="18">
        <v>43843</v>
      </c>
      <c r="R2731" s="86">
        <v>147.30500000000001</v>
      </c>
      <c r="S2731" s="86">
        <v>132.254133587837</v>
      </c>
      <c r="T2731" s="15"/>
      <c r="U2731" s="19">
        <v>6.7730906848737504E-3</v>
      </c>
      <c r="V2731" s="51">
        <v>0.71922198385436797</v>
      </c>
      <c r="W2731" s="19">
        <v>0.102194618466456</v>
      </c>
      <c r="X2731" s="51">
        <v>11.008379097707801</v>
      </c>
      <c r="Y2731" s="19">
        <v>1.0397481546533501E-3</v>
      </c>
      <c r="Z2731" s="51">
        <v>19.435648273705699</v>
      </c>
      <c r="AA2731" s="19">
        <v>0.20852746855787699</v>
      </c>
      <c r="AB2731" s="51">
        <v>41.429413758975002</v>
      </c>
      <c r="AC2731" s="19">
        <v>0.242042477044452</v>
      </c>
      <c r="AD2731" s="51">
        <v>48.490103202697398</v>
      </c>
      <c r="AE2731" s="19">
        <v>0.282239867538156</v>
      </c>
      <c r="AF2731" s="87">
        <v>46.001218802411998</v>
      </c>
      <c r="AG2731" s="19">
        <v>4.0598192555990002E-2</v>
      </c>
      <c r="AH2731" s="51">
        <v>2.26099826377322</v>
      </c>
      <c r="AI2731" s="19">
        <v>5.4023134593080599E-2</v>
      </c>
      <c r="AJ2731" s="51">
        <v>19.1292306662945</v>
      </c>
      <c r="AK2731" s="19">
        <v>0.41065259999944798</v>
      </c>
      <c r="AL2731" s="19">
        <v>8.9082762817270095E-2</v>
      </c>
      <c r="AM2731" s="51">
        <v>43.800109927426099</v>
      </c>
      <c r="AN2731" s="15"/>
      <c r="AO2731" s="22">
        <v>3.7713448920840199E-2</v>
      </c>
      <c r="AP2731" s="22">
        <v>-6.3564130735394395E-2</v>
      </c>
      <c r="AQ2731" s="22">
        <v>9.8549585893197206E-2</v>
      </c>
      <c r="AR2731" s="22">
        <v>-0.12159383585822101</v>
      </c>
      <c r="AS2731" s="20">
        <v>7</v>
      </c>
      <c r="AT2731" s="20">
        <v>5</v>
      </c>
      <c r="AU2731" s="20">
        <v>9</v>
      </c>
      <c r="AV2731" s="21">
        <v>3</v>
      </c>
      <c r="AW2731" s="15"/>
      <c r="AX2731" s="25">
        <v>0.195936327017844</v>
      </c>
      <c r="AY2731" s="26">
        <v>0.91933722800695294</v>
      </c>
      <c r="AZ2731" s="26">
        <v>1.5740990047088399</v>
      </c>
      <c r="BA2731" s="26">
        <v>1.2722294468494499</v>
      </c>
      <c r="BB2731" s="85">
        <v>2.01104731427404E-2</v>
      </c>
      <c r="BC2731" s="88">
        <v>-25.213814283954001</v>
      </c>
      <c r="BD2731" s="18">
        <v>43843</v>
      </c>
      <c r="BE2731" s="18">
        <v>43913</v>
      </c>
      <c r="BF2731" s="20"/>
      <c r="BG2731" s="18"/>
    </row>
    <row r="2732" spans="2:59" x14ac:dyDescent="0.25">
      <c r="B2732" s="14" t="s">
        <v>8391</v>
      </c>
      <c r="C2732" s="14" t="s">
        <v>8392</v>
      </c>
      <c r="D2732" s="14" t="s">
        <v>8393</v>
      </c>
      <c r="E2732" s="16" t="s">
        <v>36</v>
      </c>
      <c r="F2732" s="16" t="s">
        <v>431</v>
      </c>
      <c r="G2732" s="81" t="s">
        <v>38</v>
      </c>
      <c r="H2732" s="82" t="s">
        <v>39</v>
      </c>
      <c r="I2732" s="17" t="s">
        <v>31</v>
      </c>
      <c r="J2732" s="17" t="s">
        <v>8394</v>
      </c>
      <c r="L2732" s="18">
        <v>44022</v>
      </c>
      <c r="M2732" s="83">
        <v>800.80649999994796</v>
      </c>
      <c r="N2732" s="84">
        <v>800.80649999994796</v>
      </c>
      <c r="O2732" s="84">
        <v>1101.8679000008899</v>
      </c>
      <c r="P2732" s="85">
        <f t="shared" si="42"/>
        <v>0.7267717845299797</v>
      </c>
      <c r="Q2732" s="18">
        <v>43756</v>
      </c>
      <c r="R2732" s="86">
        <v>455115.636</v>
      </c>
      <c r="S2732" s="86">
        <v>528964.10050390603</v>
      </c>
      <c r="T2732" s="15"/>
      <c r="U2732" s="19">
        <v>-3.3754562082322098E-4</v>
      </c>
      <c r="V2732" s="51">
        <v>8.1583532846707402E-3</v>
      </c>
      <c r="W2732" s="19">
        <v>-6.4669691410017497E-3</v>
      </c>
      <c r="X2732" s="51">
        <v>0.142220336965693</v>
      </c>
      <c r="Y2732" s="19">
        <v>-0.21240756830054999</v>
      </c>
      <c r="Z2732" s="51">
        <v>-1.9090833718073601</v>
      </c>
      <c r="AA2732" s="19">
        <v>-0.265268155219965</v>
      </c>
      <c r="AB2732" s="51">
        <v>-5.9501486188382797</v>
      </c>
      <c r="AC2732" s="19">
        <v>-0.33566652854206003</v>
      </c>
      <c r="AD2732" s="51">
        <v>-9.2807973559538404</v>
      </c>
      <c r="AE2732" s="19">
        <v>-0.31642118322546597</v>
      </c>
      <c r="AF2732" s="87">
        <v>-13.8648862739501</v>
      </c>
      <c r="AG2732" s="19">
        <v>1.9481382521917098E-2</v>
      </c>
      <c r="AH2732" s="51">
        <v>0.14931726036593301</v>
      </c>
      <c r="AI2732" s="19">
        <v>-0.16815564005810299</v>
      </c>
      <c r="AJ2732" s="51">
        <v>-3.08864679881663</v>
      </c>
      <c r="AK2732" s="19">
        <v>-0.19919349999952801</v>
      </c>
      <c r="AL2732" s="19">
        <v>-1.8559958616606299E-2</v>
      </c>
      <c r="AM2732" s="51">
        <v>-78.503465588321006</v>
      </c>
      <c r="AN2732" s="15"/>
      <c r="AO2732" s="22">
        <v>8.0776685352320798E-2</v>
      </c>
      <c r="AP2732" s="22">
        <v>-0.132549043253675</v>
      </c>
      <c r="AQ2732" s="22">
        <v>0.122453248848615</v>
      </c>
      <c r="AR2732" s="22">
        <v>-0.13456951136147799</v>
      </c>
      <c r="AS2732" s="20">
        <v>5</v>
      </c>
      <c r="AT2732" s="20">
        <v>7</v>
      </c>
      <c r="AU2732" s="20">
        <v>3</v>
      </c>
      <c r="AV2732" s="21">
        <v>9</v>
      </c>
      <c r="AW2732" s="15"/>
      <c r="AX2732" s="25">
        <v>0.31925019362155599</v>
      </c>
      <c r="AY2732" s="26">
        <v>-0.64225567392259097</v>
      </c>
      <c r="AZ2732" s="26">
        <v>-1.59061293387458</v>
      </c>
      <c r="BA2732" s="26">
        <v>-0.85644629871148903</v>
      </c>
      <c r="BB2732" s="85">
        <v>3.25069137699757E-2</v>
      </c>
      <c r="BC2732" s="88">
        <v>-45.650009406788698</v>
      </c>
      <c r="BD2732" s="18">
        <v>43756</v>
      </c>
      <c r="BE2732" s="18">
        <v>43908</v>
      </c>
      <c r="BF2732" s="20"/>
      <c r="BG2732" s="18"/>
    </row>
    <row r="2733" spans="2:59" x14ac:dyDescent="0.25">
      <c r="B2733" s="14" t="s">
        <v>8395</v>
      </c>
      <c r="C2733" s="14" t="s">
        <v>8396</v>
      </c>
      <c r="D2733" s="14" t="s">
        <v>8393</v>
      </c>
      <c r="E2733" s="16" t="s">
        <v>435</v>
      </c>
      <c r="F2733" s="16" t="s">
        <v>431</v>
      </c>
      <c r="G2733" s="81" t="s">
        <v>38</v>
      </c>
      <c r="H2733" s="82" t="s">
        <v>39</v>
      </c>
      <c r="I2733" s="17" t="s">
        <v>31</v>
      </c>
      <c r="J2733" s="17" t="s">
        <v>8397</v>
      </c>
      <c r="L2733" s="18">
        <v>44022</v>
      </c>
      <c r="M2733" s="83">
        <v>817.50609999988205</v>
      </c>
      <c r="N2733" s="84">
        <v>817.50609999988205</v>
      </c>
      <c r="O2733" s="84">
        <v>1109.85309999995</v>
      </c>
      <c r="P2733" s="85">
        <f t="shared" si="42"/>
        <v>0.7365894639569136</v>
      </c>
      <c r="Q2733" s="18">
        <v>43756</v>
      </c>
      <c r="R2733" s="86">
        <v>5866.7669999999998</v>
      </c>
      <c r="S2733" s="86">
        <v>6462.8922442779503</v>
      </c>
      <c r="T2733" s="15"/>
      <c r="U2733" s="19">
        <v>-2.8725476749968899E-4</v>
      </c>
      <c r="V2733" s="51">
        <v>1.31874386170239E-2</v>
      </c>
      <c r="W2733" s="19">
        <v>-4.9670941734802901E-3</v>
      </c>
      <c r="X2733" s="51">
        <v>0.29220783371783898</v>
      </c>
      <c r="Y2733" s="19">
        <v>-0.205148286623589</v>
      </c>
      <c r="Z2733" s="51">
        <v>-1.1831552041112401</v>
      </c>
      <c r="AA2733" s="19">
        <v>-0.25156995191617199</v>
      </c>
      <c r="AB2733" s="51">
        <v>-4.5803282884589898</v>
      </c>
      <c r="AC2733" s="19">
        <v>-0.31068114987196199</v>
      </c>
      <c r="AD2733" s="51">
        <v>-6.7822594889439598</v>
      </c>
      <c r="AE2733" s="19">
        <v>-0.27750412990659201</v>
      </c>
      <c r="AF2733" s="87">
        <v>-9.9731809420627506</v>
      </c>
      <c r="AG2733" s="19">
        <v>1.9994233176476001E-2</v>
      </c>
      <c r="AH2733" s="51">
        <v>0.200602325821819</v>
      </c>
      <c r="AI2733" s="19">
        <v>-0.16006598184787399</v>
      </c>
      <c r="AJ2733" s="51">
        <v>-2.2796809777937601</v>
      </c>
      <c r="AK2733" s="19">
        <v>-0.18249389999982699</v>
      </c>
      <c r="AL2733" s="19">
        <v>-4.0090601813062697E-2</v>
      </c>
      <c r="AM2733" s="51">
        <v>-24.162803981395001</v>
      </c>
      <c r="AN2733" s="15"/>
      <c r="AO2733" s="22">
        <v>8.0831225412112004E-2</v>
      </c>
      <c r="AP2733" s="22">
        <v>-0.13241777558505399</v>
      </c>
      <c r="AQ2733" s="22">
        <v>0.124153158967674</v>
      </c>
      <c r="AR2733" s="22">
        <v>-0.13321625080250701</v>
      </c>
      <c r="AS2733" s="20">
        <v>5</v>
      </c>
      <c r="AT2733" s="20">
        <v>7</v>
      </c>
      <c r="AU2733" s="20">
        <v>3</v>
      </c>
      <c r="AV2733" s="21">
        <v>9</v>
      </c>
      <c r="AW2733" s="15"/>
      <c r="AX2733" s="25">
        <v>0.31916845769417701</v>
      </c>
      <c r="AY2733" s="26">
        <v>-0.59815000772687199</v>
      </c>
      <c r="AZ2733" s="26">
        <v>-1.26888525545291</v>
      </c>
      <c r="BA2733" s="26">
        <v>-0.79924202128768196</v>
      </c>
      <c r="BB2733" s="85">
        <v>3.2501326243946103E-2</v>
      </c>
      <c r="BC2733" s="88">
        <v>-45.231418464274597</v>
      </c>
      <c r="BD2733" s="18">
        <v>43756</v>
      </c>
      <c r="BE2733" s="18">
        <v>43908</v>
      </c>
      <c r="BF2733" s="20"/>
      <c r="BG2733" s="18"/>
    </row>
    <row r="2734" spans="2:59" x14ac:dyDescent="0.25">
      <c r="B2734" s="14" t="s">
        <v>8398</v>
      </c>
      <c r="C2734" s="14" t="s">
        <v>8399</v>
      </c>
      <c r="D2734" s="14" t="s">
        <v>8393</v>
      </c>
      <c r="E2734" s="16" t="s">
        <v>439</v>
      </c>
      <c r="F2734" s="16" t="s">
        <v>431</v>
      </c>
      <c r="G2734" s="81" t="s">
        <v>38</v>
      </c>
      <c r="H2734" s="82" t="s">
        <v>39</v>
      </c>
      <c r="I2734" s="17" t="s">
        <v>31</v>
      </c>
      <c r="J2734" s="17" t="s">
        <v>8400</v>
      </c>
      <c r="L2734" s="18">
        <v>44022</v>
      </c>
      <c r="M2734" s="83">
        <v>961.77379999961704</v>
      </c>
      <c r="N2734" s="84">
        <v>961.77379999961704</v>
      </c>
      <c r="O2734" s="84">
        <v>1250.83060000092</v>
      </c>
      <c r="P2734" s="85">
        <f t="shared" si="42"/>
        <v>0.76890811593425179</v>
      </c>
      <c r="Q2734" s="18">
        <v>43756</v>
      </c>
      <c r="R2734" s="86">
        <v>904.14099999999996</v>
      </c>
      <c r="S2734" s="86">
        <v>994.45180534362805</v>
      </c>
      <c r="T2734" s="15"/>
      <c r="U2734" s="19">
        <v>-2.6974118281941601E-4</v>
      </c>
      <c r="V2734" s="51">
        <v>1.4938797085051201E-2</v>
      </c>
      <c r="W2734" s="19">
        <v>-4.4155548939670596E-3</v>
      </c>
      <c r="X2734" s="51">
        <v>0.34736176166916299</v>
      </c>
      <c r="Y2734" s="19">
        <v>-0.177380512504897</v>
      </c>
      <c r="Z2734" s="51">
        <v>1.59362220775802</v>
      </c>
      <c r="AA2734" s="19">
        <v>-0.216541955940484</v>
      </c>
      <c r="AB2734" s="51">
        <v>-1.07752869089018</v>
      </c>
      <c r="AC2734" s="19">
        <v>-0.253228392163583</v>
      </c>
      <c r="AD2734" s="51">
        <v>-1.0369837181060599</v>
      </c>
      <c r="AE2734" s="19">
        <v>-0.19482049022568401</v>
      </c>
      <c r="AF2734" s="87">
        <v>-1.7048169739718999</v>
      </c>
      <c r="AG2734" s="19">
        <v>2.0172341481156798E-2</v>
      </c>
      <c r="AH2734" s="51">
        <v>0.21841315628989799</v>
      </c>
      <c r="AI2734" s="19">
        <v>-0.13052544525547999</v>
      </c>
      <c r="AJ2734" s="51">
        <v>0.67437268144567497</v>
      </c>
      <c r="AK2734" s="19">
        <v>-3.8226200000281103E-2</v>
      </c>
      <c r="AL2734" s="19">
        <v>-7.8833069837855908E-3</v>
      </c>
      <c r="AM2734" s="51">
        <v>-9.73603398143314</v>
      </c>
      <c r="AN2734" s="15"/>
      <c r="AO2734" s="22">
        <v>8.0850046577397694E-2</v>
      </c>
      <c r="AP2734" s="22">
        <v>-0.132370457277866</v>
      </c>
      <c r="AQ2734" s="22">
        <v>0.13126457633014099</v>
      </c>
      <c r="AR2734" s="22">
        <v>-0.12839973666457799</v>
      </c>
      <c r="AS2734" s="20">
        <v>5</v>
      </c>
      <c r="AT2734" s="20">
        <v>7</v>
      </c>
      <c r="AU2734" s="20">
        <v>4</v>
      </c>
      <c r="AV2734" s="21">
        <v>8</v>
      </c>
      <c r="AW2734" s="15"/>
      <c r="AX2734" s="25">
        <v>0.31939165815012499</v>
      </c>
      <c r="AY2734" s="26">
        <v>-0.478139961330726</v>
      </c>
      <c r="AZ2734" s="26">
        <v>-0.41835817707124101</v>
      </c>
      <c r="BA2734" s="26">
        <v>-0.64137655740432797</v>
      </c>
      <c r="BB2734" s="85">
        <v>3.2526094317727301E-2</v>
      </c>
      <c r="BC2734" s="88">
        <v>-44.609150111966301</v>
      </c>
      <c r="BD2734" s="18">
        <v>43756</v>
      </c>
      <c r="BE2734" s="18">
        <v>43908</v>
      </c>
      <c r="BF2734" s="20"/>
      <c r="BG2734" s="18"/>
    </row>
    <row r="2735" spans="2:59" x14ac:dyDescent="0.25">
      <c r="B2735" s="14" t="s">
        <v>8401</v>
      </c>
      <c r="C2735" s="14" t="s">
        <v>8402</v>
      </c>
      <c r="D2735" s="14" t="s">
        <v>8393</v>
      </c>
      <c r="E2735" s="16" t="s">
        <v>43</v>
      </c>
      <c r="F2735" s="16" t="s">
        <v>431</v>
      </c>
      <c r="G2735" s="81" t="s">
        <v>38</v>
      </c>
      <c r="H2735" s="82" t="s">
        <v>39</v>
      </c>
      <c r="I2735" s="17" t="s">
        <v>31</v>
      </c>
      <c r="J2735" s="17" t="s">
        <v>8403</v>
      </c>
      <c r="L2735" s="18">
        <v>44022</v>
      </c>
      <c r="M2735" s="83">
        <v>860.64410000015096</v>
      </c>
      <c r="N2735" s="84">
        <v>860.64410000015096</v>
      </c>
      <c r="O2735" s="84">
        <v>1179.0870999991901</v>
      </c>
      <c r="P2735" s="85">
        <f t="shared" si="42"/>
        <v>0.72992410823656895</v>
      </c>
      <c r="Q2735" s="18">
        <v>43756</v>
      </c>
      <c r="R2735" s="86">
        <v>931439.06299999997</v>
      </c>
      <c r="S2735" s="86">
        <v>1061452.49868359</v>
      </c>
      <c r="T2735" s="15"/>
      <c r="U2735" s="19">
        <v>-3.2128394559549601E-4</v>
      </c>
      <c r="V2735" s="51">
        <v>9.7845208074431901E-3</v>
      </c>
      <c r="W2735" s="19">
        <v>-5.98228022590774E-3</v>
      </c>
      <c r="X2735" s="51">
        <v>0.19068922847509401</v>
      </c>
      <c r="Y2735" s="19">
        <v>-0.21007358807139101</v>
      </c>
      <c r="Z2735" s="51">
        <v>-1.6756853488914201</v>
      </c>
      <c r="AA2735" s="19">
        <v>-0.26087728323182102</v>
      </c>
      <c r="AB2735" s="51">
        <v>-5.5110614200239096</v>
      </c>
      <c r="AC2735" s="19">
        <v>-0.32770767171517901</v>
      </c>
      <c r="AD2735" s="51">
        <v>-8.4849116732657404</v>
      </c>
      <c r="AE2735" s="19">
        <v>-0.30410297842550799</v>
      </c>
      <c r="AF2735" s="87">
        <v>-12.6330657939543</v>
      </c>
      <c r="AG2735" s="19">
        <v>1.96471651852335E-2</v>
      </c>
      <c r="AH2735" s="51">
        <v>0.16589552669756799</v>
      </c>
      <c r="AI2735" s="19">
        <v>-0.16555488968413601</v>
      </c>
      <c r="AJ2735" s="51">
        <v>-2.8285717614198802</v>
      </c>
      <c r="AK2735" s="19">
        <v>-0.13935589999979101</v>
      </c>
      <c r="AL2735" s="19">
        <v>-1.25771004286435E-2</v>
      </c>
      <c r="AM2735" s="51">
        <v>-72.519705588347307</v>
      </c>
      <c r="AN2735" s="15"/>
      <c r="AO2735" s="22">
        <v>8.0794134732132095E-2</v>
      </c>
      <c r="AP2735" s="22">
        <v>-0.13250682062789601</v>
      </c>
      <c r="AQ2735" s="22">
        <v>0.12300095309547</v>
      </c>
      <c r="AR2735" s="22">
        <v>-0.134133193377202</v>
      </c>
      <c r="AS2735" s="20">
        <v>5</v>
      </c>
      <c r="AT2735" s="20">
        <v>7</v>
      </c>
      <c r="AU2735" s="20">
        <v>3</v>
      </c>
      <c r="AV2735" s="21">
        <v>9</v>
      </c>
      <c r="AW2735" s="15"/>
      <c r="AX2735" s="25">
        <v>0.31922370246902598</v>
      </c>
      <c r="AY2735" s="26">
        <v>-0.62811814850829295</v>
      </c>
      <c r="AZ2735" s="26">
        <v>-1.48750984605613</v>
      </c>
      <c r="BA2735" s="26">
        <v>-0.83813890754754505</v>
      </c>
      <c r="BB2735" s="85">
        <v>3.2505096528766403E-2</v>
      </c>
      <c r="BC2735" s="88">
        <v>-45.515348272339899</v>
      </c>
      <c r="BD2735" s="18">
        <v>43756</v>
      </c>
      <c r="BE2735" s="18">
        <v>43908</v>
      </c>
      <c r="BF2735" s="20"/>
      <c r="BG2735" s="18"/>
    </row>
    <row r="2736" spans="2:59" x14ac:dyDescent="0.25">
      <c r="B2736" s="14" t="s">
        <v>8404</v>
      </c>
      <c r="C2736" s="14" t="s">
        <v>8405</v>
      </c>
      <c r="D2736" s="14" t="s">
        <v>8393</v>
      </c>
      <c r="E2736" s="16" t="s">
        <v>257</v>
      </c>
      <c r="F2736" s="16" t="s">
        <v>431</v>
      </c>
      <c r="G2736" s="81" t="s">
        <v>38</v>
      </c>
      <c r="H2736" s="82" t="s">
        <v>39</v>
      </c>
      <c r="I2736" s="17" t="s">
        <v>31</v>
      </c>
      <c r="J2736" s="17" t="s">
        <v>8406</v>
      </c>
      <c r="L2736" s="18">
        <v>44022</v>
      </c>
      <c r="M2736" s="83">
        <v>1226.3586999997499</v>
      </c>
      <c r="N2736" s="84">
        <v>1226.3586999997499</v>
      </c>
      <c r="O2736" s="84">
        <v>1605.17569999956</v>
      </c>
      <c r="P2736" s="85">
        <f t="shared" si="42"/>
        <v>0.76400278175160885</v>
      </c>
      <c r="Q2736" s="18">
        <v>43756</v>
      </c>
      <c r="R2736" s="86">
        <v>1932197.402</v>
      </c>
      <c r="S2736" s="86">
        <v>2495195.14222656</v>
      </c>
      <c r="T2736" s="15"/>
      <c r="U2736" s="19">
        <v>-2.9362880195549202E-4</v>
      </c>
      <c r="V2736" s="51">
        <v>1.25500351714436E-2</v>
      </c>
      <c r="W2736" s="19">
        <v>-5.1282562981214098E-3</v>
      </c>
      <c r="X2736" s="51">
        <v>0.27609162125372699</v>
      </c>
      <c r="Y2736" s="19">
        <v>-0.18096889353560999</v>
      </c>
      <c r="Z2736" s="51">
        <v>1.2347841046867001</v>
      </c>
      <c r="AA2736" s="19">
        <v>-0.22341988423606399</v>
      </c>
      <c r="AB2736" s="51">
        <v>-1.7653215204482</v>
      </c>
      <c r="AC2736" s="19">
        <v>-0.26626409949327401</v>
      </c>
      <c r="AD2736" s="51">
        <v>-2.3405544510751501</v>
      </c>
      <c r="AE2736" s="19">
        <v>-0.21581108288606601</v>
      </c>
      <c r="AF2736" s="87">
        <v>-3.80387624001014</v>
      </c>
      <c r="AG2736" s="19">
        <v>1.9929464146116498E-2</v>
      </c>
      <c r="AH2736" s="51">
        <v>0.194125422785874</v>
      </c>
      <c r="AI2736" s="19">
        <v>-0.13452603012599901</v>
      </c>
      <c r="AJ2736" s="51">
        <v>0.27431419439381</v>
      </c>
      <c r="AK2736" s="19">
        <v>0.22468088718422199</v>
      </c>
      <c r="AL2736" s="19">
        <v>1.7240450310055201E-2</v>
      </c>
      <c r="AM2736" s="51">
        <v>-36.116026869975002</v>
      </c>
      <c r="AN2736" s="15"/>
      <c r="AO2736" s="22">
        <v>8.08241405121225E-2</v>
      </c>
      <c r="AP2736" s="22">
        <v>-0.132434706548374</v>
      </c>
      <c r="AQ2736" s="22">
        <v>0.13045434858402599</v>
      </c>
      <c r="AR2736" s="22">
        <v>-0.129055521716509</v>
      </c>
      <c r="AS2736" s="20">
        <v>5</v>
      </c>
      <c r="AT2736" s="20">
        <v>7</v>
      </c>
      <c r="AU2736" s="20">
        <v>4</v>
      </c>
      <c r="AV2736" s="21">
        <v>8</v>
      </c>
      <c r="AW2736" s="15"/>
      <c r="AX2736" s="25">
        <v>0.31943165950622598</v>
      </c>
      <c r="AY2736" s="26">
        <v>-0.50031799120461096</v>
      </c>
      <c r="AZ2736" s="26">
        <v>-0.58329754509577503</v>
      </c>
      <c r="BA2736" s="26">
        <v>-0.67048056719704596</v>
      </c>
      <c r="BB2736" s="85">
        <v>3.2528840602572003E-2</v>
      </c>
      <c r="BC2736" s="88">
        <v>-44.812265722663099</v>
      </c>
      <c r="BD2736" s="18">
        <v>43756</v>
      </c>
      <c r="BE2736" s="18">
        <v>43908</v>
      </c>
      <c r="BF2736" s="20"/>
      <c r="BG2736" s="18"/>
    </row>
    <row r="2737" spans="2:59" x14ac:dyDescent="0.25">
      <c r="B2737" s="14" t="s">
        <v>8407</v>
      </c>
      <c r="C2737" s="14" t="s">
        <v>8408</v>
      </c>
      <c r="D2737" s="14" t="s">
        <v>8393</v>
      </c>
      <c r="E2737" s="16" t="s">
        <v>47</v>
      </c>
      <c r="F2737" s="16" t="s">
        <v>431</v>
      </c>
      <c r="G2737" s="81" t="s">
        <v>38</v>
      </c>
      <c r="H2737" s="82" t="s">
        <v>39</v>
      </c>
      <c r="I2737" s="17" t="s">
        <v>31</v>
      </c>
      <c r="J2737" s="17" t="s">
        <v>8409</v>
      </c>
      <c r="L2737" s="18">
        <v>44022</v>
      </c>
      <c r="M2737" s="83">
        <v>697.55850000027601</v>
      </c>
      <c r="N2737" s="84">
        <v>697.55850000027601</v>
      </c>
      <c r="O2737" s="84">
        <v>907.73390000034101</v>
      </c>
      <c r="P2737" s="85">
        <f t="shared" si="42"/>
        <v>0.76846144007623152</v>
      </c>
      <c r="Q2737" s="18">
        <v>43756</v>
      </c>
      <c r="R2737" s="86">
        <v>1109911.3740000001</v>
      </c>
      <c r="S2737" s="86">
        <v>1363822.3589121101</v>
      </c>
      <c r="T2737" s="15"/>
      <c r="U2737" s="19">
        <v>-2.71731302746048E-4</v>
      </c>
      <c r="V2737" s="51">
        <v>1.4739785092388E-2</v>
      </c>
      <c r="W2737" s="19">
        <v>-4.4757016821677098E-3</v>
      </c>
      <c r="X2737" s="51">
        <v>0.34134708284909698</v>
      </c>
      <c r="Y2737" s="19">
        <v>-0.17770405699149699</v>
      </c>
      <c r="Z2737" s="51">
        <v>1.56126775909797</v>
      </c>
      <c r="AA2737" s="19">
        <v>-0.21717380011250501</v>
      </c>
      <c r="AB2737" s="51">
        <v>-1.1407131080923101</v>
      </c>
      <c r="AC2737" s="19">
        <v>-0.25442147103138302</v>
      </c>
      <c r="AD2737" s="51">
        <v>-1.1562916048860601</v>
      </c>
      <c r="AE2737" s="19">
        <v>-0.19675335936161001</v>
      </c>
      <c r="AF2737" s="87">
        <v>-1.8981038875645</v>
      </c>
      <c r="AG2737" s="19">
        <v>2.0152426510321699E-2</v>
      </c>
      <c r="AH2737" s="51">
        <v>0.21642165920638901</v>
      </c>
      <c r="AI2737" s="19">
        <v>-0.1308860555719</v>
      </c>
      <c r="AJ2737" s="51">
        <v>0.63831164980365396</v>
      </c>
      <c r="AK2737" s="19">
        <v>-0.30244150000013198</v>
      </c>
      <c r="AL2737" s="19">
        <v>-2.9918984830146701E-2</v>
      </c>
      <c r="AM2737" s="51">
        <v>-88.828265588381299</v>
      </c>
      <c r="AN2737" s="15"/>
      <c r="AO2737" s="22">
        <v>8.0847676041303204E-2</v>
      </c>
      <c r="AP2737" s="22">
        <v>-0.13237783903241501</v>
      </c>
      <c r="AQ2737" s="22">
        <v>0.131195931548136</v>
      </c>
      <c r="AR2737" s="22">
        <v>-0.12846512933901999</v>
      </c>
      <c r="AS2737" s="20">
        <v>5</v>
      </c>
      <c r="AT2737" s="20">
        <v>7</v>
      </c>
      <c r="AU2737" s="20">
        <v>4</v>
      </c>
      <c r="AV2737" s="21">
        <v>8</v>
      </c>
      <c r="AW2737" s="15"/>
      <c r="AX2737" s="25">
        <v>0.31939730571262798</v>
      </c>
      <c r="AY2737" s="26">
        <v>-0.48018738282144102</v>
      </c>
      <c r="AZ2737" s="26">
        <v>-0.433595641652119</v>
      </c>
      <c r="BA2737" s="26">
        <v>-0.64406531696204194</v>
      </c>
      <c r="BB2737" s="85">
        <v>3.2526530936447702E-2</v>
      </c>
      <c r="BC2737" s="88">
        <v>-44.628343174175797</v>
      </c>
      <c r="BD2737" s="18">
        <v>43756</v>
      </c>
      <c r="BE2737" s="18">
        <v>43908</v>
      </c>
      <c r="BF2737" s="20"/>
      <c r="BG2737" s="18"/>
    </row>
    <row r="2738" spans="2:59" x14ac:dyDescent="0.25">
      <c r="B2738" s="14" t="s">
        <v>8410</v>
      </c>
      <c r="C2738" s="14" t="s">
        <v>8411</v>
      </c>
      <c r="D2738" s="14" t="s">
        <v>8393</v>
      </c>
      <c r="E2738" s="16" t="s">
        <v>51</v>
      </c>
      <c r="F2738" s="16" t="s">
        <v>431</v>
      </c>
      <c r="G2738" s="81" t="s">
        <v>38</v>
      </c>
      <c r="H2738" s="82" t="s">
        <v>39</v>
      </c>
      <c r="I2738" s="17" t="s">
        <v>31</v>
      </c>
      <c r="J2738" s="17" t="s">
        <v>8412</v>
      </c>
      <c r="L2738" s="18">
        <v>44022</v>
      </c>
      <c r="M2738" s="83">
        <v>933.04169999994303</v>
      </c>
      <c r="N2738" s="84">
        <v>933.04169999994303</v>
      </c>
      <c r="O2738" s="84">
        <v>1268.3526000008001</v>
      </c>
      <c r="P2738" s="85">
        <f t="shared" si="42"/>
        <v>0.73563274124194999</v>
      </c>
      <c r="Q2738" s="18">
        <v>43756</v>
      </c>
      <c r="R2738" s="86">
        <v>267495.49699999997</v>
      </c>
      <c r="S2738" s="86">
        <v>496637.36043896503</v>
      </c>
      <c r="T2738" s="15"/>
      <c r="U2738" s="19">
        <v>-2.9197027106420099E-4</v>
      </c>
      <c r="V2738" s="51">
        <v>1.27158882605727E-2</v>
      </c>
      <c r="W2738" s="19">
        <v>-5.1092235689793597E-3</v>
      </c>
      <c r="X2738" s="51">
        <v>0.27799489416793199</v>
      </c>
      <c r="Y2738" s="19">
        <v>-0.205855046510696</v>
      </c>
      <c r="Z2738" s="51">
        <v>-1.2538311928219601</v>
      </c>
      <c r="AA2738" s="19">
        <v>-0.25290758495510102</v>
      </c>
      <c r="AB2738" s="51">
        <v>-4.7140915923519104</v>
      </c>
      <c r="AC2738" s="19">
        <v>-0.31314089721592597</v>
      </c>
      <c r="AD2738" s="51">
        <v>-7.0282342233404096</v>
      </c>
      <c r="AE2738" s="19">
        <v>-0.28136864733824002</v>
      </c>
      <c r="AF2738" s="87">
        <v>-10.3596326852276</v>
      </c>
      <c r="AG2738" s="19">
        <v>1.9945659985751301E-2</v>
      </c>
      <c r="AH2738" s="51">
        <v>0.195745006749348</v>
      </c>
      <c r="AI2738" s="19">
        <v>-0.16085305323038501</v>
      </c>
      <c r="AJ2738" s="51">
        <v>-2.3583881160448099</v>
      </c>
      <c r="AK2738" s="19">
        <v>-6.6958299999896595E-2</v>
      </c>
      <c r="AL2738" s="19">
        <v>-5.82798346749769E-3</v>
      </c>
      <c r="AM2738" s="51">
        <v>-65.279945588437798</v>
      </c>
      <c r="AN2738" s="15"/>
      <c r="AO2738" s="22">
        <v>8.0825926344987198E-2</v>
      </c>
      <c r="AP2738" s="22">
        <v>-0.13243061541201301</v>
      </c>
      <c r="AQ2738" s="22">
        <v>0.12398731783294401</v>
      </c>
      <c r="AR2738" s="22">
        <v>-0.133347346152732</v>
      </c>
      <c r="AS2738" s="20">
        <v>5</v>
      </c>
      <c r="AT2738" s="20">
        <v>7</v>
      </c>
      <c r="AU2738" s="20">
        <v>3</v>
      </c>
      <c r="AV2738" s="21">
        <v>9</v>
      </c>
      <c r="AW2738" s="15"/>
      <c r="AX2738" s="25">
        <v>0.319176322796557</v>
      </c>
      <c r="AY2738" s="26">
        <v>-0.60246086954248301</v>
      </c>
      <c r="AZ2738" s="26">
        <v>-1.3003324269866401</v>
      </c>
      <c r="BA2738" s="26">
        <v>-0.80484444195008098</v>
      </c>
      <c r="BB2738" s="85">
        <v>3.2501859900585302E-2</v>
      </c>
      <c r="BC2738" s="88">
        <v>-45.272119125234902</v>
      </c>
      <c r="BD2738" s="18">
        <v>43756</v>
      </c>
      <c r="BE2738" s="18">
        <v>43908</v>
      </c>
      <c r="BF2738" s="20"/>
      <c r="BG2738" s="18"/>
    </row>
    <row r="2739" spans="2:59" x14ac:dyDescent="0.25">
      <c r="B2739" s="14" t="s">
        <v>8413</v>
      </c>
      <c r="C2739" s="14" t="s">
        <v>8414</v>
      </c>
      <c r="D2739" s="14" t="s">
        <v>8393</v>
      </c>
      <c r="E2739" s="16" t="s">
        <v>55</v>
      </c>
      <c r="F2739" s="16" t="s">
        <v>431</v>
      </c>
      <c r="G2739" s="81" t="s">
        <v>38</v>
      </c>
      <c r="H2739" s="82" t="s">
        <v>39</v>
      </c>
      <c r="I2739" s="17" t="s">
        <v>31</v>
      </c>
      <c r="J2739" s="17" t="s">
        <v>8415</v>
      </c>
      <c r="L2739" s="18">
        <v>44022</v>
      </c>
      <c r="M2739" s="83">
        <v>745.20010000001605</v>
      </c>
      <c r="N2739" s="84">
        <v>745.20010000001605</v>
      </c>
      <c r="O2739" s="84">
        <v>1010.37849999964</v>
      </c>
      <c r="P2739" s="85">
        <f t="shared" si="42"/>
        <v>0.73754548419258881</v>
      </c>
      <c r="Q2739" s="18">
        <v>43756</v>
      </c>
      <c r="R2739" s="86">
        <v>1542800.0649999999</v>
      </c>
      <c r="S2739" s="86">
        <v>1869144.9113632799</v>
      </c>
      <c r="T2739" s="15"/>
      <c r="U2739" s="19">
        <v>-2.8226058020663902E-4</v>
      </c>
      <c r="V2739" s="51">
        <v>1.36868573463289E-2</v>
      </c>
      <c r="W2739" s="19">
        <v>-4.8179252398767901E-3</v>
      </c>
      <c r="X2739" s="51">
        <v>0.30712472707819</v>
      </c>
      <c r="Y2739" s="19">
        <v>-0.20444381908338999</v>
      </c>
      <c r="Z2739" s="51">
        <v>-1.1127084500913</v>
      </c>
      <c r="AA2739" s="19">
        <v>-0.25023201351898</v>
      </c>
      <c r="AB2739" s="51">
        <v>-4.4465344487398397</v>
      </c>
      <c r="AC2739" s="19">
        <v>-0.30821568035025798</v>
      </c>
      <c r="AD2739" s="51">
        <v>-6.5357125367736399</v>
      </c>
      <c r="AE2739" s="19">
        <v>-0.27362690940935902</v>
      </c>
      <c r="AF2739" s="87">
        <v>-9.5854588923393695</v>
      </c>
      <c r="AG2739" s="19">
        <v>2.00451436994626E-2</v>
      </c>
      <c r="AH2739" s="51">
        <v>0.20569337812048599</v>
      </c>
      <c r="AI2739" s="19">
        <v>-0.159279886992445</v>
      </c>
      <c r="AJ2739" s="51">
        <v>-2.2010714922507799</v>
      </c>
      <c r="AK2739" s="19">
        <v>-0.25479989999992497</v>
      </c>
      <c r="AL2739" s="19">
        <v>-2.4498738574038701E-2</v>
      </c>
      <c r="AM2739" s="51">
        <v>-84.064105588360704</v>
      </c>
      <c r="AN2739" s="15"/>
      <c r="AO2739" s="22">
        <v>8.0836384042486303E-2</v>
      </c>
      <c r="AP2739" s="22">
        <v>-0.13240519386730701</v>
      </c>
      <c r="AQ2739" s="22">
        <v>0.124316278555925</v>
      </c>
      <c r="AR2739" s="22">
        <v>-0.13308513971875099</v>
      </c>
      <c r="AS2739" s="20">
        <v>5</v>
      </c>
      <c r="AT2739" s="20">
        <v>7</v>
      </c>
      <c r="AU2739" s="20">
        <v>3</v>
      </c>
      <c r="AV2739" s="21">
        <v>9</v>
      </c>
      <c r="AW2739" s="15"/>
      <c r="AX2739" s="25">
        <v>0.31916058353643201</v>
      </c>
      <c r="AY2739" s="26">
        <v>-0.59384703415889795</v>
      </c>
      <c r="AZ2739" s="26">
        <v>-1.23748158029593</v>
      </c>
      <c r="BA2739" s="26">
        <v>-0.79364653759785098</v>
      </c>
      <c r="BB2739" s="85">
        <v>3.2500786973359903E-2</v>
      </c>
      <c r="BC2739" s="88">
        <v>-45.190807207429302</v>
      </c>
      <c r="BD2739" s="18">
        <v>43756</v>
      </c>
      <c r="BE2739" s="18">
        <v>43908</v>
      </c>
      <c r="BF2739" s="20"/>
      <c r="BG2739" s="18"/>
    </row>
    <row r="2740" spans="2:59" x14ac:dyDescent="0.25">
      <c r="B2740" s="14" t="s">
        <v>8416</v>
      </c>
      <c r="C2740" s="14" t="s">
        <v>8417</v>
      </c>
      <c r="D2740" s="14" t="s">
        <v>8393</v>
      </c>
      <c r="E2740" s="16" t="s">
        <v>458</v>
      </c>
      <c r="F2740" s="16" t="s">
        <v>431</v>
      </c>
      <c r="G2740" s="81" t="s">
        <v>38</v>
      </c>
      <c r="H2740" s="82" t="s">
        <v>39</v>
      </c>
      <c r="I2740" s="17" t="s">
        <v>31</v>
      </c>
      <c r="J2740" s="17" t="s">
        <v>8418</v>
      </c>
      <c r="L2740" s="18">
        <v>44022</v>
      </c>
      <c r="M2740" s="83">
        <v>782.38599999994005</v>
      </c>
      <c r="N2740" s="84">
        <v>782.38599999994005</v>
      </c>
      <c r="O2740" s="84">
        <v>1016.93599999975</v>
      </c>
      <c r="P2740" s="85">
        <f t="shared" si="42"/>
        <v>0.76935618367343905</v>
      </c>
      <c r="Q2740" s="18">
        <v>43756</v>
      </c>
      <c r="R2740" s="86">
        <v>297998.93099999998</v>
      </c>
      <c r="S2740" s="86">
        <v>391509.819362793</v>
      </c>
      <c r="T2740" s="15"/>
      <c r="U2740" s="19">
        <v>-2.6744346723717199E-4</v>
      </c>
      <c r="V2740" s="51">
        <v>1.51685686432756E-2</v>
      </c>
      <c r="W2740" s="19">
        <v>-4.3451237743283898E-3</v>
      </c>
      <c r="X2740" s="51">
        <v>0.35440487363303003</v>
      </c>
      <c r="Y2740" s="19">
        <v>-0.177049623827916</v>
      </c>
      <c r="Z2740" s="51">
        <v>1.62671107545611</v>
      </c>
      <c r="AA2740" s="19">
        <v>-0.215918659325398</v>
      </c>
      <c r="AB2740" s="51">
        <v>-1.01519902938162</v>
      </c>
      <c r="AC2740" s="19">
        <v>-0.25203025698836401</v>
      </c>
      <c r="AD2740" s="51">
        <v>-0.91717020058422305</v>
      </c>
      <c r="AE2740" s="19">
        <v>-0.19288679560209901</v>
      </c>
      <c r="AF2740" s="87">
        <v>-1.5114475116133701</v>
      </c>
      <c r="AG2740" s="19">
        <v>2.0196975603539599E-2</v>
      </c>
      <c r="AH2740" s="51">
        <v>0.22087656852818299</v>
      </c>
      <c r="AI2740" s="19">
        <v>-0.13015635341347701</v>
      </c>
      <c r="AJ2740" s="51">
        <v>0.71128186564601503</v>
      </c>
      <c r="AK2740" s="19">
        <v>-0.217614000000176</v>
      </c>
      <c r="AL2740" s="19">
        <v>-3.10130308780572E-2</v>
      </c>
      <c r="AM2740" s="51">
        <v>-15.4633667513845</v>
      </c>
      <c r="AN2740" s="15"/>
      <c r="AO2740" s="22">
        <v>8.0852579662023305E-2</v>
      </c>
      <c r="AP2740" s="22">
        <v>-0.13236642674382901</v>
      </c>
      <c r="AQ2740" s="22">
        <v>0.13134434904350201</v>
      </c>
      <c r="AR2740" s="22">
        <v>-0.12834708806985901</v>
      </c>
      <c r="AS2740" s="20">
        <v>5</v>
      </c>
      <c r="AT2740" s="20">
        <v>7</v>
      </c>
      <c r="AU2740" s="20">
        <v>4</v>
      </c>
      <c r="AV2740" s="21">
        <v>8</v>
      </c>
      <c r="AW2740" s="15"/>
      <c r="AX2740" s="25">
        <v>0.31939028488675802</v>
      </c>
      <c r="AY2740" s="26">
        <v>-0.47614147097055998</v>
      </c>
      <c r="AZ2740" s="26">
        <v>-0.403511063617771</v>
      </c>
      <c r="BA2740" s="26">
        <v>-0.63875005195859602</v>
      </c>
      <c r="BB2740" s="85">
        <v>3.2526053921319499E-2</v>
      </c>
      <c r="BC2740" s="88">
        <v>-44.591488549893299</v>
      </c>
      <c r="BD2740" s="18">
        <v>43756</v>
      </c>
      <c r="BE2740" s="18">
        <v>43908</v>
      </c>
      <c r="BF2740" s="20"/>
      <c r="BG2740" s="18"/>
    </row>
    <row r="2741" spans="2:59" x14ac:dyDescent="0.25">
      <c r="B2741" s="14" t="s">
        <v>8419</v>
      </c>
      <c r="C2741" s="14" t="s">
        <v>8420</v>
      </c>
      <c r="D2741" s="14" t="s">
        <v>8393</v>
      </c>
      <c r="E2741" s="16" t="s">
        <v>59</v>
      </c>
      <c r="F2741" s="16" t="s">
        <v>431</v>
      </c>
      <c r="G2741" s="81" t="s">
        <v>38</v>
      </c>
      <c r="H2741" s="82" t="s">
        <v>39</v>
      </c>
      <c r="I2741" s="17" t="s">
        <v>31</v>
      </c>
      <c r="J2741" s="17" t="s">
        <v>8421</v>
      </c>
      <c r="L2741" s="18">
        <v>44022</v>
      </c>
      <c r="M2741" s="83">
        <v>862.87779999990005</v>
      </c>
      <c r="N2741" s="84">
        <v>862.87779999990005</v>
      </c>
      <c r="O2741" s="84">
        <v>1163.4727999996401</v>
      </c>
      <c r="P2741" s="85">
        <f t="shared" si="42"/>
        <v>0.74163985612742045</v>
      </c>
      <c r="Q2741" s="18">
        <v>43756</v>
      </c>
      <c r="R2741" s="86">
        <v>22.384</v>
      </c>
      <c r="S2741" s="86">
        <v>592.84785877895399</v>
      </c>
      <c r="T2741" s="15"/>
      <c r="U2741" s="19">
        <v>-2.6798466205946202E-4</v>
      </c>
      <c r="V2741" s="51">
        <v>1.5114449161046701E-2</v>
      </c>
      <c r="W2741" s="19">
        <v>-4.2825376267501304E-3</v>
      </c>
      <c r="X2741" s="51">
        <v>0.36066348839085499</v>
      </c>
      <c r="Y2741" s="19">
        <v>-0.20185864700033601</v>
      </c>
      <c r="Z2741" s="51">
        <v>-0.85419124178588401</v>
      </c>
      <c r="AA2741" s="19">
        <v>-0.24396141466684601</v>
      </c>
      <c r="AB2741" s="51">
        <v>-3.8194745635264602</v>
      </c>
      <c r="AC2741" s="19">
        <v>-0.300440347202239</v>
      </c>
      <c r="AD2741" s="51">
        <v>-5.7581792219716599</v>
      </c>
      <c r="AE2741" s="19">
        <v>-0.24838425459980501</v>
      </c>
      <c r="AF2741" s="87">
        <v>-7.0611934113840098</v>
      </c>
      <c r="AG2741" s="19">
        <v>2.02370146398607E-2</v>
      </c>
      <c r="AH2741" s="51">
        <v>0.224880472160294</v>
      </c>
      <c r="AI2741" s="19">
        <v>-0.15628342527095801</v>
      </c>
      <c r="AJ2741" s="51">
        <v>-1.9014253201021301</v>
      </c>
      <c r="AK2741" s="19">
        <v>-0.13712219999986699</v>
      </c>
      <c r="AL2741" s="19">
        <v>-2.9716335902776302E-2</v>
      </c>
      <c r="AM2741" s="51">
        <v>-18.826823913899702</v>
      </c>
      <c r="AN2741" s="15"/>
      <c r="AO2741" s="22">
        <v>8.0848039458942395E-2</v>
      </c>
      <c r="AP2741" s="22">
        <v>-0.132366692292708</v>
      </c>
      <c r="AQ2741" s="22">
        <v>0.12492591174668601</v>
      </c>
      <c r="AR2741" s="22">
        <v>-0.13278900713252401</v>
      </c>
      <c r="AS2741" s="20">
        <v>5</v>
      </c>
      <c r="AT2741" s="20">
        <v>7</v>
      </c>
      <c r="AU2741" s="20">
        <v>3</v>
      </c>
      <c r="AV2741" s="21">
        <v>9</v>
      </c>
      <c r="AW2741" s="15"/>
      <c r="AX2741" s="25">
        <v>0.31911174445849599</v>
      </c>
      <c r="AY2741" s="26">
        <v>-0.57375236102234295</v>
      </c>
      <c r="AZ2741" s="26">
        <v>-1.09040452077716</v>
      </c>
      <c r="BA2741" s="26">
        <v>-0.76740297910146205</v>
      </c>
      <c r="BB2741" s="85">
        <v>3.24964914534576E-2</v>
      </c>
      <c r="BC2741" s="88">
        <v>-44.9840769805596</v>
      </c>
      <c r="BD2741" s="18">
        <v>43756</v>
      </c>
      <c r="BE2741" s="18">
        <v>43908</v>
      </c>
      <c r="BF2741" s="20"/>
      <c r="BG2741" s="18"/>
    </row>
    <row r="2742" spans="2:59" x14ac:dyDescent="0.25">
      <c r="B2742" s="14" t="s">
        <v>8422</v>
      </c>
      <c r="C2742" s="14" t="s">
        <v>8423</v>
      </c>
      <c r="D2742" s="14" t="s">
        <v>8393</v>
      </c>
      <c r="E2742" s="16" t="s">
        <v>320</v>
      </c>
      <c r="F2742" s="16" t="s">
        <v>431</v>
      </c>
      <c r="G2742" s="81" t="s">
        <v>38</v>
      </c>
      <c r="H2742" s="82" t="s">
        <v>39</v>
      </c>
      <c r="I2742" s="17" t="s">
        <v>31</v>
      </c>
      <c r="J2742" s="17" t="s">
        <v>8424</v>
      </c>
      <c r="L2742" s="18">
        <v>44022</v>
      </c>
      <c r="M2742" s="83">
        <v>849.97209999989695</v>
      </c>
      <c r="N2742" s="84">
        <v>849.97209999989695</v>
      </c>
      <c r="O2742" s="84">
        <v>1139.88509999961</v>
      </c>
      <c r="P2742" s="85">
        <f t="shared" si="42"/>
        <v>0.74566471655800026</v>
      </c>
      <c r="Q2742" s="18">
        <v>43756</v>
      </c>
      <c r="R2742" s="86">
        <v>98.808999999999997</v>
      </c>
      <c r="S2742" s="86">
        <v>107.889229007602</v>
      </c>
      <c r="T2742" s="15"/>
      <c r="U2742" s="19">
        <v>-2.4277254760818299E-4</v>
      </c>
      <c r="V2742" s="51">
        <v>1.76356606061745E-2</v>
      </c>
      <c r="W2742" s="19">
        <v>-3.4998234959857698E-3</v>
      </c>
      <c r="X2742" s="51">
        <v>0.43893490146729203</v>
      </c>
      <c r="Y2742" s="19">
        <v>-0.198168121928466</v>
      </c>
      <c r="Z2742" s="51">
        <v>-0.48513873459887702</v>
      </c>
      <c r="AA2742" s="19">
        <v>-0.23945281039050301</v>
      </c>
      <c r="AB2742" s="51">
        <v>-3.36861413589213</v>
      </c>
      <c r="AC2742" s="19">
        <v>-0.29015369094675397</v>
      </c>
      <c r="AD2742" s="51">
        <v>-4.7295135964231996</v>
      </c>
      <c r="AE2742" s="19">
        <v>-0.24536474494758301</v>
      </c>
      <c r="AF2742" s="87">
        <v>-6.7592424461618101</v>
      </c>
      <c r="AG2742" s="19">
        <v>2.04905623140803E-2</v>
      </c>
      <c r="AH2742" s="51">
        <v>0.25023523958225302</v>
      </c>
      <c r="AI2742" s="19">
        <v>-0.152378523877851</v>
      </c>
      <c r="AJ2742" s="51">
        <v>-1.51093518079142</v>
      </c>
      <c r="AK2742" s="19">
        <v>-0.150027900000132</v>
      </c>
      <c r="AL2742" s="19">
        <v>-3.9515999732429898E-2</v>
      </c>
      <c r="AM2742" s="51">
        <v>-12.267940072517399</v>
      </c>
      <c r="AN2742" s="15"/>
      <c r="AO2742" s="22">
        <v>8.0878973409271596E-2</v>
      </c>
      <c r="AP2742" s="22">
        <v>-0.13228923860151601</v>
      </c>
      <c r="AQ2742" s="22">
        <v>0.12579119978909101</v>
      </c>
      <c r="AR2742" s="22">
        <v>-0.131959070675366</v>
      </c>
      <c r="AS2742" s="20">
        <v>5</v>
      </c>
      <c r="AT2742" s="20">
        <v>7</v>
      </c>
      <c r="AU2742" s="20">
        <v>3</v>
      </c>
      <c r="AV2742" s="21">
        <v>9</v>
      </c>
      <c r="AW2742" s="15"/>
      <c r="AX2742" s="25">
        <v>0.31908744847547499</v>
      </c>
      <c r="AY2742" s="26">
        <v>-0.55927978372528697</v>
      </c>
      <c r="AZ2742" s="26">
        <v>-0.98431522485589096</v>
      </c>
      <c r="BA2742" s="26">
        <v>-0.74865716388467296</v>
      </c>
      <c r="BB2742" s="85">
        <v>3.2495656048631603E-2</v>
      </c>
      <c r="BC2742" s="88">
        <v>-44.857977352221504</v>
      </c>
      <c r="BD2742" s="18">
        <v>43756</v>
      </c>
      <c r="BE2742" s="18">
        <v>43908</v>
      </c>
      <c r="BF2742" s="20"/>
      <c r="BG2742" s="18"/>
    </row>
    <row r="2743" spans="2:59" x14ac:dyDescent="0.25">
      <c r="B2743" s="14" t="s">
        <v>8425</v>
      </c>
      <c r="C2743" s="14" t="s">
        <v>8426</v>
      </c>
      <c r="D2743" s="14" t="s">
        <v>8427</v>
      </c>
      <c r="E2743" s="16" t="s">
        <v>36</v>
      </c>
      <c r="F2743" s="16" t="s">
        <v>431</v>
      </c>
      <c r="G2743" s="81" t="s">
        <v>38</v>
      </c>
      <c r="H2743" s="82" t="s">
        <v>327</v>
      </c>
      <c r="I2743" s="17" t="s">
        <v>31</v>
      </c>
      <c r="J2743" s="17" t="s">
        <v>8428</v>
      </c>
      <c r="L2743" s="18">
        <v>44022</v>
      </c>
      <c r="M2743" s="83">
        <v>847.92459999956202</v>
      </c>
      <c r="N2743" s="84">
        <v>847.92459999956202</v>
      </c>
      <c r="O2743" s="84">
        <v>1270.5293000005199</v>
      </c>
      <c r="P2743" s="85">
        <f t="shared" si="42"/>
        <v>0.6673790206957172</v>
      </c>
      <c r="Q2743" s="18">
        <v>43836</v>
      </c>
      <c r="R2743" s="86">
        <v>258324.943</v>
      </c>
      <c r="S2743" s="86">
        <v>339683.94605322299</v>
      </c>
      <c r="T2743" s="15"/>
      <c r="U2743" s="19">
        <v>1.5340914262196701E-2</v>
      </c>
      <c r="V2743" s="51">
        <v>1.57600434158667</v>
      </c>
      <c r="W2743" s="19">
        <v>-3.0057396424126599E-2</v>
      </c>
      <c r="X2743" s="51">
        <v>-2.2168223913467999</v>
      </c>
      <c r="Y2743" s="19">
        <v>-0.31968075427168502</v>
      </c>
      <c r="Z2743" s="51">
        <v>-12.636401968920801</v>
      </c>
      <c r="AA2743" s="19">
        <v>-0.25070489047822803</v>
      </c>
      <c r="AB2743" s="51">
        <v>-4.4938221446645903</v>
      </c>
      <c r="AC2743" s="19">
        <v>-0.119418324084108</v>
      </c>
      <c r="AD2743" s="51">
        <v>12.3440230898414</v>
      </c>
      <c r="AE2743" s="19">
        <v>-0.15970036293671</v>
      </c>
      <c r="AF2743" s="87">
        <v>1.80719575492549</v>
      </c>
      <c r="AG2743" s="19">
        <v>9.2297987303027202E-3</v>
      </c>
      <c r="AH2743" s="51">
        <v>-0.87584111879550597</v>
      </c>
      <c r="AI2743" s="19">
        <v>-0.31169029153446898</v>
      </c>
      <c r="AJ2743" s="51">
        <v>-17.442111946467801</v>
      </c>
      <c r="AK2743" s="19">
        <v>-0.12914580915545201</v>
      </c>
      <c r="AL2743" s="19">
        <v>-1.1575232421819201E-2</v>
      </c>
      <c r="AM2743" s="51">
        <v>-75.367251553223497</v>
      </c>
      <c r="AN2743" s="15"/>
      <c r="AO2743" s="22">
        <v>8.4810411870421404E-2</v>
      </c>
      <c r="AP2743" s="22">
        <v>-0.10992119688395199</v>
      </c>
      <c r="AQ2743" s="22">
        <v>7.9605710112446104E-2</v>
      </c>
      <c r="AR2743" s="22">
        <v>-0.33403204195667102</v>
      </c>
      <c r="AS2743" s="20">
        <v>8</v>
      </c>
      <c r="AT2743" s="20">
        <v>4</v>
      </c>
      <c r="AU2743" s="20">
        <v>6</v>
      </c>
      <c r="AV2743" s="21">
        <v>6</v>
      </c>
      <c r="AW2743" s="15"/>
      <c r="AX2743" s="25">
        <v>0.38407228145515498</v>
      </c>
      <c r="AY2743" s="26">
        <v>-0.55456441358455799</v>
      </c>
      <c r="AZ2743" s="26">
        <v>-0.123302936084769</v>
      </c>
      <c r="BA2743" s="26">
        <v>-0.73464094371683997</v>
      </c>
      <c r="BB2743" s="85">
        <v>3.9139236197697803E-2</v>
      </c>
      <c r="BC2743" s="88">
        <v>-49.2662703646347</v>
      </c>
      <c r="BD2743" s="18">
        <v>43836</v>
      </c>
      <c r="BE2743" s="18">
        <v>43913</v>
      </c>
      <c r="BF2743" s="20"/>
      <c r="BG2743" s="18"/>
    </row>
    <row r="2744" spans="2:59" x14ac:dyDescent="0.25">
      <c r="B2744" s="14" t="s">
        <v>8429</v>
      </c>
      <c r="C2744" s="14" t="s">
        <v>8430</v>
      </c>
      <c r="D2744" s="14" t="s">
        <v>8427</v>
      </c>
      <c r="E2744" s="16" t="s">
        <v>435</v>
      </c>
      <c r="F2744" s="16" t="s">
        <v>431</v>
      </c>
      <c r="G2744" s="81" t="s">
        <v>38</v>
      </c>
      <c r="H2744" s="82" t="s">
        <v>327</v>
      </c>
      <c r="I2744" s="17" t="s">
        <v>31</v>
      </c>
      <c r="J2744" s="17" t="s">
        <v>8431</v>
      </c>
      <c r="L2744" s="18">
        <v>44022</v>
      </c>
      <c r="M2744" s="83">
        <v>1021.1922000004</v>
      </c>
      <c r="N2744" s="84">
        <v>1021.1922000004</v>
      </c>
      <c r="O2744" s="84">
        <v>1515.11219999939</v>
      </c>
      <c r="P2744" s="85">
        <f t="shared" si="42"/>
        <v>0.67400434106517737</v>
      </c>
      <c r="Q2744" s="18">
        <v>43836</v>
      </c>
      <c r="R2744" s="86">
        <v>92.957999999999998</v>
      </c>
      <c r="S2744" s="86">
        <v>110.842095419884</v>
      </c>
      <c r="T2744" s="15"/>
      <c r="U2744" s="19">
        <v>1.53906639025081E-2</v>
      </c>
      <c r="V2744" s="51">
        <v>1.5809793056178001</v>
      </c>
      <c r="W2744" s="19">
        <v>-2.85606492143415E-2</v>
      </c>
      <c r="X2744" s="51">
        <v>-2.0671476703682901</v>
      </c>
      <c r="Y2744" s="19">
        <v>-0.313065748020599</v>
      </c>
      <c r="Z2744" s="51">
        <v>-11.974901343812199</v>
      </c>
      <c r="AA2744" s="19">
        <v>-0.235687327565684</v>
      </c>
      <c r="AB2744" s="51">
        <v>-2.9920658534101698</v>
      </c>
      <c r="AC2744" s="19">
        <v>-8.31188061565626E-2</v>
      </c>
      <c r="AD2744" s="51">
        <v>15.9739748825959</v>
      </c>
      <c r="AE2744" s="19">
        <v>-0.107871495471918</v>
      </c>
      <c r="AF2744" s="87">
        <v>6.9900825014046903</v>
      </c>
      <c r="AG2744" s="19">
        <v>9.7435259540361602E-3</v>
      </c>
      <c r="AH2744" s="51">
        <v>-0.82446839642216196</v>
      </c>
      <c r="AI2744" s="19">
        <v>-0.30463337515626299</v>
      </c>
      <c r="AJ2744" s="51">
        <v>-16.736420308647201</v>
      </c>
      <c r="AK2744" s="19">
        <v>2.1192199999859399E-2</v>
      </c>
      <c r="AL2744" s="19">
        <v>4.2674468586483298E-3</v>
      </c>
      <c r="AM2744" s="51">
        <v>-3.79419398141181</v>
      </c>
      <c r="AN2744" s="15"/>
      <c r="AO2744" s="22">
        <v>8.48751422691566E-2</v>
      </c>
      <c r="AP2744" s="22">
        <v>-0.10976114507226201</v>
      </c>
      <c r="AQ2744" s="22">
        <v>8.1327790005161701E-2</v>
      </c>
      <c r="AR2744" s="22">
        <v>-0.33286812796606702</v>
      </c>
      <c r="AS2744" s="20">
        <v>8</v>
      </c>
      <c r="AT2744" s="20">
        <v>4</v>
      </c>
      <c r="AU2744" s="20">
        <v>6</v>
      </c>
      <c r="AV2744" s="21">
        <v>6</v>
      </c>
      <c r="AW2744" s="15"/>
      <c r="AX2744" s="25">
        <v>0.384028619111632</v>
      </c>
      <c r="AY2744" s="26">
        <v>-0.51570231726145699</v>
      </c>
      <c r="AZ2744" s="26">
        <v>-6.6831327901240897E-2</v>
      </c>
      <c r="BA2744" s="26">
        <v>-0.68437787657876503</v>
      </c>
      <c r="BB2744" s="85">
        <v>3.9138271376687003E-2</v>
      </c>
      <c r="BC2744" s="88">
        <v>-49.056327313592199</v>
      </c>
      <c r="BD2744" s="18">
        <v>43836</v>
      </c>
      <c r="BE2744" s="18">
        <v>43913</v>
      </c>
      <c r="BF2744" s="20"/>
      <c r="BG2744" s="18"/>
    </row>
    <row r="2745" spans="2:59" x14ac:dyDescent="0.25">
      <c r="B2745" s="14" t="s">
        <v>8432</v>
      </c>
      <c r="C2745" s="14" t="s">
        <v>8433</v>
      </c>
      <c r="D2745" s="14" t="s">
        <v>8427</v>
      </c>
      <c r="E2745" s="16" t="s">
        <v>439</v>
      </c>
      <c r="F2745" s="16" t="s">
        <v>431</v>
      </c>
      <c r="G2745" s="81" t="s">
        <v>38</v>
      </c>
      <c r="H2745" s="82" t="s">
        <v>327</v>
      </c>
      <c r="I2745" s="17" t="s">
        <v>31</v>
      </c>
      <c r="J2745" s="17" t="s">
        <v>8434</v>
      </c>
      <c r="L2745" s="18">
        <v>44022</v>
      </c>
      <c r="M2745" s="83">
        <v>1034.16410000063</v>
      </c>
      <c r="N2745" s="84">
        <v>1034.16410000063</v>
      </c>
      <c r="O2745" s="84">
        <v>1034.16410000063</v>
      </c>
      <c r="P2745" s="85">
        <f t="shared" si="42"/>
        <v>1</v>
      </c>
      <c r="Q2745" s="18">
        <v>44022</v>
      </c>
      <c r="R2745" s="86">
        <v>0</v>
      </c>
      <c r="S2745" s="86">
        <v>0</v>
      </c>
      <c r="T2745" s="15"/>
      <c r="U2745" s="19">
        <v>0</v>
      </c>
      <c r="V2745" s="51">
        <v>4.1912915366992799E-2</v>
      </c>
      <c r="W2745" s="19">
        <v>0</v>
      </c>
      <c r="X2745" s="51">
        <v>0.78891725106586796</v>
      </c>
      <c r="Y2745" s="19">
        <v>0</v>
      </c>
      <c r="Z2745" s="51">
        <v>19.3316734582477</v>
      </c>
      <c r="AA2745" s="19">
        <v>0</v>
      </c>
      <c r="AB2745" s="51">
        <v>20.576666903158198</v>
      </c>
      <c r="AC2745" s="19">
        <v>0</v>
      </c>
      <c r="AD2745" s="51">
        <v>24.2858554982522</v>
      </c>
      <c r="AE2745" s="19">
        <v>0</v>
      </c>
      <c r="AF2745" s="87">
        <v>17.777232048596499</v>
      </c>
      <c r="AG2745" s="19">
        <v>0</v>
      </c>
      <c r="AH2745" s="51">
        <v>-1.79882099182578</v>
      </c>
      <c r="AI2745" s="19">
        <v>0</v>
      </c>
      <c r="AJ2745" s="51">
        <v>13.726917206993701</v>
      </c>
      <c r="AK2745" s="19">
        <v>3.4164100001362399E-2</v>
      </c>
      <c r="AL2745" s="19">
        <v>6.8448781039478499E-3</v>
      </c>
      <c r="AM2745" s="51">
        <v>-2.4970039812615101</v>
      </c>
      <c r="AN2745" s="15"/>
      <c r="AO2745" s="22">
        <v>0</v>
      </c>
      <c r="AP2745" s="22">
        <v>0</v>
      </c>
      <c r="AQ2745" s="22">
        <v>0</v>
      </c>
      <c r="AR2745" s="22">
        <v>0</v>
      </c>
      <c r="AS2745" s="20">
        <v>0</v>
      </c>
      <c r="AT2745" s="20">
        <v>0</v>
      </c>
      <c r="AU2745" s="20">
        <v>7</v>
      </c>
      <c r="AV2745" s="21">
        <v>5</v>
      </c>
      <c r="AW2745" s="15"/>
      <c r="AX2745" s="25">
        <v>0</v>
      </c>
      <c r="AY2745" s="26">
        <v>-115.173126170179</v>
      </c>
      <c r="AZ2745" s="26">
        <v>0.54146558877982898</v>
      </c>
      <c r="BA2745" s="26">
        <v>-15.964106449086101</v>
      </c>
      <c r="BB2745" s="85">
        <v>0</v>
      </c>
      <c r="BC2745" s="88">
        <v>0</v>
      </c>
      <c r="BD2745" s="18">
        <v>43657</v>
      </c>
      <c r="BE2745" s="18"/>
      <c r="BF2745" s="20"/>
      <c r="BG2745" s="18"/>
    </row>
    <row r="2746" spans="2:59" x14ac:dyDescent="0.25">
      <c r="B2746" s="14" t="s">
        <v>8435</v>
      </c>
      <c r="C2746" s="14" t="s">
        <v>8436</v>
      </c>
      <c r="D2746" s="14" t="s">
        <v>8427</v>
      </c>
      <c r="E2746" s="16" t="s">
        <v>43</v>
      </c>
      <c r="F2746" s="16" t="s">
        <v>431</v>
      </c>
      <c r="G2746" s="81" t="s">
        <v>38</v>
      </c>
      <c r="H2746" s="82" t="s">
        <v>327</v>
      </c>
      <c r="I2746" s="17" t="s">
        <v>31</v>
      </c>
      <c r="J2746" s="17" t="s">
        <v>8437</v>
      </c>
      <c r="L2746" s="18">
        <v>44022</v>
      </c>
      <c r="M2746" s="83">
        <v>865.88439999986394</v>
      </c>
      <c r="N2746" s="84">
        <v>865.88439999986394</v>
      </c>
      <c r="O2746" s="84">
        <v>1292.7404999993701</v>
      </c>
      <c r="P2746" s="85">
        <f t="shared" si="42"/>
        <v>0.66980527027681569</v>
      </c>
      <c r="Q2746" s="18">
        <v>43836</v>
      </c>
      <c r="R2746" s="86">
        <v>334879.66399999999</v>
      </c>
      <c r="S2746" s="86">
        <v>399522.06563720701</v>
      </c>
      <c r="T2746" s="15"/>
      <c r="U2746" s="19">
        <v>1.53606107796804E-2</v>
      </c>
      <c r="V2746" s="51">
        <v>1.5779739933350401</v>
      </c>
      <c r="W2746" s="19">
        <v>-2.9489524036762301E-2</v>
      </c>
      <c r="X2746" s="51">
        <v>-2.1600351526103601</v>
      </c>
      <c r="Y2746" s="19">
        <v>-0.31726080003514701</v>
      </c>
      <c r="Z2746" s="51">
        <v>-12.394406545267</v>
      </c>
      <c r="AA2746" s="19">
        <v>-0.24532825456844901</v>
      </c>
      <c r="AB2746" s="51">
        <v>-3.9561585536866901</v>
      </c>
      <c r="AC2746" s="19">
        <v>-0.10674372666835601</v>
      </c>
      <c r="AD2746" s="51">
        <v>13.6114828314167</v>
      </c>
      <c r="AE2746" s="19">
        <v>-0.14149692360122601</v>
      </c>
      <c r="AF2746" s="87">
        <v>3.6275396884739202</v>
      </c>
      <c r="AG2746" s="19">
        <v>9.4266926644195302E-3</v>
      </c>
      <c r="AH2746" s="51">
        <v>-0.856151725383825</v>
      </c>
      <c r="AI2746" s="19">
        <v>-0.30910709639370898</v>
      </c>
      <c r="AJ2746" s="51">
        <v>-17.183792432391801</v>
      </c>
      <c r="AK2746" s="19">
        <v>-0.134115599999932</v>
      </c>
      <c r="AL2746" s="19">
        <v>-1.205140858292E-2</v>
      </c>
      <c r="AM2746" s="51">
        <v>-75.864230637671398</v>
      </c>
      <c r="AN2746" s="15"/>
      <c r="AO2746" s="22">
        <v>8.4831647494866005E-2</v>
      </c>
      <c r="AP2746" s="22">
        <v>-0.109869175481435</v>
      </c>
      <c r="AQ2746" s="22">
        <v>8.0237728358042701E-2</v>
      </c>
      <c r="AR2746" s="22">
        <v>-0.33362916006881299</v>
      </c>
      <c r="AS2746" s="20">
        <v>8</v>
      </c>
      <c r="AT2746" s="20">
        <v>4</v>
      </c>
      <c r="AU2746" s="20">
        <v>6</v>
      </c>
      <c r="AV2746" s="21">
        <v>6</v>
      </c>
      <c r="AW2746" s="15"/>
      <c r="AX2746" s="25">
        <v>0.38405864890257402</v>
      </c>
      <c r="AY2746" s="26">
        <v>-0.54066596679604095</v>
      </c>
      <c r="AZ2746" s="26">
        <v>-0.10308603759813199</v>
      </c>
      <c r="BA2746" s="26">
        <v>-0.71669243055657705</v>
      </c>
      <c r="BB2746" s="85">
        <v>3.9139098918203698E-2</v>
      </c>
      <c r="BC2746" s="88">
        <v>-49.189995981345398</v>
      </c>
      <c r="BD2746" s="18">
        <v>43836</v>
      </c>
      <c r="BE2746" s="18">
        <v>43913</v>
      </c>
      <c r="BF2746" s="20"/>
      <c r="BG2746" s="18"/>
    </row>
    <row r="2747" spans="2:59" x14ac:dyDescent="0.25">
      <c r="B2747" s="14" t="s">
        <v>8438</v>
      </c>
      <c r="C2747" s="14" t="s">
        <v>8439</v>
      </c>
      <c r="D2747" s="14" t="s">
        <v>8427</v>
      </c>
      <c r="E2747" s="16" t="s">
        <v>257</v>
      </c>
      <c r="F2747" s="16" t="s">
        <v>431</v>
      </c>
      <c r="G2747" s="81" t="s">
        <v>38</v>
      </c>
      <c r="H2747" s="82" t="s">
        <v>327</v>
      </c>
      <c r="I2747" s="17" t="s">
        <v>31</v>
      </c>
      <c r="J2747" s="17" t="s">
        <v>8440</v>
      </c>
      <c r="L2747" s="18">
        <v>44022</v>
      </c>
      <c r="M2747" s="83">
        <v>1187.0067999996199</v>
      </c>
      <c r="N2747" s="84">
        <v>1187.0067999996199</v>
      </c>
      <c r="O2747" s="84">
        <v>1761.27549999952</v>
      </c>
      <c r="P2747" s="85">
        <f t="shared" si="42"/>
        <v>0.67394726151584095</v>
      </c>
      <c r="Q2747" s="18">
        <v>43836</v>
      </c>
      <c r="R2747" s="86">
        <v>658966.34</v>
      </c>
      <c r="S2747" s="86">
        <v>896129.30108789098</v>
      </c>
      <c r="T2747" s="15"/>
      <c r="U2747" s="19">
        <v>1.5394385643958199E-2</v>
      </c>
      <c r="V2747" s="51">
        <v>1.5813514797628201</v>
      </c>
      <c r="W2747" s="19">
        <v>-2.85239926597569E-2</v>
      </c>
      <c r="X2747" s="51">
        <v>-2.0634820149098201</v>
      </c>
      <c r="Y2747" s="19">
        <v>-0.31312986122793501</v>
      </c>
      <c r="Z2747" s="51">
        <v>-11.981312664545801</v>
      </c>
      <c r="AA2747" s="19">
        <v>-0.23610564900824099</v>
      </c>
      <c r="AB2747" s="51">
        <v>-3.0338979976659202</v>
      </c>
      <c r="AC2747" s="19">
        <v>-8.4792593755992102E-2</v>
      </c>
      <c r="AD2747" s="51">
        <v>15.806596122653</v>
      </c>
      <c r="AE2747" s="19">
        <v>-0.109664747569768</v>
      </c>
      <c r="AF2747" s="87">
        <v>6.8107572916196704</v>
      </c>
      <c r="AG2747" s="19">
        <v>9.7613676189212094E-3</v>
      </c>
      <c r="AH2747" s="51">
        <v>-0.82268422993365697</v>
      </c>
      <c r="AI2747" s="19">
        <v>-0.30469644110882699</v>
      </c>
      <c r="AJ2747" s="51">
        <v>-16.742726903903499</v>
      </c>
      <c r="AK2747" s="19">
        <v>0.187006799998926</v>
      </c>
      <c r="AL2747" s="19">
        <v>1.4538882935085E-2</v>
      </c>
      <c r="AM2747" s="51">
        <v>-43.751990637800198</v>
      </c>
      <c r="AN2747" s="15"/>
      <c r="AO2747" s="22">
        <v>8.48674771460355E-2</v>
      </c>
      <c r="AP2747" s="22">
        <v>-0.109780656647636</v>
      </c>
      <c r="AQ2747" s="22">
        <v>8.1312385909841398E-2</v>
      </c>
      <c r="AR2747" s="22">
        <v>-0.332944107479416</v>
      </c>
      <c r="AS2747" s="20">
        <v>8</v>
      </c>
      <c r="AT2747" s="20">
        <v>4</v>
      </c>
      <c r="AU2747" s="20">
        <v>6</v>
      </c>
      <c r="AV2747" s="21">
        <v>6</v>
      </c>
      <c r="AW2747" s="15"/>
      <c r="AX2747" s="25">
        <v>0.38403594136005298</v>
      </c>
      <c r="AY2747" s="26">
        <v>-0.51683158093055703</v>
      </c>
      <c r="AZ2747" s="26">
        <v>-6.8423007421415605E-2</v>
      </c>
      <c r="BA2747" s="26">
        <v>-0.68585067731055505</v>
      </c>
      <c r="BB2747" s="85">
        <v>3.9138913944880199E-2</v>
      </c>
      <c r="BC2747" s="88">
        <v>-49.0601555520552</v>
      </c>
      <c r="BD2747" s="18">
        <v>43836</v>
      </c>
      <c r="BE2747" s="18">
        <v>43913</v>
      </c>
      <c r="BF2747" s="20"/>
      <c r="BG2747" s="18"/>
    </row>
    <row r="2748" spans="2:59" x14ac:dyDescent="0.25">
      <c r="B2748" s="14" t="s">
        <v>8441</v>
      </c>
      <c r="C2748" s="14" t="s">
        <v>8442</v>
      </c>
      <c r="D2748" s="14" t="s">
        <v>8427</v>
      </c>
      <c r="E2748" s="16" t="s">
        <v>47</v>
      </c>
      <c r="F2748" s="16" t="s">
        <v>431</v>
      </c>
      <c r="G2748" s="81" t="s">
        <v>38</v>
      </c>
      <c r="H2748" s="82" t="s">
        <v>327</v>
      </c>
      <c r="I2748" s="17" t="s">
        <v>31</v>
      </c>
      <c r="J2748" s="17" t="s">
        <v>8443</v>
      </c>
      <c r="L2748" s="18">
        <v>44022</v>
      </c>
      <c r="M2748" s="83">
        <v>652.25320000015199</v>
      </c>
      <c r="N2748" s="84">
        <v>652.25320000015199</v>
      </c>
      <c r="O2748" s="84">
        <v>963.393600000069</v>
      </c>
      <c r="P2748" s="85">
        <f t="shared" si="42"/>
        <v>0.67703709055167616</v>
      </c>
      <c r="Q2748" s="18">
        <v>43836</v>
      </c>
      <c r="R2748" s="86">
        <v>107839.444</v>
      </c>
      <c r="S2748" s="86">
        <v>150419.99858007801</v>
      </c>
      <c r="T2748" s="15"/>
      <c r="U2748" s="19">
        <v>1.5419353292600101E-2</v>
      </c>
      <c r="V2748" s="51">
        <v>1.5838482446270099</v>
      </c>
      <c r="W2748" s="19">
        <v>-2.7807041547930601E-2</v>
      </c>
      <c r="X2748" s="51">
        <v>-1.99178690372719</v>
      </c>
      <c r="Y2748" s="19">
        <v>-0.31004868826858001</v>
      </c>
      <c r="Z2748" s="51">
        <v>-11.673195368610299</v>
      </c>
      <c r="AA2748" s="19">
        <v>-0.22918988342833499</v>
      </c>
      <c r="AB2748" s="51">
        <v>-2.3423214396752901</v>
      </c>
      <c r="AC2748" s="19">
        <v>-6.8157531106408001E-2</v>
      </c>
      <c r="AD2748" s="51">
        <v>17.470102387626</v>
      </c>
      <c r="AE2748" s="19">
        <v>-8.5285730933683204E-2</v>
      </c>
      <c r="AF2748" s="87">
        <v>9.2486589552281693</v>
      </c>
      <c r="AG2748" s="19">
        <v>1.0009614594309799E-2</v>
      </c>
      <c r="AH2748" s="51">
        <v>-0.79785953239479601</v>
      </c>
      <c r="AI2748" s="19">
        <v>-0.30140561106963998</v>
      </c>
      <c r="AJ2748" s="51">
        <v>-16.413643899984901</v>
      </c>
      <c r="AK2748" s="19">
        <v>-0.34774680000031399</v>
      </c>
      <c r="AL2748" s="19">
        <v>-3.5339484349606202E-2</v>
      </c>
      <c r="AM2748" s="51">
        <v>-97.227350637782394</v>
      </c>
      <c r="AN2748" s="15"/>
      <c r="AO2748" s="22">
        <v>8.4894220372079901E-2</v>
      </c>
      <c r="AP2748" s="22">
        <v>-0.109714975120442</v>
      </c>
      <c r="AQ2748" s="22">
        <v>8.2110408961016207E-2</v>
      </c>
      <c r="AR2748" s="22">
        <v>-0.33243526636855703</v>
      </c>
      <c r="AS2748" s="20">
        <v>8</v>
      </c>
      <c r="AT2748" s="20">
        <v>4</v>
      </c>
      <c r="AU2748" s="20">
        <v>6</v>
      </c>
      <c r="AV2748" s="21">
        <v>6</v>
      </c>
      <c r="AW2748" s="15"/>
      <c r="AX2748" s="25">
        <v>0.38401935947011201</v>
      </c>
      <c r="AY2748" s="26">
        <v>-0.498964370914109</v>
      </c>
      <c r="AZ2748" s="26">
        <v>-4.2443917664229502E-2</v>
      </c>
      <c r="BA2748" s="26">
        <v>-0.66267951428471905</v>
      </c>
      <c r="BB2748" s="85">
        <v>3.9138803866298998E-2</v>
      </c>
      <c r="BC2748" s="88">
        <v>-48.963601169874899</v>
      </c>
      <c r="BD2748" s="18">
        <v>43836</v>
      </c>
      <c r="BE2748" s="18">
        <v>43913</v>
      </c>
      <c r="BF2748" s="20"/>
      <c r="BG2748" s="18"/>
    </row>
    <row r="2749" spans="2:59" x14ac:dyDescent="0.25">
      <c r="B2749" s="14" t="s">
        <v>8444</v>
      </c>
      <c r="C2749" s="14" t="s">
        <v>8445</v>
      </c>
      <c r="D2749" s="14" t="s">
        <v>8427</v>
      </c>
      <c r="E2749" s="16" t="s">
        <v>51</v>
      </c>
      <c r="F2749" s="16" t="s">
        <v>431</v>
      </c>
      <c r="G2749" s="81" t="s">
        <v>38</v>
      </c>
      <c r="H2749" s="82" t="s">
        <v>327</v>
      </c>
      <c r="I2749" s="17" t="s">
        <v>31</v>
      </c>
      <c r="J2749" s="17" t="s">
        <v>8446</v>
      </c>
      <c r="L2749" s="18">
        <v>44022</v>
      </c>
      <c r="M2749" s="83">
        <v>817.39919999986898</v>
      </c>
      <c r="N2749" s="84">
        <v>817.39919999986898</v>
      </c>
      <c r="O2749" s="84">
        <v>1213.7288000006199</v>
      </c>
      <c r="P2749" s="85">
        <f t="shared" si="42"/>
        <v>0.67346115540757667</v>
      </c>
      <c r="Q2749" s="18">
        <v>43836</v>
      </c>
      <c r="R2749" s="86">
        <v>36394.786999999997</v>
      </c>
      <c r="S2749" s="86">
        <v>66808.799534362799</v>
      </c>
      <c r="T2749" s="15"/>
      <c r="U2749" s="19">
        <v>1.5390371645480599E-2</v>
      </c>
      <c r="V2749" s="51">
        <v>1.58095007991506</v>
      </c>
      <c r="W2749" s="19">
        <v>-2.8637168532441099E-2</v>
      </c>
      <c r="X2749" s="51">
        <v>-2.07479960217825</v>
      </c>
      <c r="Y2749" s="19">
        <v>-0.31361461110558603</v>
      </c>
      <c r="Z2749" s="51">
        <v>-12.029787652310899</v>
      </c>
      <c r="AA2749" s="19">
        <v>-0.23719078386784501</v>
      </c>
      <c r="AB2749" s="51">
        <v>-3.1424114836263501</v>
      </c>
      <c r="AC2749" s="19">
        <v>-8.7389415360085002E-2</v>
      </c>
      <c r="AD2749" s="51">
        <v>15.5469139622437</v>
      </c>
      <c r="AE2749" s="19">
        <v>-0.11345094924487099</v>
      </c>
      <c r="AF2749" s="87">
        <v>6.4321371241094303</v>
      </c>
      <c r="AG2749" s="19">
        <v>9.7220741590717807E-3</v>
      </c>
      <c r="AH2749" s="51">
        <v>-0.82661357591859996</v>
      </c>
      <c r="AI2749" s="19">
        <v>-0.30521411224152001</v>
      </c>
      <c r="AJ2749" s="51">
        <v>-16.794494017172799</v>
      </c>
      <c r="AK2749" s="19">
        <v>-0.18260079999978199</v>
      </c>
      <c r="AL2749" s="19">
        <v>-1.6833051083267499E-2</v>
      </c>
      <c r="AM2749" s="51">
        <v>-80.712750637670993</v>
      </c>
      <c r="AN2749" s="15"/>
      <c r="AO2749" s="22">
        <v>8.4863154203048893E-2</v>
      </c>
      <c r="AP2749" s="22">
        <v>-0.109790931736788</v>
      </c>
      <c r="AQ2749" s="22">
        <v>8.1186674538912498E-2</v>
      </c>
      <c r="AR2749" s="22">
        <v>-0.33302431730669901</v>
      </c>
      <c r="AS2749" s="20">
        <v>8</v>
      </c>
      <c r="AT2749" s="20">
        <v>4</v>
      </c>
      <c r="AU2749" s="20">
        <v>6</v>
      </c>
      <c r="AV2749" s="21">
        <v>6</v>
      </c>
      <c r="AW2749" s="15"/>
      <c r="AX2749" s="25">
        <v>0.384038541879272</v>
      </c>
      <c r="AY2749" s="26">
        <v>-0.51963588230955804</v>
      </c>
      <c r="AZ2749" s="26">
        <v>-7.2500855608495798E-2</v>
      </c>
      <c r="BA2749" s="26">
        <v>-0.68948352951247205</v>
      </c>
      <c r="BB2749" s="85">
        <v>3.9138930212393501E-2</v>
      </c>
      <c r="BC2749" s="88">
        <v>-49.0753700496862</v>
      </c>
      <c r="BD2749" s="18">
        <v>43836</v>
      </c>
      <c r="BE2749" s="18">
        <v>43913</v>
      </c>
      <c r="BF2749" s="20"/>
      <c r="BG2749" s="18"/>
    </row>
    <row r="2750" spans="2:59" x14ac:dyDescent="0.25">
      <c r="B2750" s="14" t="s">
        <v>8447</v>
      </c>
      <c r="C2750" s="14" t="s">
        <v>8448</v>
      </c>
      <c r="D2750" s="14" t="s">
        <v>8427</v>
      </c>
      <c r="E2750" s="16" t="s">
        <v>55</v>
      </c>
      <c r="F2750" s="16" t="s">
        <v>431</v>
      </c>
      <c r="G2750" s="81" t="s">
        <v>38</v>
      </c>
      <c r="H2750" s="82" t="s">
        <v>327</v>
      </c>
      <c r="I2750" s="17" t="s">
        <v>31</v>
      </c>
      <c r="J2750" s="17" t="s">
        <v>8449</v>
      </c>
      <c r="L2750" s="18">
        <v>44022</v>
      </c>
      <c r="M2750" s="83">
        <v>887.35209999978497</v>
      </c>
      <c r="N2750" s="84">
        <v>887.35209999978497</v>
      </c>
      <c r="O2750" s="84">
        <v>1315.2444000001999</v>
      </c>
      <c r="P2750" s="85">
        <f t="shared" si="42"/>
        <v>0.67466708088599359</v>
      </c>
      <c r="Q2750" s="18">
        <v>43836</v>
      </c>
      <c r="R2750" s="86">
        <v>252945.46599999999</v>
      </c>
      <c r="S2750" s="86">
        <v>168823.12504589799</v>
      </c>
      <c r="T2750" s="15"/>
      <c r="U2750" s="19">
        <v>1.54001515056734E-2</v>
      </c>
      <c r="V2750" s="51">
        <v>1.58192806593433</v>
      </c>
      <c r="W2750" s="19">
        <v>-2.8356782034279601E-2</v>
      </c>
      <c r="X2750" s="51">
        <v>-2.04676095236209</v>
      </c>
      <c r="Y2750" s="19">
        <v>-0.31241201281227399</v>
      </c>
      <c r="Z2750" s="51">
        <v>-11.909527822979699</v>
      </c>
      <c r="AA2750" s="19">
        <v>-0.23449732426262901</v>
      </c>
      <c r="AB2750" s="51">
        <v>-2.8730655231047399</v>
      </c>
      <c r="AC2750" s="19">
        <v>-8.0937295701005496E-2</v>
      </c>
      <c r="AD2750" s="51">
        <v>16.1921259281517</v>
      </c>
      <c r="AE2750" s="19">
        <v>-0.10403417414723699</v>
      </c>
      <c r="AF2750" s="87">
        <v>7.3738146338728301</v>
      </c>
      <c r="AG2750" s="19">
        <v>9.8192412478965707E-3</v>
      </c>
      <c r="AH2750" s="51">
        <v>-0.81689686703612097</v>
      </c>
      <c r="AI2750" s="19">
        <v>-0.303929855184979</v>
      </c>
      <c r="AJ2750" s="51">
        <v>-16.666068311518799</v>
      </c>
      <c r="AK2750" s="19">
        <v>-0.112647900000447</v>
      </c>
      <c r="AL2750" s="19">
        <v>-1.0012148009991499E-2</v>
      </c>
      <c r="AM2750" s="51">
        <v>-73.717460637795696</v>
      </c>
      <c r="AN2750" s="15"/>
      <c r="AO2750" s="22">
        <v>8.4873711319232797E-2</v>
      </c>
      <c r="AP2750" s="22">
        <v>-0.109765323065367</v>
      </c>
      <c r="AQ2750" s="22">
        <v>8.1498638286575401E-2</v>
      </c>
      <c r="AR2750" s="22">
        <v>-0.33282542376488</v>
      </c>
      <c r="AS2750" s="20">
        <v>8</v>
      </c>
      <c r="AT2750" s="20">
        <v>4</v>
      </c>
      <c r="AU2750" s="20">
        <v>6</v>
      </c>
      <c r="AV2750" s="21">
        <v>6</v>
      </c>
      <c r="AW2750" s="15"/>
      <c r="AX2750" s="25">
        <v>0.38403213802783298</v>
      </c>
      <c r="AY2750" s="26">
        <v>-0.51267597294099698</v>
      </c>
      <c r="AZ2750" s="26">
        <v>-6.2380389306383698E-2</v>
      </c>
      <c r="BA2750" s="26">
        <v>-0.68046531815616595</v>
      </c>
      <c r="BB2750" s="85">
        <v>3.9138894606439899E-2</v>
      </c>
      <c r="BC2750" s="88">
        <v>-49.037638936133597</v>
      </c>
      <c r="BD2750" s="18">
        <v>43836</v>
      </c>
      <c r="BE2750" s="18">
        <v>43913</v>
      </c>
      <c r="BF2750" s="20"/>
      <c r="BG2750" s="18"/>
    </row>
    <row r="2751" spans="2:59" x14ac:dyDescent="0.25">
      <c r="B2751" s="14" t="s">
        <v>8450</v>
      </c>
      <c r="C2751" s="14" t="s">
        <v>8451</v>
      </c>
      <c r="D2751" s="14" t="s">
        <v>8427</v>
      </c>
      <c r="E2751" s="16" t="s">
        <v>458</v>
      </c>
      <c r="F2751" s="16" t="s">
        <v>431</v>
      </c>
      <c r="G2751" s="81" t="s">
        <v>38</v>
      </c>
      <c r="H2751" s="82" t="s">
        <v>327</v>
      </c>
      <c r="I2751" s="17" t="s">
        <v>31</v>
      </c>
      <c r="J2751" s="17" t="s">
        <v>8452</v>
      </c>
      <c r="L2751" s="18">
        <v>44022</v>
      </c>
      <c r="M2751" s="83">
        <v>1000</v>
      </c>
      <c r="N2751" s="84">
        <v>1000</v>
      </c>
      <c r="O2751" s="84">
        <v>1000</v>
      </c>
      <c r="P2751" s="85">
        <f t="shared" si="42"/>
        <v>1</v>
      </c>
      <c r="Q2751" s="18">
        <v>44022</v>
      </c>
      <c r="R2751" s="86">
        <v>0</v>
      </c>
      <c r="S2751" s="86">
        <v>0</v>
      </c>
      <c r="T2751" s="15"/>
      <c r="U2751" s="19">
        <v>0</v>
      </c>
      <c r="V2751" s="51">
        <v>4.1912915366992799E-2</v>
      </c>
      <c r="W2751" s="19">
        <v>0</v>
      </c>
      <c r="X2751" s="51">
        <v>0.78891725106586796</v>
      </c>
      <c r="Y2751" s="19">
        <v>0</v>
      </c>
      <c r="Z2751" s="51">
        <v>19.3316734582477</v>
      </c>
      <c r="AA2751" s="19">
        <v>0</v>
      </c>
      <c r="AB2751" s="51">
        <v>20.576666903158198</v>
      </c>
      <c r="AC2751" s="19">
        <v>0</v>
      </c>
      <c r="AD2751" s="51">
        <v>24.2858554982522</v>
      </c>
      <c r="AE2751" s="19">
        <v>0</v>
      </c>
      <c r="AF2751" s="87">
        <v>17.777232048596499</v>
      </c>
      <c r="AG2751" s="19">
        <v>0</v>
      </c>
      <c r="AH2751" s="51">
        <v>-1.79882099182578</v>
      </c>
      <c r="AI2751" s="19">
        <v>0</v>
      </c>
      <c r="AJ2751" s="51">
        <v>13.726917206993701</v>
      </c>
      <c r="AK2751" s="19">
        <v>0</v>
      </c>
      <c r="AL2751" s="19">
        <v>0</v>
      </c>
      <c r="AM2751" s="51">
        <v>6.2980332486404196</v>
      </c>
      <c r="AN2751" s="15"/>
      <c r="AO2751" s="22">
        <v>0</v>
      </c>
      <c r="AP2751" s="22">
        <v>0</v>
      </c>
      <c r="AQ2751" s="22">
        <v>0</v>
      </c>
      <c r="AR2751" s="22">
        <v>0</v>
      </c>
      <c r="AS2751" s="20">
        <v>0</v>
      </c>
      <c r="AT2751" s="20">
        <v>0</v>
      </c>
      <c r="AU2751" s="20">
        <v>7</v>
      </c>
      <c r="AV2751" s="21">
        <v>5</v>
      </c>
      <c r="AW2751" s="15"/>
      <c r="AX2751" s="25">
        <v>0</v>
      </c>
      <c r="AY2751" s="26">
        <v>-115.173126170179</v>
      </c>
      <c r="AZ2751" s="26">
        <v>0.54146558877982898</v>
      </c>
      <c r="BA2751" s="26">
        <v>-15.964106449086101</v>
      </c>
      <c r="BB2751" s="85">
        <v>0</v>
      </c>
      <c r="BC2751" s="88">
        <v>0</v>
      </c>
      <c r="BD2751" s="18">
        <v>43657</v>
      </c>
      <c r="BE2751" s="18"/>
      <c r="BF2751" s="20"/>
      <c r="BG2751" s="18"/>
    </row>
    <row r="2752" spans="2:59" x14ac:dyDescent="0.25">
      <c r="B2752" s="14" t="s">
        <v>8453</v>
      </c>
      <c r="C2752" s="14" t="s">
        <v>8454</v>
      </c>
      <c r="D2752" s="14" t="s">
        <v>8427</v>
      </c>
      <c r="E2752" s="16" t="s">
        <v>59</v>
      </c>
      <c r="F2752" s="16" t="s">
        <v>431</v>
      </c>
      <c r="G2752" s="81" t="s">
        <v>38</v>
      </c>
      <c r="H2752" s="82" t="s">
        <v>327</v>
      </c>
      <c r="I2752" s="17" t="s">
        <v>31</v>
      </c>
      <c r="J2752" s="17" t="s">
        <v>8455</v>
      </c>
      <c r="L2752" s="18">
        <v>44022</v>
      </c>
      <c r="M2752" s="83">
        <v>1106.20160000026</v>
      </c>
      <c r="N2752" s="84">
        <v>1106.20160000026</v>
      </c>
      <c r="O2752" s="84">
        <v>1636.17190000042</v>
      </c>
      <c r="P2752" s="85">
        <f t="shared" si="42"/>
        <v>0.67609130800985884</v>
      </c>
      <c r="Q2752" s="18">
        <v>43836</v>
      </c>
      <c r="R2752" s="86">
        <v>164151.61900000001</v>
      </c>
      <c r="S2752" s="86">
        <v>129728.857839722</v>
      </c>
      <c r="T2752" s="15"/>
      <c r="U2752" s="19">
        <v>1.54117097481503E-2</v>
      </c>
      <c r="V2752" s="51">
        <v>1.5830838901820199</v>
      </c>
      <c r="W2752" s="19">
        <v>-2.80262283167758E-2</v>
      </c>
      <c r="X2752" s="51">
        <v>-2.0137055806117101</v>
      </c>
      <c r="Y2752" s="19">
        <v>-0.31099173384340201</v>
      </c>
      <c r="Z2752" s="51">
        <v>-11.767499926092601</v>
      </c>
      <c r="AA2752" s="19">
        <v>-0.22589111266657699</v>
      </c>
      <c r="AB2752" s="51">
        <v>-2.0124443634995299</v>
      </c>
      <c r="AC2752" s="19">
        <v>-4.8183101014728898E-2</v>
      </c>
      <c r="AD2752" s="51">
        <v>19.467545396793899</v>
      </c>
      <c r="AE2752" s="19">
        <v>-4.9654982817664901E-2</v>
      </c>
      <c r="AF2752" s="87">
        <v>12.8117337668373</v>
      </c>
      <c r="AG2752" s="19">
        <v>9.9338011350482702E-3</v>
      </c>
      <c r="AH2752" s="51">
        <v>-0.80544087832095101</v>
      </c>
      <c r="AI2752" s="19">
        <v>-0.30241299046145298</v>
      </c>
      <c r="AJ2752" s="51">
        <v>-16.514381839166202</v>
      </c>
      <c r="AK2752" s="19">
        <v>0.106201599999622</v>
      </c>
      <c r="AL2752" s="19">
        <v>2.0859802209088198E-2</v>
      </c>
      <c r="AM2752" s="51">
        <v>5.5055560860637298</v>
      </c>
      <c r="AN2752" s="15"/>
      <c r="AO2752" s="22">
        <v>8.4886034119408593E-2</v>
      </c>
      <c r="AP2752" s="22">
        <v>-0.109735023993417</v>
      </c>
      <c r="AQ2752" s="22">
        <v>8.1866483847989002E-2</v>
      </c>
      <c r="AR2752" s="22">
        <v>-0.33259086523612502</v>
      </c>
      <c r="AS2752" s="20">
        <v>8</v>
      </c>
      <c r="AT2752" s="20">
        <v>4</v>
      </c>
      <c r="AU2752" s="20">
        <v>6</v>
      </c>
      <c r="AV2752" s="21">
        <v>6</v>
      </c>
      <c r="AW2752" s="15"/>
      <c r="AX2752" s="25">
        <v>0.384036298000137</v>
      </c>
      <c r="AY2752" s="26">
        <v>-0.49037504008629201</v>
      </c>
      <c r="AZ2752" s="26">
        <v>-3.03248469147945E-2</v>
      </c>
      <c r="BA2752" s="26">
        <v>-0.65134673722695902</v>
      </c>
      <c r="BB2752" s="85">
        <v>3.9139868612983297E-2</v>
      </c>
      <c r="BC2752" s="88">
        <v>-48.993128411471801</v>
      </c>
      <c r="BD2752" s="18">
        <v>43836</v>
      </c>
      <c r="BE2752" s="18">
        <v>43913</v>
      </c>
      <c r="BF2752" s="20"/>
      <c r="BG2752" s="18"/>
    </row>
    <row r="2753" spans="2:59" x14ac:dyDescent="0.25">
      <c r="B2753" s="14" t="s">
        <v>8456</v>
      </c>
      <c r="C2753" s="14" t="s">
        <v>8457</v>
      </c>
      <c r="D2753" s="14" t="s">
        <v>8427</v>
      </c>
      <c r="E2753" s="16" t="s">
        <v>320</v>
      </c>
      <c r="F2753" s="16" t="s">
        <v>431</v>
      </c>
      <c r="G2753" s="81" t="s">
        <v>38</v>
      </c>
      <c r="H2753" s="82" t="s">
        <v>327</v>
      </c>
      <c r="I2753" s="17" t="s">
        <v>31</v>
      </c>
      <c r="J2753" s="17" t="s">
        <v>8458</v>
      </c>
      <c r="L2753" s="18">
        <v>44022</v>
      </c>
      <c r="M2753" s="83">
        <v>971.56149999983597</v>
      </c>
      <c r="N2753" s="84">
        <v>971.56149999983597</v>
      </c>
      <c r="O2753" s="84">
        <v>1428.34869999997</v>
      </c>
      <c r="P2753" s="85">
        <f t="shared" si="42"/>
        <v>0.6801990998415558</v>
      </c>
      <c r="Q2753" s="18">
        <v>43836</v>
      </c>
      <c r="R2753" s="86">
        <v>97.847999999999999</v>
      </c>
      <c r="S2753" s="86">
        <v>115.592908396959</v>
      </c>
      <c r="T2753" s="15"/>
      <c r="U2753" s="19">
        <v>1.54526113092288E-2</v>
      </c>
      <c r="V2753" s="51">
        <v>1.58717404628987</v>
      </c>
      <c r="W2753" s="19">
        <v>-2.6969028626808701E-2</v>
      </c>
      <c r="X2753" s="51">
        <v>-1.907985611615</v>
      </c>
      <c r="Y2753" s="19">
        <v>-0.306892992621288</v>
      </c>
      <c r="Z2753" s="51">
        <v>-11.357625803881101</v>
      </c>
      <c r="AA2753" s="19">
        <v>-0.22295991702791099</v>
      </c>
      <c r="AB2753" s="51">
        <v>-1.71932479963289</v>
      </c>
      <c r="AC2753" s="19">
        <v>-5.2411355598451302E-2</v>
      </c>
      <c r="AD2753" s="51">
        <v>19.044719938421601</v>
      </c>
      <c r="AE2753" s="19">
        <v>-6.0445731532163302E-2</v>
      </c>
      <c r="AF2753" s="87">
        <v>11.7326588953874</v>
      </c>
      <c r="AG2753" s="19">
        <v>1.03150642007677E-2</v>
      </c>
      <c r="AH2753" s="51">
        <v>-0.76731457174901196</v>
      </c>
      <c r="AI2753" s="19">
        <v>-0.298052321450959</v>
      </c>
      <c r="AJ2753" s="51">
        <v>-16.078314938116801</v>
      </c>
      <c r="AK2753" s="19">
        <v>-2.8438500000447699E-2</v>
      </c>
      <c r="AL2753" s="19">
        <v>-7.1303418899333303E-3</v>
      </c>
      <c r="AM2753" s="51">
        <v>-0.10900007255259</v>
      </c>
      <c r="AN2753" s="15"/>
      <c r="AO2753" s="22">
        <v>8.4918384423945101E-2</v>
      </c>
      <c r="AP2753" s="22">
        <v>-0.109638632945425</v>
      </c>
      <c r="AQ2753" s="22">
        <v>8.3031400116014994E-2</v>
      </c>
      <c r="AR2753" s="22">
        <v>-0.33194551249500398</v>
      </c>
      <c r="AS2753" s="20">
        <v>8</v>
      </c>
      <c r="AT2753" s="20">
        <v>4</v>
      </c>
      <c r="AU2753" s="20">
        <v>6</v>
      </c>
      <c r="AV2753" s="21">
        <v>6</v>
      </c>
      <c r="AW2753" s="15"/>
      <c r="AX2753" s="25">
        <v>0.38400755771726802</v>
      </c>
      <c r="AY2753" s="26">
        <v>-0.48293627883913398</v>
      </c>
      <c r="AZ2753" s="26">
        <v>-1.90547887590071E-2</v>
      </c>
      <c r="BA2753" s="26">
        <v>-0.64189853821062604</v>
      </c>
      <c r="BB2753" s="85">
        <v>3.9139329921199499E-2</v>
      </c>
      <c r="BC2753" s="88">
        <v>-48.877315462275902</v>
      </c>
      <c r="BD2753" s="18">
        <v>43836</v>
      </c>
      <c r="BE2753" s="18">
        <v>43913</v>
      </c>
      <c r="BF2753" s="20"/>
      <c r="BG2753" s="18"/>
    </row>
    <row r="2754" spans="2:59" x14ac:dyDescent="0.25">
      <c r="B2754" s="14" t="s">
        <v>8459</v>
      </c>
      <c r="C2754" s="14" t="s">
        <v>8460</v>
      </c>
      <c r="D2754" s="14" t="s">
        <v>8461</v>
      </c>
      <c r="E2754" s="16" t="s">
        <v>36</v>
      </c>
      <c r="F2754" s="16" t="s">
        <v>431</v>
      </c>
      <c r="G2754" s="81" t="s">
        <v>115</v>
      </c>
      <c r="H2754" s="82" t="s">
        <v>1053</v>
      </c>
      <c r="I2754" s="17" t="s">
        <v>31</v>
      </c>
      <c r="J2754" s="17" t="s">
        <v>8462</v>
      </c>
      <c r="L2754" s="18">
        <v>44022</v>
      </c>
      <c r="M2754" s="83">
        <v>2847.7122999988501</v>
      </c>
      <c r="N2754" s="84">
        <v>2847.7122999988501</v>
      </c>
      <c r="O2754" s="84">
        <v>2974.3211000002898</v>
      </c>
      <c r="P2754" s="85">
        <f t="shared" si="42"/>
        <v>0.95743270623960963</v>
      </c>
      <c r="Q2754" s="18">
        <v>43881</v>
      </c>
      <c r="R2754" s="86">
        <v>2621209.423</v>
      </c>
      <c r="S2754" s="86">
        <v>2227436.02500781</v>
      </c>
      <c r="T2754" s="15"/>
      <c r="U2754" s="19">
        <v>1.6998192288156098E-2</v>
      </c>
      <c r="V2754" s="51">
        <v>1.7417321441826099</v>
      </c>
      <c r="W2754" s="19">
        <v>4.7619869219488499E-2</v>
      </c>
      <c r="X2754" s="51">
        <v>5.5509041730183499</v>
      </c>
      <c r="Y2754" s="19">
        <v>2.93400963364547E-2</v>
      </c>
      <c r="Z2754" s="51">
        <v>22.265683091885901</v>
      </c>
      <c r="AA2754" s="19">
        <v>0.219131483983947</v>
      </c>
      <c r="AB2754" s="51">
        <v>42.489815301552902</v>
      </c>
      <c r="AC2754" s="19">
        <v>0.31370215833711002</v>
      </c>
      <c r="AD2754" s="51">
        <v>55.656071331992301</v>
      </c>
      <c r="AE2754" s="19">
        <v>0.45726213574758701</v>
      </c>
      <c r="AF2754" s="87">
        <v>63.503445623384302</v>
      </c>
      <c r="AG2754" s="19">
        <v>1.0915038747043599E-3</v>
      </c>
      <c r="AH2754" s="51">
        <v>-1.68967060435534</v>
      </c>
      <c r="AI2754" s="19">
        <v>7.2090620386006804E-2</v>
      </c>
      <c r="AJ2754" s="51">
        <v>20.935979245608902</v>
      </c>
      <c r="AK2754" s="19">
        <v>1.8477122999983799</v>
      </c>
      <c r="AL2754" s="19">
        <v>0.12935085180477501</v>
      </c>
      <c r="AM2754" s="51">
        <v>197.425151003292</v>
      </c>
      <c r="AN2754" s="15"/>
      <c r="AO2754" s="22">
        <v>4.9432572446676197E-2</v>
      </c>
      <c r="AP2754" s="22">
        <v>-8.4409087450767403E-2</v>
      </c>
      <c r="AQ2754" s="22">
        <v>0.13155878144796601</v>
      </c>
      <c r="AR2754" s="22">
        <v>-8.5093440444325097E-2</v>
      </c>
      <c r="AS2754" s="20">
        <v>9</v>
      </c>
      <c r="AT2754" s="20">
        <v>3</v>
      </c>
      <c r="AU2754" s="20">
        <v>7</v>
      </c>
      <c r="AV2754" s="21">
        <v>5</v>
      </c>
      <c r="AW2754" s="15"/>
      <c r="AX2754" s="25">
        <v>0.25053249424032398</v>
      </c>
      <c r="AY2754" s="26">
        <v>0.86696476209090201</v>
      </c>
      <c r="AZ2754" s="26">
        <v>1.55441999719733</v>
      </c>
      <c r="BA2754" s="26">
        <v>1.22714550374258</v>
      </c>
      <c r="BB2754" s="85">
        <v>2.5728587264857199E-2</v>
      </c>
      <c r="BC2754" s="88">
        <v>-27.5391517076059</v>
      </c>
      <c r="BD2754" s="18">
        <v>43881</v>
      </c>
      <c r="BE2754" s="18">
        <v>43910</v>
      </c>
      <c r="BF2754" s="20"/>
      <c r="BG2754" s="18"/>
    </row>
    <row r="2755" spans="2:59" x14ac:dyDescent="0.25">
      <c r="B2755" s="14" t="s">
        <v>8463</v>
      </c>
      <c r="C2755" s="14" t="s">
        <v>8464</v>
      </c>
      <c r="D2755" s="14" t="s">
        <v>8461</v>
      </c>
      <c r="E2755" s="16" t="s">
        <v>435</v>
      </c>
      <c r="F2755" s="16" t="s">
        <v>431</v>
      </c>
      <c r="G2755" s="81" t="s">
        <v>115</v>
      </c>
      <c r="H2755" s="82" t="s">
        <v>1053</v>
      </c>
      <c r="I2755" s="17" t="s">
        <v>31</v>
      </c>
      <c r="J2755" s="17" t="s">
        <v>8465</v>
      </c>
      <c r="L2755" s="18">
        <v>44022</v>
      </c>
      <c r="M2755" s="83">
        <v>1829.4070999994899</v>
      </c>
      <c r="N2755" s="84">
        <v>1829.4070999994899</v>
      </c>
      <c r="O2755" s="84">
        <v>1895.7850000001499</v>
      </c>
      <c r="P2755" s="85">
        <f t="shared" si="42"/>
        <v>0.96498658866872833</v>
      </c>
      <c r="Q2755" s="18">
        <v>43881</v>
      </c>
      <c r="R2755" s="86">
        <v>182.78100000000001</v>
      </c>
      <c r="S2755" s="86">
        <v>164.663984732866</v>
      </c>
      <c r="T2755" s="15"/>
      <c r="U2755" s="19">
        <v>1.7054696860213901E-2</v>
      </c>
      <c r="V2755" s="51">
        <v>1.74738260138838</v>
      </c>
      <c r="W2755" s="19">
        <v>4.9392018674552701E-2</v>
      </c>
      <c r="X2755" s="51">
        <v>5.72811911852477</v>
      </c>
      <c r="Y2755" s="19">
        <v>3.99051094518654E-2</v>
      </c>
      <c r="Z2755" s="51">
        <v>23.322184403426899</v>
      </c>
      <c r="AA2755" s="19">
        <v>0.24412756590027099</v>
      </c>
      <c r="AB2755" s="51">
        <v>44.989423493214403</v>
      </c>
      <c r="AC2755" s="19">
        <v>0.36744576787517902</v>
      </c>
      <c r="AD2755" s="51">
        <v>61.030432285799201</v>
      </c>
      <c r="AE2755" s="19">
        <v>0.54976646429742704</v>
      </c>
      <c r="AF2755" s="87">
        <v>72.753878478310099</v>
      </c>
      <c r="AG2755" s="19">
        <v>1.6550185155210801E-3</v>
      </c>
      <c r="AH2755" s="51">
        <v>-1.63331914027367</v>
      </c>
      <c r="AI2755" s="19">
        <v>8.3711822395416705E-2</v>
      </c>
      <c r="AJ2755" s="51">
        <v>22.098099446535301</v>
      </c>
      <c r="AK2755" s="19">
        <v>0.82940709999995299</v>
      </c>
      <c r="AL2755" s="19">
        <v>0.13048623491893499</v>
      </c>
      <c r="AM2755" s="51">
        <v>77.027296018553898</v>
      </c>
      <c r="AN2755" s="15"/>
      <c r="AO2755" s="22">
        <v>4.9483856246297399E-2</v>
      </c>
      <c r="AP2755" s="22">
        <v>-8.4252740521187697E-2</v>
      </c>
      <c r="AQ2755" s="22">
        <v>0.13352431639213999</v>
      </c>
      <c r="AR2755" s="22">
        <v>-8.3546828737744397E-2</v>
      </c>
      <c r="AS2755" s="20">
        <v>9</v>
      </c>
      <c r="AT2755" s="20">
        <v>3</v>
      </c>
      <c r="AU2755" s="20">
        <v>7</v>
      </c>
      <c r="AV2755" s="21">
        <v>5</v>
      </c>
      <c r="AW2755" s="15"/>
      <c r="AX2755" s="25">
        <v>0.25053997145209</v>
      </c>
      <c r="AY2755" s="26">
        <v>0.96134921945122198</v>
      </c>
      <c r="AZ2755" s="26">
        <v>1.6461000004528601</v>
      </c>
      <c r="BA2755" s="26">
        <v>1.36483488242447</v>
      </c>
      <c r="BB2755" s="85">
        <v>2.5731911740040199E-2</v>
      </c>
      <c r="BC2755" s="88">
        <v>-27.421031393372701</v>
      </c>
      <c r="BD2755" s="18">
        <v>43881</v>
      </c>
      <c r="BE2755" s="18">
        <v>43910</v>
      </c>
      <c r="BF2755" s="20"/>
      <c r="BG2755" s="18"/>
    </row>
    <row r="2756" spans="2:59" x14ac:dyDescent="0.25">
      <c r="B2756" s="14" t="s">
        <v>8466</v>
      </c>
      <c r="C2756" s="14" t="s">
        <v>8467</v>
      </c>
      <c r="D2756" s="14" t="s">
        <v>8461</v>
      </c>
      <c r="E2756" s="16" t="s">
        <v>439</v>
      </c>
      <c r="F2756" s="16" t="s">
        <v>431</v>
      </c>
      <c r="G2756" s="81" t="s">
        <v>115</v>
      </c>
      <c r="H2756" s="82" t="s">
        <v>1053</v>
      </c>
      <c r="I2756" s="17" t="s">
        <v>31</v>
      </c>
      <c r="J2756" s="17" t="s">
        <v>8468</v>
      </c>
      <c r="L2756" s="18">
        <v>44022</v>
      </c>
      <c r="M2756" s="83">
        <v>1118.1537999995101</v>
      </c>
      <c r="N2756" s="84">
        <v>1118.1537999995101</v>
      </c>
      <c r="O2756" s="84">
        <v>1118.1537999995101</v>
      </c>
      <c r="P2756" s="85">
        <f t="shared" si="42"/>
        <v>1</v>
      </c>
      <c r="Q2756" s="18">
        <v>44022</v>
      </c>
      <c r="R2756" s="86">
        <v>0</v>
      </c>
      <c r="S2756" s="86">
        <v>0</v>
      </c>
      <c r="T2756" s="15"/>
      <c r="U2756" s="19">
        <v>0</v>
      </c>
      <c r="V2756" s="51">
        <v>4.1912915366992799E-2</v>
      </c>
      <c r="W2756" s="19">
        <v>0</v>
      </c>
      <c r="X2756" s="51">
        <v>0.78891725106586796</v>
      </c>
      <c r="Y2756" s="19">
        <v>0</v>
      </c>
      <c r="Z2756" s="51">
        <v>19.3316734582477</v>
      </c>
      <c r="AA2756" s="19">
        <v>0</v>
      </c>
      <c r="AB2756" s="51">
        <v>20.576666903158198</v>
      </c>
      <c r="AC2756" s="19">
        <v>0</v>
      </c>
      <c r="AD2756" s="51">
        <v>24.2858554982522</v>
      </c>
      <c r="AE2756" s="19">
        <v>0</v>
      </c>
      <c r="AF2756" s="87">
        <v>17.777232048596499</v>
      </c>
      <c r="AG2756" s="19">
        <v>0</v>
      </c>
      <c r="AH2756" s="51">
        <v>-1.79882099182578</v>
      </c>
      <c r="AI2756" s="19">
        <v>0</v>
      </c>
      <c r="AJ2756" s="51">
        <v>13.726917206993701</v>
      </c>
      <c r="AK2756" s="19">
        <v>0.118153800000146</v>
      </c>
      <c r="AL2756" s="19">
        <v>2.29368476702803E-2</v>
      </c>
      <c r="AM2756" s="51">
        <v>5.9019660186168004</v>
      </c>
      <c r="AN2756" s="15"/>
      <c r="AO2756" s="22">
        <v>0</v>
      </c>
      <c r="AP2756" s="22">
        <v>0</v>
      </c>
      <c r="AQ2756" s="22">
        <v>0</v>
      </c>
      <c r="AR2756" s="22">
        <v>0</v>
      </c>
      <c r="AS2756" s="20">
        <v>0</v>
      </c>
      <c r="AT2756" s="20">
        <v>0</v>
      </c>
      <c r="AU2756" s="20">
        <v>7</v>
      </c>
      <c r="AV2756" s="21">
        <v>5</v>
      </c>
      <c r="AW2756" s="15"/>
      <c r="AX2756" s="25">
        <v>0</v>
      </c>
      <c r="AY2756" s="26">
        <v>-115.173126170179</v>
      </c>
      <c r="AZ2756" s="26">
        <v>0.54146558877982898</v>
      </c>
      <c r="BA2756" s="26">
        <v>-15.964106449086101</v>
      </c>
      <c r="BB2756" s="85">
        <v>0</v>
      </c>
      <c r="BC2756" s="88">
        <v>0</v>
      </c>
      <c r="BD2756" s="18">
        <v>43657</v>
      </c>
      <c r="BE2756" s="18"/>
      <c r="BF2756" s="20"/>
      <c r="BG2756" s="18"/>
    </row>
    <row r="2757" spans="2:59" x14ac:dyDescent="0.25">
      <c r="B2757" s="14" t="s">
        <v>8469</v>
      </c>
      <c r="C2757" s="14" t="s">
        <v>8470</v>
      </c>
      <c r="D2757" s="14" t="s">
        <v>8461</v>
      </c>
      <c r="E2757" s="16" t="s">
        <v>43</v>
      </c>
      <c r="F2757" s="16" t="s">
        <v>431</v>
      </c>
      <c r="G2757" s="81" t="s">
        <v>115</v>
      </c>
      <c r="H2757" s="82" t="s">
        <v>1053</v>
      </c>
      <c r="I2757" s="17" t="s">
        <v>31</v>
      </c>
      <c r="J2757" s="17" t="s">
        <v>8471</v>
      </c>
      <c r="L2757" s="18">
        <v>44022</v>
      </c>
      <c r="M2757" s="83">
        <v>3021.42069999874</v>
      </c>
      <c r="N2757" s="84">
        <v>3021.42069999874</v>
      </c>
      <c r="O2757" s="84">
        <v>3147.0832000002301</v>
      </c>
      <c r="P2757" s="85">
        <f t="shared" si="42"/>
        <v>0.96007016910087384</v>
      </c>
      <c r="Q2757" s="18">
        <v>43881</v>
      </c>
      <c r="R2757" s="86">
        <v>2080384.5870000001</v>
      </c>
      <c r="S2757" s="86">
        <v>1882399.3832968799</v>
      </c>
      <c r="T2757" s="15"/>
      <c r="U2757" s="19">
        <v>1.7018020860632501E-2</v>
      </c>
      <c r="V2757" s="51">
        <v>1.74371500143025</v>
      </c>
      <c r="W2757" s="19">
        <v>4.82332114534074E-2</v>
      </c>
      <c r="X2757" s="51">
        <v>5.61223839641025</v>
      </c>
      <c r="Y2757" s="19">
        <v>3.3001671205056503E-2</v>
      </c>
      <c r="Z2757" s="51">
        <v>22.6318405787461</v>
      </c>
      <c r="AA2757" s="19">
        <v>0.227879684056388</v>
      </c>
      <c r="AB2757" s="51">
        <v>43.364635308796998</v>
      </c>
      <c r="AC2757" s="19">
        <v>0.33261101847339902</v>
      </c>
      <c r="AD2757" s="51">
        <v>57.546957345621202</v>
      </c>
      <c r="AE2757" s="19">
        <v>0.48883101055806</v>
      </c>
      <c r="AF2757" s="87">
        <v>66.660333104431601</v>
      </c>
      <c r="AG2757" s="19">
        <v>1.2868439480371301E-3</v>
      </c>
      <c r="AH2757" s="51">
        <v>-1.6701365970220601</v>
      </c>
      <c r="AI2757" s="19">
        <v>7.61142036626552E-2</v>
      </c>
      <c r="AJ2757" s="51">
        <v>21.338337573251899</v>
      </c>
      <c r="AK2757" s="19">
        <v>2.02142069999827</v>
      </c>
      <c r="AL2757" s="19">
        <v>0.13715039628557901</v>
      </c>
      <c r="AM2757" s="51">
        <v>214.79599100328099</v>
      </c>
      <c r="AN2757" s="15"/>
      <c r="AO2757" s="22">
        <v>4.9453056410129599E-2</v>
      </c>
      <c r="AP2757" s="22">
        <v>-8.4355497557262404E-2</v>
      </c>
      <c r="AQ2757" s="22">
        <v>0.13222309961202</v>
      </c>
      <c r="AR2757" s="22">
        <v>-8.4539898453804205E-2</v>
      </c>
      <c r="AS2757" s="20">
        <v>9</v>
      </c>
      <c r="AT2757" s="20">
        <v>3</v>
      </c>
      <c r="AU2757" s="20">
        <v>7</v>
      </c>
      <c r="AV2757" s="21">
        <v>5</v>
      </c>
      <c r="AW2757" s="15"/>
      <c r="AX2757" s="25">
        <v>0.250537108950666</v>
      </c>
      <c r="AY2757" s="26">
        <v>0.90002467808699305</v>
      </c>
      <c r="AZ2757" s="26">
        <v>1.5865389420632701</v>
      </c>
      <c r="BA2757" s="26">
        <v>1.27529075040184</v>
      </c>
      <c r="BB2757" s="85">
        <v>2.5729962551995399E-2</v>
      </c>
      <c r="BC2757" s="88">
        <v>-27.498141771444399</v>
      </c>
      <c r="BD2757" s="18">
        <v>43881</v>
      </c>
      <c r="BE2757" s="18">
        <v>43910</v>
      </c>
      <c r="BF2757" s="20"/>
      <c r="BG2757" s="18"/>
    </row>
    <row r="2758" spans="2:59" x14ac:dyDescent="0.25">
      <c r="B2758" s="14" t="s">
        <v>8472</v>
      </c>
      <c r="C2758" s="14" t="s">
        <v>8473</v>
      </c>
      <c r="D2758" s="14" t="s">
        <v>8461</v>
      </c>
      <c r="E2758" s="16" t="s">
        <v>257</v>
      </c>
      <c r="F2758" s="16" t="s">
        <v>431</v>
      </c>
      <c r="G2758" s="81" t="s">
        <v>115</v>
      </c>
      <c r="H2758" s="82" t="s">
        <v>1053</v>
      </c>
      <c r="I2758" s="17" t="s">
        <v>31</v>
      </c>
      <c r="J2758" s="17" t="s">
        <v>8474</v>
      </c>
      <c r="L2758" s="18">
        <v>44022</v>
      </c>
      <c r="M2758" s="83">
        <v>3451.7313000001</v>
      </c>
      <c r="N2758" s="84">
        <v>3451.7313000001</v>
      </c>
      <c r="O2758" s="84">
        <v>3575.7747999988501</v>
      </c>
      <c r="P2758" s="85">
        <f t="shared" si="42"/>
        <v>0.96531003574420016</v>
      </c>
      <c r="Q2758" s="18">
        <v>43881</v>
      </c>
      <c r="R2758" s="86">
        <v>5631556.875</v>
      </c>
      <c r="S2758" s="86">
        <v>4788429.6765156202</v>
      </c>
      <c r="T2758" s="15"/>
      <c r="U2758" s="19">
        <v>1.7057308068615398E-2</v>
      </c>
      <c r="V2758" s="51">
        <v>1.7476437222285299</v>
      </c>
      <c r="W2758" s="19">
        <v>4.9447829505879802E-2</v>
      </c>
      <c r="X2758" s="51">
        <v>5.7337002016574798</v>
      </c>
      <c r="Y2758" s="19">
        <v>4.0284726273967002E-2</v>
      </c>
      <c r="Z2758" s="51">
        <v>23.360146085644399</v>
      </c>
      <c r="AA2758" s="19">
        <v>0.24537374565814399</v>
      </c>
      <c r="AB2758" s="51">
        <v>45.114041469001698</v>
      </c>
      <c r="AC2758" s="19">
        <v>0.37082874915387898</v>
      </c>
      <c r="AD2758" s="51">
        <v>61.368730413669297</v>
      </c>
      <c r="AE2758" s="19">
        <v>0.55332062079454802</v>
      </c>
      <c r="AF2758" s="87">
        <v>73.109294128022199</v>
      </c>
      <c r="AG2758" s="19">
        <v>1.67343559951405E-3</v>
      </c>
      <c r="AH2758" s="51">
        <v>-1.6314774318743701</v>
      </c>
      <c r="AI2758" s="19">
        <v>8.4119593228097103E-2</v>
      </c>
      <c r="AJ2758" s="51">
        <v>22.1388765298179</v>
      </c>
      <c r="AK2758" s="19">
        <v>2.4517313000001</v>
      </c>
      <c r="AL2758" s="19">
        <v>0.15488663066935299</v>
      </c>
      <c r="AM2758" s="51">
        <v>257.82705100346402</v>
      </c>
      <c r="AN2758" s="15"/>
      <c r="AO2758" s="22">
        <v>4.9493534288558301E-2</v>
      </c>
      <c r="AP2758" s="22">
        <v>-8.4249455672834303E-2</v>
      </c>
      <c r="AQ2758" s="22">
        <v>0.13353862297852201</v>
      </c>
      <c r="AR2758" s="22">
        <v>-8.3443722496740494E-2</v>
      </c>
      <c r="AS2758" s="20">
        <v>9</v>
      </c>
      <c r="AT2758" s="20">
        <v>3</v>
      </c>
      <c r="AU2758" s="20">
        <v>7</v>
      </c>
      <c r="AV2758" s="21">
        <v>5</v>
      </c>
      <c r="AW2758" s="15"/>
      <c r="AX2758" s="25">
        <v>0.25054692640871501</v>
      </c>
      <c r="AY2758" s="26">
        <v>0.96610317256727296</v>
      </c>
      <c r="AZ2758" s="26">
        <v>1.65072772809071</v>
      </c>
      <c r="BA2758" s="26">
        <v>1.3717932735325999</v>
      </c>
      <c r="BB2758" s="85">
        <v>2.5732755448916601E-2</v>
      </c>
      <c r="BC2758" s="88">
        <v>-27.416933527187201</v>
      </c>
      <c r="BD2758" s="18">
        <v>43881</v>
      </c>
      <c r="BE2758" s="18">
        <v>43910</v>
      </c>
      <c r="BF2758" s="20"/>
      <c r="BG2758" s="18"/>
    </row>
    <row r="2759" spans="2:59" x14ac:dyDescent="0.25">
      <c r="B2759" s="14" t="s">
        <v>8475</v>
      </c>
      <c r="C2759" s="14" t="s">
        <v>8476</v>
      </c>
      <c r="D2759" s="14" t="s">
        <v>8461</v>
      </c>
      <c r="E2759" s="16" t="s">
        <v>47</v>
      </c>
      <c r="F2759" s="16" t="s">
        <v>431</v>
      </c>
      <c r="G2759" s="81" t="s">
        <v>115</v>
      </c>
      <c r="H2759" s="82" t="s">
        <v>1053</v>
      </c>
      <c r="I2759" s="17" t="s">
        <v>31</v>
      </c>
      <c r="J2759" s="17" t="s">
        <v>8477</v>
      </c>
      <c r="L2759" s="18">
        <v>44022</v>
      </c>
      <c r="M2759" s="83">
        <v>3624.7362000010899</v>
      </c>
      <c r="N2759" s="84">
        <v>3624.7362000010899</v>
      </c>
      <c r="O2759" s="84">
        <v>3749.7925000004502</v>
      </c>
      <c r="P2759" s="85">
        <f t="shared" ref="P2759:P2822" si="43">IFERROR(N2759/O2759,"")</f>
        <v>0.9666498079562148</v>
      </c>
      <c r="Q2759" s="18">
        <v>43881</v>
      </c>
      <c r="R2759" s="86">
        <v>2585707.0639999998</v>
      </c>
      <c r="S2759" s="86">
        <v>1947092.2185039099</v>
      </c>
      <c r="T2759" s="15"/>
      <c r="U2759" s="19">
        <v>1.70673230841203E-2</v>
      </c>
      <c r="V2759" s="51">
        <v>1.74864522377902</v>
      </c>
      <c r="W2759" s="19">
        <v>4.9757583921746097E-2</v>
      </c>
      <c r="X2759" s="51">
        <v>5.7646756432441197</v>
      </c>
      <c r="Y2759" s="19">
        <v>4.2148771024585599E-2</v>
      </c>
      <c r="Z2759" s="51">
        <v>23.546550560713499</v>
      </c>
      <c r="AA2759" s="19">
        <v>0.249871322848776</v>
      </c>
      <c r="AB2759" s="51">
        <v>45.563799188064898</v>
      </c>
      <c r="AC2759" s="19">
        <v>0.380741478996933</v>
      </c>
      <c r="AD2759" s="51">
        <v>62.360003397974701</v>
      </c>
      <c r="AE2759" s="19">
        <v>0.57019585168047304</v>
      </c>
      <c r="AF2759" s="87">
        <v>74.796817216672906</v>
      </c>
      <c r="AG2759" s="19">
        <v>1.7719803254294701E-3</v>
      </c>
      <c r="AH2759" s="51">
        <v>-1.62162295928283</v>
      </c>
      <c r="AI2759" s="19">
        <v>8.6169050169701195E-2</v>
      </c>
      <c r="AJ2759" s="51">
        <v>22.3438222239783</v>
      </c>
      <c r="AK2759" s="19">
        <v>2.6247361999983001</v>
      </c>
      <c r="AL2759" s="19">
        <v>0.16147039122384699</v>
      </c>
      <c r="AM2759" s="51">
        <v>275.127541003283</v>
      </c>
      <c r="AN2759" s="15"/>
      <c r="AO2759" s="22">
        <v>4.95038899534848E-2</v>
      </c>
      <c r="AP2759" s="22">
        <v>-8.4222435951232896E-2</v>
      </c>
      <c r="AQ2759" s="22">
        <v>0.13387412009076799</v>
      </c>
      <c r="AR2759" s="22">
        <v>-8.3164176577120094E-2</v>
      </c>
      <c r="AS2759" s="20">
        <v>9</v>
      </c>
      <c r="AT2759" s="20">
        <v>3</v>
      </c>
      <c r="AU2759" s="20">
        <v>7</v>
      </c>
      <c r="AV2759" s="21">
        <v>5</v>
      </c>
      <c r="AW2759" s="15"/>
      <c r="AX2759" s="25">
        <v>0.25054955553234298</v>
      </c>
      <c r="AY2759" s="26">
        <v>0.98308484840890697</v>
      </c>
      <c r="AZ2759" s="26">
        <v>1.6672216833048901</v>
      </c>
      <c r="BA2759" s="26">
        <v>1.3966517191638601</v>
      </c>
      <c r="BB2759" s="85">
        <v>2.5733480488379399E-2</v>
      </c>
      <c r="BC2759" s="88">
        <v>-27.396225257834899</v>
      </c>
      <c r="BD2759" s="18">
        <v>43881</v>
      </c>
      <c r="BE2759" s="18">
        <v>43910</v>
      </c>
      <c r="BF2759" s="20"/>
      <c r="BG2759" s="18"/>
    </row>
    <row r="2760" spans="2:59" x14ac:dyDescent="0.25">
      <c r="B2760" s="14" t="s">
        <v>8478</v>
      </c>
      <c r="C2760" s="14" t="s">
        <v>8479</v>
      </c>
      <c r="D2760" s="14" t="s">
        <v>8461</v>
      </c>
      <c r="E2760" s="16" t="s">
        <v>51</v>
      </c>
      <c r="F2760" s="16" t="s">
        <v>431</v>
      </c>
      <c r="G2760" s="81" t="s">
        <v>115</v>
      </c>
      <c r="H2760" s="82" t="s">
        <v>1053</v>
      </c>
      <c r="I2760" s="17" t="s">
        <v>31</v>
      </c>
      <c r="J2760" s="17" t="s">
        <v>8480</v>
      </c>
      <c r="L2760" s="18">
        <v>44022</v>
      </c>
      <c r="M2760" s="83">
        <v>3357.05099999905</v>
      </c>
      <c r="N2760" s="84">
        <v>3357.05099999905</v>
      </c>
      <c r="O2760" s="84">
        <v>3479.03429999948</v>
      </c>
      <c r="P2760" s="85">
        <f t="shared" si="43"/>
        <v>0.96493759776945909</v>
      </c>
      <c r="Q2760" s="18">
        <v>43881</v>
      </c>
      <c r="R2760" s="86">
        <v>2416005.6740000001</v>
      </c>
      <c r="S2760" s="86">
        <v>1393574.9000722701</v>
      </c>
      <c r="T2760" s="15"/>
      <c r="U2760" s="19">
        <v>1.7054505839041698E-2</v>
      </c>
      <c r="V2760" s="51">
        <v>1.74736349927116</v>
      </c>
      <c r="W2760" s="19">
        <v>4.9361666771801503E-2</v>
      </c>
      <c r="X2760" s="51">
        <v>5.7250839282496599</v>
      </c>
      <c r="Y2760" s="19">
        <v>3.9766709256582503E-2</v>
      </c>
      <c r="Z2760" s="51">
        <v>23.308344383898699</v>
      </c>
      <c r="AA2760" s="19">
        <v>0.24412537702679399</v>
      </c>
      <c r="AB2760" s="51">
        <v>44.989204605866703</v>
      </c>
      <c r="AC2760" s="19">
        <v>0.36808359585120298</v>
      </c>
      <c r="AD2760" s="51">
        <v>61.0942150834017</v>
      </c>
      <c r="AE2760" s="19">
        <v>0.54865826968685705</v>
      </c>
      <c r="AF2760" s="87">
        <v>72.643059017253094</v>
      </c>
      <c r="AG2760" s="19">
        <v>1.6460222414025299E-3</v>
      </c>
      <c r="AH2760" s="51">
        <v>-1.63421876768552</v>
      </c>
      <c r="AI2760" s="19">
        <v>8.3550093853846194E-2</v>
      </c>
      <c r="AJ2760" s="51">
        <v>22.081926592392801</v>
      </c>
      <c r="AK2760" s="19">
        <v>2.3570509999990499</v>
      </c>
      <c r="AL2760" s="19">
        <v>0.15115905075799699</v>
      </c>
      <c r="AM2760" s="51">
        <v>248.35902100335801</v>
      </c>
      <c r="AN2760" s="15"/>
      <c r="AO2760" s="22">
        <v>4.9490692341350999E-2</v>
      </c>
      <c r="AP2760" s="22">
        <v>-8.4257003682141701E-2</v>
      </c>
      <c r="AQ2760" s="22">
        <v>0.13344535248325001</v>
      </c>
      <c r="AR2760" s="22">
        <v>-8.3521455068839706E-2</v>
      </c>
      <c r="AS2760" s="20">
        <v>9</v>
      </c>
      <c r="AT2760" s="20">
        <v>3</v>
      </c>
      <c r="AU2760" s="20">
        <v>7</v>
      </c>
      <c r="AV2760" s="21">
        <v>5</v>
      </c>
      <c r="AW2760" s="15"/>
      <c r="AX2760" s="25">
        <v>0.25054617681656999</v>
      </c>
      <c r="AY2760" s="26">
        <v>0.96138914523817198</v>
      </c>
      <c r="AZ2760" s="26">
        <v>1.6461488022469</v>
      </c>
      <c r="BA2760" s="26">
        <v>1.3648968265188199</v>
      </c>
      <c r="BB2760" s="85">
        <v>2.5732551742039499E-2</v>
      </c>
      <c r="BC2760" s="88">
        <v>-27.422693130676599</v>
      </c>
      <c r="BD2760" s="18">
        <v>43881</v>
      </c>
      <c r="BE2760" s="18">
        <v>43910</v>
      </c>
      <c r="BF2760" s="20"/>
      <c r="BG2760" s="18"/>
    </row>
    <row r="2761" spans="2:59" x14ac:dyDescent="0.25">
      <c r="B2761" s="14" t="s">
        <v>8481</v>
      </c>
      <c r="C2761" s="14" t="s">
        <v>8482</v>
      </c>
      <c r="D2761" s="14" t="s">
        <v>8461</v>
      </c>
      <c r="E2761" s="16" t="s">
        <v>55</v>
      </c>
      <c r="F2761" s="16" t="s">
        <v>431</v>
      </c>
      <c r="G2761" s="81" t="s">
        <v>115</v>
      </c>
      <c r="H2761" s="82" t="s">
        <v>1053</v>
      </c>
      <c r="I2761" s="17" t="s">
        <v>31</v>
      </c>
      <c r="J2761" s="17" t="s">
        <v>8483</v>
      </c>
      <c r="L2761" s="18">
        <v>44022</v>
      </c>
      <c r="M2761" s="83">
        <v>3401.24689999968</v>
      </c>
      <c r="N2761" s="84">
        <v>3401.24689999968</v>
      </c>
      <c r="O2761" s="84">
        <v>3523.2688000015901</v>
      </c>
      <c r="P2761" s="85">
        <f t="shared" si="43"/>
        <v>0.96536684910278348</v>
      </c>
      <c r="Q2761" s="18">
        <v>43881</v>
      </c>
      <c r="R2761" s="86">
        <v>2476110.5129999998</v>
      </c>
      <c r="S2761" s="86">
        <v>1938508.59087695</v>
      </c>
      <c r="T2761" s="15"/>
      <c r="U2761" s="19">
        <v>1.7057729521184201E-2</v>
      </c>
      <c r="V2761" s="51">
        <v>1.7476858674854201</v>
      </c>
      <c r="W2761" s="19">
        <v>4.9460983080280102E-2</v>
      </c>
      <c r="X2761" s="51">
        <v>5.73501555909752</v>
      </c>
      <c r="Y2761" s="19">
        <v>4.0363733209232998E-2</v>
      </c>
      <c r="Z2761" s="51">
        <v>23.368046779185502</v>
      </c>
      <c r="AA2761" s="19">
        <v>0.24556426740135101</v>
      </c>
      <c r="AB2761" s="51">
        <v>45.1330936432933</v>
      </c>
      <c r="AC2761" s="19">
        <v>0.371248028142727</v>
      </c>
      <c r="AD2761" s="51">
        <v>61.410658312553998</v>
      </c>
      <c r="AE2761" s="19">
        <v>0.55403313601331305</v>
      </c>
      <c r="AF2761" s="87">
        <v>73.180545649956898</v>
      </c>
      <c r="AG2761" s="19">
        <v>1.67760720978549E-3</v>
      </c>
      <c r="AH2761" s="51">
        <v>-1.6310602708472299</v>
      </c>
      <c r="AI2761" s="19">
        <v>8.4206476964027402E-2</v>
      </c>
      <c r="AJ2761" s="51">
        <v>22.1475649033964</v>
      </c>
      <c r="AK2761" s="19">
        <v>2.4012469000020098</v>
      </c>
      <c r="AL2761" s="19">
        <v>0.15291045984311499</v>
      </c>
      <c r="AM2761" s="51">
        <v>252.77861100365399</v>
      </c>
      <c r="AN2761" s="15"/>
      <c r="AO2761" s="22">
        <v>4.9494009999762098E-2</v>
      </c>
      <c r="AP2761" s="22">
        <v>-8.4248297845042494E-2</v>
      </c>
      <c r="AQ2761" s="22">
        <v>0.133552871577267</v>
      </c>
      <c r="AR2761" s="22">
        <v>-8.3431878898409195E-2</v>
      </c>
      <c r="AS2761" s="20">
        <v>9</v>
      </c>
      <c r="AT2761" s="20">
        <v>3</v>
      </c>
      <c r="AU2761" s="20">
        <v>7</v>
      </c>
      <c r="AV2761" s="21">
        <v>5</v>
      </c>
      <c r="AW2761" s="15"/>
      <c r="AX2761" s="25">
        <v>0.25054702778055798</v>
      </c>
      <c r="AY2761" s="26">
        <v>0.96682256192252702</v>
      </c>
      <c r="AZ2761" s="26">
        <v>1.65142640558952</v>
      </c>
      <c r="BA2761" s="26">
        <v>1.37284579947482</v>
      </c>
      <c r="BB2761" s="85">
        <v>2.5732785075160799E-2</v>
      </c>
      <c r="BC2761" s="88">
        <v>-27.4160546592611</v>
      </c>
      <c r="BD2761" s="18">
        <v>43881</v>
      </c>
      <c r="BE2761" s="18">
        <v>43910</v>
      </c>
      <c r="BF2761" s="20"/>
      <c r="BG2761" s="18"/>
    </row>
    <row r="2762" spans="2:59" x14ac:dyDescent="0.25">
      <c r="B2762" s="14" t="s">
        <v>8484</v>
      </c>
      <c r="C2762" s="14" t="s">
        <v>8485</v>
      </c>
      <c r="D2762" s="14" t="s">
        <v>8461</v>
      </c>
      <c r="E2762" s="16" t="s">
        <v>458</v>
      </c>
      <c r="F2762" s="16" t="s">
        <v>431</v>
      </c>
      <c r="G2762" s="81" t="s">
        <v>115</v>
      </c>
      <c r="H2762" s="82" t="s">
        <v>1053</v>
      </c>
      <c r="I2762" s="17" t="s">
        <v>31</v>
      </c>
      <c r="J2762" s="17" t="s">
        <v>8486</v>
      </c>
      <c r="L2762" s="18">
        <v>44022</v>
      </c>
      <c r="M2762" s="83">
        <v>1987.4109000004801</v>
      </c>
      <c r="N2762" s="84">
        <v>1987.4109000004801</v>
      </c>
      <c r="O2762" s="84">
        <v>2054.3946000002302</v>
      </c>
      <c r="P2762" s="85">
        <f t="shared" si="43"/>
        <v>0.96739492013864203</v>
      </c>
      <c r="Q2762" s="18">
        <v>43881</v>
      </c>
      <c r="R2762" s="86">
        <v>388712.08199999999</v>
      </c>
      <c r="S2762" s="86">
        <v>277330.200438965</v>
      </c>
      <c r="T2762" s="15"/>
      <c r="U2762" s="19">
        <v>1.70728513203358E-2</v>
      </c>
      <c r="V2762" s="51">
        <v>1.7491980474005699</v>
      </c>
      <c r="W2762" s="19">
        <v>4.9929655522646499E-2</v>
      </c>
      <c r="X2762" s="51">
        <v>5.7818828033341596</v>
      </c>
      <c r="Y2762" s="19">
        <v>4.31857860439777E-2</v>
      </c>
      <c r="Z2762" s="51">
        <v>23.650252062652701</v>
      </c>
      <c r="AA2762" s="19">
        <v>0.252376960499678</v>
      </c>
      <c r="AB2762" s="51">
        <v>45.814362953126</v>
      </c>
      <c r="AC2762" s="19">
        <v>0.38627959028759501</v>
      </c>
      <c r="AD2762" s="51">
        <v>62.913814527040799</v>
      </c>
      <c r="AE2762" s="19">
        <v>0.425572627089568</v>
      </c>
      <c r="AF2762" s="87">
        <v>60.334494757582398</v>
      </c>
      <c r="AG2762" s="19">
        <v>1.8267081177327799E-3</v>
      </c>
      <c r="AH2762" s="51">
        <v>-1.6161501800525</v>
      </c>
      <c r="AI2762" s="19">
        <v>8.7309238430025304E-2</v>
      </c>
      <c r="AJ2762" s="51">
        <v>22.457841049996201</v>
      </c>
      <c r="AK2762" s="19">
        <v>0.98741090000141396</v>
      </c>
      <c r="AL2762" s="19">
        <v>8.3108125012659004E-2</v>
      </c>
      <c r="AM2762" s="51">
        <v>111.395011003595</v>
      </c>
      <c r="AN2762" s="15"/>
      <c r="AO2762" s="22">
        <v>4.9509617476360297E-2</v>
      </c>
      <c r="AP2762" s="22">
        <v>-8.4207461045443799E-2</v>
      </c>
      <c r="AQ2762" s="22">
        <v>0.13406052986654701</v>
      </c>
      <c r="AR2762" s="22">
        <v>-8.3008853815117606E-2</v>
      </c>
      <c r="AS2762" s="20">
        <v>9</v>
      </c>
      <c r="AT2762" s="20">
        <v>3</v>
      </c>
      <c r="AU2762" s="20">
        <v>7</v>
      </c>
      <c r="AV2762" s="21">
        <v>5</v>
      </c>
      <c r="AW2762" s="15"/>
      <c r="AX2762" s="25">
        <v>0.25055111620284198</v>
      </c>
      <c r="AY2762" s="26">
        <v>0.99254369916252505</v>
      </c>
      <c r="AZ2762" s="26">
        <v>1.6764086542771099</v>
      </c>
      <c r="BA2762" s="26">
        <v>1.41050823155274</v>
      </c>
      <c r="BB2762" s="85">
        <v>2.5733893578217201E-2</v>
      </c>
      <c r="BC2762" s="88">
        <v>-27.384719566500301</v>
      </c>
      <c r="BD2762" s="18">
        <v>43881</v>
      </c>
      <c r="BE2762" s="18">
        <v>43910</v>
      </c>
      <c r="BF2762" s="20"/>
      <c r="BG2762" s="18"/>
    </row>
    <row r="2763" spans="2:59" x14ac:dyDescent="0.25">
      <c r="B2763" s="14" t="s">
        <v>8487</v>
      </c>
      <c r="C2763" s="14" t="s">
        <v>8488</v>
      </c>
      <c r="D2763" s="14" t="s">
        <v>8461</v>
      </c>
      <c r="E2763" s="16" t="s">
        <v>59</v>
      </c>
      <c r="F2763" s="16" t="s">
        <v>431</v>
      </c>
      <c r="G2763" s="81" t="s">
        <v>115</v>
      </c>
      <c r="H2763" s="82" t="s">
        <v>1053</v>
      </c>
      <c r="I2763" s="17" t="s">
        <v>31</v>
      </c>
      <c r="J2763" s="17" t="s">
        <v>8489</v>
      </c>
      <c r="L2763" s="18">
        <v>44022</v>
      </c>
      <c r="M2763" s="83">
        <v>1930.34200000018</v>
      </c>
      <c r="N2763" s="84">
        <v>1930.34200000018</v>
      </c>
      <c r="O2763" s="84">
        <v>1996.4091999996499</v>
      </c>
      <c r="P2763" s="85">
        <f t="shared" si="43"/>
        <v>0.96690698480077053</v>
      </c>
      <c r="Q2763" s="18">
        <v>43881</v>
      </c>
      <c r="R2763" s="86">
        <v>983056.11699999997</v>
      </c>
      <c r="S2763" s="86">
        <v>633460.003469727</v>
      </c>
      <c r="T2763" s="15"/>
      <c r="U2763" s="19">
        <v>1.70692467199842E-2</v>
      </c>
      <c r="V2763" s="51">
        <v>1.7488375873654101</v>
      </c>
      <c r="W2763" s="19">
        <v>4.9817010700280703E-2</v>
      </c>
      <c r="X2763" s="51">
        <v>5.7706183210975697</v>
      </c>
      <c r="Y2763" s="19">
        <v>4.2506644937020603E-2</v>
      </c>
      <c r="Z2763" s="51">
        <v>23.582337951957001</v>
      </c>
      <c r="AA2763" s="19">
        <v>0.25460938515607301</v>
      </c>
      <c r="AB2763" s="51">
        <v>46.037605418765501</v>
      </c>
      <c r="AC2763" s="19">
        <v>0.41458449362486099</v>
      </c>
      <c r="AD2763" s="51">
        <v>65.744304860709207</v>
      </c>
      <c r="AE2763" s="19">
        <v>0.64396354965167102</v>
      </c>
      <c r="AF2763" s="87">
        <v>82.173587013734505</v>
      </c>
      <c r="AG2763" s="19">
        <v>1.79086395655759E-3</v>
      </c>
      <c r="AH2763" s="51">
        <v>-1.61973459617002</v>
      </c>
      <c r="AI2763" s="19">
        <v>8.6562525999470397E-2</v>
      </c>
      <c r="AJ2763" s="51">
        <v>22.3831698069407</v>
      </c>
      <c r="AK2763" s="19">
        <v>0.93034199999994605</v>
      </c>
      <c r="AL2763" s="19">
        <v>0.14399780075298599</v>
      </c>
      <c r="AM2763" s="51">
        <v>87.919596086139805</v>
      </c>
      <c r="AN2763" s="15"/>
      <c r="AO2763" s="22">
        <v>4.9505885115650003E-2</v>
      </c>
      <c r="AP2763" s="22">
        <v>-8.4217244101601002E-2</v>
      </c>
      <c r="AQ2763" s="22">
        <v>0.13393849928805099</v>
      </c>
      <c r="AR2763" s="22">
        <v>-8.3110551210702405E-2</v>
      </c>
      <c r="AS2763" s="20">
        <v>9</v>
      </c>
      <c r="AT2763" s="20">
        <v>3</v>
      </c>
      <c r="AU2763" s="20">
        <v>7</v>
      </c>
      <c r="AV2763" s="21">
        <v>5</v>
      </c>
      <c r="AW2763" s="15"/>
      <c r="AX2763" s="25">
        <v>0.25055361707898599</v>
      </c>
      <c r="AY2763" s="26">
        <v>1.0013478027813101</v>
      </c>
      <c r="AZ2763" s="26">
        <v>1.6847622173790999</v>
      </c>
      <c r="BA2763" s="26">
        <v>1.42314488239572</v>
      </c>
      <c r="BB2763" s="85">
        <v>2.5733993754001899E-2</v>
      </c>
      <c r="BC2763" s="88">
        <v>-27.392250045668298</v>
      </c>
      <c r="BD2763" s="18">
        <v>43881</v>
      </c>
      <c r="BE2763" s="18">
        <v>43910</v>
      </c>
      <c r="BF2763" s="20"/>
      <c r="BG2763" s="18"/>
    </row>
    <row r="2764" spans="2:59" x14ac:dyDescent="0.25">
      <c r="B2764" s="14" t="s">
        <v>8490</v>
      </c>
      <c r="C2764" s="14" t="s">
        <v>8491</v>
      </c>
      <c r="D2764" s="14" t="s">
        <v>8461</v>
      </c>
      <c r="E2764" s="16" t="s">
        <v>320</v>
      </c>
      <c r="F2764" s="16" t="s">
        <v>431</v>
      </c>
      <c r="G2764" s="81" t="s">
        <v>115</v>
      </c>
      <c r="H2764" s="82" t="s">
        <v>1053</v>
      </c>
      <c r="I2764" s="17" t="s">
        <v>31</v>
      </c>
      <c r="J2764" s="17" t="s">
        <v>8492</v>
      </c>
      <c r="L2764" s="18">
        <v>44022</v>
      </c>
      <c r="M2764" s="83">
        <v>1839.6065999995899</v>
      </c>
      <c r="N2764" s="84">
        <v>1839.6065999995899</v>
      </c>
      <c r="O2764" s="84">
        <v>1894.8571000006</v>
      </c>
      <c r="P2764" s="85">
        <f t="shared" si="43"/>
        <v>0.97084186453902377</v>
      </c>
      <c r="Q2764" s="18">
        <v>43881</v>
      </c>
      <c r="R2764" s="86">
        <v>196.11199999999999</v>
      </c>
      <c r="S2764" s="86">
        <v>175.344782442808</v>
      </c>
      <c r="T2764" s="15"/>
      <c r="U2764" s="19">
        <v>1.70992704897799E-2</v>
      </c>
      <c r="V2764" s="51">
        <v>1.75183996434498</v>
      </c>
      <c r="W2764" s="19">
        <v>5.0778236265614403E-2</v>
      </c>
      <c r="X2764" s="51">
        <v>5.8667408776309502</v>
      </c>
      <c r="Y2764" s="19">
        <v>4.80659219483641E-2</v>
      </c>
      <c r="Z2764" s="51">
        <v>24.1382656530768</v>
      </c>
      <c r="AA2764" s="19">
        <v>0.26400726794789098</v>
      </c>
      <c r="AB2764" s="51">
        <v>46.977393697947299</v>
      </c>
      <c r="AC2764" s="19">
        <v>0.41225943656172598</v>
      </c>
      <c r="AD2764" s="51">
        <v>65.511799154453897</v>
      </c>
      <c r="AE2764" s="19">
        <v>0.62143033863510899</v>
      </c>
      <c r="AF2764" s="87">
        <v>79.920265912078307</v>
      </c>
      <c r="AG2764" s="19">
        <v>2.1001210789108899E-3</v>
      </c>
      <c r="AH2764" s="51">
        <v>-1.5888088839346901</v>
      </c>
      <c r="AI2764" s="19">
        <v>9.2667700962920194E-2</v>
      </c>
      <c r="AJ2764" s="51">
        <v>22.993687303300199</v>
      </c>
      <c r="AK2764" s="19">
        <v>0.83960660000098897</v>
      </c>
      <c r="AL2764" s="19">
        <v>0.16321535817784</v>
      </c>
      <c r="AM2764" s="51">
        <v>86.695509927580105</v>
      </c>
      <c r="AN2764" s="15"/>
      <c r="AO2764" s="22">
        <v>4.95302642138995E-2</v>
      </c>
      <c r="AP2764" s="22">
        <v>-8.4146154281333999E-2</v>
      </c>
      <c r="AQ2764" s="22">
        <v>0.134927888793754</v>
      </c>
      <c r="AR2764" s="22">
        <v>-8.2336962912522696E-2</v>
      </c>
      <c r="AS2764" s="20">
        <v>9</v>
      </c>
      <c r="AT2764" s="20">
        <v>3</v>
      </c>
      <c r="AU2764" s="20">
        <v>7</v>
      </c>
      <c r="AV2764" s="21">
        <v>5</v>
      </c>
      <c r="AW2764" s="15"/>
      <c r="AX2764" s="25">
        <v>0.250555623132386</v>
      </c>
      <c r="AY2764" s="26">
        <v>1.03638202805996</v>
      </c>
      <c r="AZ2764" s="26">
        <v>1.7190562021096401</v>
      </c>
      <c r="BA2764" s="26">
        <v>1.474775177021</v>
      </c>
      <c r="BB2764" s="85">
        <v>2.5735433690460899E-2</v>
      </c>
      <c r="BC2764" s="88">
        <v>-27.330915877566401</v>
      </c>
      <c r="BD2764" s="18">
        <v>43881</v>
      </c>
      <c r="BE2764" s="18">
        <v>43910</v>
      </c>
      <c r="BF2764" s="20"/>
      <c r="BG2764" s="18"/>
    </row>
    <row r="2765" spans="2:59" x14ac:dyDescent="0.25">
      <c r="B2765" s="14" t="s">
        <v>8493</v>
      </c>
      <c r="C2765" s="14" t="s">
        <v>8494</v>
      </c>
      <c r="D2765" s="14" t="s">
        <v>8495</v>
      </c>
      <c r="E2765" s="16" t="s">
        <v>36</v>
      </c>
      <c r="F2765" s="16" t="s">
        <v>431</v>
      </c>
      <c r="G2765" s="81" t="s">
        <v>115</v>
      </c>
      <c r="H2765" s="82" t="s">
        <v>2035</v>
      </c>
      <c r="I2765" s="17" t="s">
        <v>31</v>
      </c>
      <c r="J2765" s="17" t="s">
        <v>8496</v>
      </c>
      <c r="L2765" s="18">
        <v>44022</v>
      </c>
      <c r="M2765" s="83">
        <v>2259.7221999988001</v>
      </c>
      <c r="N2765" s="84">
        <v>2259.7221999988001</v>
      </c>
      <c r="O2765" s="84">
        <v>2428.36809999868</v>
      </c>
      <c r="P2765" s="85">
        <f t="shared" si="43"/>
        <v>0.93055175613615926</v>
      </c>
      <c r="Q2765" s="18">
        <v>43881</v>
      </c>
      <c r="R2765" s="86">
        <v>3250138.3360000001</v>
      </c>
      <c r="S2765" s="86">
        <v>3278206.8612695299</v>
      </c>
      <c r="T2765" s="15"/>
      <c r="U2765" s="19">
        <v>1.55792378391197E-2</v>
      </c>
      <c r="V2765" s="51">
        <v>1.5998366992789701</v>
      </c>
      <c r="W2765" s="19">
        <v>4.9232756375204197E-2</v>
      </c>
      <c r="X2765" s="51">
        <v>5.7121928885899296</v>
      </c>
      <c r="Y2765" s="19">
        <v>-1.9918230314033301E-2</v>
      </c>
      <c r="Z2765" s="51">
        <v>17.3398504268553</v>
      </c>
      <c r="AA2765" s="19">
        <v>0.15588557474257</v>
      </c>
      <c r="AB2765" s="51">
        <v>36.1652243774151</v>
      </c>
      <c r="AC2765" s="19">
        <v>0.21033526284008999</v>
      </c>
      <c r="AD2765" s="51">
        <v>45.319381782261203</v>
      </c>
      <c r="AE2765" s="19">
        <v>0.28513284191663801</v>
      </c>
      <c r="AF2765" s="87">
        <v>46.290516240289399</v>
      </c>
      <c r="AG2765" s="19">
        <v>2.2144566173665199E-3</v>
      </c>
      <c r="AH2765" s="51">
        <v>-1.57737533008913</v>
      </c>
      <c r="AI2765" s="19">
        <v>1.82030678988667E-2</v>
      </c>
      <c r="AJ2765" s="51">
        <v>15.5472239968803</v>
      </c>
      <c r="AK2765" s="19">
        <v>1.2427869159949501</v>
      </c>
      <c r="AL2765" s="19">
        <v>7.27878218713158E-2</v>
      </c>
      <c r="AM2765" s="51">
        <v>97.264988137874795</v>
      </c>
      <c r="AN2765" s="15"/>
      <c r="AO2765" s="22">
        <v>4.4859310137326198E-2</v>
      </c>
      <c r="AP2765" s="22">
        <v>-8.5176454201282503E-2</v>
      </c>
      <c r="AQ2765" s="22">
        <v>0.118295266558562</v>
      </c>
      <c r="AR2765" s="22">
        <v>-0.102165203624318</v>
      </c>
      <c r="AS2765" s="20">
        <v>9</v>
      </c>
      <c r="AT2765" s="20">
        <v>3</v>
      </c>
      <c r="AU2765" s="20">
        <v>7</v>
      </c>
      <c r="AV2765" s="21">
        <v>5</v>
      </c>
      <c r="AW2765" s="15"/>
      <c r="AX2765" s="25">
        <v>0.237958137783571</v>
      </c>
      <c r="AY2765" s="26">
        <v>0.64015056411335503</v>
      </c>
      <c r="AZ2765" s="26">
        <v>1.3552456551424299</v>
      </c>
      <c r="BA2765" s="26">
        <v>0.88484568727562896</v>
      </c>
      <c r="BB2765" s="85">
        <v>2.4377560722059599E-2</v>
      </c>
      <c r="BC2765" s="88">
        <v>-27.5142841811466</v>
      </c>
      <c r="BD2765" s="18">
        <v>43881</v>
      </c>
      <c r="BE2765" s="18">
        <v>43913</v>
      </c>
      <c r="BF2765" s="20"/>
      <c r="BG2765" s="18"/>
    </row>
    <row r="2766" spans="2:59" x14ac:dyDescent="0.25">
      <c r="B2766" s="14" t="s">
        <v>8497</v>
      </c>
      <c r="C2766" s="14" t="s">
        <v>8498</v>
      </c>
      <c r="D2766" s="14" t="s">
        <v>8495</v>
      </c>
      <c r="E2766" s="16" t="s">
        <v>435</v>
      </c>
      <c r="F2766" s="16" t="s">
        <v>431</v>
      </c>
      <c r="G2766" s="81" t="s">
        <v>115</v>
      </c>
      <c r="H2766" s="82" t="s">
        <v>2035</v>
      </c>
      <c r="I2766" s="17" t="s">
        <v>31</v>
      </c>
      <c r="J2766" s="17" t="s">
        <v>8499</v>
      </c>
      <c r="L2766" s="18">
        <v>44022</v>
      </c>
      <c r="M2766" s="83">
        <v>1536.9245999995601</v>
      </c>
      <c r="N2766" s="84">
        <v>1536.9245999995601</v>
      </c>
      <c r="O2766" s="84">
        <v>1639.3242000006101</v>
      </c>
      <c r="P2766" s="85">
        <f t="shared" si="43"/>
        <v>0.93753547955858163</v>
      </c>
      <c r="Q2766" s="18">
        <v>43881</v>
      </c>
      <c r="R2766" s="86">
        <v>158.541</v>
      </c>
      <c r="S2766" s="86">
        <v>6722.24669084167</v>
      </c>
      <c r="T2766" s="15"/>
      <c r="U2766" s="19">
        <v>1.5630910211257301E-2</v>
      </c>
      <c r="V2766" s="51">
        <v>1.60500393649272</v>
      </c>
      <c r="W2766" s="19">
        <v>5.0893860872747602E-2</v>
      </c>
      <c r="X2766" s="51">
        <v>5.8783033383442698</v>
      </c>
      <c r="Y2766" s="19">
        <v>-1.0374386588409799E-2</v>
      </c>
      <c r="Z2766" s="51">
        <v>18.294234799395799</v>
      </c>
      <c r="AA2766" s="19">
        <v>0.17872937170264799</v>
      </c>
      <c r="AB2766" s="51">
        <v>38.449604073422996</v>
      </c>
      <c r="AC2766" s="19">
        <v>0.259101262348995</v>
      </c>
      <c r="AD2766" s="51">
        <v>50.195981733151697</v>
      </c>
      <c r="AE2766" s="19">
        <v>0.36513226089126</v>
      </c>
      <c r="AF2766" s="87">
        <v>54.2904581377516</v>
      </c>
      <c r="AG2766" s="19">
        <v>2.7322368714521898E-3</v>
      </c>
      <c r="AH2766" s="51">
        <v>-1.52559730468056</v>
      </c>
      <c r="AI2766" s="19">
        <v>2.8645398295338999E-2</v>
      </c>
      <c r="AJ2766" s="51">
        <v>16.591457036527601</v>
      </c>
      <c r="AK2766" s="19">
        <v>0.53692459999932896</v>
      </c>
      <c r="AL2766" s="19">
        <v>9.1194205875653994E-2</v>
      </c>
      <c r="AM2766" s="51">
        <v>47.7790460185497</v>
      </c>
      <c r="AN2766" s="15"/>
      <c r="AO2766" s="22">
        <v>4.4911867287737599E-2</v>
      </c>
      <c r="AP2766" s="22">
        <v>-8.5044918072526302E-2</v>
      </c>
      <c r="AQ2766" s="22">
        <v>0.120102793645929</v>
      </c>
      <c r="AR2766" s="22">
        <v>-0.100726640415814</v>
      </c>
      <c r="AS2766" s="20">
        <v>9</v>
      </c>
      <c r="AT2766" s="20">
        <v>3</v>
      </c>
      <c r="AU2766" s="20">
        <v>7</v>
      </c>
      <c r="AV2766" s="21">
        <v>5</v>
      </c>
      <c r="AW2766" s="15"/>
      <c r="AX2766" s="25">
        <v>0.23795917588082399</v>
      </c>
      <c r="AY2766" s="26">
        <v>0.73109499750080398</v>
      </c>
      <c r="AZ2766" s="26">
        <v>1.44269099892153</v>
      </c>
      <c r="BA2766" s="26">
        <v>1.01344930882624</v>
      </c>
      <c r="BB2766" s="85">
        <v>2.4379970829067999E-2</v>
      </c>
      <c r="BC2766" s="88">
        <v>-27.394379952485899</v>
      </c>
      <c r="BD2766" s="18">
        <v>43881</v>
      </c>
      <c r="BE2766" s="18">
        <v>43913</v>
      </c>
      <c r="BF2766" s="20"/>
      <c r="BG2766" s="18"/>
    </row>
    <row r="2767" spans="2:59" x14ac:dyDescent="0.25">
      <c r="B2767" s="14" t="s">
        <v>8500</v>
      </c>
      <c r="C2767" s="14" t="s">
        <v>8501</v>
      </c>
      <c r="D2767" s="14" t="s">
        <v>8495</v>
      </c>
      <c r="E2767" s="16" t="s">
        <v>439</v>
      </c>
      <c r="F2767" s="16" t="s">
        <v>431</v>
      </c>
      <c r="G2767" s="81" t="s">
        <v>115</v>
      </c>
      <c r="H2767" s="82" t="s">
        <v>2035</v>
      </c>
      <c r="I2767" s="17" t="s">
        <v>31</v>
      </c>
      <c r="J2767" s="17" t="s">
        <v>8502</v>
      </c>
      <c r="L2767" s="18">
        <v>44022</v>
      </c>
      <c r="M2767" s="83">
        <v>1538.46150000021</v>
      </c>
      <c r="N2767" s="84">
        <v>1538.46150000021</v>
      </c>
      <c r="O2767" s="84">
        <v>1538.46150000021</v>
      </c>
      <c r="P2767" s="85">
        <f t="shared" si="43"/>
        <v>1</v>
      </c>
      <c r="Q2767" s="18">
        <v>44022</v>
      </c>
      <c r="R2767" s="86">
        <v>6.0000000000000001E-3</v>
      </c>
      <c r="S2767" s="86">
        <v>10667.9979351196</v>
      </c>
      <c r="T2767" s="15"/>
      <c r="U2767" s="19">
        <v>0</v>
      </c>
      <c r="V2767" s="51">
        <v>4.1912915366992799E-2</v>
      </c>
      <c r="W2767" s="19">
        <v>0</v>
      </c>
      <c r="X2767" s="51">
        <v>0.78891725106586796</v>
      </c>
      <c r="Y2767" s="19">
        <v>0</v>
      </c>
      <c r="Z2767" s="51">
        <v>19.3316734582477</v>
      </c>
      <c r="AA2767" s="19">
        <v>0.32383489932923099</v>
      </c>
      <c r="AB2767" s="51">
        <v>52.960156836081303</v>
      </c>
      <c r="AC2767" s="19">
        <v>0.46259633555368102</v>
      </c>
      <c r="AD2767" s="51">
        <v>70.545489053591197</v>
      </c>
      <c r="AE2767" s="19">
        <v>0.46259633555368102</v>
      </c>
      <c r="AF2767" s="87">
        <v>64.036865603993604</v>
      </c>
      <c r="AG2767" s="19">
        <v>0</v>
      </c>
      <c r="AH2767" s="51">
        <v>-1.79882099182578</v>
      </c>
      <c r="AI2767" s="19">
        <v>0</v>
      </c>
      <c r="AJ2767" s="51">
        <v>13.726917206993701</v>
      </c>
      <c r="AK2767" s="19">
        <v>0.53846150000055804</v>
      </c>
      <c r="AL2767" s="19">
        <v>9.1415694219904295E-2</v>
      </c>
      <c r="AM2767" s="51">
        <v>47.9327360186726</v>
      </c>
      <c r="AN2767" s="15"/>
      <c r="AO2767" s="22">
        <v>0.199998549201991</v>
      </c>
      <c r="AP2767" s="22">
        <v>-1.9414409276578198E-2</v>
      </c>
      <c r="AQ2767" s="22">
        <v>0.30544792282133099</v>
      </c>
      <c r="AR2767" s="22">
        <v>0</v>
      </c>
      <c r="AS2767" s="20">
        <v>2</v>
      </c>
      <c r="AT2767" s="20">
        <v>0</v>
      </c>
      <c r="AU2767" s="20">
        <v>8</v>
      </c>
      <c r="AV2767" s="21">
        <v>4</v>
      </c>
      <c r="AW2767" s="15"/>
      <c r="AX2767" s="25">
        <v>0.19593075028242299</v>
      </c>
      <c r="AY2767" s="26">
        <v>1.4784333705720201</v>
      </c>
      <c r="AZ2767" s="26">
        <v>1.5417016206065499</v>
      </c>
      <c r="BA2767" s="26">
        <v>11.369951027692901</v>
      </c>
      <c r="BB2767" s="85">
        <v>2.1973591300629799E-2</v>
      </c>
      <c r="BC2767" s="88">
        <v>-4.3277599001812597</v>
      </c>
      <c r="BD2767" s="18">
        <v>43675</v>
      </c>
      <c r="BE2767" s="18">
        <v>43692</v>
      </c>
      <c r="BF2767" s="20">
        <v>25</v>
      </c>
      <c r="BG2767" s="18">
        <v>43710</v>
      </c>
    </row>
    <row r="2768" spans="2:59" x14ac:dyDescent="0.25">
      <c r="B2768" s="14" t="s">
        <v>8503</v>
      </c>
      <c r="C2768" s="14" t="s">
        <v>8504</v>
      </c>
      <c r="D2768" s="14" t="s">
        <v>8495</v>
      </c>
      <c r="E2768" s="16" t="s">
        <v>43</v>
      </c>
      <c r="F2768" s="16" t="s">
        <v>431</v>
      </c>
      <c r="G2768" s="81" t="s">
        <v>115</v>
      </c>
      <c r="H2768" s="82" t="s">
        <v>2035</v>
      </c>
      <c r="I2768" s="17" t="s">
        <v>31</v>
      </c>
      <c r="J2768" s="17" t="s">
        <v>8505</v>
      </c>
      <c r="L2768" s="18">
        <v>44022</v>
      </c>
      <c r="M2768" s="83">
        <v>2474.0480999983802</v>
      </c>
      <c r="N2768" s="84">
        <v>2474.0480999983802</v>
      </c>
      <c r="O2768" s="84">
        <v>2650.79230000079</v>
      </c>
      <c r="P2768" s="85">
        <f t="shared" si="43"/>
        <v>0.93332401033368129</v>
      </c>
      <c r="Q2768" s="18">
        <v>43881</v>
      </c>
      <c r="R2768" s="86">
        <v>5224714.1390000004</v>
      </c>
      <c r="S2768" s="86">
        <v>5458596.63303906</v>
      </c>
      <c r="T2768" s="15"/>
      <c r="U2768" s="19">
        <v>1.56006611050543E-2</v>
      </c>
      <c r="V2768" s="51">
        <v>1.60197902587242</v>
      </c>
      <c r="W2768" s="19">
        <v>4.9897064132892403E-2</v>
      </c>
      <c r="X2768" s="51">
        <v>5.7786236643587499</v>
      </c>
      <c r="Y2768" s="19">
        <v>-1.6147747716786402E-2</v>
      </c>
      <c r="Z2768" s="51">
        <v>17.716898686572701</v>
      </c>
      <c r="AA2768" s="19">
        <v>0.16485718676441999</v>
      </c>
      <c r="AB2768" s="51">
        <v>37.0623855796293</v>
      </c>
      <c r="AC2768" s="19">
        <v>0.22918419031513601</v>
      </c>
      <c r="AD2768" s="51">
        <v>47.204274529765797</v>
      </c>
      <c r="AE2768" s="19">
        <v>0.31526355476496998</v>
      </c>
      <c r="AF2768" s="87">
        <v>49.303587525093498</v>
      </c>
      <c r="AG2768" s="19">
        <v>2.42591268397518E-3</v>
      </c>
      <c r="AH2768" s="51">
        <v>-1.55622972342826</v>
      </c>
      <c r="AI2768" s="19">
        <v>2.23358689017914E-2</v>
      </c>
      <c r="AJ2768" s="51">
        <v>15.960504097180101</v>
      </c>
      <c r="AK2768" s="19">
        <v>1.4554456438007799</v>
      </c>
      <c r="AL2768" s="19">
        <v>8.1274811724142595E-2</v>
      </c>
      <c r="AM2768" s="51">
        <v>118.530860918458</v>
      </c>
      <c r="AN2768" s="15"/>
      <c r="AO2768" s="22">
        <v>4.4881376690682401E-2</v>
      </c>
      <c r="AP2768" s="22">
        <v>-8.5118526985752396E-2</v>
      </c>
      <c r="AQ2768" s="22">
        <v>0.119005235457735</v>
      </c>
      <c r="AR2768" s="22">
        <v>-0.101577801568055</v>
      </c>
      <c r="AS2768" s="20">
        <v>9</v>
      </c>
      <c r="AT2768" s="20">
        <v>3</v>
      </c>
      <c r="AU2768" s="20">
        <v>7</v>
      </c>
      <c r="AV2768" s="21">
        <v>5</v>
      </c>
      <c r="AW2768" s="15"/>
      <c r="AX2768" s="25">
        <v>0.23795835902565199</v>
      </c>
      <c r="AY2768" s="26">
        <v>0.67584361090030098</v>
      </c>
      <c r="AZ2768" s="26">
        <v>1.3895695210831001</v>
      </c>
      <c r="BA2768" s="26">
        <v>0.93524546943444897</v>
      </c>
      <c r="BB2768" s="85">
        <v>2.43785208899862E-2</v>
      </c>
      <c r="BC2768" s="88">
        <v>-27.465331780258602</v>
      </c>
      <c r="BD2768" s="18">
        <v>43881</v>
      </c>
      <c r="BE2768" s="18">
        <v>43913</v>
      </c>
      <c r="BF2768" s="20"/>
      <c r="BG2768" s="18"/>
    </row>
    <row r="2769" spans="2:59" x14ac:dyDescent="0.25">
      <c r="B2769" s="14" t="s">
        <v>8506</v>
      </c>
      <c r="C2769" s="14" t="s">
        <v>8507</v>
      </c>
      <c r="D2769" s="14" t="s">
        <v>8495</v>
      </c>
      <c r="E2769" s="16" t="s">
        <v>257</v>
      </c>
      <c r="F2769" s="16" t="s">
        <v>431</v>
      </c>
      <c r="G2769" s="81" t="s">
        <v>115</v>
      </c>
      <c r="H2769" s="82" t="s">
        <v>2035</v>
      </c>
      <c r="I2769" s="17" t="s">
        <v>31</v>
      </c>
      <c r="J2769" s="17" t="s">
        <v>8508</v>
      </c>
      <c r="L2769" s="18">
        <v>44022</v>
      </c>
      <c r="M2769" s="83">
        <v>2843.4655000008602</v>
      </c>
      <c r="N2769" s="84">
        <v>2843.4655000008602</v>
      </c>
      <c r="O2769" s="84">
        <v>3030.0606000013599</v>
      </c>
      <c r="P2769" s="85">
        <f t="shared" si="43"/>
        <v>0.93841869037192982</v>
      </c>
      <c r="Q2769" s="18">
        <v>43881</v>
      </c>
      <c r="R2769" s="86">
        <v>18517778.736000001</v>
      </c>
      <c r="S2769" s="86">
        <v>18464722.5995312</v>
      </c>
      <c r="T2769" s="15"/>
      <c r="U2769" s="19">
        <v>1.56398649869516E-2</v>
      </c>
      <c r="V2769" s="51">
        <v>1.6058994140621501</v>
      </c>
      <c r="W2769" s="19">
        <v>5.1113806010107503E-2</v>
      </c>
      <c r="X2769" s="51">
        <v>5.9002978520802598</v>
      </c>
      <c r="Y2769" s="19">
        <v>-9.2100850288261392E-3</v>
      </c>
      <c r="Z2769" s="51">
        <v>18.410664955357799</v>
      </c>
      <c r="AA2769" s="19">
        <v>0.18145612005901099</v>
      </c>
      <c r="AB2769" s="51">
        <v>38.722278909059199</v>
      </c>
      <c r="AC2769" s="19">
        <v>0.26444175875454701</v>
      </c>
      <c r="AD2769" s="51">
        <v>50.730031373735997</v>
      </c>
      <c r="AE2769" s="19">
        <v>0.37224473344394898</v>
      </c>
      <c r="AF2769" s="87">
        <v>55.001705393020501</v>
      </c>
      <c r="AG2769" s="19">
        <v>2.8129889251431498E-3</v>
      </c>
      <c r="AH2769" s="51">
        <v>-1.51752209931146</v>
      </c>
      <c r="AI2769" s="19">
        <v>2.9942477187432801E-2</v>
      </c>
      <c r="AJ2769" s="51">
        <v>16.721164925751498</v>
      </c>
      <c r="AK2769" s="19">
        <v>1.84346550000133</v>
      </c>
      <c r="AL2769" s="19">
        <v>9.5162748450093204E-2</v>
      </c>
      <c r="AM2769" s="51">
        <v>157.33284653839701</v>
      </c>
      <c r="AN2769" s="15"/>
      <c r="AO2769" s="22">
        <v>4.4921690874616602E-2</v>
      </c>
      <c r="AP2769" s="22">
        <v>-8.5012548145605299E-2</v>
      </c>
      <c r="AQ2769" s="22">
        <v>0.120305630665825</v>
      </c>
      <c r="AR2769" s="22">
        <v>-0.10050189463348901</v>
      </c>
      <c r="AS2769" s="20">
        <v>9</v>
      </c>
      <c r="AT2769" s="20">
        <v>3</v>
      </c>
      <c r="AU2769" s="20">
        <v>7</v>
      </c>
      <c r="AV2769" s="21">
        <v>5</v>
      </c>
      <c r="AW2769" s="15"/>
      <c r="AX2769" s="25">
        <v>0.23795954679633699</v>
      </c>
      <c r="AY2769" s="26">
        <v>0.741851317495275</v>
      </c>
      <c r="AZ2769" s="26">
        <v>1.4530334973515</v>
      </c>
      <c r="BA2769" s="26">
        <v>1.0287261012144899</v>
      </c>
      <c r="BB2769" s="85">
        <v>2.4380359450988199E-2</v>
      </c>
      <c r="BC2769" s="88">
        <v>-27.3756637078768</v>
      </c>
      <c r="BD2769" s="18">
        <v>43881</v>
      </c>
      <c r="BE2769" s="18">
        <v>43913</v>
      </c>
      <c r="BF2769" s="20"/>
      <c r="BG2769" s="18"/>
    </row>
    <row r="2770" spans="2:59" x14ac:dyDescent="0.25">
      <c r="B2770" s="14" t="s">
        <v>8509</v>
      </c>
      <c r="C2770" s="14" t="s">
        <v>8510</v>
      </c>
      <c r="D2770" s="14" t="s">
        <v>8495</v>
      </c>
      <c r="E2770" s="16" t="s">
        <v>47</v>
      </c>
      <c r="F2770" s="16" t="s">
        <v>431</v>
      </c>
      <c r="G2770" s="81" t="s">
        <v>115</v>
      </c>
      <c r="H2770" s="82" t="s">
        <v>2035</v>
      </c>
      <c r="I2770" s="17" t="s">
        <v>31</v>
      </c>
      <c r="J2770" s="17" t="s">
        <v>8511</v>
      </c>
      <c r="L2770" s="18">
        <v>44022</v>
      </c>
      <c r="M2770" s="83">
        <v>2751.0377999991201</v>
      </c>
      <c r="N2770" s="84">
        <v>2751.0377999991201</v>
      </c>
      <c r="O2770" s="84">
        <v>2921.4202000014502</v>
      </c>
      <c r="P2770" s="85">
        <f t="shared" si="43"/>
        <v>0.94167822896471876</v>
      </c>
      <c r="Q2770" s="18">
        <v>43881</v>
      </c>
      <c r="R2770" s="86">
        <v>10806374.294</v>
      </c>
      <c r="S2770" s="86">
        <v>11818810.337453101</v>
      </c>
      <c r="T2770" s="15"/>
      <c r="U2770" s="19">
        <v>1.56648365373258E-2</v>
      </c>
      <c r="V2770" s="51">
        <v>1.6083965690995701</v>
      </c>
      <c r="W2770" s="19">
        <v>5.1889561142161297E-2</v>
      </c>
      <c r="X2770" s="51">
        <v>5.97787336528563</v>
      </c>
      <c r="Y2770" s="19">
        <v>-4.7656995238867196E-3</v>
      </c>
      <c r="Z2770" s="51">
        <v>18.855103505862601</v>
      </c>
      <c r="AA2770" s="19">
        <v>0.19161571471340699</v>
      </c>
      <c r="AB2770" s="51">
        <v>39.738238374528002</v>
      </c>
      <c r="AC2770" s="19">
        <v>0.286845286696916</v>
      </c>
      <c r="AD2770" s="51">
        <v>52.970384167973002</v>
      </c>
      <c r="AE2770" s="19">
        <v>0.40918481852917499</v>
      </c>
      <c r="AF2770" s="87">
        <v>58.695713901543101</v>
      </c>
      <c r="AG2770" s="19">
        <v>3.0596362357755398E-3</v>
      </c>
      <c r="AH2770" s="51">
        <v>-1.49285736824822</v>
      </c>
      <c r="AI2770" s="19">
        <v>3.4816955583664801E-2</v>
      </c>
      <c r="AJ2770" s="51">
        <v>17.208612765360201</v>
      </c>
      <c r="AK2770" s="19">
        <v>1.7510378000000499</v>
      </c>
      <c r="AL2770" s="19">
        <v>9.2019224352116E-2</v>
      </c>
      <c r="AM2770" s="51">
        <v>148.09007653826799</v>
      </c>
      <c r="AN2770" s="15"/>
      <c r="AO2770" s="22">
        <v>4.4947392287212999E-2</v>
      </c>
      <c r="AP2770" s="22">
        <v>-8.4945059540623299E-2</v>
      </c>
      <c r="AQ2770" s="22">
        <v>0.12085459890659001</v>
      </c>
      <c r="AR2770" s="22">
        <v>-9.9815863019175596E-2</v>
      </c>
      <c r="AS2770" s="20">
        <v>9</v>
      </c>
      <c r="AT2770" s="20">
        <v>3</v>
      </c>
      <c r="AU2770" s="20">
        <v>7</v>
      </c>
      <c r="AV2770" s="21">
        <v>5</v>
      </c>
      <c r="AW2770" s="15"/>
      <c r="AX2770" s="25">
        <v>0.237954279111873</v>
      </c>
      <c r="AY2770" s="26">
        <v>0.78219366277517099</v>
      </c>
      <c r="AZ2770" s="26">
        <v>1.4918768301486101</v>
      </c>
      <c r="BA2770" s="26">
        <v>1.0860360793722099</v>
      </c>
      <c r="BB2770" s="85">
        <v>2.4380882420082298E-2</v>
      </c>
      <c r="BC2770" s="88">
        <v>-27.318490506819199</v>
      </c>
      <c r="BD2770" s="18">
        <v>43881</v>
      </c>
      <c r="BE2770" s="18">
        <v>43913</v>
      </c>
      <c r="BF2770" s="20"/>
      <c r="BG2770" s="18"/>
    </row>
    <row r="2771" spans="2:59" x14ac:dyDescent="0.25">
      <c r="B2771" s="14" t="s">
        <v>8512</v>
      </c>
      <c r="C2771" s="14" t="s">
        <v>8513</v>
      </c>
      <c r="D2771" s="14" t="s">
        <v>8495</v>
      </c>
      <c r="E2771" s="16" t="s">
        <v>51</v>
      </c>
      <c r="F2771" s="16" t="s">
        <v>431</v>
      </c>
      <c r="G2771" s="81" t="s">
        <v>115</v>
      </c>
      <c r="H2771" s="82" t="s">
        <v>2035</v>
      </c>
      <c r="I2771" s="17" t="s">
        <v>31</v>
      </c>
      <c r="J2771" s="17" t="s">
        <v>8514</v>
      </c>
      <c r="L2771" s="18">
        <v>44022</v>
      </c>
      <c r="M2771" s="83">
        <v>2677.56670000032</v>
      </c>
      <c r="N2771" s="84">
        <v>2677.56670000032</v>
      </c>
      <c r="O2771" s="84">
        <v>2857.03660000116</v>
      </c>
      <c r="P2771" s="85">
        <f t="shared" si="43"/>
        <v>0.93718319884289647</v>
      </c>
      <c r="Q2771" s="18">
        <v>43881</v>
      </c>
      <c r="R2771" s="86">
        <v>5127637.7220000001</v>
      </c>
      <c r="S2771" s="86">
        <v>5175146.9851874998</v>
      </c>
      <c r="T2771" s="15"/>
      <c r="U2771" s="19">
        <v>1.5630418813088898E-2</v>
      </c>
      <c r="V2771" s="51">
        <v>1.6049547966758799</v>
      </c>
      <c r="W2771" s="19">
        <v>5.0819257547118503E-2</v>
      </c>
      <c r="X2771" s="51">
        <v>5.8708430057813503</v>
      </c>
      <c r="Y2771" s="19">
        <v>-1.08935311682217E-2</v>
      </c>
      <c r="Z2771" s="51">
        <v>18.2423203414364</v>
      </c>
      <c r="AA2771" s="19">
        <v>0.17741746256448099</v>
      </c>
      <c r="AB2771" s="51">
        <v>38.318413159635398</v>
      </c>
      <c r="AC2771" s="19">
        <v>0.25581733802770001</v>
      </c>
      <c r="AD2771" s="51">
        <v>49.8675893010222</v>
      </c>
      <c r="AE2771" s="19">
        <v>0.35823214776988599</v>
      </c>
      <c r="AF2771" s="87">
        <v>53.600446825614199</v>
      </c>
      <c r="AG2771" s="19">
        <v>2.7193520800210501E-3</v>
      </c>
      <c r="AH2771" s="51">
        <v>-1.52688578382367</v>
      </c>
      <c r="AI2771" s="19">
        <v>2.8096456275307002E-2</v>
      </c>
      <c r="AJ2771" s="51">
        <v>16.536562834517099</v>
      </c>
      <c r="AK2771" s="19">
        <v>1.67756670000032</v>
      </c>
      <c r="AL2771" s="19">
        <v>8.9450863946694895E-2</v>
      </c>
      <c r="AM2771" s="51">
        <v>140.74296653829501</v>
      </c>
      <c r="AN2771" s="15"/>
      <c r="AO2771" s="22">
        <v>4.4911930623129599E-2</v>
      </c>
      <c r="AP2771" s="22">
        <v>-8.5038219589478103E-2</v>
      </c>
      <c r="AQ2771" s="22">
        <v>0.11999082087277201</v>
      </c>
      <c r="AR2771" s="22">
        <v>-0.100762393120094</v>
      </c>
      <c r="AS2771" s="20">
        <v>9</v>
      </c>
      <c r="AT2771" s="20">
        <v>3</v>
      </c>
      <c r="AU2771" s="20">
        <v>7</v>
      </c>
      <c r="AV2771" s="21">
        <v>5</v>
      </c>
      <c r="AW2771" s="15"/>
      <c r="AX2771" s="25">
        <v>0.23795917826238999</v>
      </c>
      <c r="AY2771" s="26">
        <v>0.72579404114094404</v>
      </c>
      <c r="AZ2771" s="26">
        <v>1.4375963907532401</v>
      </c>
      <c r="BA2771" s="26">
        <v>1.0059529971185801</v>
      </c>
      <c r="BB2771" s="85">
        <v>2.4379906068679701E-2</v>
      </c>
      <c r="BC2771" s="88">
        <v>-27.3973739084031</v>
      </c>
      <c r="BD2771" s="18">
        <v>43881</v>
      </c>
      <c r="BE2771" s="18">
        <v>43913</v>
      </c>
      <c r="BF2771" s="20"/>
      <c r="BG2771" s="18"/>
    </row>
    <row r="2772" spans="2:59" x14ac:dyDescent="0.25">
      <c r="B2772" s="14" t="s">
        <v>8515</v>
      </c>
      <c r="C2772" s="14" t="s">
        <v>8516</v>
      </c>
      <c r="D2772" s="14" t="s">
        <v>8495</v>
      </c>
      <c r="E2772" s="16" t="s">
        <v>55</v>
      </c>
      <c r="F2772" s="16" t="s">
        <v>431</v>
      </c>
      <c r="G2772" s="81" t="s">
        <v>115</v>
      </c>
      <c r="H2772" s="82" t="s">
        <v>2035</v>
      </c>
      <c r="I2772" s="17" t="s">
        <v>31</v>
      </c>
      <c r="J2772" s="17" t="s">
        <v>8517</v>
      </c>
      <c r="L2772" s="18">
        <v>44022</v>
      </c>
      <c r="M2772" s="83">
        <v>2661.5529999993701</v>
      </c>
      <c r="N2772" s="84">
        <v>2661.5529999993701</v>
      </c>
      <c r="O2772" s="84">
        <v>2836.0461000017799</v>
      </c>
      <c r="P2772" s="85">
        <f t="shared" si="43"/>
        <v>0.93847310874026335</v>
      </c>
      <c r="Q2772" s="18">
        <v>43881</v>
      </c>
      <c r="R2772" s="86">
        <v>9930153.4189999998</v>
      </c>
      <c r="S2772" s="86">
        <v>11155636.9299531</v>
      </c>
      <c r="T2772" s="15"/>
      <c r="U2772" s="19">
        <v>1.5640320518286899E-2</v>
      </c>
      <c r="V2772" s="51">
        <v>1.60594496719568</v>
      </c>
      <c r="W2772" s="19">
        <v>5.1126792195645997E-2</v>
      </c>
      <c r="X2772" s="51">
        <v>5.9015964706341002</v>
      </c>
      <c r="Y2772" s="19">
        <v>-9.1359457765065599E-3</v>
      </c>
      <c r="Z2772" s="51">
        <v>18.418078880611599</v>
      </c>
      <c r="AA2772" s="19">
        <v>0.18163412638939899</v>
      </c>
      <c r="AB2772" s="51">
        <v>38.740079542098101</v>
      </c>
      <c r="AC2772" s="19">
        <v>0.26482251944631602</v>
      </c>
      <c r="AD2772" s="51">
        <v>50.768107442883803</v>
      </c>
      <c r="AE2772" s="19">
        <v>0.37286447484802898</v>
      </c>
      <c r="AF2772" s="87">
        <v>55.063679533428498</v>
      </c>
      <c r="AG2772" s="19">
        <v>2.8171385147288701E-3</v>
      </c>
      <c r="AH2772" s="51">
        <v>-1.51710714035289</v>
      </c>
      <c r="AI2772" s="19">
        <v>3.0023772700587901E-2</v>
      </c>
      <c r="AJ2772" s="51">
        <v>16.7292944770597</v>
      </c>
      <c r="AK2772" s="19">
        <v>1.66155299999751</v>
      </c>
      <c r="AL2772" s="19">
        <v>8.8882535075826996E-2</v>
      </c>
      <c r="AM2772" s="51">
        <v>139.14159653801499</v>
      </c>
      <c r="AN2772" s="15"/>
      <c r="AO2772" s="22">
        <v>4.4922152841536403E-2</v>
      </c>
      <c r="AP2772" s="22">
        <v>-8.5011448883014998E-2</v>
      </c>
      <c r="AQ2772" s="22">
        <v>0.120319511403068</v>
      </c>
      <c r="AR2772" s="22">
        <v>-0.100490410464845</v>
      </c>
      <c r="AS2772" s="20">
        <v>9</v>
      </c>
      <c r="AT2772" s="20">
        <v>3</v>
      </c>
      <c r="AU2772" s="20">
        <v>7</v>
      </c>
      <c r="AV2772" s="21">
        <v>5</v>
      </c>
      <c r="AW2772" s="15"/>
      <c r="AX2772" s="25">
        <v>0.23795956750254799</v>
      </c>
      <c r="AY2772" s="26">
        <v>0.74255885771253805</v>
      </c>
      <c r="AZ2772" s="26">
        <v>1.4537133783760501</v>
      </c>
      <c r="BA2772" s="26">
        <v>1.0297299850917601</v>
      </c>
      <c r="BB2772" s="85">
        <v>2.4380379778485801E-2</v>
      </c>
      <c r="BC2772" s="88">
        <v>-27.374706638307501</v>
      </c>
      <c r="BD2772" s="18">
        <v>43881</v>
      </c>
      <c r="BE2772" s="18">
        <v>43913</v>
      </c>
      <c r="BF2772" s="20"/>
      <c r="BG2772" s="18"/>
    </row>
    <row r="2773" spans="2:59" x14ac:dyDescent="0.25">
      <c r="B2773" s="14" t="s">
        <v>8518</v>
      </c>
      <c r="C2773" s="14" t="s">
        <v>8519</v>
      </c>
      <c r="D2773" s="14" t="s">
        <v>8495</v>
      </c>
      <c r="E2773" s="16" t="s">
        <v>458</v>
      </c>
      <c r="F2773" s="16" t="s">
        <v>431</v>
      </c>
      <c r="G2773" s="81" t="s">
        <v>115</v>
      </c>
      <c r="H2773" s="82" t="s">
        <v>2035</v>
      </c>
      <c r="I2773" s="17" t="s">
        <v>31</v>
      </c>
      <c r="J2773" s="17" t="s">
        <v>8520</v>
      </c>
      <c r="L2773" s="18">
        <v>44022</v>
      </c>
      <c r="M2773" s="83">
        <v>2360.2314999997602</v>
      </c>
      <c r="N2773" s="84">
        <v>2360.2314999997602</v>
      </c>
      <c r="O2773" s="84">
        <v>2504.4792000018101</v>
      </c>
      <c r="P2773" s="85">
        <f t="shared" si="43"/>
        <v>0.94240411339732999</v>
      </c>
      <c r="Q2773" s="18">
        <v>43881</v>
      </c>
      <c r="R2773" s="86">
        <v>1426408.9350000001</v>
      </c>
      <c r="S2773" s="86">
        <v>1624448.3381679701</v>
      </c>
      <c r="T2773" s="15"/>
      <c r="U2773" s="19">
        <v>1.5670386008423499E-2</v>
      </c>
      <c r="V2773" s="51">
        <v>1.60895151620934</v>
      </c>
      <c r="W2773" s="19">
        <v>5.2062022066820597E-2</v>
      </c>
      <c r="X2773" s="51">
        <v>5.9951194577515698</v>
      </c>
      <c r="Y2773" s="19">
        <v>-3.77536324867833E-3</v>
      </c>
      <c r="Z2773" s="51">
        <v>18.9541371333762</v>
      </c>
      <c r="AA2773" s="19">
        <v>0.19454169247736</v>
      </c>
      <c r="AB2773" s="51">
        <v>40.030836150923299</v>
      </c>
      <c r="AC2773" s="19">
        <v>0.29258775275957299</v>
      </c>
      <c r="AD2773" s="51">
        <v>53.544630774238598</v>
      </c>
      <c r="AE2773" s="19">
        <v>0.41830717965087399</v>
      </c>
      <c r="AF2773" s="87">
        <v>59.607950013713001</v>
      </c>
      <c r="AG2773" s="19">
        <v>3.1144498716457699E-3</v>
      </c>
      <c r="AH2773" s="51">
        <v>-1.4873760046611999</v>
      </c>
      <c r="AI2773" s="19">
        <v>3.5903255247831098E-2</v>
      </c>
      <c r="AJ2773" s="51">
        <v>17.317242731776801</v>
      </c>
      <c r="AK2773" s="19">
        <v>1.3602314999978999</v>
      </c>
      <c r="AL2773" s="19">
        <v>0.116549607711931</v>
      </c>
      <c r="AM2773" s="51">
        <v>142.32118324842301</v>
      </c>
      <c r="AN2773" s="15"/>
      <c r="AO2773" s="22">
        <v>4.4953115211683298E-2</v>
      </c>
      <c r="AP2773" s="22">
        <v>-8.4930035032884904E-2</v>
      </c>
      <c r="AQ2773" s="22">
        <v>0.12131902441251401</v>
      </c>
      <c r="AR2773" s="22">
        <v>-9.9663357322278906E-2</v>
      </c>
      <c r="AS2773" s="20">
        <v>9</v>
      </c>
      <c r="AT2773" s="20">
        <v>3</v>
      </c>
      <c r="AU2773" s="20">
        <v>7</v>
      </c>
      <c r="AV2773" s="21">
        <v>5</v>
      </c>
      <c r="AW2773" s="15"/>
      <c r="AX2773" s="25">
        <v>0.237961145151348</v>
      </c>
      <c r="AY2773" s="26">
        <v>0.79386089511353897</v>
      </c>
      <c r="AZ2773" s="26">
        <v>1.50302777336219</v>
      </c>
      <c r="BA2773" s="26">
        <v>1.1026313471684299</v>
      </c>
      <c r="BB2773" s="85">
        <v>2.4381861300535101E-2</v>
      </c>
      <c r="BC2773" s="88">
        <v>-27.3057767858845</v>
      </c>
      <c r="BD2773" s="18">
        <v>43881</v>
      </c>
      <c r="BE2773" s="18">
        <v>43913</v>
      </c>
      <c r="BF2773" s="20"/>
      <c r="BG2773" s="18"/>
    </row>
    <row r="2774" spans="2:59" x14ac:dyDescent="0.25">
      <c r="B2774" s="14" t="s">
        <v>8521</v>
      </c>
      <c r="C2774" s="14" t="s">
        <v>8522</v>
      </c>
      <c r="D2774" s="14" t="s">
        <v>8495</v>
      </c>
      <c r="E2774" s="16" t="s">
        <v>59</v>
      </c>
      <c r="F2774" s="16" t="s">
        <v>431</v>
      </c>
      <c r="G2774" s="81" t="s">
        <v>115</v>
      </c>
      <c r="H2774" s="82" t="s">
        <v>2035</v>
      </c>
      <c r="I2774" s="17" t="s">
        <v>31</v>
      </c>
      <c r="J2774" s="17" t="s">
        <v>8523</v>
      </c>
      <c r="L2774" s="18">
        <v>44022</v>
      </c>
      <c r="M2774" s="83">
        <v>1594.07029999979</v>
      </c>
      <c r="N2774" s="84">
        <v>1594.07029999979</v>
      </c>
      <c r="O2774" s="84">
        <v>1696.7145000006999</v>
      </c>
      <c r="P2774" s="85">
        <f t="shared" si="43"/>
        <v>0.93950414168036667</v>
      </c>
      <c r="Q2774" s="18">
        <v>43881</v>
      </c>
      <c r="R2774" s="86">
        <v>1169449.8759999999</v>
      </c>
      <c r="S2774" s="86">
        <v>620183.75985449203</v>
      </c>
      <c r="T2774" s="15"/>
      <c r="U2774" s="19">
        <v>1.5648192942535399E-2</v>
      </c>
      <c r="V2774" s="51">
        <v>1.6067322096205301</v>
      </c>
      <c r="W2774" s="19">
        <v>5.13723794756515E-2</v>
      </c>
      <c r="X2774" s="51">
        <v>5.9261551986346603</v>
      </c>
      <c r="Y2774" s="19">
        <v>-7.7305832201091098E-3</v>
      </c>
      <c r="Z2774" s="51">
        <v>18.558615136251301</v>
      </c>
      <c r="AA2774" s="19">
        <v>0.19621064085193199</v>
      </c>
      <c r="AB2774" s="51">
        <v>40.197730988380499</v>
      </c>
      <c r="AC2774" s="19">
        <v>0.31220801777992202</v>
      </c>
      <c r="AD2774" s="51">
        <v>55.506657276244397</v>
      </c>
      <c r="AE2774" s="19">
        <v>0.43525321648106902</v>
      </c>
      <c r="AF2774" s="87">
        <v>61.302553696732502</v>
      </c>
      <c r="AG2774" s="19">
        <v>2.8952447246410901E-3</v>
      </c>
      <c r="AH2774" s="51">
        <v>-1.5092965193616701</v>
      </c>
      <c r="AI2774" s="19">
        <v>3.1565015076921603E-2</v>
      </c>
      <c r="AJ2774" s="51">
        <v>16.883418714685799</v>
      </c>
      <c r="AK2774" s="19">
        <v>0.59407029999943906</v>
      </c>
      <c r="AL2774" s="19">
        <v>0.10007420823065299</v>
      </c>
      <c r="AM2774" s="51">
        <v>54.2924260860309</v>
      </c>
      <c r="AN2774" s="15"/>
      <c r="AO2774" s="22">
        <v>4.4930260555702303E-2</v>
      </c>
      <c r="AP2774" s="22">
        <v>-8.4990039108524804E-2</v>
      </c>
      <c r="AQ2774" s="22">
        <v>0.122807017543964</v>
      </c>
      <c r="AR2774" s="22">
        <v>-0.100273250500322</v>
      </c>
      <c r="AS2774" s="20">
        <v>9</v>
      </c>
      <c r="AT2774" s="20">
        <v>3</v>
      </c>
      <c r="AU2774" s="20">
        <v>7</v>
      </c>
      <c r="AV2774" s="21">
        <v>5</v>
      </c>
      <c r="AW2774" s="15"/>
      <c r="AX2774" s="25">
        <v>0.23800164896616499</v>
      </c>
      <c r="AY2774" s="26">
        <v>0.80116176382216497</v>
      </c>
      <c r="AZ2774" s="26">
        <v>1.50940801502475</v>
      </c>
      <c r="BA2774" s="26">
        <v>1.1124374995761199</v>
      </c>
      <c r="BB2774" s="85">
        <v>2.4385150959497E-2</v>
      </c>
      <c r="BC2774" s="88">
        <v>-27.356605958135301</v>
      </c>
      <c r="BD2774" s="18">
        <v>43881</v>
      </c>
      <c r="BE2774" s="18">
        <v>43913</v>
      </c>
      <c r="BF2774" s="20"/>
      <c r="BG2774" s="18"/>
    </row>
    <row r="2775" spans="2:59" x14ac:dyDescent="0.25">
      <c r="B2775" s="14" t="s">
        <v>8524</v>
      </c>
      <c r="C2775" s="14" t="s">
        <v>8525</v>
      </c>
      <c r="D2775" s="14" t="s">
        <v>8495</v>
      </c>
      <c r="E2775" s="16" t="s">
        <v>320</v>
      </c>
      <c r="F2775" s="16" t="s">
        <v>431</v>
      </c>
      <c r="G2775" s="81" t="s">
        <v>115</v>
      </c>
      <c r="H2775" s="82" t="s">
        <v>2035</v>
      </c>
      <c r="I2775" s="17" t="s">
        <v>31</v>
      </c>
      <c r="J2775" s="17" t="s">
        <v>8526</v>
      </c>
      <c r="L2775" s="18">
        <v>44022</v>
      </c>
      <c r="M2775" s="83">
        <v>1607.1707000005999</v>
      </c>
      <c r="N2775" s="84">
        <v>1607.1707000005999</v>
      </c>
      <c r="O2775" s="84">
        <v>1703.23399999924</v>
      </c>
      <c r="P2775" s="85">
        <f t="shared" si="43"/>
        <v>0.94359947018514012</v>
      </c>
      <c r="Q2775" s="18">
        <v>43881</v>
      </c>
      <c r="R2775" s="86">
        <v>171.101</v>
      </c>
      <c r="S2775" s="86">
        <v>158.11339694666901</v>
      </c>
      <c r="T2775" s="15"/>
      <c r="U2775" s="19">
        <v>1.56773080270796E-2</v>
      </c>
      <c r="V2775" s="51">
        <v>1.6096437180749501</v>
      </c>
      <c r="W2775" s="19">
        <v>5.23399374014843E-2</v>
      </c>
      <c r="X2775" s="51">
        <v>6.0229109912179402</v>
      </c>
      <c r="Y2775" s="19">
        <v>-2.1635911589328299E-3</v>
      </c>
      <c r="Z2775" s="51">
        <v>19.115314342343499</v>
      </c>
      <c r="AA2775" s="19">
        <v>0.19862276688043501</v>
      </c>
      <c r="AB2775" s="51">
        <v>40.438943591201699</v>
      </c>
      <c r="AC2775" s="19">
        <v>0.30095039429230402</v>
      </c>
      <c r="AD2775" s="51">
        <v>54.380894927482601</v>
      </c>
      <c r="AE2775" s="19">
        <v>0.43016796415380698</v>
      </c>
      <c r="AF2775" s="87">
        <v>60.794028464006303</v>
      </c>
      <c r="AG2775" s="19">
        <v>3.21894834996783E-3</v>
      </c>
      <c r="AH2775" s="51">
        <v>-1.47692615682899</v>
      </c>
      <c r="AI2775" s="19">
        <v>3.7648634481229203E-2</v>
      </c>
      <c r="AJ2775" s="51">
        <v>17.491780655109299</v>
      </c>
      <c r="AK2775" s="19">
        <v>0.60717070000129802</v>
      </c>
      <c r="AL2775" s="19">
        <v>0.124889512215304</v>
      </c>
      <c r="AM2775" s="51">
        <v>63.451919927611002</v>
      </c>
      <c r="AN2775" s="15"/>
      <c r="AO2775" s="22">
        <v>4.4968928752496098E-2</v>
      </c>
      <c r="AP2775" s="22">
        <v>-8.4906200368131998E-2</v>
      </c>
      <c r="AQ2775" s="22">
        <v>0.121639378343389</v>
      </c>
      <c r="AR2775" s="22">
        <v>-9.9403850664239193E-2</v>
      </c>
      <c r="AS2775" s="20">
        <v>9</v>
      </c>
      <c r="AT2775" s="20">
        <v>3</v>
      </c>
      <c r="AU2775" s="20">
        <v>7</v>
      </c>
      <c r="AV2775" s="21">
        <v>5</v>
      </c>
      <c r="AW2775" s="15"/>
      <c r="AX2775" s="25">
        <v>0.23796444461069799</v>
      </c>
      <c r="AY2775" s="26">
        <v>0.810038309828087</v>
      </c>
      <c r="AZ2775" s="26">
        <v>1.51858250266378</v>
      </c>
      <c r="BA2775" s="26">
        <v>1.1256565144758499</v>
      </c>
      <c r="BB2775" s="85">
        <v>2.43826081301813E-2</v>
      </c>
      <c r="BC2775" s="88">
        <v>-27.287013998022299</v>
      </c>
      <c r="BD2775" s="18">
        <v>43881</v>
      </c>
      <c r="BE2775" s="18">
        <v>43913</v>
      </c>
      <c r="BF2775" s="20"/>
      <c r="BG2775" s="18"/>
    </row>
    <row r="2776" spans="2:59" x14ac:dyDescent="0.25">
      <c r="B2776" s="14" t="s">
        <v>8527</v>
      </c>
      <c r="C2776" s="14" t="s">
        <v>8528</v>
      </c>
      <c r="D2776" s="14" t="s">
        <v>8529</v>
      </c>
      <c r="E2776" s="16" t="s">
        <v>36</v>
      </c>
      <c r="F2776" s="16" t="s">
        <v>431</v>
      </c>
      <c r="G2776" s="81" t="s">
        <v>115</v>
      </c>
      <c r="H2776" s="82" t="s">
        <v>173</v>
      </c>
      <c r="I2776" s="17" t="s">
        <v>31</v>
      </c>
      <c r="J2776" s="17" t="s">
        <v>8530</v>
      </c>
      <c r="L2776" s="18">
        <v>44022</v>
      </c>
      <c r="M2776" s="83">
        <v>1279.7587000001199</v>
      </c>
      <c r="N2776" s="84">
        <v>1279.7587000001199</v>
      </c>
      <c r="O2776" s="84">
        <v>1371.64629999921</v>
      </c>
      <c r="P2776" s="85">
        <f t="shared" si="43"/>
        <v>0.9330092604783442</v>
      </c>
      <c r="Q2776" s="18">
        <v>43747</v>
      </c>
      <c r="R2776" s="86">
        <v>1079263.3149999999</v>
      </c>
      <c r="S2776" s="86">
        <v>1445188.7143671899</v>
      </c>
      <c r="T2776" s="15"/>
      <c r="U2776" s="19">
        <v>-6.5165112573595295E-4</v>
      </c>
      <c r="V2776" s="51">
        <v>-2.3252197206602401E-2</v>
      </c>
      <c r="W2776" s="19">
        <v>3.2541434502491001E-2</v>
      </c>
      <c r="X2776" s="51">
        <v>4.04306070131861</v>
      </c>
      <c r="Y2776" s="19">
        <v>-3.3649824865278802E-2</v>
      </c>
      <c r="Z2776" s="51">
        <v>15.9666909717198</v>
      </c>
      <c r="AA2776" s="19">
        <v>-3.0965872284468801E-2</v>
      </c>
      <c r="AB2776" s="51">
        <v>17.480079674714901</v>
      </c>
      <c r="AC2776" s="19">
        <v>5.97674117216229E-2</v>
      </c>
      <c r="AD2776" s="51">
        <v>30.2625966704218</v>
      </c>
      <c r="AE2776" s="19">
        <v>6.8578251584767699E-2</v>
      </c>
      <c r="AF2776" s="87">
        <v>24.6350572070805</v>
      </c>
      <c r="AG2776" s="19">
        <v>4.7098372961045199E-3</v>
      </c>
      <c r="AH2776" s="51">
        <v>-1.32783726221533</v>
      </c>
      <c r="AI2776" s="19">
        <v>-2.84690971002419E-2</v>
      </c>
      <c r="AJ2776" s="51">
        <v>10.8800074969768</v>
      </c>
      <c r="AK2776" s="19">
        <v>0.25699452907807402</v>
      </c>
      <c r="AL2776" s="19">
        <v>2.3475144655094499E-2</v>
      </c>
      <c r="AM2776" s="51">
        <v>44.562607838481199</v>
      </c>
      <c r="AN2776" s="15"/>
      <c r="AO2776" s="22">
        <v>2.1088256717121098E-2</v>
      </c>
      <c r="AP2776" s="22">
        <v>-3.8854084044942297E-2</v>
      </c>
      <c r="AQ2776" s="22">
        <v>4.0656927767486202E-2</v>
      </c>
      <c r="AR2776" s="22">
        <v>-7.6882343833858599E-2</v>
      </c>
      <c r="AS2776" s="20">
        <v>8</v>
      </c>
      <c r="AT2776" s="20">
        <v>4</v>
      </c>
      <c r="AU2776" s="20">
        <v>7</v>
      </c>
      <c r="AV2776" s="21">
        <v>5</v>
      </c>
      <c r="AW2776" s="15"/>
      <c r="AX2776" s="25">
        <v>8.4112821904709603E-2</v>
      </c>
      <c r="AY2776" s="26">
        <v>-0.61669190773682203</v>
      </c>
      <c r="AZ2776" s="26">
        <v>0.47874677702156998</v>
      </c>
      <c r="BA2776" s="26">
        <v>-0.764455621500019</v>
      </c>
      <c r="BB2776" s="85">
        <v>8.6299725872504493E-3</v>
      </c>
      <c r="BC2776" s="88">
        <v>-16.062202041357502</v>
      </c>
      <c r="BD2776" s="18">
        <v>43747</v>
      </c>
      <c r="BE2776" s="18">
        <v>43913</v>
      </c>
      <c r="BF2776" s="20"/>
      <c r="BG2776" s="18"/>
    </row>
    <row r="2777" spans="2:59" x14ac:dyDescent="0.25">
      <c r="B2777" s="14" t="s">
        <v>8531</v>
      </c>
      <c r="C2777" s="14" t="s">
        <v>8532</v>
      </c>
      <c r="D2777" s="14" t="s">
        <v>8529</v>
      </c>
      <c r="E2777" s="16" t="s">
        <v>435</v>
      </c>
      <c r="F2777" s="16" t="s">
        <v>431</v>
      </c>
      <c r="G2777" s="81" t="s">
        <v>115</v>
      </c>
      <c r="H2777" s="82" t="s">
        <v>173</v>
      </c>
      <c r="I2777" s="17" t="s">
        <v>31</v>
      </c>
      <c r="J2777" s="17" t="s">
        <v>8533</v>
      </c>
      <c r="L2777" s="18">
        <v>44022</v>
      </c>
      <c r="M2777" s="83">
        <v>1203.50879999995</v>
      </c>
      <c r="N2777" s="84">
        <v>1203.50879999995</v>
      </c>
      <c r="O2777" s="84">
        <v>1279.85940000042</v>
      </c>
      <c r="P2777" s="85">
        <f t="shared" si="43"/>
        <v>0.9403445409703246</v>
      </c>
      <c r="Q2777" s="18">
        <v>43747</v>
      </c>
      <c r="R2777" s="86">
        <v>118.348</v>
      </c>
      <c r="S2777" s="86">
        <v>119.210370229006</v>
      </c>
      <c r="T2777" s="15"/>
      <c r="U2777" s="19">
        <v>-6.2486438764608498E-4</v>
      </c>
      <c r="V2777" s="51">
        <v>-2.05735233976156E-2</v>
      </c>
      <c r="W2777" s="19">
        <v>3.3363353742970503E-2</v>
      </c>
      <c r="X2777" s="51">
        <v>4.12525262536656</v>
      </c>
      <c r="Y2777" s="19">
        <v>-2.8724290536047199E-2</v>
      </c>
      <c r="Z2777" s="51">
        <v>16.4592444046575</v>
      </c>
      <c r="AA2777" s="19">
        <v>-2.0614231107174402E-2</v>
      </c>
      <c r="AB2777" s="51">
        <v>18.5152437924407</v>
      </c>
      <c r="AC2777" s="19">
        <v>8.1376417234423598E-2</v>
      </c>
      <c r="AD2777" s="51">
        <v>32.4234972217237</v>
      </c>
      <c r="AE2777" s="19">
        <v>9.9673855658766103E-2</v>
      </c>
      <c r="AF2777" s="87">
        <v>27.744617614487701</v>
      </c>
      <c r="AG2777" s="19">
        <v>4.9590420603635704E-3</v>
      </c>
      <c r="AH2777" s="51">
        <v>-1.3029167857894199</v>
      </c>
      <c r="AI2777" s="19">
        <v>-2.3217071719955101E-2</v>
      </c>
      <c r="AJ2777" s="51">
        <v>11.4052100349945</v>
      </c>
      <c r="AK2777" s="19">
        <v>0.203508799999254</v>
      </c>
      <c r="AL2777" s="19">
        <v>3.83318920867168E-2</v>
      </c>
      <c r="AM2777" s="51">
        <v>14.4374660185276</v>
      </c>
      <c r="AN2777" s="15"/>
      <c r="AO2777" s="22">
        <v>2.1122033347637601E-2</v>
      </c>
      <c r="AP2777" s="22">
        <v>-3.8819705945570597E-2</v>
      </c>
      <c r="AQ2777" s="22">
        <v>4.15305390561116E-2</v>
      </c>
      <c r="AR2777" s="22">
        <v>-7.6140126547252301E-2</v>
      </c>
      <c r="AS2777" s="20">
        <v>8</v>
      </c>
      <c r="AT2777" s="20">
        <v>4</v>
      </c>
      <c r="AU2777" s="20">
        <v>7</v>
      </c>
      <c r="AV2777" s="21">
        <v>5</v>
      </c>
      <c r="AW2777" s="15"/>
      <c r="AX2777" s="25">
        <v>8.4132387390418506E-2</v>
      </c>
      <c r="AY2777" s="26">
        <v>-0.50256662909396299</v>
      </c>
      <c r="AZ2777" s="26">
        <v>0.51557007155770396</v>
      </c>
      <c r="BA2777" s="26">
        <v>-0.62503383718649297</v>
      </c>
      <c r="BB2777" s="85">
        <v>8.6322926646153104E-3</v>
      </c>
      <c r="BC2777" s="88">
        <v>-15.648039151812601</v>
      </c>
      <c r="BD2777" s="18">
        <v>43747</v>
      </c>
      <c r="BE2777" s="18">
        <v>43913</v>
      </c>
      <c r="BF2777" s="20"/>
      <c r="BG2777" s="18"/>
    </row>
    <row r="2778" spans="2:59" x14ac:dyDescent="0.25">
      <c r="B2778" s="14" t="s">
        <v>8534</v>
      </c>
      <c r="C2778" s="14" t="s">
        <v>8535</v>
      </c>
      <c r="D2778" s="14" t="s">
        <v>8529</v>
      </c>
      <c r="E2778" s="16" t="s">
        <v>439</v>
      </c>
      <c r="F2778" s="16" t="s">
        <v>431</v>
      </c>
      <c r="G2778" s="81" t="s">
        <v>115</v>
      </c>
      <c r="H2778" s="82" t="s">
        <v>173</v>
      </c>
      <c r="I2778" s="17" t="s">
        <v>31</v>
      </c>
      <c r="J2778" s="17" t="s">
        <v>8536</v>
      </c>
      <c r="L2778" s="18">
        <v>44022</v>
      </c>
      <c r="M2778" s="83">
        <v>1056.88279999979</v>
      </c>
      <c r="N2778" s="84">
        <v>1056.88279999979</v>
      </c>
      <c r="O2778" s="84">
        <v>1056.88279999979</v>
      </c>
      <c r="P2778" s="85">
        <f t="shared" si="43"/>
        <v>1</v>
      </c>
      <c r="Q2778" s="18">
        <v>44022</v>
      </c>
      <c r="R2778" s="86">
        <v>0</v>
      </c>
      <c r="S2778" s="86">
        <v>0</v>
      </c>
      <c r="T2778" s="15"/>
      <c r="U2778" s="19">
        <v>0</v>
      </c>
      <c r="V2778" s="51">
        <v>4.1912915366992799E-2</v>
      </c>
      <c r="W2778" s="19">
        <v>0</v>
      </c>
      <c r="X2778" s="51">
        <v>0.78891725106586796</v>
      </c>
      <c r="Y2778" s="19">
        <v>0</v>
      </c>
      <c r="Z2778" s="51">
        <v>19.3316734582477</v>
      </c>
      <c r="AA2778" s="19">
        <v>0</v>
      </c>
      <c r="AB2778" s="51">
        <v>20.576666903158198</v>
      </c>
      <c r="AC2778" s="19">
        <v>0</v>
      </c>
      <c r="AD2778" s="51">
        <v>24.2858554982522</v>
      </c>
      <c r="AE2778" s="19">
        <v>0</v>
      </c>
      <c r="AF2778" s="87">
        <v>17.777232048596499</v>
      </c>
      <c r="AG2778" s="19">
        <v>0</v>
      </c>
      <c r="AH2778" s="51">
        <v>-1.79882099182578</v>
      </c>
      <c r="AI2778" s="19">
        <v>0</v>
      </c>
      <c r="AJ2778" s="51">
        <v>13.726917206993701</v>
      </c>
      <c r="AK2778" s="19">
        <v>5.6882799999584698E-2</v>
      </c>
      <c r="AL2778" s="19">
        <v>1.1297508541247199E-2</v>
      </c>
      <c r="AM2778" s="51">
        <v>-0.22513398143928501</v>
      </c>
      <c r="AN2778" s="15"/>
      <c r="AO2778" s="22">
        <v>0</v>
      </c>
      <c r="AP2778" s="22">
        <v>0</v>
      </c>
      <c r="AQ2778" s="22">
        <v>0</v>
      </c>
      <c r="AR2778" s="22">
        <v>0</v>
      </c>
      <c r="AS2778" s="20">
        <v>0</v>
      </c>
      <c r="AT2778" s="20">
        <v>0</v>
      </c>
      <c r="AU2778" s="20">
        <v>7</v>
      </c>
      <c r="AV2778" s="21">
        <v>5</v>
      </c>
      <c r="AW2778" s="15"/>
      <c r="AX2778" s="25">
        <v>0</v>
      </c>
      <c r="AY2778" s="26">
        <v>-115.173126170179</v>
      </c>
      <c r="AZ2778" s="26">
        <v>0.54146558877982898</v>
      </c>
      <c r="BA2778" s="26">
        <v>-15.964106449086101</v>
      </c>
      <c r="BB2778" s="85">
        <v>0</v>
      </c>
      <c r="BC2778" s="88">
        <v>0</v>
      </c>
      <c r="BD2778" s="18">
        <v>43657</v>
      </c>
      <c r="BE2778" s="18"/>
      <c r="BF2778" s="20"/>
      <c r="BG2778" s="18"/>
    </row>
    <row r="2779" spans="2:59" x14ac:dyDescent="0.25">
      <c r="B2779" s="14" t="s">
        <v>8537</v>
      </c>
      <c r="C2779" s="14" t="s">
        <v>8538</v>
      </c>
      <c r="D2779" s="14" t="s">
        <v>8529</v>
      </c>
      <c r="E2779" s="16" t="s">
        <v>43</v>
      </c>
      <c r="F2779" s="16" t="s">
        <v>431</v>
      </c>
      <c r="G2779" s="81" t="s">
        <v>115</v>
      </c>
      <c r="H2779" s="82" t="s">
        <v>173</v>
      </c>
      <c r="I2779" s="17" t="s">
        <v>31</v>
      </c>
      <c r="J2779" s="17" t="s">
        <v>8539</v>
      </c>
      <c r="L2779" s="18">
        <v>44022</v>
      </c>
      <c r="M2779" s="83">
        <v>1348.28849999979</v>
      </c>
      <c r="N2779" s="84">
        <v>1348.28849999979</v>
      </c>
      <c r="O2779" s="84">
        <v>1441.8399999998501</v>
      </c>
      <c r="P2779" s="85">
        <f t="shared" si="43"/>
        <v>0.93511658713860779</v>
      </c>
      <c r="Q2779" s="18">
        <v>43747</v>
      </c>
      <c r="R2779" s="86">
        <v>2234141.8829999999</v>
      </c>
      <c r="S2779" s="86">
        <v>2796377.6137382798</v>
      </c>
      <c r="T2779" s="15"/>
      <c r="U2779" s="19">
        <v>-6.4351309265475698E-4</v>
      </c>
      <c r="V2779" s="51">
        <v>-2.24383938984829E-2</v>
      </c>
      <c r="W2779" s="19">
        <v>3.2795342691315503E-2</v>
      </c>
      <c r="X2779" s="51">
        <v>4.0684515202010498</v>
      </c>
      <c r="Y2779" s="19">
        <v>-3.2207043278504002E-2</v>
      </c>
      <c r="Z2779" s="51">
        <v>16.110969130386401</v>
      </c>
      <c r="AA2779" s="19">
        <v>-2.8050389272721101E-2</v>
      </c>
      <c r="AB2779" s="51">
        <v>17.7716279758897</v>
      </c>
      <c r="AC2779" s="19">
        <v>6.6149768474133494E-2</v>
      </c>
      <c r="AD2779" s="51">
        <v>30.900832345680101</v>
      </c>
      <c r="AE2779" s="19">
        <v>7.8243667394417599E-2</v>
      </c>
      <c r="AF2779" s="87">
        <v>25.601598788052801</v>
      </c>
      <c r="AG2779" s="19">
        <v>4.7921609584591403E-3</v>
      </c>
      <c r="AH2779" s="51">
        <v>-1.3196048959798601</v>
      </c>
      <c r="AI2779" s="19">
        <v>-2.6938860523841899E-2</v>
      </c>
      <c r="AJ2779" s="51">
        <v>11.0330311546131</v>
      </c>
      <c r="AK2779" s="19">
        <v>0.31478770916874099</v>
      </c>
      <c r="AL2779" s="19">
        <v>2.8153168177595899E-2</v>
      </c>
      <c r="AM2779" s="51">
        <v>50.341925847576903</v>
      </c>
      <c r="AN2779" s="15"/>
      <c r="AO2779" s="22">
        <v>2.1096679422044001E-2</v>
      </c>
      <c r="AP2779" s="22">
        <v>-3.8846165781251302E-2</v>
      </c>
      <c r="AQ2779" s="22">
        <v>4.0912949072662699E-2</v>
      </c>
      <c r="AR2779" s="22">
        <v>-7.6647775348683403E-2</v>
      </c>
      <c r="AS2779" s="20">
        <v>8</v>
      </c>
      <c r="AT2779" s="20">
        <v>4</v>
      </c>
      <c r="AU2779" s="20">
        <v>7</v>
      </c>
      <c r="AV2779" s="21">
        <v>5</v>
      </c>
      <c r="AW2779" s="15"/>
      <c r="AX2779" s="25">
        <v>8.4116173900838503E-2</v>
      </c>
      <c r="AY2779" s="26">
        <v>-0.584594785823356</v>
      </c>
      <c r="AZ2779" s="26">
        <v>0.48912509938281801</v>
      </c>
      <c r="BA2779" s="26">
        <v>-0.72532765142659605</v>
      </c>
      <c r="BB2779" s="85">
        <v>8.6303947810665704E-3</v>
      </c>
      <c r="BC2779" s="88">
        <v>-15.9477473228471</v>
      </c>
      <c r="BD2779" s="18">
        <v>43747</v>
      </c>
      <c r="BE2779" s="18">
        <v>43913</v>
      </c>
      <c r="BF2779" s="20"/>
      <c r="BG2779" s="18"/>
    </row>
    <row r="2780" spans="2:59" x14ac:dyDescent="0.25">
      <c r="B2780" s="14" t="s">
        <v>8540</v>
      </c>
      <c r="C2780" s="14" t="s">
        <v>8541</v>
      </c>
      <c r="D2780" s="14" t="s">
        <v>8529</v>
      </c>
      <c r="E2780" s="16" t="s">
        <v>257</v>
      </c>
      <c r="F2780" s="16" t="s">
        <v>431</v>
      </c>
      <c r="G2780" s="81" t="s">
        <v>115</v>
      </c>
      <c r="H2780" s="82" t="s">
        <v>173</v>
      </c>
      <c r="I2780" s="17" t="s">
        <v>31</v>
      </c>
      <c r="J2780" s="17" t="s">
        <v>8542</v>
      </c>
      <c r="L2780" s="18">
        <v>44022</v>
      </c>
      <c r="M2780" s="83">
        <v>1514.4835000000901</v>
      </c>
      <c r="N2780" s="84">
        <v>1514.4835000000901</v>
      </c>
      <c r="O2780" s="84">
        <v>1608.03680000082</v>
      </c>
      <c r="P2780" s="85">
        <f t="shared" si="43"/>
        <v>0.94182141851437595</v>
      </c>
      <c r="Q2780" s="18">
        <v>43747</v>
      </c>
      <c r="R2780" s="86">
        <v>7428369.1009999998</v>
      </c>
      <c r="S2780" s="86">
        <v>8380150.8943359395</v>
      </c>
      <c r="T2780" s="15"/>
      <c r="U2780" s="19">
        <v>-6.1751886005367905E-4</v>
      </c>
      <c r="V2780" s="51">
        <v>-1.9838970638375E-2</v>
      </c>
      <c r="W2780" s="19">
        <v>3.3599974774915602E-2</v>
      </c>
      <c r="X2780" s="51">
        <v>4.1489147285610697</v>
      </c>
      <c r="Y2780" s="19">
        <v>-2.7623935157862399E-2</v>
      </c>
      <c r="Z2780" s="51">
        <v>16.569279942457801</v>
      </c>
      <c r="AA2780" s="19">
        <v>-1.87599335849882E-2</v>
      </c>
      <c r="AB2780" s="51">
        <v>18.700673544663001</v>
      </c>
      <c r="AC2780" s="19">
        <v>8.6615421196329395E-2</v>
      </c>
      <c r="AD2780" s="51">
        <v>32.947397617914199</v>
      </c>
      <c r="AE2780" s="19">
        <v>0.109432070079492</v>
      </c>
      <c r="AF2780" s="87">
        <v>28.7204390565457</v>
      </c>
      <c r="AG2780" s="19">
        <v>5.0530596818134698E-3</v>
      </c>
      <c r="AH2780" s="51">
        <v>-1.2935150236444299</v>
      </c>
      <c r="AI2780" s="19">
        <v>-2.2076958119214399E-2</v>
      </c>
      <c r="AJ2780" s="51">
        <v>11.5192213950795</v>
      </c>
      <c r="AK2780" s="19">
        <v>0.468760970972944</v>
      </c>
      <c r="AL2780" s="19">
        <v>3.9769491790139E-2</v>
      </c>
      <c r="AM2780" s="51">
        <v>65.739252027939102</v>
      </c>
      <c r="AN2780" s="15"/>
      <c r="AO2780" s="22">
        <v>2.1123188109413601E-2</v>
      </c>
      <c r="AP2780" s="22">
        <v>-3.8821117933366601E-2</v>
      </c>
      <c r="AQ2780" s="22">
        <v>4.1723783970155602E-2</v>
      </c>
      <c r="AR2780" s="22">
        <v>-7.5904378291888897E-2</v>
      </c>
      <c r="AS2780" s="20">
        <v>8</v>
      </c>
      <c r="AT2780" s="20">
        <v>4</v>
      </c>
      <c r="AU2780" s="20">
        <v>7</v>
      </c>
      <c r="AV2780" s="21">
        <v>5</v>
      </c>
      <c r="AW2780" s="15"/>
      <c r="AX2780" s="25">
        <v>8.4127516218140894E-2</v>
      </c>
      <c r="AY2780" s="26">
        <v>-0.48235317745684397</v>
      </c>
      <c r="AZ2780" s="26">
        <v>0.52218368825197103</v>
      </c>
      <c r="BA2780" s="26">
        <v>-0.60019688560259998</v>
      </c>
      <c r="BB2780" s="85">
        <v>8.6318078873137E-3</v>
      </c>
      <c r="BC2780" s="88">
        <v>-15.584276429479401</v>
      </c>
      <c r="BD2780" s="18">
        <v>43747</v>
      </c>
      <c r="BE2780" s="18">
        <v>43913</v>
      </c>
      <c r="BF2780" s="20"/>
      <c r="BG2780" s="18"/>
    </row>
    <row r="2781" spans="2:59" x14ac:dyDescent="0.25">
      <c r="B2781" s="14" t="s">
        <v>8543</v>
      </c>
      <c r="C2781" s="14" t="s">
        <v>8544</v>
      </c>
      <c r="D2781" s="14" t="s">
        <v>8529</v>
      </c>
      <c r="E2781" s="16" t="s">
        <v>47</v>
      </c>
      <c r="F2781" s="16" t="s">
        <v>431</v>
      </c>
      <c r="G2781" s="81" t="s">
        <v>115</v>
      </c>
      <c r="H2781" s="82" t="s">
        <v>173</v>
      </c>
      <c r="I2781" s="17" t="s">
        <v>31</v>
      </c>
      <c r="J2781" s="17" t="s">
        <v>8545</v>
      </c>
      <c r="L2781" s="18">
        <v>44022</v>
      </c>
      <c r="M2781" s="83">
        <v>1513.0973000004899</v>
      </c>
      <c r="N2781" s="84">
        <v>1513.0973000004899</v>
      </c>
      <c r="O2781" s="84">
        <v>1604.7536999992999</v>
      </c>
      <c r="P2781" s="85">
        <f t="shared" si="43"/>
        <v>0.9428844438876508</v>
      </c>
      <c r="Q2781" s="18">
        <v>43747</v>
      </c>
      <c r="R2781" s="86">
        <v>1967889.7320000001</v>
      </c>
      <c r="S2781" s="86">
        <v>2407400.5585624999</v>
      </c>
      <c r="T2781" s="15"/>
      <c r="U2781" s="19">
        <v>-6.1346366510406402E-4</v>
      </c>
      <c r="V2781" s="51">
        <v>-1.9433451143413501E-2</v>
      </c>
      <c r="W2781" s="19">
        <v>3.3727053487382398E-2</v>
      </c>
      <c r="X2781" s="51">
        <v>4.1616225998077399</v>
      </c>
      <c r="Y2781" s="19">
        <v>-2.68983250025485E-2</v>
      </c>
      <c r="Z2781" s="51">
        <v>16.6418409580074</v>
      </c>
      <c r="AA2781" s="19">
        <v>-1.7284994744841201E-2</v>
      </c>
      <c r="AB2781" s="51">
        <v>18.848167428688601</v>
      </c>
      <c r="AC2781" s="19">
        <v>8.9882357178867098E-2</v>
      </c>
      <c r="AD2781" s="51">
        <v>33.274091216153501</v>
      </c>
      <c r="AE2781" s="19">
        <v>0.11443814606725899</v>
      </c>
      <c r="AF2781" s="87">
        <v>29.2210466553224</v>
      </c>
      <c r="AG2781" s="19">
        <v>5.0942313228006198E-3</v>
      </c>
      <c r="AH2781" s="51">
        <v>-1.2893978595457201</v>
      </c>
      <c r="AI2781" s="19">
        <v>-2.1307096476448399E-2</v>
      </c>
      <c r="AJ2781" s="51">
        <v>11.596207559356101</v>
      </c>
      <c r="AK2781" s="19">
        <v>0.50162488587375298</v>
      </c>
      <c r="AL2781" s="19">
        <v>4.2106325117856599E-2</v>
      </c>
      <c r="AM2781" s="51">
        <v>69.025643518078098</v>
      </c>
      <c r="AN2781" s="15"/>
      <c r="AO2781" s="22">
        <v>2.11273884906404E-2</v>
      </c>
      <c r="AP2781" s="22">
        <v>-3.88171788790714E-2</v>
      </c>
      <c r="AQ2781" s="22">
        <v>4.1851914202197797E-2</v>
      </c>
      <c r="AR2781" s="22">
        <v>-7.5786990599226597E-2</v>
      </c>
      <c r="AS2781" s="20">
        <v>8</v>
      </c>
      <c r="AT2781" s="20">
        <v>4</v>
      </c>
      <c r="AU2781" s="20">
        <v>7</v>
      </c>
      <c r="AV2781" s="21">
        <v>5</v>
      </c>
      <c r="AW2781" s="15"/>
      <c r="AX2781" s="25">
        <v>8.4129468626051696E-2</v>
      </c>
      <c r="AY2781" s="26">
        <v>-0.46612590705672102</v>
      </c>
      <c r="AZ2781" s="26">
        <v>0.52743062796071205</v>
      </c>
      <c r="BA2781" s="26">
        <v>-0.580268182497093</v>
      </c>
      <c r="BB2781" s="85">
        <v>8.6320477551908009E-3</v>
      </c>
      <c r="BC2781" s="88">
        <v>-15.5267440728931</v>
      </c>
      <c r="BD2781" s="18">
        <v>43747</v>
      </c>
      <c r="BE2781" s="18">
        <v>43913</v>
      </c>
      <c r="BF2781" s="20"/>
      <c r="BG2781" s="18"/>
    </row>
    <row r="2782" spans="2:59" x14ac:dyDescent="0.25">
      <c r="B2782" s="14" t="s">
        <v>8546</v>
      </c>
      <c r="C2782" s="14" t="s">
        <v>8547</v>
      </c>
      <c r="D2782" s="14" t="s">
        <v>8529</v>
      </c>
      <c r="E2782" s="16" t="s">
        <v>51</v>
      </c>
      <c r="F2782" s="16" t="s">
        <v>431</v>
      </c>
      <c r="G2782" s="81" t="s">
        <v>115</v>
      </c>
      <c r="H2782" s="82" t="s">
        <v>173</v>
      </c>
      <c r="I2782" s="17" t="s">
        <v>31</v>
      </c>
      <c r="J2782" s="17" t="s">
        <v>8548</v>
      </c>
      <c r="L2782" s="18">
        <v>44022</v>
      </c>
      <c r="M2782" s="83">
        <v>1472.4449000004699</v>
      </c>
      <c r="N2782" s="84">
        <v>1472.4449000004699</v>
      </c>
      <c r="O2782" s="84">
        <v>1566.3429000005101</v>
      </c>
      <c r="P2782" s="85">
        <f t="shared" si="43"/>
        <v>0.9400527177031226</v>
      </c>
      <c r="Q2782" s="18">
        <v>43747</v>
      </c>
      <c r="R2782" s="86">
        <v>929652.72699999996</v>
      </c>
      <c r="S2782" s="86">
        <v>1212603.5549804701</v>
      </c>
      <c r="T2782" s="15"/>
      <c r="U2782" s="19">
        <v>-6.2435318159259601E-4</v>
      </c>
      <c r="V2782" s="51">
        <v>-2.0522402792266799E-2</v>
      </c>
      <c r="W2782" s="19">
        <v>3.33881429705798E-2</v>
      </c>
      <c r="X2782" s="51">
        <v>4.1277315481274899</v>
      </c>
      <c r="Y2782" s="19">
        <v>-2.88318781422277E-2</v>
      </c>
      <c r="Z2782" s="51">
        <v>16.448485644039501</v>
      </c>
      <c r="AA2782" s="19">
        <v>-2.1212921110418399E-2</v>
      </c>
      <c r="AB2782" s="51">
        <v>18.4553747921309</v>
      </c>
      <c r="AC2782" s="19">
        <v>8.1193035608594102E-2</v>
      </c>
      <c r="AD2782" s="51">
        <v>32.405159059097102</v>
      </c>
      <c r="AE2782" s="19">
        <v>0.10113995619947699</v>
      </c>
      <c r="AF2782" s="87">
        <v>27.891227668558699</v>
      </c>
      <c r="AG2782" s="19">
        <v>4.9844315435620999E-3</v>
      </c>
      <c r="AH2782" s="51">
        <v>-1.30037783746957</v>
      </c>
      <c r="AI2782" s="19">
        <v>-2.33584910556601E-2</v>
      </c>
      <c r="AJ2782" s="51">
        <v>11.391068101424001</v>
      </c>
      <c r="AK2782" s="19">
        <v>0.42317459550569803</v>
      </c>
      <c r="AL2782" s="19">
        <v>3.6448987413677997E-2</v>
      </c>
      <c r="AM2782" s="51">
        <v>61.180614481272599</v>
      </c>
      <c r="AN2782" s="15"/>
      <c r="AO2782" s="22">
        <v>2.11162458326726E-2</v>
      </c>
      <c r="AP2782" s="22">
        <v>-3.8827763726658297E-2</v>
      </c>
      <c r="AQ2782" s="22">
        <v>4.1510324497721698E-2</v>
      </c>
      <c r="AR2782" s="22">
        <v>-7.6100000781516394E-2</v>
      </c>
      <c r="AS2782" s="20">
        <v>8</v>
      </c>
      <c r="AT2782" s="20">
        <v>4</v>
      </c>
      <c r="AU2782" s="20">
        <v>7</v>
      </c>
      <c r="AV2782" s="21">
        <v>5</v>
      </c>
      <c r="AW2782" s="15"/>
      <c r="AX2782" s="25">
        <v>8.4124393744277798E-2</v>
      </c>
      <c r="AY2782" s="26">
        <v>-0.509342747228402</v>
      </c>
      <c r="AZ2782" s="26">
        <v>0.51345705690982901</v>
      </c>
      <c r="BA2782" s="26">
        <v>-0.633301428828418</v>
      </c>
      <c r="BB2782" s="85">
        <v>8.6314216907430793E-3</v>
      </c>
      <c r="BC2782" s="88">
        <v>-15.6800595834502</v>
      </c>
      <c r="BD2782" s="18">
        <v>43747</v>
      </c>
      <c r="BE2782" s="18">
        <v>43913</v>
      </c>
      <c r="BF2782" s="20"/>
      <c r="BG2782" s="18"/>
    </row>
    <row r="2783" spans="2:59" x14ac:dyDescent="0.25">
      <c r="B2783" s="14" t="s">
        <v>8549</v>
      </c>
      <c r="C2783" s="14" t="s">
        <v>8550</v>
      </c>
      <c r="D2783" s="14" t="s">
        <v>8529</v>
      </c>
      <c r="E2783" s="16" t="s">
        <v>55</v>
      </c>
      <c r="F2783" s="16" t="s">
        <v>431</v>
      </c>
      <c r="G2783" s="81" t="s">
        <v>115</v>
      </c>
      <c r="H2783" s="82" t="s">
        <v>173</v>
      </c>
      <c r="I2783" s="17" t="s">
        <v>31</v>
      </c>
      <c r="J2783" s="17" t="s">
        <v>8551</v>
      </c>
      <c r="L2783" s="18">
        <v>44022</v>
      </c>
      <c r="M2783" s="83">
        <v>1522.18410000019</v>
      </c>
      <c r="N2783" s="84">
        <v>1522.18410000019</v>
      </c>
      <c r="O2783" s="84">
        <v>1616.82129999995</v>
      </c>
      <c r="P2783" s="85">
        <f t="shared" si="43"/>
        <v>0.94146712441272085</v>
      </c>
      <c r="Q2783" s="18">
        <v>43747</v>
      </c>
      <c r="R2783" s="86">
        <v>2075295.287</v>
      </c>
      <c r="S2783" s="86">
        <v>2498380.5623828098</v>
      </c>
      <c r="T2783" s="15"/>
      <c r="U2783" s="19">
        <v>-6.1892417670605904E-4</v>
      </c>
      <c r="V2783" s="51">
        <v>-1.99795023036131E-2</v>
      </c>
      <c r="W2783" s="19">
        <v>3.3557565113369499E-2</v>
      </c>
      <c r="X2783" s="51">
        <v>4.1446737624064598</v>
      </c>
      <c r="Y2783" s="19">
        <v>-2.78659000377957E-2</v>
      </c>
      <c r="Z2783" s="51">
        <v>16.545083454460801</v>
      </c>
      <c r="AA2783" s="19">
        <v>-1.92514662412577E-2</v>
      </c>
      <c r="AB2783" s="51">
        <v>18.6515202790324</v>
      </c>
      <c r="AC2783" s="19">
        <v>8.5527820418064907E-2</v>
      </c>
      <c r="AD2783" s="51">
        <v>32.838637540058699</v>
      </c>
      <c r="AE2783" s="19">
        <v>0.10776726019510501</v>
      </c>
      <c r="AF2783" s="87">
        <v>28.553958068107001</v>
      </c>
      <c r="AG2783" s="19">
        <v>5.0393126202834503E-3</v>
      </c>
      <c r="AH2783" s="51">
        <v>-1.29488972979743</v>
      </c>
      <c r="AI2783" s="19">
        <v>-2.2333634732604E-2</v>
      </c>
      <c r="AJ2783" s="51">
        <v>11.4935537337296</v>
      </c>
      <c r="AK2783" s="19">
        <v>0.46689676107605899</v>
      </c>
      <c r="AL2783" s="19">
        <v>3.9635531065869103E-2</v>
      </c>
      <c r="AM2783" s="51">
        <v>65.552831038250602</v>
      </c>
      <c r="AN2783" s="15"/>
      <c r="AO2783" s="22">
        <v>2.11218361328065E-2</v>
      </c>
      <c r="AP2783" s="22">
        <v>-3.8822518348752097E-2</v>
      </c>
      <c r="AQ2783" s="22">
        <v>4.1681115550090901E-2</v>
      </c>
      <c r="AR2783" s="22">
        <v>-7.5943598938465598E-2</v>
      </c>
      <c r="AS2783" s="20">
        <v>8</v>
      </c>
      <c r="AT2783" s="20">
        <v>4</v>
      </c>
      <c r="AU2783" s="20">
        <v>7</v>
      </c>
      <c r="AV2783" s="21">
        <v>5</v>
      </c>
      <c r="AW2783" s="15"/>
      <c r="AX2783" s="25">
        <v>8.4126917150424599E-2</v>
      </c>
      <c r="AY2783" s="26">
        <v>-0.48776002129670798</v>
      </c>
      <c r="AZ2783" s="26">
        <v>0.52043556475564401</v>
      </c>
      <c r="BA2783" s="26">
        <v>-0.606832859999486</v>
      </c>
      <c r="BB2783" s="85">
        <v>8.6317331133432193E-3</v>
      </c>
      <c r="BC2783" s="88">
        <v>-15.603455991047699</v>
      </c>
      <c r="BD2783" s="18">
        <v>43747</v>
      </c>
      <c r="BE2783" s="18">
        <v>43913</v>
      </c>
      <c r="BF2783" s="20"/>
      <c r="BG2783" s="18"/>
    </row>
    <row r="2784" spans="2:59" x14ac:dyDescent="0.25">
      <c r="B2784" s="14" t="s">
        <v>8552</v>
      </c>
      <c r="C2784" s="14" t="s">
        <v>8553</v>
      </c>
      <c r="D2784" s="14" t="s">
        <v>8529</v>
      </c>
      <c r="E2784" s="16" t="s">
        <v>458</v>
      </c>
      <c r="F2784" s="16" t="s">
        <v>431</v>
      </c>
      <c r="G2784" s="81" t="s">
        <v>115</v>
      </c>
      <c r="H2784" s="82" t="s">
        <v>173</v>
      </c>
      <c r="I2784" s="17" t="s">
        <v>31</v>
      </c>
      <c r="J2784" s="17" t="s">
        <v>8554</v>
      </c>
      <c r="L2784" s="18">
        <v>44022</v>
      </c>
      <c r="M2784" s="83">
        <v>1384.1547999996701</v>
      </c>
      <c r="N2784" s="84">
        <v>1384.1547999996701</v>
      </c>
      <c r="O2784" s="84">
        <v>1465.7924000006201</v>
      </c>
      <c r="P2784" s="85">
        <f t="shared" si="43"/>
        <v>0.94430480059733191</v>
      </c>
      <c r="Q2784" s="18">
        <v>43747</v>
      </c>
      <c r="R2784" s="86">
        <v>16164.688</v>
      </c>
      <c r="S2784" s="86">
        <v>300779.72583203099</v>
      </c>
      <c r="T2784" s="15"/>
      <c r="U2784" s="19">
        <v>-6.0801580093539098E-4</v>
      </c>
      <c r="V2784" s="51">
        <v>-1.8888664726546298E-2</v>
      </c>
      <c r="W2784" s="19">
        <v>3.3896278187967303E-2</v>
      </c>
      <c r="X2784" s="51">
        <v>4.1785450698662299</v>
      </c>
      <c r="Y2784" s="19">
        <v>-2.59289269433793E-2</v>
      </c>
      <c r="Z2784" s="51">
        <v>16.738780763902501</v>
      </c>
      <c r="AA2784" s="19">
        <v>-1.53138563709945E-2</v>
      </c>
      <c r="AB2784" s="51">
        <v>19.045281266065999</v>
      </c>
      <c r="AC2784" s="19">
        <v>9.4254069395974499E-2</v>
      </c>
      <c r="AD2784" s="51">
        <v>33.7112624378642</v>
      </c>
      <c r="AE2784" s="19">
        <v>0.121148225462093</v>
      </c>
      <c r="AF2784" s="87">
        <v>29.892054594820401</v>
      </c>
      <c r="AG2784" s="19">
        <v>5.1489240431692503E-3</v>
      </c>
      <c r="AH2784" s="51">
        <v>-1.28392858750885</v>
      </c>
      <c r="AI2784" s="19">
        <v>-2.0278532541851701E-2</v>
      </c>
      <c r="AJ2784" s="51">
        <v>11.699063952808499</v>
      </c>
      <c r="AK2784" s="19">
        <v>0.38415480000025098</v>
      </c>
      <c r="AL2784" s="19">
        <v>4.2616448467015303E-2</v>
      </c>
      <c r="AM2784" s="51">
        <v>44.713513248658302</v>
      </c>
      <c r="AN2784" s="15"/>
      <c r="AO2784" s="22">
        <v>2.1133011687197702E-2</v>
      </c>
      <c r="AP2784" s="22">
        <v>-3.8811976962278998E-2</v>
      </c>
      <c r="AQ2784" s="22">
        <v>4.2022847239422803E-2</v>
      </c>
      <c r="AR2784" s="22">
        <v>-7.5629985071864206E-2</v>
      </c>
      <c r="AS2784" s="20">
        <v>8</v>
      </c>
      <c r="AT2784" s="20">
        <v>4</v>
      </c>
      <c r="AU2784" s="20">
        <v>7</v>
      </c>
      <c r="AV2784" s="21">
        <v>5</v>
      </c>
      <c r="AW2784" s="15"/>
      <c r="AX2784" s="25">
        <v>8.4131985917047097E-2</v>
      </c>
      <c r="AY2784" s="26">
        <v>-0.444440665960883</v>
      </c>
      <c r="AZ2784" s="26">
        <v>0.53444181550639802</v>
      </c>
      <c r="BA2784" s="26">
        <v>-0.55360736803231703</v>
      </c>
      <c r="BB2784" s="85">
        <v>8.6323587318565802E-3</v>
      </c>
      <c r="BC2784" s="88">
        <v>-15.4499163728906</v>
      </c>
      <c r="BD2784" s="18">
        <v>43747</v>
      </c>
      <c r="BE2784" s="18">
        <v>43913</v>
      </c>
      <c r="BF2784" s="20"/>
      <c r="BG2784" s="18"/>
    </row>
    <row r="2785" spans="2:59" x14ac:dyDescent="0.25">
      <c r="B2785" s="14" t="s">
        <v>8555</v>
      </c>
      <c r="C2785" s="14" t="s">
        <v>8556</v>
      </c>
      <c r="D2785" s="14" t="s">
        <v>8529</v>
      </c>
      <c r="E2785" s="16" t="s">
        <v>59</v>
      </c>
      <c r="F2785" s="16" t="s">
        <v>431</v>
      </c>
      <c r="G2785" s="81" t="s">
        <v>115</v>
      </c>
      <c r="H2785" s="82" t="s">
        <v>173</v>
      </c>
      <c r="I2785" s="17" t="s">
        <v>31</v>
      </c>
      <c r="J2785" s="17" t="s">
        <v>8557</v>
      </c>
      <c r="L2785" s="18">
        <v>44022</v>
      </c>
      <c r="M2785" s="83">
        <v>1212.8416000008599</v>
      </c>
      <c r="N2785" s="84">
        <v>1212.8416000008599</v>
      </c>
      <c r="O2785" s="84">
        <v>1286.1999999992499</v>
      </c>
      <c r="P2785" s="85">
        <f t="shared" si="43"/>
        <v>0.9429650132184475</v>
      </c>
      <c r="Q2785" s="18">
        <v>43747</v>
      </c>
      <c r="R2785" s="86">
        <v>1746536.689</v>
      </c>
      <c r="S2785" s="86">
        <v>745198.63942773396</v>
      </c>
      <c r="T2785" s="15"/>
      <c r="U2785" s="19">
        <v>-6.1536514385807095E-4</v>
      </c>
      <c r="V2785" s="51">
        <v>-1.9623599018814299E-2</v>
      </c>
      <c r="W2785" s="19">
        <v>3.3667707004497102E-2</v>
      </c>
      <c r="X2785" s="51">
        <v>4.1556879515192104</v>
      </c>
      <c r="Y2785" s="19">
        <v>-2.77043450369092E-2</v>
      </c>
      <c r="Z2785" s="51">
        <v>16.561238954571301</v>
      </c>
      <c r="AA2785" s="19">
        <v>-1.7305461025898701E-2</v>
      </c>
      <c r="AB2785" s="51">
        <v>18.846120800561</v>
      </c>
      <c r="AC2785" s="19">
        <v>9.90555043882341E-2</v>
      </c>
      <c r="AD2785" s="51">
        <v>34.191405937075601</v>
      </c>
      <c r="AE2785" s="19">
        <v>0.115745930330449</v>
      </c>
      <c r="AF2785" s="87">
        <v>29.351825081655999</v>
      </c>
      <c r="AG2785" s="19">
        <v>5.0750072005030199E-3</v>
      </c>
      <c r="AH2785" s="51">
        <v>-1.2913202717754799</v>
      </c>
      <c r="AI2785" s="19">
        <v>-2.25325596384209E-2</v>
      </c>
      <c r="AJ2785" s="51">
        <v>11.473661243158899</v>
      </c>
      <c r="AK2785" s="19">
        <v>0.212841600001557</v>
      </c>
      <c r="AL2785" s="19">
        <v>4.0259629313368399E-2</v>
      </c>
      <c r="AM2785" s="51">
        <v>16.1695560862718</v>
      </c>
      <c r="AN2785" s="15"/>
      <c r="AO2785" s="22">
        <v>2.1097046414070099E-2</v>
      </c>
      <c r="AP2785" s="22">
        <v>-3.8773523686359099E-2</v>
      </c>
      <c r="AQ2785" s="22">
        <v>4.1792220657953301E-2</v>
      </c>
      <c r="AR2785" s="22">
        <v>-7.5841789604965001E-2</v>
      </c>
      <c r="AS2785" s="20">
        <v>8</v>
      </c>
      <c r="AT2785" s="20">
        <v>4</v>
      </c>
      <c r="AU2785" s="20">
        <v>7</v>
      </c>
      <c r="AV2785" s="21">
        <v>5</v>
      </c>
      <c r="AW2785" s="15"/>
      <c r="AX2785" s="25">
        <v>8.4074232026614501E-2</v>
      </c>
      <c r="AY2785" s="26">
        <v>-0.46524543183932099</v>
      </c>
      <c r="AZ2785" s="26">
        <v>0.52771492335432402</v>
      </c>
      <c r="BA2785" s="26">
        <v>-0.57946614470165503</v>
      </c>
      <c r="BB2785" s="85">
        <v>8.62648435677329E-3</v>
      </c>
      <c r="BC2785" s="88">
        <v>-15.5019203855336</v>
      </c>
      <c r="BD2785" s="18">
        <v>43747</v>
      </c>
      <c r="BE2785" s="18">
        <v>43913</v>
      </c>
      <c r="BF2785" s="20"/>
      <c r="BG2785" s="18"/>
    </row>
    <row r="2786" spans="2:59" x14ac:dyDescent="0.25">
      <c r="B2786" s="14" t="s">
        <v>8558</v>
      </c>
      <c r="C2786" s="14" t="s">
        <v>8559</v>
      </c>
      <c r="D2786" s="14" t="s">
        <v>8529</v>
      </c>
      <c r="E2786" s="16" t="s">
        <v>320</v>
      </c>
      <c r="F2786" s="16" t="s">
        <v>431</v>
      </c>
      <c r="G2786" s="81" t="s">
        <v>115</v>
      </c>
      <c r="H2786" s="82" t="s">
        <v>173</v>
      </c>
      <c r="I2786" s="17" t="s">
        <v>31</v>
      </c>
      <c r="J2786" s="17" t="s">
        <v>8560</v>
      </c>
      <c r="L2786" s="18">
        <v>44022</v>
      </c>
      <c r="M2786" s="83">
        <v>1191.48550000042</v>
      </c>
      <c r="N2786" s="84">
        <v>1191.48550000042</v>
      </c>
      <c r="O2786" s="84">
        <v>1255.29900000058</v>
      </c>
      <c r="P2786" s="85">
        <f t="shared" si="43"/>
        <v>0.94916470099941885</v>
      </c>
      <c r="Q2786" s="18">
        <v>43747</v>
      </c>
      <c r="R2786" s="86">
        <v>124.09</v>
      </c>
      <c r="S2786" s="86">
        <v>124.20846946561301</v>
      </c>
      <c r="T2786" s="15"/>
      <c r="U2786" s="19">
        <v>-5.87995250498352E-4</v>
      </c>
      <c r="V2786" s="51">
        <v>-1.6886609682842401E-2</v>
      </c>
      <c r="W2786" s="19">
        <v>3.44712771639024E-2</v>
      </c>
      <c r="X2786" s="51">
        <v>4.2360449674597502</v>
      </c>
      <c r="Y2786" s="19">
        <v>-2.2651786730421002E-2</v>
      </c>
      <c r="Z2786" s="51">
        <v>17.066494785220101</v>
      </c>
      <c r="AA2786" s="19">
        <v>-8.4936059329265793E-3</v>
      </c>
      <c r="AB2786" s="51">
        <v>19.727306309854601</v>
      </c>
      <c r="AC2786" s="19">
        <v>0.10907532523750001</v>
      </c>
      <c r="AD2786" s="51">
        <v>35.193388022016698</v>
      </c>
      <c r="AE2786" s="19">
        <v>0.143317751782888</v>
      </c>
      <c r="AF2786" s="87">
        <v>32.109007226885304</v>
      </c>
      <c r="AG2786" s="19">
        <v>5.34717891423497E-3</v>
      </c>
      <c r="AH2786" s="51">
        <v>-1.26410310040228</v>
      </c>
      <c r="AI2786" s="19">
        <v>-1.6789625160527101E-2</v>
      </c>
      <c r="AJ2786" s="51">
        <v>12.047954690948201</v>
      </c>
      <c r="AK2786" s="19">
        <v>0.19148549999954401</v>
      </c>
      <c r="AL2786" s="19">
        <v>4.4413337684090899E-2</v>
      </c>
      <c r="AM2786" s="51">
        <v>21.883399927435701</v>
      </c>
      <c r="AN2786" s="15"/>
      <c r="AO2786" s="22">
        <v>2.11486478656298E-2</v>
      </c>
      <c r="AP2786" s="22">
        <v>-3.8804437733233499E-2</v>
      </c>
      <c r="AQ2786" s="22">
        <v>4.2637070258933797E-2</v>
      </c>
      <c r="AR2786" s="22">
        <v>-7.5119317013595699E-2</v>
      </c>
      <c r="AS2786" s="20">
        <v>8</v>
      </c>
      <c r="AT2786" s="20">
        <v>4</v>
      </c>
      <c r="AU2786" s="20">
        <v>7</v>
      </c>
      <c r="AV2786" s="21">
        <v>5</v>
      </c>
      <c r="AW2786" s="15"/>
      <c r="AX2786" s="25">
        <v>8.4158669948665193E-2</v>
      </c>
      <c r="AY2786" s="26">
        <v>-0.36957114592178197</v>
      </c>
      <c r="AZ2786" s="26">
        <v>0.55868801934047996</v>
      </c>
      <c r="BA2786" s="26">
        <v>-0.461282366513387</v>
      </c>
      <c r="BB2786" s="85">
        <v>8.6352586821340106E-3</v>
      </c>
      <c r="BC2786" s="88">
        <v>-15.184039818414</v>
      </c>
      <c r="BD2786" s="18">
        <v>43747</v>
      </c>
      <c r="BE2786" s="18">
        <v>43913</v>
      </c>
      <c r="BF2786" s="20"/>
      <c r="BG2786" s="18"/>
    </row>
    <row r="2787" spans="2:59" x14ac:dyDescent="0.25">
      <c r="B2787" s="14" t="s">
        <v>8561</v>
      </c>
      <c r="C2787" s="14" t="s">
        <v>8562</v>
      </c>
      <c r="D2787" s="14" t="s">
        <v>8563</v>
      </c>
      <c r="E2787" s="16" t="s">
        <v>36</v>
      </c>
      <c r="F2787" s="16" t="s">
        <v>431</v>
      </c>
      <c r="G2787" s="81" t="s">
        <v>115</v>
      </c>
      <c r="H2787" s="82" t="s">
        <v>182</v>
      </c>
      <c r="I2787" s="17" t="s">
        <v>31</v>
      </c>
      <c r="J2787" s="17" t="s">
        <v>8564</v>
      </c>
      <c r="L2787" s="18">
        <v>44022</v>
      </c>
      <c r="M2787" s="83">
        <v>1237.07870000042</v>
      </c>
      <c r="N2787" s="84">
        <v>1237.07870000042</v>
      </c>
      <c r="O2787" s="84">
        <v>1294.9992999993301</v>
      </c>
      <c r="P2787" s="85">
        <f t="shared" si="43"/>
        <v>0.95527364377807766</v>
      </c>
      <c r="Q2787" s="18">
        <v>43847</v>
      </c>
      <c r="R2787" s="86">
        <v>1117017.4040000001</v>
      </c>
      <c r="S2787" s="86">
        <v>953618.24160351604</v>
      </c>
      <c r="T2787" s="15"/>
      <c r="U2787" s="19">
        <v>2.5867036456475E-3</v>
      </c>
      <c r="V2787" s="51">
        <v>0.300583279931743</v>
      </c>
      <c r="W2787" s="19">
        <v>3.8163117023941602E-2</v>
      </c>
      <c r="X2787" s="51">
        <v>4.6052289534636701</v>
      </c>
      <c r="Y2787" s="19">
        <v>-3.6696941944683203E-2</v>
      </c>
      <c r="Z2787" s="51">
        <v>15.661979263779401</v>
      </c>
      <c r="AA2787" s="19">
        <v>6.1904838985356002E-3</v>
      </c>
      <c r="AB2787" s="51">
        <v>21.1957152930263</v>
      </c>
      <c r="AC2787" s="19">
        <v>7.7973197732717395E-2</v>
      </c>
      <c r="AD2787" s="51">
        <v>32.083175271516701</v>
      </c>
      <c r="AE2787" s="19">
        <v>8.1635556249239002E-2</v>
      </c>
      <c r="AF2787" s="87">
        <v>25.940787673520401</v>
      </c>
      <c r="AG2787" s="19">
        <v>1.01235375168471E-2</v>
      </c>
      <c r="AH2787" s="51">
        <v>-0.78646724014106395</v>
      </c>
      <c r="AI2787" s="19">
        <v>-2.1089936328280601E-2</v>
      </c>
      <c r="AJ2787" s="51">
        <v>11.617923574172901</v>
      </c>
      <c r="AK2787" s="19">
        <v>0.177519750994106</v>
      </c>
      <c r="AL2787" s="19">
        <v>1.6716033785996801E-2</v>
      </c>
      <c r="AM2787" s="51">
        <v>36.615130030084401</v>
      </c>
      <c r="AN2787" s="15"/>
      <c r="AO2787" s="22">
        <v>1.75262967059098E-2</v>
      </c>
      <c r="AP2787" s="22">
        <v>-3.2808006889354098E-2</v>
      </c>
      <c r="AQ2787" s="22">
        <v>5.1348738203159897E-2</v>
      </c>
      <c r="AR2787" s="22">
        <v>-8.9091651745548006E-2</v>
      </c>
      <c r="AS2787" s="20">
        <v>8</v>
      </c>
      <c r="AT2787" s="20">
        <v>4</v>
      </c>
      <c r="AU2787" s="20">
        <v>7</v>
      </c>
      <c r="AV2787" s="21">
        <v>5</v>
      </c>
      <c r="AW2787" s="15"/>
      <c r="AX2787" s="25">
        <v>9.09383931633784E-2</v>
      </c>
      <c r="AY2787" s="26">
        <v>-0.16061313008390199</v>
      </c>
      <c r="AZ2787" s="26">
        <v>0.67211671374207105</v>
      </c>
      <c r="BA2787" s="26">
        <v>-0.207431061085117</v>
      </c>
      <c r="BB2787" s="85">
        <v>9.3492825157318292E-3</v>
      </c>
      <c r="BC2787" s="88">
        <v>-17.2914610842126</v>
      </c>
      <c r="BD2787" s="18">
        <v>43847</v>
      </c>
      <c r="BE2787" s="18">
        <v>43913</v>
      </c>
      <c r="BF2787" s="20"/>
      <c r="BG2787" s="18"/>
    </row>
    <row r="2788" spans="2:59" x14ac:dyDescent="0.25">
      <c r="B2788" s="14" t="s">
        <v>8565</v>
      </c>
      <c r="C2788" s="14" t="s">
        <v>8566</v>
      </c>
      <c r="D2788" s="14" t="s">
        <v>8563</v>
      </c>
      <c r="E2788" s="16" t="s">
        <v>435</v>
      </c>
      <c r="F2788" s="16" t="s">
        <v>431</v>
      </c>
      <c r="G2788" s="81" t="s">
        <v>115</v>
      </c>
      <c r="H2788" s="82" t="s">
        <v>182</v>
      </c>
      <c r="I2788" s="17" t="s">
        <v>31</v>
      </c>
      <c r="J2788" s="17" t="s">
        <v>8567</v>
      </c>
      <c r="L2788" s="18">
        <v>44022</v>
      </c>
      <c r="M2788" s="83">
        <v>1203.92889999971</v>
      </c>
      <c r="N2788" s="84">
        <v>1203.92889999971</v>
      </c>
      <c r="O2788" s="84">
        <v>1253.9165000002799</v>
      </c>
      <c r="P2788" s="85">
        <f t="shared" si="43"/>
        <v>0.96013482556409557</v>
      </c>
      <c r="Q2788" s="18">
        <v>43847</v>
      </c>
      <c r="R2788" s="86">
        <v>122.229</v>
      </c>
      <c r="S2788" s="86">
        <v>120.62153816795301</v>
      </c>
      <c r="T2788" s="15"/>
      <c r="U2788" s="19">
        <v>2.6167009818891499E-3</v>
      </c>
      <c r="V2788" s="51">
        <v>0.303583013555908</v>
      </c>
      <c r="W2788" s="19">
        <v>3.9167894998172401E-2</v>
      </c>
      <c r="X2788" s="51">
        <v>4.7057067508867503</v>
      </c>
      <c r="Y2788" s="19">
        <v>-3.16117016200224E-2</v>
      </c>
      <c r="Z2788" s="51">
        <v>16.170503296249102</v>
      </c>
      <c r="AA2788" s="19">
        <v>1.7532082043544499E-2</v>
      </c>
      <c r="AB2788" s="51">
        <v>22.329875107505401</v>
      </c>
      <c r="AC2788" s="19">
        <v>0.101400315601495</v>
      </c>
      <c r="AD2788" s="51">
        <v>34.425887058430803</v>
      </c>
      <c r="AE2788" s="19">
        <v>0.116277144219639</v>
      </c>
      <c r="AF2788" s="87">
        <v>29.404946470574899</v>
      </c>
      <c r="AG2788" s="19">
        <v>1.04409727446182E-2</v>
      </c>
      <c r="AH2788" s="51">
        <v>-0.75472371736395905</v>
      </c>
      <c r="AI2788" s="19">
        <v>-1.56397427690536E-2</v>
      </c>
      <c r="AJ2788" s="51">
        <v>12.1629429300956</v>
      </c>
      <c r="AK2788" s="19">
        <v>0.20392890000046501</v>
      </c>
      <c r="AL2788" s="19">
        <v>3.8405480250730803E-2</v>
      </c>
      <c r="AM2788" s="51">
        <v>14.4794760186487</v>
      </c>
      <c r="AN2788" s="15"/>
      <c r="AO2788" s="22">
        <v>1.7548059026012201E-2</v>
      </c>
      <c r="AP2788" s="22">
        <v>-3.2796235136629499E-2</v>
      </c>
      <c r="AQ2788" s="22">
        <v>5.2184119947923997E-2</v>
      </c>
      <c r="AR2788" s="22">
        <v>-8.8327201171487096E-2</v>
      </c>
      <c r="AS2788" s="20">
        <v>8</v>
      </c>
      <c r="AT2788" s="20">
        <v>4</v>
      </c>
      <c r="AU2788" s="20">
        <v>7</v>
      </c>
      <c r="AV2788" s="21">
        <v>5</v>
      </c>
      <c r="AW2788" s="15"/>
      <c r="AX2788" s="25">
        <v>9.0950498326419604E-2</v>
      </c>
      <c r="AY2788" s="26">
        <v>-4.5415350292444097E-2</v>
      </c>
      <c r="AZ2788" s="26">
        <v>0.71580033012651301</v>
      </c>
      <c r="BA2788" s="26">
        <v>-5.8875673754982899E-2</v>
      </c>
      <c r="BB2788" s="85">
        <v>9.3508963657495808E-3</v>
      </c>
      <c r="BC2788" s="88">
        <v>-17.134577940363702</v>
      </c>
      <c r="BD2788" s="18">
        <v>43847</v>
      </c>
      <c r="BE2788" s="18">
        <v>43913</v>
      </c>
      <c r="BF2788" s="20"/>
      <c r="BG2788" s="18"/>
    </row>
    <row r="2789" spans="2:59" x14ac:dyDescent="0.25">
      <c r="B2789" s="14" t="s">
        <v>8568</v>
      </c>
      <c r="C2789" s="14" t="s">
        <v>8569</v>
      </c>
      <c r="D2789" s="14" t="s">
        <v>8563</v>
      </c>
      <c r="E2789" s="16" t="s">
        <v>439</v>
      </c>
      <c r="F2789" s="16" t="s">
        <v>431</v>
      </c>
      <c r="G2789" s="81" t="s">
        <v>115</v>
      </c>
      <c r="H2789" s="82" t="s">
        <v>182</v>
      </c>
      <c r="I2789" s="17" t="s">
        <v>31</v>
      </c>
      <c r="J2789" s="17" t="s">
        <v>8570</v>
      </c>
      <c r="L2789" s="18">
        <v>44022</v>
      </c>
      <c r="M2789" s="83">
        <v>1022.37660000008</v>
      </c>
      <c r="N2789" s="84">
        <v>1022.37660000008</v>
      </c>
      <c r="O2789" s="84">
        <v>1022.37660000008</v>
      </c>
      <c r="P2789" s="85">
        <f t="shared" si="43"/>
        <v>1</v>
      </c>
      <c r="Q2789" s="18">
        <v>44022</v>
      </c>
      <c r="R2789" s="86">
        <v>0</v>
      </c>
      <c r="S2789" s="86">
        <v>0</v>
      </c>
      <c r="T2789" s="15"/>
      <c r="U2789" s="19">
        <v>0</v>
      </c>
      <c r="V2789" s="51">
        <v>4.1912915366992799E-2</v>
      </c>
      <c r="W2789" s="19">
        <v>0</v>
      </c>
      <c r="X2789" s="51">
        <v>0.78891725106586796</v>
      </c>
      <c r="Y2789" s="19">
        <v>0</v>
      </c>
      <c r="Z2789" s="51">
        <v>19.3316734582477</v>
      </c>
      <c r="AA2789" s="19">
        <v>0</v>
      </c>
      <c r="AB2789" s="51">
        <v>20.576666903158198</v>
      </c>
      <c r="AC2789" s="19">
        <v>0</v>
      </c>
      <c r="AD2789" s="51">
        <v>24.2858554982522</v>
      </c>
      <c r="AE2789" s="19">
        <v>0</v>
      </c>
      <c r="AF2789" s="87">
        <v>17.777232048596499</v>
      </c>
      <c r="AG2789" s="19">
        <v>0</v>
      </c>
      <c r="AH2789" s="51">
        <v>-1.79882099182578</v>
      </c>
      <c r="AI2789" s="19">
        <v>0</v>
      </c>
      <c r="AJ2789" s="51">
        <v>13.726917206993701</v>
      </c>
      <c r="AK2789" s="19">
        <v>2.2376599999915901E-2</v>
      </c>
      <c r="AL2789" s="19">
        <v>4.5038582702545699E-3</v>
      </c>
      <c r="AM2789" s="51">
        <v>-3.6757539814061602</v>
      </c>
      <c r="AN2789" s="15"/>
      <c r="AO2789" s="22">
        <v>0</v>
      </c>
      <c r="AP2789" s="22">
        <v>0</v>
      </c>
      <c r="AQ2789" s="22">
        <v>0</v>
      </c>
      <c r="AR2789" s="22">
        <v>0</v>
      </c>
      <c r="AS2789" s="20">
        <v>0</v>
      </c>
      <c r="AT2789" s="20">
        <v>0</v>
      </c>
      <c r="AU2789" s="20">
        <v>7</v>
      </c>
      <c r="AV2789" s="21">
        <v>5</v>
      </c>
      <c r="AW2789" s="15"/>
      <c r="AX2789" s="25">
        <v>0</v>
      </c>
      <c r="AY2789" s="26">
        <v>-115.173126170179</v>
      </c>
      <c r="AZ2789" s="26">
        <v>0.54146558877982898</v>
      </c>
      <c r="BA2789" s="26">
        <v>-15.964106449086101</v>
      </c>
      <c r="BB2789" s="85">
        <v>0</v>
      </c>
      <c r="BC2789" s="88">
        <v>0</v>
      </c>
      <c r="BD2789" s="18">
        <v>43657</v>
      </c>
      <c r="BE2789" s="18"/>
      <c r="BF2789" s="20"/>
      <c r="BG2789" s="18"/>
    </row>
    <row r="2790" spans="2:59" x14ac:dyDescent="0.25">
      <c r="B2790" s="14" t="s">
        <v>8571</v>
      </c>
      <c r="C2790" s="14" t="s">
        <v>8572</v>
      </c>
      <c r="D2790" s="14" t="s">
        <v>8563</v>
      </c>
      <c r="E2790" s="16" t="s">
        <v>43</v>
      </c>
      <c r="F2790" s="16" t="s">
        <v>431</v>
      </c>
      <c r="G2790" s="81" t="s">
        <v>115</v>
      </c>
      <c r="H2790" s="82" t="s">
        <v>182</v>
      </c>
      <c r="I2790" s="17" t="s">
        <v>31</v>
      </c>
      <c r="J2790" s="17" t="s">
        <v>8573</v>
      </c>
      <c r="L2790" s="18">
        <v>44022</v>
      </c>
      <c r="M2790" s="83">
        <v>1293.9529999997501</v>
      </c>
      <c r="N2790" s="84">
        <v>1293.9529999997501</v>
      </c>
      <c r="O2790" s="84">
        <v>1353.30389999971</v>
      </c>
      <c r="P2790" s="85">
        <f t="shared" si="43"/>
        <v>0.9561437013519487</v>
      </c>
      <c r="Q2790" s="18">
        <v>43847</v>
      </c>
      <c r="R2790" s="86">
        <v>3015705.7659999998</v>
      </c>
      <c r="S2790" s="86">
        <v>3329720.4123671898</v>
      </c>
      <c r="T2790" s="15"/>
      <c r="U2790" s="19">
        <v>2.5918793780874698E-3</v>
      </c>
      <c r="V2790" s="51">
        <v>0.30110085317573998</v>
      </c>
      <c r="W2790" s="19">
        <v>3.8325138370055398E-2</v>
      </c>
      <c r="X2790" s="51">
        <v>4.62143108807504</v>
      </c>
      <c r="Y2790" s="19">
        <v>-3.5784427546786901E-2</v>
      </c>
      <c r="Z2790" s="51">
        <v>15.7532307035726</v>
      </c>
      <c r="AA2790" s="19">
        <v>8.1106774323416193E-3</v>
      </c>
      <c r="AB2790" s="51">
        <v>21.387734646385098</v>
      </c>
      <c r="AC2790" s="19">
        <v>8.2088871991872994E-2</v>
      </c>
      <c r="AD2790" s="51">
        <v>32.4947426974541</v>
      </c>
      <c r="AE2790" s="19">
        <v>8.7335542928485693E-2</v>
      </c>
      <c r="AF2790" s="87">
        <v>26.510786341445101</v>
      </c>
      <c r="AG2790" s="19">
        <v>1.0175979983614501E-2</v>
      </c>
      <c r="AH2790" s="51">
        <v>-0.781222993464326</v>
      </c>
      <c r="AI2790" s="19">
        <v>-2.0111614401685102E-2</v>
      </c>
      <c r="AJ2790" s="51">
        <v>11.7157557668252</v>
      </c>
      <c r="AK2790" s="19">
        <v>0.225206654609938</v>
      </c>
      <c r="AL2790" s="19">
        <v>2.08190695047961E-2</v>
      </c>
      <c r="AM2790" s="51">
        <v>41.383820391667498</v>
      </c>
      <c r="AN2790" s="15"/>
      <c r="AO2790" s="22">
        <v>1.7531570163555402E-2</v>
      </c>
      <c r="AP2790" s="22">
        <v>-3.2802869052829899E-2</v>
      </c>
      <c r="AQ2790" s="22">
        <v>5.15128900242416E-2</v>
      </c>
      <c r="AR2790" s="22">
        <v>-8.8944716517289593E-2</v>
      </c>
      <c r="AS2790" s="20">
        <v>8</v>
      </c>
      <c r="AT2790" s="20">
        <v>4</v>
      </c>
      <c r="AU2790" s="20">
        <v>7</v>
      </c>
      <c r="AV2790" s="21">
        <v>5</v>
      </c>
      <c r="AW2790" s="15"/>
      <c r="AX2790" s="25">
        <v>9.0938718112447497E-2</v>
      </c>
      <c r="AY2790" s="26">
        <v>-0.14110015438427601</v>
      </c>
      <c r="AZ2790" s="26">
        <v>0.679511709439794</v>
      </c>
      <c r="BA2790" s="26">
        <v>-0.18234969896707301</v>
      </c>
      <c r="BB2790" s="85">
        <v>9.3493862006926096E-3</v>
      </c>
      <c r="BC2790" s="88">
        <v>-17.263062642479799</v>
      </c>
      <c r="BD2790" s="18">
        <v>43847</v>
      </c>
      <c r="BE2790" s="18">
        <v>43913</v>
      </c>
      <c r="BF2790" s="20"/>
      <c r="BG2790" s="18"/>
    </row>
    <row r="2791" spans="2:59" x14ac:dyDescent="0.25">
      <c r="B2791" s="14" t="s">
        <v>8574</v>
      </c>
      <c r="C2791" s="14" t="s">
        <v>8575</v>
      </c>
      <c r="D2791" s="14" t="s">
        <v>8563</v>
      </c>
      <c r="E2791" s="16" t="s">
        <v>257</v>
      </c>
      <c r="F2791" s="16" t="s">
        <v>431</v>
      </c>
      <c r="G2791" s="81" t="s">
        <v>115</v>
      </c>
      <c r="H2791" s="82" t="s">
        <v>182</v>
      </c>
      <c r="I2791" s="17" t="s">
        <v>31</v>
      </c>
      <c r="J2791" s="17" t="s">
        <v>8576</v>
      </c>
      <c r="L2791" s="18">
        <v>44022</v>
      </c>
      <c r="M2791" s="83">
        <v>1505.5247000008801</v>
      </c>
      <c r="N2791" s="84">
        <v>1505.5247000008801</v>
      </c>
      <c r="O2791" s="84">
        <v>1564.10669999942</v>
      </c>
      <c r="P2791" s="85">
        <f t="shared" si="43"/>
        <v>0.96254603346526058</v>
      </c>
      <c r="Q2791" s="18">
        <v>43850</v>
      </c>
      <c r="R2791" s="86">
        <v>12074621.328</v>
      </c>
      <c r="S2791" s="86">
        <v>12875381.2964219</v>
      </c>
      <c r="T2791" s="15"/>
      <c r="U2791" s="19">
        <v>2.6303714439563902E-3</v>
      </c>
      <c r="V2791" s="51">
        <v>0.30495005976263201</v>
      </c>
      <c r="W2791" s="19">
        <v>3.9522400633359198E-2</v>
      </c>
      <c r="X2791" s="51">
        <v>4.74115731440543</v>
      </c>
      <c r="Y2791" s="19">
        <v>-2.9019427612183801E-2</v>
      </c>
      <c r="Z2791" s="51">
        <v>16.429730697040199</v>
      </c>
      <c r="AA2791" s="19">
        <v>2.24034773236781E-2</v>
      </c>
      <c r="AB2791" s="51">
        <v>22.817014635540499</v>
      </c>
      <c r="AC2791" s="19">
        <v>0.112969380945287</v>
      </c>
      <c r="AD2791" s="51">
        <v>35.5827935927664</v>
      </c>
      <c r="AE2791" s="19">
        <v>0.13522429718621401</v>
      </c>
      <c r="AF2791" s="87">
        <v>31.2996617672325</v>
      </c>
      <c r="AG2791" s="19">
        <v>1.0564131878709301E-2</v>
      </c>
      <c r="AH2791" s="51">
        <v>-0.74240780395484796</v>
      </c>
      <c r="AI2791" s="19">
        <v>-1.28575570588509E-2</v>
      </c>
      <c r="AJ2791" s="51">
        <v>12.441161501104901</v>
      </c>
      <c r="AK2791" s="19">
        <v>0.43540515803208102</v>
      </c>
      <c r="AL2791" s="19">
        <v>3.7349135925978799E-2</v>
      </c>
      <c r="AM2791" s="51">
        <v>62.403670733911</v>
      </c>
      <c r="AN2791" s="15"/>
      <c r="AO2791" s="22">
        <v>1.7570646490639798E-2</v>
      </c>
      <c r="AP2791" s="22">
        <v>-3.27657482448558E-2</v>
      </c>
      <c r="AQ2791" s="22">
        <v>5.2725322922924499E-2</v>
      </c>
      <c r="AR2791" s="22">
        <v>-8.7859103161463295E-2</v>
      </c>
      <c r="AS2791" s="20">
        <v>8</v>
      </c>
      <c r="AT2791" s="20">
        <v>4</v>
      </c>
      <c r="AU2791" s="20">
        <v>7</v>
      </c>
      <c r="AV2791" s="21">
        <v>5</v>
      </c>
      <c r="AW2791" s="15"/>
      <c r="AX2791" s="25">
        <v>9.0942534664354799E-2</v>
      </c>
      <c r="AY2791" s="26">
        <v>4.0849808978933302E-3</v>
      </c>
      <c r="AZ2791" s="26">
        <v>0.73452502317286406</v>
      </c>
      <c r="BA2791" s="26">
        <v>5.3047978386828697E-3</v>
      </c>
      <c r="BB2791" s="85">
        <v>9.3502979332515702E-3</v>
      </c>
      <c r="BC2791" s="88">
        <v>-17.057084404746998</v>
      </c>
      <c r="BD2791" s="18">
        <v>43850</v>
      </c>
      <c r="BE2791" s="18">
        <v>43913</v>
      </c>
      <c r="BF2791" s="20"/>
      <c r="BG2791" s="18"/>
    </row>
    <row r="2792" spans="2:59" x14ac:dyDescent="0.25">
      <c r="B2792" s="14" t="s">
        <v>8577</v>
      </c>
      <c r="C2792" s="14" t="s">
        <v>8578</v>
      </c>
      <c r="D2792" s="14" t="s">
        <v>8563</v>
      </c>
      <c r="E2792" s="16" t="s">
        <v>47</v>
      </c>
      <c r="F2792" s="16" t="s">
        <v>431</v>
      </c>
      <c r="G2792" s="81" t="s">
        <v>115</v>
      </c>
      <c r="H2792" s="82" t="s">
        <v>182</v>
      </c>
      <c r="I2792" s="17" t="s">
        <v>31</v>
      </c>
      <c r="J2792" s="17" t="s">
        <v>8579</v>
      </c>
      <c r="L2792" s="18">
        <v>44022</v>
      </c>
      <c r="M2792" s="83">
        <v>1479.3336999993801</v>
      </c>
      <c r="N2792" s="84">
        <v>1479.3336999993801</v>
      </c>
      <c r="O2792" s="84">
        <v>1535.4527000002599</v>
      </c>
      <c r="P2792" s="85">
        <f t="shared" si="43"/>
        <v>0.96345116980752954</v>
      </c>
      <c r="Q2792" s="18">
        <v>43850</v>
      </c>
      <c r="R2792" s="86">
        <v>3708201.844</v>
      </c>
      <c r="S2792" s="86">
        <v>4021160.3626250001</v>
      </c>
      <c r="T2792" s="15"/>
      <c r="U2792" s="19">
        <v>2.6358834493294099E-3</v>
      </c>
      <c r="V2792" s="51">
        <v>0.30550126029993402</v>
      </c>
      <c r="W2792" s="19">
        <v>3.9692902248134501E-2</v>
      </c>
      <c r="X2792" s="51">
        <v>4.7582074758829496</v>
      </c>
      <c r="Y2792" s="19">
        <v>-2.8053164472112299E-2</v>
      </c>
      <c r="Z2792" s="51">
        <v>16.5263570110255</v>
      </c>
      <c r="AA2792" s="19">
        <v>2.4453145753796E-2</v>
      </c>
      <c r="AB2792" s="51">
        <v>23.021981478552298</v>
      </c>
      <c r="AC2792" s="19">
        <v>0.117433269006142</v>
      </c>
      <c r="AD2792" s="51">
        <v>36.029182398866404</v>
      </c>
      <c r="AE2792" s="19">
        <v>0.14205935948484699</v>
      </c>
      <c r="AF2792" s="87">
        <v>31.983167997095698</v>
      </c>
      <c r="AG2792" s="19">
        <v>1.06193569390598E-2</v>
      </c>
      <c r="AH2792" s="51">
        <v>-0.73688529791979795</v>
      </c>
      <c r="AI2792" s="19">
        <v>-1.18212688394124E-2</v>
      </c>
      <c r="AJ2792" s="51">
        <v>12.5447903230524</v>
      </c>
      <c r="AK2792" s="19">
        <v>0.50050583736447196</v>
      </c>
      <c r="AL2792" s="19">
        <v>4.2027512838103603E-2</v>
      </c>
      <c r="AM2792" s="51">
        <v>68.91373866715</v>
      </c>
      <c r="AN2792" s="15"/>
      <c r="AO2792" s="22">
        <v>1.7576176065631399E-2</v>
      </c>
      <c r="AP2792" s="22">
        <v>-3.2760470272478401E-2</v>
      </c>
      <c r="AQ2792" s="22">
        <v>5.2898011232173303E-2</v>
      </c>
      <c r="AR2792" s="22">
        <v>-8.7704620926233504E-2</v>
      </c>
      <c r="AS2792" s="20">
        <v>8</v>
      </c>
      <c r="AT2792" s="20">
        <v>4</v>
      </c>
      <c r="AU2792" s="20">
        <v>7</v>
      </c>
      <c r="AV2792" s="21">
        <v>5</v>
      </c>
      <c r="AW2792" s="15"/>
      <c r="AX2792" s="25">
        <v>9.0943269586423403E-2</v>
      </c>
      <c r="AY2792" s="26">
        <v>2.48988514727841E-2</v>
      </c>
      <c r="AZ2792" s="26">
        <v>0.74241062444070804</v>
      </c>
      <c r="BA2792" s="26">
        <v>3.2356170532182198E-2</v>
      </c>
      <c r="BB2792" s="85">
        <v>9.3504475862209793E-3</v>
      </c>
      <c r="BC2792" s="88">
        <v>-17.028528459370101</v>
      </c>
      <c r="BD2792" s="18">
        <v>43850</v>
      </c>
      <c r="BE2792" s="18">
        <v>43913</v>
      </c>
      <c r="BF2792" s="20"/>
      <c r="BG2792" s="18"/>
    </row>
    <row r="2793" spans="2:59" x14ac:dyDescent="0.25">
      <c r="B2793" s="14" t="s">
        <v>8580</v>
      </c>
      <c r="C2793" s="14" t="s">
        <v>8581</v>
      </c>
      <c r="D2793" s="14" t="s">
        <v>8563</v>
      </c>
      <c r="E2793" s="16" t="s">
        <v>51</v>
      </c>
      <c r="F2793" s="16" t="s">
        <v>431</v>
      </c>
      <c r="G2793" s="81" t="s">
        <v>115</v>
      </c>
      <c r="H2793" s="82" t="s">
        <v>182</v>
      </c>
      <c r="I2793" s="17" t="s">
        <v>31</v>
      </c>
      <c r="J2793" s="17" t="s">
        <v>8582</v>
      </c>
      <c r="L2793" s="18">
        <v>44022</v>
      </c>
      <c r="M2793" s="83">
        <v>1434.9651999995101</v>
      </c>
      <c r="N2793" s="84">
        <v>1434.9651999995101</v>
      </c>
      <c r="O2793" s="84">
        <v>1495.7267000004599</v>
      </c>
      <c r="P2793" s="85">
        <f t="shared" si="43"/>
        <v>0.95937660269023006</v>
      </c>
      <c r="Q2793" s="18">
        <v>43847</v>
      </c>
      <c r="R2793" s="86">
        <v>737172.995</v>
      </c>
      <c r="S2793" s="86">
        <v>930274.29955371097</v>
      </c>
      <c r="T2793" s="15"/>
      <c r="U2793" s="19">
        <v>2.61118424168671E-3</v>
      </c>
      <c r="V2793" s="51">
        <v>0.30303133953566402</v>
      </c>
      <c r="W2793" s="19">
        <v>3.89261398995586E-2</v>
      </c>
      <c r="X2793" s="51">
        <v>4.68153124102537</v>
      </c>
      <c r="Y2793" s="19">
        <v>-3.2393552281973798E-2</v>
      </c>
      <c r="Z2793" s="51">
        <v>16.0923182300467</v>
      </c>
      <c r="AA2793" s="19">
        <v>1.5262058226653601E-2</v>
      </c>
      <c r="AB2793" s="51">
        <v>22.1028727258381</v>
      </c>
      <c r="AC2793" s="19">
        <v>9.7485626221896396E-2</v>
      </c>
      <c r="AD2793" s="51">
        <v>34.034418120456401</v>
      </c>
      <c r="AE2793" s="19">
        <v>0.111621944553917</v>
      </c>
      <c r="AF2793" s="87">
        <v>28.939426503988201</v>
      </c>
      <c r="AG2793" s="19">
        <v>1.03708812930563E-2</v>
      </c>
      <c r="AH2793" s="51">
        <v>-0.76173286252014805</v>
      </c>
      <c r="AI2793" s="19">
        <v>-1.64759691833751E-2</v>
      </c>
      <c r="AJ2793" s="51">
        <v>12.0793202886562</v>
      </c>
      <c r="AK2793" s="19">
        <v>0.34847407296008898</v>
      </c>
      <c r="AL2793" s="19">
        <v>3.0795319162280101E-2</v>
      </c>
      <c r="AM2793" s="51">
        <v>53.710562226711801</v>
      </c>
      <c r="AN2793" s="15"/>
      <c r="AO2793" s="22">
        <v>1.7551214474224301E-2</v>
      </c>
      <c r="AP2793" s="22">
        <v>-3.2784292088763302E-2</v>
      </c>
      <c r="AQ2793" s="22">
        <v>5.2121525339316598E-2</v>
      </c>
      <c r="AR2793" s="22">
        <v>-8.8399800316401503E-2</v>
      </c>
      <c r="AS2793" s="20">
        <v>8</v>
      </c>
      <c r="AT2793" s="20">
        <v>4</v>
      </c>
      <c r="AU2793" s="20">
        <v>7</v>
      </c>
      <c r="AV2793" s="21">
        <v>5</v>
      </c>
      <c r="AW2793" s="15"/>
      <c r="AX2793" s="25">
        <v>9.0940295636828497E-2</v>
      </c>
      <c r="AY2793" s="26">
        <v>-6.8446911240471295E-2</v>
      </c>
      <c r="AZ2793" s="26">
        <v>0.70704271402337304</v>
      </c>
      <c r="BA2793" s="26">
        <v>-8.8671981491074803E-2</v>
      </c>
      <c r="BB2793" s="85">
        <v>9.3498087310217703E-3</v>
      </c>
      <c r="BC2793" s="88">
        <v>-17.157666571001801</v>
      </c>
      <c r="BD2793" s="18">
        <v>43847</v>
      </c>
      <c r="BE2793" s="18">
        <v>43913</v>
      </c>
      <c r="BF2793" s="20"/>
      <c r="BG2793" s="18"/>
    </row>
    <row r="2794" spans="2:59" x14ac:dyDescent="0.25">
      <c r="B2794" s="14" t="s">
        <v>8583</v>
      </c>
      <c r="C2794" s="14" t="s">
        <v>8584</v>
      </c>
      <c r="D2794" s="14" t="s">
        <v>8563</v>
      </c>
      <c r="E2794" s="16" t="s">
        <v>55</v>
      </c>
      <c r="F2794" s="16" t="s">
        <v>431</v>
      </c>
      <c r="G2794" s="81" t="s">
        <v>115</v>
      </c>
      <c r="H2794" s="82" t="s">
        <v>182</v>
      </c>
      <c r="I2794" s="17" t="s">
        <v>31</v>
      </c>
      <c r="J2794" s="17" t="s">
        <v>8585</v>
      </c>
      <c r="L2794" s="18">
        <v>44022</v>
      </c>
      <c r="M2794" s="83">
        <v>1487.2843999993099</v>
      </c>
      <c r="N2794" s="84">
        <v>1487.2843999993099</v>
      </c>
      <c r="O2794" s="84">
        <v>1548.06399999931</v>
      </c>
      <c r="P2794" s="85">
        <f t="shared" si="43"/>
        <v>0.96073831572853119</v>
      </c>
      <c r="Q2794" s="18">
        <v>43850</v>
      </c>
      <c r="R2794" s="86">
        <v>3379812.0490000001</v>
      </c>
      <c r="S2794" s="86">
        <v>3074144.4585507801</v>
      </c>
      <c r="T2794" s="15"/>
      <c r="U2794" s="19">
        <v>2.6194576003035798E-3</v>
      </c>
      <c r="V2794" s="51">
        <v>0.30385867539735001</v>
      </c>
      <c r="W2794" s="19">
        <v>3.9181675498184597E-2</v>
      </c>
      <c r="X2794" s="51">
        <v>4.7070848008879702</v>
      </c>
      <c r="Y2794" s="19">
        <v>-3.09489092378499E-2</v>
      </c>
      <c r="Z2794" s="51">
        <v>16.236782534455401</v>
      </c>
      <c r="AA2794" s="19">
        <v>1.8316608380700899E-2</v>
      </c>
      <c r="AB2794" s="51">
        <v>22.408327741228302</v>
      </c>
      <c r="AC2794" s="19">
        <v>0.104095067939925</v>
      </c>
      <c r="AD2794" s="51">
        <v>34.695362292230101</v>
      </c>
      <c r="AE2794" s="19">
        <v>0.121676772396313</v>
      </c>
      <c r="AF2794" s="87">
        <v>29.944909288227802</v>
      </c>
      <c r="AG2794" s="19">
        <v>1.04537163442728E-2</v>
      </c>
      <c r="AH2794" s="51">
        <v>-0.75344935739849495</v>
      </c>
      <c r="AI2794" s="19">
        <v>-1.4926800604371199E-2</v>
      </c>
      <c r="AJ2794" s="51">
        <v>12.2342371465638</v>
      </c>
      <c r="AK2794" s="19">
        <v>0.39486091572325699</v>
      </c>
      <c r="AL2794" s="19">
        <v>3.4338179408223403E-2</v>
      </c>
      <c r="AM2794" s="51">
        <v>58.349246503028603</v>
      </c>
      <c r="AN2794" s="15"/>
      <c r="AO2794" s="22">
        <v>1.7559511878062001E-2</v>
      </c>
      <c r="AP2794" s="22">
        <v>-3.2776320622360799E-2</v>
      </c>
      <c r="AQ2794" s="22">
        <v>5.2380248291228802E-2</v>
      </c>
      <c r="AR2794" s="22">
        <v>-8.8168105507938896E-2</v>
      </c>
      <c r="AS2794" s="20">
        <v>8</v>
      </c>
      <c r="AT2794" s="20">
        <v>4</v>
      </c>
      <c r="AU2794" s="20">
        <v>7</v>
      </c>
      <c r="AV2794" s="21">
        <v>5</v>
      </c>
      <c r="AW2794" s="15"/>
      <c r="AX2794" s="25">
        <v>9.0941133100714097E-2</v>
      </c>
      <c r="AY2794" s="26">
        <v>-3.7422072823574098E-2</v>
      </c>
      <c r="AZ2794" s="26">
        <v>0.71879855454608299</v>
      </c>
      <c r="BA2794" s="26">
        <v>-4.8529827778906999E-2</v>
      </c>
      <c r="BB2794" s="85">
        <v>9.3500058048357499E-3</v>
      </c>
      <c r="BC2794" s="88">
        <v>-17.114176158007499</v>
      </c>
      <c r="BD2794" s="18">
        <v>43850</v>
      </c>
      <c r="BE2794" s="18">
        <v>43913</v>
      </c>
      <c r="BF2794" s="20"/>
      <c r="BG2794" s="18"/>
    </row>
    <row r="2795" spans="2:59" x14ac:dyDescent="0.25">
      <c r="B2795" s="14" t="s">
        <v>8586</v>
      </c>
      <c r="C2795" s="14" t="s">
        <v>8587</v>
      </c>
      <c r="D2795" s="14" t="s">
        <v>8563</v>
      </c>
      <c r="E2795" s="16" t="s">
        <v>458</v>
      </c>
      <c r="F2795" s="16" t="s">
        <v>431</v>
      </c>
      <c r="G2795" s="81" t="s">
        <v>115</v>
      </c>
      <c r="H2795" s="82" t="s">
        <v>182</v>
      </c>
      <c r="I2795" s="17" t="s">
        <v>31</v>
      </c>
      <c r="J2795" s="17" t="s">
        <v>8588</v>
      </c>
      <c r="L2795" s="18">
        <v>44022</v>
      </c>
      <c r="M2795" s="83">
        <v>1310.13319999911</v>
      </c>
      <c r="N2795" s="84">
        <v>1310.13319999911</v>
      </c>
      <c r="O2795" s="84">
        <v>1358.23699999973</v>
      </c>
      <c r="P2795" s="85">
        <f t="shared" si="43"/>
        <v>0.96458364777234795</v>
      </c>
      <c r="Q2795" s="18">
        <v>43850</v>
      </c>
      <c r="R2795" s="86">
        <v>103036.394</v>
      </c>
      <c r="S2795" s="86">
        <v>311008.108580078</v>
      </c>
      <c r="T2795" s="15"/>
      <c r="U2795" s="19">
        <v>2.6427281354699499E-3</v>
      </c>
      <c r="V2795" s="51">
        <v>0.30618572891398799</v>
      </c>
      <c r="W2795" s="19">
        <v>3.9906027452161701E-2</v>
      </c>
      <c r="X2795" s="51">
        <v>4.7795199962856696</v>
      </c>
      <c r="Y2795" s="19">
        <v>-2.6844260180041601E-2</v>
      </c>
      <c r="Z2795" s="51">
        <v>16.647247440239902</v>
      </c>
      <c r="AA2795" s="19">
        <v>2.7020836290830599E-2</v>
      </c>
      <c r="AB2795" s="51">
        <v>23.278750532248502</v>
      </c>
      <c r="AC2795" s="19">
        <v>0.123038183186582</v>
      </c>
      <c r="AD2795" s="51">
        <v>36.589673816924901</v>
      </c>
      <c r="AE2795" s="19">
        <v>0.15066101828415401</v>
      </c>
      <c r="AF2795" s="87">
        <v>32.843333877040997</v>
      </c>
      <c r="AG2795" s="19">
        <v>1.06884480010194E-2</v>
      </c>
      <c r="AH2795" s="51">
        <v>-0.72997619172383599</v>
      </c>
      <c r="AI2795" s="19">
        <v>-1.0524531814553499E-2</v>
      </c>
      <c r="AJ2795" s="51">
        <v>12.6744640255347</v>
      </c>
      <c r="AK2795" s="19">
        <v>0.310133199998818</v>
      </c>
      <c r="AL2795" s="19">
        <v>3.5286053749587203E-2</v>
      </c>
      <c r="AM2795" s="51">
        <v>37.311353248544002</v>
      </c>
      <c r="AN2795" s="15"/>
      <c r="AO2795" s="22">
        <v>1.7583081762495598E-2</v>
      </c>
      <c r="AP2795" s="22">
        <v>-3.2753863761172397E-2</v>
      </c>
      <c r="AQ2795" s="22">
        <v>5.3113775729798397E-2</v>
      </c>
      <c r="AR2795" s="22">
        <v>-8.7511525816808003E-2</v>
      </c>
      <c r="AS2795" s="20">
        <v>8</v>
      </c>
      <c r="AT2795" s="20">
        <v>4</v>
      </c>
      <c r="AU2795" s="20">
        <v>7</v>
      </c>
      <c r="AV2795" s="21">
        <v>5</v>
      </c>
      <c r="AW2795" s="15"/>
      <c r="AX2795" s="25">
        <v>9.0944286092562804E-2</v>
      </c>
      <c r="AY2795" s="26">
        <v>5.09707695793509E-2</v>
      </c>
      <c r="AZ2795" s="26">
        <v>0.75228832947414004</v>
      </c>
      <c r="BA2795" s="26">
        <v>6.6293743788605794E-2</v>
      </c>
      <c r="BB2795" s="85">
        <v>9.3506447051367996E-3</v>
      </c>
      <c r="BC2795" s="88">
        <v>-16.992814950557701</v>
      </c>
      <c r="BD2795" s="18">
        <v>43850</v>
      </c>
      <c r="BE2795" s="18">
        <v>43913</v>
      </c>
      <c r="BF2795" s="20"/>
      <c r="BG2795" s="18"/>
    </row>
    <row r="2796" spans="2:59" x14ac:dyDescent="0.25">
      <c r="B2796" s="14" t="s">
        <v>8589</v>
      </c>
      <c r="C2796" s="14" t="s">
        <v>8590</v>
      </c>
      <c r="D2796" s="14" t="s">
        <v>8563</v>
      </c>
      <c r="E2796" s="16" t="s">
        <v>59</v>
      </c>
      <c r="F2796" s="16" t="s">
        <v>431</v>
      </c>
      <c r="G2796" s="81" t="s">
        <v>115</v>
      </c>
      <c r="H2796" s="82" t="s">
        <v>182</v>
      </c>
      <c r="I2796" s="17" t="s">
        <v>31</v>
      </c>
      <c r="J2796" s="17" t="s">
        <v>8591</v>
      </c>
      <c r="L2796" s="18">
        <v>44022</v>
      </c>
      <c r="M2796" s="83">
        <v>1222</v>
      </c>
      <c r="N2796" s="84">
        <v>1222</v>
      </c>
      <c r="O2796" s="84">
        <v>1262.8000000007501</v>
      </c>
      <c r="P2796" s="85">
        <f t="shared" si="43"/>
        <v>0.9676908457390514</v>
      </c>
      <c r="Q2796" s="18">
        <v>43850</v>
      </c>
      <c r="R2796" s="86">
        <v>6.11</v>
      </c>
      <c r="S2796" s="86">
        <v>5.9855</v>
      </c>
      <c r="T2796" s="15"/>
      <c r="U2796" s="19">
        <v>2.6255333104927602E-3</v>
      </c>
      <c r="V2796" s="51">
        <v>0.30446624641626802</v>
      </c>
      <c r="W2796" s="19">
        <v>4.0708567536057699E-2</v>
      </c>
      <c r="X2796" s="51">
        <v>4.8597740046752698</v>
      </c>
      <c r="Y2796" s="19">
        <v>-2.42733950817637E-2</v>
      </c>
      <c r="Z2796" s="51">
        <v>16.904333950078598</v>
      </c>
      <c r="AA2796" s="19">
        <v>3.1571838595482397E-2</v>
      </c>
      <c r="AB2796" s="51">
        <v>23.733850762713701</v>
      </c>
      <c r="AC2796" s="19">
        <v>0.119457676804886</v>
      </c>
      <c r="AD2796" s="51">
        <v>36.231623178755399</v>
      </c>
      <c r="AE2796" s="19">
        <v>0.14979299962215001</v>
      </c>
      <c r="AF2796" s="87">
        <v>32.756532010796903</v>
      </c>
      <c r="AG2796" s="19">
        <v>1.125455147303E-2</v>
      </c>
      <c r="AH2796" s="51">
        <v>-0.67336584452277704</v>
      </c>
      <c r="AI2796" s="19">
        <v>-8.2778769674405304E-3</v>
      </c>
      <c r="AJ2796" s="51">
        <v>12.899129510246</v>
      </c>
      <c r="AK2796" s="19">
        <v>0.221999999999825</v>
      </c>
      <c r="AL2796" s="19">
        <v>4.1861570975015597E-2</v>
      </c>
      <c r="AM2796" s="51">
        <v>17.085396086098601</v>
      </c>
      <c r="AN2796" s="15"/>
      <c r="AO2796" s="22">
        <v>1.7437452615922701E-2</v>
      </c>
      <c r="AP2796" s="22">
        <v>-3.2773109243862598E-2</v>
      </c>
      <c r="AQ2796" s="22">
        <v>5.19883254291926E-2</v>
      </c>
      <c r="AR2796" s="22">
        <v>-8.6637787404470104E-2</v>
      </c>
      <c r="AS2796" s="20">
        <v>9</v>
      </c>
      <c r="AT2796" s="20">
        <v>3</v>
      </c>
      <c r="AU2796" s="20">
        <v>7</v>
      </c>
      <c r="AV2796" s="21">
        <v>5</v>
      </c>
      <c r="AW2796" s="15"/>
      <c r="AX2796" s="25">
        <v>9.0668000856967398E-2</v>
      </c>
      <c r="AY2796" s="26">
        <v>9.78780905754775E-2</v>
      </c>
      <c r="AZ2796" s="26">
        <v>0.76984553012698598</v>
      </c>
      <c r="BA2796" s="26">
        <v>0.12755252008787499</v>
      </c>
      <c r="BB2796" s="85">
        <v>9.3224529648341607E-3</v>
      </c>
      <c r="BC2796" s="88">
        <v>-16.6930630345887</v>
      </c>
      <c r="BD2796" s="18">
        <v>43847</v>
      </c>
      <c r="BE2796" s="18">
        <v>43913</v>
      </c>
      <c r="BF2796" s="20"/>
      <c r="BG2796" s="18"/>
    </row>
    <row r="2797" spans="2:59" x14ac:dyDescent="0.25">
      <c r="B2797" s="14" t="s">
        <v>8592</v>
      </c>
      <c r="C2797" s="14" t="s">
        <v>8593</v>
      </c>
      <c r="D2797" s="14" t="s">
        <v>8563</v>
      </c>
      <c r="E2797" s="16" t="s">
        <v>320</v>
      </c>
      <c r="F2797" s="16" t="s">
        <v>431</v>
      </c>
      <c r="G2797" s="81" t="s">
        <v>115</v>
      </c>
      <c r="H2797" s="82" t="s">
        <v>182</v>
      </c>
      <c r="I2797" s="17" t="s">
        <v>31</v>
      </c>
      <c r="J2797" s="17" t="s">
        <v>8594</v>
      </c>
      <c r="L2797" s="18">
        <v>44022</v>
      </c>
      <c r="M2797" s="83">
        <v>1225.0219999998801</v>
      </c>
      <c r="N2797" s="84">
        <v>1225.0219999998801</v>
      </c>
      <c r="O2797" s="84">
        <v>1269.47110000066</v>
      </c>
      <c r="P2797" s="85">
        <f t="shared" si="43"/>
        <v>0.96498612689902363</v>
      </c>
      <c r="Q2797" s="18">
        <v>43850</v>
      </c>
      <c r="R2797" s="86">
        <v>127.631</v>
      </c>
      <c r="S2797" s="86">
        <v>125.296694656491</v>
      </c>
      <c r="T2797" s="15"/>
      <c r="U2797" s="19">
        <v>2.6474327696632801E-3</v>
      </c>
      <c r="V2797" s="51">
        <v>0.30665619233332098</v>
      </c>
      <c r="W2797" s="19">
        <v>3.9975516445338102E-2</v>
      </c>
      <c r="X2797" s="51">
        <v>4.7864688956033197</v>
      </c>
      <c r="Y2797" s="19">
        <v>-2.6438437205797499E-2</v>
      </c>
      <c r="Z2797" s="51">
        <v>16.687829737667901</v>
      </c>
      <c r="AA2797" s="19">
        <v>2.79061868277495E-2</v>
      </c>
      <c r="AB2797" s="51">
        <v>23.3672855859331</v>
      </c>
      <c r="AC2797" s="19">
        <v>0.124918433399289</v>
      </c>
      <c r="AD2797" s="51">
        <v>36.777698838210199</v>
      </c>
      <c r="AE2797" s="19">
        <v>0.15764027442317499</v>
      </c>
      <c r="AF2797" s="87">
        <v>33.541259490942998</v>
      </c>
      <c r="AG2797" s="19">
        <v>1.0706448018027E-2</v>
      </c>
      <c r="AH2797" s="51">
        <v>-0.72817619002307798</v>
      </c>
      <c r="AI2797" s="19">
        <v>-1.0090591648804499E-2</v>
      </c>
      <c r="AJ2797" s="51">
        <v>12.7178580421169</v>
      </c>
      <c r="AK2797" s="19">
        <v>0.22502200000046299</v>
      </c>
      <c r="AL2797" s="19">
        <v>5.1628773935590302E-2</v>
      </c>
      <c r="AM2797" s="51">
        <v>25.2370499275276</v>
      </c>
      <c r="AN2797" s="15"/>
      <c r="AO2797" s="22">
        <v>1.7610345903449301E-2</v>
      </c>
      <c r="AP2797" s="22">
        <v>-3.2764253505774797E-2</v>
      </c>
      <c r="AQ2797" s="22">
        <v>5.31183136536129E-2</v>
      </c>
      <c r="AR2797" s="22">
        <v>-8.7346013293426894E-2</v>
      </c>
      <c r="AS2797" s="20">
        <v>8</v>
      </c>
      <c r="AT2797" s="20">
        <v>4</v>
      </c>
      <c r="AU2797" s="20">
        <v>7</v>
      </c>
      <c r="AV2797" s="21">
        <v>5</v>
      </c>
      <c r="AW2797" s="15"/>
      <c r="AX2797" s="25">
        <v>9.0933481628453605E-2</v>
      </c>
      <c r="AY2797" s="26">
        <v>6.0199990717876503E-2</v>
      </c>
      <c r="AZ2797" s="26">
        <v>0.75580349278789105</v>
      </c>
      <c r="BA2797" s="26">
        <v>7.8321625676835496E-2</v>
      </c>
      <c r="BB2797" s="85">
        <v>9.3495555209210605E-3</v>
      </c>
      <c r="BC2797" s="88">
        <v>-16.9738877868804</v>
      </c>
      <c r="BD2797" s="18">
        <v>43850</v>
      </c>
      <c r="BE2797" s="18">
        <v>43913</v>
      </c>
      <c r="BF2797" s="20"/>
      <c r="BG2797" s="18"/>
    </row>
    <row r="2798" spans="2:59" x14ac:dyDescent="0.25">
      <c r="B2798" s="14" t="s">
        <v>8595</v>
      </c>
      <c r="C2798" s="14" t="s">
        <v>8596</v>
      </c>
      <c r="D2798" s="14" t="s">
        <v>8597</v>
      </c>
      <c r="E2798" s="16" t="s">
        <v>36</v>
      </c>
      <c r="F2798" s="16" t="s">
        <v>431</v>
      </c>
      <c r="G2798" s="81" t="s">
        <v>115</v>
      </c>
      <c r="H2798" s="82" t="s">
        <v>190</v>
      </c>
      <c r="I2798" s="17" t="s">
        <v>31</v>
      </c>
      <c r="J2798" s="17" t="s">
        <v>8598</v>
      </c>
      <c r="L2798" s="18">
        <v>44022</v>
      </c>
      <c r="M2798" s="83">
        <v>1179.4282000009</v>
      </c>
      <c r="N2798" s="84">
        <v>1179.4282000009</v>
      </c>
      <c r="O2798" s="84">
        <v>1296.78009999916</v>
      </c>
      <c r="P2798" s="85">
        <f t="shared" si="43"/>
        <v>0.90950516591183339</v>
      </c>
      <c r="Q2798" s="18">
        <v>43843</v>
      </c>
      <c r="R2798" s="86">
        <v>310003.27500000002</v>
      </c>
      <c r="S2798" s="86">
        <v>480976.41344677698</v>
      </c>
      <c r="T2798" s="15"/>
      <c r="U2798" s="19">
        <v>9.1514517534960794E-3</v>
      </c>
      <c r="V2798" s="51">
        <v>0.95705809071659997</v>
      </c>
      <c r="W2798" s="19">
        <v>5.2298352373327403E-2</v>
      </c>
      <c r="X2798" s="51">
        <v>6.0187524884022396</v>
      </c>
      <c r="Y2798" s="19">
        <v>-7.9521752977598198E-2</v>
      </c>
      <c r="Z2798" s="51">
        <v>11.3794981604879</v>
      </c>
      <c r="AA2798" s="19">
        <v>6.9806491701456296E-3</v>
      </c>
      <c r="AB2798" s="51">
        <v>21.274731820187299</v>
      </c>
      <c r="AC2798" s="19">
        <v>2.8864839581729002E-2</v>
      </c>
      <c r="AD2798" s="51">
        <v>27.172339456417799</v>
      </c>
      <c r="AE2798" s="19">
        <v>4.2903017467324403E-2</v>
      </c>
      <c r="AF2798" s="87">
        <v>22.0675337953435</v>
      </c>
      <c r="AG2798" s="19">
        <v>1.6771763905126101E-2</v>
      </c>
      <c r="AH2798" s="51">
        <v>-0.121644601313164</v>
      </c>
      <c r="AI2798" s="19">
        <v>-4.9574305048736299E-2</v>
      </c>
      <c r="AJ2798" s="51">
        <v>8.7694867021200498</v>
      </c>
      <c r="AK2798" s="19">
        <v>0.120341394837014</v>
      </c>
      <c r="AL2798" s="19">
        <v>1.15947355679964E-2</v>
      </c>
      <c r="AM2798" s="51">
        <v>30.8972944143752</v>
      </c>
      <c r="AN2798" s="15"/>
      <c r="AO2798" s="22">
        <v>3.0009428037374199E-2</v>
      </c>
      <c r="AP2798" s="22">
        <v>-6.0075169762058102E-2</v>
      </c>
      <c r="AQ2798" s="22">
        <v>6.8893827861757004E-2</v>
      </c>
      <c r="AR2798" s="22">
        <v>-0.13550357694301099</v>
      </c>
      <c r="AS2798" s="20">
        <v>7</v>
      </c>
      <c r="AT2798" s="20">
        <v>5</v>
      </c>
      <c r="AU2798" s="20">
        <v>7</v>
      </c>
      <c r="AV2798" s="21">
        <v>5</v>
      </c>
      <c r="AW2798" s="15"/>
      <c r="AX2798" s="25">
        <v>0.158542640919623</v>
      </c>
      <c r="AY2798" s="26">
        <v>-5.4129434430876699E-2</v>
      </c>
      <c r="AZ2798" s="26">
        <v>0.798241268311358</v>
      </c>
      <c r="BA2798" s="26">
        <v>-7.0403959783448003E-2</v>
      </c>
      <c r="BB2798" s="85">
        <v>1.6240567847089601E-2</v>
      </c>
      <c r="BC2798" s="88">
        <v>-26.3575528340589</v>
      </c>
      <c r="BD2798" s="18">
        <v>43843</v>
      </c>
      <c r="BE2798" s="18">
        <v>43913</v>
      </c>
      <c r="BF2798" s="20"/>
      <c r="BG2798" s="18"/>
    </row>
    <row r="2799" spans="2:59" x14ac:dyDescent="0.25">
      <c r="B2799" s="14" t="s">
        <v>8599</v>
      </c>
      <c r="C2799" s="14" t="s">
        <v>8600</v>
      </c>
      <c r="D2799" s="14" t="s">
        <v>8597</v>
      </c>
      <c r="E2799" s="16" t="s">
        <v>435</v>
      </c>
      <c r="F2799" s="16" t="s">
        <v>431</v>
      </c>
      <c r="G2799" s="81" t="s">
        <v>115</v>
      </c>
      <c r="H2799" s="82" t="s">
        <v>190</v>
      </c>
      <c r="I2799" s="17" t="s">
        <v>31</v>
      </c>
      <c r="J2799" s="17" t="s">
        <v>8601</v>
      </c>
      <c r="L2799" s="18">
        <v>44022</v>
      </c>
      <c r="M2799" s="83">
        <v>1237.80199999921</v>
      </c>
      <c r="N2799" s="84">
        <v>1237.80199999921</v>
      </c>
      <c r="O2799" s="84">
        <v>1348.7690999992201</v>
      </c>
      <c r="P2799" s="85">
        <f t="shared" si="43"/>
        <v>0.91772713357677438</v>
      </c>
      <c r="Q2799" s="18">
        <v>43843</v>
      </c>
      <c r="R2799" s="86">
        <v>125.691</v>
      </c>
      <c r="S2799" s="86">
        <v>123.725652671814</v>
      </c>
      <c r="T2799" s="15"/>
      <c r="U2799" s="19">
        <v>9.20957281414303E-3</v>
      </c>
      <c r="V2799" s="51">
        <v>0.96287019678129604</v>
      </c>
      <c r="W2799" s="19">
        <v>5.4047927509600399E-2</v>
      </c>
      <c r="X2799" s="51">
        <v>6.1937100020295501</v>
      </c>
      <c r="Y2799" s="19">
        <v>-7.1074888744114995E-2</v>
      </c>
      <c r="Z2799" s="51">
        <v>12.224184583843501</v>
      </c>
      <c r="AA2799" s="19">
        <v>2.55968781057163E-2</v>
      </c>
      <c r="AB2799" s="51">
        <v>23.136354713729801</v>
      </c>
      <c r="AC2799" s="19">
        <v>6.7657072690053596E-2</v>
      </c>
      <c r="AD2799" s="51">
        <v>31.051562767272099</v>
      </c>
      <c r="AE2799" s="19">
        <v>0.103326866517891</v>
      </c>
      <c r="AF2799" s="87">
        <v>28.109918700385599</v>
      </c>
      <c r="AG2799" s="19">
        <v>1.7320724427918301E-2</v>
      </c>
      <c r="AH2799" s="51">
        <v>-6.6748549033945906E-2</v>
      </c>
      <c r="AI2799" s="19">
        <v>-4.0446160031933701E-2</v>
      </c>
      <c r="AJ2799" s="51">
        <v>9.6823012038075795</v>
      </c>
      <c r="AK2799" s="19">
        <v>0.23780199999979201</v>
      </c>
      <c r="AL2799" s="19">
        <v>4.4272732922763701E-2</v>
      </c>
      <c r="AM2799" s="51">
        <v>17.866786018595999</v>
      </c>
      <c r="AN2799" s="15"/>
      <c r="AO2799" s="22">
        <v>3.0070005526795299E-2</v>
      </c>
      <c r="AP2799" s="22">
        <v>-5.99250128443964E-2</v>
      </c>
      <c r="AQ2799" s="22">
        <v>7.0568048980931095E-2</v>
      </c>
      <c r="AR2799" s="22">
        <v>-0.13415544572490001</v>
      </c>
      <c r="AS2799" s="20">
        <v>7</v>
      </c>
      <c r="AT2799" s="20">
        <v>5</v>
      </c>
      <c r="AU2799" s="20">
        <v>7</v>
      </c>
      <c r="AV2799" s="21">
        <v>5</v>
      </c>
      <c r="AW2799" s="15"/>
      <c r="AX2799" s="25">
        <v>0.158524416617875</v>
      </c>
      <c r="AY2799" s="26">
        <v>5.5315991574161699E-2</v>
      </c>
      <c r="AZ2799" s="26">
        <v>0.87914023266694097</v>
      </c>
      <c r="BA2799" s="26">
        <v>7.2224524931584697E-2</v>
      </c>
      <c r="BB2799" s="85">
        <v>1.62401966217658E-2</v>
      </c>
      <c r="BC2799" s="88">
        <v>-26.118770069617302</v>
      </c>
      <c r="BD2799" s="18">
        <v>43843</v>
      </c>
      <c r="BE2799" s="18">
        <v>43913</v>
      </c>
      <c r="BF2799" s="20"/>
      <c r="BG2799" s="18"/>
    </row>
    <row r="2800" spans="2:59" x14ac:dyDescent="0.25">
      <c r="B2800" s="14" t="s">
        <v>8602</v>
      </c>
      <c r="C2800" s="14" t="s">
        <v>8603</v>
      </c>
      <c r="D2800" s="14" t="s">
        <v>8597</v>
      </c>
      <c r="E2800" s="16" t="s">
        <v>439</v>
      </c>
      <c r="F2800" s="16" t="s">
        <v>431</v>
      </c>
      <c r="G2800" s="81" t="s">
        <v>115</v>
      </c>
      <c r="H2800" s="82" t="s">
        <v>190</v>
      </c>
      <c r="I2800" s="17" t="s">
        <v>31</v>
      </c>
      <c r="J2800" s="17" t="s">
        <v>8604</v>
      </c>
      <c r="L2800" s="18">
        <v>44022</v>
      </c>
      <c r="M2800" s="83">
        <v>1034.5573999993501</v>
      </c>
      <c r="N2800" s="84">
        <v>1034.5573999993501</v>
      </c>
      <c r="O2800" s="84">
        <v>1034.5573999993501</v>
      </c>
      <c r="P2800" s="85">
        <f t="shared" si="43"/>
        <v>1</v>
      </c>
      <c r="Q2800" s="18">
        <v>44022</v>
      </c>
      <c r="R2800" s="86">
        <v>0</v>
      </c>
      <c r="S2800" s="86">
        <v>0</v>
      </c>
      <c r="T2800" s="15"/>
      <c r="U2800" s="19">
        <v>0</v>
      </c>
      <c r="V2800" s="51">
        <v>4.1912915366992799E-2</v>
      </c>
      <c r="W2800" s="19">
        <v>0</v>
      </c>
      <c r="X2800" s="51">
        <v>0.78891725106586796</v>
      </c>
      <c r="Y2800" s="19">
        <v>0</v>
      </c>
      <c r="Z2800" s="51">
        <v>19.3316734582477</v>
      </c>
      <c r="AA2800" s="19">
        <v>0</v>
      </c>
      <c r="AB2800" s="51">
        <v>20.576666903158198</v>
      </c>
      <c r="AC2800" s="19">
        <v>0</v>
      </c>
      <c r="AD2800" s="51">
        <v>24.2858554982522</v>
      </c>
      <c r="AE2800" s="19">
        <v>0</v>
      </c>
      <c r="AF2800" s="87">
        <v>17.777232048596499</v>
      </c>
      <c r="AG2800" s="19">
        <v>0</v>
      </c>
      <c r="AH2800" s="51">
        <v>-1.79882099182578</v>
      </c>
      <c r="AI2800" s="19">
        <v>0</v>
      </c>
      <c r="AJ2800" s="51">
        <v>13.726917206993701</v>
      </c>
      <c r="AK2800" s="19">
        <v>3.4557399998448098E-2</v>
      </c>
      <c r="AL2800" s="19">
        <v>6.9226208725012804E-3</v>
      </c>
      <c r="AM2800" s="51">
        <v>-2.45767398155294</v>
      </c>
      <c r="AN2800" s="15"/>
      <c r="AO2800" s="22">
        <v>0</v>
      </c>
      <c r="AP2800" s="22">
        <v>0</v>
      </c>
      <c r="AQ2800" s="22">
        <v>0</v>
      </c>
      <c r="AR2800" s="22">
        <v>0</v>
      </c>
      <c r="AS2800" s="20">
        <v>0</v>
      </c>
      <c r="AT2800" s="20">
        <v>0</v>
      </c>
      <c r="AU2800" s="20">
        <v>7</v>
      </c>
      <c r="AV2800" s="21">
        <v>5</v>
      </c>
      <c r="AW2800" s="15"/>
      <c r="AX2800" s="25">
        <v>0</v>
      </c>
      <c r="AY2800" s="26">
        <v>-115.173126170179</v>
      </c>
      <c r="AZ2800" s="26">
        <v>0.54146558877982898</v>
      </c>
      <c r="BA2800" s="26">
        <v>-15.964106449086101</v>
      </c>
      <c r="BB2800" s="85">
        <v>0</v>
      </c>
      <c r="BC2800" s="88">
        <v>0</v>
      </c>
      <c r="BD2800" s="18">
        <v>43657</v>
      </c>
      <c r="BE2800" s="18"/>
      <c r="BF2800" s="20"/>
      <c r="BG2800" s="18"/>
    </row>
    <row r="2801" spans="2:59" x14ac:dyDescent="0.25">
      <c r="B2801" s="14" t="s">
        <v>8605</v>
      </c>
      <c r="C2801" s="14" t="s">
        <v>8606</v>
      </c>
      <c r="D2801" s="14" t="s">
        <v>8597</v>
      </c>
      <c r="E2801" s="16" t="s">
        <v>43</v>
      </c>
      <c r="F2801" s="16" t="s">
        <v>431</v>
      </c>
      <c r="G2801" s="81" t="s">
        <v>115</v>
      </c>
      <c r="H2801" s="82" t="s">
        <v>190</v>
      </c>
      <c r="I2801" s="17" t="s">
        <v>31</v>
      </c>
      <c r="J2801" s="17" t="s">
        <v>8607</v>
      </c>
      <c r="L2801" s="18">
        <v>44022</v>
      </c>
      <c r="M2801" s="83">
        <v>1259.0929000005101</v>
      </c>
      <c r="N2801" s="84">
        <v>1259.0929000005101</v>
      </c>
      <c r="O2801" s="84">
        <v>1381.0811999999</v>
      </c>
      <c r="P2801" s="85">
        <f t="shared" si="43"/>
        <v>0.91167188431831614</v>
      </c>
      <c r="Q2801" s="18">
        <v>43843</v>
      </c>
      <c r="R2801" s="86">
        <v>1364043.997</v>
      </c>
      <c r="S2801" s="86">
        <v>1417424.8101250001</v>
      </c>
      <c r="T2801" s="15"/>
      <c r="U2801" s="19">
        <v>9.1648490633815492E-3</v>
      </c>
      <c r="V2801" s="51">
        <v>0.95839782170514798</v>
      </c>
      <c r="W2801" s="19">
        <v>5.27180529097677E-2</v>
      </c>
      <c r="X2801" s="51">
        <v>6.06072254204628</v>
      </c>
      <c r="Y2801" s="19">
        <v>-7.7292082122803599E-2</v>
      </c>
      <c r="Z2801" s="51">
        <v>11.602465245974599</v>
      </c>
      <c r="AA2801" s="19">
        <v>1.18982091044018E-2</v>
      </c>
      <c r="AB2801" s="51">
        <v>21.766487813612901</v>
      </c>
      <c r="AC2801" s="19">
        <v>3.8931647797653603E-2</v>
      </c>
      <c r="AD2801" s="51">
        <v>28.179020278010299</v>
      </c>
      <c r="AE2801" s="19">
        <v>5.8243385081368601E-2</v>
      </c>
      <c r="AF2801" s="87">
        <v>23.601570556726099</v>
      </c>
      <c r="AG2801" s="19">
        <v>1.69068686227547E-2</v>
      </c>
      <c r="AH2801" s="51">
        <v>-0.108134129550308</v>
      </c>
      <c r="AI2801" s="19">
        <v>-4.7145488028982101E-2</v>
      </c>
      <c r="AJ2801" s="51">
        <v>9.0123684041027392</v>
      </c>
      <c r="AK2801" s="19">
        <v>0.188227039372723</v>
      </c>
      <c r="AL2801" s="19">
        <v>1.76501313690096E-2</v>
      </c>
      <c r="AM2801" s="51">
        <v>37.685858867946102</v>
      </c>
      <c r="AN2801" s="15"/>
      <c r="AO2801" s="22">
        <v>3.0023216990230101E-2</v>
      </c>
      <c r="AP2801" s="22">
        <v>-6.0037649420337402E-2</v>
      </c>
      <c r="AQ2801" s="22">
        <v>6.9320082322519697E-2</v>
      </c>
      <c r="AR2801" s="22">
        <v>-0.13514721992760301</v>
      </c>
      <c r="AS2801" s="20">
        <v>7</v>
      </c>
      <c r="AT2801" s="20">
        <v>5</v>
      </c>
      <c r="AU2801" s="20">
        <v>7</v>
      </c>
      <c r="AV2801" s="21">
        <v>5</v>
      </c>
      <c r="AW2801" s="15"/>
      <c r="AX2801" s="25">
        <v>0.15853699003840999</v>
      </c>
      <c r="AY2801" s="26">
        <v>-2.5224079914011099E-2</v>
      </c>
      <c r="AZ2801" s="26">
        <v>0.81959187964548597</v>
      </c>
      <c r="BA2801" s="26">
        <v>-3.2841460708254999E-2</v>
      </c>
      <c r="BB2801" s="85">
        <v>1.6240376738023799E-2</v>
      </c>
      <c r="BC2801" s="88">
        <v>-26.2889901042799</v>
      </c>
      <c r="BD2801" s="18">
        <v>43843</v>
      </c>
      <c r="BE2801" s="18">
        <v>43913</v>
      </c>
      <c r="BF2801" s="20"/>
      <c r="BG2801" s="18"/>
    </row>
    <row r="2802" spans="2:59" x14ac:dyDescent="0.25">
      <c r="B2802" s="14" t="s">
        <v>8608</v>
      </c>
      <c r="C2802" s="14" t="s">
        <v>8609</v>
      </c>
      <c r="D2802" s="14" t="s">
        <v>8597</v>
      </c>
      <c r="E2802" s="16" t="s">
        <v>257</v>
      </c>
      <c r="F2802" s="16" t="s">
        <v>431</v>
      </c>
      <c r="G2802" s="81" t="s">
        <v>115</v>
      </c>
      <c r="H2802" s="82" t="s">
        <v>190</v>
      </c>
      <c r="I2802" s="17" t="s">
        <v>31</v>
      </c>
      <c r="J2802" s="17" t="s">
        <v>8610</v>
      </c>
      <c r="L2802" s="18">
        <v>44022</v>
      </c>
      <c r="M2802" s="83">
        <v>1489.68960000016</v>
      </c>
      <c r="N2802" s="84">
        <v>1489.68960000016</v>
      </c>
      <c r="O2802" s="84">
        <v>1617.2193999998301</v>
      </c>
      <c r="P2802" s="85">
        <f t="shared" si="43"/>
        <v>0.92114254874775592</v>
      </c>
      <c r="Q2802" s="18">
        <v>43843</v>
      </c>
      <c r="R2802" s="86">
        <v>6185432.591</v>
      </c>
      <c r="S2802" s="86">
        <v>6592421.8306328095</v>
      </c>
      <c r="T2802" s="15"/>
      <c r="U2802" s="19">
        <v>9.2231048329267703E-3</v>
      </c>
      <c r="V2802" s="51">
        <v>0.964223398659669</v>
      </c>
      <c r="W2802" s="19">
        <v>5.4542983349165297E-2</v>
      </c>
      <c r="X2802" s="51">
        <v>6.2432155859860403</v>
      </c>
      <c r="Y2802" s="19">
        <v>-6.7545317976546407E-2</v>
      </c>
      <c r="Z2802" s="51">
        <v>12.577141660600301</v>
      </c>
      <c r="AA2802" s="19">
        <v>3.3536792869199403E-2</v>
      </c>
      <c r="AB2802" s="51">
        <v>23.930346190085402</v>
      </c>
      <c r="AC2802" s="19">
        <v>8.3810327429091599E-2</v>
      </c>
      <c r="AD2802" s="51">
        <v>32.666888241190499</v>
      </c>
      <c r="AE2802" s="19">
        <v>0.12753239587444101</v>
      </c>
      <c r="AF2802" s="87">
        <v>30.530471636040598</v>
      </c>
      <c r="AG2802" s="19">
        <v>1.7494164239906199E-2</v>
      </c>
      <c r="AH2802" s="51">
        <v>-4.9404567835153998E-2</v>
      </c>
      <c r="AI2802" s="19">
        <v>-3.6524120568174098E-2</v>
      </c>
      <c r="AJ2802" s="51">
        <v>10.0745051501726</v>
      </c>
      <c r="AK2802" s="19">
        <v>0.42464051412593101</v>
      </c>
      <c r="AL2802" s="19">
        <v>3.6557242339768002E-2</v>
      </c>
      <c r="AM2802" s="51">
        <v>61.327206343295998</v>
      </c>
      <c r="AN2802" s="15"/>
      <c r="AO2802" s="22">
        <v>3.00826547882025E-2</v>
      </c>
      <c r="AP2802" s="22">
        <v>-5.9874916038097602E-2</v>
      </c>
      <c r="AQ2802" s="22">
        <v>7.1173898320921594E-2</v>
      </c>
      <c r="AR2802" s="22">
        <v>-0.13359791864422699</v>
      </c>
      <c r="AS2802" s="20">
        <v>7</v>
      </c>
      <c r="AT2802" s="20">
        <v>5</v>
      </c>
      <c r="AU2802" s="20">
        <v>7</v>
      </c>
      <c r="AV2802" s="21">
        <v>5</v>
      </c>
      <c r="AW2802" s="15"/>
      <c r="AX2802" s="25">
        <v>0.158514635442116</v>
      </c>
      <c r="AY2802" s="26">
        <v>0.101923747768637</v>
      </c>
      <c r="AZ2802" s="26">
        <v>0.91346386421446402</v>
      </c>
      <c r="BA2802" s="26">
        <v>0.13329323613015701</v>
      </c>
      <c r="BB2802" s="85">
        <v>1.62397724636867E-2</v>
      </c>
      <c r="BC2802" s="88">
        <v>-25.990487128729001</v>
      </c>
      <c r="BD2802" s="18">
        <v>43843</v>
      </c>
      <c r="BE2802" s="18">
        <v>43913</v>
      </c>
      <c r="BF2802" s="20"/>
      <c r="BG2802" s="18"/>
    </row>
    <row r="2803" spans="2:59" x14ac:dyDescent="0.25">
      <c r="B2803" s="14" t="s">
        <v>8611</v>
      </c>
      <c r="C2803" s="14" t="s">
        <v>8612</v>
      </c>
      <c r="D2803" s="14" t="s">
        <v>8597</v>
      </c>
      <c r="E2803" s="16" t="s">
        <v>47</v>
      </c>
      <c r="F2803" s="16" t="s">
        <v>431</v>
      </c>
      <c r="G2803" s="81" t="s">
        <v>115</v>
      </c>
      <c r="H2803" s="82" t="s">
        <v>190</v>
      </c>
      <c r="I2803" s="17" t="s">
        <v>31</v>
      </c>
      <c r="J2803" s="17" t="s">
        <v>8613</v>
      </c>
      <c r="L2803" s="18">
        <v>44022</v>
      </c>
      <c r="M2803" s="83">
        <v>1493.3025000002201</v>
      </c>
      <c r="N2803" s="84">
        <v>1493.3025000002201</v>
      </c>
      <c r="O2803" s="84">
        <v>1619.55660000071</v>
      </c>
      <c r="P2803" s="85">
        <f t="shared" si="43"/>
        <v>0.9220440335333544</v>
      </c>
      <c r="Q2803" s="18">
        <v>43843</v>
      </c>
      <c r="R2803" s="86">
        <v>3192060.3420000002</v>
      </c>
      <c r="S2803" s="86">
        <v>3513451.2732382799</v>
      </c>
      <c r="T2803" s="15"/>
      <c r="U2803" s="19">
        <v>9.2286857834551501E-3</v>
      </c>
      <c r="V2803" s="51">
        <v>0.96478149371250799</v>
      </c>
      <c r="W2803" s="19">
        <v>5.4715956068321199E-2</v>
      </c>
      <c r="X2803" s="51">
        <v>6.26051285790163</v>
      </c>
      <c r="Y2803" s="19">
        <v>-6.6617392214538995E-2</v>
      </c>
      <c r="Z2803" s="51">
        <v>12.6699342367938</v>
      </c>
      <c r="AA2803" s="19">
        <v>3.5608779240647002E-2</v>
      </c>
      <c r="AB2803" s="51">
        <v>24.137544827215599</v>
      </c>
      <c r="AC2803" s="19">
        <v>8.8157358381140499E-2</v>
      </c>
      <c r="AD2803" s="51">
        <v>33.101591336366297</v>
      </c>
      <c r="AE2803" s="19">
        <v>0.13432124625804101</v>
      </c>
      <c r="AF2803" s="87">
        <v>31.209356674400599</v>
      </c>
      <c r="AG2803" s="19">
        <v>1.7549826163303799E-2</v>
      </c>
      <c r="AH2803" s="51">
        <v>-4.38383754953975E-2</v>
      </c>
      <c r="AI2803" s="19">
        <v>-3.5512620341251001E-2</v>
      </c>
      <c r="AJ2803" s="51">
        <v>10.1756551728758</v>
      </c>
      <c r="AK2803" s="19">
        <v>0.463204385783756</v>
      </c>
      <c r="AL2803" s="19">
        <v>3.9369747581076801E-2</v>
      </c>
      <c r="AM2803" s="51">
        <v>65.183593509020298</v>
      </c>
      <c r="AN2803" s="15"/>
      <c r="AO2803" s="22">
        <v>3.00882986848592E-2</v>
      </c>
      <c r="AP2803" s="22">
        <v>-5.9859451640513699E-2</v>
      </c>
      <c r="AQ2803" s="22">
        <v>7.1349526777339606E-2</v>
      </c>
      <c r="AR2803" s="22">
        <v>-0.13345115434916799</v>
      </c>
      <c r="AS2803" s="20">
        <v>7</v>
      </c>
      <c r="AT2803" s="20">
        <v>5</v>
      </c>
      <c r="AU2803" s="20">
        <v>7</v>
      </c>
      <c r="AV2803" s="21">
        <v>5</v>
      </c>
      <c r="AW2803" s="15"/>
      <c r="AX2803" s="25">
        <v>0.15851270525323299</v>
      </c>
      <c r="AY2803" s="26">
        <v>0.11409595113002501</v>
      </c>
      <c r="AZ2803" s="26">
        <v>0.92244717915218599</v>
      </c>
      <c r="BA2803" s="26">
        <v>0.14927436348148099</v>
      </c>
      <c r="BB2803" s="85">
        <v>1.62397346021135E-2</v>
      </c>
      <c r="BC2803" s="88">
        <v>-25.962173844425699</v>
      </c>
      <c r="BD2803" s="18">
        <v>43843</v>
      </c>
      <c r="BE2803" s="18">
        <v>43913</v>
      </c>
      <c r="BF2803" s="20"/>
      <c r="BG2803" s="18"/>
    </row>
    <row r="2804" spans="2:59" x14ac:dyDescent="0.25">
      <c r="B2804" s="14" t="s">
        <v>8614</v>
      </c>
      <c r="C2804" s="14" t="s">
        <v>8615</v>
      </c>
      <c r="D2804" s="14" t="s">
        <v>8597</v>
      </c>
      <c r="E2804" s="16" t="s">
        <v>51</v>
      </c>
      <c r="F2804" s="16" t="s">
        <v>431</v>
      </c>
      <c r="G2804" s="81" t="s">
        <v>115</v>
      </c>
      <c r="H2804" s="82" t="s">
        <v>190</v>
      </c>
      <c r="I2804" s="17" t="s">
        <v>31</v>
      </c>
      <c r="J2804" s="17" t="s">
        <v>8616</v>
      </c>
      <c r="L2804" s="18">
        <v>44022</v>
      </c>
      <c r="M2804" s="83">
        <v>1418.31860000081</v>
      </c>
      <c r="N2804" s="84">
        <v>1418.31860000081</v>
      </c>
      <c r="O2804" s="84">
        <v>1546.5310999993201</v>
      </c>
      <c r="P2804" s="85">
        <f t="shared" si="43"/>
        <v>0.91709672052597813</v>
      </c>
      <c r="Q2804" s="18">
        <v>43843</v>
      </c>
      <c r="R2804" s="86">
        <v>227123.573</v>
      </c>
      <c r="S2804" s="86">
        <v>261802.15295043899</v>
      </c>
      <c r="T2804" s="15"/>
      <c r="U2804" s="19">
        <v>9.1982916655979404E-3</v>
      </c>
      <c r="V2804" s="51">
        <v>0.96174208192678601</v>
      </c>
      <c r="W2804" s="19">
        <v>5.3765324644700699E-2</v>
      </c>
      <c r="X2804" s="51">
        <v>6.1654497155395802</v>
      </c>
      <c r="Y2804" s="19">
        <v>-7.1709272816442501E-2</v>
      </c>
      <c r="Z2804" s="51">
        <v>12.160746176610701</v>
      </c>
      <c r="AA2804" s="19">
        <v>2.42641921358882E-2</v>
      </c>
      <c r="AB2804" s="51">
        <v>23.003086116746999</v>
      </c>
      <c r="AC2804" s="19">
        <v>6.4462837954124594E-2</v>
      </c>
      <c r="AD2804" s="51">
        <v>30.732139293657401</v>
      </c>
      <c r="AE2804" s="19">
        <v>9.7482022516487604E-2</v>
      </c>
      <c r="AF2804" s="87">
        <v>27.525434300245301</v>
      </c>
      <c r="AG2804" s="19">
        <v>1.7244007050976499E-2</v>
      </c>
      <c r="AH2804" s="51">
        <v>-7.4420286728127394E-2</v>
      </c>
      <c r="AI2804" s="19">
        <v>-4.1062512871576501E-2</v>
      </c>
      <c r="AJ2804" s="51">
        <v>9.6206659198360303</v>
      </c>
      <c r="AK2804" s="19">
        <v>0.32679619824571998</v>
      </c>
      <c r="AL2804" s="19">
        <v>2.9101944892317998E-2</v>
      </c>
      <c r="AM2804" s="51">
        <v>51.542774755274898</v>
      </c>
      <c r="AN2804" s="15"/>
      <c r="AO2804" s="22">
        <v>3.00572742544318E-2</v>
      </c>
      <c r="AP2804" s="22">
        <v>-5.9944231120462099E-2</v>
      </c>
      <c r="AQ2804" s="22">
        <v>7.0383857804699801E-2</v>
      </c>
      <c r="AR2804" s="22">
        <v>-0.13425813324647601</v>
      </c>
      <c r="AS2804" s="20">
        <v>7</v>
      </c>
      <c r="AT2804" s="20">
        <v>5</v>
      </c>
      <c r="AU2804" s="20">
        <v>7</v>
      </c>
      <c r="AV2804" s="21">
        <v>5</v>
      </c>
      <c r="AW2804" s="15"/>
      <c r="AX2804" s="25">
        <v>0.15852376318085601</v>
      </c>
      <c r="AY2804" s="26">
        <v>4.74460940585004E-2</v>
      </c>
      <c r="AZ2804" s="26">
        <v>0.87325279494598396</v>
      </c>
      <c r="BA2804" s="26">
        <v>6.1931683093916903E-2</v>
      </c>
      <c r="BB2804" s="85">
        <v>1.6239988571014701E-2</v>
      </c>
      <c r="BC2804" s="88">
        <v>-26.117780625238101</v>
      </c>
      <c r="BD2804" s="18">
        <v>43843</v>
      </c>
      <c r="BE2804" s="18">
        <v>43913</v>
      </c>
      <c r="BF2804" s="20"/>
      <c r="BG2804" s="18"/>
    </row>
    <row r="2805" spans="2:59" x14ac:dyDescent="0.25">
      <c r="B2805" s="14" t="s">
        <v>8617</v>
      </c>
      <c r="C2805" s="14" t="s">
        <v>8618</v>
      </c>
      <c r="D2805" s="14" t="s">
        <v>8597</v>
      </c>
      <c r="E2805" s="16" t="s">
        <v>55</v>
      </c>
      <c r="F2805" s="16" t="s">
        <v>431</v>
      </c>
      <c r="G2805" s="81" t="s">
        <v>115</v>
      </c>
      <c r="H2805" s="82" t="s">
        <v>190</v>
      </c>
      <c r="I2805" s="17" t="s">
        <v>31</v>
      </c>
      <c r="J2805" s="17" t="s">
        <v>8619</v>
      </c>
      <c r="L2805" s="18">
        <v>44022</v>
      </c>
      <c r="M2805" s="83">
        <v>1459.3862999994301</v>
      </c>
      <c r="N2805" s="84">
        <v>1459.3862999994301</v>
      </c>
      <c r="O2805" s="84">
        <v>1589.6383999995901</v>
      </c>
      <c r="P2805" s="85">
        <f t="shared" si="43"/>
        <v>0.91806180575394158</v>
      </c>
      <c r="Q2805" s="18">
        <v>43843</v>
      </c>
      <c r="R2805" s="86">
        <v>1084865.8829999999</v>
      </c>
      <c r="S2805" s="86">
        <v>1295793.41632031</v>
      </c>
      <c r="T2805" s="15"/>
      <c r="U2805" s="19">
        <v>9.2042169544583902E-3</v>
      </c>
      <c r="V2805" s="51">
        <v>0.962334610812832</v>
      </c>
      <c r="W2805" s="19">
        <v>5.3951118856275598E-2</v>
      </c>
      <c r="X2805" s="51">
        <v>6.1840291366970597</v>
      </c>
      <c r="Y2805" s="19">
        <v>-7.0716028491006E-2</v>
      </c>
      <c r="Z2805" s="51">
        <v>12.2600706091471</v>
      </c>
      <c r="AA2805" s="19">
        <v>2.64721738949447E-2</v>
      </c>
      <c r="AB2805" s="51">
        <v>23.223884292645401</v>
      </c>
      <c r="AC2805" s="19">
        <v>6.9053959674420198E-2</v>
      </c>
      <c r="AD2805" s="51">
        <v>31.191251465701502</v>
      </c>
      <c r="AE2805" s="19">
        <v>0.104588330732513</v>
      </c>
      <c r="AF2805" s="87">
        <v>28.2360651218623</v>
      </c>
      <c r="AG2805" s="19">
        <v>1.7303807313510298E-2</v>
      </c>
      <c r="AH2805" s="51">
        <v>-6.8440260474744705E-2</v>
      </c>
      <c r="AI2805" s="19">
        <v>-3.9980067920623703E-2</v>
      </c>
      <c r="AJ2805" s="51">
        <v>9.7289104149385803</v>
      </c>
      <c r="AK2805" s="19">
        <v>0.36112657271616599</v>
      </c>
      <c r="AL2805" s="19">
        <v>3.17724018987064E-2</v>
      </c>
      <c r="AM2805" s="51">
        <v>54.975812202319503</v>
      </c>
      <c r="AN2805" s="15"/>
      <c r="AO2805" s="22">
        <v>3.0063404010434201E-2</v>
      </c>
      <c r="AP2805" s="22">
        <v>-5.9927689443648E-2</v>
      </c>
      <c r="AQ2805" s="22">
        <v>7.0572643371633603E-2</v>
      </c>
      <c r="AR2805" s="22">
        <v>-0.13410050784848901</v>
      </c>
      <c r="AS2805" s="20">
        <v>7</v>
      </c>
      <c r="AT2805" s="20">
        <v>5</v>
      </c>
      <c r="AU2805" s="20">
        <v>7</v>
      </c>
      <c r="AV2805" s="21">
        <v>5</v>
      </c>
      <c r="AW2805" s="15"/>
      <c r="AX2805" s="25">
        <v>0.15852155240747401</v>
      </c>
      <c r="AY2805" s="26">
        <v>6.04206725795393E-2</v>
      </c>
      <c r="AZ2805" s="26">
        <v>0.88283060287540105</v>
      </c>
      <c r="BA2805" s="26">
        <v>7.8903106619463897E-2</v>
      </c>
      <c r="BB2805" s="85">
        <v>1.6239933937286E-2</v>
      </c>
      <c r="BC2805" s="88">
        <v>-26.087385659542601</v>
      </c>
      <c r="BD2805" s="18">
        <v>43843</v>
      </c>
      <c r="BE2805" s="18">
        <v>43913</v>
      </c>
      <c r="BF2805" s="20"/>
      <c r="BG2805" s="18"/>
    </row>
    <row r="2806" spans="2:59" x14ac:dyDescent="0.25">
      <c r="B2806" s="14" t="s">
        <v>8620</v>
      </c>
      <c r="C2806" s="14" t="s">
        <v>8621</v>
      </c>
      <c r="D2806" s="14" t="s">
        <v>8597</v>
      </c>
      <c r="E2806" s="16" t="s">
        <v>458</v>
      </c>
      <c r="F2806" s="16" t="s">
        <v>431</v>
      </c>
      <c r="G2806" s="81" t="s">
        <v>115</v>
      </c>
      <c r="H2806" s="82" t="s">
        <v>190</v>
      </c>
      <c r="I2806" s="17" t="s">
        <v>31</v>
      </c>
      <c r="J2806" s="17" t="s">
        <v>8622</v>
      </c>
      <c r="L2806" s="18">
        <v>44022</v>
      </c>
      <c r="M2806" s="83">
        <v>1403.1000999994601</v>
      </c>
      <c r="N2806" s="84">
        <v>1403.1000999994601</v>
      </c>
      <c r="O2806" s="84">
        <v>1413.0565000008801</v>
      </c>
      <c r="P2806" s="85">
        <f t="shared" si="43"/>
        <v>0.99295399723831723</v>
      </c>
      <c r="Q2806" s="18">
        <v>44018</v>
      </c>
      <c r="R2806" s="86">
        <v>746603.17799999996</v>
      </c>
      <c r="S2806" s="86">
        <v>380777.80119433597</v>
      </c>
      <c r="T2806" s="15"/>
      <c r="U2806" s="19">
        <v>9.2330685183696897E-3</v>
      </c>
      <c r="V2806" s="51">
        <v>0.96521976720396196</v>
      </c>
      <c r="W2806" s="19">
        <v>5.4854299152793801E-2</v>
      </c>
      <c r="X2806" s="51">
        <v>6.2743471663488899</v>
      </c>
      <c r="Y2806" s="19">
        <v>8.2644228903518496E-2</v>
      </c>
      <c r="Z2806" s="51">
        <v>27.596096348599499</v>
      </c>
      <c r="AA2806" s="19">
        <v>0.202187104716431</v>
      </c>
      <c r="AB2806" s="51">
        <v>40.795377374801298</v>
      </c>
      <c r="AC2806" s="19">
        <v>0.26521095729723998</v>
      </c>
      <c r="AD2806" s="51">
        <v>50.806951228005303</v>
      </c>
      <c r="AE2806" s="19">
        <v>0.320998087372864</v>
      </c>
      <c r="AF2806" s="87">
        <v>49.877040785912001</v>
      </c>
      <c r="AG2806" s="19">
        <v>1.7594277045645899E-2</v>
      </c>
      <c r="AH2806" s="51">
        <v>-3.9393287261191297E-2</v>
      </c>
      <c r="AI2806" s="19">
        <v>0.118772022011399</v>
      </c>
      <c r="AJ2806" s="51">
        <v>25.604119408148101</v>
      </c>
      <c r="AK2806" s="19">
        <v>0.403100100000156</v>
      </c>
      <c r="AL2806" s="19">
        <v>4.4437596772695501E-2</v>
      </c>
      <c r="AM2806" s="51">
        <v>46.608043248648798</v>
      </c>
      <c r="AN2806" s="15"/>
      <c r="AO2806" s="22">
        <v>3.0092807135588401E-2</v>
      </c>
      <c r="AP2806" s="22">
        <v>-5.9847102626954397E-2</v>
      </c>
      <c r="AQ2806" s="22">
        <v>7.1490058147901395E-2</v>
      </c>
      <c r="AR2806" s="22">
        <v>-4.02226776095631E-2</v>
      </c>
      <c r="AS2806" s="20">
        <v>7</v>
      </c>
      <c r="AT2806" s="20">
        <v>5</v>
      </c>
      <c r="AU2806" s="20">
        <v>7</v>
      </c>
      <c r="AV2806" s="21">
        <v>5</v>
      </c>
      <c r="AW2806" s="15"/>
      <c r="AX2806" s="25">
        <v>0.13622552704822699</v>
      </c>
      <c r="AY2806" s="26">
        <v>1.3118302045240899</v>
      </c>
      <c r="AZ2806" s="26">
        <v>1.5649422884689601</v>
      </c>
      <c r="BA2806" s="26">
        <v>1.8564576362623499</v>
      </c>
      <c r="BB2806" s="85">
        <v>1.39857353355364E-2</v>
      </c>
      <c r="BC2806" s="88">
        <v>-14.164471457785099</v>
      </c>
      <c r="BD2806" s="18">
        <v>43843</v>
      </c>
      <c r="BE2806" s="18">
        <v>43913</v>
      </c>
      <c r="BF2806" s="20">
        <v>77</v>
      </c>
      <c r="BG2806" s="18">
        <v>43950</v>
      </c>
    </row>
    <row r="2807" spans="2:59" x14ac:dyDescent="0.25">
      <c r="B2807" s="14" t="s">
        <v>8623</v>
      </c>
      <c r="C2807" s="14" t="s">
        <v>8624</v>
      </c>
      <c r="D2807" s="14" t="s">
        <v>8597</v>
      </c>
      <c r="E2807" s="16" t="s">
        <v>59</v>
      </c>
      <c r="F2807" s="16" t="s">
        <v>431</v>
      </c>
      <c r="G2807" s="81" t="s">
        <v>115</v>
      </c>
      <c r="H2807" s="82" t="s">
        <v>190</v>
      </c>
      <c r="I2807" s="17" t="s">
        <v>31</v>
      </c>
      <c r="J2807" s="17" t="s">
        <v>8625</v>
      </c>
      <c r="L2807" s="18">
        <v>44022</v>
      </c>
      <c r="M2807" s="83">
        <v>1300.1999999992499</v>
      </c>
      <c r="N2807" s="84">
        <v>1300.1999999992499</v>
      </c>
      <c r="O2807" s="84">
        <v>1399.40000000037</v>
      </c>
      <c r="P2807" s="85">
        <f t="shared" si="43"/>
        <v>0.92911247677497932</v>
      </c>
      <c r="Q2807" s="18">
        <v>43843</v>
      </c>
      <c r="R2807" s="86">
        <v>6.5010000000000003</v>
      </c>
      <c r="S2807" s="86">
        <v>6.3152824427485497</v>
      </c>
      <c r="T2807" s="15"/>
      <c r="U2807" s="19">
        <v>9.1586463822750392E-3</v>
      </c>
      <c r="V2807" s="51">
        <v>0.95777755359449701</v>
      </c>
      <c r="W2807" s="19">
        <v>5.6042884989437901E-2</v>
      </c>
      <c r="X2807" s="51">
        <v>6.3932057500132897</v>
      </c>
      <c r="Y2807" s="19">
        <v>-5.9325712632053197E-2</v>
      </c>
      <c r="Z2807" s="51">
        <v>13.399102195049601</v>
      </c>
      <c r="AA2807" s="19">
        <v>5.3134618499825599E-2</v>
      </c>
      <c r="AB2807" s="51">
        <v>25.890128753148002</v>
      </c>
      <c r="AC2807" s="19">
        <v>0.117406969553558</v>
      </c>
      <c r="AD2807" s="51">
        <v>36.026552453637102</v>
      </c>
      <c r="AE2807" s="19">
        <v>0.16924460431619101</v>
      </c>
      <c r="AF2807" s="87">
        <v>34.701692480244702</v>
      </c>
      <c r="AG2807" s="19">
        <v>1.80081428115955E-2</v>
      </c>
      <c r="AH2807" s="51">
        <v>1.9932893337681898E-3</v>
      </c>
      <c r="AI2807" s="19">
        <v>-2.72332784679747E-2</v>
      </c>
      <c r="AJ2807" s="51">
        <v>11.003589360203501</v>
      </c>
      <c r="AK2807" s="19">
        <v>0.30019999999960401</v>
      </c>
      <c r="AL2807" s="19">
        <v>5.5164716202853001E-2</v>
      </c>
      <c r="AM2807" s="51">
        <v>24.9053960860765</v>
      </c>
      <c r="AN2807" s="15"/>
      <c r="AO2807" s="22">
        <v>3.0291556227894E-2</v>
      </c>
      <c r="AP2807" s="22">
        <v>-5.9785385794384603E-2</v>
      </c>
      <c r="AQ2807" s="22">
        <v>7.20113515435514E-2</v>
      </c>
      <c r="AR2807" s="22">
        <v>-0.13208128078811601</v>
      </c>
      <c r="AS2807" s="20">
        <v>7</v>
      </c>
      <c r="AT2807" s="20">
        <v>5</v>
      </c>
      <c r="AU2807" s="20">
        <v>7</v>
      </c>
      <c r="AV2807" s="21">
        <v>5</v>
      </c>
      <c r="AW2807" s="15"/>
      <c r="AX2807" s="25">
        <v>0.15860226359087401</v>
      </c>
      <c r="AY2807" s="26">
        <v>0.21706658874904899</v>
      </c>
      <c r="AZ2807" s="26">
        <v>0.99892327151428595</v>
      </c>
      <c r="BA2807" s="26">
        <v>0.28491278777801199</v>
      </c>
      <c r="BB2807" s="85">
        <v>1.62499730391573E-2</v>
      </c>
      <c r="BC2807" s="88">
        <v>-25.739602686924599</v>
      </c>
      <c r="BD2807" s="18">
        <v>43843</v>
      </c>
      <c r="BE2807" s="18">
        <v>43913</v>
      </c>
      <c r="BF2807" s="20"/>
      <c r="BG2807" s="18"/>
    </row>
    <row r="2808" spans="2:59" x14ac:dyDescent="0.25">
      <c r="B2808" s="14" t="s">
        <v>8626</v>
      </c>
      <c r="C2808" s="14" t="s">
        <v>8627</v>
      </c>
      <c r="D2808" s="14" t="s">
        <v>8597</v>
      </c>
      <c r="E2808" s="16" t="s">
        <v>320</v>
      </c>
      <c r="F2808" s="16" t="s">
        <v>431</v>
      </c>
      <c r="G2808" s="81" t="s">
        <v>115</v>
      </c>
      <c r="H2808" s="82" t="s">
        <v>190</v>
      </c>
      <c r="I2808" s="17" t="s">
        <v>31</v>
      </c>
      <c r="J2808" s="17" t="s">
        <v>8628</v>
      </c>
      <c r="L2808" s="18">
        <v>44022</v>
      </c>
      <c r="M2808" s="83">
        <v>1273.5812999997299</v>
      </c>
      <c r="N2808" s="84">
        <v>1273.5812999997299</v>
      </c>
      <c r="O2808" s="84">
        <v>1378.0203000009101</v>
      </c>
      <c r="P2808" s="85">
        <f t="shared" si="43"/>
        <v>0.92421084072483461</v>
      </c>
      <c r="Q2808" s="18">
        <v>43843</v>
      </c>
      <c r="R2808" s="86">
        <v>133.042</v>
      </c>
      <c r="S2808" s="86">
        <v>130.013648854971</v>
      </c>
      <c r="T2808" s="15"/>
      <c r="U2808" s="19">
        <v>9.2395589981606498E-3</v>
      </c>
      <c r="V2808" s="51">
        <v>0.96586881518305701</v>
      </c>
      <c r="W2808" s="19">
        <v>5.5110097666329197E-2</v>
      </c>
      <c r="X2808" s="51">
        <v>6.29992701770243</v>
      </c>
      <c r="Y2808" s="19">
        <v>-6.4389132854557801E-2</v>
      </c>
      <c r="Z2808" s="51">
        <v>12.892760172791901</v>
      </c>
      <c r="AA2808" s="19">
        <v>4.0577479958301403E-2</v>
      </c>
      <c r="AB2808" s="51">
        <v>24.6344148989883</v>
      </c>
      <c r="AC2808" s="19">
        <v>9.7335028989618905E-2</v>
      </c>
      <c r="AD2808" s="51">
        <v>34.019358397228601</v>
      </c>
      <c r="AE2808" s="19">
        <v>0.148616841552284</v>
      </c>
      <c r="AF2808" s="87">
        <v>32.638916203810403</v>
      </c>
      <c r="AG2808" s="19">
        <v>1.7661919371676001E-2</v>
      </c>
      <c r="AH2808" s="51">
        <v>-3.2629054658173097E-2</v>
      </c>
      <c r="AI2808" s="19">
        <v>-3.3089901639868899E-2</v>
      </c>
      <c r="AJ2808" s="51">
        <v>10.4179270430031</v>
      </c>
      <c r="AK2808" s="19">
        <v>0.27358130000007802</v>
      </c>
      <c r="AL2808" s="19">
        <v>6.1817608200726702E-2</v>
      </c>
      <c r="AM2808" s="51">
        <v>30.0929799274891</v>
      </c>
      <c r="AN2808" s="15"/>
      <c r="AO2808" s="22">
        <v>3.0121922021862702E-2</v>
      </c>
      <c r="AP2808" s="22">
        <v>-5.98120532504254E-2</v>
      </c>
      <c r="AQ2808" s="22">
        <v>7.1684654776618104E-2</v>
      </c>
      <c r="AR2808" s="22">
        <v>-0.13300472528047999</v>
      </c>
      <c r="AS2808" s="20">
        <v>7</v>
      </c>
      <c r="AT2808" s="20">
        <v>5</v>
      </c>
      <c r="AU2808" s="20">
        <v>7</v>
      </c>
      <c r="AV2808" s="21">
        <v>5</v>
      </c>
      <c r="AW2808" s="15"/>
      <c r="AX2808" s="25">
        <v>0.15849290278944</v>
      </c>
      <c r="AY2808" s="26">
        <v>0.14342309077233001</v>
      </c>
      <c r="AZ2808" s="26">
        <v>0.94407928401960794</v>
      </c>
      <c r="BA2808" s="26">
        <v>0.18784294656279599</v>
      </c>
      <c r="BB2808" s="85">
        <v>1.6238160257234999E-2</v>
      </c>
      <c r="BC2808" s="88">
        <v>-25.885017804190301</v>
      </c>
      <c r="BD2808" s="18">
        <v>43843</v>
      </c>
      <c r="BE2808" s="18">
        <v>43913</v>
      </c>
      <c r="BF2808" s="20"/>
      <c r="BG2808" s="18"/>
    </row>
    <row r="2809" spans="2:59" x14ac:dyDescent="0.25">
      <c r="B2809" s="14" t="s">
        <v>8629</v>
      </c>
      <c r="C2809" s="14" t="s">
        <v>8630</v>
      </c>
      <c r="D2809" s="14" t="s">
        <v>8631</v>
      </c>
      <c r="E2809" s="16" t="s">
        <v>8632</v>
      </c>
      <c r="F2809" s="16" t="s">
        <v>69</v>
      </c>
      <c r="G2809" s="81" t="s">
        <v>703</v>
      </c>
      <c r="H2809" s="82" t="s">
        <v>704</v>
      </c>
      <c r="I2809" s="17" t="s">
        <v>31</v>
      </c>
      <c r="J2809" s="17" t="s">
        <v>8633</v>
      </c>
      <c r="L2809" s="18">
        <v>44022</v>
      </c>
      <c r="M2809" s="83">
        <v>1402.07239999995</v>
      </c>
      <c r="N2809" s="84">
        <v>1402.07239999995</v>
      </c>
      <c r="O2809" s="84">
        <v>1402.07239999995</v>
      </c>
      <c r="P2809" s="85">
        <f t="shared" si="43"/>
        <v>1</v>
      </c>
      <c r="Q2809" s="18">
        <v>44022</v>
      </c>
      <c r="R2809" s="86">
        <v>27530283.414000001</v>
      </c>
      <c r="S2809" s="86">
        <v>32287901.6466875</v>
      </c>
      <c r="T2809" s="15"/>
      <c r="U2809" s="19">
        <v>5.2066061471123198E-6</v>
      </c>
      <c r="V2809" s="51">
        <v>4.2433575981704101E-2</v>
      </c>
      <c r="W2809" s="19">
        <v>1.5158433416217999E-4</v>
      </c>
      <c r="X2809" s="51">
        <v>0.80407568448208599</v>
      </c>
      <c r="Y2809" s="19">
        <v>4.4005804011249001E-3</v>
      </c>
      <c r="Z2809" s="51">
        <v>19.7717314983602</v>
      </c>
      <c r="AA2809" s="19">
        <v>1.3881504921300801E-2</v>
      </c>
      <c r="AB2809" s="51">
        <v>21.9648173952883</v>
      </c>
      <c r="AC2809" s="19">
        <v>3.9347732523310697E-2</v>
      </c>
      <c r="AD2809" s="51">
        <v>28.2206287505978</v>
      </c>
      <c r="AE2809" s="19">
        <v>6.3783098392377696E-2</v>
      </c>
      <c r="AF2809" s="87">
        <v>24.155541887826999</v>
      </c>
      <c r="AG2809" s="19">
        <v>4.9571937779546702E-5</v>
      </c>
      <c r="AH2809" s="51">
        <v>-1.79386379804782</v>
      </c>
      <c r="AI2809" s="19">
        <v>4.8148355181183398E-3</v>
      </c>
      <c r="AJ2809" s="51">
        <v>14.2084007588128</v>
      </c>
      <c r="AK2809" s="19">
        <v>0.40015418876078901</v>
      </c>
      <c r="AL2809" s="19">
        <v>3.4735705463390297E-2</v>
      </c>
      <c r="AM2809" s="51">
        <v>58.878573806781802</v>
      </c>
      <c r="AN2809" s="15"/>
      <c r="AO2809" s="22">
        <v>1.83796655619517E-4</v>
      </c>
      <c r="AP2809" s="22">
        <v>3.4240092645632099E-6</v>
      </c>
      <c r="AQ2809" s="22">
        <v>1.76370893495914E-3</v>
      </c>
      <c r="AR2809" s="22">
        <v>4.9571937779546702E-5</v>
      </c>
      <c r="AS2809" s="20">
        <v>12</v>
      </c>
      <c r="AT2809" s="20">
        <v>0</v>
      </c>
      <c r="AU2809" s="20">
        <v>7</v>
      </c>
      <c r="AV2809" s="21">
        <v>5</v>
      </c>
      <c r="AW2809" s="15"/>
      <c r="AX2809" s="25">
        <v>6.6337092169760597E-4</v>
      </c>
      <c r="AY2809" s="26">
        <v>-24.379360922495799</v>
      </c>
      <c r="AZ2809" s="26">
        <v>0.58762048252174304</v>
      </c>
      <c r="BA2809" s="26">
        <v>-13.865460885615899</v>
      </c>
      <c r="BB2809" s="85">
        <v>6.8538676669334104E-5</v>
      </c>
      <c r="BC2809" s="88">
        <v>0</v>
      </c>
      <c r="BD2809" s="18">
        <v>44022</v>
      </c>
      <c r="BE2809" s="18"/>
      <c r="BF2809" s="20"/>
      <c r="BG2809" s="18"/>
    </row>
    <row r="2810" spans="2:59" x14ac:dyDescent="0.25">
      <c r="B2810" s="14" t="s">
        <v>8634</v>
      </c>
      <c r="C2810" s="14" t="s">
        <v>8635</v>
      </c>
      <c r="D2810" s="14" t="s">
        <v>8631</v>
      </c>
      <c r="E2810" s="16" t="s">
        <v>80</v>
      </c>
      <c r="F2810" s="16" t="s">
        <v>69</v>
      </c>
      <c r="G2810" s="81" t="s">
        <v>703</v>
      </c>
      <c r="H2810" s="82" t="s">
        <v>704</v>
      </c>
      <c r="I2810" s="17" t="s">
        <v>31</v>
      </c>
      <c r="J2810" s="17" t="s">
        <v>8636</v>
      </c>
      <c r="L2810" s="18">
        <v>44022</v>
      </c>
      <c r="M2810" s="83">
        <v>2018.5430999994301</v>
      </c>
      <c r="N2810" s="84">
        <v>2018.5430999994301</v>
      </c>
      <c r="O2810" s="84">
        <v>2018.5430999994301</v>
      </c>
      <c r="P2810" s="85">
        <f t="shared" si="43"/>
        <v>1</v>
      </c>
      <c r="Q2810" s="18">
        <v>44022</v>
      </c>
      <c r="R2810" s="86">
        <v>44641132.989</v>
      </c>
      <c r="S2810" s="86">
        <v>36789844.355125003</v>
      </c>
      <c r="T2810" s="15"/>
      <c r="U2810" s="19">
        <v>4.3100571929244299E-6</v>
      </c>
      <c r="V2810" s="51">
        <v>4.2343921086285298E-2</v>
      </c>
      <c r="W2810" s="19">
        <v>1.2688978313235601E-4</v>
      </c>
      <c r="X2810" s="51">
        <v>0.80160622937910397</v>
      </c>
      <c r="Y2810" s="19">
        <v>3.6774533455172799E-3</v>
      </c>
      <c r="Z2810" s="51">
        <v>19.699418792792098</v>
      </c>
      <c r="AA2810" s="19">
        <v>1.2130616565627901E-2</v>
      </c>
      <c r="AB2810" s="51">
        <v>21.7897285597282</v>
      </c>
      <c r="AC2810" s="19">
        <v>3.5479802674672101E-2</v>
      </c>
      <c r="AD2810" s="51">
        <v>27.8338357657194</v>
      </c>
      <c r="AE2810" s="19">
        <v>5.7706744764800498E-2</v>
      </c>
      <c r="AF2810" s="87">
        <v>23.5479065250838</v>
      </c>
      <c r="AG2810" s="19">
        <v>4.1368179154233103E-5</v>
      </c>
      <c r="AH2810" s="51">
        <v>-1.7946841739103501</v>
      </c>
      <c r="AI2810" s="19">
        <v>4.0364037868130297E-3</v>
      </c>
      <c r="AJ2810" s="51">
        <v>14.1305575856823</v>
      </c>
      <c r="AK2810" s="19">
        <v>0.377102518095635</v>
      </c>
      <c r="AL2810" s="19">
        <v>3.2994543851600597E-2</v>
      </c>
      <c r="AM2810" s="51">
        <v>56.5734067402664</v>
      </c>
      <c r="AN2810" s="15"/>
      <c r="AO2810" s="22">
        <v>1.6740368846512901E-4</v>
      </c>
      <c r="AP2810" s="22">
        <v>1.9327071640873298E-6</v>
      </c>
      <c r="AQ2810" s="22">
        <v>1.5990680440154401E-3</v>
      </c>
      <c r="AR2810" s="22">
        <v>4.1368179154233103E-5</v>
      </c>
      <c r="AS2810" s="20">
        <v>12</v>
      </c>
      <c r="AT2810" s="20">
        <v>0</v>
      </c>
      <c r="AU2810" s="20">
        <v>7</v>
      </c>
      <c r="AV2810" s="21">
        <v>5</v>
      </c>
      <c r="AW2810" s="15"/>
      <c r="AX2810" s="25">
        <v>5.9963728113814302E-4</v>
      </c>
      <c r="AY2810" s="26">
        <v>-29.491969147609801</v>
      </c>
      <c r="AZ2810" s="26">
        <v>0.581799723987388</v>
      </c>
      <c r="BA2810" s="26">
        <v>-14.4134673026565</v>
      </c>
      <c r="BB2810" s="85">
        <v>6.1953211455474395E-5</v>
      </c>
      <c r="BC2810" s="88">
        <v>0</v>
      </c>
      <c r="BD2810" s="18">
        <v>44022</v>
      </c>
      <c r="BE2810" s="18"/>
      <c r="BF2810" s="20"/>
      <c r="BG2810" s="18"/>
    </row>
    <row r="2811" spans="2:59" x14ac:dyDescent="0.25">
      <c r="B2811" s="14" t="s">
        <v>8637</v>
      </c>
      <c r="C2811" s="14" t="s">
        <v>8638</v>
      </c>
      <c r="D2811" s="14" t="s">
        <v>8631</v>
      </c>
      <c r="E2811" s="16" t="s">
        <v>91</v>
      </c>
      <c r="F2811" s="16" t="s">
        <v>69</v>
      </c>
      <c r="G2811" s="81" t="s">
        <v>703</v>
      </c>
      <c r="H2811" s="82" t="s">
        <v>704</v>
      </c>
      <c r="I2811" s="17" t="s">
        <v>31</v>
      </c>
      <c r="J2811" s="17" t="s">
        <v>8639</v>
      </c>
      <c r="L2811" s="18">
        <v>44022</v>
      </c>
      <c r="M2811" s="83">
        <v>1228.6436000000699</v>
      </c>
      <c r="N2811" s="84">
        <v>1228.6436000000699</v>
      </c>
      <c r="O2811" s="84">
        <v>1228.6436000000699</v>
      </c>
      <c r="P2811" s="85">
        <f t="shared" si="43"/>
        <v>1</v>
      </c>
      <c r="Q2811" s="18">
        <v>44022</v>
      </c>
      <c r="R2811" s="86">
        <v>2476359.068</v>
      </c>
      <c r="S2811" s="86">
        <v>3149771.5263515599</v>
      </c>
      <c r="T2811" s="15"/>
      <c r="U2811" s="19">
        <v>3.49980655300897E-6</v>
      </c>
      <c r="V2811" s="51">
        <v>4.2262896022293703E-2</v>
      </c>
      <c r="W2811" s="19">
        <v>1.0231841224595E-4</v>
      </c>
      <c r="X2811" s="51">
        <v>0.79914909229046305</v>
      </c>
      <c r="Y2811" s="19">
        <v>1.8391404810245099E-3</v>
      </c>
      <c r="Z2811" s="51">
        <v>19.515587506350101</v>
      </c>
      <c r="AA2811" s="19">
        <v>6.4642925517546202E-3</v>
      </c>
      <c r="AB2811" s="51">
        <v>21.223096158326399</v>
      </c>
      <c r="AC2811" s="19">
        <v>2.1988696471453299E-2</v>
      </c>
      <c r="AD2811" s="51">
        <v>26.4847251453903</v>
      </c>
      <c r="AE2811" s="19">
        <v>3.6125564247413401E-2</v>
      </c>
      <c r="AF2811" s="87">
        <v>21.389788473345099</v>
      </c>
      <c r="AG2811" s="19">
        <v>3.3127058486570597E-5</v>
      </c>
      <c r="AH2811" s="51">
        <v>-1.7955082859771201</v>
      </c>
      <c r="AI2811" s="19">
        <v>1.99143419922621E-3</v>
      </c>
      <c r="AJ2811" s="51">
        <v>13.926060626923601</v>
      </c>
      <c r="AK2811" s="19">
        <v>0.228483897093683</v>
      </c>
      <c r="AL2811" s="19">
        <v>2.3484024150093302E-2</v>
      </c>
      <c r="AM2811" s="51">
        <v>25.5128724561655</v>
      </c>
      <c r="AN2811" s="15"/>
      <c r="AO2811" s="22">
        <v>1.06942899947171E-4</v>
      </c>
      <c r="AP2811" s="22">
        <v>1.46579986903816E-6</v>
      </c>
      <c r="AQ2811" s="22">
        <v>9.8179440101375803E-4</v>
      </c>
      <c r="AR2811" s="22">
        <v>3.3127058486570597E-5</v>
      </c>
      <c r="AS2811" s="20">
        <v>12</v>
      </c>
      <c r="AT2811" s="20">
        <v>0</v>
      </c>
      <c r="AU2811" s="20">
        <v>7</v>
      </c>
      <c r="AV2811" s="21">
        <v>5</v>
      </c>
      <c r="AW2811" s="15"/>
      <c r="AX2811" s="25">
        <v>3.37097559570338E-4</v>
      </c>
      <c r="AY2811" s="26">
        <v>-57.2478623169009</v>
      </c>
      <c r="AZ2811" s="26">
        <v>0.56294257023910199</v>
      </c>
      <c r="BA2811" s="26">
        <v>-15.586285447207</v>
      </c>
      <c r="BB2811" s="85">
        <v>3.4827201110516597E-5</v>
      </c>
      <c r="BC2811" s="88">
        <v>0</v>
      </c>
      <c r="BD2811" s="18">
        <v>44022</v>
      </c>
      <c r="BE2811" s="18"/>
      <c r="BF2811" s="20"/>
      <c r="BG2811" s="18"/>
    </row>
    <row r="2812" spans="2:59" x14ac:dyDescent="0.25">
      <c r="B2812" s="14" t="s">
        <v>8640</v>
      </c>
      <c r="C2812" s="14" t="s">
        <v>8641</v>
      </c>
      <c r="D2812" s="14" t="s">
        <v>8642</v>
      </c>
      <c r="E2812" s="16" t="s">
        <v>317</v>
      </c>
      <c r="F2812" s="16" t="s">
        <v>28</v>
      </c>
      <c r="G2812" s="81" t="s">
        <v>145</v>
      </c>
      <c r="H2812" s="82" t="s">
        <v>1053</v>
      </c>
      <c r="I2812" s="17" t="s">
        <v>411</v>
      </c>
      <c r="J2812" s="17" t="s">
        <v>8643</v>
      </c>
      <c r="L2812" s="18">
        <v>44022</v>
      </c>
      <c r="M2812" s="83">
        <v>123644.532492042</v>
      </c>
      <c r="N2812" s="84">
        <v>123644.532492042</v>
      </c>
      <c r="O2812" s="84">
        <v>133653.597609997</v>
      </c>
      <c r="P2812" s="85">
        <f t="shared" si="43"/>
        <v>0.92511189150956052</v>
      </c>
      <c r="Q2812" s="18">
        <v>43880</v>
      </c>
      <c r="R2812" s="86">
        <v>18374633.901374999</v>
      </c>
      <c r="S2812" s="86">
        <v>16913954.235296901</v>
      </c>
      <c r="T2812" s="15"/>
      <c r="U2812" s="19">
        <v>-2.5081253179450899E-3</v>
      </c>
      <c r="V2812" s="51">
        <v>-0.20889961642751601</v>
      </c>
      <c r="W2812" s="19">
        <v>1.4859619055641799E-2</v>
      </c>
      <c r="X2812" s="51">
        <v>2.2748791566300501</v>
      </c>
      <c r="Y2812" s="19">
        <v>-1.9901746381947301E-3</v>
      </c>
      <c r="Z2812" s="51">
        <v>19.1326559944428</v>
      </c>
      <c r="AA2812" s="19">
        <v>0.18109598752926101</v>
      </c>
      <c r="AB2812" s="51">
        <v>38.686265656084302</v>
      </c>
      <c r="AC2812" s="19">
        <v>0.286534979544813</v>
      </c>
      <c r="AD2812" s="51">
        <v>52.939353452762603</v>
      </c>
      <c r="AE2812" s="19">
        <v>0.41437725525640401</v>
      </c>
      <c r="AF2812" s="87">
        <v>59.214957574266002</v>
      </c>
      <c r="AG2812" s="19">
        <v>-1.18529199407931E-2</v>
      </c>
      <c r="AH2812" s="51">
        <v>-2.9841129859050901</v>
      </c>
      <c r="AI2812" s="19">
        <v>3.9562817330079297E-2</v>
      </c>
      <c r="AJ2812" s="51">
        <v>17.6831989400089</v>
      </c>
      <c r="AK2812" s="19">
        <v>1.8768880046997201</v>
      </c>
      <c r="AL2812" s="19">
        <v>0.126474050515826</v>
      </c>
      <c r="AM2812" s="51">
        <v>190.28815047163499</v>
      </c>
      <c r="AN2812" s="15"/>
      <c r="AO2812" s="22">
        <v>6.5488935882967794E-2</v>
      </c>
      <c r="AP2812" s="22">
        <v>-8.1653271323448295E-2</v>
      </c>
      <c r="AQ2812" s="22">
        <v>0.17699776258814401</v>
      </c>
      <c r="AR2812" s="22">
        <v>-9.4670624679565704E-2</v>
      </c>
      <c r="AS2812" s="20">
        <v>8</v>
      </c>
      <c r="AT2812" s="20">
        <v>4</v>
      </c>
      <c r="AU2812" s="20">
        <v>7</v>
      </c>
      <c r="AV2812" s="21">
        <v>5</v>
      </c>
      <c r="AW2812" s="15"/>
      <c r="AX2812" s="25">
        <v>0.26082004402705899</v>
      </c>
      <c r="AY2812" s="26">
        <v>0.82962722135562195</v>
      </c>
      <c r="AZ2812" s="26">
        <v>1.5034175475084299</v>
      </c>
      <c r="BA2812" s="26">
        <v>1.17064152804414</v>
      </c>
      <c r="BB2812" s="85">
        <v>2.67808631607113E-2</v>
      </c>
      <c r="BC2812" s="88">
        <v>-28.5610820984875</v>
      </c>
      <c r="BD2812" s="18">
        <v>43880</v>
      </c>
      <c r="BE2812" s="18">
        <v>43913</v>
      </c>
      <c r="BF2812" s="20"/>
      <c r="BG2812" s="18"/>
    </row>
    <row r="2813" spans="2:59" x14ac:dyDescent="0.25">
      <c r="B2813" s="14" t="s">
        <v>8644</v>
      </c>
      <c r="C2813" s="14" t="s">
        <v>8645</v>
      </c>
      <c r="D2813" s="14" t="s">
        <v>8642</v>
      </c>
      <c r="E2813" s="16" t="s">
        <v>320</v>
      </c>
      <c r="F2813" s="16" t="s">
        <v>28</v>
      </c>
      <c r="G2813" s="81" t="s">
        <v>145</v>
      </c>
      <c r="H2813" s="82" t="s">
        <v>1053</v>
      </c>
      <c r="I2813" s="17" t="s">
        <v>411</v>
      </c>
      <c r="J2813" s="17" t="s">
        <v>8646</v>
      </c>
      <c r="L2813" s="18">
        <v>44022</v>
      </c>
      <c r="M2813" s="83">
        <v>303968.18559598899</v>
      </c>
      <c r="N2813" s="84">
        <v>303968.18559598899</v>
      </c>
      <c r="O2813" s="84">
        <v>326375.97329997999</v>
      </c>
      <c r="P2813" s="85">
        <f t="shared" si="43"/>
        <v>0.93134363575410783</v>
      </c>
      <c r="Q2813" s="18">
        <v>43880</v>
      </c>
      <c r="R2813" s="86">
        <v>3868650.64678906</v>
      </c>
      <c r="S2813" s="86">
        <v>2841076.1559843798</v>
      </c>
      <c r="T2813" s="15"/>
      <c r="U2813" s="19">
        <v>-2.46101231459761E-3</v>
      </c>
      <c r="V2813" s="51">
        <v>-0.204188316092768</v>
      </c>
      <c r="W2813" s="19">
        <v>1.62994809252268E-2</v>
      </c>
      <c r="X2813" s="51">
        <v>2.4188653435885499</v>
      </c>
      <c r="Y2813" s="19">
        <v>6.68025425875385E-3</v>
      </c>
      <c r="Z2813" s="51">
        <v>19.999698884115801</v>
      </c>
      <c r="AA2813" s="19">
        <v>0.202126952084654</v>
      </c>
      <c r="AB2813" s="51">
        <v>40.7893621116527</v>
      </c>
      <c r="AC2813" s="19">
        <v>0.3330217750062</v>
      </c>
      <c r="AD2813" s="51">
        <v>57.588032998901298</v>
      </c>
      <c r="AE2813" s="19">
        <v>0.49188050205353701</v>
      </c>
      <c r="AF2813" s="87">
        <v>66.965282253921004</v>
      </c>
      <c r="AG2813" s="19">
        <v>-1.1385429779693401E-2</v>
      </c>
      <c r="AH2813" s="51">
        <v>-2.9373639697951099</v>
      </c>
      <c r="AI2813" s="19">
        <v>4.91073410157696E-2</v>
      </c>
      <c r="AJ2813" s="51">
        <v>18.637651308585198</v>
      </c>
      <c r="AK2813" s="19">
        <v>1.93128301024204</v>
      </c>
      <c r="AL2813" s="19">
        <v>0.12885456450574601</v>
      </c>
      <c r="AM2813" s="51">
        <v>195.727651025867</v>
      </c>
      <c r="AN2813" s="15"/>
      <c r="AO2813" s="22">
        <v>6.5539188790353406E-2</v>
      </c>
      <c r="AP2813" s="22">
        <v>-8.1523453603003906E-2</v>
      </c>
      <c r="AQ2813" s="22">
        <v>0.17872462691593699</v>
      </c>
      <c r="AR2813" s="22">
        <v>-9.3342441748973201E-2</v>
      </c>
      <c r="AS2813" s="20">
        <v>8</v>
      </c>
      <c r="AT2813" s="20">
        <v>4</v>
      </c>
      <c r="AU2813" s="20">
        <v>7</v>
      </c>
      <c r="AV2813" s="21">
        <v>5</v>
      </c>
      <c r="AW2813" s="15"/>
      <c r="AX2813" s="25">
        <v>0.26076191718311698</v>
      </c>
      <c r="AY2813" s="26">
        <v>0.908408736569982</v>
      </c>
      <c r="AZ2813" s="26">
        <v>1.5834476380623499</v>
      </c>
      <c r="BA2813" s="26">
        <v>1.2851161174785399</v>
      </c>
      <c r="BB2813" s="85">
        <v>2.67770492859199E-2</v>
      </c>
      <c r="BC2813" s="88">
        <v>-28.449482841533602</v>
      </c>
      <c r="BD2813" s="18">
        <v>43880</v>
      </c>
      <c r="BE2813" s="18">
        <v>43913</v>
      </c>
      <c r="BF2813" s="20"/>
      <c r="BG2813" s="18"/>
    </row>
    <row r="2814" spans="2:59" x14ac:dyDescent="0.25">
      <c r="B2814" s="14" t="s">
        <v>8647</v>
      </c>
      <c r="C2814" s="14" t="s">
        <v>8648</v>
      </c>
      <c r="D2814" s="14" t="s">
        <v>8649</v>
      </c>
      <c r="E2814" s="16" t="s">
        <v>36</v>
      </c>
      <c r="F2814" s="16" t="s">
        <v>28</v>
      </c>
      <c r="G2814" s="81" t="s">
        <v>145</v>
      </c>
      <c r="H2814" s="82" t="s">
        <v>1053</v>
      </c>
      <c r="I2814" s="17" t="s">
        <v>31</v>
      </c>
      <c r="J2814" s="17" t="s">
        <v>8650</v>
      </c>
      <c r="L2814" s="18">
        <v>43872</v>
      </c>
      <c r="M2814" s="83"/>
      <c r="N2814" s="84"/>
      <c r="O2814" s="84">
        <v>880.74760000035201</v>
      </c>
      <c r="P2814" s="85">
        <f t="shared" si="43"/>
        <v>0</v>
      </c>
      <c r="Q2814" s="18">
        <v>43871</v>
      </c>
      <c r="R2814" s="86"/>
      <c r="S2814" s="86">
        <v>22679589.773843799</v>
      </c>
      <c r="T2814" s="15"/>
      <c r="U2814" s="19"/>
      <c r="V2814" s="51"/>
      <c r="W2814" s="19"/>
      <c r="X2814" s="51"/>
      <c r="Y2814" s="19"/>
      <c r="Z2814" s="51"/>
      <c r="AA2814" s="19"/>
      <c r="AB2814" s="51"/>
      <c r="AC2814" s="19"/>
      <c r="AD2814" s="51"/>
      <c r="AE2814" s="19"/>
      <c r="AF2814" s="87"/>
      <c r="AG2814" s="19"/>
      <c r="AH2814" s="51"/>
      <c r="AI2814" s="19"/>
      <c r="AJ2814" s="51"/>
      <c r="AK2814" s="19"/>
      <c r="AL2814" s="19"/>
      <c r="AM2814" s="51"/>
      <c r="AN2814" s="15"/>
      <c r="AO2814" s="22">
        <v>3.6968123991755399E-2</v>
      </c>
      <c r="AP2814" s="22">
        <v>-2.4143274245034301E-2</v>
      </c>
      <c r="AQ2814" s="22">
        <v>0.13644394704722801</v>
      </c>
      <c r="AR2814" s="22">
        <v>-5.9250094302115003E-2</v>
      </c>
      <c r="AS2814" s="20"/>
      <c r="AT2814" s="20"/>
      <c r="AU2814" s="20"/>
      <c r="AV2814" s="21"/>
      <c r="AW2814" s="15"/>
      <c r="AX2814" s="25"/>
      <c r="AY2814" s="26"/>
      <c r="AZ2814" s="26"/>
      <c r="BA2814" s="26"/>
      <c r="BB2814" s="85"/>
      <c r="BC2814" s="88">
        <v>-8.2657879742764599</v>
      </c>
      <c r="BD2814" s="18">
        <v>43797</v>
      </c>
      <c r="BE2814" s="18">
        <v>43817</v>
      </c>
      <c r="BF2814" s="20">
        <v>52</v>
      </c>
      <c r="BG2814" s="18">
        <v>43871</v>
      </c>
    </row>
    <row r="2815" spans="2:59" x14ac:dyDescent="0.25">
      <c r="B2815" s="14" t="s">
        <v>8651</v>
      </c>
      <c r="C2815" s="14" t="s">
        <v>8652</v>
      </c>
      <c r="D2815" s="14" t="s">
        <v>8649</v>
      </c>
      <c r="E2815" s="16" t="s">
        <v>43</v>
      </c>
      <c r="F2815" s="16" t="s">
        <v>28</v>
      </c>
      <c r="G2815" s="81" t="s">
        <v>145</v>
      </c>
      <c r="H2815" s="82" t="s">
        <v>1053</v>
      </c>
      <c r="I2815" s="17" t="s">
        <v>31</v>
      </c>
      <c r="J2815" s="17" t="s">
        <v>8653</v>
      </c>
      <c r="L2815" s="18">
        <v>44022</v>
      </c>
      <c r="M2815" s="83">
        <v>6342.5473000034699</v>
      </c>
      <c r="N2815" s="84">
        <v>6342.5473000034699</v>
      </c>
      <c r="O2815" s="84">
        <v>6729.7567000016597</v>
      </c>
      <c r="P2815" s="85">
        <f t="shared" si="43"/>
        <v>0.94246309082792035</v>
      </c>
      <c r="Q2815" s="18">
        <v>43881</v>
      </c>
      <c r="R2815" s="86">
        <v>6719821.4000000004</v>
      </c>
      <c r="S2815" s="86">
        <v>6011986.3070781203</v>
      </c>
      <c r="T2815" s="15"/>
      <c r="U2815" s="19">
        <v>1.6137228274601501E-2</v>
      </c>
      <c r="V2815" s="51">
        <v>1.65563574282714</v>
      </c>
      <c r="W2815" s="19">
        <v>3.7741471885965397E-2</v>
      </c>
      <c r="X2815" s="51">
        <v>4.56306443966605</v>
      </c>
      <c r="Y2815" s="19">
        <v>1.8730249952568601E-2</v>
      </c>
      <c r="Z2815" s="51">
        <v>21.204698453511799</v>
      </c>
      <c r="AA2815" s="19">
        <v>0.241774696507491</v>
      </c>
      <c r="AB2815" s="51">
        <v>44.754136553907301</v>
      </c>
      <c r="AC2815" s="19">
        <v>0.39421338386076998</v>
      </c>
      <c r="AD2815" s="51">
        <v>63.707193884358297</v>
      </c>
      <c r="AE2815" s="19">
        <v>0.58060024232894603</v>
      </c>
      <c r="AF2815" s="87">
        <v>75.837256281520197</v>
      </c>
      <c r="AG2815" s="19">
        <v>-4.38950679381378E-3</v>
      </c>
      <c r="AH2815" s="51">
        <v>-2.23777167120716</v>
      </c>
      <c r="AI2815" s="19">
        <v>6.4170040302997194E-2</v>
      </c>
      <c r="AJ2815" s="51">
        <v>20.143921237293402</v>
      </c>
      <c r="AK2815" s="19">
        <v>2.2733024885714999</v>
      </c>
      <c r="AL2815" s="19">
        <v>7.6592861989411204E-2</v>
      </c>
      <c r="AM2815" s="51">
        <v>102.90174949809401</v>
      </c>
      <c r="AN2815" s="15"/>
      <c r="AO2815" s="22">
        <v>3.9147654020780499E-2</v>
      </c>
      <c r="AP2815" s="22">
        <v>-6.5323535176503397E-2</v>
      </c>
      <c r="AQ2815" s="22">
        <v>0.14002750123108901</v>
      </c>
      <c r="AR2815" s="22">
        <v>-8.8250158935843495E-2</v>
      </c>
      <c r="AS2815" s="20">
        <v>8</v>
      </c>
      <c r="AT2815" s="20">
        <v>4</v>
      </c>
      <c r="AU2815" s="20">
        <v>7</v>
      </c>
      <c r="AV2815" s="21">
        <v>5</v>
      </c>
      <c r="AW2815" s="15"/>
      <c r="AX2815" s="25">
        <v>0.223257027368818</v>
      </c>
      <c r="AY2815" s="26">
        <v>1.09797255510239</v>
      </c>
      <c r="AZ2815" s="26">
        <v>1.6475717683733799</v>
      </c>
      <c r="BA2815" s="26">
        <v>1.57102505562398</v>
      </c>
      <c r="BB2815" s="85">
        <v>2.2958361845994701E-2</v>
      </c>
      <c r="BC2815" s="88">
        <v>-28.019287829549299</v>
      </c>
      <c r="BD2815" s="18">
        <v>43881</v>
      </c>
      <c r="BE2815" s="18">
        <v>43913</v>
      </c>
      <c r="BF2815" s="20"/>
      <c r="BG2815" s="18"/>
    </row>
    <row r="2816" spans="2:59" x14ac:dyDescent="0.25">
      <c r="B2816" s="14" t="s">
        <v>8654</v>
      </c>
      <c r="C2816" s="14" t="s">
        <v>8655</v>
      </c>
      <c r="D2816" s="14" t="s">
        <v>8649</v>
      </c>
      <c r="E2816" s="16" t="s">
        <v>213</v>
      </c>
      <c r="F2816" s="16" t="s">
        <v>28</v>
      </c>
      <c r="G2816" s="81" t="s">
        <v>145</v>
      </c>
      <c r="H2816" s="82" t="s">
        <v>1053</v>
      </c>
      <c r="I2816" s="17" t="s">
        <v>31</v>
      </c>
      <c r="J2816" s="17" t="s">
        <v>8656</v>
      </c>
      <c r="L2816" s="18">
        <v>44022</v>
      </c>
      <c r="M2816" s="83">
        <v>1666.36910000071</v>
      </c>
      <c r="N2816" s="84">
        <v>1666.36910000071</v>
      </c>
      <c r="O2816" s="84">
        <v>1757.88489999995</v>
      </c>
      <c r="P2816" s="85">
        <f t="shared" si="43"/>
        <v>0.94793982245410802</v>
      </c>
      <c r="Q2816" s="18">
        <v>43881</v>
      </c>
      <c r="R2816" s="86">
        <v>161377666.926</v>
      </c>
      <c r="S2816" s="86">
        <v>139025145.91100001</v>
      </c>
      <c r="T2816" s="15"/>
      <c r="U2816" s="19">
        <v>1.6178974243302901E-2</v>
      </c>
      <c r="V2816" s="51">
        <v>1.6598103396972901</v>
      </c>
      <c r="W2816" s="19">
        <v>3.90215831685055E-2</v>
      </c>
      <c r="X2816" s="51">
        <v>4.6910755679200502</v>
      </c>
      <c r="Y2816" s="19">
        <v>2.6378047718026199E-2</v>
      </c>
      <c r="Z2816" s="51">
        <v>21.969478230050299</v>
      </c>
      <c r="AA2816" s="19">
        <v>0.26059321905806399</v>
      </c>
      <c r="AB2816" s="51">
        <v>46.635988808993702</v>
      </c>
      <c r="AC2816" s="19">
        <v>0.43673143056745201</v>
      </c>
      <c r="AD2816" s="51">
        <v>67.958998554968304</v>
      </c>
      <c r="AE2816" s="19"/>
      <c r="AF2816" s="87"/>
      <c r="AG2816" s="19">
        <v>-3.9802676365070502E-3</v>
      </c>
      <c r="AH2816" s="51">
        <v>-2.19684775547648</v>
      </c>
      <c r="AI2816" s="19">
        <v>7.2599687033289201E-2</v>
      </c>
      <c r="AJ2816" s="51">
        <v>20.986885910329899</v>
      </c>
      <c r="AK2816" s="19">
        <v>0.666369100001175</v>
      </c>
      <c r="AL2816" s="19">
        <v>0.19392881640669701</v>
      </c>
      <c r="AM2816" s="51">
        <v>90.725700696348198</v>
      </c>
      <c r="AN2816" s="15"/>
      <c r="AO2816" s="22">
        <v>3.9190350900753401E-2</v>
      </c>
      <c r="AP2816" s="22">
        <v>-6.5285115917504299E-2</v>
      </c>
      <c r="AQ2816" s="22">
        <v>0.141433873328497</v>
      </c>
      <c r="AR2816" s="22">
        <v>-8.7087839302548695E-2</v>
      </c>
      <c r="AS2816" s="20">
        <v>8</v>
      </c>
      <c r="AT2816" s="20">
        <v>4</v>
      </c>
      <c r="AU2816" s="20">
        <v>7</v>
      </c>
      <c r="AV2816" s="21">
        <v>5</v>
      </c>
      <c r="AW2816" s="15"/>
      <c r="AX2816" s="25">
        <v>0.22327219774073501</v>
      </c>
      <c r="AY2816" s="26">
        <v>1.17801624716776</v>
      </c>
      <c r="AZ2816" s="26">
        <v>1.71562154561434</v>
      </c>
      <c r="BA2816" s="26">
        <v>1.6899653437430999</v>
      </c>
      <c r="BB2816" s="85">
        <v>2.2961546019141701E-2</v>
      </c>
      <c r="BC2816" s="88">
        <v>-27.924564344342802</v>
      </c>
      <c r="BD2816" s="18">
        <v>43881</v>
      </c>
      <c r="BE2816" s="18">
        <v>43913</v>
      </c>
      <c r="BF2816" s="20"/>
      <c r="BG2816" s="18"/>
    </row>
    <row r="2817" spans="2:59" x14ac:dyDescent="0.25">
      <c r="B2817" s="14" t="s">
        <v>8657</v>
      </c>
      <c r="C2817" s="14" t="s">
        <v>8658</v>
      </c>
      <c r="D2817" s="14" t="s">
        <v>8649</v>
      </c>
      <c r="E2817" s="16" t="s">
        <v>516</v>
      </c>
      <c r="F2817" s="16" t="s">
        <v>28</v>
      </c>
      <c r="G2817" s="81" t="s">
        <v>145</v>
      </c>
      <c r="H2817" s="82" t="s">
        <v>1053</v>
      </c>
      <c r="I2817" s="17" t="s">
        <v>31</v>
      </c>
      <c r="J2817" s="17" t="s">
        <v>8659</v>
      </c>
      <c r="L2817" s="18">
        <v>44022</v>
      </c>
      <c r="M2817" s="83">
        <v>2828.4924000017299</v>
      </c>
      <c r="N2817" s="84">
        <v>2828.4924000017299</v>
      </c>
      <c r="O2817" s="84">
        <v>2990.7545000016698</v>
      </c>
      <c r="P2817" s="85">
        <f t="shared" si="43"/>
        <v>0.94574542979042608</v>
      </c>
      <c r="Q2817" s="18">
        <v>43881</v>
      </c>
      <c r="R2817" s="86">
        <v>638685.28300000005</v>
      </c>
      <c r="S2817" s="86">
        <v>379981.30417675799</v>
      </c>
      <c r="T2817" s="15"/>
      <c r="U2817" s="19">
        <v>1.61622869254643E-2</v>
      </c>
      <c r="V2817" s="51">
        <v>1.6581416079134199</v>
      </c>
      <c r="W2817" s="19">
        <v>3.85094740340719E-2</v>
      </c>
      <c r="X2817" s="51">
        <v>4.6398646544766997</v>
      </c>
      <c r="Y2817" s="19">
        <v>2.3312225826885E-2</v>
      </c>
      <c r="Z2817" s="51">
        <v>21.662896040943501</v>
      </c>
      <c r="AA2817" s="19">
        <v>0.25303248187090499</v>
      </c>
      <c r="AB2817" s="51">
        <v>45.879915090277798</v>
      </c>
      <c r="AC2817" s="19"/>
      <c r="AD2817" s="51"/>
      <c r="AE2817" s="19"/>
      <c r="AF2817" s="87"/>
      <c r="AG2817" s="19">
        <v>-4.1439131919105403E-3</v>
      </c>
      <c r="AH2817" s="51">
        <v>-2.21321231101683</v>
      </c>
      <c r="AI2817" s="19">
        <v>6.9220100409438601E-2</v>
      </c>
      <c r="AJ2817" s="51">
        <v>20.6489272479375</v>
      </c>
      <c r="AK2817" s="19">
        <v>0.41424620000005202</v>
      </c>
      <c r="AL2817" s="19">
        <v>0.26869661092874603</v>
      </c>
      <c r="AM2817" s="51">
        <v>66.642630850430606</v>
      </c>
      <c r="AN2817" s="15"/>
      <c r="AO2817" s="22">
        <v>3.9173283697891699E-2</v>
      </c>
      <c r="AP2817" s="22">
        <v>-6.5300485158368296E-2</v>
      </c>
      <c r="AQ2817" s="22">
        <v>0.14087126531929201</v>
      </c>
      <c r="AR2817" s="22">
        <v>-8.7552947958174601E-2</v>
      </c>
      <c r="AS2817" s="20">
        <v>8</v>
      </c>
      <c r="AT2817" s="20">
        <v>4</v>
      </c>
      <c r="AU2817" s="20">
        <v>7</v>
      </c>
      <c r="AV2817" s="21">
        <v>5</v>
      </c>
      <c r="AW2817" s="15"/>
      <c r="AX2817" s="25">
        <v>0.22326601556269501</v>
      </c>
      <c r="AY2817" s="26">
        <v>1.14586451943069</v>
      </c>
      <c r="AZ2817" s="26">
        <v>1.68828852385013</v>
      </c>
      <c r="BA2817" s="26">
        <v>1.64212356675671</v>
      </c>
      <c r="BB2817" s="85">
        <v>2.2960260480686001E-2</v>
      </c>
      <c r="BC2817" s="88">
        <v>-27.962465658842099</v>
      </c>
      <c r="BD2817" s="18">
        <v>43881</v>
      </c>
      <c r="BE2817" s="18">
        <v>43913</v>
      </c>
      <c r="BF2817" s="20"/>
      <c r="BG2817" s="18"/>
    </row>
    <row r="2818" spans="2:59" x14ac:dyDescent="0.25">
      <c r="B2818" s="14" t="s">
        <v>8660</v>
      </c>
      <c r="C2818" s="14" t="s">
        <v>8661</v>
      </c>
      <c r="D2818" s="14" t="s">
        <v>8649</v>
      </c>
      <c r="E2818" s="16" t="s">
        <v>51</v>
      </c>
      <c r="F2818" s="16" t="s">
        <v>28</v>
      </c>
      <c r="G2818" s="81" t="s">
        <v>145</v>
      </c>
      <c r="H2818" s="82" t="s">
        <v>1053</v>
      </c>
      <c r="I2818" s="17" t="s">
        <v>31</v>
      </c>
      <c r="J2818" s="17" t="s">
        <v>8662</v>
      </c>
      <c r="L2818" s="18">
        <v>43872</v>
      </c>
      <c r="M2818" s="83"/>
      <c r="N2818" s="84"/>
      <c r="O2818" s="84">
        <v>1801.18459999934</v>
      </c>
      <c r="P2818" s="85">
        <f t="shared" si="43"/>
        <v>0</v>
      </c>
      <c r="Q2818" s="18">
        <v>43871</v>
      </c>
      <c r="R2818" s="86"/>
      <c r="S2818" s="86">
        <v>5930609.5307265604</v>
      </c>
      <c r="T2818" s="15"/>
      <c r="U2818" s="19"/>
      <c r="V2818" s="51"/>
      <c r="W2818" s="19"/>
      <c r="X2818" s="51"/>
      <c r="Y2818" s="19"/>
      <c r="Z2818" s="51"/>
      <c r="AA2818" s="19"/>
      <c r="AB2818" s="51"/>
      <c r="AC2818" s="19"/>
      <c r="AD2818" s="51"/>
      <c r="AE2818" s="19"/>
      <c r="AF2818" s="87"/>
      <c r="AG2818" s="19"/>
      <c r="AH2818" s="51"/>
      <c r="AI2818" s="19"/>
      <c r="AJ2818" s="51"/>
      <c r="AK2818" s="19"/>
      <c r="AL2818" s="19"/>
      <c r="AM2818" s="51"/>
      <c r="AN2818" s="15"/>
      <c r="AO2818" s="22">
        <v>3.7006510425271699E-2</v>
      </c>
      <c r="AP2818" s="22">
        <v>-2.4107194909447599E-2</v>
      </c>
      <c r="AQ2818" s="22">
        <v>0.13770578777446599</v>
      </c>
      <c r="AR2818" s="22">
        <v>-5.8170822350803099E-2</v>
      </c>
      <c r="AS2818" s="20"/>
      <c r="AT2818" s="20"/>
      <c r="AU2818" s="20"/>
      <c r="AV2818" s="21"/>
      <c r="AW2818" s="15"/>
      <c r="AX2818" s="25"/>
      <c r="AY2818" s="26"/>
      <c r="AZ2818" s="26"/>
      <c r="BA2818" s="26"/>
      <c r="BB2818" s="85"/>
      <c r="BC2818" s="88">
        <v>-8.1979012922238308</v>
      </c>
      <c r="BD2818" s="18">
        <v>43797</v>
      </c>
      <c r="BE2818" s="18">
        <v>43817</v>
      </c>
      <c r="BF2818" s="20">
        <v>51</v>
      </c>
      <c r="BG2818" s="18">
        <v>43868</v>
      </c>
    </row>
    <row r="2819" spans="2:59" x14ac:dyDescent="0.25">
      <c r="B2819" s="14" t="s">
        <v>8663</v>
      </c>
      <c r="C2819" s="14" t="s">
        <v>8664</v>
      </c>
      <c r="D2819" s="14" t="s">
        <v>8649</v>
      </c>
      <c r="E2819" s="16" t="s">
        <v>317</v>
      </c>
      <c r="F2819" s="16" t="s">
        <v>28</v>
      </c>
      <c r="G2819" s="81" t="s">
        <v>145</v>
      </c>
      <c r="H2819" s="82" t="s">
        <v>1053</v>
      </c>
      <c r="I2819" s="17" t="s">
        <v>31</v>
      </c>
      <c r="J2819" s="17" t="s">
        <v>64</v>
      </c>
      <c r="L2819" s="18">
        <v>44022</v>
      </c>
      <c r="M2819" s="83">
        <v>836.07550000026799</v>
      </c>
      <c r="N2819" s="84">
        <v>836.07550000026799</v>
      </c>
      <c r="O2819" s="84"/>
      <c r="P2819" s="85" t="str">
        <f t="shared" si="43"/>
        <v/>
      </c>
      <c r="Q2819" s="18"/>
      <c r="R2819" s="86">
        <v>25279404.706999999</v>
      </c>
      <c r="S2819" s="86"/>
      <c r="T2819" s="15"/>
      <c r="U2819" s="19">
        <v>1.6048099943873202E-2</v>
      </c>
      <c r="V2819" s="51">
        <v>1.6467229097543199</v>
      </c>
      <c r="W2819" s="19">
        <v>3.5015395082155003E-2</v>
      </c>
      <c r="X2819" s="51">
        <v>4.2904567592850098</v>
      </c>
      <c r="Y2819" s="19"/>
      <c r="Z2819" s="51"/>
      <c r="AA2819" s="19"/>
      <c r="AB2819" s="51"/>
      <c r="AC2819" s="19"/>
      <c r="AD2819" s="51"/>
      <c r="AE2819" s="19"/>
      <c r="AF2819" s="87"/>
      <c r="AG2819" s="19">
        <v>-5.2621165323216701E-3</v>
      </c>
      <c r="AH2819" s="51">
        <v>-2.3250326450579499</v>
      </c>
      <c r="AI2819" s="19"/>
      <c r="AJ2819" s="51"/>
      <c r="AK2819" s="19">
        <v>-4.9546767965730397E-2</v>
      </c>
      <c r="AL2819" s="19">
        <v>-0.112795314407849</v>
      </c>
      <c r="AM2819" s="51">
        <v>8.6922045773535501</v>
      </c>
      <c r="AN2819" s="15"/>
      <c r="AO2819" s="22">
        <v>3.9056575355061803E-2</v>
      </c>
      <c r="AP2819" s="22">
        <v>-6.5405490421690096E-2</v>
      </c>
      <c r="AQ2819" s="22">
        <v>0.105570021929452</v>
      </c>
      <c r="AR2819" s="22">
        <v>-9.0724688369809903E-2</v>
      </c>
      <c r="AS2819" s="20"/>
      <c r="AT2819" s="20"/>
      <c r="AU2819" s="20"/>
      <c r="AV2819" s="21"/>
      <c r="AW2819" s="15"/>
      <c r="AX2819" s="25"/>
      <c r="AY2819" s="26"/>
      <c r="AZ2819" s="26"/>
      <c r="BA2819" s="26"/>
      <c r="BB2819" s="85"/>
      <c r="BC2819" s="88">
        <v>-28.220945576729701</v>
      </c>
      <c r="BD2819" s="18">
        <v>43881</v>
      </c>
      <c r="BE2819" s="18">
        <v>43913</v>
      </c>
      <c r="BF2819" s="20"/>
      <c r="BG2819" s="18"/>
    </row>
    <row r="2820" spans="2:59" x14ac:dyDescent="0.25">
      <c r="B2820" s="14" t="s">
        <v>8665</v>
      </c>
      <c r="C2820" s="14" t="s">
        <v>8666</v>
      </c>
      <c r="D2820" s="14" t="s">
        <v>8649</v>
      </c>
      <c r="E2820" s="16" t="s">
        <v>320</v>
      </c>
      <c r="F2820" s="16" t="s">
        <v>28</v>
      </c>
      <c r="G2820" s="81" t="s">
        <v>145</v>
      </c>
      <c r="H2820" s="82" t="s">
        <v>1053</v>
      </c>
      <c r="I2820" s="17" t="s">
        <v>31</v>
      </c>
      <c r="J2820" s="17" t="s">
        <v>8667</v>
      </c>
      <c r="L2820" s="18">
        <v>44022</v>
      </c>
      <c r="M2820" s="83">
        <v>7683.0011000037202</v>
      </c>
      <c r="N2820" s="84">
        <v>7683.0011000037202</v>
      </c>
      <c r="O2820" s="84">
        <v>8198.6306000053901</v>
      </c>
      <c r="P2820" s="85">
        <f t="shared" si="43"/>
        <v>0.93710785066943614</v>
      </c>
      <c r="Q2820" s="18">
        <v>43881</v>
      </c>
      <c r="R2820" s="86">
        <v>10895356.626</v>
      </c>
      <c r="S2820" s="86">
        <v>9600535.1384999994</v>
      </c>
      <c r="T2820" s="15"/>
      <c r="U2820" s="19">
        <v>1.6096161751193001E-2</v>
      </c>
      <c r="V2820" s="51">
        <v>1.65152909048629</v>
      </c>
      <c r="W2820" s="19">
        <v>3.6484072232269703E-2</v>
      </c>
      <c r="X2820" s="51">
        <v>4.4373244742964699</v>
      </c>
      <c r="Y2820" s="19">
        <v>1.1264668090007E-2</v>
      </c>
      <c r="Z2820" s="51">
        <v>20.458140267262898</v>
      </c>
      <c r="AA2820" s="19">
        <v>0.22354219379863899</v>
      </c>
      <c r="AB2820" s="51">
        <v>42.930886283051201</v>
      </c>
      <c r="AC2820" s="19">
        <v>0.35362742322264201</v>
      </c>
      <c r="AD2820" s="51">
        <v>59.648597820545497</v>
      </c>
      <c r="AE2820" s="19">
        <v>0.51211803107988096</v>
      </c>
      <c r="AF2820" s="87">
        <v>68.989035156555502</v>
      </c>
      <c r="AG2820" s="19">
        <v>-4.7917656920617403E-3</v>
      </c>
      <c r="AH2820" s="51">
        <v>-2.2779975610319498</v>
      </c>
      <c r="AI2820" s="19">
        <v>5.5944634150364402E-2</v>
      </c>
      <c r="AJ2820" s="51">
        <v>19.3213806220447</v>
      </c>
      <c r="AK2820" s="19">
        <v>1.6218088533380099</v>
      </c>
      <c r="AL2820" s="19">
        <v>6.18244437664544E-2</v>
      </c>
      <c r="AM2820" s="51">
        <v>37.752385974745302</v>
      </c>
      <c r="AN2820" s="15"/>
      <c r="AO2820" s="22">
        <v>3.9105664487578899E-2</v>
      </c>
      <c r="AP2820" s="22">
        <v>-6.5361312692402904E-2</v>
      </c>
      <c r="AQ2820" s="22">
        <v>0.13864610961172699</v>
      </c>
      <c r="AR2820" s="22">
        <v>-8.9391716584068498E-2</v>
      </c>
      <c r="AS2820" s="20">
        <v>8</v>
      </c>
      <c r="AT2820" s="20">
        <v>4</v>
      </c>
      <c r="AU2820" s="20">
        <v>7</v>
      </c>
      <c r="AV2820" s="21">
        <v>5</v>
      </c>
      <c r="AW2820" s="15"/>
      <c r="AX2820" s="25">
        <v>0.22324325167050099</v>
      </c>
      <c r="AY2820" s="26">
        <v>1.0203612929544801</v>
      </c>
      <c r="AZ2820" s="26">
        <v>1.5815810753756501</v>
      </c>
      <c r="BA2820" s="26">
        <v>1.45623020569474</v>
      </c>
      <c r="BB2820" s="85">
        <v>2.2955349870062501E-2</v>
      </c>
      <c r="BC2820" s="88">
        <v>-28.112311829259902</v>
      </c>
      <c r="BD2820" s="18">
        <v>43881</v>
      </c>
      <c r="BE2820" s="18">
        <v>43913</v>
      </c>
      <c r="BF2820" s="20"/>
      <c r="BG2820" s="18"/>
    </row>
    <row r="2821" spans="2:59" x14ac:dyDescent="0.25">
      <c r="B2821" s="14" t="s">
        <v>8668</v>
      </c>
      <c r="C2821" s="14" t="s">
        <v>8669</v>
      </c>
      <c r="D2821" s="14" t="s">
        <v>8670</v>
      </c>
      <c r="E2821" s="16" t="s">
        <v>36</v>
      </c>
      <c r="F2821" s="16" t="s">
        <v>28</v>
      </c>
      <c r="G2821" s="81" t="s">
        <v>38</v>
      </c>
      <c r="H2821" s="82" t="s">
        <v>1053</v>
      </c>
      <c r="I2821" s="17" t="s">
        <v>31</v>
      </c>
      <c r="J2821" s="17" t="s">
        <v>8671</v>
      </c>
      <c r="L2821" s="18">
        <v>43886</v>
      </c>
      <c r="M2821" s="83"/>
      <c r="N2821" s="84"/>
      <c r="O2821" s="84">
        <v>1176.68249999918</v>
      </c>
      <c r="P2821" s="85">
        <f t="shared" si="43"/>
        <v>0</v>
      </c>
      <c r="Q2821" s="18">
        <v>43797</v>
      </c>
      <c r="R2821" s="86"/>
      <c r="S2821" s="86">
        <v>11326210.3960781</v>
      </c>
      <c r="T2821" s="15"/>
      <c r="U2821" s="19"/>
      <c r="V2821" s="51"/>
      <c r="W2821" s="19"/>
      <c r="X2821" s="51"/>
      <c r="Y2821" s="19"/>
      <c r="Z2821" s="51"/>
      <c r="AA2821" s="19"/>
      <c r="AB2821" s="51"/>
      <c r="AC2821" s="19"/>
      <c r="AD2821" s="51"/>
      <c r="AE2821" s="19"/>
      <c r="AF2821" s="87"/>
      <c r="AG2821" s="19"/>
      <c r="AH2821" s="51"/>
      <c r="AI2821" s="19"/>
      <c r="AJ2821" s="51"/>
      <c r="AK2821" s="19"/>
      <c r="AL2821" s="19"/>
      <c r="AM2821" s="51"/>
      <c r="AN2821" s="15"/>
      <c r="AO2821" s="22">
        <v>3.3787505319196498E-2</v>
      </c>
      <c r="AP2821" s="22">
        <v>-3.6589018157428703E-2</v>
      </c>
      <c r="AQ2821" s="22">
        <v>0.122400953370816</v>
      </c>
      <c r="AR2821" s="22">
        <v>-5.9110552158963402E-2</v>
      </c>
      <c r="AS2821" s="20"/>
      <c r="AT2821" s="20"/>
      <c r="AU2821" s="20"/>
      <c r="AV2821" s="21"/>
      <c r="AW2821" s="15"/>
      <c r="AX2821" s="25"/>
      <c r="AY2821" s="26"/>
      <c r="AZ2821" s="26"/>
      <c r="BA2821" s="26"/>
      <c r="BB2821" s="85"/>
      <c r="BC2821" s="88">
        <v>-8.9517265702452296</v>
      </c>
      <c r="BD2821" s="18">
        <v>43797</v>
      </c>
      <c r="BE2821" s="18">
        <v>43826</v>
      </c>
      <c r="BF2821" s="20"/>
      <c r="BG2821" s="18"/>
    </row>
    <row r="2822" spans="2:59" x14ac:dyDescent="0.25">
      <c r="B2822" s="14" t="s">
        <v>8672</v>
      </c>
      <c r="C2822" s="14" t="s">
        <v>8673</v>
      </c>
      <c r="D2822" s="14" t="s">
        <v>8670</v>
      </c>
      <c r="E2822" s="16" t="s">
        <v>43</v>
      </c>
      <c r="F2822" s="16" t="s">
        <v>28</v>
      </c>
      <c r="G2822" s="81" t="s">
        <v>38</v>
      </c>
      <c r="H2822" s="82" t="s">
        <v>1053</v>
      </c>
      <c r="I2822" s="17" t="s">
        <v>31</v>
      </c>
      <c r="J2822" s="17" t="s">
        <v>8674</v>
      </c>
      <c r="L2822" s="18">
        <v>44022</v>
      </c>
      <c r="M2822" s="83">
        <v>2315.9307999983398</v>
      </c>
      <c r="N2822" s="84">
        <v>2315.9307999983398</v>
      </c>
      <c r="O2822" s="84">
        <v>2770.2148000001898</v>
      </c>
      <c r="P2822" s="85">
        <f t="shared" si="43"/>
        <v>0.83601127248261797</v>
      </c>
      <c r="Q2822" s="18">
        <v>43881</v>
      </c>
      <c r="R2822" s="86">
        <v>1761488.2609999999</v>
      </c>
      <c r="S2822" s="86">
        <v>1762830.87319922</v>
      </c>
      <c r="T2822" s="15"/>
      <c r="U2822" s="19">
        <v>2.1418678265035899E-2</v>
      </c>
      <c r="V2822" s="51">
        <v>2.1837807418705801</v>
      </c>
      <c r="W2822" s="19">
        <v>-1.8123497385204201E-2</v>
      </c>
      <c r="X2822" s="51">
        <v>-1.0234324874545599</v>
      </c>
      <c r="Y2822" s="19">
        <v>-0.104507762674039</v>
      </c>
      <c r="Z2822" s="51">
        <v>8.8808971908438306</v>
      </c>
      <c r="AA2822" s="19">
        <v>5.5621521209104699E-2</v>
      </c>
      <c r="AB2822" s="51">
        <v>26.138819024083201</v>
      </c>
      <c r="AC2822" s="19">
        <v>6.9470659929720596E-2</v>
      </c>
      <c r="AD2822" s="51">
        <v>31.232921491231501</v>
      </c>
      <c r="AE2822" s="19">
        <v>0.178983792508079</v>
      </c>
      <c r="AF2822" s="87">
        <v>35.675611299404402</v>
      </c>
      <c r="AG2822" s="19">
        <v>-3.9917095442433499E-2</v>
      </c>
      <c r="AH2822" s="51">
        <v>-5.7905305360691299</v>
      </c>
      <c r="AI2822" s="19">
        <v>-8.1895068015874095E-2</v>
      </c>
      <c r="AJ2822" s="51">
        <v>5.5374104054062601</v>
      </c>
      <c r="AK2822" s="19">
        <v>1.75837398761418</v>
      </c>
      <c r="AL2822" s="19">
        <v>0.121260755475378</v>
      </c>
      <c r="AM2822" s="51">
        <v>178.501881508157</v>
      </c>
      <c r="AN2822" s="15"/>
      <c r="AO2822" s="22">
        <v>7.7101051585486899E-2</v>
      </c>
      <c r="AP2822" s="22">
        <v>-0.10188852252395</v>
      </c>
      <c r="AQ2822" s="22">
        <v>0.125477474954096</v>
      </c>
      <c r="AR2822" s="22">
        <v>-0.160636835074984</v>
      </c>
      <c r="AS2822" s="20">
        <v>7</v>
      </c>
      <c r="AT2822" s="20">
        <v>5</v>
      </c>
      <c r="AU2822" s="20">
        <v>6</v>
      </c>
      <c r="AV2822" s="21">
        <v>6</v>
      </c>
      <c r="AW2822" s="15"/>
      <c r="AX2822" s="25">
        <v>0.32282454592234</v>
      </c>
      <c r="AY2822" s="26">
        <v>0.24824481300515799</v>
      </c>
      <c r="AZ2822" s="26">
        <v>1.0019835800085299</v>
      </c>
      <c r="BA2822" s="26">
        <v>0.343092893883295</v>
      </c>
      <c r="BB2822" s="85">
        <v>3.3065175700066902E-2</v>
      </c>
      <c r="BC2822" s="88">
        <v>-36.677029521320897</v>
      </c>
      <c r="BD2822" s="18">
        <v>43881</v>
      </c>
      <c r="BE2822" s="18">
        <v>43913</v>
      </c>
      <c r="BF2822" s="20"/>
      <c r="BG2822" s="18"/>
    </row>
    <row r="2823" spans="2:59" x14ac:dyDescent="0.25">
      <c r="B2823" s="14" t="s">
        <v>8675</v>
      </c>
      <c r="C2823" s="14" t="s">
        <v>8676</v>
      </c>
      <c r="D2823" s="14" t="s">
        <v>8670</v>
      </c>
      <c r="E2823" s="16" t="s">
        <v>51</v>
      </c>
      <c r="F2823" s="16" t="s">
        <v>28</v>
      </c>
      <c r="G2823" s="81" t="s">
        <v>38</v>
      </c>
      <c r="H2823" s="82" t="s">
        <v>1053</v>
      </c>
      <c r="I2823" s="17" t="s">
        <v>31</v>
      </c>
      <c r="J2823" s="17" t="s">
        <v>8677</v>
      </c>
      <c r="L2823" s="18">
        <v>43886</v>
      </c>
      <c r="M2823" s="83"/>
      <c r="N2823" s="84"/>
      <c r="O2823" s="84">
        <v>1000</v>
      </c>
      <c r="P2823" s="85">
        <f t="shared" ref="P2823:P2886" si="44">IFERROR(N2823/O2823,"")</f>
        <v>0</v>
      </c>
      <c r="Q2823" s="18">
        <v>43886</v>
      </c>
      <c r="R2823" s="86"/>
      <c r="S2823" s="86">
        <v>0</v>
      </c>
      <c r="T2823" s="15"/>
      <c r="U2823" s="19"/>
      <c r="V2823" s="51"/>
      <c r="W2823" s="19"/>
      <c r="X2823" s="51"/>
      <c r="Y2823" s="19"/>
      <c r="Z2823" s="51"/>
      <c r="AA2823" s="19"/>
      <c r="AB2823" s="51"/>
      <c r="AC2823" s="19"/>
      <c r="AD2823" s="51"/>
      <c r="AE2823" s="19"/>
      <c r="AF2823" s="87"/>
      <c r="AG2823" s="19"/>
      <c r="AH2823" s="51"/>
      <c r="AI2823" s="19"/>
      <c r="AJ2823" s="51"/>
      <c r="AK2823" s="19"/>
      <c r="AL2823" s="19"/>
      <c r="AM2823" s="51"/>
      <c r="AN2823" s="15"/>
      <c r="AO2823" s="22">
        <v>0</v>
      </c>
      <c r="AP2823" s="22">
        <v>0</v>
      </c>
      <c r="AQ2823" s="22">
        <v>0</v>
      </c>
      <c r="AR2823" s="22">
        <v>0</v>
      </c>
      <c r="AS2823" s="20"/>
      <c r="AT2823" s="20"/>
      <c r="AU2823" s="20"/>
      <c r="AV2823" s="21"/>
      <c r="AW2823" s="15"/>
      <c r="AX2823" s="25"/>
      <c r="AY2823" s="26"/>
      <c r="AZ2823" s="26"/>
      <c r="BA2823" s="26"/>
      <c r="BB2823" s="85"/>
      <c r="BC2823" s="88">
        <v>0</v>
      </c>
      <c r="BD2823" s="18">
        <v>43657</v>
      </c>
      <c r="BE2823" s="18"/>
      <c r="BF2823" s="20"/>
      <c r="BG2823" s="18"/>
    </row>
    <row r="2824" spans="2:59" x14ac:dyDescent="0.25">
      <c r="B2824" s="14" t="s">
        <v>8678</v>
      </c>
      <c r="C2824" s="14" t="s">
        <v>8679</v>
      </c>
      <c r="D2824" s="14" t="s">
        <v>8670</v>
      </c>
      <c r="E2824" s="16" t="s">
        <v>317</v>
      </c>
      <c r="F2824" s="16" t="s">
        <v>28</v>
      </c>
      <c r="G2824" s="81" t="s">
        <v>38</v>
      </c>
      <c r="H2824" s="82" t="s">
        <v>1053</v>
      </c>
      <c r="I2824" s="17" t="s">
        <v>31</v>
      </c>
      <c r="J2824" s="17" t="s">
        <v>64</v>
      </c>
      <c r="L2824" s="18">
        <v>44022</v>
      </c>
      <c r="M2824" s="83">
        <v>972.50810000020999</v>
      </c>
      <c r="N2824" s="84">
        <v>972.50810000020999</v>
      </c>
      <c r="O2824" s="84"/>
      <c r="P2824" s="85" t="str">
        <f t="shared" si="44"/>
        <v/>
      </c>
      <c r="Q2824" s="18"/>
      <c r="R2824" s="86">
        <v>9649576.7080000006</v>
      </c>
      <c r="S2824" s="86"/>
      <c r="T2824" s="15"/>
      <c r="U2824" s="19">
        <v>2.1343110140151101E-2</v>
      </c>
      <c r="V2824" s="51">
        <v>2.1762239293821</v>
      </c>
      <c r="W2824" s="19">
        <v>-2.03003165033806E-2</v>
      </c>
      <c r="X2824" s="51">
        <v>-1.24111439927219</v>
      </c>
      <c r="Y2824" s="19"/>
      <c r="Z2824" s="51"/>
      <c r="AA2824" s="19"/>
      <c r="AB2824" s="51"/>
      <c r="AC2824" s="19"/>
      <c r="AD2824" s="51"/>
      <c r="AE2824" s="19"/>
      <c r="AF2824" s="87"/>
      <c r="AG2824" s="19">
        <v>-4.06271533293329E-2</v>
      </c>
      <c r="AH2824" s="51">
        <v>-5.8615363247590704</v>
      </c>
      <c r="AI2824" s="19"/>
      <c r="AJ2824" s="51"/>
      <c r="AK2824" s="19">
        <v>-0.103273618768144</v>
      </c>
      <c r="AL2824" s="19">
        <v>-0.246621070489637</v>
      </c>
      <c r="AM2824" s="51">
        <v>-4.1063443913153597</v>
      </c>
      <c r="AN2824" s="15"/>
      <c r="AO2824" s="22">
        <v>7.7021382550810799E-2</v>
      </c>
      <c r="AP2824" s="22">
        <v>-0.102087858996092</v>
      </c>
      <c r="AQ2824" s="22">
        <v>0.115671980467596</v>
      </c>
      <c r="AR2824" s="22">
        <v>-0.16255978600384</v>
      </c>
      <c r="AS2824" s="20"/>
      <c r="AT2824" s="20"/>
      <c r="AU2824" s="20"/>
      <c r="AV2824" s="21"/>
      <c r="AW2824" s="15"/>
      <c r="AX2824" s="25"/>
      <c r="AY2824" s="26"/>
      <c r="AZ2824" s="26"/>
      <c r="BA2824" s="26"/>
      <c r="BB2824" s="85"/>
      <c r="BC2824" s="88">
        <v>-31.528286571556201</v>
      </c>
      <c r="BD2824" s="18">
        <v>43887</v>
      </c>
      <c r="BE2824" s="18">
        <v>43913</v>
      </c>
      <c r="BF2824" s="20"/>
      <c r="BG2824" s="18"/>
    </row>
    <row r="2825" spans="2:59" x14ac:dyDescent="0.25">
      <c r="B2825" s="14" t="s">
        <v>8680</v>
      </c>
      <c r="C2825" s="14" t="s">
        <v>8681</v>
      </c>
      <c r="D2825" s="14" t="s">
        <v>8670</v>
      </c>
      <c r="E2825" s="16" t="s">
        <v>320</v>
      </c>
      <c r="F2825" s="16" t="s">
        <v>28</v>
      </c>
      <c r="G2825" s="81" t="s">
        <v>38</v>
      </c>
      <c r="H2825" s="82" t="s">
        <v>1053</v>
      </c>
      <c r="I2825" s="17" t="s">
        <v>31</v>
      </c>
      <c r="J2825" s="17" t="s">
        <v>8682</v>
      </c>
      <c r="L2825" s="18">
        <v>44022</v>
      </c>
      <c r="M2825" s="83">
        <v>2656.8583000004301</v>
      </c>
      <c r="N2825" s="84">
        <v>2656.8583000004301</v>
      </c>
      <c r="O2825" s="84">
        <v>3190.0122000016299</v>
      </c>
      <c r="P2825" s="85">
        <f t="shared" si="44"/>
        <v>0.83286775517631961</v>
      </c>
      <c r="Q2825" s="18">
        <v>43881</v>
      </c>
      <c r="R2825" s="86">
        <v>2608789.86</v>
      </c>
      <c r="S2825" s="86">
        <v>2979516.8140390599</v>
      </c>
      <c r="T2825" s="15"/>
      <c r="U2825" s="19">
        <v>2.1391390722783399E-2</v>
      </c>
      <c r="V2825" s="51">
        <v>2.18105198764533</v>
      </c>
      <c r="W2825" s="19">
        <v>-1.8910303125267099E-2</v>
      </c>
      <c r="X2825" s="51">
        <v>-1.1021130614608401</v>
      </c>
      <c r="Y2825" s="19">
        <v>-0.10885146528744399</v>
      </c>
      <c r="Z2825" s="51">
        <v>8.4465269295033103</v>
      </c>
      <c r="AA2825" s="19">
        <v>4.5350074620728299E-2</v>
      </c>
      <c r="AB2825" s="51">
        <v>25.111674365238301</v>
      </c>
      <c r="AC2825" s="19">
        <v>4.87880207419948E-2</v>
      </c>
      <c r="AD2825" s="51">
        <v>29.164657572458999</v>
      </c>
      <c r="AE2825" s="19">
        <v>0.14496435532055299</v>
      </c>
      <c r="AF2825" s="87">
        <v>32.2736675806809</v>
      </c>
      <c r="AG2825" s="19">
        <v>-4.0173569861508399E-2</v>
      </c>
      <c r="AH2825" s="51">
        <v>-5.8161779779766203</v>
      </c>
      <c r="AI2825" s="19">
        <v>-8.6592487512534705E-2</v>
      </c>
      <c r="AJ2825" s="51">
        <v>5.0676684557401996</v>
      </c>
      <c r="AK2825" s="19">
        <v>1.53737338719657</v>
      </c>
      <c r="AL2825" s="19">
        <v>0.110747711149161</v>
      </c>
      <c r="AM2825" s="51">
        <v>156.401821466396</v>
      </c>
      <c r="AN2825" s="15"/>
      <c r="AO2825" s="22">
        <v>7.7072293532182798E-2</v>
      </c>
      <c r="AP2825" s="22">
        <v>-0.101960497220716</v>
      </c>
      <c r="AQ2825" s="22">
        <v>0.124575964020623</v>
      </c>
      <c r="AR2825" s="22">
        <v>-0.161331707927166</v>
      </c>
      <c r="AS2825" s="20">
        <v>7</v>
      </c>
      <c r="AT2825" s="20">
        <v>5</v>
      </c>
      <c r="AU2825" s="20">
        <v>6</v>
      </c>
      <c r="AV2825" s="21">
        <v>6</v>
      </c>
      <c r="AW2825" s="15"/>
      <c r="AX2825" s="25">
        <v>0.32281994360208</v>
      </c>
      <c r="AY2825" s="26">
        <v>0.21731510233939799</v>
      </c>
      <c r="AZ2825" s="26">
        <v>0.964158581256925</v>
      </c>
      <c r="BA2825" s="26">
        <v>0.30000945086067099</v>
      </c>
      <c r="BB2825" s="85">
        <v>3.30632021768179E-2</v>
      </c>
      <c r="BC2825" s="88">
        <v>-36.731141655240201</v>
      </c>
      <c r="BD2825" s="18">
        <v>43881</v>
      </c>
      <c r="BE2825" s="18">
        <v>43913</v>
      </c>
      <c r="BF2825" s="20"/>
      <c r="BG2825" s="18"/>
    </row>
    <row r="2826" spans="2:59" x14ac:dyDescent="0.25">
      <c r="B2826" s="14" t="s">
        <v>8683</v>
      </c>
      <c r="C2826" s="14" t="s">
        <v>8684</v>
      </c>
      <c r="D2826" s="14" t="s">
        <v>8685</v>
      </c>
      <c r="E2826" s="16" t="s">
        <v>36</v>
      </c>
      <c r="F2826" s="16" t="s">
        <v>350</v>
      </c>
      <c r="G2826" s="81" t="s">
        <v>38</v>
      </c>
      <c r="H2826" s="82" t="s">
        <v>1053</v>
      </c>
      <c r="I2826" s="17" t="s">
        <v>31</v>
      </c>
      <c r="J2826" s="17" t="s">
        <v>8686</v>
      </c>
      <c r="L2826" s="18">
        <v>44022</v>
      </c>
      <c r="M2826" s="83">
        <v>1647.82300000079</v>
      </c>
      <c r="N2826" s="84">
        <v>1647.82300000079</v>
      </c>
      <c r="O2826" s="84">
        <v>1782.3369999993599</v>
      </c>
      <c r="P2826" s="85">
        <f t="shared" si="44"/>
        <v>0.92452942400981508</v>
      </c>
      <c r="Q2826" s="18">
        <v>43881</v>
      </c>
      <c r="R2826" s="86">
        <v>973633.09100000001</v>
      </c>
      <c r="S2826" s="86">
        <v>774681.93613378902</v>
      </c>
      <c r="T2826" s="15"/>
      <c r="U2826" s="19">
        <v>2.06453264891024E-2</v>
      </c>
      <c r="V2826" s="51">
        <v>2.1064455642772399</v>
      </c>
      <c r="W2826" s="19">
        <v>3.10943376207433E-2</v>
      </c>
      <c r="X2826" s="51">
        <v>3.8983510131401999</v>
      </c>
      <c r="Y2826" s="19">
        <v>-8.5452364319280605E-3</v>
      </c>
      <c r="Z2826" s="51">
        <v>18.4771498150658</v>
      </c>
      <c r="AA2826" s="19">
        <v>0.19038298401748799</v>
      </c>
      <c r="AB2826" s="51">
        <v>39.614965304906903</v>
      </c>
      <c r="AC2826" s="19">
        <v>0.28933540921949302</v>
      </c>
      <c r="AD2826" s="51">
        <v>53.219396420230602</v>
      </c>
      <c r="AE2826" s="19">
        <v>0.41211828755156599</v>
      </c>
      <c r="AF2826" s="87">
        <v>58.989060803782202</v>
      </c>
      <c r="AG2826" s="19">
        <v>-5.5219977048182002E-3</v>
      </c>
      <c r="AH2826" s="51">
        <v>-2.3510207623075998</v>
      </c>
      <c r="AI2826" s="19">
        <v>3.3997381973677E-2</v>
      </c>
      <c r="AJ2826" s="51">
        <v>17.126655404368599</v>
      </c>
      <c r="AK2826" s="19">
        <v>1.8033259046310599</v>
      </c>
      <c r="AL2826" s="19">
        <v>9.0258603622787606E-2</v>
      </c>
      <c r="AM2826" s="51">
        <v>110.72936719062299</v>
      </c>
      <c r="AN2826" s="15"/>
      <c r="AO2826" s="22">
        <v>6.2879844050257802E-2</v>
      </c>
      <c r="AP2826" s="22">
        <v>-7.3557123521823101E-2</v>
      </c>
      <c r="AQ2826" s="22">
        <v>0.135272648505634</v>
      </c>
      <c r="AR2826" s="22">
        <v>-8.0614950619783493E-2</v>
      </c>
      <c r="AS2826" s="20">
        <v>7</v>
      </c>
      <c r="AT2826" s="20">
        <v>5</v>
      </c>
      <c r="AU2826" s="20">
        <v>7</v>
      </c>
      <c r="AV2826" s="21">
        <v>5</v>
      </c>
      <c r="AW2826" s="15"/>
      <c r="AX2826" s="25">
        <v>0.23352028106804901</v>
      </c>
      <c r="AY2826" s="26">
        <v>0.82197740696483401</v>
      </c>
      <c r="AZ2826" s="26">
        <v>1.45014523735153</v>
      </c>
      <c r="BA2826" s="26">
        <v>1.1675393167443</v>
      </c>
      <c r="BB2826" s="85">
        <v>2.4031226806037E-2</v>
      </c>
      <c r="BC2826" s="88">
        <v>-28.494420527626101</v>
      </c>
      <c r="BD2826" s="18">
        <v>43881</v>
      </c>
      <c r="BE2826" s="18">
        <v>43913</v>
      </c>
      <c r="BF2826" s="20"/>
      <c r="BG2826" s="18"/>
    </row>
    <row r="2827" spans="2:59" x14ac:dyDescent="0.25">
      <c r="B2827" s="14" t="s">
        <v>8687</v>
      </c>
      <c r="C2827" s="14" t="s">
        <v>8688</v>
      </c>
      <c r="D2827" s="14" t="s">
        <v>8685</v>
      </c>
      <c r="E2827" s="16" t="s">
        <v>43</v>
      </c>
      <c r="F2827" s="16" t="s">
        <v>350</v>
      </c>
      <c r="G2827" s="81" t="s">
        <v>38</v>
      </c>
      <c r="H2827" s="82" t="s">
        <v>1053</v>
      </c>
      <c r="I2827" s="17" t="s">
        <v>31</v>
      </c>
      <c r="J2827" s="17" t="s">
        <v>8689</v>
      </c>
      <c r="L2827" s="18">
        <v>44022</v>
      </c>
      <c r="M2827" s="83">
        <v>3260.5606000013599</v>
      </c>
      <c r="N2827" s="84">
        <v>3260.5606000013599</v>
      </c>
      <c r="O2827" s="84">
        <v>3488.9400000013402</v>
      </c>
      <c r="P2827" s="85">
        <f t="shared" si="44"/>
        <v>0.93454189524615139</v>
      </c>
      <c r="Q2827" s="18">
        <v>43881</v>
      </c>
      <c r="R2827" s="86">
        <v>9676075.1349999998</v>
      </c>
      <c r="S2827" s="86">
        <v>8815998.5865312498</v>
      </c>
      <c r="T2827" s="15"/>
      <c r="U2827" s="19">
        <v>2.0723287263535901E-2</v>
      </c>
      <c r="V2827" s="51">
        <v>2.11424164172058</v>
      </c>
      <c r="W2827" s="19">
        <v>3.3460093207395403E-2</v>
      </c>
      <c r="X2827" s="51">
        <v>4.13492657180905</v>
      </c>
      <c r="Y2827" s="19">
        <v>5.3359359862952304E-3</v>
      </c>
      <c r="Z2827" s="51">
        <v>19.865267056884498</v>
      </c>
      <c r="AA2827" s="19">
        <v>0.224135378710344</v>
      </c>
      <c r="AB2827" s="51">
        <v>42.990204774192499</v>
      </c>
      <c r="AC2827" s="19">
        <v>0.36338209820154599</v>
      </c>
      <c r="AD2827" s="51">
        <v>60.624065318435903</v>
      </c>
      <c r="AE2827" s="19">
        <v>0.53543458631087604</v>
      </c>
      <c r="AF2827" s="87">
        <v>71.320690679713195</v>
      </c>
      <c r="AG2827" s="19">
        <v>-4.7620358673157196E-3</v>
      </c>
      <c r="AH2827" s="51">
        <v>-2.2750245785573502</v>
      </c>
      <c r="AI2827" s="19">
        <v>4.92754470160435E-2</v>
      </c>
      <c r="AJ2827" s="51">
        <v>18.654461908590701</v>
      </c>
      <c r="AK2827" s="19">
        <v>3.0888361360924299</v>
      </c>
      <c r="AL2827" s="19">
        <v>0.12530910200439399</v>
      </c>
      <c r="AM2827" s="51">
        <v>239.28039033687699</v>
      </c>
      <c r="AN2827" s="15"/>
      <c r="AO2827" s="22">
        <v>6.2961030320366304E-2</v>
      </c>
      <c r="AP2827" s="22">
        <v>-7.3486349818267599E-2</v>
      </c>
      <c r="AQ2827" s="22">
        <v>0.13787735119694799</v>
      </c>
      <c r="AR2827" s="22">
        <v>-7.84350369358435E-2</v>
      </c>
      <c r="AS2827" s="20">
        <v>7</v>
      </c>
      <c r="AT2827" s="20">
        <v>5</v>
      </c>
      <c r="AU2827" s="20">
        <v>7</v>
      </c>
      <c r="AV2827" s="21">
        <v>5</v>
      </c>
      <c r="AW2827" s="15"/>
      <c r="AX2827" s="25">
        <v>0.23354839260049601</v>
      </c>
      <c r="AY2827" s="26">
        <v>0.95918749407064796</v>
      </c>
      <c r="AZ2827" s="26">
        <v>1.57565114304634</v>
      </c>
      <c r="BA2827" s="26">
        <v>1.3686270403213701</v>
      </c>
      <c r="BB2827" s="85">
        <v>2.4037214160634899E-2</v>
      </c>
      <c r="BC2827" s="88">
        <v>-28.319403601140898</v>
      </c>
      <c r="BD2827" s="18">
        <v>43881</v>
      </c>
      <c r="BE2827" s="18">
        <v>43913</v>
      </c>
      <c r="BF2827" s="20"/>
      <c r="BG2827" s="18"/>
    </row>
    <row r="2828" spans="2:59" x14ac:dyDescent="0.25">
      <c r="B2828" s="14" t="s">
        <v>8690</v>
      </c>
      <c r="C2828" s="14" t="s">
        <v>8691</v>
      </c>
      <c r="D2828" s="14" t="s">
        <v>8685</v>
      </c>
      <c r="E2828" s="16" t="s">
        <v>257</v>
      </c>
      <c r="F2828" s="16" t="s">
        <v>350</v>
      </c>
      <c r="G2828" s="81" t="s">
        <v>38</v>
      </c>
      <c r="H2828" s="82" t="s">
        <v>1053</v>
      </c>
      <c r="I2828" s="17" t="s">
        <v>31</v>
      </c>
      <c r="J2828" s="17" t="s">
        <v>8692</v>
      </c>
      <c r="L2828" s="18">
        <v>44022</v>
      </c>
      <c r="M2828" s="83">
        <v>3364.7335000000899</v>
      </c>
      <c r="N2828" s="84">
        <v>3364.7335000000899</v>
      </c>
      <c r="O2828" s="84">
        <v>3595.5445000007699</v>
      </c>
      <c r="P2828" s="85">
        <f t="shared" si="44"/>
        <v>0.93580638481859124</v>
      </c>
      <c r="Q2828" s="18">
        <v>43881</v>
      </c>
      <c r="R2828" s="86">
        <v>59551472.413000003</v>
      </c>
      <c r="S2828" s="86">
        <v>53205378.342937499</v>
      </c>
      <c r="T2828" s="15"/>
      <c r="U2828" s="19">
        <v>2.07330796984024E-2</v>
      </c>
      <c r="V2828" s="51">
        <v>2.1152208852072398</v>
      </c>
      <c r="W2828" s="19">
        <v>3.37575136927626E-2</v>
      </c>
      <c r="X2828" s="51">
        <v>4.1646686203457604</v>
      </c>
      <c r="Y2828" s="19">
        <v>7.0922268132562697E-3</v>
      </c>
      <c r="Z2828" s="51">
        <v>20.040896139573299</v>
      </c>
      <c r="AA2828" s="19">
        <v>0.22843945383821801</v>
      </c>
      <c r="AB2828" s="51">
        <v>43.420612287009099</v>
      </c>
      <c r="AC2828" s="19">
        <v>0.37297281747334599</v>
      </c>
      <c r="AD2828" s="51">
        <v>61.583137245615902</v>
      </c>
      <c r="AE2828" s="19">
        <v>0.55165809759113504</v>
      </c>
      <c r="AF2828" s="87">
        <v>72.943041807739107</v>
      </c>
      <c r="AG2828" s="19">
        <v>-4.6664871670145701E-3</v>
      </c>
      <c r="AH2828" s="51">
        <v>-2.2654697085272302</v>
      </c>
      <c r="AI2828" s="19">
        <v>5.1209320756243001E-2</v>
      </c>
      <c r="AJ2828" s="51">
        <v>18.847849282610699</v>
      </c>
      <c r="AK2828" s="19">
        <v>3.2572163317957901</v>
      </c>
      <c r="AL2828" s="19">
        <v>0.12912254320879599</v>
      </c>
      <c r="AM2828" s="51">
        <v>256.11840990697999</v>
      </c>
      <c r="AN2828" s="15"/>
      <c r="AO2828" s="22">
        <v>6.2971209637908004E-2</v>
      </c>
      <c r="AP2828" s="22">
        <v>-7.3477453001978596E-2</v>
      </c>
      <c r="AQ2828" s="22">
        <v>0.13820469099853699</v>
      </c>
      <c r="AR2828" s="22">
        <v>-7.8161074493473301E-2</v>
      </c>
      <c r="AS2828" s="20">
        <v>7</v>
      </c>
      <c r="AT2828" s="20">
        <v>5</v>
      </c>
      <c r="AU2828" s="20">
        <v>7</v>
      </c>
      <c r="AV2828" s="21">
        <v>5</v>
      </c>
      <c r="AW2828" s="15"/>
      <c r="AX2828" s="25">
        <v>0.23355219690653001</v>
      </c>
      <c r="AY2828" s="26">
        <v>0.976670222915345</v>
      </c>
      <c r="AZ2828" s="26">
        <v>1.59163966942288</v>
      </c>
      <c r="BA2828" s="26">
        <v>1.39436635792481</v>
      </c>
      <c r="BB2828" s="85">
        <v>2.40379945782115E-2</v>
      </c>
      <c r="BC2828" s="88">
        <v>-28.2974025213916</v>
      </c>
      <c r="BD2828" s="18">
        <v>43881</v>
      </c>
      <c r="BE2828" s="18">
        <v>43913</v>
      </c>
      <c r="BF2828" s="20"/>
      <c r="BG2828" s="18"/>
    </row>
    <row r="2829" spans="2:59" x14ac:dyDescent="0.25">
      <c r="B2829" s="14" t="s">
        <v>8693</v>
      </c>
      <c r="C2829" s="14" t="s">
        <v>8694</v>
      </c>
      <c r="D2829" s="14" t="s">
        <v>8685</v>
      </c>
      <c r="E2829" s="16" t="s">
        <v>83</v>
      </c>
      <c r="F2829" s="16" t="s">
        <v>350</v>
      </c>
      <c r="G2829" s="81" t="s">
        <v>38</v>
      </c>
      <c r="H2829" s="82" t="s">
        <v>1053</v>
      </c>
      <c r="I2829" s="17" t="s">
        <v>31</v>
      </c>
      <c r="J2829" s="17" t="s">
        <v>8695</v>
      </c>
      <c r="L2829" s="18">
        <v>44022</v>
      </c>
      <c r="M2829" s="83">
        <v>3691.5568999983402</v>
      </c>
      <c r="N2829" s="84">
        <v>3691.5568999983402</v>
      </c>
      <c r="O2829" s="84">
        <v>3983.8517999984301</v>
      </c>
      <c r="P2829" s="85">
        <f t="shared" si="44"/>
        <v>0.92663007695210819</v>
      </c>
      <c r="Q2829" s="18">
        <v>43881</v>
      </c>
      <c r="R2829" s="86">
        <v>2019075.3870000001</v>
      </c>
      <c r="S2829" s="86">
        <v>1886535.82196094</v>
      </c>
      <c r="T2829" s="15"/>
      <c r="U2829" s="19">
        <v>2.06617291896691E-2</v>
      </c>
      <c r="V2829" s="51">
        <v>2.1080858343339099</v>
      </c>
      <c r="W2829" s="19">
        <v>3.15923681500863E-2</v>
      </c>
      <c r="X2829" s="51">
        <v>3.94815406607449</v>
      </c>
      <c r="Y2829" s="19">
        <v>-5.6364179008596702E-3</v>
      </c>
      <c r="Z2829" s="51">
        <v>18.768031668150801</v>
      </c>
      <c r="AA2829" s="19">
        <v>0.19741584678733501</v>
      </c>
      <c r="AB2829" s="51">
        <v>40.318251581920798</v>
      </c>
      <c r="AC2829" s="19">
        <v>0.30459278849593802</v>
      </c>
      <c r="AD2829" s="51">
        <v>54.745134347875101</v>
      </c>
      <c r="AE2829" s="19">
        <v>0.43725272840121798</v>
      </c>
      <c r="AF2829" s="87">
        <v>61.502504888747403</v>
      </c>
      <c r="AG2829" s="19">
        <v>-5.3618830534105698E-3</v>
      </c>
      <c r="AH2829" s="51">
        <v>-2.3350092971668301</v>
      </c>
      <c r="AI2829" s="19">
        <v>3.71980143299879E-2</v>
      </c>
      <c r="AJ2829" s="51">
        <v>17.4467186399852</v>
      </c>
      <c r="AK2829" s="19">
        <v>2.6915568999992701</v>
      </c>
      <c r="AL2829" s="19">
        <v>0.11570788563229099</v>
      </c>
      <c r="AM2829" s="51">
        <v>199.55246672755999</v>
      </c>
      <c r="AN2829" s="15"/>
      <c r="AO2829" s="22">
        <v>6.2896933934098301E-2</v>
      </c>
      <c r="AP2829" s="22">
        <v>-7.3542224259654204E-2</v>
      </c>
      <c r="AQ2829" s="22">
        <v>0.13582080952619399</v>
      </c>
      <c r="AR2829" s="22">
        <v>-8.0156094963022007E-2</v>
      </c>
      <c r="AS2829" s="20">
        <v>7</v>
      </c>
      <c r="AT2829" s="20">
        <v>5</v>
      </c>
      <c r="AU2829" s="20">
        <v>7</v>
      </c>
      <c r="AV2829" s="21">
        <v>5</v>
      </c>
      <c r="AW2829" s="15"/>
      <c r="AX2829" s="25">
        <v>0.23352586363762401</v>
      </c>
      <c r="AY2829" s="26">
        <v>0.85058235680662597</v>
      </c>
      <c r="AZ2829" s="26">
        <v>1.4763138382913901</v>
      </c>
      <c r="BA2829" s="26">
        <v>1.20932493490545</v>
      </c>
      <c r="BB2829" s="85">
        <v>2.4032452722749401E-2</v>
      </c>
      <c r="BC2829" s="88">
        <v>-28.457587202399701</v>
      </c>
      <c r="BD2829" s="18">
        <v>43881</v>
      </c>
      <c r="BE2829" s="18">
        <v>43913</v>
      </c>
      <c r="BF2829" s="20"/>
      <c r="BG2829" s="18"/>
    </row>
    <row r="2830" spans="2:59" x14ac:dyDescent="0.25">
      <c r="B2830" s="14" t="s">
        <v>8696</v>
      </c>
      <c r="C2830" s="14" t="s">
        <v>8697</v>
      </c>
      <c r="D2830" s="14" t="s">
        <v>8685</v>
      </c>
      <c r="E2830" s="16" t="s">
        <v>363</v>
      </c>
      <c r="F2830" s="16" t="s">
        <v>350</v>
      </c>
      <c r="G2830" s="81" t="s">
        <v>38</v>
      </c>
      <c r="H2830" s="82" t="s">
        <v>1053</v>
      </c>
      <c r="I2830" s="17" t="s">
        <v>31</v>
      </c>
      <c r="J2830" s="17" t="s">
        <v>8698</v>
      </c>
      <c r="L2830" s="18">
        <v>44022</v>
      </c>
      <c r="M2830" s="83">
        <v>2534.9893999993801</v>
      </c>
      <c r="N2830" s="84">
        <v>2534.9893999993801</v>
      </c>
      <c r="O2830" s="84">
        <v>2729.0505999997299</v>
      </c>
      <c r="P2830" s="85">
        <f t="shared" si="44"/>
        <v>0.92889058194803387</v>
      </c>
      <c r="Q2830" s="18">
        <v>43881</v>
      </c>
      <c r="R2830" s="86">
        <v>47355555.354999997</v>
      </c>
      <c r="S2830" s="86">
        <v>39726331.407125004</v>
      </c>
      <c r="T2830" s="15"/>
      <c r="U2830" s="19">
        <v>2.0679372666563701E-2</v>
      </c>
      <c r="V2830" s="51">
        <v>2.1098501820233699</v>
      </c>
      <c r="W2830" s="19">
        <v>3.2127263493748601E-2</v>
      </c>
      <c r="X2830" s="51">
        <v>4.0016436004443703</v>
      </c>
      <c r="Y2830" s="19">
        <v>-2.5042952511285001E-3</v>
      </c>
      <c r="Z2830" s="51">
        <v>19.081243933149398</v>
      </c>
      <c r="AA2830" s="19">
        <v>0.20501291270571501</v>
      </c>
      <c r="AB2830" s="51">
        <v>41.077958173758802</v>
      </c>
      <c r="AC2830" s="19">
        <v>0.321176822719281</v>
      </c>
      <c r="AD2830" s="51">
        <v>56.403537770209397</v>
      </c>
      <c r="AE2830" s="19">
        <v>0.46472480132593802</v>
      </c>
      <c r="AF2830" s="87">
        <v>64.2497121811612</v>
      </c>
      <c r="AG2830" s="19">
        <v>-5.1900257849411E-3</v>
      </c>
      <c r="AH2830" s="51">
        <v>-2.3178235703198902</v>
      </c>
      <c r="AI2830" s="19">
        <v>4.0644757451445898E-2</v>
      </c>
      <c r="AJ2830" s="51">
        <v>17.7913929521455</v>
      </c>
      <c r="AK2830" s="19">
        <v>2.4117836906621202</v>
      </c>
      <c r="AL2830" s="19">
        <v>0.108360609721858</v>
      </c>
      <c r="AM2830" s="51">
        <v>171.57514579384599</v>
      </c>
      <c r="AN2830" s="15"/>
      <c r="AO2830" s="22">
        <v>6.2915310430980795E-2</v>
      </c>
      <c r="AP2830" s="22">
        <v>-7.3526211295757093E-2</v>
      </c>
      <c r="AQ2830" s="22">
        <v>0.136409803664719</v>
      </c>
      <c r="AR2830" s="22">
        <v>-7.9663255080085996E-2</v>
      </c>
      <c r="AS2830" s="20">
        <v>7</v>
      </c>
      <c r="AT2830" s="20">
        <v>5</v>
      </c>
      <c r="AU2830" s="20">
        <v>7</v>
      </c>
      <c r="AV2830" s="21">
        <v>5</v>
      </c>
      <c r="AW2830" s="15"/>
      <c r="AX2830" s="25">
        <v>0.233532091913803</v>
      </c>
      <c r="AY2830" s="26">
        <v>0.88147395273517803</v>
      </c>
      <c r="AZ2830" s="26">
        <v>1.50457185479172</v>
      </c>
      <c r="BA2830" s="26">
        <v>1.2545319887394699</v>
      </c>
      <c r="BB2830" s="85">
        <v>2.4033793446215E-2</v>
      </c>
      <c r="BC2830" s="88">
        <v>-28.4180146751169</v>
      </c>
      <c r="BD2830" s="18">
        <v>43881</v>
      </c>
      <c r="BE2830" s="18">
        <v>43913</v>
      </c>
      <c r="BF2830" s="20"/>
      <c r="BG2830" s="18"/>
    </row>
    <row r="2831" spans="2:59" x14ac:dyDescent="0.25">
      <c r="B2831" s="14" t="s">
        <v>8699</v>
      </c>
      <c r="C2831" s="14" t="s">
        <v>8700</v>
      </c>
      <c r="D2831" s="14" t="s">
        <v>8685</v>
      </c>
      <c r="E2831" s="16" t="s">
        <v>367</v>
      </c>
      <c r="F2831" s="16" t="s">
        <v>350</v>
      </c>
      <c r="G2831" s="81" t="s">
        <v>38</v>
      </c>
      <c r="H2831" s="82" t="s">
        <v>1053</v>
      </c>
      <c r="I2831" s="17" t="s">
        <v>31</v>
      </c>
      <c r="J2831" s="17" t="s">
        <v>8701</v>
      </c>
      <c r="L2831" s="18">
        <v>44022</v>
      </c>
      <c r="M2831" s="83">
        <v>3142.0190000012499</v>
      </c>
      <c r="N2831" s="84">
        <v>3142.0190000012499</v>
      </c>
      <c r="O2831" s="84">
        <v>3367.0348000004901</v>
      </c>
      <c r="P2831" s="85">
        <f t="shared" si="44"/>
        <v>0.9331709312896892</v>
      </c>
      <c r="Q2831" s="18">
        <v>43881</v>
      </c>
      <c r="R2831" s="86">
        <v>8633709.841</v>
      </c>
      <c r="S2831" s="86">
        <v>7554127.64936719</v>
      </c>
      <c r="T2831" s="15"/>
      <c r="U2831" s="19">
        <v>2.07126421846624E-2</v>
      </c>
      <c r="V2831" s="51">
        <v>2.1131771338332301</v>
      </c>
      <c r="W2831" s="19">
        <v>3.3137368329334997E-2</v>
      </c>
      <c r="X2831" s="51">
        <v>4.1026540840030101</v>
      </c>
      <c r="Y2831" s="19">
        <v>3.4328565361647599E-3</v>
      </c>
      <c r="Z2831" s="51">
        <v>19.674959111871399</v>
      </c>
      <c r="AA2831" s="19">
        <v>0.219479621462524</v>
      </c>
      <c r="AB2831" s="51">
        <v>42.524629049410599</v>
      </c>
      <c r="AC2831" s="19">
        <v>0.353045796619263</v>
      </c>
      <c r="AD2831" s="51">
        <v>59.590435160207598</v>
      </c>
      <c r="AE2831" s="19">
        <v>0.51801469615020301</v>
      </c>
      <c r="AF2831" s="87">
        <v>69.578701663645901</v>
      </c>
      <c r="AG2831" s="19">
        <v>-4.8656139624654298E-3</v>
      </c>
      <c r="AH2831" s="51">
        <v>-2.2853823880723199</v>
      </c>
      <c r="AI2831" s="19">
        <v>4.7180216026390602E-2</v>
      </c>
      <c r="AJ2831" s="51">
        <v>18.44493880964</v>
      </c>
      <c r="AK2831" s="19">
        <v>2.9135816155001502</v>
      </c>
      <c r="AL2831" s="19">
        <v>0.121184010144207</v>
      </c>
      <c r="AM2831" s="51">
        <v>221.75493827764899</v>
      </c>
      <c r="AN2831" s="15"/>
      <c r="AO2831" s="22">
        <v>6.2949961429694695E-2</v>
      </c>
      <c r="AP2831" s="22">
        <v>-7.3495991571689998E-2</v>
      </c>
      <c r="AQ2831" s="22">
        <v>0.137521973503754</v>
      </c>
      <c r="AR2831" s="22">
        <v>-7.8732402524110498E-2</v>
      </c>
      <c r="AS2831" s="20">
        <v>7</v>
      </c>
      <c r="AT2831" s="20">
        <v>5</v>
      </c>
      <c r="AU2831" s="20">
        <v>7</v>
      </c>
      <c r="AV2831" s="21">
        <v>5</v>
      </c>
      <c r="AW2831" s="15"/>
      <c r="AX2831" s="25">
        <v>0.23354431878367901</v>
      </c>
      <c r="AY2831" s="26">
        <v>0.94027204876965698</v>
      </c>
      <c r="AZ2831" s="26">
        <v>1.55835161581126</v>
      </c>
      <c r="BA2831" s="26">
        <v>1.3408081325069401</v>
      </c>
      <c r="BB2831" s="85">
        <v>2.4036372865375601E-2</v>
      </c>
      <c r="BC2831" s="88">
        <v>-28.343276998552</v>
      </c>
      <c r="BD2831" s="18">
        <v>43881</v>
      </c>
      <c r="BE2831" s="18">
        <v>43913</v>
      </c>
      <c r="BF2831" s="20"/>
      <c r="BG2831" s="18"/>
    </row>
    <row r="2832" spans="2:59" x14ac:dyDescent="0.25">
      <c r="B2832" s="14" t="s">
        <v>8702</v>
      </c>
      <c r="C2832" s="14" t="s">
        <v>8703</v>
      </c>
      <c r="D2832" s="14" t="s">
        <v>8685</v>
      </c>
      <c r="E2832" s="16" t="s">
        <v>371</v>
      </c>
      <c r="F2832" s="16" t="s">
        <v>350</v>
      </c>
      <c r="G2832" s="81" t="s">
        <v>38</v>
      </c>
      <c r="H2832" s="82" t="s">
        <v>1053</v>
      </c>
      <c r="I2832" s="17" t="s">
        <v>31</v>
      </c>
      <c r="J2832" s="17" t="s">
        <v>8704</v>
      </c>
      <c r="L2832" s="18">
        <v>44022</v>
      </c>
      <c r="M2832" s="83">
        <v>1865.2999000009099</v>
      </c>
      <c r="N2832" s="84">
        <v>1865.2999000009099</v>
      </c>
      <c r="O2832" s="84">
        <v>1990.5611000005199</v>
      </c>
      <c r="P2832" s="85">
        <f t="shared" si="44"/>
        <v>0.93707241641586525</v>
      </c>
      <c r="Q2832" s="18">
        <v>43881</v>
      </c>
      <c r="R2832" s="86">
        <v>1834943.1029999999</v>
      </c>
      <c r="S2832" s="86">
        <v>2123720.79824023</v>
      </c>
      <c r="T2832" s="15"/>
      <c r="U2832" s="19">
        <v>2.07428664143663E-2</v>
      </c>
      <c r="V2832" s="51">
        <v>2.11619955680362</v>
      </c>
      <c r="W2832" s="19">
        <v>3.4054734333040002E-2</v>
      </c>
      <c r="X2832" s="51">
        <v>4.1943906843735004</v>
      </c>
      <c r="Y2832" s="19">
        <v>8.8511508820374694E-3</v>
      </c>
      <c r="Z2832" s="51">
        <v>20.2167885464441</v>
      </c>
      <c r="AA2832" s="19">
        <v>0.23275822016876199</v>
      </c>
      <c r="AB2832" s="51">
        <v>43.852488920034403</v>
      </c>
      <c r="AC2832" s="19">
        <v>0.38263193895749298</v>
      </c>
      <c r="AD2832" s="51">
        <v>62.549049394030597</v>
      </c>
      <c r="AE2832" s="19">
        <v>0.56805157581053201</v>
      </c>
      <c r="AF2832" s="87">
        <v>74.582389629678801</v>
      </c>
      <c r="AG2832" s="19">
        <v>-4.5711389320786102E-3</v>
      </c>
      <c r="AH2832" s="51">
        <v>-2.25593488503364</v>
      </c>
      <c r="AI2832" s="19">
        <v>5.31462583840039E-2</v>
      </c>
      <c r="AJ2832" s="51">
        <v>19.041543045401301</v>
      </c>
      <c r="AK2832" s="19">
        <v>0.79794440762954799</v>
      </c>
      <c r="AL2832" s="19">
        <v>0.163904833085253</v>
      </c>
      <c r="AM2832" s="51">
        <v>82.716284957015901</v>
      </c>
      <c r="AN2832" s="15"/>
      <c r="AO2832" s="22">
        <v>6.2981383138321703E-2</v>
      </c>
      <c r="AP2832" s="22">
        <v>-7.3468566362862503E-2</v>
      </c>
      <c r="AQ2832" s="22">
        <v>0.13853219309210499</v>
      </c>
      <c r="AR2832" s="22">
        <v>-7.7887088708885097E-2</v>
      </c>
      <c r="AS2832" s="20">
        <v>7</v>
      </c>
      <c r="AT2832" s="20">
        <v>5</v>
      </c>
      <c r="AU2832" s="20">
        <v>7</v>
      </c>
      <c r="AV2832" s="21">
        <v>5</v>
      </c>
      <c r="AW2832" s="15"/>
      <c r="AX2832" s="25">
        <v>0.233556085912278</v>
      </c>
      <c r="AY2832" s="26">
        <v>0.99421123493630104</v>
      </c>
      <c r="AZ2832" s="26">
        <v>1.60768054143409</v>
      </c>
      <c r="BA2832" s="26">
        <v>1.42021766549624</v>
      </c>
      <c r="BB2832" s="85">
        <v>2.4038783502110202E-2</v>
      </c>
      <c r="BC2832" s="88">
        <v>-28.2754043571476</v>
      </c>
      <c r="BD2832" s="18">
        <v>43881</v>
      </c>
      <c r="BE2832" s="18">
        <v>43913</v>
      </c>
      <c r="BF2832" s="20"/>
      <c r="BG2832" s="18"/>
    </row>
    <row r="2833" spans="2:59" x14ac:dyDescent="0.25">
      <c r="B2833" s="14" t="s">
        <v>8705</v>
      </c>
      <c r="C2833" s="14" t="s">
        <v>8706</v>
      </c>
      <c r="D2833" s="14" t="s">
        <v>8685</v>
      </c>
      <c r="E2833" s="16" t="s">
        <v>132</v>
      </c>
      <c r="F2833" s="16" t="s">
        <v>350</v>
      </c>
      <c r="G2833" s="81" t="s">
        <v>38</v>
      </c>
      <c r="H2833" s="82" t="s">
        <v>1053</v>
      </c>
      <c r="I2833" s="17" t="s">
        <v>31</v>
      </c>
      <c r="J2833" s="17" t="s">
        <v>8707</v>
      </c>
      <c r="L2833" s="18">
        <v>44022</v>
      </c>
      <c r="M2833" s="83">
        <v>1621.7301000002799</v>
      </c>
      <c r="N2833" s="84">
        <v>1621.7301000002799</v>
      </c>
      <c r="O2833" s="84">
        <v>1721.96529999934</v>
      </c>
      <c r="P2833" s="85">
        <f t="shared" si="44"/>
        <v>0.94179023235886428</v>
      </c>
      <c r="Q2833" s="18">
        <v>43881</v>
      </c>
      <c r="R2833" s="86">
        <v>26892130.283</v>
      </c>
      <c r="S2833" s="86">
        <v>19600545.8998437</v>
      </c>
      <c r="T2833" s="15"/>
      <c r="U2833" s="19">
        <v>2.0779209498869002E-2</v>
      </c>
      <c r="V2833" s="51">
        <v>2.1198338652538999</v>
      </c>
      <c r="W2833" s="19">
        <v>3.5160395500497502E-2</v>
      </c>
      <c r="X2833" s="51">
        <v>4.3049568011192596</v>
      </c>
      <c r="Y2833" s="19">
        <v>1.54119733615516E-2</v>
      </c>
      <c r="Z2833" s="51">
        <v>20.872870794410101</v>
      </c>
      <c r="AA2833" s="19">
        <v>0.248933262748469</v>
      </c>
      <c r="AB2833" s="51">
        <v>45.469993178034201</v>
      </c>
      <c r="AC2833" s="19">
        <v>0.41910230078967298</v>
      </c>
      <c r="AD2833" s="51">
        <v>66.196085577248596</v>
      </c>
      <c r="AE2833" s="19"/>
      <c r="AF2833" s="87"/>
      <c r="AG2833" s="19">
        <v>-4.2163901935055002E-3</v>
      </c>
      <c r="AH2833" s="51">
        <v>-2.2204600111763302</v>
      </c>
      <c r="AI2833" s="19">
        <v>6.03727104626159E-2</v>
      </c>
      <c r="AJ2833" s="51">
        <v>19.7641882532625</v>
      </c>
      <c r="AK2833" s="19">
        <v>0.63221495923411597</v>
      </c>
      <c r="AL2833" s="19">
        <v>0.23408662151283399</v>
      </c>
      <c r="AM2833" s="51">
        <v>91.425700033898494</v>
      </c>
      <c r="AN2833" s="15"/>
      <c r="AO2833" s="22">
        <v>6.3019306235219105E-2</v>
      </c>
      <c r="AP2833" s="22">
        <v>-7.3435560804718997E-2</v>
      </c>
      <c r="AQ2833" s="22">
        <v>0.139749297397502</v>
      </c>
      <c r="AR2833" s="22">
        <v>-7.6868119624123196E-2</v>
      </c>
      <c r="AS2833" s="20">
        <v>8</v>
      </c>
      <c r="AT2833" s="20">
        <v>4</v>
      </c>
      <c r="AU2833" s="20">
        <v>7</v>
      </c>
      <c r="AV2833" s="21">
        <v>5</v>
      </c>
      <c r="AW2833" s="15"/>
      <c r="AX2833" s="25">
        <v>0.233571008303843</v>
      </c>
      <c r="AY2833" s="26">
        <v>1.05987920499683</v>
      </c>
      <c r="AZ2833" s="26">
        <v>1.6677271838907499</v>
      </c>
      <c r="BA2833" s="26">
        <v>1.51723068881256</v>
      </c>
      <c r="BB2833" s="85">
        <v>2.4041765016554601E-2</v>
      </c>
      <c r="BC2833" s="88">
        <v>-28.193593680393001</v>
      </c>
      <c r="BD2833" s="18">
        <v>43881</v>
      </c>
      <c r="BE2833" s="18">
        <v>43913</v>
      </c>
      <c r="BF2833" s="20"/>
      <c r="BG2833" s="18"/>
    </row>
    <row r="2834" spans="2:59" x14ac:dyDescent="0.25">
      <c r="B2834" s="14" t="s">
        <v>8708</v>
      </c>
      <c r="C2834" s="14" t="s">
        <v>8709</v>
      </c>
      <c r="D2834" s="14" t="s">
        <v>8685</v>
      </c>
      <c r="E2834" s="16" t="s">
        <v>378</v>
      </c>
      <c r="F2834" s="16" t="s">
        <v>350</v>
      </c>
      <c r="G2834" s="81" t="s">
        <v>38</v>
      </c>
      <c r="H2834" s="82" t="s">
        <v>1053</v>
      </c>
      <c r="I2834" s="17" t="s">
        <v>31</v>
      </c>
      <c r="J2834" s="17" t="s">
        <v>8710</v>
      </c>
      <c r="L2834" s="18">
        <v>44022</v>
      </c>
      <c r="M2834" s="83">
        <v>4101.6370000019697</v>
      </c>
      <c r="N2834" s="84">
        <v>4101.6370000019697</v>
      </c>
      <c r="O2834" s="84">
        <v>4382.9980999976397</v>
      </c>
      <c r="P2834" s="85">
        <f t="shared" si="44"/>
        <v>0.93580624641479504</v>
      </c>
      <c r="Q2834" s="18">
        <v>43881</v>
      </c>
      <c r="R2834" s="86">
        <v>320652.84999999998</v>
      </c>
      <c r="S2834" s="86">
        <v>316980.907633789</v>
      </c>
      <c r="T2834" s="15"/>
      <c r="U2834" s="19">
        <v>2.0733067671244498E-2</v>
      </c>
      <c r="V2834" s="51">
        <v>2.11521968249144</v>
      </c>
      <c r="W2834" s="19">
        <v>3.3757409650206703E-2</v>
      </c>
      <c r="X2834" s="51">
        <v>4.16465821609017</v>
      </c>
      <c r="Y2834" s="19">
        <v>7.0919593181315603E-3</v>
      </c>
      <c r="Z2834" s="51">
        <v>20.040869390068099</v>
      </c>
      <c r="AA2834" s="19">
        <v>0.22843916435696901</v>
      </c>
      <c r="AB2834" s="51">
        <v>43.4205833388842</v>
      </c>
      <c r="AC2834" s="19">
        <v>0.37297323750681199</v>
      </c>
      <c r="AD2834" s="51">
        <v>61.583179248962601</v>
      </c>
      <c r="AE2834" s="19">
        <v>0.55165843726892505</v>
      </c>
      <c r="AF2834" s="87">
        <v>72.943075775518096</v>
      </c>
      <c r="AG2834" s="19">
        <v>-4.6665661848237497E-3</v>
      </c>
      <c r="AH2834" s="51">
        <v>-2.26547761030815</v>
      </c>
      <c r="AI2834" s="19">
        <v>5.1209047369411599E-2</v>
      </c>
      <c r="AJ2834" s="51">
        <v>18.847821943927599</v>
      </c>
      <c r="AK2834" s="19">
        <v>2.6393325821030902</v>
      </c>
      <c r="AL2834" s="19">
        <v>0.157704194485705</v>
      </c>
      <c r="AM2834" s="51">
        <v>267.12016504723601</v>
      </c>
      <c r="AN2834" s="15"/>
      <c r="AO2834" s="22">
        <v>6.2971215536890696E-2</v>
      </c>
      <c r="AP2834" s="22">
        <v>-7.3477454262538197E-2</v>
      </c>
      <c r="AQ2834" s="22">
        <v>0.13820477979606899</v>
      </c>
      <c r="AR2834" s="22">
        <v>-7.8161089751156404E-2</v>
      </c>
      <c r="AS2834" s="20">
        <v>7</v>
      </c>
      <c r="AT2834" s="20">
        <v>5</v>
      </c>
      <c r="AU2834" s="20">
        <v>7</v>
      </c>
      <c r="AV2834" s="21">
        <v>5</v>
      </c>
      <c r="AW2834" s="15"/>
      <c r="AX2834" s="25">
        <v>0.233552220499259</v>
      </c>
      <c r="AY2834" s="26">
        <v>0.97667005665334705</v>
      </c>
      <c r="AZ2834" s="26">
        <v>1.59163947696834</v>
      </c>
      <c r="BA2834" s="26">
        <v>1.3943660852855799</v>
      </c>
      <c r="BB2834" s="85">
        <v>2.40379969765127E-2</v>
      </c>
      <c r="BC2834" s="88">
        <v>-28.2974090268835</v>
      </c>
      <c r="BD2834" s="18">
        <v>43881</v>
      </c>
      <c r="BE2834" s="18">
        <v>43913</v>
      </c>
      <c r="BF2834" s="20"/>
      <c r="BG2834" s="18"/>
    </row>
    <row r="2835" spans="2:59" x14ac:dyDescent="0.25">
      <c r="B2835" s="14" t="s">
        <v>8711</v>
      </c>
      <c r="C2835" s="14" t="s">
        <v>8712</v>
      </c>
      <c r="D2835" s="14" t="s">
        <v>8685</v>
      </c>
      <c r="E2835" s="16" t="s">
        <v>382</v>
      </c>
      <c r="F2835" s="16" t="s">
        <v>350</v>
      </c>
      <c r="G2835" s="81" t="s">
        <v>38</v>
      </c>
      <c r="H2835" s="82" t="s">
        <v>1053</v>
      </c>
      <c r="I2835" s="17" t="s">
        <v>31</v>
      </c>
      <c r="J2835" s="17" t="s">
        <v>8713</v>
      </c>
      <c r="L2835" s="18">
        <v>44022</v>
      </c>
      <c r="M2835" s="83">
        <v>4140.0622999966099</v>
      </c>
      <c r="N2835" s="84">
        <v>4140.0622999966099</v>
      </c>
      <c r="O2835" s="84">
        <v>4420.6423000022796</v>
      </c>
      <c r="P2835" s="85">
        <f t="shared" si="44"/>
        <v>0.93652958530358243</v>
      </c>
      <c r="Q2835" s="18">
        <v>43881</v>
      </c>
      <c r="R2835" s="86">
        <v>324769.39600000001</v>
      </c>
      <c r="S2835" s="86">
        <v>327570.25034716801</v>
      </c>
      <c r="T2835" s="15"/>
      <c r="U2835" s="19">
        <v>2.0738656521643899E-2</v>
      </c>
      <c r="V2835" s="51">
        <v>2.1157785675313798</v>
      </c>
      <c r="W2835" s="19">
        <v>3.3927418087841901E-2</v>
      </c>
      <c r="X2835" s="51">
        <v>4.1816590598536996</v>
      </c>
      <c r="Y2835" s="19">
        <v>8.0969665577868E-3</v>
      </c>
      <c r="Z2835" s="51">
        <v>20.141370114026401</v>
      </c>
      <c r="AA2835" s="19">
        <v>0.230905472251761</v>
      </c>
      <c r="AB2835" s="51">
        <v>43.667214128363398</v>
      </c>
      <c r="AC2835" s="19">
        <v>0.378484124463284</v>
      </c>
      <c r="AD2835" s="51">
        <v>62.134267944609697</v>
      </c>
      <c r="AE2835" s="19">
        <v>0.56100580953003398</v>
      </c>
      <c r="AF2835" s="87">
        <v>73.877813001628994</v>
      </c>
      <c r="AG2835" s="19">
        <v>-4.6119912112771999E-3</v>
      </c>
      <c r="AH2835" s="51">
        <v>-2.2600201129534998</v>
      </c>
      <c r="AI2835" s="19">
        <v>5.2315697685116902E-2</v>
      </c>
      <c r="AJ2835" s="51">
        <v>18.9584869755199</v>
      </c>
      <c r="AK2835" s="19">
        <v>2.7019048428069801</v>
      </c>
      <c r="AL2835" s="19">
        <v>0.15994359345131701</v>
      </c>
      <c r="AM2835" s="51">
        <v>273.377391117625</v>
      </c>
      <c r="AN2835" s="15"/>
      <c r="AO2835" s="22">
        <v>6.2977045179650304E-2</v>
      </c>
      <c r="AP2835" s="22">
        <v>-7.3472376033387299E-2</v>
      </c>
      <c r="AQ2835" s="22">
        <v>0.138391797407239</v>
      </c>
      <c r="AR2835" s="22">
        <v>-7.80044955226913E-2</v>
      </c>
      <c r="AS2835" s="20">
        <v>7</v>
      </c>
      <c r="AT2835" s="20">
        <v>5</v>
      </c>
      <c r="AU2835" s="20">
        <v>7</v>
      </c>
      <c r="AV2835" s="21">
        <v>5</v>
      </c>
      <c r="AW2835" s="15"/>
      <c r="AX2835" s="25">
        <v>0.233554425139155</v>
      </c>
      <c r="AY2835" s="26">
        <v>0.98668677598743704</v>
      </c>
      <c r="AZ2835" s="26">
        <v>1.6007998066779701</v>
      </c>
      <c r="BA2835" s="26">
        <v>1.40912514433512</v>
      </c>
      <c r="BB2835" s="85">
        <v>2.40384460114728E-2</v>
      </c>
      <c r="BC2835" s="88">
        <v>-28.284833179117399</v>
      </c>
      <c r="BD2835" s="18">
        <v>43881</v>
      </c>
      <c r="BE2835" s="18">
        <v>43913</v>
      </c>
      <c r="BF2835" s="20"/>
      <c r="BG2835" s="18"/>
    </row>
    <row r="2836" spans="2:59" x14ac:dyDescent="0.25">
      <c r="B2836" s="14" t="s">
        <v>8714</v>
      </c>
      <c r="C2836" s="14" t="s">
        <v>8715</v>
      </c>
      <c r="D2836" s="14" t="s">
        <v>8685</v>
      </c>
      <c r="E2836" s="16" t="s">
        <v>386</v>
      </c>
      <c r="F2836" s="16" t="s">
        <v>350</v>
      </c>
      <c r="G2836" s="81" t="s">
        <v>38</v>
      </c>
      <c r="H2836" s="82" t="s">
        <v>1053</v>
      </c>
      <c r="I2836" s="17" t="s">
        <v>31</v>
      </c>
      <c r="J2836" s="17" t="s">
        <v>8716</v>
      </c>
      <c r="L2836" s="18">
        <v>44022</v>
      </c>
      <c r="M2836" s="83">
        <v>4393.5518999993801</v>
      </c>
      <c r="N2836" s="84">
        <v>4393.5518999993801</v>
      </c>
      <c r="O2836" s="84">
        <v>4687.6877999976296</v>
      </c>
      <c r="P2836" s="85">
        <f t="shared" si="44"/>
        <v>0.93725352187524136</v>
      </c>
      <c r="Q2836" s="18">
        <v>43881</v>
      </c>
      <c r="R2836" s="86">
        <v>1180331.6399999999</v>
      </c>
      <c r="S2836" s="86">
        <v>944392.69434765598</v>
      </c>
      <c r="T2836" s="15"/>
      <c r="U2836" s="19">
        <v>2.0744247238326401E-2</v>
      </c>
      <c r="V2836" s="51">
        <v>2.1163376391996298</v>
      </c>
      <c r="W2836" s="19">
        <v>3.4097390511306003E-2</v>
      </c>
      <c r="X2836" s="51">
        <v>4.19865630220011</v>
      </c>
      <c r="Y2836" s="19">
        <v>9.1028801234642708E-3</v>
      </c>
      <c r="Z2836" s="51">
        <v>20.241961470601399</v>
      </c>
      <c r="AA2836" s="19">
        <v>0.23337656954769001</v>
      </c>
      <c r="AB2836" s="51">
        <v>43.914323857927201</v>
      </c>
      <c r="AC2836" s="19">
        <v>0.38401670641382202</v>
      </c>
      <c r="AD2836" s="51">
        <v>62.687526139663497</v>
      </c>
      <c r="AE2836" s="19">
        <v>0.57040875861479401</v>
      </c>
      <c r="AF2836" s="87">
        <v>74.818107910104999</v>
      </c>
      <c r="AG2836" s="19">
        <v>-4.5574801051770902E-3</v>
      </c>
      <c r="AH2836" s="51">
        <v>-2.2545690023434899</v>
      </c>
      <c r="AI2836" s="19">
        <v>5.3423488790940603E-2</v>
      </c>
      <c r="AJ2836" s="51">
        <v>19.069266086094999</v>
      </c>
      <c r="AK2836" s="19">
        <v>2.76556810682639</v>
      </c>
      <c r="AL2836" s="19">
        <v>0.162187855204975</v>
      </c>
      <c r="AM2836" s="51">
        <v>279.74371751956602</v>
      </c>
      <c r="AN2836" s="15"/>
      <c r="AO2836" s="22">
        <v>6.2982877030663104E-2</v>
      </c>
      <c r="AP2836" s="22">
        <v>-7.3467313341097906E-2</v>
      </c>
      <c r="AQ2836" s="22">
        <v>0.138578968115326</v>
      </c>
      <c r="AR2836" s="22">
        <v>-7.7847825575227E-2</v>
      </c>
      <c r="AS2836" s="20">
        <v>7</v>
      </c>
      <c r="AT2836" s="20">
        <v>5</v>
      </c>
      <c r="AU2836" s="20">
        <v>7</v>
      </c>
      <c r="AV2836" s="21">
        <v>5</v>
      </c>
      <c r="AW2836" s="15"/>
      <c r="AX2836" s="25">
        <v>0.23355665192706501</v>
      </c>
      <c r="AY2836" s="26">
        <v>0.99672257301426703</v>
      </c>
      <c r="AZ2836" s="26">
        <v>1.60997698126994</v>
      </c>
      <c r="BA2836" s="26">
        <v>1.4239210935447799</v>
      </c>
      <c r="BB2836" s="85">
        <v>2.40388975145834E-2</v>
      </c>
      <c r="BC2836" s="88">
        <v>-28.272258233540899</v>
      </c>
      <c r="BD2836" s="18">
        <v>43881</v>
      </c>
      <c r="BE2836" s="18">
        <v>43913</v>
      </c>
      <c r="BF2836" s="20"/>
      <c r="BG2836" s="18"/>
    </row>
    <row r="2837" spans="2:59" x14ac:dyDescent="0.25">
      <c r="B2837" s="14" t="s">
        <v>8717</v>
      </c>
      <c r="C2837" s="14" t="s">
        <v>8718</v>
      </c>
      <c r="D2837" s="14" t="s">
        <v>8685</v>
      </c>
      <c r="E2837" s="16" t="s">
        <v>390</v>
      </c>
      <c r="F2837" s="16" t="s">
        <v>350</v>
      </c>
      <c r="G2837" s="81" t="s">
        <v>38</v>
      </c>
      <c r="H2837" s="82" t="s">
        <v>1053</v>
      </c>
      <c r="I2837" s="17" t="s">
        <v>31</v>
      </c>
      <c r="J2837" s="17" t="s">
        <v>8719</v>
      </c>
      <c r="L2837" s="18">
        <v>44022</v>
      </c>
      <c r="M2837" s="83">
        <v>4409.7070000022604</v>
      </c>
      <c r="N2837" s="84">
        <v>4409.7070000022604</v>
      </c>
      <c r="O2837" s="84">
        <v>4701.2907000035002</v>
      </c>
      <c r="P2837" s="85">
        <f t="shared" si="44"/>
        <v>0.93797794720479155</v>
      </c>
      <c r="Q2837" s="18">
        <v>43881</v>
      </c>
      <c r="R2837" s="86">
        <v>6559260.7659999998</v>
      </c>
      <c r="S2837" s="86">
        <v>5093653.6607499998</v>
      </c>
      <c r="T2837" s="15"/>
      <c r="U2837" s="19">
        <v>2.0749843586600002E-2</v>
      </c>
      <c r="V2837" s="51">
        <v>2.116897274027</v>
      </c>
      <c r="W2837" s="19">
        <v>3.4267391223693301E-2</v>
      </c>
      <c r="X2837" s="51">
        <v>4.2156563734388302</v>
      </c>
      <c r="Y2837" s="19">
        <v>1.01097631632001E-2</v>
      </c>
      <c r="Z2837" s="51">
        <v>20.3426497745677</v>
      </c>
      <c r="AA2837" s="19">
        <v>0.23585274965618699</v>
      </c>
      <c r="AB2837" s="51">
        <v>44.1619418687769</v>
      </c>
      <c r="AC2837" s="19">
        <v>0.38957170270965402</v>
      </c>
      <c r="AD2837" s="51">
        <v>63.243025769246699</v>
      </c>
      <c r="AE2837" s="19">
        <v>0.57986844446335495</v>
      </c>
      <c r="AF2837" s="87">
        <v>75.764076494961003</v>
      </c>
      <c r="AG2837" s="19">
        <v>-4.5029031953163203E-3</v>
      </c>
      <c r="AH2837" s="51">
        <v>-2.2491113113574102</v>
      </c>
      <c r="AI2837" s="19">
        <v>5.4532367998035597E-2</v>
      </c>
      <c r="AJ2837" s="51">
        <v>19.180154006811801</v>
      </c>
      <c r="AK2837" s="19">
        <v>2.8302978449920202</v>
      </c>
      <c r="AL2837" s="19">
        <v>0.164435481448891</v>
      </c>
      <c r="AM2837" s="51">
        <v>286.21669133612897</v>
      </c>
      <c r="AN2837" s="15"/>
      <c r="AO2837" s="22">
        <v>6.2988692929138806E-2</v>
      </c>
      <c r="AP2837" s="22">
        <v>-7.3462234079706798E-2</v>
      </c>
      <c r="AQ2837" s="22">
        <v>0.13876622224415799</v>
      </c>
      <c r="AR2837" s="22">
        <v>-7.76911796983768E-2</v>
      </c>
      <c r="AS2837" s="20">
        <v>8</v>
      </c>
      <c r="AT2837" s="20">
        <v>4</v>
      </c>
      <c r="AU2837" s="20">
        <v>7</v>
      </c>
      <c r="AV2837" s="21">
        <v>5</v>
      </c>
      <c r="AW2837" s="15"/>
      <c r="AX2837" s="25">
        <v>0.233558895885944</v>
      </c>
      <c r="AY2837" s="26">
        <v>1.00677743822962</v>
      </c>
      <c r="AZ2837" s="26">
        <v>1.6191717409419699</v>
      </c>
      <c r="BA2837" s="26">
        <v>1.4387537349466599</v>
      </c>
      <c r="BB2837" s="85">
        <v>2.4039350748971601E-2</v>
      </c>
      <c r="BC2837" s="88">
        <v>-28.2596755823179</v>
      </c>
      <c r="BD2837" s="18">
        <v>43881</v>
      </c>
      <c r="BE2837" s="18">
        <v>43913</v>
      </c>
      <c r="BF2837" s="20"/>
      <c r="BG2837" s="18"/>
    </row>
    <row r="2838" spans="2:59" x14ac:dyDescent="0.25">
      <c r="B2838" s="14" t="s">
        <v>8720</v>
      </c>
      <c r="C2838" s="14" t="s">
        <v>8721</v>
      </c>
      <c r="D2838" s="14" t="s">
        <v>8722</v>
      </c>
      <c r="E2838" s="16" t="s">
        <v>36</v>
      </c>
      <c r="F2838" s="16" t="s">
        <v>28</v>
      </c>
      <c r="G2838" s="81" t="s">
        <v>224</v>
      </c>
      <c r="H2838" s="82" t="s">
        <v>246</v>
      </c>
      <c r="I2838" s="17" t="s">
        <v>31</v>
      </c>
      <c r="J2838" s="17" t="s">
        <v>8723</v>
      </c>
      <c r="L2838" s="18">
        <v>43879</v>
      </c>
      <c r="M2838" s="83"/>
      <c r="N2838" s="84"/>
      <c r="O2838" s="84">
        <v>2756.64479999989</v>
      </c>
      <c r="P2838" s="85">
        <f t="shared" si="44"/>
        <v>0</v>
      </c>
      <c r="Q2838" s="18">
        <v>43879</v>
      </c>
      <c r="R2838" s="86"/>
      <c r="S2838" s="86">
        <v>61441991.302500002</v>
      </c>
      <c r="T2838" s="15"/>
      <c r="U2838" s="19"/>
      <c r="V2838" s="51"/>
      <c r="W2838" s="19"/>
      <c r="X2838" s="51"/>
      <c r="Y2838" s="19"/>
      <c r="Z2838" s="51"/>
      <c r="AA2838" s="19"/>
      <c r="AB2838" s="51"/>
      <c r="AC2838" s="19"/>
      <c r="AD2838" s="51"/>
      <c r="AE2838" s="19"/>
      <c r="AF2838" s="87"/>
      <c r="AG2838" s="19"/>
      <c r="AH2838" s="51"/>
      <c r="AI2838" s="19"/>
      <c r="AJ2838" s="51"/>
      <c r="AK2838" s="19"/>
      <c r="AL2838" s="19"/>
      <c r="AM2838" s="51"/>
      <c r="AN2838" s="15"/>
      <c r="AO2838" s="22">
        <v>2.2298187068372499E-3</v>
      </c>
      <c r="AP2838" s="22">
        <v>-4.6668951563333403E-3</v>
      </c>
      <c r="AQ2838" s="22">
        <v>8.2931203432963195E-3</v>
      </c>
      <c r="AR2838" s="22">
        <v>-6.4301602478735696E-3</v>
      </c>
      <c r="AS2838" s="20"/>
      <c r="AT2838" s="20"/>
      <c r="AU2838" s="20"/>
      <c r="AV2838" s="21"/>
      <c r="AW2838" s="15"/>
      <c r="AX2838" s="25"/>
      <c r="AY2838" s="26"/>
      <c r="AZ2838" s="26"/>
      <c r="BA2838" s="26"/>
      <c r="BB2838" s="85"/>
      <c r="BC2838" s="88">
        <v>-1.6120651053461199</v>
      </c>
      <c r="BD2838" s="18">
        <v>43745</v>
      </c>
      <c r="BE2838" s="18">
        <v>43783</v>
      </c>
      <c r="BF2838" s="20">
        <v>77</v>
      </c>
      <c r="BG2838" s="18">
        <v>43852</v>
      </c>
    </row>
    <row r="2839" spans="2:59" x14ac:dyDescent="0.25">
      <c r="B2839" s="14" t="s">
        <v>8724</v>
      </c>
      <c r="C2839" s="14" t="s">
        <v>8725</v>
      </c>
      <c r="D2839" s="14" t="s">
        <v>8722</v>
      </c>
      <c r="E2839" s="16" t="s">
        <v>43</v>
      </c>
      <c r="F2839" s="16" t="s">
        <v>28</v>
      </c>
      <c r="G2839" s="81" t="s">
        <v>224</v>
      </c>
      <c r="H2839" s="82" t="s">
        <v>246</v>
      </c>
      <c r="I2839" s="17" t="s">
        <v>31</v>
      </c>
      <c r="J2839" s="17" t="s">
        <v>8726</v>
      </c>
      <c r="L2839" s="18">
        <v>44022</v>
      </c>
      <c r="M2839" s="83">
        <v>2833.7974999993999</v>
      </c>
      <c r="N2839" s="84">
        <v>2833.7974999993999</v>
      </c>
      <c r="O2839" s="84">
        <v>2845.6099999993999</v>
      </c>
      <c r="P2839" s="85">
        <f t="shared" si="44"/>
        <v>0.99584886895955438</v>
      </c>
      <c r="Q2839" s="18">
        <v>43984</v>
      </c>
      <c r="R2839" s="86">
        <v>1427519.9709999999</v>
      </c>
      <c r="S2839" s="86">
        <v>791445.26694628899</v>
      </c>
      <c r="T2839" s="15"/>
      <c r="U2839" s="19">
        <v>-2.23043104597309E-4</v>
      </c>
      <c r="V2839" s="51">
        <v>1.9608604907261899E-2</v>
      </c>
      <c r="W2839" s="19">
        <v>1.12900133899529E-4</v>
      </c>
      <c r="X2839" s="51">
        <v>0.80020726445582102</v>
      </c>
      <c r="Y2839" s="19">
        <v>9.3875116090202902E-3</v>
      </c>
      <c r="Z2839" s="51">
        <v>20.2704246191424</v>
      </c>
      <c r="AA2839" s="19">
        <v>2.02024969457852E-2</v>
      </c>
      <c r="AB2839" s="51">
        <v>22.596916597743999</v>
      </c>
      <c r="AC2839" s="19">
        <v>4.9622349708442898E-2</v>
      </c>
      <c r="AD2839" s="51">
        <v>29.248090469103801</v>
      </c>
      <c r="AE2839" s="19">
        <v>7.8176378974603694E-2</v>
      </c>
      <c r="AF2839" s="87">
        <v>25.594869946071402</v>
      </c>
      <c r="AG2839" s="19">
        <v>1.9694769798661601E-4</v>
      </c>
      <c r="AH2839" s="51">
        <v>-1.77912622202712</v>
      </c>
      <c r="AI2839" s="19">
        <v>1.1746379399483E-2</v>
      </c>
      <c r="AJ2839" s="51">
        <v>14.9015551469492</v>
      </c>
      <c r="AK2839" s="19">
        <v>0.74066185503616</v>
      </c>
      <c r="AL2839" s="19">
        <v>4.1961534943766303E-2</v>
      </c>
      <c r="AM2839" s="51">
        <v>58.893216734984897</v>
      </c>
      <c r="AN2839" s="15"/>
      <c r="AO2839" s="22">
        <v>2.2454020727309398E-3</v>
      </c>
      <c r="AP2839" s="22">
        <v>-4.6616944373454299E-3</v>
      </c>
      <c r="AQ2839" s="22">
        <v>8.4557494537875807E-3</v>
      </c>
      <c r="AR2839" s="22">
        <v>-6.2697733837921996E-3</v>
      </c>
      <c r="AS2839" s="20">
        <v>8</v>
      </c>
      <c r="AT2839" s="20">
        <v>4</v>
      </c>
      <c r="AU2839" s="20">
        <v>7</v>
      </c>
      <c r="AV2839" s="21">
        <v>5</v>
      </c>
      <c r="AW2839" s="15"/>
      <c r="AX2839" s="25">
        <v>1.11433868407403E-2</v>
      </c>
      <c r="AY2839" s="26">
        <v>-0.93467342345775295</v>
      </c>
      <c r="AZ2839" s="26">
        <v>0.63418582313352101</v>
      </c>
      <c r="BA2839" s="26">
        <v>-1.2071115810522299</v>
      </c>
      <c r="BB2839" s="85">
        <v>1.15078835297936E-3</v>
      </c>
      <c r="BC2839" s="88">
        <v>-1.5925981600303201</v>
      </c>
      <c r="BD2839" s="18">
        <v>43745</v>
      </c>
      <c r="BE2839" s="18">
        <v>43783</v>
      </c>
      <c r="BF2839" s="20">
        <v>74</v>
      </c>
      <c r="BG2839" s="18">
        <v>43847</v>
      </c>
    </row>
    <row r="2840" spans="2:59" x14ac:dyDescent="0.25">
      <c r="B2840" s="14" t="s">
        <v>8727</v>
      </c>
      <c r="C2840" s="14" t="s">
        <v>8728</v>
      </c>
      <c r="D2840" s="14" t="s">
        <v>8722</v>
      </c>
      <c r="E2840" s="16" t="s">
        <v>516</v>
      </c>
      <c r="F2840" s="16" t="s">
        <v>28</v>
      </c>
      <c r="G2840" s="81" t="s">
        <v>224</v>
      </c>
      <c r="H2840" s="82" t="s">
        <v>246</v>
      </c>
      <c r="I2840" s="17" t="s">
        <v>31</v>
      </c>
      <c r="J2840" s="17" t="s">
        <v>8729</v>
      </c>
      <c r="L2840" s="18">
        <v>44022</v>
      </c>
      <c r="M2840" s="83">
        <v>2015.8157000001499</v>
      </c>
      <c r="N2840" s="84">
        <v>2015.8157000001499</v>
      </c>
      <c r="O2840" s="84"/>
      <c r="P2840" s="85" t="str">
        <f t="shared" si="44"/>
        <v/>
      </c>
      <c r="Q2840" s="18"/>
      <c r="R2840" s="86">
        <v>1025443.517</v>
      </c>
      <c r="S2840" s="86"/>
      <c r="T2840" s="15"/>
      <c r="U2840" s="19">
        <v>-2.1207757981756001E-4</v>
      </c>
      <c r="V2840" s="51">
        <v>2.0705157385236799E-2</v>
      </c>
      <c r="W2840" s="19">
        <v>4.4175328366691198E-4</v>
      </c>
      <c r="X2840" s="51">
        <v>0.83309257943255899</v>
      </c>
      <c r="Y2840" s="19"/>
      <c r="Z2840" s="51"/>
      <c r="AA2840" s="19"/>
      <c r="AB2840" s="51"/>
      <c r="AC2840" s="19"/>
      <c r="AD2840" s="51"/>
      <c r="AE2840" s="19"/>
      <c r="AF2840" s="87"/>
      <c r="AG2840" s="19">
        <v>3.0652074929093899E-4</v>
      </c>
      <c r="AH2840" s="51">
        <v>-1.7681689168966801</v>
      </c>
      <c r="AI2840" s="19"/>
      <c r="AJ2840" s="51"/>
      <c r="AK2840" s="19">
        <v>7.9078500002651708E-3</v>
      </c>
      <c r="AL2840" s="19">
        <v>2.5122125663983801E-2</v>
      </c>
      <c r="AM2840" s="51">
        <v>-30.240827894711401</v>
      </c>
      <c r="AN2840" s="15"/>
      <c r="AO2840" s="22">
        <v>1.9692392852448401E-3</v>
      </c>
      <c r="AP2840" s="22">
        <v>-1.75682606277405E-3</v>
      </c>
      <c r="AQ2840" s="22">
        <v>7.5846159470529502E-3</v>
      </c>
      <c r="AR2840" s="22">
        <v>-3.60289481523068E-3</v>
      </c>
      <c r="AS2840" s="20"/>
      <c r="AT2840" s="20"/>
      <c r="AU2840" s="20"/>
      <c r="AV2840" s="21"/>
      <c r="AW2840" s="15"/>
      <c r="AX2840" s="25"/>
      <c r="AY2840" s="26"/>
      <c r="AZ2840" s="26"/>
      <c r="BA2840" s="26"/>
      <c r="BB2840" s="85"/>
      <c r="BC2840" s="88">
        <v>-0.52961491384030501</v>
      </c>
      <c r="BD2840" s="18">
        <v>43984</v>
      </c>
      <c r="BE2840" s="18">
        <v>43998</v>
      </c>
      <c r="BF2840" s="20"/>
      <c r="BG2840" s="18"/>
    </row>
    <row r="2841" spans="2:59" x14ac:dyDescent="0.25">
      <c r="B2841" s="14" t="s">
        <v>8730</v>
      </c>
      <c r="C2841" s="14" t="s">
        <v>8731</v>
      </c>
      <c r="D2841" s="14" t="s">
        <v>8722</v>
      </c>
      <c r="E2841" s="16" t="s">
        <v>317</v>
      </c>
      <c r="F2841" s="16" t="s">
        <v>28</v>
      </c>
      <c r="G2841" s="81" t="s">
        <v>224</v>
      </c>
      <c r="H2841" s="82" t="s">
        <v>246</v>
      </c>
      <c r="I2841" s="17" t="s">
        <v>31</v>
      </c>
      <c r="J2841" s="17" t="s">
        <v>64</v>
      </c>
      <c r="L2841" s="18">
        <v>44022</v>
      </c>
      <c r="M2841" s="83">
        <v>2764.45729999989</v>
      </c>
      <c r="N2841" s="84">
        <v>2764.45729999989</v>
      </c>
      <c r="O2841" s="84"/>
      <c r="P2841" s="85" t="str">
        <f t="shared" si="44"/>
        <v/>
      </c>
      <c r="Q2841" s="18"/>
      <c r="R2841" s="86">
        <v>133723698.266</v>
      </c>
      <c r="S2841" s="86"/>
      <c r="T2841" s="15"/>
      <c r="U2841" s="19">
        <v>-2.28238634008449E-4</v>
      </c>
      <c r="V2841" s="51">
        <v>1.9089051966148001E-2</v>
      </c>
      <c r="W2841" s="19">
        <v>-4.32977631135145E-5</v>
      </c>
      <c r="X2841" s="51">
        <v>0.78458747475451696</v>
      </c>
      <c r="Y2841" s="19"/>
      <c r="Z2841" s="51"/>
      <c r="AA2841" s="19"/>
      <c r="AB2841" s="51"/>
      <c r="AC2841" s="19"/>
      <c r="AD2841" s="51"/>
      <c r="AE2841" s="19"/>
      <c r="AF2841" s="87"/>
      <c r="AG2841" s="19">
        <v>1.4478716730081901E-4</v>
      </c>
      <c r="AH2841" s="51">
        <v>-1.7843422750957001</v>
      </c>
      <c r="AI2841" s="19"/>
      <c r="AJ2841" s="51"/>
      <c r="AK2841" s="19">
        <v>3.1621596663171702E-3</v>
      </c>
      <c r="AL2841" s="19">
        <v>7.8305682109203207E-3</v>
      </c>
      <c r="AM2841" s="51">
        <v>11.113544189007399</v>
      </c>
      <c r="AN2841" s="15"/>
      <c r="AO2841" s="22">
        <v>1.95304151384335E-3</v>
      </c>
      <c r="AP2841" s="22">
        <v>-2.68966166277096E-3</v>
      </c>
      <c r="AQ2841" s="22">
        <v>7.0799017539684402E-3</v>
      </c>
      <c r="AR2841" s="22">
        <v>-4.0859017972252297E-3</v>
      </c>
      <c r="AS2841" s="20"/>
      <c r="AT2841" s="20"/>
      <c r="AU2841" s="20"/>
      <c r="AV2841" s="21"/>
      <c r="AW2841" s="15"/>
      <c r="AX2841" s="25"/>
      <c r="AY2841" s="26"/>
      <c r="AZ2841" s="26"/>
      <c r="BA2841" s="26"/>
      <c r="BB2841" s="85"/>
      <c r="BC2841" s="88">
        <v>-0.74337930845285904</v>
      </c>
      <c r="BD2841" s="18">
        <v>43907</v>
      </c>
      <c r="BE2841" s="18">
        <v>43916</v>
      </c>
      <c r="BF2841" s="20">
        <v>40</v>
      </c>
      <c r="BG2841" s="18">
        <v>43963</v>
      </c>
    </row>
    <row r="2842" spans="2:59" x14ac:dyDescent="0.25">
      <c r="B2842" s="14" t="s">
        <v>8732</v>
      </c>
      <c r="C2842" s="14" t="s">
        <v>8733</v>
      </c>
      <c r="D2842" s="14" t="s">
        <v>8722</v>
      </c>
      <c r="E2842" s="16" t="s">
        <v>320</v>
      </c>
      <c r="F2842" s="16" t="s">
        <v>28</v>
      </c>
      <c r="G2842" s="81" t="s">
        <v>224</v>
      </c>
      <c r="H2842" s="82" t="s">
        <v>246</v>
      </c>
      <c r="I2842" s="17" t="s">
        <v>31</v>
      </c>
      <c r="J2842" s="17" t="s">
        <v>8734</v>
      </c>
      <c r="L2842" s="18">
        <v>44022</v>
      </c>
      <c r="M2842" s="83">
        <v>1179.0200999993799</v>
      </c>
      <c r="N2842" s="84">
        <v>1179.0200999993799</v>
      </c>
      <c r="O2842" s="84">
        <v>1184.0942000001701</v>
      </c>
      <c r="P2842" s="85">
        <f t="shared" si="44"/>
        <v>0.99571478350219988</v>
      </c>
      <c r="Q2842" s="18">
        <v>43984</v>
      </c>
      <c r="R2842" s="86">
        <v>3401175.835</v>
      </c>
      <c r="S2842" s="86">
        <v>2172606.1431289101</v>
      </c>
      <c r="T2842" s="15"/>
      <c r="U2842" s="19">
        <v>-2.2657752742816201E-4</v>
      </c>
      <c r="V2842" s="51">
        <v>1.9255162624176599E-2</v>
      </c>
      <c r="W2842" s="19">
        <v>6.7005239543504996E-6</v>
      </c>
      <c r="X2842" s="51">
        <v>0.78958730346130301</v>
      </c>
      <c r="Y2842" s="19">
        <v>8.7339988131134305E-3</v>
      </c>
      <c r="Z2842" s="51">
        <v>20.205073339573602</v>
      </c>
      <c r="AA2842" s="19">
        <v>1.88738188189745E-2</v>
      </c>
      <c r="AB2842" s="51">
        <v>22.464048785070201</v>
      </c>
      <c r="AC2842" s="19">
        <v>4.68940143109648E-2</v>
      </c>
      <c r="AD2842" s="51">
        <v>28.975256929348699</v>
      </c>
      <c r="AE2842" s="19">
        <v>7.3977966609163601E-2</v>
      </c>
      <c r="AF2842" s="87">
        <v>25.175028709520099</v>
      </c>
      <c r="AG2842" s="19">
        <v>1.6151611998793699E-4</v>
      </c>
      <c r="AH2842" s="51">
        <v>-1.7826693798269799</v>
      </c>
      <c r="AI2842" s="19">
        <v>1.1055389197281299E-2</v>
      </c>
      <c r="AJ2842" s="51">
        <v>14.8324561267218</v>
      </c>
      <c r="AK2842" s="19">
        <v>0.179020099998452</v>
      </c>
      <c r="AL2842" s="19">
        <v>2.8913038759128502E-2</v>
      </c>
      <c r="AM2842" s="51">
        <v>12.539018904673901</v>
      </c>
      <c r="AN2842" s="15"/>
      <c r="AO2842" s="22">
        <v>2.2346857458614999E-3</v>
      </c>
      <c r="AP2842" s="22">
        <v>-4.6652498194816898E-3</v>
      </c>
      <c r="AQ2842" s="22">
        <v>8.3443870098562894E-3</v>
      </c>
      <c r="AR2842" s="22">
        <v>-6.3796130198170396E-3</v>
      </c>
      <c r="AS2842" s="20">
        <v>8</v>
      </c>
      <c r="AT2842" s="20">
        <v>4</v>
      </c>
      <c r="AU2842" s="20">
        <v>7</v>
      </c>
      <c r="AV2842" s="21">
        <v>5</v>
      </c>
      <c r="AW2842" s="15"/>
      <c r="AX2842" s="25">
        <v>1.1146870052161801E-2</v>
      </c>
      <c r="AY2842" s="26">
        <v>-0.93462375392846297</v>
      </c>
      <c r="AZ2842" s="26">
        <v>0.63033622028524405</v>
      </c>
      <c r="BA2842" s="26">
        <v>-1.2053591363856</v>
      </c>
      <c r="BB2842" s="85">
        <v>1.1511389277689E-3</v>
      </c>
      <c r="BC2842" s="88">
        <v>-1.6059016326289599</v>
      </c>
      <c r="BD2842" s="18">
        <v>43745</v>
      </c>
      <c r="BE2842" s="18">
        <v>43783</v>
      </c>
      <c r="BF2842" s="20">
        <v>75</v>
      </c>
      <c r="BG2842" s="18">
        <v>43850</v>
      </c>
    </row>
    <row r="2843" spans="2:59" x14ac:dyDescent="0.25">
      <c r="B2843" s="14" t="s">
        <v>8735</v>
      </c>
      <c r="C2843" s="14" t="s">
        <v>8736</v>
      </c>
      <c r="D2843" s="14" t="s">
        <v>8722</v>
      </c>
      <c r="E2843" s="16" t="s">
        <v>574</v>
      </c>
      <c r="F2843" s="16" t="s">
        <v>28</v>
      </c>
      <c r="G2843" s="81" t="s">
        <v>224</v>
      </c>
      <c r="H2843" s="82" t="s">
        <v>246</v>
      </c>
      <c r="I2843" s="17" t="s">
        <v>31</v>
      </c>
      <c r="J2843" s="17" t="s">
        <v>64</v>
      </c>
      <c r="L2843" s="18">
        <v>44022</v>
      </c>
      <c r="M2843" s="83">
        <v>2713.59760000184</v>
      </c>
      <c r="N2843" s="84">
        <v>2713.59760000184</v>
      </c>
      <c r="O2843" s="84"/>
      <c r="P2843" s="85" t="str">
        <f t="shared" si="44"/>
        <v/>
      </c>
      <c r="Q2843" s="18"/>
      <c r="R2843" s="86">
        <v>3503053.1260000002</v>
      </c>
      <c r="S2843" s="86"/>
      <c r="T2843" s="15"/>
      <c r="U2843" s="19">
        <v>-2.1192460553720599E-4</v>
      </c>
      <c r="V2843" s="51">
        <v>2.0720454813272199E-2</v>
      </c>
      <c r="W2843" s="19">
        <v>8.72333892402821E-4</v>
      </c>
      <c r="X2843" s="51">
        <v>0.87615064030614997</v>
      </c>
      <c r="Y2843" s="19">
        <v>4.30322996908217E-3</v>
      </c>
      <c r="Z2843" s="51">
        <v>19.761996455170401</v>
      </c>
      <c r="AA2843" s="19"/>
      <c r="AB2843" s="51"/>
      <c r="AC2843" s="19"/>
      <c r="AD2843" s="51"/>
      <c r="AE2843" s="19"/>
      <c r="AF2843" s="87"/>
      <c r="AG2843" s="19">
        <v>3.0791492645221302E-4</v>
      </c>
      <c r="AH2843" s="51">
        <v>-1.7680294991805601</v>
      </c>
      <c r="AI2843" s="19">
        <v>6.7618498214869803E-3</v>
      </c>
      <c r="AJ2843" s="51">
        <v>14.4031021891424</v>
      </c>
      <c r="AK2843" s="19">
        <v>5.0361481480649698E-3</v>
      </c>
      <c r="AL2843" s="19">
        <v>6.2866304651834097E-3</v>
      </c>
      <c r="AM2843" s="51">
        <v>20.174523999972699</v>
      </c>
      <c r="AN2843" s="15"/>
      <c r="AO2843" s="22">
        <v>2.2787767429690601E-3</v>
      </c>
      <c r="AP2843" s="22">
        <v>-4.6506708840752297E-3</v>
      </c>
      <c r="AQ2843" s="22">
        <v>8.80269433946523E-3</v>
      </c>
      <c r="AR2843" s="22">
        <v>-4.0200003231802804E-3</v>
      </c>
      <c r="AS2843" s="20"/>
      <c r="AT2843" s="20"/>
      <c r="AU2843" s="20"/>
      <c r="AV2843" s="21"/>
      <c r="AW2843" s="15"/>
      <c r="AX2843" s="25"/>
      <c r="AY2843" s="26"/>
      <c r="AZ2843" s="26"/>
      <c r="BA2843" s="26"/>
      <c r="BB2843" s="85"/>
      <c r="BC2843" s="88">
        <v>-1.5510948398623401</v>
      </c>
      <c r="BD2843" s="18">
        <v>43745</v>
      </c>
      <c r="BE2843" s="18">
        <v>43783</v>
      </c>
      <c r="BF2843" s="20">
        <v>70</v>
      </c>
      <c r="BG2843" s="18">
        <v>43843</v>
      </c>
    </row>
    <row r="2844" spans="2:59" x14ac:dyDescent="0.25">
      <c r="B2844" s="14" t="s">
        <v>8737</v>
      </c>
      <c r="C2844" s="14" t="s">
        <v>8738</v>
      </c>
      <c r="D2844" s="14" t="s">
        <v>8739</v>
      </c>
      <c r="E2844" s="16" t="s">
        <v>36</v>
      </c>
      <c r="F2844" s="16" t="s">
        <v>3119</v>
      </c>
      <c r="G2844" s="81" t="s">
        <v>38</v>
      </c>
      <c r="H2844" s="82" t="s">
        <v>39</v>
      </c>
      <c r="I2844" s="17" t="s">
        <v>31</v>
      </c>
      <c r="J2844" s="17" t="s">
        <v>8740</v>
      </c>
      <c r="L2844" s="18">
        <v>44022</v>
      </c>
      <c r="M2844" s="83">
        <v>1136.71969999932</v>
      </c>
      <c r="N2844" s="84">
        <v>1136.71969999932</v>
      </c>
      <c r="O2844" s="84">
        <v>1528.4264000002299</v>
      </c>
      <c r="P2844" s="85">
        <f t="shared" si="44"/>
        <v>0.74371896481188038</v>
      </c>
      <c r="Q2844" s="18">
        <v>43756</v>
      </c>
      <c r="R2844" s="86">
        <v>1278339.2479999999</v>
      </c>
      <c r="S2844" s="86">
        <v>2084167.7946445299</v>
      </c>
      <c r="T2844" s="15"/>
      <c r="U2844" s="19">
        <v>-4.0599165813546296E-3</v>
      </c>
      <c r="V2844" s="51">
        <v>-0.36407874276847002</v>
      </c>
      <c r="W2844" s="19">
        <v>-1.16265552132973E-2</v>
      </c>
      <c r="X2844" s="51">
        <v>-0.37373827026385698</v>
      </c>
      <c r="Y2844" s="19">
        <v>-0.216803467033897</v>
      </c>
      <c r="Z2844" s="51">
        <v>-2.3486732451419798</v>
      </c>
      <c r="AA2844" s="19">
        <v>-0.232360622046108</v>
      </c>
      <c r="AB2844" s="51">
        <v>-2.6593953014526099</v>
      </c>
      <c r="AC2844" s="19">
        <v>-0.31403489725926198</v>
      </c>
      <c r="AD2844" s="51">
        <v>-7.1176342276739897</v>
      </c>
      <c r="AE2844" s="19">
        <v>-0.27918363174743699</v>
      </c>
      <c r="AF2844" s="87">
        <v>-10.141131126147201</v>
      </c>
      <c r="AG2844" s="19">
        <v>1.5581358655254E-2</v>
      </c>
      <c r="AH2844" s="51">
        <v>-0.240685126300377</v>
      </c>
      <c r="AI2844" s="19">
        <v>-0.15838751115195901</v>
      </c>
      <c r="AJ2844" s="51">
        <v>-2.1118339082022399</v>
      </c>
      <c r="AK2844" s="19">
        <v>-0.441473017527023</v>
      </c>
      <c r="AL2844" s="19">
        <v>-6.0874502295555397E-2</v>
      </c>
      <c r="AM2844" s="51">
        <v>-35.468142311903598</v>
      </c>
      <c r="AN2844" s="15"/>
      <c r="AO2844" s="22">
        <v>6.9767916940691094E-2</v>
      </c>
      <c r="AP2844" s="22">
        <v>-0.12779394302837299</v>
      </c>
      <c r="AQ2844" s="22">
        <v>0.14313558250621999</v>
      </c>
      <c r="AR2844" s="22">
        <v>-0.165223884609877</v>
      </c>
      <c r="AS2844" s="20">
        <v>5</v>
      </c>
      <c r="AT2844" s="20">
        <v>7</v>
      </c>
      <c r="AU2844" s="20">
        <v>5</v>
      </c>
      <c r="AV2844" s="21">
        <v>7</v>
      </c>
      <c r="AW2844" s="15"/>
      <c r="AX2844" s="25">
        <v>0.31663997270486999</v>
      </c>
      <c r="AY2844" s="26">
        <v>-0.57221317276889705</v>
      </c>
      <c r="AZ2844" s="26">
        <v>-0.72969399430439796</v>
      </c>
      <c r="BA2844" s="26">
        <v>-0.74852328694032599</v>
      </c>
      <c r="BB2844" s="85">
        <v>3.2104607789006E-2</v>
      </c>
      <c r="BC2844" s="88">
        <v>-46.202545310661698</v>
      </c>
      <c r="BD2844" s="18">
        <v>43756</v>
      </c>
      <c r="BE2844" s="18">
        <v>43908</v>
      </c>
      <c r="BF2844" s="20"/>
      <c r="BG2844" s="18"/>
    </row>
    <row r="2845" spans="2:59" x14ac:dyDescent="0.25">
      <c r="B2845" s="14" t="s">
        <v>8741</v>
      </c>
      <c r="C2845" s="14" t="s">
        <v>8742</v>
      </c>
      <c r="D2845" s="14" t="s">
        <v>8739</v>
      </c>
      <c r="E2845" s="16" t="s">
        <v>3123</v>
      </c>
      <c r="F2845" s="16" t="s">
        <v>3119</v>
      </c>
      <c r="G2845" s="81" t="s">
        <v>38</v>
      </c>
      <c r="H2845" s="82" t="s">
        <v>39</v>
      </c>
      <c r="I2845" s="17" t="s">
        <v>31</v>
      </c>
      <c r="J2845" s="17" t="s">
        <v>64</v>
      </c>
      <c r="L2845" s="18">
        <v>44022</v>
      </c>
      <c r="M2845" s="83">
        <v>1182.46869999915</v>
      </c>
      <c r="N2845" s="84">
        <v>1182.46869999915</v>
      </c>
      <c r="O2845" s="84">
        <v>1583.3616000004099</v>
      </c>
      <c r="P2845" s="85">
        <f t="shared" si="44"/>
        <v>0.74680900433536079</v>
      </c>
      <c r="Q2845" s="18">
        <v>43756</v>
      </c>
      <c r="R2845" s="86">
        <v>337404.50900000002</v>
      </c>
      <c r="S2845" s="86">
        <v>405739.12291894498</v>
      </c>
      <c r="T2845" s="15"/>
      <c r="U2845" s="19">
        <v>-4.0443188017888999E-3</v>
      </c>
      <c r="V2845" s="51">
        <v>-0.36251896481189799</v>
      </c>
      <c r="W2845" s="19">
        <v>-1.1164561206896901E-2</v>
      </c>
      <c r="X2845" s="51">
        <v>-0.327538869623822</v>
      </c>
      <c r="Y2845" s="19">
        <v>-0.21458012999209999</v>
      </c>
      <c r="Z2845" s="51">
        <v>-2.12633954096236</v>
      </c>
      <c r="AA2845" s="19">
        <v>-0.22796632655808899</v>
      </c>
      <c r="AB2845" s="51">
        <v>-2.2199657526507499</v>
      </c>
      <c r="AC2845" s="19">
        <v>-0.30623205506359202</v>
      </c>
      <c r="AD2845" s="51">
        <v>-6.3373500081070198</v>
      </c>
      <c r="AE2845" s="19">
        <v>-0.266816754645261</v>
      </c>
      <c r="AF2845" s="87">
        <v>-8.9044434159295598</v>
      </c>
      <c r="AG2845" s="19">
        <v>1.57396133035945E-2</v>
      </c>
      <c r="AH2845" s="51">
        <v>-0.22485966146632599</v>
      </c>
      <c r="AI2845" s="19">
        <v>-0.155866866294673</v>
      </c>
      <c r="AJ2845" s="51">
        <v>-1.8597694224736201</v>
      </c>
      <c r="AK2845" s="19">
        <v>-0.407479881342733</v>
      </c>
      <c r="AL2845" s="19">
        <v>-5.4872391001481398E-2</v>
      </c>
      <c r="AM2845" s="51">
        <v>-32.0688286934746</v>
      </c>
      <c r="AN2845" s="15"/>
      <c r="AO2845" s="22">
        <v>6.9784434719622396E-2</v>
      </c>
      <c r="AP2845" s="22">
        <v>-0.12775321038046999</v>
      </c>
      <c r="AQ2845" s="22">
        <v>0.143669868382858</v>
      </c>
      <c r="AR2845" s="22">
        <v>-0.16482073614402901</v>
      </c>
      <c r="AS2845" s="20">
        <v>5</v>
      </c>
      <c r="AT2845" s="20">
        <v>7</v>
      </c>
      <c r="AU2845" s="20">
        <v>5</v>
      </c>
      <c r="AV2845" s="21">
        <v>7</v>
      </c>
      <c r="AW2845" s="15"/>
      <c r="AX2845" s="25">
        <v>0.31661780689028102</v>
      </c>
      <c r="AY2845" s="26">
        <v>-0.55799377072708001</v>
      </c>
      <c r="AZ2845" s="26">
        <v>-0.64320318016234501</v>
      </c>
      <c r="BA2845" s="26">
        <v>-0.73036544993374297</v>
      </c>
      <c r="BB2845" s="85">
        <v>3.2103168961875803E-2</v>
      </c>
      <c r="BC2845" s="88">
        <v>-46.074863758229199</v>
      </c>
      <c r="BD2845" s="18">
        <v>43756</v>
      </c>
      <c r="BE2845" s="18">
        <v>43908</v>
      </c>
      <c r="BF2845" s="20"/>
      <c r="BG2845" s="18"/>
    </row>
    <row r="2846" spans="2:59" x14ac:dyDescent="0.25">
      <c r="B2846" s="14" t="s">
        <v>8743</v>
      </c>
      <c r="C2846" s="14" t="s">
        <v>8744</v>
      </c>
      <c r="D2846" s="14" t="s">
        <v>8739</v>
      </c>
      <c r="E2846" s="16" t="s">
        <v>3126</v>
      </c>
      <c r="F2846" s="16" t="s">
        <v>3119</v>
      </c>
      <c r="G2846" s="81" t="s">
        <v>38</v>
      </c>
      <c r="H2846" s="82" t="s">
        <v>39</v>
      </c>
      <c r="I2846" s="17" t="s">
        <v>31</v>
      </c>
      <c r="J2846" s="17" t="s">
        <v>8745</v>
      </c>
      <c r="L2846" s="18">
        <v>44022</v>
      </c>
      <c r="M2846" s="83">
        <v>708.11309999972605</v>
      </c>
      <c r="N2846" s="84">
        <v>708.11309999972605</v>
      </c>
      <c r="O2846" s="84">
        <v>952.12449999991804</v>
      </c>
      <c r="P2846" s="85">
        <f t="shared" si="44"/>
        <v>0.74371901993887035</v>
      </c>
      <c r="Q2846" s="18">
        <v>43756</v>
      </c>
      <c r="R2846" s="86">
        <v>2356524.213</v>
      </c>
      <c r="S2846" s="86">
        <v>2730975.8892578101</v>
      </c>
      <c r="T2846" s="15"/>
      <c r="U2846" s="19">
        <v>-4.05977724858531E-3</v>
      </c>
      <c r="V2846" s="51">
        <v>-0.36406480949153802</v>
      </c>
      <c r="W2846" s="19">
        <v>-1.1626468995018501E-2</v>
      </c>
      <c r="X2846" s="51">
        <v>-0.373729648435983</v>
      </c>
      <c r="Y2846" s="19">
        <v>-0.21680340923747299</v>
      </c>
      <c r="Z2846" s="51">
        <v>-2.3486674654996</v>
      </c>
      <c r="AA2846" s="19">
        <v>-0.23236052738764601</v>
      </c>
      <c r="AB2846" s="51">
        <v>-2.6593858356063702</v>
      </c>
      <c r="AC2846" s="19"/>
      <c r="AD2846" s="51"/>
      <c r="AE2846" s="19"/>
      <c r="AF2846" s="87"/>
      <c r="AG2846" s="19">
        <v>1.55815233265457E-2</v>
      </c>
      <c r="AH2846" s="51">
        <v>-0.240668659171206</v>
      </c>
      <c r="AI2846" s="19">
        <v>-0.15838735690893399</v>
      </c>
      <c r="AJ2846" s="51">
        <v>-2.1118184838996998</v>
      </c>
      <c r="AK2846" s="19">
        <v>-0.28974163563631</v>
      </c>
      <c r="AL2846" s="19">
        <v>-0.176490254344535</v>
      </c>
      <c r="AM2846" s="51">
        <v>-8.5708165575924795</v>
      </c>
      <c r="AN2846" s="15"/>
      <c r="AO2846" s="22">
        <v>6.9767858652994605E-2</v>
      </c>
      <c r="AP2846" s="22">
        <v>-0.12779398521437499</v>
      </c>
      <c r="AQ2846" s="22">
        <v>0.143135583912226</v>
      </c>
      <c r="AR2846" s="22">
        <v>-0.16522387573611899</v>
      </c>
      <c r="AS2846" s="20">
        <v>5</v>
      </c>
      <c r="AT2846" s="20">
        <v>7</v>
      </c>
      <c r="AU2846" s="20">
        <v>5</v>
      </c>
      <c r="AV2846" s="21">
        <v>7</v>
      </c>
      <c r="AW2846" s="15"/>
      <c r="AX2846" s="25">
        <v>0.31664017139235501</v>
      </c>
      <c r="AY2846" s="26">
        <v>-0.57221259122889001</v>
      </c>
      <c r="AZ2846" s="26">
        <v>-0.72969283492966497</v>
      </c>
      <c r="BA2846" s="26">
        <v>-0.74852252862638102</v>
      </c>
      <c r="BB2846" s="85">
        <v>3.2104627013723103E-2</v>
      </c>
      <c r="BC2846" s="88">
        <v>-46.202550191665097</v>
      </c>
      <c r="BD2846" s="18">
        <v>43756</v>
      </c>
      <c r="BE2846" s="18">
        <v>43908</v>
      </c>
      <c r="BF2846" s="20"/>
      <c r="BG2846" s="18"/>
    </row>
    <row r="2847" spans="2:59" x14ac:dyDescent="0.25">
      <c r="B2847" s="14" t="s">
        <v>8746</v>
      </c>
      <c r="C2847" s="14" t="s">
        <v>8747</v>
      </c>
      <c r="D2847" s="14" t="s">
        <v>8739</v>
      </c>
      <c r="E2847" s="16" t="s">
        <v>47</v>
      </c>
      <c r="F2847" s="16" t="s">
        <v>3119</v>
      </c>
      <c r="G2847" s="81" t="s">
        <v>38</v>
      </c>
      <c r="H2847" s="82" t="s">
        <v>39</v>
      </c>
      <c r="I2847" s="17" t="s">
        <v>31</v>
      </c>
      <c r="J2847" s="17" t="s">
        <v>8748</v>
      </c>
      <c r="L2847" s="18">
        <v>44022</v>
      </c>
      <c r="M2847" s="83">
        <v>1033.1798000000399</v>
      </c>
      <c r="N2847" s="84">
        <v>1033.1798000000399</v>
      </c>
      <c r="O2847" s="84">
        <v>1371.4052000008501</v>
      </c>
      <c r="P2847" s="85">
        <f t="shared" si="44"/>
        <v>0.75337310956630432</v>
      </c>
      <c r="Q2847" s="18">
        <v>43756</v>
      </c>
      <c r="R2847" s="86">
        <v>835866.78599999996</v>
      </c>
      <c r="S2847" s="86">
        <v>977846.84191113303</v>
      </c>
      <c r="T2847" s="15"/>
      <c r="U2847" s="19">
        <v>-4.0116019681590799E-3</v>
      </c>
      <c r="V2847" s="51">
        <v>-0.35924728144891599</v>
      </c>
      <c r="W2847" s="19">
        <v>-1.01888734889144E-2</v>
      </c>
      <c r="X2847" s="51">
        <v>-0.22997009782557101</v>
      </c>
      <c r="Y2847" s="19">
        <v>-0.20986682416609301</v>
      </c>
      <c r="Z2847" s="51">
        <v>-1.6550089583615799</v>
      </c>
      <c r="AA2847" s="19">
        <v>-0.21860899547493301</v>
      </c>
      <c r="AB2847" s="51">
        <v>-1.28423264433513</v>
      </c>
      <c r="AC2847" s="19">
        <v>-0.289288832625898</v>
      </c>
      <c r="AD2847" s="51">
        <v>-4.6430277643376003</v>
      </c>
      <c r="AE2847" s="19">
        <v>-0.23981943666323799</v>
      </c>
      <c r="AF2847" s="87">
        <v>-6.2047116177273001</v>
      </c>
      <c r="AG2847" s="19">
        <v>1.6073591443273499E-2</v>
      </c>
      <c r="AH2847" s="51">
        <v>-0.19146184749843101</v>
      </c>
      <c r="AI2847" s="19">
        <v>-0.15052202149396199</v>
      </c>
      <c r="AJ2847" s="51">
        <v>-1.3252849424024999</v>
      </c>
      <c r="AK2847" s="19">
        <v>-0.31837956945935703</v>
      </c>
      <c r="AL2847" s="19">
        <v>-4.0487124984792899E-2</v>
      </c>
      <c r="AM2847" s="51">
        <v>-23.158797505136999</v>
      </c>
      <c r="AN2847" s="15"/>
      <c r="AO2847" s="22">
        <v>6.9819591126361005E-2</v>
      </c>
      <c r="AP2847" s="22">
        <v>-0.12766712871598401</v>
      </c>
      <c r="AQ2847" s="22">
        <v>0.14479839999694399</v>
      </c>
      <c r="AR2847" s="22">
        <v>-0.16396922370942801</v>
      </c>
      <c r="AS2847" s="20">
        <v>5</v>
      </c>
      <c r="AT2847" s="20">
        <v>7</v>
      </c>
      <c r="AU2847" s="20">
        <v>6</v>
      </c>
      <c r="AV2847" s="21">
        <v>6</v>
      </c>
      <c r="AW2847" s="15"/>
      <c r="AX2847" s="25">
        <v>0.31657146696699801</v>
      </c>
      <c r="AY2847" s="26">
        <v>-0.52771637242676706</v>
      </c>
      <c r="AZ2847" s="26">
        <v>-0.45927200357345999</v>
      </c>
      <c r="BA2847" s="26">
        <v>-0.69161964647537399</v>
      </c>
      <c r="BB2847" s="85">
        <v>3.2100179740409698E-2</v>
      </c>
      <c r="BC2847" s="88">
        <v>-45.804369124467499</v>
      </c>
      <c r="BD2847" s="18">
        <v>43756</v>
      </c>
      <c r="BE2847" s="18">
        <v>43908</v>
      </c>
      <c r="BF2847" s="20"/>
      <c r="BG2847" s="18"/>
    </row>
    <row r="2848" spans="2:59" x14ac:dyDescent="0.25">
      <c r="B2848" s="14" t="s">
        <v>8749</v>
      </c>
      <c r="C2848" s="14" t="s">
        <v>8750</v>
      </c>
      <c r="D2848" s="14" t="s">
        <v>8739</v>
      </c>
      <c r="E2848" s="16" t="s">
        <v>3133</v>
      </c>
      <c r="F2848" s="16" t="s">
        <v>3119</v>
      </c>
      <c r="G2848" s="81" t="s">
        <v>38</v>
      </c>
      <c r="H2848" s="82" t="s">
        <v>39</v>
      </c>
      <c r="I2848" s="17" t="s">
        <v>31</v>
      </c>
      <c r="J2848" s="17" t="s">
        <v>64</v>
      </c>
      <c r="L2848" s="18">
        <v>44022</v>
      </c>
      <c r="M2848" s="83">
        <v>706.36589999962598</v>
      </c>
      <c r="N2848" s="84">
        <v>706.36589999962598</v>
      </c>
      <c r="O2848" s="84">
        <v>925.49700000044004</v>
      </c>
      <c r="P2848" s="85">
        <f t="shared" si="44"/>
        <v>0.76322873007615377</v>
      </c>
      <c r="Q2848" s="18">
        <v>43756</v>
      </c>
      <c r="R2848" s="86">
        <v>4419430.9220000003</v>
      </c>
      <c r="S2848" s="86">
        <v>3908535.69575</v>
      </c>
      <c r="T2848" s="15"/>
      <c r="U2848" s="19">
        <v>-3.96290739081451E-3</v>
      </c>
      <c r="V2848" s="51">
        <v>-0.35437782371445797</v>
      </c>
      <c r="W2848" s="19">
        <v>-8.7379533188141102E-3</v>
      </c>
      <c r="X2848" s="51">
        <v>-8.4878080815542503E-2</v>
      </c>
      <c r="Y2848" s="19">
        <v>-0.20281441314378801</v>
      </c>
      <c r="Z2848" s="51">
        <v>-0.94976785613107495</v>
      </c>
      <c r="AA2848" s="19">
        <v>-0.20450178674771499</v>
      </c>
      <c r="AB2848" s="51">
        <v>0.12648822838673399</v>
      </c>
      <c r="AC2848" s="19">
        <v>-0.26344837294425799</v>
      </c>
      <c r="AD2848" s="51">
        <v>-2.0589817961736099</v>
      </c>
      <c r="AE2848" s="19"/>
      <c r="AF2848" s="87"/>
      <c r="AG2848" s="19">
        <v>1.65698523251194E-2</v>
      </c>
      <c r="AH2848" s="51">
        <v>-0.14183575931383499</v>
      </c>
      <c r="AI2848" s="19">
        <v>-0.14252131782355701</v>
      </c>
      <c r="AJ2848" s="51">
        <v>-0.52521457536204297</v>
      </c>
      <c r="AK2848" s="19">
        <v>-0.289223804786161</v>
      </c>
      <c r="AL2848" s="19">
        <v>-0.114573916390364</v>
      </c>
      <c r="AM2848" s="51">
        <v>-2.26932984913583</v>
      </c>
      <c r="AN2848" s="15"/>
      <c r="AO2848" s="22">
        <v>6.9871881913059E-2</v>
      </c>
      <c r="AP2848" s="22">
        <v>-0.12753942266586801</v>
      </c>
      <c r="AQ2848" s="22">
        <v>0.14647642465206401</v>
      </c>
      <c r="AR2848" s="22">
        <v>-0.162702902646852</v>
      </c>
      <c r="AS2848" s="20">
        <v>5</v>
      </c>
      <c r="AT2848" s="20">
        <v>7</v>
      </c>
      <c r="AU2848" s="20">
        <v>7</v>
      </c>
      <c r="AV2848" s="21">
        <v>5</v>
      </c>
      <c r="AW2848" s="15"/>
      <c r="AX2848" s="25">
        <v>0.318086774535768</v>
      </c>
      <c r="AY2848" s="26">
        <v>-0.46776274288231401</v>
      </c>
      <c r="AZ2848" s="26">
        <v>-0.17186769905129001</v>
      </c>
      <c r="BA2848" s="26">
        <v>-0.61411472973304604</v>
      </c>
      <c r="BB2848" s="85">
        <v>3.2252763687829401E-2</v>
      </c>
      <c r="BC2848" s="88">
        <v>-45.400136359152398</v>
      </c>
      <c r="BD2848" s="18">
        <v>43756</v>
      </c>
      <c r="BE2848" s="18">
        <v>43908</v>
      </c>
      <c r="BF2848" s="20"/>
      <c r="BG2848" s="18"/>
    </row>
    <row r="2849" spans="2:59" x14ac:dyDescent="0.25">
      <c r="B2849" s="14" t="s">
        <v>8751</v>
      </c>
      <c r="C2849" s="14" t="s">
        <v>8752</v>
      </c>
      <c r="D2849" s="14" t="s">
        <v>8753</v>
      </c>
      <c r="E2849" s="16">
        <v>100</v>
      </c>
      <c r="F2849" s="16" t="s">
        <v>350</v>
      </c>
      <c r="G2849" s="81" t="s">
        <v>703</v>
      </c>
      <c r="H2849" s="82" t="s">
        <v>704</v>
      </c>
      <c r="I2849" s="17" t="s">
        <v>31</v>
      </c>
      <c r="J2849" s="17" t="s">
        <v>8754</v>
      </c>
      <c r="L2849" s="18">
        <v>44022</v>
      </c>
      <c r="M2849" s="83">
        <v>33049.677600026102</v>
      </c>
      <c r="N2849" s="84">
        <v>33049.677600026102</v>
      </c>
      <c r="O2849" s="84">
        <v>33122.8406999707</v>
      </c>
      <c r="P2849" s="85">
        <f t="shared" si="44"/>
        <v>0.99779115865673129</v>
      </c>
      <c r="Q2849" s="18">
        <v>43944</v>
      </c>
      <c r="R2849" s="86">
        <v>7165001.3689999999</v>
      </c>
      <c r="S2849" s="86">
        <v>7746120.6124140602</v>
      </c>
      <c r="T2849" s="15"/>
      <c r="U2849" s="19">
        <v>0</v>
      </c>
      <c r="V2849" s="51">
        <v>4.1912915366992799E-2</v>
      </c>
      <c r="W2849" s="19">
        <v>4.2843879418796898E-4</v>
      </c>
      <c r="X2849" s="51">
        <v>0.83176113048466505</v>
      </c>
      <c r="Y2849" s="19">
        <v>3.8959958601481001E-3</v>
      </c>
      <c r="Z2849" s="51">
        <v>19.7212730442698</v>
      </c>
      <c r="AA2849" s="19">
        <v>1.43682443285797E-2</v>
      </c>
      <c r="AB2849" s="51">
        <v>22.013491336023399</v>
      </c>
      <c r="AC2849" s="19">
        <v>4.2690921205576202E-2</v>
      </c>
      <c r="AD2849" s="51">
        <v>28.554947618802501</v>
      </c>
      <c r="AE2849" s="19">
        <v>6.9465618056710796E-2</v>
      </c>
      <c r="AF2849" s="87">
        <v>24.723793854267601</v>
      </c>
      <c r="AG2849" s="19">
        <v>4.6042212852626102E-4</v>
      </c>
      <c r="AH2849" s="51">
        <v>-1.7527787789731499</v>
      </c>
      <c r="AI2849" s="19">
        <v>4.5310598125070101E-3</v>
      </c>
      <c r="AJ2849" s="51">
        <v>14.180023188251701</v>
      </c>
      <c r="AK2849" s="19">
        <v>0.394857235709205</v>
      </c>
      <c r="AL2849" s="19">
        <v>3.4337902567131103E-2</v>
      </c>
      <c r="AM2849" s="51">
        <v>58.348878501623403</v>
      </c>
      <c r="AN2849" s="15"/>
      <c r="AO2849" s="22">
        <v>6.9939824061293599E-4</v>
      </c>
      <c r="AP2849" s="22">
        <v>-3.1093770267034402E-3</v>
      </c>
      <c r="AQ2849" s="22">
        <v>2.0780533577635699E-3</v>
      </c>
      <c r="AR2849" s="22">
        <v>-9.6879446664388503E-4</v>
      </c>
      <c r="AS2849" s="20">
        <v>11</v>
      </c>
      <c r="AT2849" s="20">
        <v>1</v>
      </c>
      <c r="AU2849" s="20">
        <v>7</v>
      </c>
      <c r="AV2849" s="21">
        <v>5</v>
      </c>
      <c r="AW2849" s="15"/>
      <c r="AX2849" s="25">
        <v>3.73255721508031E-3</v>
      </c>
      <c r="AY2849" s="26">
        <v>-4.0523305044262097</v>
      </c>
      <c r="AZ2849" s="26">
        <v>0.58885357701819896</v>
      </c>
      <c r="BA2849" s="26">
        <v>-4.1716384780302196</v>
      </c>
      <c r="BB2849" s="85">
        <v>3.8518774906435698E-4</v>
      </c>
      <c r="BC2849" s="88">
        <v>-0.39234950022819198</v>
      </c>
      <c r="BD2849" s="18">
        <v>43944</v>
      </c>
      <c r="BE2849" s="18">
        <v>43957</v>
      </c>
      <c r="BF2849" s="20"/>
      <c r="BG2849" s="18"/>
    </row>
    <row r="2850" spans="2:59" x14ac:dyDescent="0.25">
      <c r="B2850" s="14" t="s">
        <v>8755</v>
      </c>
      <c r="C2850" s="14" t="s">
        <v>8756</v>
      </c>
      <c r="D2850" s="14" t="s">
        <v>8753</v>
      </c>
      <c r="E2850" s="16" t="s">
        <v>43</v>
      </c>
      <c r="F2850" s="16" t="s">
        <v>350</v>
      </c>
      <c r="G2850" s="81" t="s">
        <v>703</v>
      </c>
      <c r="H2850" s="82" t="s">
        <v>704</v>
      </c>
      <c r="I2850" s="17" t="s">
        <v>31</v>
      </c>
      <c r="J2850" s="17" t="s">
        <v>8757</v>
      </c>
      <c r="L2850" s="18">
        <v>44022</v>
      </c>
      <c r="M2850" s="83">
        <v>1346.31770000048</v>
      </c>
      <c r="N2850" s="84">
        <v>1346.31770000048</v>
      </c>
      <c r="O2850" s="84">
        <v>1350.3995999991901</v>
      </c>
      <c r="P2850" s="85">
        <f t="shared" si="44"/>
        <v>0.99697726510085427</v>
      </c>
      <c r="Q2850" s="18">
        <v>43944</v>
      </c>
      <c r="R2850" s="86">
        <v>6254435.2860000003</v>
      </c>
      <c r="S2850" s="86">
        <v>5099767.81728906</v>
      </c>
      <c r="T2850" s="15"/>
      <c r="U2850" s="19">
        <v>0</v>
      </c>
      <c r="V2850" s="51">
        <v>4.1912915366992799E-2</v>
      </c>
      <c r="W2850" s="19">
        <v>2.3231711566040799E-4</v>
      </c>
      <c r="X2850" s="51">
        <v>0.81214896263190905</v>
      </c>
      <c r="Y2850" s="19">
        <v>1.63482390598801E-3</v>
      </c>
      <c r="Z2850" s="51">
        <v>19.495155848853798</v>
      </c>
      <c r="AA2850" s="19">
        <v>9.5101761762634903E-3</v>
      </c>
      <c r="AB2850" s="51">
        <v>21.527684520784501</v>
      </c>
      <c r="AC2850" s="19">
        <v>3.2470117965203799E-2</v>
      </c>
      <c r="AD2850" s="51">
        <v>27.5328672947653</v>
      </c>
      <c r="AE2850" s="19">
        <v>5.36484141284745E-2</v>
      </c>
      <c r="AF2850" s="87">
        <v>23.142073461436699</v>
      </c>
      <c r="AG2850" s="19">
        <v>4.0504614298697599E-4</v>
      </c>
      <c r="AH2850" s="51">
        <v>-1.75831637752708</v>
      </c>
      <c r="AI2850" s="19">
        <v>2.1297302901075502E-3</v>
      </c>
      <c r="AJ2850" s="51">
        <v>13.939890236011699</v>
      </c>
      <c r="AK2850" s="19">
        <v>0.32970962676161403</v>
      </c>
      <c r="AL2850" s="19">
        <v>2.9330968069189101E-2</v>
      </c>
      <c r="AM2850" s="51">
        <v>51.834117606864297</v>
      </c>
      <c r="AN2850" s="15"/>
      <c r="AO2850" s="22">
        <v>6.8558007842511902E-4</v>
      </c>
      <c r="AP2850" s="22">
        <v>-3.1231496213877099E-3</v>
      </c>
      <c r="AQ2850" s="22">
        <v>1.6763031744631001E-3</v>
      </c>
      <c r="AR2850" s="22">
        <v>-1.38344224615139E-3</v>
      </c>
      <c r="AS2850" s="20">
        <v>9</v>
      </c>
      <c r="AT2850" s="20">
        <v>3</v>
      </c>
      <c r="AU2850" s="20">
        <v>7</v>
      </c>
      <c r="AV2850" s="21">
        <v>5</v>
      </c>
      <c r="AW2850" s="15"/>
      <c r="AX2850" s="25">
        <v>3.7006241445214998E-3</v>
      </c>
      <c r="AY2850" s="26">
        <v>-5.2884575540083496</v>
      </c>
      <c r="AZ2850" s="26">
        <v>0.57280692663061905</v>
      </c>
      <c r="BA2850" s="26">
        <v>-5.2893706637623801</v>
      </c>
      <c r="BB2850" s="85">
        <v>3.8187967304509102E-4</v>
      </c>
      <c r="BC2850" s="88">
        <v>-0.41024893661915501</v>
      </c>
      <c r="BD2850" s="18">
        <v>43944</v>
      </c>
      <c r="BE2850" s="18">
        <v>43957</v>
      </c>
      <c r="BF2850" s="20"/>
      <c r="BG2850" s="18"/>
    </row>
    <row r="2851" spans="2:59" x14ac:dyDescent="0.25">
      <c r="B2851" s="14" t="s">
        <v>8758</v>
      </c>
      <c r="C2851" s="14" t="s">
        <v>8759</v>
      </c>
      <c r="D2851" s="14" t="s">
        <v>8753</v>
      </c>
      <c r="E2851" s="16" t="s">
        <v>257</v>
      </c>
      <c r="F2851" s="16" t="s">
        <v>350</v>
      </c>
      <c r="G2851" s="81" t="s">
        <v>703</v>
      </c>
      <c r="H2851" s="82" t="s">
        <v>704</v>
      </c>
      <c r="I2851" s="17" t="s">
        <v>31</v>
      </c>
      <c r="J2851" s="17" t="s">
        <v>8760</v>
      </c>
      <c r="L2851" s="18">
        <v>44022</v>
      </c>
      <c r="M2851" s="83">
        <v>1382.08520000055</v>
      </c>
      <c r="N2851" s="84">
        <v>1382.08520000055</v>
      </c>
      <c r="O2851" s="84">
        <v>1385.7453000005301</v>
      </c>
      <c r="P2851" s="85">
        <f t="shared" si="44"/>
        <v>0.99735874983665562</v>
      </c>
      <c r="Q2851" s="18">
        <v>43944</v>
      </c>
      <c r="R2851" s="86">
        <v>34483113.983999997</v>
      </c>
      <c r="S2851" s="86">
        <v>24699487.969812501</v>
      </c>
      <c r="T2851" s="15"/>
      <c r="U2851" s="19">
        <v>0</v>
      </c>
      <c r="V2851" s="51">
        <v>4.1912915366992799E-2</v>
      </c>
      <c r="W2851" s="19">
        <v>3.2157415080291701E-4</v>
      </c>
      <c r="X2851" s="51">
        <v>0.82107466614615998</v>
      </c>
      <c r="Y2851" s="19">
        <v>2.7323861359036502E-3</v>
      </c>
      <c r="Z2851" s="51">
        <v>19.604912071838001</v>
      </c>
      <c r="AA2851" s="19">
        <v>1.1891036743691101E-2</v>
      </c>
      <c r="AB2851" s="51">
        <v>21.7657705775346</v>
      </c>
      <c r="AC2851" s="19">
        <v>3.74951037301798E-2</v>
      </c>
      <c r="AD2851" s="51">
        <v>28.035365871270201</v>
      </c>
      <c r="AE2851" s="19">
        <v>6.1426380027114598E-2</v>
      </c>
      <c r="AF2851" s="87">
        <v>23.919870051322501</v>
      </c>
      <c r="AG2851" s="19">
        <v>4.32504755735863E-4</v>
      </c>
      <c r="AH2851" s="51">
        <v>-1.75557051625219</v>
      </c>
      <c r="AI2851" s="19">
        <v>3.2966644484986301E-3</v>
      </c>
      <c r="AJ2851" s="51">
        <v>14.056583651850801</v>
      </c>
      <c r="AK2851" s="19">
        <v>0.36153956792084502</v>
      </c>
      <c r="AL2851" s="19">
        <v>3.1804157486476498E-2</v>
      </c>
      <c r="AM2851" s="51">
        <v>55.017111722787398</v>
      </c>
      <c r="AN2851" s="15"/>
      <c r="AO2851" s="22">
        <v>6.9242643439792995E-4</v>
      </c>
      <c r="AP2851" s="22">
        <v>-3.1163735511654501E-3</v>
      </c>
      <c r="AQ2851" s="22">
        <v>1.8750547260424401E-3</v>
      </c>
      <c r="AR2851" s="22">
        <v>-1.17819536080788E-3</v>
      </c>
      <c r="AS2851" s="20">
        <v>10</v>
      </c>
      <c r="AT2851" s="20">
        <v>2</v>
      </c>
      <c r="AU2851" s="20">
        <v>7</v>
      </c>
      <c r="AV2851" s="21">
        <v>5</v>
      </c>
      <c r="AW2851" s="15"/>
      <c r="AX2851" s="25">
        <v>3.7155882372280802E-3</v>
      </c>
      <c r="AY2851" s="26">
        <v>-4.6814143710653298</v>
      </c>
      <c r="AZ2851" s="26">
        <v>0.58066700541348804</v>
      </c>
      <c r="BA2851" s="26">
        <v>-4.7498193988503798</v>
      </c>
      <c r="BB2851" s="85">
        <v>3.8342996530957399E-4</v>
      </c>
      <c r="BC2851" s="88">
        <v>-0.401401325349525</v>
      </c>
      <c r="BD2851" s="18">
        <v>43944</v>
      </c>
      <c r="BE2851" s="18">
        <v>43957</v>
      </c>
      <c r="BF2851" s="20"/>
      <c r="BG2851" s="18"/>
    </row>
    <row r="2852" spans="2:59" x14ac:dyDescent="0.25">
      <c r="B2852" s="14" t="s">
        <v>8761</v>
      </c>
      <c r="C2852" s="14" t="s">
        <v>8762</v>
      </c>
      <c r="D2852" s="14" t="s">
        <v>8753</v>
      </c>
      <c r="E2852" s="16" t="s">
        <v>2288</v>
      </c>
      <c r="F2852" s="16" t="s">
        <v>350</v>
      </c>
      <c r="G2852" s="81" t="s">
        <v>703</v>
      </c>
      <c r="H2852" s="82" t="s">
        <v>704</v>
      </c>
      <c r="I2852" s="17" t="s">
        <v>31</v>
      </c>
      <c r="J2852" s="17" t="s">
        <v>8763</v>
      </c>
      <c r="L2852" s="18">
        <v>44022</v>
      </c>
      <c r="M2852" s="83">
        <v>30024.130899995602</v>
      </c>
      <c r="N2852" s="84">
        <v>30024.130899995602</v>
      </c>
      <c r="O2852" s="84">
        <v>30116.518799990401</v>
      </c>
      <c r="P2852" s="85">
        <f t="shared" si="44"/>
        <v>0.99693231808734717</v>
      </c>
      <c r="Q2852" s="18">
        <v>43943</v>
      </c>
      <c r="R2852" s="86">
        <v>10639664.835000001</v>
      </c>
      <c r="S2852" s="86">
        <v>11169289.133031299</v>
      </c>
      <c r="T2852" s="15"/>
      <c r="U2852" s="19">
        <v>0</v>
      </c>
      <c r="V2852" s="51">
        <v>4.1912915366992799E-2</v>
      </c>
      <c r="W2852" s="19">
        <v>2.2148426432977401E-4</v>
      </c>
      <c r="X2852" s="51">
        <v>0.81106567749884595</v>
      </c>
      <c r="Y2852" s="19">
        <v>1.50298510925495E-3</v>
      </c>
      <c r="Z2852" s="51">
        <v>19.4819719691877</v>
      </c>
      <c r="AA2852" s="19">
        <v>9.2220964525040507E-3</v>
      </c>
      <c r="AB2852" s="51">
        <v>21.498876548401299</v>
      </c>
      <c r="AC2852" s="19">
        <v>3.1860485041761401E-2</v>
      </c>
      <c r="AD2852" s="51">
        <v>27.471904002421098</v>
      </c>
      <c r="AE2852" s="19">
        <v>5.2704583647937397E-2</v>
      </c>
      <c r="AF2852" s="87">
        <v>23.0476904133975</v>
      </c>
      <c r="AG2852" s="19">
        <v>4.0171164800995002E-4</v>
      </c>
      <c r="AH2852" s="51">
        <v>-1.7586498270247799</v>
      </c>
      <c r="AI2852" s="19">
        <v>1.9895098448614599E-3</v>
      </c>
      <c r="AJ2852" s="51">
        <v>13.9258681914798</v>
      </c>
      <c r="AK2852" s="19">
        <v>0.59339986445789705</v>
      </c>
      <c r="AL2852" s="19">
        <v>3.2070957769974498E-2</v>
      </c>
      <c r="AM2852" s="51">
        <v>-27.597080545674501</v>
      </c>
      <c r="AN2852" s="15"/>
      <c r="AO2852" s="22">
        <v>6.8471749364107403E-4</v>
      </c>
      <c r="AP2852" s="22">
        <v>-3.12400441907812E-3</v>
      </c>
      <c r="AQ2852" s="22">
        <v>1.65177804410632E-3</v>
      </c>
      <c r="AR2852" s="22">
        <v>-1.4084270205785301E-3</v>
      </c>
      <c r="AS2852" s="20">
        <v>9</v>
      </c>
      <c r="AT2852" s="20">
        <v>3</v>
      </c>
      <c r="AU2852" s="20">
        <v>7</v>
      </c>
      <c r="AV2852" s="21">
        <v>5</v>
      </c>
      <c r="AW2852" s="15"/>
      <c r="AX2852" s="25">
        <v>3.6989505355632E-3</v>
      </c>
      <c r="AY2852" s="26">
        <v>-5.3619936793183998</v>
      </c>
      <c r="AZ2852" s="26">
        <v>0.57185590239441797</v>
      </c>
      <c r="BA2852" s="26">
        <v>-5.3534678982105097</v>
      </c>
      <c r="BB2852" s="85">
        <v>3.8170625180498501E-4</v>
      </c>
      <c r="BC2852" s="88">
        <v>-0.41138586043189201</v>
      </c>
      <c r="BD2852" s="18">
        <v>43943</v>
      </c>
      <c r="BE2852" s="18">
        <v>43957</v>
      </c>
      <c r="BF2852" s="20"/>
      <c r="BG2852" s="18"/>
    </row>
    <row r="2853" spans="2:59" x14ac:dyDescent="0.25">
      <c r="B2853" s="14" t="s">
        <v>8764</v>
      </c>
      <c r="C2853" s="14" t="s">
        <v>8765</v>
      </c>
      <c r="D2853" s="14" t="s">
        <v>8753</v>
      </c>
      <c r="E2853" s="16" t="s">
        <v>83</v>
      </c>
      <c r="F2853" s="16" t="s">
        <v>350</v>
      </c>
      <c r="G2853" s="81" t="s">
        <v>703</v>
      </c>
      <c r="H2853" s="82" t="s">
        <v>704</v>
      </c>
      <c r="I2853" s="17" t="s">
        <v>31</v>
      </c>
      <c r="J2853" s="17" t="s">
        <v>8766</v>
      </c>
      <c r="L2853" s="18">
        <v>44022</v>
      </c>
      <c r="M2853" s="83">
        <v>27738.3952000141</v>
      </c>
      <c r="N2853" s="84">
        <v>27738.3952000141</v>
      </c>
      <c r="O2853" s="84">
        <v>27834.677300006198</v>
      </c>
      <c r="P2853" s="85">
        <f t="shared" si="44"/>
        <v>0.99654092989998211</v>
      </c>
      <c r="Q2853" s="18">
        <v>43943</v>
      </c>
      <c r="R2853" s="86">
        <v>58787063.362999998</v>
      </c>
      <c r="S2853" s="86">
        <v>63035899.9013125</v>
      </c>
      <c r="T2853" s="15"/>
      <c r="U2853" s="19">
        <v>3.60523699782789E-9</v>
      </c>
      <c r="V2853" s="51">
        <v>4.1913275890692603E-2</v>
      </c>
      <c r="W2853" s="19">
        <v>1.23995148896938E-4</v>
      </c>
      <c r="X2853" s="51">
        <v>0.801316765955562</v>
      </c>
      <c r="Y2853" s="19">
        <v>3.3686688220768701E-4</v>
      </c>
      <c r="Z2853" s="51">
        <v>19.365360146475702</v>
      </c>
      <c r="AA2853" s="19">
        <v>6.6570335802680304E-3</v>
      </c>
      <c r="AB2853" s="51">
        <v>21.2423702611995</v>
      </c>
      <c r="AC2853" s="19">
        <v>2.64246253882447E-2</v>
      </c>
      <c r="AD2853" s="51">
        <v>26.928318037069399</v>
      </c>
      <c r="AE2853" s="19">
        <v>4.4332070472592001E-2</v>
      </c>
      <c r="AF2853" s="87">
        <v>22.210439095855701</v>
      </c>
      <c r="AG2853" s="19">
        <v>3.7171332951402302E-4</v>
      </c>
      <c r="AH2853" s="51">
        <v>-1.76164965887438</v>
      </c>
      <c r="AI2853" s="19">
        <v>7.4777573536266605E-4</v>
      </c>
      <c r="AJ2853" s="51">
        <v>13.8016947805299</v>
      </c>
      <c r="AK2853" s="19">
        <v>0.31605918528657601</v>
      </c>
      <c r="AL2853" s="19">
        <v>2.8253993756152299E-2</v>
      </c>
      <c r="AM2853" s="51">
        <v>50.469073459331398</v>
      </c>
      <c r="AN2853" s="15"/>
      <c r="AO2853" s="22">
        <v>6.7721106279350395E-4</v>
      </c>
      <c r="AP2853" s="22">
        <v>-3.1314783354901001E-3</v>
      </c>
      <c r="AQ2853" s="22">
        <v>1.4339736499095999E-3</v>
      </c>
      <c r="AR2853" s="22">
        <v>-1.6330584012393999E-3</v>
      </c>
      <c r="AS2853" s="20">
        <v>9</v>
      </c>
      <c r="AT2853" s="20">
        <v>3</v>
      </c>
      <c r="AU2853" s="20">
        <v>7</v>
      </c>
      <c r="AV2853" s="21">
        <v>5</v>
      </c>
      <c r="AW2853" s="15"/>
      <c r="AX2853" s="25">
        <v>3.6852170719839702E-3</v>
      </c>
      <c r="AY2853" s="26">
        <v>-6.0171019738263603</v>
      </c>
      <c r="AZ2853" s="26">
        <v>0.56339264231428399</v>
      </c>
      <c r="BA2853" s="26">
        <v>-5.9121692825719903</v>
      </c>
      <c r="BB2853" s="85">
        <v>3.8028303741725699E-4</v>
      </c>
      <c r="BC2853" s="88">
        <v>-0.42184106800959897</v>
      </c>
      <c r="BD2853" s="18">
        <v>43943</v>
      </c>
      <c r="BE2853" s="18">
        <v>43957</v>
      </c>
      <c r="BF2853" s="20"/>
      <c r="BG2853" s="18"/>
    </row>
    <row r="2854" spans="2:59" x14ac:dyDescent="0.25">
      <c r="B2854" s="14" t="s">
        <v>8767</v>
      </c>
      <c r="C2854" s="14" t="s">
        <v>8768</v>
      </c>
      <c r="D2854" s="14" t="s">
        <v>8753</v>
      </c>
      <c r="E2854" s="16" t="s">
        <v>59</v>
      </c>
      <c r="F2854" s="16" t="s">
        <v>350</v>
      </c>
      <c r="G2854" s="81" t="s">
        <v>703</v>
      </c>
      <c r="H2854" s="82" t="s">
        <v>704</v>
      </c>
      <c r="I2854" s="17" t="s">
        <v>31</v>
      </c>
      <c r="J2854" s="17" t="s">
        <v>64</v>
      </c>
      <c r="L2854" s="18">
        <v>44022</v>
      </c>
      <c r="M2854" s="83">
        <v>1048.8309000004101</v>
      </c>
      <c r="N2854" s="84">
        <v>1048.8309000004101</v>
      </c>
      <c r="O2854" s="84">
        <v>1050.73310000077</v>
      </c>
      <c r="P2854" s="85">
        <f t="shared" si="44"/>
        <v>0.99818964492471163</v>
      </c>
      <c r="Q2854" s="18">
        <v>43944</v>
      </c>
      <c r="R2854" s="86">
        <v>12106386.801999999</v>
      </c>
      <c r="S2854" s="86">
        <v>9527730.0434687492</v>
      </c>
      <c r="T2854" s="15"/>
      <c r="U2854" s="19">
        <v>2.2882668417878398E-6</v>
      </c>
      <c r="V2854" s="51">
        <v>4.2141742051171598E-2</v>
      </c>
      <c r="W2854" s="19">
        <v>5.7105662563117199E-4</v>
      </c>
      <c r="X2854" s="51">
        <v>0.84602291362898496</v>
      </c>
      <c r="Y2854" s="19">
        <v>4.85502749143052E-3</v>
      </c>
      <c r="Z2854" s="51">
        <v>19.8171762074053</v>
      </c>
      <c r="AA2854" s="19">
        <v>1.6335798773070599E-2</v>
      </c>
      <c r="AB2854" s="51">
        <v>22.2102467804798</v>
      </c>
      <c r="AC2854" s="19">
        <v>4.6752363830819398E-2</v>
      </c>
      <c r="AD2854" s="51">
        <v>28.961091881326901</v>
      </c>
      <c r="AE2854" s="19"/>
      <c r="AF2854" s="87"/>
      <c r="AG2854" s="19">
        <v>5.0558003022160803E-4</v>
      </c>
      <c r="AH2854" s="51">
        <v>-1.7482629888036201</v>
      </c>
      <c r="AI2854" s="19">
        <v>5.5444247136620098E-3</v>
      </c>
      <c r="AJ2854" s="51">
        <v>14.281359678367201</v>
      </c>
      <c r="AK2854" s="19">
        <v>4.8754445801023401E-2</v>
      </c>
      <c r="AL2854" s="19">
        <v>2.24214377576573E-2</v>
      </c>
      <c r="AM2854" s="51">
        <v>31.9214500083181</v>
      </c>
      <c r="AN2854" s="15"/>
      <c r="AO2854" s="22">
        <v>7.0475493339472505E-4</v>
      </c>
      <c r="AP2854" s="22">
        <v>-3.1040232779559998E-3</v>
      </c>
      <c r="AQ2854" s="22">
        <v>2.2335069297696498E-3</v>
      </c>
      <c r="AR2854" s="22">
        <v>-8.0851961047301302E-4</v>
      </c>
      <c r="AS2854" s="20">
        <v>11</v>
      </c>
      <c r="AT2854" s="20">
        <v>1</v>
      </c>
      <c r="AU2854" s="20">
        <v>7</v>
      </c>
      <c r="AV2854" s="21">
        <v>5</v>
      </c>
      <c r="AW2854" s="15"/>
      <c r="AX2854" s="25">
        <v>3.7460622306935E-3</v>
      </c>
      <c r="AY2854" s="26">
        <v>-3.5570187400262498</v>
      </c>
      <c r="AZ2854" s="26">
        <v>0.59536747247420896</v>
      </c>
      <c r="BA2854" s="26">
        <v>-3.70296319855697</v>
      </c>
      <c r="BB2854" s="85">
        <v>3.86586634516561E-4</v>
      </c>
      <c r="BC2854" s="88">
        <v>-0.38542613733989101</v>
      </c>
      <c r="BD2854" s="18">
        <v>43944</v>
      </c>
      <c r="BE2854" s="18">
        <v>43957</v>
      </c>
      <c r="BF2854" s="20"/>
      <c r="BG2854" s="18"/>
    </row>
    <row r="2855" spans="2:59" x14ac:dyDescent="0.25">
      <c r="B2855" s="14" t="s">
        <v>8769</v>
      </c>
      <c r="C2855" s="14" t="s">
        <v>8770</v>
      </c>
      <c r="D2855" s="14" t="s">
        <v>8753</v>
      </c>
      <c r="E2855" s="16" t="s">
        <v>363</v>
      </c>
      <c r="F2855" s="16" t="s">
        <v>350</v>
      </c>
      <c r="G2855" s="81" t="s">
        <v>703</v>
      </c>
      <c r="H2855" s="82" t="s">
        <v>704</v>
      </c>
      <c r="I2855" s="17" t="s">
        <v>31</v>
      </c>
      <c r="J2855" s="17" t="s">
        <v>8771</v>
      </c>
      <c r="L2855" s="18">
        <v>44022</v>
      </c>
      <c r="M2855" s="83">
        <v>1361.28390000015</v>
      </c>
      <c r="N2855" s="84">
        <v>1361.28390000015</v>
      </c>
      <c r="O2855" s="84">
        <v>1365.20769999921</v>
      </c>
      <c r="P2855" s="85">
        <f t="shared" si="44"/>
        <v>0.99712585857883573</v>
      </c>
      <c r="Q2855" s="18">
        <v>43944</v>
      </c>
      <c r="R2855" s="86">
        <v>61080871.316</v>
      </c>
      <c r="S2855" s="86">
        <v>58492584.336062498</v>
      </c>
      <c r="T2855" s="15"/>
      <c r="U2855" s="19">
        <v>0</v>
      </c>
      <c r="V2855" s="51">
        <v>4.1912915366992799E-2</v>
      </c>
      <c r="W2855" s="19">
        <v>2.6798064209288002E-4</v>
      </c>
      <c r="X2855" s="51">
        <v>0.81571531527515595</v>
      </c>
      <c r="Y2855" s="19">
        <v>2.0697515919891902E-3</v>
      </c>
      <c r="Z2855" s="51">
        <v>19.538648617453902</v>
      </c>
      <c r="AA2855" s="19">
        <v>1.0457801512529801E-2</v>
      </c>
      <c r="AB2855" s="51">
        <v>21.622447054425699</v>
      </c>
      <c r="AC2855" s="19">
        <v>3.4473694549888002E-2</v>
      </c>
      <c r="AD2855" s="51">
        <v>27.733224953233702</v>
      </c>
      <c r="AE2855" s="19">
        <v>5.6749099194348701E-2</v>
      </c>
      <c r="AF2855" s="87">
        <v>23.4521419680386</v>
      </c>
      <c r="AG2855" s="19">
        <v>4.16030421547475E-4</v>
      </c>
      <c r="AH2855" s="51">
        <v>-1.7572179496710301</v>
      </c>
      <c r="AI2855" s="19">
        <v>2.59235017256287E-3</v>
      </c>
      <c r="AJ2855" s="51">
        <v>13.9861522242572</v>
      </c>
      <c r="AK2855" s="19">
        <v>0.34235667094064398</v>
      </c>
      <c r="AL2855" s="19">
        <v>3.0319948240503401E-2</v>
      </c>
      <c r="AM2855" s="51">
        <v>53.098822024767301</v>
      </c>
      <c r="AN2855" s="15"/>
      <c r="AO2855" s="22">
        <v>6.8827172253804704E-4</v>
      </c>
      <c r="AP2855" s="22">
        <v>-3.1204043161778801E-3</v>
      </c>
      <c r="AQ2855" s="22">
        <v>1.7558058843860601E-3</v>
      </c>
      <c r="AR2855" s="22">
        <v>-1.3011680075578601E-3</v>
      </c>
      <c r="AS2855" s="20">
        <v>9</v>
      </c>
      <c r="AT2855" s="20">
        <v>3</v>
      </c>
      <c r="AU2855" s="20">
        <v>7</v>
      </c>
      <c r="AV2855" s="21">
        <v>5</v>
      </c>
      <c r="AW2855" s="15"/>
      <c r="AX2855" s="25">
        <v>3.7063496020391501E-3</v>
      </c>
      <c r="AY2855" s="26">
        <v>-5.0466798557463299</v>
      </c>
      <c r="AZ2855" s="26">
        <v>0.57593461332817197</v>
      </c>
      <c r="BA2855" s="26">
        <v>-5.0766696014252402</v>
      </c>
      <c r="BB2855" s="85">
        <v>3.8247288537832E-4</v>
      </c>
      <c r="BC2855" s="88">
        <v>-0.40671467047559401</v>
      </c>
      <c r="BD2855" s="18">
        <v>43944</v>
      </c>
      <c r="BE2855" s="18">
        <v>43957</v>
      </c>
      <c r="BF2855" s="20"/>
      <c r="BG2855" s="18"/>
    </row>
    <row r="2856" spans="2:59" x14ac:dyDescent="0.25">
      <c r="B2856" s="14" t="s">
        <v>8772</v>
      </c>
      <c r="C2856" s="14" t="s">
        <v>8773</v>
      </c>
      <c r="D2856" s="14" t="s">
        <v>8753</v>
      </c>
      <c r="E2856" s="16" t="s">
        <v>367</v>
      </c>
      <c r="F2856" s="16" t="s">
        <v>350</v>
      </c>
      <c r="G2856" s="81" t="s">
        <v>703</v>
      </c>
      <c r="H2856" s="82" t="s">
        <v>704</v>
      </c>
      <c r="I2856" s="17" t="s">
        <v>31</v>
      </c>
      <c r="J2856" s="17" t="s">
        <v>8774</v>
      </c>
      <c r="L2856" s="18">
        <v>44022</v>
      </c>
      <c r="M2856" s="83">
        <v>1381.8127999994899</v>
      </c>
      <c r="N2856" s="84">
        <v>1381.8127999994899</v>
      </c>
      <c r="O2856" s="84">
        <v>1385.4342999998501</v>
      </c>
      <c r="P2856" s="85">
        <f t="shared" si="44"/>
        <v>0.997386018232434</v>
      </c>
      <c r="Q2856" s="18">
        <v>43944</v>
      </c>
      <c r="R2856" s="86">
        <v>6279334.9029999999</v>
      </c>
      <c r="S2856" s="86">
        <v>6037048.1154531203</v>
      </c>
      <c r="T2856" s="15"/>
      <c r="U2856" s="19">
        <v>0</v>
      </c>
      <c r="V2856" s="51">
        <v>4.1912915366992799E-2</v>
      </c>
      <c r="W2856" s="19">
        <v>3.2743081828812099E-4</v>
      </c>
      <c r="X2856" s="51">
        <v>0.82166033289467999</v>
      </c>
      <c r="Y2856" s="19">
        <v>2.8078795949113599E-3</v>
      </c>
      <c r="Z2856" s="51">
        <v>19.6124614177388</v>
      </c>
      <c r="AA2856" s="19">
        <v>1.20540096959303E-2</v>
      </c>
      <c r="AB2856" s="51">
        <v>21.7820678727585</v>
      </c>
      <c r="AC2856" s="19">
        <v>3.78387017717614E-2</v>
      </c>
      <c r="AD2856" s="51">
        <v>28.0697256754211</v>
      </c>
      <c r="AE2856" s="19">
        <v>6.19586168904789E-2</v>
      </c>
      <c r="AF2856" s="87">
        <v>23.973093737644401</v>
      </c>
      <c r="AG2856" s="19">
        <v>4.3425597687019003E-4</v>
      </c>
      <c r="AH2856" s="51">
        <v>-1.7553953941387599</v>
      </c>
      <c r="AI2856" s="19">
        <v>3.3767985532904298E-3</v>
      </c>
      <c r="AJ2856" s="51">
        <v>14.06459706233</v>
      </c>
      <c r="AK2856" s="19">
        <v>0.36374320256640202</v>
      </c>
      <c r="AL2856" s="19">
        <v>3.1973450861187303E-2</v>
      </c>
      <c r="AM2856" s="51">
        <v>55.237475187343101</v>
      </c>
      <c r="AN2856" s="15"/>
      <c r="AO2856" s="22">
        <v>6.9288319537008604E-4</v>
      </c>
      <c r="AP2856" s="22">
        <v>-3.1158460560618598E-3</v>
      </c>
      <c r="AQ2856" s="22">
        <v>1.8885258596128599E-3</v>
      </c>
      <c r="AR2856" s="22">
        <v>-1.1642277740975301E-3</v>
      </c>
      <c r="AS2856" s="20">
        <v>10</v>
      </c>
      <c r="AT2856" s="20">
        <v>2</v>
      </c>
      <c r="AU2856" s="20">
        <v>7</v>
      </c>
      <c r="AV2856" s="21">
        <v>5</v>
      </c>
      <c r="AW2856" s="15"/>
      <c r="AX2856" s="25">
        <v>3.7166201238915202E-3</v>
      </c>
      <c r="AY2856" s="26">
        <v>-4.6400340502877997</v>
      </c>
      <c r="AZ2856" s="26">
        <v>0.58120504885755497</v>
      </c>
      <c r="BA2856" s="26">
        <v>-4.7123707287610204</v>
      </c>
      <c r="BB2856" s="85">
        <v>3.8353689454538701E-4</v>
      </c>
      <c r="BC2856" s="88">
        <v>-0.40079128977004103</v>
      </c>
      <c r="BD2856" s="18">
        <v>43944</v>
      </c>
      <c r="BE2856" s="18">
        <v>43957</v>
      </c>
      <c r="BF2856" s="20"/>
      <c r="BG2856" s="18"/>
    </row>
    <row r="2857" spans="2:59" x14ac:dyDescent="0.25">
      <c r="B2857" s="14" t="s">
        <v>8775</v>
      </c>
      <c r="C2857" s="14" t="s">
        <v>8776</v>
      </c>
      <c r="D2857" s="14" t="s">
        <v>8753</v>
      </c>
      <c r="E2857" s="16" t="s">
        <v>371</v>
      </c>
      <c r="F2857" s="16" t="s">
        <v>350</v>
      </c>
      <c r="G2857" s="81" t="s">
        <v>703</v>
      </c>
      <c r="H2857" s="82" t="s">
        <v>704</v>
      </c>
      <c r="I2857" s="17" t="s">
        <v>31</v>
      </c>
      <c r="J2857" s="17" t="s">
        <v>8777</v>
      </c>
      <c r="L2857" s="18">
        <v>44022</v>
      </c>
      <c r="M2857" s="83">
        <v>1087.24269999936</v>
      </c>
      <c r="N2857" s="84">
        <v>1087.24269999936</v>
      </c>
      <c r="O2857" s="84">
        <v>1089.55550000072</v>
      </c>
      <c r="P2857" s="85">
        <f t="shared" si="44"/>
        <v>0.99787729950300053</v>
      </c>
      <c r="Q2857" s="18">
        <v>43944</v>
      </c>
      <c r="R2857" s="86">
        <v>19060379.557999998</v>
      </c>
      <c r="S2857" s="86">
        <v>18911012.7045625</v>
      </c>
      <c r="T2857" s="15"/>
      <c r="U2857" s="19">
        <v>0</v>
      </c>
      <c r="V2857" s="51">
        <v>4.1912915366992799E-2</v>
      </c>
      <c r="W2857" s="19">
        <v>4.5539544589701098E-4</v>
      </c>
      <c r="X2857" s="51">
        <v>0.83445679565556896</v>
      </c>
      <c r="Y2857" s="19">
        <v>4.1112269955192503E-3</v>
      </c>
      <c r="Z2857" s="51">
        <v>19.7427961578069</v>
      </c>
      <c r="AA2857" s="19">
        <v>1.4815708789683401E-2</v>
      </c>
      <c r="AB2857" s="51">
        <v>22.058237782126501</v>
      </c>
      <c r="AC2857" s="19">
        <v>4.3621011511277202E-2</v>
      </c>
      <c r="AD2857" s="51">
        <v>28.647956649394501</v>
      </c>
      <c r="AE2857" s="19">
        <v>7.0901809291171999E-2</v>
      </c>
      <c r="AF2857" s="87">
        <v>24.867412977706401</v>
      </c>
      <c r="AG2857" s="19">
        <v>4.6653477875224802E-4</v>
      </c>
      <c r="AH2857" s="51">
        <v>-1.7521675139505499</v>
      </c>
      <c r="AI2857" s="19">
        <v>4.7587393801222797E-3</v>
      </c>
      <c r="AJ2857" s="51">
        <v>14.202791145013199</v>
      </c>
      <c r="AK2857" s="19">
        <v>8.6188879547989899E-2</v>
      </c>
      <c r="AL2857" s="19">
        <v>2.28790075980214E-2</v>
      </c>
      <c r="AM2857" s="51">
        <v>10.968973635404801</v>
      </c>
      <c r="AN2857" s="15"/>
      <c r="AO2857" s="22">
        <v>7.0061772748886099E-4</v>
      </c>
      <c r="AP2857" s="22">
        <v>-3.1081482320587401E-3</v>
      </c>
      <c r="AQ2857" s="22">
        <v>2.1140738226677102E-3</v>
      </c>
      <c r="AR2857" s="22">
        <v>-9.3192299664224298E-4</v>
      </c>
      <c r="AS2857" s="20">
        <v>11</v>
      </c>
      <c r="AT2857" s="20">
        <v>1</v>
      </c>
      <c r="AU2857" s="20">
        <v>7</v>
      </c>
      <c r="AV2857" s="21">
        <v>5</v>
      </c>
      <c r="AW2857" s="15"/>
      <c r="AX2857" s="25">
        <v>3.7356624274707401E-3</v>
      </c>
      <c r="AY2857" s="26">
        <v>-3.9392973227513699</v>
      </c>
      <c r="AZ2857" s="26">
        <v>0.59033364594597504</v>
      </c>
      <c r="BA2857" s="26">
        <v>-4.0657391614659</v>
      </c>
      <c r="BB2857" s="85">
        <v>3.8550939575486602E-4</v>
      </c>
      <c r="BC2857" s="88">
        <v>-0.390746501712329</v>
      </c>
      <c r="BD2857" s="18">
        <v>43944</v>
      </c>
      <c r="BE2857" s="18">
        <v>43957</v>
      </c>
      <c r="BF2857" s="20"/>
      <c r="BG2857" s="18"/>
    </row>
    <row r="2858" spans="2:59" x14ac:dyDescent="0.25">
      <c r="B2858" s="14" t="s">
        <v>8778</v>
      </c>
      <c r="C2858" s="14" t="s">
        <v>8779</v>
      </c>
      <c r="D2858" s="14" t="s">
        <v>8753</v>
      </c>
      <c r="E2858" s="16" t="s">
        <v>378</v>
      </c>
      <c r="F2858" s="16" t="s">
        <v>350</v>
      </c>
      <c r="G2858" s="81" t="s">
        <v>703</v>
      </c>
      <c r="H2858" s="82" t="s">
        <v>704</v>
      </c>
      <c r="I2858" s="17" t="s">
        <v>31</v>
      </c>
      <c r="J2858" s="17" t="s">
        <v>8780</v>
      </c>
      <c r="L2858" s="18">
        <v>44022</v>
      </c>
      <c r="M2858" s="83">
        <v>1307.9563999995601</v>
      </c>
      <c r="N2858" s="84">
        <v>1307.9563999995601</v>
      </c>
      <c r="O2858" s="84">
        <v>1311.4200999997599</v>
      </c>
      <c r="P2858" s="85">
        <f t="shared" si="44"/>
        <v>0.99735881736127074</v>
      </c>
      <c r="Q2858" s="18">
        <v>43944</v>
      </c>
      <c r="R2858" s="86">
        <v>283959.43199999997</v>
      </c>
      <c r="S2858" s="86">
        <v>216090.82844262701</v>
      </c>
      <c r="T2858" s="15"/>
      <c r="U2858" s="19">
        <v>0</v>
      </c>
      <c r="V2858" s="51">
        <v>4.1912915366992799E-2</v>
      </c>
      <c r="W2858" s="19">
        <v>3.21520783472806E-4</v>
      </c>
      <c r="X2858" s="51">
        <v>0.82106932941314903</v>
      </c>
      <c r="Y2858" s="19">
        <v>2.73215288143547E-3</v>
      </c>
      <c r="Z2858" s="51">
        <v>19.604888746398501</v>
      </c>
      <c r="AA2858" s="19">
        <v>1.1890339923411399E-2</v>
      </c>
      <c r="AB2858" s="51">
        <v>21.765700895513898</v>
      </c>
      <c r="AC2858" s="19">
        <v>3.7494541667911101E-2</v>
      </c>
      <c r="AD2858" s="51">
        <v>28.035309665050601</v>
      </c>
      <c r="AE2858" s="19">
        <v>6.1425043080816998E-2</v>
      </c>
      <c r="AF2858" s="87">
        <v>23.9197363566782</v>
      </c>
      <c r="AG2858" s="19">
        <v>4.3246435052424198E-4</v>
      </c>
      <c r="AH2858" s="51">
        <v>-1.7555745567733501</v>
      </c>
      <c r="AI2858" s="19">
        <v>3.2963372086669599E-3</v>
      </c>
      <c r="AJ2858" s="51">
        <v>14.056550927867599</v>
      </c>
      <c r="AK2858" s="19">
        <v>0.29622555869369499</v>
      </c>
      <c r="AL2858" s="19">
        <v>2.9848894429960599E-2</v>
      </c>
      <c r="AM2858" s="51">
        <v>32.809462706092702</v>
      </c>
      <c r="AN2858" s="15"/>
      <c r="AO2858" s="22">
        <v>6.9237624666129705E-4</v>
      </c>
      <c r="AP2858" s="22">
        <v>-3.1163164267127299E-3</v>
      </c>
      <c r="AQ2858" s="22">
        <v>1.8751648203760901E-3</v>
      </c>
      <c r="AR2858" s="22">
        <v>-1.1781304510805101E-3</v>
      </c>
      <c r="AS2858" s="20">
        <v>10</v>
      </c>
      <c r="AT2858" s="20">
        <v>2</v>
      </c>
      <c r="AU2858" s="20">
        <v>7</v>
      </c>
      <c r="AV2858" s="21">
        <v>5</v>
      </c>
      <c r="AW2858" s="15"/>
      <c r="AX2858" s="25">
        <v>3.7155270769790101E-3</v>
      </c>
      <c r="AY2858" s="26">
        <v>-4.6816855462821003</v>
      </c>
      <c r="AZ2858" s="26">
        <v>0.58066456435335601</v>
      </c>
      <c r="BA2858" s="26">
        <v>-4.7500535686413103</v>
      </c>
      <c r="BB2858" s="85">
        <v>3.8342365973392101E-4</v>
      </c>
      <c r="BC2858" s="88">
        <v>-0.40138930313787602</v>
      </c>
      <c r="BD2858" s="18">
        <v>43944</v>
      </c>
      <c r="BE2858" s="18">
        <v>43957</v>
      </c>
      <c r="BF2858" s="20"/>
      <c r="BG2858" s="18"/>
    </row>
    <row r="2859" spans="2:59" x14ac:dyDescent="0.25">
      <c r="B2859" s="14" t="s">
        <v>8781</v>
      </c>
      <c r="C2859" s="14" t="s">
        <v>8782</v>
      </c>
      <c r="D2859" s="14" t="s">
        <v>8753</v>
      </c>
      <c r="E2859" s="16" t="s">
        <v>382</v>
      </c>
      <c r="F2859" s="16" t="s">
        <v>350</v>
      </c>
      <c r="G2859" s="81" t="s">
        <v>703</v>
      </c>
      <c r="H2859" s="82" t="s">
        <v>704</v>
      </c>
      <c r="I2859" s="17" t="s">
        <v>31</v>
      </c>
      <c r="J2859" s="17" t="s">
        <v>8783</v>
      </c>
      <c r="L2859" s="18">
        <v>44022</v>
      </c>
      <c r="M2859" s="83">
        <v>1395.5002999994899</v>
      </c>
      <c r="N2859" s="84">
        <v>1395.5002999994899</v>
      </c>
      <c r="O2859" s="84">
        <v>1398.9701000005</v>
      </c>
      <c r="P2859" s="85">
        <f t="shared" si="44"/>
        <v>0.99751974684733513</v>
      </c>
      <c r="Q2859" s="18">
        <v>43944</v>
      </c>
      <c r="R2859" s="86">
        <v>120114.651</v>
      </c>
      <c r="S2859" s="86">
        <v>168429.94530908199</v>
      </c>
      <c r="T2859" s="15"/>
      <c r="U2859" s="19">
        <v>0</v>
      </c>
      <c r="V2859" s="51">
        <v>4.1912915366992799E-2</v>
      </c>
      <c r="W2859" s="19">
        <v>3.57132077624556E-4</v>
      </c>
      <c r="X2859" s="51">
        <v>0.82463045882832398</v>
      </c>
      <c r="Y2859" s="19">
        <v>3.1797664687473999E-3</v>
      </c>
      <c r="Z2859" s="51">
        <v>19.649650105129702</v>
      </c>
      <c r="AA2859" s="19">
        <v>1.28526657135808E-2</v>
      </c>
      <c r="AB2859" s="51">
        <v>21.861933474516299</v>
      </c>
      <c r="AC2859" s="19">
        <v>3.9520311574960901E-2</v>
      </c>
      <c r="AD2859" s="51">
        <v>28.237886655755599</v>
      </c>
      <c r="AE2859" s="19">
        <v>6.4562111863779095E-2</v>
      </c>
      <c r="AF2859" s="87">
        <v>24.233443234989</v>
      </c>
      <c r="AG2859" s="19">
        <v>4.4347846778691698E-4</v>
      </c>
      <c r="AH2859" s="51">
        <v>-1.7544731450470901</v>
      </c>
      <c r="AI2859" s="19">
        <v>3.7717497616540602E-3</v>
      </c>
      <c r="AJ2859" s="51">
        <v>14.1040921831591</v>
      </c>
      <c r="AK2859" s="19">
        <v>0.32283687069313599</v>
      </c>
      <c r="AL2859" s="19">
        <v>3.2224095071796903E-2</v>
      </c>
      <c r="AM2859" s="51">
        <v>35.4705939060077</v>
      </c>
      <c r="AN2859" s="15"/>
      <c r="AO2859" s="22">
        <v>6.95123862897162E-4</v>
      </c>
      <c r="AP2859" s="22">
        <v>-3.11357619466435E-3</v>
      </c>
      <c r="AQ2859" s="22">
        <v>1.9547756583051502E-3</v>
      </c>
      <c r="AR2859" s="22">
        <v>-1.09616355621256E-3</v>
      </c>
      <c r="AS2859" s="20">
        <v>10</v>
      </c>
      <c r="AT2859" s="20">
        <v>2</v>
      </c>
      <c r="AU2859" s="20">
        <v>7</v>
      </c>
      <c r="AV2859" s="21">
        <v>5</v>
      </c>
      <c r="AW2859" s="15"/>
      <c r="AX2859" s="25">
        <v>3.7220290210552799E-3</v>
      </c>
      <c r="AY2859" s="26">
        <v>-4.4369322346610698</v>
      </c>
      <c r="AZ2859" s="26">
        <v>0.58384374672732497</v>
      </c>
      <c r="BA2859" s="26">
        <v>-4.5273847988210001</v>
      </c>
      <c r="BB2859" s="85">
        <v>3.8409720311563002E-4</v>
      </c>
      <c r="BC2859" s="88">
        <v>-0.397842670129194</v>
      </c>
      <c r="BD2859" s="18">
        <v>43944</v>
      </c>
      <c r="BE2859" s="18">
        <v>43957</v>
      </c>
      <c r="BF2859" s="20"/>
      <c r="BG2859" s="18"/>
    </row>
    <row r="2860" spans="2:59" x14ac:dyDescent="0.25">
      <c r="B2860" s="14" t="s">
        <v>8784</v>
      </c>
      <c r="C2860" s="14" t="s">
        <v>8785</v>
      </c>
      <c r="D2860" s="14" t="s">
        <v>8753</v>
      </c>
      <c r="E2860" s="16" t="s">
        <v>386</v>
      </c>
      <c r="F2860" s="16" t="s">
        <v>350</v>
      </c>
      <c r="G2860" s="81" t="s">
        <v>703</v>
      </c>
      <c r="H2860" s="82" t="s">
        <v>704</v>
      </c>
      <c r="I2860" s="17" t="s">
        <v>31</v>
      </c>
      <c r="J2860" s="17" t="s">
        <v>8786</v>
      </c>
      <c r="L2860" s="18">
        <v>44022</v>
      </c>
      <c r="M2860" s="83">
        <v>1326.8614000007501</v>
      </c>
      <c r="N2860" s="84">
        <v>1326.8614000007501</v>
      </c>
      <c r="O2860" s="84">
        <v>1330.0493000000699</v>
      </c>
      <c r="P2860" s="85">
        <f t="shared" si="44"/>
        <v>0.99760317155212241</v>
      </c>
      <c r="Q2860" s="18">
        <v>43944</v>
      </c>
      <c r="R2860" s="86">
        <v>142735.87700000001</v>
      </c>
      <c r="S2860" s="86">
        <v>158281.24045800799</v>
      </c>
      <c r="T2860" s="15"/>
      <c r="U2860" s="19">
        <v>0</v>
      </c>
      <c r="V2860" s="51">
        <v>4.1912915366992799E-2</v>
      </c>
      <c r="W2860" s="19">
        <v>3.7734827674285E-4</v>
      </c>
      <c r="X2860" s="51">
        <v>0.82665207874015301</v>
      </c>
      <c r="Y2860" s="19">
        <v>3.4064936189679399E-3</v>
      </c>
      <c r="Z2860" s="51">
        <v>19.672322820144501</v>
      </c>
      <c r="AA2860" s="19">
        <v>1.33370459807338E-2</v>
      </c>
      <c r="AB2860" s="51">
        <v>21.910371501231602</v>
      </c>
      <c r="AC2860" s="19">
        <v>4.0537359194786397E-2</v>
      </c>
      <c r="AD2860" s="51">
        <v>28.3395914177236</v>
      </c>
      <c r="AE2860" s="19">
        <v>6.6137136753241094E-2</v>
      </c>
      <c r="AF2860" s="87">
        <v>24.390945723920598</v>
      </c>
      <c r="AG2860" s="19">
        <v>4.4885411807627E-4</v>
      </c>
      <c r="AH2860" s="51">
        <v>-1.75393558001815</v>
      </c>
      <c r="AI2860" s="19">
        <v>4.0123829530784904E-3</v>
      </c>
      <c r="AJ2860" s="51">
        <v>14.1281555023015</v>
      </c>
      <c r="AK2860" s="19">
        <v>0.295484759133542</v>
      </c>
      <c r="AL2860" s="19">
        <v>2.9782157722365799E-2</v>
      </c>
      <c r="AM2860" s="51">
        <v>32.735382750048302</v>
      </c>
      <c r="AN2860" s="15"/>
      <c r="AO2860" s="22">
        <v>6.9650298792112196E-4</v>
      </c>
      <c r="AP2860" s="22">
        <v>-3.1122154641707298E-3</v>
      </c>
      <c r="AQ2860" s="22">
        <v>1.99427855659451E-3</v>
      </c>
      <c r="AR2860" s="22">
        <v>-1.05492804232199E-3</v>
      </c>
      <c r="AS2860" s="20">
        <v>10</v>
      </c>
      <c r="AT2860" s="20">
        <v>2</v>
      </c>
      <c r="AU2860" s="20">
        <v>7</v>
      </c>
      <c r="AV2860" s="21">
        <v>5</v>
      </c>
      <c r="AW2860" s="15"/>
      <c r="AX2860" s="25">
        <v>3.7253710953291399E-3</v>
      </c>
      <c r="AY2860" s="26">
        <v>-4.3138907952452401</v>
      </c>
      <c r="AZ2860" s="26">
        <v>0.58544421602255203</v>
      </c>
      <c r="BA2860" s="26">
        <v>-4.4143622556075597</v>
      </c>
      <c r="BB2860" s="85">
        <v>3.8444339980969701E-4</v>
      </c>
      <c r="BC2860" s="88">
        <v>-0.396060506897356</v>
      </c>
      <c r="BD2860" s="18">
        <v>43944</v>
      </c>
      <c r="BE2860" s="18">
        <v>43957</v>
      </c>
      <c r="BF2860" s="20"/>
      <c r="BG2860" s="18"/>
    </row>
    <row r="2861" spans="2:59" x14ac:dyDescent="0.25">
      <c r="B2861" s="14" t="s">
        <v>8787</v>
      </c>
      <c r="C2861" s="14" t="s">
        <v>8788</v>
      </c>
      <c r="D2861" s="14" t="s">
        <v>8753</v>
      </c>
      <c r="E2861" s="16" t="s">
        <v>390</v>
      </c>
      <c r="F2861" s="16" t="s">
        <v>350</v>
      </c>
      <c r="G2861" s="81" t="s">
        <v>703</v>
      </c>
      <c r="H2861" s="82" t="s">
        <v>704</v>
      </c>
      <c r="I2861" s="17" t="s">
        <v>31</v>
      </c>
      <c r="J2861" s="17" t="s">
        <v>8789</v>
      </c>
      <c r="L2861" s="18">
        <v>44022</v>
      </c>
      <c r="M2861" s="83">
        <v>1343.4384000003299</v>
      </c>
      <c r="N2861" s="84">
        <v>1343.4384000003299</v>
      </c>
      <c r="O2861" s="84">
        <v>1346.5479000005901</v>
      </c>
      <c r="P2861" s="85">
        <f t="shared" si="44"/>
        <v>0.99769076168752791</v>
      </c>
      <c r="Q2861" s="18">
        <v>43944</v>
      </c>
      <c r="R2861" s="86">
        <v>1688136.2069999999</v>
      </c>
      <c r="S2861" s="86">
        <v>1319543.6764316401</v>
      </c>
      <c r="T2861" s="15"/>
      <c r="U2861" s="19">
        <v>0</v>
      </c>
      <c r="V2861" s="51">
        <v>4.1912915366992799E-2</v>
      </c>
      <c r="W2861" s="19">
        <v>4.0017842002271198E-4</v>
      </c>
      <c r="X2861" s="51">
        <v>0.82893509306813895</v>
      </c>
      <c r="Y2861" s="19">
        <v>3.6379153607413199E-3</v>
      </c>
      <c r="Z2861" s="51">
        <v>19.695464994321799</v>
      </c>
      <c r="AA2861" s="19">
        <v>1.3826327322021799E-2</v>
      </c>
      <c r="AB2861" s="51">
        <v>21.959299635374901</v>
      </c>
      <c r="AC2861" s="19">
        <v>4.1560599898730302E-2</v>
      </c>
      <c r="AD2861" s="51">
        <v>28.441915488132501</v>
      </c>
      <c r="AE2861" s="19">
        <v>6.7718894197241794E-2</v>
      </c>
      <c r="AF2861" s="87">
        <v>24.5491214683279</v>
      </c>
      <c r="AG2861" s="19">
        <v>4.5433954619511502E-4</v>
      </c>
      <c r="AH2861" s="51">
        <v>-1.7533870372062701</v>
      </c>
      <c r="AI2861" s="19">
        <v>4.2576946980261701E-3</v>
      </c>
      <c r="AJ2861" s="51">
        <v>14.1526866767963</v>
      </c>
      <c r="AK2861" s="19">
        <v>0.33409970208595002</v>
      </c>
      <c r="AL2861" s="19">
        <v>3.3216623090993401E-2</v>
      </c>
      <c r="AM2861" s="51">
        <v>36.596877045289098</v>
      </c>
      <c r="AN2861" s="15"/>
      <c r="AO2861" s="22">
        <v>6.9790821180504303E-4</v>
      </c>
      <c r="AP2861" s="22">
        <v>-3.1108436623981102E-3</v>
      </c>
      <c r="AQ2861" s="22">
        <v>2.03417491502478E-3</v>
      </c>
      <c r="AR2861" s="22">
        <v>-1.01376178918144E-3</v>
      </c>
      <c r="AS2861" s="20">
        <v>10</v>
      </c>
      <c r="AT2861" s="20">
        <v>2</v>
      </c>
      <c r="AU2861" s="20">
        <v>7</v>
      </c>
      <c r="AV2861" s="21">
        <v>5</v>
      </c>
      <c r="AW2861" s="15"/>
      <c r="AX2861" s="25">
        <v>3.7287699019316299E-3</v>
      </c>
      <c r="AY2861" s="26">
        <v>-4.1897204859633304</v>
      </c>
      <c r="AZ2861" s="26">
        <v>0.58706152639570097</v>
      </c>
      <c r="BA2861" s="26">
        <v>-4.2995495433860897</v>
      </c>
      <c r="BB2861" s="85">
        <v>3.8479546259907201E-4</v>
      </c>
      <c r="BC2861" s="88">
        <v>-0.39430457701291699</v>
      </c>
      <c r="BD2861" s="18">
        <v>43944</v>
      </c>
      <c r="BE2861" s="18">
        <v>43957</v>
      </c>
      <c r="BF2861" s="20"/>
      <c r="BG2861" s="18"/>
    </row>
    <row r="2862" spans="2:59" x14ac:dyDescent="0.25">
      <c r="B2862" s="14" t="s">
        <v>8790</v>
      </c>
      <c r="C2862" s="14" t="s">
        <v>8791</v>
      </c>
      <c r="D2862" s="14" t="s">
        <v>8792</v>
      </c>
      <c r="E2862" s="16" t="s">
        <v>36</v>
      </c>
      <c r="F2862" s="16" t="s">
        <v>28</v>
      </c>
      <c r="G2862" s="81" t="s">
        <v>145</v>
      </c>
      <c r="H2862" s="82" t="s">
        <v>190</v>
      </c>
      <c r="I2862" s="17" t="s">
        <v>31</v>
      </c>
      <c r="J2862" s="17" t="s">
        <v>8793</v>
      </c>
      <c r="L2862" s="18">
        <v>43874</v>
      </c>
      <c r="M2862" s="83"/>
      <c r="N2862" s="84"/>
      <c r="O2862" s="84">
        <v>1366.7908999994399</v>
      </c>
      <c r="P2862" s="85">
        <f t="shared" si="44"/>
        <v>0</v>
      </c>
      <c r="Q2862" s="18">
        <v>43874</v>
      </c>
      <c r="R2862" s="86"/>
      <c r="S2862" s="86">
        <v>32279248.8089687</v>
      </c>
      <c r="T2862" s="15"/>
      <c r="U2862" s="19"/>
      <c r="V2862" s="51"/>
      <c r="W2862" s="19"/>
      <c r="X2862" s="51"/>
      <c r="Y2862" s="19"/>
      <c r="Z2862" s="51"/>
      <c r="AA2862" s="19"/>
      <c r="AB2862" s="51"/>
      <c r="AC2862" s="19"/>
      <c r="AD2862" s="51"/>
      <c r="AE2862" s="19"/>
      <c r="AF2862" s="87"/>
      <c r="AG2862" s="19"/>
      <c r="AH2862" s="51"/>
      <c r="AI2862" s="19"/>
      <c r="AJ2862" s="51"/>
      <c r="AK2862" s="19"/>
      <c r="AL2862" s="19"/>
      <c r="AM2862" s="51"/>
      <c r="AN2862" s="15"/>
      <c r="AO2862" s="22">
        <v>1.9806919475740901E-2</v>
      </c>
      <c r="AP2862" s="22">
        <v>-1.6455734471492199E-2</v>
      </c>
      <c r="AQ2862" s="22">
        <v>6.7032677417955697E-2</v>
      </c>
      <c r="AR2862" s="22">
        <v>-2.2298153683550499E-2</v>
      </c>
      <c r="AS2862" s="20"/>
      <c r="AT2862" s="20"/>
      <c r="AU2862" s="20"/>
      <c r="AV2862" s="21"/>
      <c r="AW2862" s="15"/>
      <c r="AX2862" s="25"/>
      <c r="AY2862" s="26"/>
      <c r="AZ2862" s="26"/>
      <c r="BA2862" s="26"/>
      <c r="BB2862" s="85"/>
      <c r="BC2862" s="88">
        <v>-4.5290445922073603</v>
      </c>
      <c r="BD2862" s="18">
        <v>43797</v>
      </c>
      <c r="BE2862" s="18">
        <v>43808</v>
      </c>
      <c r="BF2862" s="20">
        <v>32</v>
      </c>
      <c r="BG2862" s="18">
        <v>43843</v>
      </c>
    </row>
    <row r="2863" spans="2:59" x14ac:dyDescent="0.25">
      <c r="B2863" s="14" t="s">
        <v>8794</v>
      </c>
      <c r="C2863" s="14" t="s">
        <v>8795</v>
      </c>
      <c r="D2863" s="14" t="s">
        <v>8792</v>
      </c>
      <c r="E2863" s="16" t="s">
        <v>43</v>
      </c>
      <c r="F2863" s="16" t="s">
        <v>28</v>
      </c>
      <c r="G2863" s="81" t="s">
        <v>145</v>
      </c>
      <c r="H2863" s="82" t="s">
        <v>190</v>
      </c>
      <c r="I2863" s="17" t="s">
        <v>31</v>
      </c>
      <c r="J2863" s="17" t="s">
        <v>8796</v>
      </c>
      <c r="L2863" s="18">
        <v>44022</v>
      </c>
      <c r="M2863" s="83">
        <v>1963.57129999995</v>
      </c>
      <c r="N2863" s="84">
        <v>1963.57129999995</v>
      </c>
      <c r="O2863" s="84">
        <v>2077.5566000007102</v>
      </c>
      <c r="P2863" s="85">
        <f t="shared" si="44"/>
        <v>0.945134924362243</v>
      </c>
      <c r="Q2863" s="18">
        <v>43881</v>
      </c>
      <c r="R2863" s="86">
        <v>15785053.677999999</v>
      </c>
      <c r="S2863" s="86">
        <v>15135441.983703099</v>
      </c>
      <c r="T2863" s="15"/>
      <c r="U2863" s="19">
        <v>8.38415170437656E-3</v>
      </c>
      <c r="V2863" s="51">
        <v>0.88032808580464905</v>
      </c>
      <c r="W2863" s="19">
        <v>4.5064737905704498E-2</v>
      </c>
      <c r="X2863" s="51">
        <v>5.2953910416399603</v>
      </c>
      <c r="Y2863" s="19">
        <v>-2.7266799708741001E-2</v>
      </c>
      <c r="Z2863" s="51">
        <v>16.6049934873881</v>
      </c>
      <c r="AA2863" s="19">
        <v>0.101425395205297</v>
      </c>
      <c r="AB2863" s="51">
        <v>30.719206423702399</v>
      </c>
      <c r="AC2863" s="19">
        <v>0.13599366620473999</v>
      </c>
      <c r="AD2863" s="51">
        <v>37.885222118755301</v>
      </c>
      <c r="AE2863" s="19">
        <v>0.184893235251366</v>
      </c>
      <c r="AF2863" s="87">
        <v>36.2665555737331</v>
      </c>
      <c r="AG2863" s="19">
        <v>6.9408964336616901E-3</v>
      </c>
      <c r="AH2863" s="51">
        <v>-1.10473134845961</v>
      </c>
      <c r="AI2863" s="19">
        <v>7.5365202683315103E-3</v>
      </c>
      <c r="AJ2863" s="51">
        <v>14.480569233826801</v>
      </c>
      <c r="AK2863" s="19">
        <v>0.78302244701655599</v>
      </c>
      <c r="AL2863" s="19">
        <v>6.7409411898552193E-2</v>
      </c>
      <c r="AM2863" s="51">
        <v>80.966727448394494</v>
      </c>
      <c r="AN2863" s="15"/>
      <c r="AO2863" s="22">
        <v>3.3088415784732199E-2</v>
      </c>
      <c r="AP2863" s="22">
        <v>-4.3426422181291897E-2</v>
      </c>
      <c r="AQ2863" s="22">
        <v>7.2789121808455107E-2</v>
      </c>
      <c r="AR2863" s="22">
        <v>-0.10614467771854801</v>
      </c>
      <c r="AS2863" s="20">
        <v>7</v>
      </c>
      <c r="AT2863" s="20">
        <v>5</v>
      </c>
      <c r="AU2863" s="20">
        <v>7</v>
      </c>
      <c r="AV2863" s="21">
        <v>5</v>
      </c>
      <c r="AW2863" s="15"/>
      <c r="AX2863" s="25">
        <v>0.138994245672657</v>
      </c>
      <c r="AY2863" s="26">
        <v>0.62205304423696395</v>
      </c>
      <c r="AZ2863" s="26">
        <v>1.14420154972504</v>
      </c>
      <c r="BA2863" s="26">
        <v>0.88149109885307597</v>
      </c>
      <c r="BB2863" s="85">
        <v>1.43239683593129E-2</v>
      </c>
      <c r="BC2863" s="88">
        <v>-23.354251816810599</v>
      </c>
      <c r="BD2863" s="18">
        <v>43881</v>
      </c>
      <c r="BE2863" s="18">
        <v>43913</v>
      </c>
      <c r="BF2863" s="20"/>
      <c r="BG2863" s="18"/>
    </row>
    <row r="2864" spans="2:59" x14ac:dyDescent="0.25">
      <c r="B2864" s="14" t="s">
        <v>8797</v>
      </c>
      <c r="C2864" s="14" t="s">
        <v>8798</v>
      </c>
      <c r="D2864" s="14" t="s">
        <v>8792</v>
      </c>
      <c r="E2864" s="16" t="s">
        <v>516</v>
      </c>
      <c r="F2864" s="16" t="s">
        <v>28</v>
      </c>
      <c r="G2864" s="81" t="s">
        <v>145</v>
      </c>
      <c r="H2864" s="82" t="s">
        <v>190</v>
      </c>
      <c r="I2864" s="17" t="s">
        <v>31</v>
      </c>
      <c r="J2864" s="17" t="s">
        <v>8799</v>
      </c>
      <c r="L2864" s="18">
        <v>44022</v>
      </c>
      <c r="M2864" s="83">
        <v>2384.64180000126</v>
      </c>
      <c r="N2864" s="84">
        <v>2384.64180000126</v>
      </c>
      <c r="O2864" s="84">
        <v>2514.3132999986401</v>
      </c>
      <c r="P2864" s="85">
        <f t="shared" si="44"/>
        <v>0.94842667379699652</v>
      </c>
      <c r="Q2864" s="18">
        <v>43881</v>
      </c>
      <c r="R2864" s="86">
        <v>6636241.6619999995</v>
      </c>
      <c r="S2864" s="86">
        <v>4871251.1419062503</v>
      </c>
      <c r="T2864" s="15"/>
      <c r="U2864" s="19">
        <v>8.40898382557498E-3</v>
      </c>
      <c r="V2864" s="51">
        <v>0.88281129792449098</v>
      </c>
      <c r="W2864" s="19">
        <v>4.5838188696507097E-2</v>
      </c>
      <c r="X2864" s="51">
        <v>5.3727361207202202</v>
      </c>
      <c r="Y2864" s="19">
        <v>-2.2891578064445601E-2</v>
      </c>
      <c r="Z2864" s="51">
        <v>17.042515651817698</v>
      </c>
      <c r="AA2864" s="19">
        <v>0.111410908293765</v>
      </c>
      <c r="AB2864" s="51">
        <v>31.717757732549199</v>
      </c>
      <c r="AC2864" s="19">
        <v>0.156655373719404</v>
      </c>
      <c r="AD2864" s="51">
        <v>39.951392870221802</v>
      </c>
      <c r="AE2864" s="19"/>
      <c r="AF2864" s="87"/>
      <c r="AG2864" s="19">
        <v>7.1892436808411696E-3</v>
      </c>
      <c r="AH2864" s="51">
        <v>-1.0798966237416601</v>
      </c>
      <c r="AI2864" s="19">
        <v>1.23179177826387E-2</v>
      </c>
      <c r="AJ2864" s="51">
        <v>14.9587089852575</v>
      </c>
      <c r="AK2864" s="19">
        <v>0.19232090000150501</v>
      </c>
      <c r="AL2864" s="19">
        <v>6.3409463296920904E-2</v>
      </c>
      <c r="AM2864" s="51">
        <v>45.130563289683799</v>
      </c>
      <c r="AN2864" s="15"/>
      <c r="AO2864" s="22">
        <v>3.3113926958321799E-2</v>
      </c>
      <c r="AP2864" s="22">
        <v>-4.3402805977166302E-2</v>
      </c>
      <c r="AQ2864" s="22">
        <v>7.3582942462962805E-2</v>
      </c>
      <c r="AR2864" s="22">
        <v>-0.105461074641498</v>
      </c>
      <c r="AS2864" s="20">
        <v>7</v>
      </c>
      <c r="AT2864" s="20">
        <v>5</v>
      </c>
      <c r="AU2864" s="20">
        <v>7</v>
      </c>
      <c r="AV2864" s="21">
        <v>5</v>
      </c>
      <c r="AW2864" s="15"/>
      <c r="AX2864" s="25">
        <v>0.13899684441537799</v>
      </c>
      <c r="AY2864" s="26">
        <v>0.68890674997601298</v>
      </c>
      <c r="AZ2864" s="26">
        <v>1.18356421947283</v>
      </c>
      <c r="BA2864" s="26">
        <v>0.97860444833258997</v>
      </c>
      <c r="BB2864" s="85">
        <v>1.4324807236553201E-2</v>
      </c>
      <c r="BC2864" s="88">
        <v>-23.293743862333901</v>
      </c>
      <c r="BD2864" s="18">
        <v>43881</v>
      </c>
      <c r="BE2864" s="18">
        <v>43913</v>
      </c>
      <c r="BF2864" s="20"/>
      <c r="BG2864" s="18"/>
    </row>
    <row r="2865" spans="2:59" x14ac:dyDescent="0.25">
      <c r="B2865" s="14" t="s">
        <v>8800</v>
      </c>
      <c r="C2865" s="14" t="s">
        <v>8801</v>
      </c>
      <c r="D2865" s="14" t="s">
        <v>8792</v>
      </c>
      <c r="E2865" s="16" t="s">
        <v>317</v>
      </c>
      <c r="F2865" s="16" t="s">
        <v>28</v>
      </c>
      <c r="G2865" s="81" t="s">
        <v>145</v>
      </c>
      <c r="H2865" s="82" t="s">
        <v>190</v>
      </c>
      <c r="I2865" s="17" t="s">
        <v>31</v>
      </c>
      <c r="J2865" s="17" t="s">
        <v>64</v>
      </c>
      <c r="L2865" s="18">
        <v>44022</v>
      </c>
      <c r="M2865" s="83">
        <v>1286.5596999991701</v>
      </c>
      <c r="N2865" s="84">
        <v>1286.5596999991701</v>
      </c>
      <c r="O2865" s="84"/>
      <c r="P2865" s="85" t="str">
        <f t="shared" si="44"/>
        <v/>
      </c>
      <c r="Q2865" s="18"/>
      <c r="R2865" s="86">
        <v>43511724.501000002</v>
      </c>
      <c r="S2865" s="86"/>
      <c r="T2865" s="15"/>
      <c r="U2865" s="19">
        <v>8.3385295820335194E-3</v>
      </c>
      <c r="V2865" s="51">
        <v>0.87576587357034397</v>
      </c>
      <c r="W2865" s="19">
        <v>4.3648353954267798E-2</v>
      </c>
      <c r="X2865" s="51">
        <v>5.1537526464962902</v>
      </c>
      <c r="Y2865" s="19"/>
      <c r="Z2865" s="51"/>
      <c r="AA2865" s="19"/>
      <c r="AB2865" s="51"/>
      <c r="AC2865" s="19"/>
      <c r="AD2865" s="51"/>
      <c r="AE2865" s="19"/>
      <c r="AF2865" s="87"/>
      <c r="AG2865" s="19">
        <v>6.4858017758524502E-3</v>
      </c>
      <c r="AH2865" s="51">
        <v>-1.15024081424053</v>
      </c>
      <c r="AI2865" s="19"/>
      <c r="AJ2865" s="51"/>
      <c r="AK2865" s="19">
        <v>-5.6490323002435602E-2</v>
      </c>
      <c r="AL2865" s="19">
        <v>-0.13025636099613599</v>
      </c>
      <c r="AM2865" s="51">
        <v>7.77898189325788</v>
      </c>
      <c r="AN2865" s="15"/>
      <c r="AO2865" s="22">
        <v>3.30416991509992E-2</v>
      </c>
      <c r="AP2865" s="22">
        <v>-4.3469646882877001E-2</v>
      </c>
      <c r="AQ2865" s="22">
        <v>7.13349598900095E-2</v>
      </c>
      <c r="AR2865" s="22">
        <v>-0.107396543648065</v>
      </c>
      <c r="AS2865" s="20"/>
      <c r="AT2865" s="20"/>
      <c r="AU2865" s="20"/>
      <c r="AV2865" s="21"/>
      <c r="AW2865" s="15"/>
      <c r="AX2865" s="25"/>
      <c r="AY2865" s="26"/>
      <c r="AZ2865" s="26"/>
      <c r="BA2865" s="26"/>
      <c r="BB2865" s="85"/>
      <c r="BC2865" s="88">
        <v>-23.465055181935899</v>
      </c>
      <c r="BD2865" s="18">
        <v>43881</v>
      </c>
      <c r="BE2865" s="18">
        <v>43913</v>
      </c>
      <c r="BF2865" s="20"/>
      <c r="BG2865" s="18"/>
    </row>
    <row r="2866" spans="2:59" x14ac:dyDescent="0.25">
      <c r="B2866" s="14" t="s">
        <v>8802</v>
      </c>
      <c r="C2866" s="14" t="s">
        <v>8803</v>
      </c>
      <c r="D2866" s="14" t="s">
        <v>8804</v>
      </c>
      <c r="E2866" s="16" t="s">
        <v>36</v>
      </c>
      <c r="F2866" s="16" t="s">
        <v>28</v>
      </c>
      <c r="G2866" s="81" t="s">
        <v>145</v>
      </c>
      <c r="H2866" s="82" t="s">
        <v>1222</v>
      </c>
      <c r="I2866" s="17" t="s">
        <v>31</v>
      </c>
      <c r="J2866" s="17" t="s">
        <v>8805</v>
      </c>
      <c r="L2866" s="18">
        <v>43825</v>
      </c>
      <c r="M2866" s="83"/>
      <c r="N2866" s="84"/>
      <c r="O2866" s="84">
        <v>1585.9923000000399</v>
      </c>
      <c r="P2866" s="85">
        <f t="shared" si="44"/>
        <v>0</v>
      </c>
      <c r="Q2866" s="18">
        <v>43747</v>
      </c>
      <c r="R2866" s="86"/>
      <c r="S2866" s="86">
        <v>676741065.86899996</v>
      </c>
      <c r="T2866" s="15"/>
      <c r="U2866" s="19"/>
      <c r="V2866" s="51"/>
      <c r="W2866" s="19"/>
      <c r="X2866" s="51"/>
      <c r="Y2866" s="19"/>
      <c r="Z2866" s="51"/>
      <c r="AA2866" s="19"/>
      <c r="AB2866" s="51"/>
      <c r="AC2866" s="19"/>
      <c r="AD2866" s="51"/>
      <c r="AE2866" s="19"/>
      <c r="AF2866" s="87"/>
      <c r="AG2866" s="19"/>
      <c r="AH2866" s="51"/>
      <c r="AI2866" s="19"/>
      <c r="AJ2866" s="51"/>
      <c r="AK2866" s="19"/>
      <c r="AL2866" s="19"/>
      <c r="AM2866" s="51"/>
      <c r="AN2866" s="15"/>
      <c r="AO2866" s="22">
        <v>2.09230030104663E-2</v>
      </c>
      <c r="AP2866" s="22">
        <v>-3.4485229516576503E-2</v>
      </c>
      <c r="AQ2866" s="22">
        <v>1.3917008436692401E-2</v>
      </c>
      <c r="AR2866" s="22">
        <v>-2.8011879492623799E-2</v>
      </c>
      <c r="AS2866" s="20"/>
      <c r="AT2866" s="20"/>
      <c r="AU2866" s="20"/>
      <c r="AV2866" s="21"/>
      <c r="AW2866" s="15"/>
      <c r="AX2866" s="25"/>
      <c r="AY2866" s="26"/>
      <c r="AZ2866" s="26"/>
      <c r="BA2866" s="26"/>
      <c r="BB2866" s="85"/>
      <c r="BC2866" s="88">
        <v>-8.5000160466879606</v>
      </c>
      <c r="BD2866" s="18">
        <v>43747</v>
      </c>
      <c r="BE2866" s="18">
        <v>43783</v>
      </c>
      <c r="BF2866" s="20"/>
      <c r="BG2866" s="18"/>
    </row>
    <row r="2867" spans="2:59" x14ac:dyDescent="0.25">
      <c r="B2867" s="14" t="s">
        <v>8806</v>
      </c>
      <c r="C2867" s="14" t="s">
        <v>8807</v>
      </c>
      <c r="D2867" s="14" t="s">
        <v>8804</v>
      </c>
      <c r="E2867" s="16" t="s">
        <v>43</v>
      </c>
      <c r="F2867" s="16" t="s">
        <v>28</v>
      </c>
      <c r="G2867" s="81" t="s">
        <v>145</v>
      </c>
      <c r="H2867" s="82" t="s">
        <v>1222</v>
      </c>
      <c r="I2867" s="17" t="s">
        <v>31</v>
      </c>
      <c r="J2867" s="17" t="s">
        <v>8808</v>
      </c>
      <c r="L2867" s="18">
        <v>43825</v>
      </c>
      <c r="M2867" s="83"/>
      <c r="N2867" s="84"/>
      <c r="O2867" s="84">
        <v>2136.2479000017001</v>
      </c>
      <c r="P2867" s="85">
        <f t="shared" si="44"/>
        <v>0</v>
      </c>
      <c r="Q2867" s="18">
        <v>43747</v>
      </c>
      <c r="R2867" s="86"/>
      <c r="S2867" s="86">
        <v>14340784.0460469</v>
      </c>
      <c r="T2867" s="15"/>
      <c r="U2867" s="19"/>
      <c r="V2867" s="51"/>
      <c r="W2867" s="19"/>
      <c r="X2867" s="51"/>
      <c r="Y2867" s="19"/>
      <c r="Z2867" s="51"/>
      <c r="AA2867" s="19"/>
      <c r="AB2867" s="51"/>
      <c r="AC2867" s="19"/>
      <c r="AD2867" s="51"/>
      <c r="AE2867" s="19"/>
      <c r="AF2867" s="87"/>
      <c r="AG2867" s="19"/>
      <c r="AH2867" s="51"/>
      <c r="AI2867" s="19"/>
      <c r="AJ2867" s="51"/>
      <c r="AK2867" s="19"/>
      <c r="AL2867" s="19"/>
      <c r="AM2867" s="51"/>
      <c r="AN2867" s="15"/>
      <c r="AO2867" s="22">
        <v>2.0940022184731798E-2</v>
      </c>
      <c r="AP2867" s="22">
        <v>-3.4469106235519603E-2</v>
      </c>
      <c r="AQ2867" s="22">
        <v>1.43575415859232E-2</v>
      </c>
      <c r="AR2867" s="22">
        <v>-2.75081561931074E-2</v>
      </c>
      <c r="AS2867" s="20"/>
      <c r="AT2867" s="20"/>
      <c r="AU2867" s="20"/>
      <c r="AV2867" s="21"/>
      <c r="AW2867" s="15"/>
      <c r="AX2867" s="25"/>
      <c r="AY2867" s="26"/>
      <c r="AZ2867" s="26"/>
      <c r="BA2867" s="26"/>
      <c r="BB2867" s="85"/>
      <c r="BC2867" s="88">
        <v>-8.44493281896575</v>
      </c>
      <c r="BD2867" s="18">
        <v>43747</v>
      </c>
      <c r="BE2867" s="18">
        <v>43783</v>
      </c>
      <c r="BF2867" s="20"/>
      <c r="BG2867" s="18"/>
    </row>
    <row r="2868" spans="2:59" x14ac:dyDescent="0.25">
      <c r="B2868" s="14" t="s">
        <v>8809</v>
      </c>
      <c r="C2868" s="14" t="s">
        <v>8810</v>
      </c>
      <c r="D2868" s="14" t="s">
        <v>8804</v>
      </c>
      <c r="E2868" s="16" t="s">
        <v>213</v>
      </c>
      <c r="F2868" s="16" t="s">
        <v>28</v>
      </c>
      <c r="G2868" s="81" t="s">
        <v>145</v>
      </c>
      <c r="H2868" s="82" t="s">
        <v>1222</v>
      </c>
      <c r="I2868" s="17" t="s">
        <v>31</v>
      </c>
      <c r="J2868" s="17" t="s">
        <v>8811</v>
      </c>
      <c r="L2868" s="18">
        <v>43825</v>
      </c>
      <c r="M2868" s="83"/>
      <c r="N2868" s="84"/>
      <c r="O2868" s="84">
        <v>1004.14589999989</v>
      </c>
      <c r="P2868" s="85">
        <f t="shared" si="44"/>
        <v>0</v>
      </c>
      <c r="Q2868" s="18">
        <v>43825</v>
      </c>
      <c r="R2868" s="86"/>
      <c r="S2868" s="86">
        <v>7727.2730413208001</v>
      </c>
      <c r="T2868" s="15"/>
      <c r="U2868" s="19"/>
      <c r="V2868" s="51"/>
      <c r="W2868" s="19"/>
      <c r="X2868" s="51"/>
      <c r="Y2868" s="19"/>
      <c r="Z2868" s="51"/>
      <c r="AA2868" s="19"/>
      <c r="AB2868" s="51"/>
      <c r="AC2868" s="19"/>
      <c r="AD2868" s="51"/>
      <c r="AE2868" s="19"/>
      <c r="AF2868" s="87"/>
      <c r="AG2868" s="19"/>
      <c r="AH2868" s="51"/>
      <c r="AI2868" s="19"/>
      <c r="AJ2868" s="51"/>
      <c r="AK2868" s="19"/>
      <c r="AL2868" s="19"/>
      <c r="AM2868" s="51"/>
      <c r="AN2868" s="15"/>
      <c r="AO2868" s="22">
        <v>3.4952336900460098E-3</v>
      </c>
      <c r="AP2868" s="22">
        <v>0</v>
      </c>
      <c r="AQ2868" s="22">
        <v>3.4952336900460098E-3</v>
      </c>
      <c r="AR2868" s="22">
        <v>0</v>
      </c>
      <c r="AS2868" s="20"/>
      <c r="AT2868" s="20"/>
      <c r="AU2868" s="20"/>
      <c r="AV2868" s="21"/>
      <c r="AW2868" s="15"/>
      <c r="AX2868" s="25"/>
      <c r="AY2868" s="26"/>
      <c r="AZ2868" s="26"/>
      <c r="BA2868" s="26"/>
      <c r="BB2868" s="85"/>
      <c r="BC2868" s="88">
        <v>0</v>
      </c>
      <c r="BD2868" s="18">
        <v>43762</v>
      </c>
      <c r="BE2868" s="18"/>
      <c r="BF2868" s="20"/>
      <c r="BG2868" s="18"/>
    </row>
    <row r="2869" spans="2:59" x14ac:dyDescent="0.25">
      <c r="B2869" s="14" t="s">
        <v>8812</v>
      </c>
      <c r="C2869" s="14" t="s">
        <v>8813</v>
      </c>
      <c r="D2869" s="14" t="s">
        <v>8804</v>
      </c>
      <c r="E2869" s="16" t="s">
        <v>516</v>
      </c>
      <c r="F2869" s="16" t="s">
        <v>28</v>
      </c>
      <c r="G2869" s="81" t="s">
        <v>145</v>
      </c>
      <c r="H2869" s="82" t="s">
        <v>1222</v>
      </c>
      <c r="I2869" s="17" t="s">
        <v>31</v>
      </c>
      <c r="J2869" s="17" t="s">
        <v>8814</v>
      </c>
      <c r="L2869" s="18">
        <v>43825</v>
      </c>
      <c r="M2869" s="83"/>
      <c r="N2869" s="84"/>
      <c r="O2869" s="84">
        <v>2318.5346000008299</v>
      </c>
      <c r="P2869" s="85">
        <f t="shared" si="44"/>
        <v>0</v>
      </c>
      <c r="Q2869" s="18">
        <v>43747</v>
      </c>
      <c r="R2869" s="86"/>
      <c r="S2869" s="86">
        <v>6646468.3418124998</v>
      </c>
      <c r="T2869" s="15"/>
      <c r="U2869" s="19"/>
      <c r="V2869" s="51"/>
      <c r="W2869" s="19"/>
      <c r="X2869" s="51"/>
      <c r="Y2869" s="19"/>
      <c r="Z2869" s="51"/>
      <c r="AA2869" s="19"/>
      <c r="AB2869" s="51"/>
      <c r="AC2869" s="19"/>
      <c r="AD2869" s="51"/>
      <c r="AE2869" s="19"/>
      <c r="AF2869" s="87"/>
      <c r="AG2869" s="19"/>
      <c r="AH2869" s="51"/>
      <c r="AI2869" s="19"/>
      <c r="AJ2869" s="51"/>
      <c r="AK2869" s="19"/>
      <c r="AL2869" s="19"/>
      <c r="AM2869" s="51"/>
      <c r="AN2869" s="15"/>
      <c r="AO2869" s="22">
        <v>2.09512438759702E-2</v>
      </c>
      <c r="AP2869" s="22">
        <v>-3.4458525866284603E-2</v>
      </c>
      <c r="AQ2869" s="22">
        <v>1.46465800262376E-2</v>
      </c>
      <c r="AR2869" s="22">
        <v>-2.7177870567356901E-2</v>
      </c>
      <c r="AS2869" s="20"/>
      <c r="AT2869" s="20"/>
      <c r="AU2869" s="20"/>
      <c r="AV2869" s="21"/>
      <c r="AW2869" s="15"/>
      <c r="AX2869" s="25"/>
      <c r="AY2869" s="26"/>
      <c r="AZ2869" s="26"/>
      <c r="BA2869" s="26"/>
      <c r="BB2869" s="85"/>
      <c r="BC2869" s="88">
        <v>-8.4088199504185503</v>
      </c>
      <c r="BD2869" s="18">
        <v>43747</v>
      </c>
      <c r="BE2869" s="18">
        <v>43783</v>
      </c>
      <c r="BF2869" s="20"/>
      <c r="BG2869" s="18"/>
    </row>
    <row r="2870" spans="2:59" x14ac:dyDescent="0.25">
      <c r="B2870" s="14" t="s">
        <v>8815</v>
      </c>
      <c r="C2870" s="14" t="s">
        <v>8816</v>
      </c>
      <c r="D2870" s="14" t="s">
        <v>8817</v>
      </c>
      <c r="E2870" s="16" t="s">
        <v>36</v>
      </c>
      <c r="F2870" s="16" t="s">
        <v>6563</v>
      </c>
      <c r="G2870" s="81" t="s">
        <v>115</v>
      </c>
      <c r="H2870" s="82" t="s">
        <v>173</v>
      </c>
      <c r="I2870" s="17" t="s">
        <v>31</v>
      </c>
      <c r="J2870" s="17" t="s">
        <v>8818</v>
      </c>
      <c r="L2870" s="18">
        <v>44022</v>
      </c>
      <c r="M2870" s="83">
        <v>1375.36280000024</v>
      </c>
      <c r="N2870" s="84">
        <v>1375.36280000024</v>
      </c>
      <c r="O2870" s="84">
        <v>1460.6164999995401</v>
      </c>
      <c r="P2870" s="85">
        <f t="shared" si="44"/>
        <v>0.94163170140873598</v>
      </c>
      <c r="Q2870" s="18">
        <v>43747</v>
      </c>
      <c r="R2870" s="86">
        <v>1036789.743</v>
      </c>
      <c r="S2870" s="86">
        <v>1058402.9573720701</v>
      </c>
      <c r="T2870" s="15"/>
      <c r="U2870" s="19">
        <v>-5.9011394569097298E-4</v>
      </c>
      <c r="V2870" s="51">
        <v>-1.70984792021045E-2</v>
      </c>
      <c r="W2870" s="19">
        <v>1.3889272837332101E-2</v>
      </c>
      <c r="X2870" s="51">
        <v>2.17784453479908</v>
      </c>
      <c r="Y2870" s="19">
        <v>-3.69831047191838E-3</v>
      </c>
      <c r="Z2870" s="51">
        <v>18.961842411052199</v>
      </c>
      <c r="AA2870" s="19">
        <v>-1.7525507418213199E-2</v>
      </c>
      <c r="AB2870" s="51">
        <v>18.8241161613259</v>
      </c>
      <c r="AC2870" s="19">
        <v>3.5619762604255797E-2</v>
      </c>
      <c r="AD2870" s="51">
        <v>27.847831758670502</v>
      </c>
      <c r="AE2870" s="19">
        <v>3.0501311162879598E-2</v>
      </c>
      <c r="AF2870" s="87">
        <v>20.8273631648917</v>
      </c>
      <c r="AG2870" s="19">
        <v>-1.0716023734858E-4</v>
      </c>
      <c r="AH2870" s="51">
        <v>-1.8095370155606401</v>
      </c>
      <c r="AI2870" s="19">
        <v>-2.7181270497749202E-3</v>
      </c>
      <c r="AJ2870" s="51">
        <v>13.4551045020198</v>
      </c>
      <c r="AK2870" s="19">
        <v>0.37536279999942102</v>
      </c>
      <c r="AL2870" s="19">
        <v>2.0109496404984401E-2</v>
      </c>
      <c r="AM2870" s="51">
        <v>-93.263256394304307</v>
      </c>
      <c r="AN2870" s="15"/>
      <c r="AO2870" s="22">
        <v>2.3817223249352499E-2</v>
      </c>
      <c r="AP2870" s="22">
        <v>-3.9586468994457398E-2</v>
      </c>
      <c r="AQ2870" s="22">
        <v>3.2280524686939302E-2</v>
      </c>
      <c r="AR2870" s="22">
        <v>-4.9246857765902E-2</v>
      </c>
      <c r="AS2870" s="20">
        <v>7</v>
      </c>
      <c r="AT2870" s="20">
        <v>5</v>
      </c>
      <c r="AU2870" s="20">
        <v>7</v>
      </c>
      <c r="AV2870" s="21">
        <v>5</v>
      </c>
      <c r="AW2870" s="15"/>
      <c r="AX2870" s="25">
        <v>6.7294276919055804E-2</v>
      </c>
      <c r="AY2870" s="26">
        <v>-0.58203962839979795</v>
      </c>
      <c r="AZ2870" s="26">
        <v>0.595027795751776</v>
      </c>
      <c r="BA2870" s="26">
        <v>-0.75429250309571205</v>
      </c>
      <c r="BB2870" s="85">
        <v>6.9152619355281799E-3</v>
      </c>
      <c r="BC2870" s="88">
        <v>-9.8170669713290408</v>
      </c>
      <c r="BD2870" s="18">
        <v>43747</v>
      </c>
      <c r="BE2870" s="18">
        <v>43809</v>
      </c>
      <c r="BF2870" s="20"/>
      <c r="BG2870" s="18"/>
    </row>
    <row r="2871" spans="2:59" x14ac:dyDescent="0.25">
      <c r="B2871" s="14" t="s">
        <v>8819</v>
      </c>
      <c r="C2871" s="14" t="s">
        <v>8820</v>
      </c>
      <c r="D2871" s="14" t="s">
        <v>8817</v>
      </c>
      <c r="E2871" s="16" t="s">
        <v>43</v>
      </c>
      <c r="F2871" s="16" t="s">
        <v>6563</v>
      </c>
      <c r="G2871" s="81" t="s">
        <v>115</v>
      </c>
      <c r="H2871" s="82" t="s">
        <v>173</v>
      </c>
      <c r="I2871" s="17" t="s">
        <v>31</v>
      </c>
      <c r="J2871" s="17" t="s">
        <v>8821</v>
      </c>
      <c r="L2871" s="18">
        <v>44022</v>
      </c>
      <c r="M2871" s="83">
        <v>1317.07320000045</v>
      </c>
      <c r="N2871" s="84">
        <v>1317.07320000045</v>
      </c>
      <c r="O2871" s="84">
        <v>1400.9083999991401</v>
      </c>
      <c r="P2871" s="85">
        <f t="shared" si="44"/>
        <v>0.94015654414040095</v>
      </c>
      <c r="Q2871" s="18">
        <v>43747</v>
      </c>
      <c r="R2871" s="86">
        <v>539.76700000000005</v>
      </c>
      <c r="S2871" s="86">
        <v>654.71260919570898</v>
      </c>
      <c r="T2871" s="15"/>
      <c r="U2871" s="19">
        <v>-5.9437427353259398E-4</v>
      </c>
      <c r="V2871" s="51">
        <v>-1.7524511986266599E-2</v>
      </c>
      <c r="W2871" s="19">
        <v>1.37078471634595E-2</v>
      </c>
      <c r="X2871" s="51">
        <v>2.1597019674118201</v>
      </c>
      <c r="Y2871" s="19">
        <v>-4.7185958555928699E-3</v>
      </c>
      <c r="Z2871" s="51">
        <v>18.8598138726957</v>
      </c>
      <c r="AA2871" s="19">
        <v>-1.9566854268305199E-2</v>
      </c>
      <c r="AB2871" s="51">
        <v>18.619981476338602</v>
      </c>
      <c r="AC2871" s="19">
        <v>3.1363775537101901E-2</v>
      </c>
      <c r="AD2871" s="51">
        <v>27.422233051969702</v>
      </c>
      <c r="AE2871" s="19">
        <v>2.3846524531109001E-2</v>
      </c>
      <c r="AF2871" s="87">
        <v>20.1618845017219</v>
      </c>
      <c r="AG2871" s="19">
        <v>-1.6488391611346699E-4</v>
      </c>
      <c r="AH2871" s="51">
        <v>-1.8153093834371199</v>
      </c>
      <c r="AI2871" s="19">
        <v>-3.7909057446086098E-3</v>
      </c>
      <c r="AJ2871" s="51">
        <v>13.3478266325401</v>
      </c>
      <c r="AK2871" s="19">
        <v>0.31707319999986799</v>
      </c>
      <c r="AL2871" s="19">
        <v>1.7353569608530999E-2</v>
      </c>
      <c r="AM2871" s="51">
        <v>-99.092216394259594</v>
      </c>
      <c r="AN2871" s="15"/>
      <c r="AO2871" s="22">
        <v>2.3812105442630099E-2</v>
      </c>
      <c r="AP2871" s="22">
        <v>-3.95915161034281E-2</v>
      </c>
      <c r="AQ2871" s="22">
        <v>3.2075336337584297E-2</v>
      </c>
      <c r="AR2871" s="22">
        <v>-4.94078411520604E-2</v>
      </c>
      <c r="AS2871" s="20">
        <v>7</v>
      </c>
      <c r="AT2871" s="20">
        <v>5</v>
      </c>
      <c r="AU2871" s="20">
        <v>7</v>
      </c>
      <c r="AV2871" s="21">
        <v>5</v>
      </c>
      <c r="AW2871" s="15"/>
      <c r="AX2871" s="25">
        <v>6.7291514792741494E-2</v>
      </c>
      <c r="AY2871" s="26">
        <v>-0.61014434806747897</v>
      </c>
      <c r="AZ2871" s="26">
        <v>0.58790730834698501</v>
      </c>
      <c r="BA2871" s="26">
        <v>-0.79005990681162097</v>
      </c>
      <c r="BB2871" s="85">
        <v>6.9149375627694104E-3</v>
      </c>
      <c r="BC2871" s="88">
        <v>-9.8497089459124307</v>
      </c>
      <c r="BD2871" s="18">
        <v>43747</v>
      </c>
      <c r="BE2871" s="18">
        <v>43809</v>
      </c>
      <c r="BF2871" s="20"/>
      <c r="BG2871" s="18"/>
    </row>
    <row r="2872" spans="2:59" x14ac:dyDescent="0.25">
      <c r="B2872" s="14" t="s">
        <v>8822</v>
      </c>
      <c r="C2872" s="14" t="s">
        <v>8823</v>
      </c>
      <c r="D2872" s="14" t="s">
        <v>8817</v>
      </c>
      <c r="E2872" s="16" t="s">
        <v>257</v>
      </c>
      <c r="F2872" s="16" t="s">
        <v>6563</v>
      </c>
      <c r="G2872" s="81" t="s">
        <v>115</v>
      </c>
      <c r="H2872" s="82" t="s">
        <v>173</v>
      </c>
      <c r="I2872" s="17" t="s">
        <v>31</v>
      </c>
      <c r="J2872" s="17" t="s">
        <v>8824</v>
      </c>
      <c r="L2872" s="18">
        <v>44022</v>
      </c>
      <c r="M2872" s="83">
        <v>1386.94529999979</v>
      </c>
      <c r="N2872" s="84">
        <v>1386.94529999979</v>
      </c>
      <c r="O2872" s="84">
        <v>1463.53119999915</v>
      </c>
      <c r="P2872" s="85">
        <f t="shared" si="44"/>
        <v>0.94767046988857873</v>
      </c>
      <c r="Q2872" s="18">
        <v>43747</v>
      </c>
      <c r="R2872" s="86">
        <v>216922.47</v>
      </c>
      <c r="S2872" s="86">
        <v>269507.08692724601</v>
      </c>
      <c r="T2872" s="15"/>
      <c r="U2872" s="19">
        <v>-5.6689620214456205E-4</v>
      </c>
      <c r="V2872" s="51">
        <v>-1.47767048474634E-2</v>
      </c>
      <c r="W2872" s="19">
        <v>1.45959813835361E-2</v>
      </c>
      <c r="X2872" s="51">
        <v>2.24851538941948</v>
      </c>
      <c r="Y2872" s="19">
        <v>5.2206660257070304E-4</v>
      </c>
      <c r="Z2872" s="51">
        <v>19.383880118519301</v>
      </c>
      <c r="AA2872" s="19">
        <v>-9.1271065721230098E-3</v>
      </c>
      <c r="AB2872" s="51">
        <v>19.663956245960399</v>
      </c>
      <c r="AC2872" s="19">
        <v>5.3388871216156999E-2</v>
      </c>
      <c r="AD2872" s="51">
        <v>29.624742619867899</v>
      </c>
      <c r="AE2872" s="19">
        <v>5.7131160623612197E-2</v>
      </c>
      <c r="AF2872" s="87">
        <v>23.490348110965002</v>
      </c>
      <c r="AG2872" s="19">
        <v>1.25182825286174E-4</v>
      </c>
      <c r="AH2872" s="51">
        <v>-1.78630270929716</v>
      </c>
      <c r="AI2872" s="19">
        <v>1.7392815443599799E-3</v>
      </c>
      <c r="AJ2872" s="51">
        <v>13.900845361437</v>
      </c>
      <c r="AK2872" s="19">
        <v>0.38694530000095301</v>
      </c>
      <c r="AL2872" s="19">
        <v>2.0644045911467401E-2</v>
      </c>
      <c r="AM2872" s="51">
        <v>-92.105006394092896</v>
      </c>
      <c r="AN2872" s="15"/>
      <c r="AO2872" s="22">
        <v>2.3841078807890902E-2</v>
      </c>
      <c r="AP2872" s="22">
        <v>-3.9564122495903603E-2</v>
      </c>
      <c r="AQ2872" s="22">
        <v>3.3026102439180201E-2</v>
      </c>
      <c r="AR2872" s="22">
        <v>-4.85823998915293E-2</v>
      </c>
      <c r="AS2872" s="20">
        <v>8</v>
      </c>
      <c r="AT2872" s="20">
        <v>4</v>
      </c>
      <c r="AU2872" s="20">
        <v>7</v>
      </c>
      <c r="AV2872" s="21">
        <v>5</v>
      </c>
      <c r="AW2872" s="15"/>
      <c r="AX2872" s="25">
        <v>6.7306020894757193E-2</v>
      </c>
      <c r="AY2872" s="26">
        <v>-0.46644263638927402</v>
      </c>
      <c r="AZ2872" s="26">
        <v>0.62434400477741303</v>
      </c>
      <c r="BA2872" s="26">
        <v>-0.60650414381962003</v>
      </c>
      <c r="BB2872" s="85">
        <v>6.9166364366174101E-3</v>
      </c>
      <c r="BC2872" s="88">
        <v>-9.6867494181351503</v>
      </c>
      <c r="BD2872" s="18">
        <v>43747</v>
      </c>
      <c r="BE2872" s="18">
        <v>43809</v>
      </c>
      <c r="BF2872" s="20"/>
      <c r="BG2872" s="18"/>
    </row>
    <row r="2873" spans="2:59" x14ac:dyDescent="0.25">
      <c r="B2873" s="14" t="s">
        <v>8825</v>
      </c>
      <c r="C2873" s="14" t="s">
        <v>8826</v>
      </c>
      <c r="D2873" s="14" t="s">
        <v>8817</v>
      </c>
      <c r="E2873" s="16" t="s">
        <v>47</v>
      </c>
      <c r="F2873" s="16" t="s">
        <v>6563</v>
      </c>
      <c r="G2873" s="81" t="s">
        <v>115</v>
      </c>
      <c r="H2873" s="82" t="s">
        <v>173</v>
      </c>
      <c r="I2873" s="17" t="s">
        <v>31</v>
      </c>
      <c r="J2873" s="17" t="s">
        <v>8827</v>
      </c>
      <c r="L2873" s="18">
        <v>44022</v>
      </c>
      <c r="M2873" s="83">
        <v>1125.9275000002201</v>
      </c>
      <c r="N2873" s="84">
        <v>1125.9275000002201</v>
      </c>
      <c r="O2873" s="84">
        <v>1198.4203999992501</v>
      </c>
      <c r="P2873" s="85">
        <f t="shared" si="44"/>
        <v>0.93950962450315822</v>
      </c>
      <c r="Q2873" s="18">
        <v>43747</v>
      </c>
      <c r="R2873" s="86">
        <v>1037342.46</v>
      </c>
      <c r="S2873" s="86">
        <v>816995.73612597701</v>
      </c>
      <c r="T2873" s="15"/>
      <c r="U2873" s="19">
        <v>-5.9825945572811201E-4</v>
      </c>
      <c r="V2873" s="51">
        <v>-1.79130302058184E-2</v>
      </c>
      <c r="W2873" s="19">
        <v>1.3640007688081801E-2</v>
      </c>
      <c r="X2873" s="51">
        <v>2.1529180198740501</v>
      </c>
      <c r="Y2873" s="19">
        <v>-5.1835395506714104E-3</v>
      </c>
      <c r="Z2873" s="51">
        <v>18.8133195031842</v>
      </c>
      <c r="AA2873" s="19">
        <v>-2.0472656726269599E-2</v>
      </c>
      <c r="AB2873" s="51">
        <v>18.5294012305385</v>
      </c>
      <c r="AC2873" s="19">
        <v>2.9420087401376801E-2</v>
      </c>
      <c r="AD2873" s="51">
        <v>27.227864238404401</v>
      </c>
      <c r="AE2873" s="19">
        <v>2.1263698377879298E-2</v>
      </c>
      <c r="AF2873" s="87">
        <v>19.903601886384401</v>
      </c>
      <c r="AG2873" s="19">
        <v>-1.89052803762024E-4</v>
      </c>
      <c r="AH2873" s="51">
        <v>-1.81772627220198</v>
      </c>
      <c r="AI2873" s="19">
        <v>-4.2865306659223296E-3</v>
      </c>
      <c r="AJ2873" s="51">
        <v>13.298264140408699</v>
      </c>
      <c r="AK2873" s="19">
        <v>0.12592750000112601</v>
      </c>
      <c r="AL2873" s="19">
        <v>7.6735372022085401E-3</v>
      </c>
      <c r="AM2873" s="51">
        <v>-80.121326014981605</v>
      </c>
      <c r="AN2873" s="15"/>
      <c r="AO2873" s="22">
        <v>2.3808806463421199E-2</v>
      </c>
      <c r="AP2873" s="22">
        <v>-3.9594343719727497E-2</v>
      </c>
      <c r="AQ2873" s="22">
        <v>3.2017539215303301E-2</v>
      </c>
      <c r="AR2873" s="22">
        <v>-4.9481323453655898E-2</v>
      </c>
      <c r="AS2873" s="20">
        <v>7</v>
      </c>
      <c r="AT2873" s="20">
        <v>5</v>
      </c>
      <c r="AU2873" s="20">
        <v>7</v>
      </c>
      <c r="AV2873" s="21">
        <v>5</v>
      </c>
      <c r="AW2873" s="15"/>
      <c r="AX2873" s="25">
        <v>6.7290430963694206E-2</v>
      </c>
      <c r="AY2873" s="26">
        <v>-0.62261658723036795</v>
      </c>
      <c r="AZ2873" s="26">
        <v>0.58473836335724605</v>
      </c>
      <c r="BA2873" s="26">
        <v>-0.80592655328746299</v>
      </c>
      <c r="BB2873" s="85">
        <v>6.9148079224942201E-3</v>
      </c>
      <c r="BC2873" s="88">
        <v>-9.8630080061120697</v>
      </c>
      <c r="BD2873" s="18">
        <v>43747</v>
      </c>
      <c r="BE2873" s="18">
        <v>43809</v>
      </c>
      <c r="BF2873" s="20"/>
      <c r="BG2873" s="18"/>
    </row>
    <row r="2874" spans="2:59" x14ac:dyDescent="0.25">
      <c r="B2874" s="14" t="s">
        <v>8828</v>
      </c>
      <c r="C2874" s="14" t="s">
        <v>8829</v>
      </c>
      <c r="D2874" s="14" t="s">
        <v>8817</v>
      </c>
      <c r="E2874" s="16" t="s">
        <v>6579</v>
      </c>
      <c r="F2874" s="16" t="s">
        <v>6563</v>
      </c>
      <c r="G2874" s="81" t="s">
        <v>115</v>
      </c>
      <c r="H2874" s="82" t="s">
        <v>173</v>
      </c>
      <c r="I2874" s="17" t="s">
        <v>31</v>
      </c>
      <c r="J2874" s="17" t="s">
        <v>8830</v>
      </c>
      <c r="L2874" s="18">
        <v>44022</v>
      </c>
      <c r="M2874" s="83">
        <v>1065.8442000001701</v>
      </c>
      <c r="N2874" s="84">
        <v>1065.8442000001701</v>
      </c>
      <c r="O2874" s="84">
        <v>1123.43119999953</v>
      </c>
      <c r="P2874" s="85">
        <f t="shared" si="44"/>
        <v>0.94874007415907269</v>
      </c>
      <c r="Q2874" s="18">
        <v>43747</v>
      </c>
      <c r="R2874" s="86">
        <v>179231.49900000001</v>
      </c>
      <c r="S2874" s="86">
        <v>142754.14922997999</v>
      </c>
      <c r="T2874" s="15"/>
      <c r="U2874" s="19">
        <v>-5.6280477383552395E-4</v>
      </c>
      <c r="V2874" s="51">
        <v>-1.4367562016559501E-2</v>
      </c>
      <c r="W2874" s="19">
        <v>1.4720742496138001E-2</v>
      </c>
      <c r="X2874" s="51">
        <v>2.2609915006796699</v>
      </c>
      <c r="Y2874" s="19">
        <v>1.26858418661868E-3</v>
      </c>
      <c r="Z2874" s="51">
        <v>19.4585318769095</v>
      </c>
      <c r="AA2874" s="19">
        <v>-7.6377441400836696E-3</v>
      </c>
      <c r="AB2874" s="51">
        <v>19.812892489164401</v>
      </c>
      <c r="AC2874" s="19">
        <v>5.6555806593678398E-2</v>
      </c>
      <c r="AD2874" s="51">
        <v>29.94143615762</v>
      </c>
      <c r="AE2874" s="19"/>
      <c r="AF2874" s="87"/>
      <c r="AG2874" s="19">
        <v>1.66093130246736E-4</v>
      </c>
      <c r="AH2874" s="51">
        <v>-1.7822116788011</v>
      </c>
      <c r="AI2874" s="19">
        <v>2.5279436722485098E-3</v>
      </c>
      <c r="AJ2874" s="51">
        <v>13.979711574225799</v>
      </c>
      <c r="AK2874" s="19">
        <v>6.5844200000356096E-2</v>
      </c>
      <c r="AL2874" s="19">
        <v>2.33907004148932E-2</v>
      </c>
      <c r="AM2874" s="51">
        <v>31.872567647864301</v>
      </c>
      <c r="AN2874" s="15"/>
      <c r="AO2874" s="22">
        <v>2.3845229134167301E-2</v>
      </c>
      <c r="AP2874" s="22">
        <v>-3.9560083019750898E-2</v>
      </c>
      <c r="AQ2874" s="22">
        <v>3.3157628467961303E-2</v>
      </c>
      <c r="AR2874" s="22">
        <v>-4.84649940826785E-2</v>
      </c>
      <c r="AS2874" s="20">
        <v>8</v>
      </c>
      <c r="AT2874" s="20">
        <v>4</v>
      </c>
      <c r="AU2874" s="20">
        <v>7</v>
      </c>
      <c r="AV2874" s="21">
        <v>5</v>
      </c>
      <c r="AW2874" s="15"/>
      <c r="AX2874" s="25">
        <v>6.7308169973257503E-2</v>
      </c>
      <c r="AY2874" s="26">
        <v>-0.445950589976292</v>
      </c>
      <c r="AZ2874" s="26">
        <v>0.62954099415856002</v>
      </c>
      <c r="BA2874" s="26">
        <v>-0.58019915746262996</v>
      </c>
      <c r="BB2874" s="85">
        <v>6.9168872086902396E-3</v>
      </c>
      <c r="BC2874" s="88">
        <v>-9.6637337470892799</v>
      </c>
      <c r="BD2874" s="18">
        <v>43747</v>
      </c>
      <c r="BE2874" s="18">
        <v>43809</v>
      </c>
      <c r="BF2874" s="20"/>
      <c r="BG2874" s="18"/>
    </row>
    <row r="2875" spans="2:59" x14ac:dyDescent="0.25">
      <c r="B2875" s="14" t="s">
        <v>8831</v>
      </c>
      <c r="C2875" s="14" t="s">
        <v>8832</v>
      </c>
      <c r="D2875" s="14" t="s">
        <v>8817</v>
      </c>
      <c r="E2875" s="16" t="s">
        <v>59</v>
      </c>
      <c r="F2875" s="16" t="s">
        <v>6563</v>
      </c>
      <c r="G2875" s="81" t="s">
        <v>115</v>
      </c>
      <c r="H2875" s="82" t="s">
        <v>173</v>
      </c>
      <c r="I2875" s="17" t="s">
        <v>31</v>
      </c>
      <c r="J2875" s="17" t="s">
        <v>8833</v>
      </c>
      <c r="L2875" s="18">
        <v>44022</v>
      </c>
      <c r="M2875" s="83">
        <v>1291.0616999995</v>
      </c>
      <c r="N2875" s="84">
        <v>1291.0616999995</v>
      </c>
      <c r="O2875" s="84">
        <v>1356.7291000001101</v>
      </c>
      <c r="P2875" s="85">
        <f t="shared" si="44"/>
        <v>0.95159873846547205</v>
      </c>
      <c r="Q2875" s="18">
        <v>43747</v>
      </c>
      <c r="R2875" s="86">
        <v>1279573.7239999999</v>
      </c>
      <c r="S2875" s="86">
        <v>1228826.9649199201</v>
      </c>
      <c r="T2875" s="15"/>
      <c r="U2875" s="19">
        <v>-5.51953836293251E-4</v>
      </c>
      <c r="V2875" s="51">
        <v>-1.32824682623323E-2</v>
      </c>
      <c r="W2875" s="19">
        <v>1.5053522842208599E-2</v>
      </c>
      <c r="X2875" s="51">
        <v>2.2942695352867299</v>
      </c>
      <c r="Y2875" s="19">
        <v>3.2624286304780998E-3</v>
      </c>
      <c r="Z2875" s="51">
        <v>19.6579163213028</v>
      </c>
      <c r="AA2875" s="19">
        <v>-3.6543532669384101E-3</v>
      </c>
      <c r="AB2875" s="51">
        <v>20.2112315764534</v>
      </c>
      <c r="AC2875" s="19">
        <v>6.5049293503761901E-2</v>
      </c>
      <c r="AD2875" s="51">
        <v>30.790784848621101</v>
      </c>
      <c r="AE2875" s="19">
        <v>7.4744535610079793E-2</v>
      </c>
      <c r="AF2875" s="87">
        <v>25.2516856096045</v>
      </c>
      <c r="AG2875" s="19">
        <v>2.7543061332835399E-4</v>
      </c>
      <c r="AH2875" s="51">
        <v>-1.77127793049294</v>
      </c>
      <c r="AI2875" s="19">
        <v>4.6342473488039104E-3</v>
      </c>
      <c r="AJ2875" s="51">
        <v>14.1903419418813</v>
      </c>
      <c r="AK2875" s="19">
        <v>0.29106169999984599</v>
      </c>
      <c r="AL2875" s="19">
        <v>3.7757635573143503E-2</v>
      </c>
      <c r="AM2875" s="51">
        <v>20.869575365417401</v>
      </c>
      <c r="AN2875" s="15"/>
      <c r="AO2875" s="22">
        <v>2.3856508430981201E-2</v>
      </c>
      <c r="AP2875" s="22">
        <v>-3.9549650636217799E-2</v>
      </c>
      <c r="AQ2875" s="22">
        <v>3.35088142583118E-2</v>
      </c>
      <c r="AR2875" s="22">
        <v>-4.8152197053277598E-2</v>
      </c>
      <c r="AS2875" s="20">
        <v>8</v>
      </c>
      <c r="AT2875" s="20">
        <v>4</v>
      </c>
      <c r="AU2875" s="20">
        <v>7</v>
      </c>
      <c r="AV2875" s="21">
        <v>5</v>
      </c>
      <c r="AW2875" s="15"/>
      <c r="AX2875" s="25">
        <v>6.73143007392355E-2</v>
      </c>
      <c r="AY2875" s="26">
        <v>-0.391149809413946</v>
      </c>
      <c r="AZ2875" s="26">
        <v>0.64344059576706103</v>
      </c>
      <c r="BA2875" s="26">
        <v>-0.50969784923745498</v>
      </c>
      <c r="BB2875" s="85">
        <v>6.9175967093360697E-3</v>
      </c>
      <c r="BC2875" s="88">
        <v>-9.6023222321818995</v>
      </c>
      <c r="BD2875" s="18">
        <v>43747</v>
      </c>
      <c r="BE2875" s="18">
        <v>43809</v>
      </c>
      <c r="BF2875" s="20"/>
      <c r="BG2875" s="18"/>
    </row>
    <row r="2876" spans="2:59" x14ac:dyDescent="0.25">
      <c r="B2876" s="14" t="s">
        <v>8834</v>
      </c>
      <c r="C2876" s="14" t="s">
        <v>8835</v>
      </c>
      <c r="D2876" s="14" t="s">
        <v>8817</v>
      </c>
      <c r="E2876" s="16" t="s">
        <v>135</v>
      </c>
      <c r="F2876" s="16" t="s">
        <v>6563</v>
      </c>
      <c r="G2876" s="81" t="s">
        <v>115</v>
      </c>
      <c r="H2876" s="82" t="s">
        <v>173</v>
      </c>
      <c r="I2876" s="17" t="s">
        <v>31</v>
      </c>
      <c r="J2876" s="17" t="s">
        <v>64</v>
      </c>
      <c r="L2876" s="18">
        <v>44022</v>
      </c>
      <c r="M2876" s="83">
        <v>1045.16139999963</v>
      </c>
      <c r="N2876" s="84">
        <v>1045.16139999963</v>
      </c>
      <c r="O2876" s="84">
        <v>1104.11930000037</v>
      </c>
      <c r="P2876" s="85">
        <f t="shared" si="44"/>
        <v>0.94660187535828766</v>
      </c>
      <c r="Q2876" s="18">
        <v>43747</v>
      </c>
      <c r="R2876" s="86">
        <v>52424.953000000001</v>
      </c>
      <c r="S2876" s="86">
        <v>52678.455735656702</v>
      </c>
      <c r="T2876" s="15"/>
      <c r="U2876" s="19">
        <v>-5.7097312674159195E-4</v>
      </c>
      <c r="V2876" s="51">
        <v>-1.51843973071664E-2</v>
      </c>
      <c r="W2876" s="19">
        <v>1.4471309599684901E-2</v>
      </c>
      <c r="X2876" s="51">
        <v>2.23604821103436</v>
      </c>
      <c r="Y2876" s="19">
        <v>-2.24030023673549E-4</v>
      </c>
      <c r="Z2876" s="51">
        <v>19.309270455880299</v>
      </c>
      <c r="AA2876" s="19">
        <v>-1.06144205337841E-2</v>
      </c>
      <c r="AB2876" s="51">
        <v>19.5152248497761</v>
      </c>
      <c r="AC2876" s="19"/>
      <c r="AD2876" s="51"/>
      <c r="AE2876" s="19"/>
      <c r="AF2876" s="87"/>
      <c r="AG2876" s="19">
        <v>8.4108916780678596E-5</v>
      </c>
      <c r="AH2876" s="51">
        <v>-1.79041010014771</v>
      </c>
      <c r="AI2876" s="19">
        <v>9.5128361135721196E-4</v>
      </c>
      <c r="AJ2876" s="51">
        <v>13.822045568129401</v>
      </c>
      <c r="AK2876" s="19">
        <v>4.5161399999415201E-2</v>
      </c>
      <c r="AL2876" s="19">
        <v>2.5157612773909901E-2</v>
      </c>
      <c r="AM2876" s="51">
        <v>25.7060887111002</v>
      </c>
      <c r="AN2876" s="15"/>
      <c r="AO2876" s="22">
        <v>2.3836909684177999E-2</v>
      </c>
      <c r="AP2876" s="22">
        <v>-3.9568047673128597E-2</v>
      </c>
      <c r="AQ2876" s="22">
        <v>3.2894367843255203E-2</v>
      </c>
      <c r="AR2876" s="22">
        <v>-4.8699676343894702E-2</v>
      </c>
      <c r="AS2876" s="20">
        <v>8</v>
      </c>
      <c r="AT2876" s="20">
        <v>4</v>
      </c>
      <c r="AU2876" s="20">
        <v>7</v>
      </c>
      <c r="AV2876" s="21">
        <v>5</v>
      </c>
      <c r="AW2876" s="15"/>
      <c r="AX2876" s="25">
        <v>6.7303860772517501E-2</v>
      </c>
      <c r="AY2876" s="26">
        <v>-0.48690967574520999</v>
      </c>
      <c r="AZ2876" s="26">
        <v>0.619153261270185</v>
      </c>
      <c r="BA2876" s="26">
        <v>-0.63274523213567602</v>
      </c>
      <c r="BB2876" s="85">
        <v>6.9163848474090598E-3</v>
      </c>
      <c r="BC2876" s="88">
        <v>-9.7097750216344103</v>
      </c>
      <c r="BD2876" s="18">
        <v>43747</v>
      </c>
      <c r="BE2876" s="18">
        <v>43809</v>
      </c>
      <c r="BF2876" s="20"/>
      <c r="BG2876" s="18"/>
    </row>
    <row r="2877" spans="2:59" x14ac:dyDescent="0.25">
      <c r="B2877" s="14" t="s">
        <v>8836</v>
      </c>
      <c r="C2877" s="14" t="s">
        <v>8837</v>
      </c>
      <c r="D2877" s="14" t="s">
        <v>8838</v>
      </c>
      <c r="E2877" s="16" t="s">
        <v>36</v>
      </c>
      <c r="F2877" s="16" t="s">
        <v>6563</v>
      </c>
      <c r="G2877" s="81" t="s">
        <v>38</v>
      </c>
      <c r="H2877" s="82" t="s">
        <v>39</v>
      </c>
      <c r="I2877" s="17" t="s">
        <v>31</v>
      </c>
      <c r="J2877" s="17" t="s">
        <v>8839</v>
      </c>
      <c r="L2877" s="18">
        <v>44022</v>
      </c>
      <c r="M2877" s="83">
        <v>899.292899999768</v>
      </c>
      <c r="N2877" s="84">
        <v>899.292899999768</v>
      </c>
      <c r="O2877" s="84">
        <v>1224.9195000007701</v>
      </c>
      <c r="P2877" s="85">
        <f t="shared" si="44"/>
        <v>0.73416489818245412</v>
      </c>
      <c r="Q2877" s="18">
        <v>43756</v>
      </c>
      <c r="R2877" s="86">
        <v>1900986.5630000001</v>
      </c>
      <c r="S2877" s="86">
        <v>2193162.06321094</v>
      </c>
      <c r="T2877" s="15"/>
      <c r="U2877" s="19">
        <v>-7.6112980150355703E-4</v>
      </c>
      <c r="V2877" s="51">
        <v>-3.4200064783362898E-2</v>
      </c>
      <c r="W2877" s="19">
        <v>-1.1176553054610801E-2</v>
      </c>
      <c r="X2877" s="51">
        <v>-0.32873805439521703</v>
      </c>
      <c r="Y2877" s="19">
        <v>-0.23427607609482901</v>
      </c>
      <c r="Z2877" s="51">
        <v>-4.0959341512352703</v>
      </c>
      <c r="AA2877" s="19">
        <v>-0.25906737160141302</v>
      </c>
      <c r="AB2877" s="51">
        <v>-5.3300702569831602</v>
      </c>
      <c r="AC2877" s="19">
        <v>-0.33701224528078499</v>
      </c>
      <c r="AD2877" s="51">
        <v>-9.41536902982625</v>
      </c>
      <c r="AE2877" s="19">
        <v>-0.33523779758426803</v>
      </c>
      <c r="AF2877" s="87">
        <v>-15.746547709830301</v>
      </c>
      <c r="AG2877" s="19">
        <v>1.6781952988821999E-2</v>
      </c>
      <c r="AH2877" s="51">
        <v>-0.120625692943577</v>
      </c>
      <c r="AI2877" s="19">
        <v>-0.18212894435244401</v>
      </c>
      <c r="AJ2877" s="51">
        <v>-4.4859772282507002</v>
      </c>
      <c r="AK2877" s="19">
        <v>-0.10070710000043601</v>
      </c>
      <c r="AL2877" s="19">
        <v>-6.9669701360908203E-3</v>
      </c>
      <c r="AM2877" s="51">
        <v>-110.194841698627</v>
      </c>
      <c r="AN2877" s="15"/>
      <c r="AO2877" s="22">
        <v>7.6954102833042298E-2</v>
      </c>
      <c r="AP2877" s="22">
        <v>-0.14249264004596601</v>
      </c>
      <c r="AQ2877" s="22">
        <v>0.131582863277872</v>
      </c>
      <c r="AR2877" s="22">
        <v>-0.159918023931823</v>
      </c>
      <c r="AS2877" s="20">
        <v>5</v>
      </c>
      <c r="AT2877" s="20">
        <v>7</v>
      </c>
      <c r="AU2877" s="20">
        <v>2</v>
      </c>
      <c r="AV2877" s="21">
        <v>10</v>
      </c>
      <c r="AW2877" s="15"/>
      <c r="AX2877" s="25">
        <v>0.34036144961544801</v>
      </c>
      <c r="AY2877" s="26">
        <v>-0.63091969642937296</v>
      </c>
      <c r="AZ2877" s="26">
        <v>-1.9795607131472901</v>
      </c>
      <c r="BA2877" s="26">
        <v>-0.82384354186160602</v>
      </c>
      <c r="BB2877" s="85">
        <v>3.4468838265966001E-2</v>
      </c>
      <c r="BC2877" s="88">
        <v>-45.6686990451417</v>
      </c>
      <c r="BD2877" s="18">
        <v>43756</v>
      </c>
      <c r="BE2877" s="18">
        <v>43908</v>
      </c>
      <c r="BF2877" s="20"/>
      <c r="BG2877" s="18"/>
    </row>
    <row r="2878" spans="2:59" x14ac:dyDescent="0.25">
      <c r="B2878" s="14" t="s">
        <v>8840</v>
      </c>
      <c r="C2878" s="14" t="s">
        <v>8841</v>
      </c>
      <c r="D2878" s="14" t="s">
        <v>8838</v>
      </c>
      <c r="E2878" s="16" t="s">
        <v>43</v>
      </c>
      <c r="F2878" s="16" t="s">
        <v>6563</v>
      </c>
      <c r="G2878" s="81" t="s">
        <v>38</v>
      </c>
      <c r="H2878" s="82" t="s">
        <v>39</v>
      </c>
      <c r="I2878" s="17" t="s">
        <v>31</v>
      </c>
      <c r="J2878" s="17" t="s">
        <v>8842</v>
      </c>
      <c r="L2878" s="18">
        <v>44022</v>
      </c>
      <c r="M2878" s="83">
        <v>894.46200000029103</v>
      </c>
      <c r="N2878" s="84">
        <v>894.46200000029103</v>
      </c>
      <c r="O2878" s="84">
        <v>1223.2265000007999</v>
      </c>
      <c r="P2878" s="85">
        <f t="shared" si="44"/>
        <v>0.73123170565688866</v>
      </c>
      <c r="Q2878" s="18">
        <v>43756</v>
      </c>
      <c r="R2878" s="86">
        <v>6362.7120000000004</v>
      </c>
      <c r="S2878" s="86">
        <v>7629.9126513442998</v>
      </c>
      <c r="T2878" s="15"/>
      <c r="U2878" s="19">
        <v>-7.7628849157918001E-4</v>
      </c>
      <c r="V2878" s="51">
        <v>-3.5715933790925199E-2</v>
      </c>
      <c r="W2878" s="19">
        <v>-1.16235576633699E-2</v>
      </c>
      <c r="X2878" s="51">
        <v>-0.37343851527111799</v>
      </c>
      <c r="Y2878" s="19">
        <v>-0.23636892639944601</v>
      </c>
      <c r="Z2878" s="51">
        <v>-4.3052191816968799</v>
      </c>
      <c r="AA2878" s="19">
        <v>-0.26313846162898702</v>
      </c>
      <c r="AB2878" s="51">
        <v>-5.7371792597405102</v>
      </c>
      <c r="AC2878" s="19">
        <v>-0.34427154894394302</v>
      </c>
      <c r="AD2878" s="51">
        <v>-10.141299396142101</v>
      </c>
      <c r="AE2878" s="19">
        <v>-0.346123348232941</v>
      </c>
      <c r="AF2878" s="87">
        <v>-16.835102774697599</v>
      </c>
      <c r="AG2878" s="19">
        <v>1.6629098854536999E-2</v>
      </c>
      <c r="AH2878" s="51">
        <v>-0.13591110637207701</v>
      </c>
      <c r="AI2878" s="19">
        <v>-0.18448722125147499</v>
      </c>
      <c r="AJ2878" s="51">
        <v>-4.72180491815379</v>
      </c>
      <c r="AK2878" s="19">
        <v>-0.105537999999797</v>
      </c>
      <c r="AL2878" s="19">
        <v>-7.3192097734135998E-3</v>
      </c>
      <c r="AM2878" s="51">
        <v>-110.67793169862099</v>
      </c>
      <c r="AN2878" s="15"/>
      <c r="AO2878" s="22">
        <v>7.6937726946198395E-2</v>
      </c>
      <c r="AP2878" s="22">
        <v>-0.14253124170412801</v>
      </c>
      <c r="AQ2878" s="22">
        <v>0.13107275864065701</v>
      </c>
      <c r="AR2878" s="22">
        <v>-0.16030980470997699</v>
      </c>
      <c r="AS2878" s="20">
        <v>5</v>
      </c>
      <c r="AT2878" s="20">
        <v>7</v>
      </c>
      <c r="AU2878" s="20">
        <v>1</v>
      </c>
      <c r="AV2878" s="21">
        <v>11</v>
      </c>
      <c r="AW2878" s="15"/>
      <c r="AX2878" s="25">
        <v>0.340382328740088</v>
      </c>
      <c r="AY2878" s="26">
        <v>-0.64309080667408103</v>
      </c>
      <c r="AZ2878" s="26">
        <v>-2.1273123155224298</v>
      </c>
      <c r="BA2878" s="26">
        <v>-0.83927159240101901</v>
      </c>
      <c r="BB2878" s="85">
        <v>3.4470067673864797E-2</v>
      </c>
      <c r="BC2878" s="88">
        <v>-45.792843762028497</v>
      </c>
      <c r="BD2878" s="18">
        <v>43756</v>
      </c>
      <c r="BE2878" s="18">
        <v>43908</v>
      </c>
      <c r="BF2878" s="20"/>
      <c r="BG2878" s="18"/>
    </row>
    <row r="2879" spans="2:59" x14ac:dyDescent="0.25">
      <c r="B2879" s="14" t="s">
        <v>8843</v>
      </c>
      <c r="C2879" s="14" t="s">
        <v>8844</v>
      </c>
      <c r="D2879" s="14" t="s">
        <v>8838</v>
      </c>
      <c r="E2879" s="16" t="s">
        <v>257</v>
      </c>
      <c r="F2879" s="16" t="s">
        <v>6563</v>
      </c>
      <c r="G2879" s="81" t="s">
        <v>38</v>
      </c>
      <c r="H2879" s="82" t="s">
        <v>39</v>
      </c>
      <c r="I2879" s="17" t="s">
        <v>31</v>
      </c>
      <c r="J2879" s="17" t="s">
        <v>8845</v>
      </c>
      <c r="L2879" s="18">
        <v>44022</v>
      </c>
      <c r="M2879" s="83">
        <v>996.72640000004299</v>
      </c>
      <c r="N2879" s="84">
        <v>996.72640000004299</v>
      </c>
      <c r="O2879" s="84">
        <v>1348.77400000021</v>
      </c>
      <c r="P2879" s="85">
        <f t="shared" si="44"/>
        <v>0.73898696149235366</v>
      </c>
      <c r="Q2879" s="18">
        <v>43756</v>
      </c>
      <c r="R2879" s="86">
        <v>378654.99900000001</v>
      </c>
      <c r="S2879" s="86">
        <v>480754.867057617</v>
      </c>
      <c r="T2879" s="15"/>
      <c r="U2879" s="19">
        <v>-7.36570077606302E-4</v>
      </c>
      <c r="V2879" s="51">
        <v>-3.1744092393637402E-2</v>
      </c>
      <c r="W2879" s="19">
        <v>-1.04467723913331E-2</v>
      </c>
      <c r="X2879" s="51">
        <v>-0.25575998806743899</v>
      </c>
      <c r="Y2879" s="19">
        <v>-0.230841282395995</v>
      </c>
      <c r="Z2879" s="51">
        <v>-3.7524547813518399</v>
      </c>
      <c r="AA2879" s="19">
        <v>-0.25235952070943302</v>
      </c>
      <c r="AB2879" s="51">
        <v>-4.6592851677851304</v>
      </c>
      <c r="AC2879" s="19">
        <v>-0.32496164363983598</v>
      </c>
      <c r="AD2879" s="51">
        <v>-8.2103088657313492</v>
      </c>
      <c r="AE2879" s="19">
        <v>-0.31703534726431798</v>
      </c>
      <c r="AF2879" s="87">
        <v>-13.926302677835301</v>
      </c>
      <c r="AG2879" s="19">
        <v>1.7032055200616E-2</v>
      </c>
      <c r="AH2879" s="51">
        <v>-9.5615471764176604E-2</v>
      </c>
      <c r="AI2879" s="19">
        <v>-0.17825797613564601</v>
      </c>
      <c r="AJ2879" s="51">
        <v>-4.0988804065709701</v>
      </c>
      <c r="AK2879" s="19">
        <v>-3.2736000002842E-3</v>
      </c>
      <c r="AL2879" s="19">
        <v>-2.1594647296296901E-4</v>
      </c>
      <c r="AM2879" s="51">
        <v>-100.451491698623</v>
      </c>
      <c r="AN2879" s="15"/>
      <c r="AO2879" s="22">
        <v>7.6980550866210307E-2</v>
      </c>
      <c r="AP2879" s="22">
        <v>-0.14242939339601399</v>
      </c>
      <c r="AQ2879" s="22">
        <v>0.13241799408206101</v>
      </c>
      <c r="AR2879" s="22">
        <v>-0.159277348648175</v>
      </c>
      <c r="AS2879" s="20">
        <v>5</v>
      </c>
      <c r="AT2879" s="20">
        <v>7</v>
      </c>
      <c r="AU2879" s="20">
        <v>3</v>
      </c>
      <c r="AV2879" s="21">
        <v>9</v>
      </c>
      <c r="AW2879" s="15"/>
      <c r="AX2879" s="25">
        <v>0.34032766173186202</v>
      </c>
      <c r="AY2879" s="26">
        <v>-0.61086570339921298</v>
      </c>
      <c r="AZ2879" s="26">
        <v>-1.73644838011933</v>
      </c>
      <c r="BA2879" s="26">
        <v>-0.79837968959691397</v>
      </c>
      <c r="BB2879" s="85">
        <v>3.44668631466266E-2</v>
      </c>
      <c r="BC2879" s="88">
        <v>-45.464948167733397</v>
      </c>
      <c r="BD2879" s="18">
        <v>43756</v>
      </c>
      <c r="BE2879" s="18">
        <v>43908</v>
      </c>
      <c r="BF2879" s="20"/>
      <c r="BG2879" s="18"/>
    </row>
    <row r="2880" spans="2:59" x14ac:dyDescent="0.25">
      <c r="B2880" s="14" t="s">
        <v>8846</v>
      </c>
      <c r="C2880" s="14" t="s">
        <v>8847</v>
      </c>
      <c r="D2880" s="14" t="s">
        <v>8838</v>
      </c>
      <c r="E2880" s="16" t="s">
        <v>47</v>
      </c>
      <c r="F2880" s="16" t="s">
        <v>6563</v>
      </c>
      <c r="G2880" s="81" t="s">
        <v>38</v>
      </c>
      <c r="H2880" s="82" t="s">
        <v>39</v>
      </c>
      <c r="I2880" s="17" t="s">
        <v>31</v>
      </c>
      <c r="J2880" s="17" t="s">
        <v>8848</v>
      </c>
      <c r="L2880" s="18">
        <v>44022</v>
      </c>
      <c r="M2880" s="83">
        <v>820.99359999969602</v>
      </c>
      <c r="N2880" s="84">
        <v>820.99359999969602</v>
      </c>
      <c r="O2880" s="84">
        <v>1126.0232999995401</v>
      </c>
      <c r="P2880" s="85">
        <f t="shared" si="44"/>
        <v>0.72910889144126179</v>
      </c>
      <c r="Q2880" s="18">
        <v>43756</v>
      </c>
      <c r="R2880" s="86">
        <v>794406.84</v>
      </c>
      <c r="S2880" s="86">
        <v>1236346.8306738299</v>
      </c>
      <c r="T2880" s="15"/>
      <c r="U2880" s="19">
        <v>-7.86962468737329E-4</v>
      </c>
      <c r="V2880" s="51">
        <v>-3.6783331506740097E-2</v>
      </c>
      <c r="W2880" s="19">
        <v>-1.1946276416892899E-2</v>
      </c>
      <c r="X2880" s="51">
        <v>-0.40571039062342601</v>
      </c>
      <c r="Y2880" s="19">
        <v>-0.237885180797894</v>
      </c>
      <c r="Z2880" s="51">
        <v>-4.4568446215416797</v>
      </c>
      <c r="AA2880" s="19">
        <v>-0.26608281207067203</v>
      </c>
      <c r="AB2880" s="51">
        <v>-6.0316143039090102</v>
      </c>
      <c r="AC2880" s="19">
        <v>-0.34949946723529102</v>
      </c>
      <c r="AD2880" s="51">
        <v>-10.6640912252769</v>
      </c>
      <c r="AE2880" s="19">
        <v>-0.35392591825511799</v>
      </c>
      <c r="AF2880" s="87">
        <v>-17.615359776915302</v>
      </c>
      <c r="AG2880" s="19">
        <v>1.6518114778591601E-2</v>
      </c>
      <c r="AH2880" s="51">
        <v>-0.14700951396662301</v>
      </c>
      <c r="AI2880" s="19">
        <v>-0.186195467857178</v>
      </c>
      <c r="AJ2880" s="51">
        <v>-4.8926295787241498</v>
      </c>
      <c r="AK2880" s="19">
        <v>-0.180972067039984</v>
      </c>
      <c r="AL2880" s="19">
        <v>-1.30630514595396E-2</v>
      </c>
      <c r="AM2880" s="51">
        <v>-118.221338402596</v>
      </c>
      <c r="AN2880" s="15"/>
      <c r="AO2880" s="22">
        <v>7.6926147554331706E-2</v>
      </c>
      <c r="AP2880" s="22">
        <v>-0.14255938520640499</v>
      </c>
      <c r="AQ2880" s="22">
        <v>0.13070202081871701</v>
      </c>
      <c r="AR2880" s="22">
        <v>-0.16059379524173001</v>
      </c>
      <c r="AS2880" s="20">
        <v>5</v>
      </c>
      <c r="AT2880" s="20">
        <v>7</v>
      </c>
      <c r="AU2880" s="20">
        <v>1</v>
      </c>
      <c r="AV2880" s="21">
        <v>11</v>
      </c>
      <c r="AW2880" s="15"/>
      <c r="AX2880" s="25">
        <v>0.34039757421472999</v>
      </c>
      <c r="AY2880" s="26">
        <v>-0.65189509215906605</v>
      </c>
      <c r="AZ2880" s="26">
        <v>-2.2342465266701801</v>
      </c>
      <c r="BA2880" s="26">
        <v>-0.850419632910416</v>
      </c>
      <c r="BB2880" s="85">
        <v>3.4470970125948998E-2</v>
      </c>
      <c r="BC2880" s="88">
        <v>-45.882958194532002</v>
      </c>
      <c r="BD2880" s="18">
        <v>43756</v>
      </c>
      <c r="BE2880" s="18">
        <v>43908</v>
      </c>
      <c r="BF2880" s="20"/>
      <c r="BG2880" s="18"/>
    </row>
    <row r="2881" spans="2:59" x14ac:dyDescent="0.25">
      <c r="B2881" s="14" t="s">
        <v>8849</v>
      </c>
      <c r="C2881" s="14" t="s">
        <v>8850</v>
      </c>
      <c r="D2881" s="14" t="s">
        <v>8838</v>
      </c>
      <c r="E2881" s="16" t="s">
        <v>2549</v>
      </c>
      <c r="F2881" s="16" t="s">
        <v>6563</v>
      </c>
      <c r="G2881" s="81" t="s">
        <v>38</v>
      </c>
      <c r="H2881" s="82" t="s">
        <v>39</v>
      </c>
      <c r="I2881" s="17" t="s">
        <v>31</v>
      </c>
      <c r="J2881" s="17" t="s">
        <v>8851</v>
      </c>
      <c r="L2881" s="18">
        <v>44022</v>
      </c>
      <c r="M2881" s="83">
        <v>662.163999999873</v>
      </c>
      <c r="N2881" s="84">
        <v>662.163999999873</v>
      </c>
      <c r="O2881" s="84">
        <v>891.81419999990601</v>
      </c>
      <c r="P2881" s="85">
        <f t="shared" si="44"/>
        <v>0.74249098074457975</v>
      </c>
      <c r="Q2881" s="18">
        <v>43756</v>
      </c>
      <c r="R2881" s="86">
        <v>1534.5509999999999</v>
      </c>
      <c r="S2881" s="86">
        <v>1252.1608697319</v>
      </c>
      <c r="T2881" s="15"/>
      <c r="U2881" s="19">
        <v>-7.1894197844812901E-4</v>
      </c>
      <c r="V2881" s="51">
        <v>-2.9981282477820101E-2</v>
      </c>
      <c r="W2881" s="19">
        <v>-9.9158831308159296E-3</v>
      </c>
      <c r="X2881" s="51">
        <v>-0.20267106201572499</v>
      </c>
      <c r="Y2881" s="19">
        <v>-0.228353390011762</v>
      </c>
      <c r="Z2881" s="51">
        <v>-3.5036655429285002</v>
      </c>
      <c r="AA2881" s="19">
        <v>-0.24747925369767501</v>
      </c>
      <c r="AB2881" s="51">
        <v>-4.1712584666092898</v>
      </c>
      <c r="AC2881" s="19">
        <v>-0.31611520336271498</v>
      </c>
      <c r="AD2881" s="51">
        <v>-7.3256648380192901</v>
      </c>
      <c r="AE2881" s="19"/>
      <c r="AF2881" s="87"/>
      <c r="AG2881" s="19">
        <v>1.72135344364506E-2</v>
      </c>
      <c r="AH2881" s="51">
        <v>-7.7467548180720797E-2</v>
      </c>
      <c r="AI2881" s="19">
        <v>-0.17545260425220499</v>
      </c>
      <c r="AJ2881" s="51">
        <v>-3.8183432182267998</v>
      </c>
      <c r="AK2881" s="19">
        <v>-0.33783599999966102</v>
      </c>
      <c r="AL2881" s="19">
        <v>-0.132646106671018</v>
      </c>
      <c r="AM2881" s="51">
        <v>-9.97527595618158</v>
      </c>
      <c r="AN2881" s="15"/>
      <c r="AO2881" s="22">
        <v>7.6999987584713395E-2</v>
      </c>
      <c r="AP2881" s="22">
        <v>-0.14238408215081999</v>
      </c>
      <c r="AQ2881" s="22">
        <v>0.13301831760327301</v>
      </c>
      <c r="AR2881" s="22">
        <v>-0.15881636644189701</v>
      </c>
      <c r="AS2881" s="20">
        <v>5</v>
      </c>
      <c r="AT2881" s="20">
        <v>7</v>
      </c>
      <c r="AU2881" s="20">
        <v>3</v>
      </c>
      <c r="AV2881" s="21">
        <v>9</v>
      </c>
      <c r="AW2881" s="15"/>
      <c r="AX2881" s="25">
        <v>0.34030334586626798</v>
      </c>
      <c r="AY2881" s="26">
        <v>-0.59627617535261401</v>
      </c>
      <c r="AZ2881" s="26">
        <v>-1.5598192893685301</v>
      </c>
      <c r="BA2881" s="26">
        <v>-0.77982149065610395</v>
      </c>
      <c r="BB2881" s="85">
        <v>3.4465446462709201E-2</v>
      </c>
      <c r="BC2881" s="88">
        <v>-45.317040253430598</v>
      </c>
      <c r="BD2881" s="18">
        <v>43756</v>
      </c>
      <c r="BE2881" s="18">
        <v>43908</v>
      </c>
      <c r="BF2881" s="20"/>
      <c r="BG2881" s="18"/>
    </row>
    <row r="2882" spans="2:59" x14ac:dyDescent="0.25">
      <c r="B2882" s="14" t="s">
        <v>8852</v>
      </c>
      <c r="C2882" s="14" t="s">
        <v>8853</v>
      </c>
      <c r="D2882" s="14" t="s">
        <v>8838</v>
      </c>
      <c r="E2882" s="16" t="s">
        <v>6579</v>
      </c>
      <c r="F2882" s="16" t="s">
        <v>6563</v>
      </c>
      <c r="G2882" s="81" t="s">
        <v>38</v>
      </c>
      <c r="H2882" s="82" t="s">
        <v>39</v>
      </c>
      <c r="I2882" s="17" t="s">
        <v>31</v>
      </c>
      <c r="J2882" s="17" t="s">
        <v>8854</v>
      </c>
      <c r="L2882" s="18">
        <v>44022</v>
      </c>
      <c r="M2882" s="83">
        <v>784.79270000010695</v>
      </c>
      <c r="N2882" s="84">
        <v>784.79270000010695</v>
      </c>
      <c r="O2882" s="84">
        <v>1057.74430000037</v>
      </c>
      <c r="P2882" s="85">
        <f t="shared" si="44"/>
        <v>0.74194935392214589</v>
      </c>
      <c r="Q2882" s="18">
        <v>43756</v>
      </c>
      <c r="R2882" s="86">
        <v>60022.993999999999</v>
      </c>
      <c r="S2882" s="86">
        <v>82939.874126464798</v>
      </c>
      <c r="T2882" s="15"/>
      <c r="U2882" s="19">
        <v>-7.2158046441472801E-4</v>
      </c>
      <c r="V2882" s="51">
        <v>-3.024513107448E-2</v>
      </c>
      <c r="W2882" s="19">
        <v>-1.00006256934648E-2</v>
      </c>
      <c r="X2882" s="51">
        <v>-0.211145318280614</v>
      </c>
      <c r="Y2882" s="19">
        <v>-0.228734676757886</v>
      </c>
      <c r="Z2882" s="51">
        <v>-3.5417942175408799</v>
      </c>
      <c r="AA2882" s="19">
        <v>-0.248230360147427</v>
      </c>
      <c r="AB2882" s="51">
        <v>-4.2463691115845004</v>
      </c>
      <c r="AC2882" s="19">
        <v>-0.31748966397659401</v>
      </c>
      <c r="AD2882" s="51">
        <v>-7.4631108994071802</v>
      </c>
      <c r="AE2882" s="19">
        <v>-0.30566707629797701</v>
      </c>
      <c r="AF2882" s="87">
        <v>-12.7894755812013</v>
      </c>
      <c r="AG2882" s="19">
        <v>1.7184855107188899E-2</v>
      </c>
      <c r="AH2882" s="51">
        <v>-8.0335481106885695E-2</v>
      </c>
      <c r="AI2882" s="19">
        <v>-0.175883337262494</v>
      </c>
      <c r="AJ2882" s="51">
        <v>-3.8614165192557302</v>
      </c>
      <c r="AK2882" s="19">
        <v>-0.21520729999989299</v>
      </c>
      <c r="AL2882" s="19">
        <v>-6.3031022903523998E-2</v>
      </c>
      <c r="AM2882" s="51">
        <v>-17.157157814857801</v>
      </c>
      <c r="AN2882" s="15"/>
      <c r="AO2882" s="22">
        <v>7.6996797708488898E-2</v>
      </c>
      <c r="AP2882" s="22">
        <v>-0.14239079228544099</v>
      </c>
      <c r="AQ2882" s="22">
        <v>0.13292884815935399</v>
      </c>
      <c r="AR2882" s="22">
        <v>-0.15888571800955101</v>
      </c>
      <c r="AS2882" s="20">
        <v>5</v>
      </c>
      <c r="AT2882" s="20">
        <v>7</v>
      </c>
      <c r="AU2882" s="20">
        <v>3</v>
      </c>
      <c r="AV2882" s="21">
        <v>9</v>
      </c>
      <c r="AW2882" s="15"/>
      <c r="AX2882" s="25">
        <v>0.34030711697007099</v>
      </c>
      <c r="AY2882" s="26">
        <v>-0.59852164071526204</v>
      </c>
      <c r="AZ2882" s="26">
        <v>-1.5870265453322601</v>
      </c>
      <c r="BA2882" s="26">
        <v>-0.78267920027155902</v>
      </c>
      <c r="BB2882" s="85">
        <v>3.4465667286640397E-2</v>
      </c>
      <c r="BC2882" s="88">
        <v>-45.340050520782803</v>
      </c>
      <c r="BD2882" s="18">
        <v>43756</v>
      </c>
      <c r="BE2882" s="18">
        <v>43908</v>
      </c>
      <c r="BF2882" s="20"/>
      <c r="BG2882" s="18"/>
    </row>
    <row r="2883" spans="2:59" x14ac:dyDescent="0.25">
      <c r="B2883" s="14" t="s">
        <v>8855</v>
      </c>
      <c r="C2883" s="14" t="s">
        <v>8856</v>
      </c>
      <c r="D2883" s="14" t="s">
        <v>8838</v>
      </c>
      <c r="E2883" s="16" t="s">
        <v>59</v>
      </c>
      <c r="F2883" s="16" t="s">
        <v>6563</v>
      </c>
      <c r="G2883" s="81" t="s">
        <v>38</v>
      </c>
      <c r="H2883" s="82" t="s">
        <v>39</v>
      </c>
      <c r="I2883" s="17" t="s">
        <v>31</v>
      </c>
      <c r="J2883" s="17" t="s">
        <v>8857</v>
      </c>
      <c r="L2883" s="18">
        <v>44022</v>
      </c>
      <c r="M2883" s="83">
        <v>889.61079999990795</v>
      </c>
      <c r="N2883" s="84">
        <v>889.61079999990795</v>
      </c>
      <c r="O2883" s="84">
        <v>1192.92840000056</v>
      </c>
      <c r="P2883" s="85">
        <f t="shared" si="44"/>
        <v>0.74573696124552846</v>
      </c>
      <c r="Q2883" s="18">
        <v>43756</v>
      </c>
      <c r="R2883" s="86">
        <v>2046078.8810000001</v>
      </c>
      <c r="S2883" s="86">
        <v>2538166.7073476599</v>
      </c>
      <c r="T2883" s="15"/>
      <c r="U2883" s="19">
        <v>-7.0239793694781795E-4</v>
      </c>
      <c r="V2883" s="51">
        <v>-2.8326878327789001E-2</v>
      </c>
      <c r="W2883" s="19">
        <v>-9.4323256525967701E-3</v>
      </c>
      <c r="X2883" s="51">
        <v>-0.15431531419380901</v>
      </c>
      <c r="Y2883" s="19">
        <v>-0.226045143918891</v>
      </c>
      <c r="Z2883" s="51">
        <v>-3.2728409336414201</v>
      </c>
      <c r="AA2883" s="19">
        <v>-0.24294209079467699</v>
      </c>
      <c r="AB2883" s="51">
        <v>-3.71754217630951</v>
      </c>
      <c r="AC2883" s="19">
        <v>-0.307860211555671</v>
      </c>
      <c r="AD2883" s="51">
        <v>-6.5001656573149402</v>
      </c>
      <c r="AE2883" s="19">
        <v>-0.29092410612793201</v>
      </c>
      <c r="AF2883" s="87">
        <v>-11.3151785641967</v>
      </c>
      <c r="AG2883" s="19">
        <v>1.7379410668581799E-2</v>
      </c>
      <c r="AH2883" s="51">
        <v>-6.0879924967594E-2</v>
      </c>
      <c r="AI2883" s="19">
        <v>-0.17285110096505399</v>
      </c>
      <c r="AJ2883" s="51">
        <v>-3.5581928895116999</v>
      </c>
      <c r="AK2883" s="19">
        <v>-0.110389200000063</v>
      </c>
      <c r="AL2883" s="19">
        <v>-1.6826739246425901E-2</v>
      </c>
      <c r="AM2883" s="51">
        <v>-19.275514634587999</v>
      </c>
      <c r="AN2883" s="15"/>
      <c r="AO2883" s="22">
        <v>7.7017404679281795E-2</v>
      </c>
      <c r="AP2883" s="22">
        <v>-0.14234151326498301</v>
      </c>
      <c r="AQ2883" s="22">
        <v>0.13357891598934701</v>
      </c>
      <c r="AR2883" s="22">
        <v>-0.158386718689144</v>
      </c>
      <c r="AS2883" s="20">
        <v>5</v>
      </c>
      <c r="AT2883" s="20">
        <v>7</v>
      </c>
      <c r="AU2883" s="20">
        <v>3</v>
      </c>
      <c r="AV2883" s="21">
        <v>9</v>
      </c>
      <c r="AW2883" s="15"/>
      <c r="AX2883" s="25">
        <v>0.34028106488054599</v>
      </c>
      <c r="AY2883" s="26">
        <v>-0.58271401039655801</v>
      </c>
      <c r="AZ2883" s="26">
        <v>-1.3959299374946601</v>
      </c>
      <c r="BA2883" s="26">
        <v>-0.76254418965072501</v>
      </c>
      <c r="BB2883" s="85">
        <v>3.4464156080284698E-2</v>
      </c>
      <c r="BC2883" s="88">
        <v>-45.180683098907998</v>
      </c>
      <c r="BD2883" s="18">
        <v>43756</v>
      </c>
      <c r="BE2883" s="18">
        <v>43908</v>
      </c>
      <c r="BF2883" s="20"/>
      <c r="BG2883" s="18"/>
    </row>
    <row r="2884" spans="2:59" x14ac:dyDescent="0.25">
      <c r="B2884" s="14" t="s">
        <v>8858</v>
      </c>
      <c r="C2884" s="14" t="s">
        <v>8859</v>
      </c>
      <c r="D2884" s="14" t="s">
        <v>8838</v>
      </c>
      <c r="E2884" s="16" t="s">
        <v>135</v>
      </c>
      <c r="F2884" s="16" t="s">
        <v>6563</v>
      </c>
      <c r="G2884" s="81" t="s">
        <v>38</v>
      </c>
      <c r="H2884" s="82" t="s">
        <v>39</v>
      </c>
      <c r="I2884" s="17" t="s">
        <v>31</v>
      </c>
      <c r="J2884" s="17" t="s">
        <v>64</v>
      </c>
      <c r="L2884" s="18">
        <v>44022</v>
      </c>
      <c r="M2884" s="83">
        <v>635.62980000022799</v>
      </c>
      <c r="N2884" s="84">
        <v>635.62980000022799</v>
      </c>
      <c r="O2884" s="84">
        <v>858.72180000040703</v>
      </c>
      <c r="P2884" s="85">
        <f t="shared" si="44"/>
        <v>0.74020456916305921</v>
      </c>
      <c r="Q2884" s="18">
        <v>43756</v>
      </c>
      <c r="R2884" s="86">
        <v>160.47200000000001</v>
      </c>
      <c r="S2884" s="86">
        <v>55113.033463623004</v>
      </c>
      <c r="T2884" s="15"/>
      <c r="U2884" s="19">
        <v>-7.2866669052018605E-4</v>
      </c>
      <c r="V2884" s="51">
        <v>-3.09537536850257E-2</v>
      </c>
      <c r="W2884" s="19">
        <v>-1.0265137164424201E-2</v>
      </c>
      <c r="X2884" s="51">
        <v>-0.23759646537655499</v>
      </c>
      <c r="Y2884" s="19">
        <v>-0.23001814508636001</v>
      </c>
      <c r="Z2884" s="51">
        <v>-3.6701410503883398</v>
      </c>
      <c r="AA2884" s="19">
        <v>-0.25065800130221799</v>
      </c>
      <c r="AB2884" s="51">
        <v>-4.4891332270635802</v>
      </c>
      <c r="AC2884" s="19">
        <v>-0.32173138620855801</v>
      </c>
      <c r="AD2884" s="51">
        <v>-7.8872831226035496</v>
      </c>
      <c r="AE2884" s="19"/>
      <c r="AF2884" s="87"/>
      <c r="AG2884" s="19">
        <v>1.7087419653762499E-2</v>
      </c>
      <c r="AH2884" s="51">
        <v>-9.0079026449529906E-2</v>
      </c>
      <c r="AI2884" s="19">
        <v>-0.177309882845439</v>
      </c>
      <c r="AJ2884" s="51">
        <v>-4.0040710775501802</v>
      </c>
      <c r="AK2884" s="19">
        <v>-0.36437020000012099</v>
      </c>
      <c r="AL2884" s="19">
        <v>-0.14647348056503701</v>
      </c>
      <c r="AM2884" s="51">
        <v>-10.5385467104788</v>
      </c>
      <c r="AN2884" s="15"/>
      <c r="AO2884" s="22">
        <v>7.6988808024907499E-2</v>
      </c>
      <c r="AP2884" s="22">
        <v>-0.142417172932328</v>
      </c>
      <c r="AQ2884" s="22">
        <v>0.13256610875949301</v>
      </c>
      <c r="AR2884" s="22">
        <v>-0.159080362617678</v>
      </c>
      <c r="AS2884" s="20">
        <v>5</v>
      </c>
      <c r="AT2884" s="20">
        <v>7</v>
      </c>
      <c r="AU2884" s="20">
        <v>3</v>
      </c>
      <c r="AV2884" s="21">
        <v>9</v>
      </c>
      <c r="AW2884" s="15"/>
      <c r="AX2884" s="25">
        <v>0.34032315212942199</v>
      </c>
      <c r="AY2884" s="26">
        <v>-0.60576722798487004</v>
      </c>
      <c r="AZ2884" s="26">
        <v>-1.6749078445918699</v>
      </c>
      <c r="BA2884" s="26">
        <v>-0.79189619382304999</v>
      </c>
      <c r="BB2884" s="85">
        <v>3.4466753829438E-2</v>
      </c>
      <c r="BC2884" s="88">
        <v>-45.409724080644096</v>
      </c>
      <c r="BD2884" s="18">
        <v>43756</v>
      </c>
      <c r="BE2884" s="18">
        <v>43908</v>
      </c>
      <c r="BF2884" s="20"/>
      <c r="BG2884" s="18"/>
    </row>
    <row r="2885" spans="2:59" x14ac:dyDescent="0.25">
      <c r="B2885" s="14" t="s">
        <v>8860</v>
      </c>
      <c r="C2885" s="14" t="s">
        <v>8861</v>
      </c>
      <c r="D2885" s="14" t="s">
        <v>8862</v>
      </c>
      <c r="E2885" s="16" t="s">
        <v>27</v>
      </c>
      <c r="F2885" s="16" t="s">
        <v>6563</v>
      </c>
      <c r="G2885" s="81" t="s">
        <v>205</v>
      </c>
      <c r="H2885" s="82" t="s">
        <v>704</v>
      </c>
      <c r="I2885" s="17" t="s">
        <v>31</v>
      </c>
      <c r="J2885" s="17" t="s">
        <v>8863</v>
      </c>
      <c r="L2885" s="18">
        <v>44022</v>
      </c>
      <c r="M2885" s="83">
        <v>1809.2893000003</v>
      </c>
      <c r="N2885" s="84">
        <v>1809.2893000003</v>
      </c>
      <c r="O2885" s="84">
        <v>1809.2893000003</v>
      </c>
      <c r="P2885" s="85">
        <f t="shared" si="44"/>
        <v>1</v>
      </c>
      <c r="Q2885" s="18">
        <v>44022</v>
      </c>
      <c r="R2885" s="86">
        <v>15785941.296</v>
      </c>
      <c r="S2885" s="86">
        <v>14332025.9316875</v>
      </c>
      <c r="T2885" s="15"/>
      <c r="U2885" s="19">
        <v>7.7379045251291194E-6</v>
      </c>
      <c r="V2885" s="51">
        <v>4.2686705819505698E-2</v>
      </c>
      <c r="W2885" s="19">
        <v>2.35457118833438E-5</v>
      </c>
      <c r="X2885" s="51">
        <v>0.79127182225420301</v>
      </c>
      <c r="Y2885" s="19">
        <v>5.4422460525529502E-3</v>
      </c>
      <c r="Z2885" s="51">
        <v>19.875898063503001</v>
      </c>
      <c r="AA2885" s="19">
        <v>1.53344296140858E-2</v>
      </c>
      <c r="AB2885" s="51">
        <v>22.110109864559501</v>
      </c>
      <c r="AC2885" s="19">
        <v>4.2675371105360703E-2</v>
      </c>
      <c r="AD2885" s="51">
        <v>28.553392608795502</v>
      </c>
      <c r="AE2885" s="19">
        <v>6.7509504418922006E-2</v>
      </c>
      <c r="AF2885" s="87">
        <v>24.528182490496</v>
      </c>
      <c r="AG2885" s="19">
        <v>4.36637492384762E-6</v>
      </c>
      <c r="AH2885" s="51">
        <v>-1.7983843543333899</v>
      </c>
      <c r="AI2885" s="19">
        <v>5.9166126739000902E-3</v>
      </c>
      <c r="AJ2885" s="51">
        <v>14.318578474383701</v>
      </c>
      <c r="AK2885" s="19">
        <v>0.80923502294928795</v>
      </c>
      <c r="AL2885" s="19">
        <v>3.7732594226326903E-2</v>
      </c>
      <c r="AM2885" s="51">
        <v>-49.8760340992594</v>
      </c>
      <c r="AN2885" s="15"/>
      <c r="AO2885" s="22">
        <v>4.5902814053988501E-4</v>
      </c>
      <c r="AP2885" s="22">
        <v>-5.7481702242512298E-6</v>
      </c>
      <c r="AQ2885" s="22">
        <v>1.92075658924296E-3</v>
      </c>
      <c r="AR2885" s="22">
        <v>4.36637492384762E-6</v>
      </c>
      <c r="AS2885" s="20">
        <v>12</v>
      </c>
      <c r="AT2885" s="20">
        <v>0</v>
      </c>
      <c r="AU2885" s="20">
        <v>7</v>
      </c>
      <c r="AV2885" s="21">
        <v>5</v>
      </c>
      <c r="AW2885" s="15"/>
      <c r="AX2885" s="25">
        <v>9.9446454699091201E-4</v>
      </c>
      <c r="AY2885" s="26">
        <v>-14.6365412652231</v>
      </c>
      <c r="AZ2885" s="26">
        <v>0.69906903470564397</v>
      </c>
      <c r="BA2885" s="26">
        <v>-12.494222482841</v>
      </c>
      <c r="BB2885" s="85">
        <v>1.0275412580711E-4</v>
      </c>
      <c r="BC2885" s="88">
        <v>-1.2048971341496199E-3</v>
      </c>
      <c r="BD2885" s="18">
        <v>44011</v>
      </c>
      <c r="BE2885" s="18">
        <v>44018</v>
      </c>
      <c r="BF2885" s="20">
        <v>9</v>
      </c>
      <c r="BG2885" s="18">
        <v>44022</v>
      </c>
    </row>
    <row r="2886" spans="2:59" x14ac:dyDescent="0.25">
      <c r="B2886" s="14" t="s">
        <v>8864</v>
      </c>
      <c r="C2886" s="14" t="s">
        <v>8865</v>
      </c>
      <c r="D2886" s="14" t="s">
        <v>8866</v>
      </c>
      <c r="E2886" s="16" t="s">
        <v>36</v>
      </c>
      <c r="F2886" s="16" t="s">
        <v>6563</v>
      </c>
      <c r="G2886" s="81" t="s">
        <v>224</v>
      </c>
      <c r="H2886" s="82" t="s">
        <v>225</v>
      </c>
      <c r="I2886" s="17" t="s">
        <v>31</v>
      </c>
      <c r="J2886" s="17" t="s">
        <v>8867</v>
      </c>
      <c r="L2886" s="18">
        <v>44022</v>
      </c>
      <c r="M2886" s="83">
        <v>1567.6370999999299</v>
      </c>
      <c r="N2886" s="84">
        <v>1567.6370999999299</v>
      </c>
      <c r="O2886" s="84">
        <v>1569.5320999994899</v>
      </c>
      <c r="P2886" s="85">
        <f t="shared" si="44"/>
        <v>0.99879263380496608</v>
      </c>
      <c r="Q2886" s="18">
        <v>43984</v>
      </c>
      <c r="R2886" s="86">
        <v>802533.87600000005</v>
      </c>
      <c r="S2886" s="86">
        <v>492479.69016845699</v>
      </c>
      <c r="T2886" s="15"/>
      <c r="U2886" s="19">
        <v>-6.8059589466429302E-5</v>
      </c>
      <c r="V2886" s="51">
        <v>3.5106956420349902E-2</v>
      </c>
      <c r="W2886" s="19">
        <v>3.92847194234491E-4</v>
      </c>
      <c r="X2886" s="51">
        <v>0.82820197048931699</v>
      </c>
      <c r="Y2886" s="19">
        <v>1.0746764022769599E-2</v>
      </c>
      <c r="Z2886" s="51">
        <v>20.406349860539201</v>
      </c>
      <c r="AA2886" s="19">
        <v>2.07255248988076E-2</v>
      </c>
      <c r="AB2886" s="51">
        <v>22.6492193930317</v>
      </c>
      <c r="AC2886" s="19">
        <v>5.1068757955363302E-2</v>
      </c>
      <c r="AD2886" s="51">
        <v>29.392731293803099</v>
      </c>
      <c r="AE2886" s="19">
        <v>7.2976999232196194E-2</v>
      </c>
      <c r="AF2886" s="87">
        <v>25.074931971816099</v>
      </c>
      <c r="AG2886" s="19">
        <v>3.9303871562879099E-4</v>
      </c>
      <c r="AH2886" s="51">
        <v>-1.7595171202629001</v>
      </c>
      <c r="AI2886" s="19">
        <v>1.3217076815635701E-2</v>
      </c>
      <c r="AJ2886" s="51">
        <v>15.0486248885572</v>
      </c>
      <c r="AK2886" s="19">
        <v>0.56763709999911904</v>
      </c>
      <c r="AL2886" s="19">
        <v>3.6549263764754897E-2</v>
      </c>
      <c r="AM2886" s="51">
        <v>25.910066330281602</v>
      </c>
      <c r="AN2886" s="15"/>
      <c r="AO2886" s="22">
        <v>2.8709087418974399E-3</v>
      </c>
      <c r="AP2886" s="22">
        <v>-3.1301370527216901E-3</v>
      </c>
      <c r="AQ2886" s="22">
        <v>7.8046075868769497E-3</v>
      </c>
      <c r="AR2886" s="22">
        <v>-2.05868326338532E-3</v>
      </c>
      <c r="AS2886" s="20">
        <v>7</v>
      </c>
      <c r="AT2886" s="20">
        <v>5</v>
      </c>
      <c r="AU2886" s="20">
        <v>7</v>
      </c>
      <c r="AV2886" s="21">
        <v>5</v>
      </c>
      <c r="AW2886" s="15"/>
      <c r="AX2886" s="25">
        <v>9.1312453001319207E-3</v>
      </c>
      <c r="AY2886" s="26">
        <v>-0.94903058512863903</v>
      </c>
      <c r="AZ2886" s="26">
        <v>0.71770450447093004</v>
      </c>
      <c r="BA2886" s="26">
        <v>-1.2620212106976401</v>
      </c>
      <c r="BB2886" s="85">
        <v>9.4322090777268399E-4</v>
      </c>
      <c r="BC2886" s="88">
        <v>-0.79565949462903496</v>
      </c>
      <c r="BD2886" s="18">
        <v>43753</v>
      </c>
      <c r="BE2886" s="18">
        <v>43783</v>
      </c>
      <c r="BF2886" s="20">
        <v>59</v>
      </c>
      <c r="BG2886" s="18">
        <v>43836</v>
      </c>
    </row>
    <row r="2887" spans="2:59" x14ac:dyDescent="0.25">
      <c r="B2887" s="14" t="s">
        <v>8868</v>
      </c>
      <c r="C2887" s="14" t="s">
        <v>8869</v>
      </c>
      <c r="D2887" s="14" t="s">
        <v>8866</v>
      </c>
      <c r="E2887" s="16" t="s">
        <v>43</v>
      </c>
      <c r="F2887" s="16" t="s">
        <v>6563</v>
      </c>
      <c r="G2887" s="81" t="s">
        <v>224</v>
      </c>
      <c r="H2887" s="82" t="s">
        <v>225</v>
      </c>
      <c r="I2887" s="17" t="s">
        <v>31</v>
      </c>
      <c r="J2887" s="17" t="s">
        <v>8870</v>
      </c>
      <c r="L2887" s="18">
        <v>44022</v>
      </c>
      <c r="M2887" s="83">
        <v>1566.64059999958</v>
      </c>
      <c r="N2887" s="84">
        <v>1566.64059999958</v>
      </c>
      <c r="O2887" s="84">
        <v>1568.6157000009</v>
      </c>
      <c r="P2887" s="85">
        <f t="shared" ref="P2887:P2950" si="45">IFERROR(N2887/O2887,"")</f>
        <v>0.99874086431665898</v>
      </c>
      <c r="Q2887" s="18">
        <v>43984</v>
      </c>
      <c r="R2887" s="86">
        <v>1010744.363</v>
      </c>
      <c r="S2887" s="86">
        <v>383207.02427978499</v>
      </c>
      <c r="T2887" s="15"/>
      <c r="U2887" s="19">
        <v>-6.9443141001101995E-5</v>
      </c>
      <c r="V2887" s="51">
        <v>3.4968601266882601E-2</v>
      </c>
      <c r="W2887" s="19">
        <v>3.5183172076358498E-4</v>
      </c>
      <c r="X2887" s="51">
        <v>0.82410042314222698</v>
      </c>
      <c r="Y2887" s="19">
        <v>1.0495633780010401E-2</v>
      </c>
      <c r="Z2887" s="51">
        <v>20.381236836256001</v>
      </c>
      <c r="AA2887" s="19">
        <v>2.02148517055321E-2</v>
      </c>
      <c r="AB2887" s="51">
        <v>22.5981520737114</v>
      </c>
      <c r="AC2887" s="19">
        <v>5.0017922092592898E-2</v>
      </c>
      <c r="AD2887" s="51">
        <v>29.287647707504199</v>
      </c>
      <c r="AE2887" s="19">
        <v>7.1368704042470199E-2</v>
      </c>
      <c r="AF2887" s="87">
        <v>24.9141024528362</v>
      </c>
      <c r="AG2887" s="19">
        <v>3.7936293665552501E-4</v>
      </c>
      <c r="AH2887" s="51">
        <v>-1.76088469816023</v>
      </c>
      <c r="AI2887" s="19">
        <v>1.29514244636084E-2</v>
      </c>
      <c r="AJ2887" s="51">
        <v>15.022059653361801</v>
      </c>
      <c r="AK2887" s="19">
        <v>0.56664059999980998</v>
      </c>
      <c r="AL2887" s="19">
        <v>3.6496636317679097E-2</v>
      </c>
      <c r="AM2887" s="51">
        <v>25.810416330350598</v>
      </c>
      <c r="AN2887" s="15"/>
      <c r="AO2887" s="22">
        <v>2.8695625442196602E-3</v>
      </c>
      <c r="AP2887" s="22">
        <v>-3.1314904917962801E-3</v>
      </c>
      <c r="AQ2887" s="22">
        <v>7.7633656164835E-3</v>
      </c>
      <c r="AR2887" s="22">
        <v>-2.1010725104133599E-3</v>
      </c>
      <c r="AS2887" s="20">
        <v>7</v>
      </c>
      <c r="AT2887" s="20">
        <v>5</v>
      </c>
      <c r="AU2887" s="20">
        <v>7</v>
      </c>
      <c r="AV2887" s="21">
        <v>5</v>
      </c>
      <c r="AW2887" s="15"/>
      <c r="AX2887" s="25">
        <v>9.1299489886387201E-3</v>
      </c>
      <c r="AY2887" s="26">
        <v>-1.0000246288654999</v>
      </c>
      <c r="AZ2887" s="26">
        <v>0.71595518109279499</v>
      </c>
      <c r="BA2887" s="26">
        <v>-1.32757514784862</v>
      </c>
      <c r="BB2887" s="85">
        <v>9.4308531264005097E-4</v>
      </c>
      <c r="BC2887" s="88">
        <v>-0.79973307372438296</v>
      </c>
      <c r="BD2887" s="18">
        <v>43753</v>
      </c>
      <c r="BE2887" s="18">
        <v>43783</v>
      </c>
      <c r="BF2887" s="20">
        <v>59</v>
      </c>
      <c r="BG2887" s="18">
        <v>43836</v>
      </c>
    </row>
    <row r="2888" spans="2:59" x14ac:dyDescent="0.25">
      <c r="B2888" s="14" t="s">
        <v>8871</v>
      </c>
      <c r="C2888" s="14" t="s">
        <v>8872</v>
      </c>
      <c r="D2888" s="14" t="s">
        <v>8866</v>
      </c>
      <c r="E2888" s="16" t="s">
        <v>257</v>
      </c>
      <c r="F2888" s="16" t="s">
        <v>6563</v>
      </c>
      <c r="G2888" s="81" t="s">
        <v>224</v>
      </c>
      <c r="H2888" s="82" t="s">
        <v>225</v>
      </c>
      <c r="I2888" s="17" t="s">
        <v>31</v>
      </c>
      <c r="J2888" s="17" t="s">
        <v>8873</v>
      </c>
      <c r="L2888" s="18">
        <v>44022</v>
      </c>
      <c r="M2888" s="83">
        <v>1619.7999000009099</v>
      </c>
      <c r="N2888" s="84">
        <v>1619.7999000009099</v>
      </c>
      <c r="O2888" s="84">
        <v>1621.2528000008299</v>
      </c>
      <c r="P2888" s="85">
        <f t="shared" si="45"/>
        <v>0.99910384117768725</v>
      </c>
      <c r="Q2888" s="18">
        <v>43984</v>
      </c>
      <c r="R2888" s="86">
        <v>1216559.01</v>
      </c>
      <c r="S2888" s="86">
        <v>1243050.4751718701</v>
      </c>
      <c r="T2888" s="15"/>
      <c r="U2888" s="19">
        <v>-5.98803535467596E-5</v>
      </c>
      <c r="V2888" s="51">
        <v>3.5924880012316897E-2</v>
      </c>
      <c r="W2888" s="19">
        <v>6.3888183467497605E-4</v>
      </c>
      <c r="X2888" s="51">
        <v>0.85280543453336599</v>
      </c>
      <c r="Y2888" s="19">
        <v>1.22559341616579E-2</v>
      </c>
      <c r="Z2888" s="51">
        <v>20.5572668744135</v>
      </c>
      <c r="AA2888" s="19">
        <v>2.3796798508556101E-2</v>
      </c>
      <c r="AB2888" s="51">
        <v>22.956346754013801</v>
      </c>
      <c r="AC2888" s="19">
        <v>5.7399055365749498E-2</v>
      </c>
      <c r="AD2888" s="51">
        <v>30.0257610348344</v>
      </c>
      <c r="AE2888" s="19">
        <v>8.2682947062567097E-2</v>
      </c>
      <c r="AF2888" s="87">
        <v>26.045526754867801</v>
      </c>
      <c r="AG2888" s="19">
        <v>4.7503728819719998E-4</v>
      </c>
      <c r="AH2888" s="51">
        <v>-1.7513172630060601</v>
      </c>
      <c r="AI2888" s="19">
        <v>1.48131529531383E-2</v>
      </c>
      <c r="AJ2888" s="51">
        <v>15.208232502307499</v>
      </c>
      <c r="AK2888" s="19">
        <v>0.61979990000138097</v>
      </c>
      <c r="AL2888" s="19">
        <v>3.9262010355741901E-2</v>
      </c>
      <c r="AM2888" s="51">
        <v>31.126346330507701</v>
      </c>
      <c r="AN2888" s="15"/>
      <c r="AO2888" s="22">
        <v>2.8791393997380501E-3</v>
      </c>
      <c r="AP2888" s="22">
        <v>-3.1218944222928301E-3</v>
      </c>
      <c r="AQ2888" s="22">
        <v>8.0525021803623496E-3</v>
      </c>
      <c r="AR2888" s="22">
        <v>-1.80436424398067E-3</v>
      </c>
      <c r="AS2888" s="20">
        <v>7</v>
      </c>
      <c r="AT2888" s="20">
        <v>5</v>
      </c>
      <c r="AU2888" s="20">
        <v>7</v>
      </c>
      <c r="AV2888" s="21">
        <v>5</v>
      </c>
      <c r="AW2888" s="15"/>
      <c r="AX2888" s="25">
        <v>9.1393744203742307E-3</v>
      </c>
      <c r="AY2888" s="26">
        <v>-0.64263787196523503</v>
      </c>
      <c r="AZ2888" s="26">
        <v>0.72822687205734804</v>
      </c>
      <c r="BA2888" s="26">
        <v>-0.86331349292777304</v>
      </c>
      <c r="BB2888" s="85">
        <v>9.4407083519854496E-4</v>
      </c>
      <c r="BC2888" s="88">
        <v>-0.77118726014668904</v>
      </c>
      <c r="BD2888" s="18">
        <v>43753</v>
      </c>
      <c r="BE2888" s="18">
        <v>43783</v>
      </c>
      <c r="BF2888" s="20">
        <v>58</v>
      </c>
      <c r="BG2888" s="18">
        <v>43833</v>
      </c>
    </row>
    <row r="2889" spans="2:59" x14ac:dyDescent="0.25">
      <c r="B2889" s="14" t="s">
        <v>8874</v>
      </c>
      <c r="C2889" s="14" t="s">
        <v>8875</v>
      </c>
      <c r="D2889" s="14" t="s">
        <v>8866</v>
      </c>
      <c r="E2889" s="16" t="s">
        <v>47</v>
      </c>
      <c r="F2889" s="16" t="s">
        <v>6563</v>
      </c>
      <c r="G2889" s="81" t="s">
        <v>224</v>
      </c>
      <c r="H2889" s="82" t="s">
        <v>225</v>
      </c>
      <c r="I2889" s="17" t="s">
        <v>31</v>
      </c>
      <c r="J2889" s="17" t="s">
        <v>8876</v>
      </c>
      <c r="L2889" s="18">
        <v>44022</v>
      </c>
      <c r="M2889" s="83">
        <v>1545.99450000003</v>
      </c>
      <c r="N2889" s="84">
        <v>1545.99450000003</v>
      </c>
      <c r="O2889" s="84">
        <v>1548.1042999997701</v>
      </c>
      <c r="P2889" s="85">
        <f t="shared" si="45"/>
        <v>0.99863717192714963</v>
      </c>
      <c r="Q2889" s="18">
        <v>43984</v>
      </c>
      <c r="R2889" s="86">
        <v>6568958.0760000004</v>
      </c>
      <c r="S2889" s="86">
        <v>8273393.3761171903</v>
      </c>
      <c r="T2889" s="15"/>
      <c r="U2889" s="19">
        <v>-7.21813339623623E-5</v>
      </c>
      <c r="V2889" s="51">
        <v>3.4694781970756601E-2</v>
      </c>
      <c r="W2889" s="19">
        <v>2.6986678130924702E-4</v>
      </c>
      <c r="X2889" s="51">
        <v>0.815903929196793</v>
      </c>
      <c r="Y2889" s="19">
        <v>9.9934833633596992E-3</v>
      </c>
      <c r="Z2889" s="51">
        <v>20.331021794583599</v>
      </c>
      <c r="AA2889" s="19">
        <v>1.9194211377907801E-2</v>
      </c>
      <c r="AB2889" s="51">
        <v>22.4960880409635</v>
      </c>
      <c r="AC2889" s="19">
        <v>4.7919367672875503E-2</v>
      </c>
      <c r="AD2889" s="51">
        <v>29.077792265539799</v>
      </c>
      <c r="AE2889" s="19">
        <v>6.8159160704453797E-2</v>
      </c>
      <c r="AF2889" s="87">
        <v>24.593148119049101</v>
      </c>
      <c r="AG2889" s="19">
        <v>3.5200092133891298E-4</v>
      </c>
      <c r="AH2889" s="51">
        <v>-1.7636208996918901</v>
      </c>
      <c r="AI2889" s="19">
        <v>1.24203330087767E-2</v>
      </c>
      <c r="AJ2889" s="51">
        <v>14.9689505078713</v>
      </c>
      <c r="AK2889" s="19">
        <v>0.54599450000037897</v>
      </c>
      <c r="AL2889" s="19">
        <v>3.5399280108322301E-2</v>
      </c>
      <c r="AM2889" s="51">
        <v>23.7458063304075</v>
      </c>
      <c r="AN2889" s="15"/>
      <c r="AO2889" s="22">
        <v>2.8668569266301299E-3</v>
      </c>
      <c r="AP2889" s="22">
        <v>-3.1341807325588901E-3</v>
      </c>
      <c r="AQ2889" s="22">
        <v>7.68081667774823E-3</v>
      </c>
      <c r="AR2889" s="22">
        <v>-2.1857214014744399E-3</v>
      </c>
      <c r="AS2889" s="20">
        <v>7</v>
      </c>
      <c r="AT2889" s="20">
        <v>5</v>
      </c>
      <c r="AU2889" s="20">
        <v>7</v>
      </c>
      <c r="AV2889" s="21">
        <v>5</v>
      </c>
      <c r="AW2889" s="15"/>
      <c r="AX2889" s="25">
        <v>9.1275700703226902E-3</v>
      </c>
      <c r="AY2889" s="26">
        <v>-1.10195346803812</v>
      </c>
      <c r="AZ2889" s="26">
        <v>0.71245829511826697</v>
      </c>
      <c r="BA2889" s="26">
        <v>-1.4579216877627901</v>
      </c>
      <c r="BB2889" s="85">
        <v>9.4283620916030503E-4</v>
      </c>
      <c r="BC2889" s="88">
        <v>-0.80788270972607301</v>
      </c>
      <c r="BD2889" s="18">
        <v>43753</v>
      </c>
      <c r="BE2889" s="18">
        <v>43783</v>
      </c>
      <c r="BF2889" s="20">
        <v>60</v>
      </c>
      <c r="BG2889" s="18">
        <v>43837</v>
      </c>
    </row>
    <row r="2890" spans="2:59" x14ac:dyDescent="0.25">
      <c r="B2890" s="14" t="s">
        <v>8877</v>
      </c>
      <c r="C2890" s="14" t="s">
        <v>8878</v>
      </c>
      <c r="D2890" s="14" t="s">
        <v>8866</v>
      </c>
      <c r="E2890" s="16" t="s">
        <v>2549</v>
      </c>
      <c r="F2890" s="16" t="s">
        <v>6563</v>
      </c>
      <c r="G2890" s="81" t="s">
        <v>224</v>
      </c>
      <c r="H2890" s="82" t="s">
        <v>225</v>
      </c>
      <c r="I2890" s="17" t="s">
        <v>31</v>
      </c>
      <c r="J2890" s="17" t="s">
        <v>8879</v>
      </c>
      <c r="L2890" s="18">
        <v>44022</v>
      </c>
      <c r="M2890" s="83">
        <v>1083.45879999921</v>
      </c>
      <c r="N2890" s="84">
        <v>1083.45879999921</v>
      </c>
      <c r="O2890" s="84">
        <v>1084.3401999995101</v>
      </c>
      <c r="P2890" s="85">
        <f t="shared" si="45"/>
        <v>0.9991871554699342</v>
      </c>
      <c r="Q2890" s="18">
        <v>43984</v>
      </c>
      <c r="R2890" s="86">
        <v>18507.128000000001</v>
      </c>
      <c r="S2890" s="86">
        <v>61096.566229858399</v>
      </c>
      <c r="T2890" s="15"/>
      <c r="U2890" s="19">
        <v>-5.7590013057051699E-5</v>
      </c>
      <c r="V2890" s="51">
        <v>3.6153914061287699E-2</v>
      </c>
      <c r="W2890" s="19">
        <v>7.0472241532115699E-4</v>
      </c>
      <c r="X2890" s="51">
        <v>0.85938949259798403</v>
      </c>
      <c r="Y2890" s="19">
        <v>1.2658762612772999E-2</v>
      </c>
      <c r="Z2890" s="51">
        <v>20.597549719532299</v>
      </c>
      <c r="AA2890" s="19">
        <v>2.4616895972940301E-2</v>
      </c>
      <c r="AB2890" s="51">
        <v>23.038356500444898</v>
      </c>
      <c r="AC2890" s="19">
        <v>5.9094231299241101E-2</v>
      </c>
      <c r="AD2890" s="51">
        <v>30.1952786281763</v>
      </c>
      <c r="AE2890" s="19"/>
      <c r="AF2890" s="87"/>
      <c r="AG2890" s="19">
        <v>4.9708173355611496E-4</v>
      </c>
      <c r="AH2890" s="51">
        <v>-1.7491128184701701</v>
      </c>
      <c r="AI2890" s="19">
        <v>1.5239193264278601E-2</v>
      </c>
      <c r="AJ2890" s="51">
        <v>15.2508365334215</v>
      </c>
      <c r="AK2890" s="19">
        <v>8.3458799999789293E-2</v>
      </c>
      <c r="AL2890" s="19">
        <v>2.6686170362154399E-2</v>
      </c>
      <c r="AM2890" s="51">
        <v>29.2727530918492</v>
      </c>
      <c r="AN2890" s="15"/>
      <c r="AO2890" s="22">
        <v>2.8813808203267399E-3</v>
      </c>
      <c r="AP2890" s="22">
        <v>-3.11975971999345E-3</v>
      </c>
      <c r="AQ2890" s="22">
        <v>8.1183007423533092E-3</v>
      </c>
      <c r="AR2890" s="22">
        <v>-1.7363031956847399E-3</v>
      </c>
      <c r="AS2890" s="20">
        <v>7</v>
      </c>
      <c r="AT2890" s="20">
        <v>5</v>
      </c>
      <c r="AU2890" s="20">
        <v>7</v>
      </c>
      <c r="AV2890" s="21">
        <v>5</v>
      </c>
      <c r="AW2890" s="15"/>
      <c r="AX2890" s="25">
        <v>9.1416865025894401E-3</v>
      </c>
      <c r="AY2890" s="26">
        <v>-0.56091722429573598</v>
      </c>
      <c r="AZ2890" s="26">
        <v>0.73103640971839901</v>
      </c>
      <c r="BA2890" s="26">
        <v>-0.75556279265856596</v>
      </c>
      <c r="BB2890" s="85">
        <v>9.44312387189257E-4</v>
      </c>
      <c r="BC2890" s="88">
        <v>-0.76462888917740202</v>
      </c>
      <c r="BD2890" s="18">
        <v>43753</v>
      </c>
      <c r="BE2890" s="18">
        <v>43783</v>
      </c>
      <c r="BF2890" s="20">
        <v>57</v>
      </c>
      <c r="BG2890" s="18">
        <v>43832</v>
      </c>
    </row>
    <row r="2891" spans="2:59" x14ac:dyDescent="0.25">
      <c r="B2891" s="14" t="s">
        <v>8880</v>
      </c>
      <c r="C2891" s="14" t="s">
        <v>8881</v>
      </c>
      <c r="D2891" s="14" t="s">
        <v>8866</v>
      </c>
      <c r="E2891" s="16" t="s">
        <v>6579</v>
      </c>
      <c r="F2891" s="16" t="s">
        <v>6563</v>
      </c>
      <c r="G2891" s="81" t="s">
        <v>224</v>
      </c>
      <c r="H2891" s="82" t="s">
        <v>225</v>
      </c>
      <c r="I2891" s="17" t="s">
        <v>31</v>
      </c>
      <c r="J2891" s="17" t="s">
        <v>8882</v>
      </c>
      <c r="L2891" s="18">
        <v>44022</v>
      </c>
      <c r="M2891" s="83">
        <v>1067.7753999996901</v>
      </c>
      <c r="N2891" s="84">
        <v>1067.7753999996901</v>
      </c>
      <c r="O2891" s="84">
        <v>1068.6778999995399</v>
      </c>
      <c r="P2891" s="85">
        <f t="shared" si="45"/>
        <v>0.99915549858395103</v>
      </c>
      <c r="Q2891" s="18">
        <v>43984</v>
      </c>
      <c r="R2891" s="86">
        <v>10930.255999999999</v>
      </c>
      <c r="S2891" s="86">
        <v>72368.484908081096</v>
      </c>
      <c r="T2891" s="15"/>
      <c r="U2891" s="19">
        <v>-5.85294828852057E-5</v>
      </c>
      <c r="V2891" s="51">
        <v>3.6059967078472303E-2</v>
      </c>
      <c r="W2891" s="19">
        <v>6.7972440956509705E-4</v>
      </c>
      <c r="X2891" s="51">
        <v>0.85688969202237797</v>
      </c>
      <c r="Y2891" s="19">
        <v>1.25074768729974E-2</v>
      </c>
      <c r="Z2891" s="51">
        <v>20.5824211455474</v>
      </c>
      <c r="AA2891" s="19">
        <v>1.6762009741796601E-2</v>
      </c>
      <c r="AB2891" s="51">
        <v>22.252867877337799</v>
      </c>
      <c r="AC2891" s="19">
        <v>2.2373921146936499E-2</v>
      </c>
      <c r="AD2891" s="51">
        <v>26.5232476129604</v>
      </c>
      <c r="AE2891" s="19">
        <v>4.7343405900392099E-2</v>
      </c>
      <c r="AF2891" s="87">
        <v>22.511572638642999</v>
      </c>
      <c r="AG2891" s="19">
        <v>4.8873098421608997E-4</v>
      </c>
      <c r="AH2891" s="51">
        <v>-1.7499478934041699</v>
      </c>
      <c r="AI2891" s="19">
        <v>1.50791880769248E-2</v>
      </c>
      <c r="AJ2891" s="51">
        <v>15.2348360146862</v>
      </c>
      <c r="AK2891" s="19">
        <v>6.7775399998936295E-2</v>
      </c>
      <c r="AL2891" s="19">
        <v>1.7773923109416501E-2</v>
      </c>
      <c r="AM2891" s="51">
        <v>11.141112185039701</v>
      </c>
      <c r="AN2891" s="15"/>
      <c r="AO2891" s="22">
        <v>2.8805014371755498E-3</v>
      </c>
      <c r="AP2891" s="22">
        <v>-3.1205894101731199E-3</v>
      </c>
      <c r="AQ2891" s="22">
        <v>8.0938534210872604E-3</v>
      </c>
      <c r="AR2891" s="22">
        <v>-1.0393785150881699E-3</v>
      </c>
      <c r="AS2891" s="20">
        <v>5</v>
      </c>
      <c r="AT2891" s="20">
        <v>5</v>
      </c>
      <c r="AU2891" s="20">
        <v>7</v>
      </c>
      <c r="AV2891" s="21">
        <v>5</v>
      </c>
      <c r="AW2891" s="15"/>
      <c r="AX2891" s="25">
        <v>8.8192887125478608E-3</v>
      </c>
      <c r="AY2891" s="26">
        <v>-1.4215876369889899</v>
      </c>
      <c r="AZ2891" s="26">
        <v>0.70340770657912799</v>
      </c>
      <c r="BA2891" s="26">
        <v>-1.8975164278035701</v>
      </c>
      <c r="BB2891" s="85">
        <v>9.1101008717600998E-4</v>
      </c>
      <c r="BC2891" s="88">
        <v>-0.70922293336661801</v>
      </c>
      <c r="BD2891" s="18">
        <v>43907</v>
      </c>
      <c r="BE2891" s="18">
        <v>43920</v>
      </c>
      <c r="BF2891" s="20">
        <v>16</v>
      </c>
      <c r="BG2891" s="18">
        <v>43929</v>
      </c>
    </row>
    <row r="2892" spans="2:59" x14ac:dyDescent="0.25">
      <c r="B2892" s="14" t="s">
        <v>8883</v>
      </c>
      <c r="C2892" s="14" t="s">
        <v>8884</v>
      </c>
      <c r="D2892" s="14" t="s">
        <v>8866</v>
      </c>
      <c r="E2892" s="16" t="s">
        <v>59</v>
      </c>
      <c r="F2892" s="16" t="s">
        <v>6563</v>
      </c>
      <c r="G2892" s="81" t="s">
        <v>224</v>
      </c>
      <c r="H2892" s="82" t="s">
        <v>225</v>
      </c>
      <c r="I2892" s="17" t="s">
        <v>31</v>
      </c>
      <c r="J2892" s="17" t="s">
        <v>8885</v>
      </c>
      <c r="L2892" s="18">
        <v>44022</v>
      </c>
      <c r="M2892" s="83">
        <v>1321.1317999996199</v>
      </c>
      <c r="N2892" s="84">
        <v>1321.1317999996199</v>
      </c>
      <c r="O2892" s="84">
        <v>1322.3168000001499</v>
      </c>
      <c r="P2892" s="85">
        <f t="shared" si="45"/>
        <v>0.99910384561360044</v>
      </c>
      <c r="Q2892" s="18">
        <v>43984</v>
      </c>
      <c r="R2892" s="86">
        <v>546451.89399999997</v>
      </c>
      <c r="S2892" s="86">
        <v>226412.75752880899</v>
      </c>
      <c r="T2892" s="15"/>
      <c r="U2892" s="19">
        <v>-5.9869321376027101E-5</v>
      </c>
      <c r="V2892" s="51">
        <v>3.5925983229390099E-2</v>
      </c>
      <c r="W2892" s="19">
        <v>6.38875615550205E-4</v>
      </c>
      <c r="X2892" s="51">
        <v>0.85280481262088903</v>
      </c>
      <c r="Y2892" s="19">
        <v>1.22558856310206E-2</v>
      </c>
      <c r="Z2892" s="51">
        <v>20.5572620213497</v>
      </c>
      <c r="AA2892" s="19">
        <v>2.3796674580807999E-2</v>
      </c>
      <c r="AB2892" s="51">
        <v>22.9563343612535</v>
      </c>
      <c r="AC2892" s="19">
        <v>5.7398695344090797E-2</v>
      </c>
      <c r="AD2892" s="51">
        <v>30.0257250326686</v>
      </c>
      <c r="AE2892" s="19">
        <v>8.2682197602553104E-2</v>
      </c>
      <c r="AF2892" s="87">
        <v>26.0454518088663</v>
      </c>
      <c r="AG2892" s="19">
        <v>4.7504571193712801E-4</v>
      </c>
      <c r="AH2892" s="51">
        <v>-1.7513164206320699</v>
      </c>
      <c r="AI2892" s="19">
        <v>1.48131812384236E-2</v>
      </c>
      <c r="AJ2892" s="51">
        <v>15.208235330836001</v>
      </c>
      <c r="AK2892" s="19">
        <v>0.32113179999927499</v>
      </c>
      <c r="AL2892" s="19">
        <v>4.12298049013771E-2</v>
      </c>
      <c r="AM2892" s="51">
        <v>23.876585365360398</v>
      </c>
      <c r="AN2892" s="15"/>
      <c r="AO2892" s="22">
        <v>2.8790906089852801E-3</v>
      </c>
      <c r="AP2892" s="22">
        <v>-3.1219100756061401E-3</v>
      </c>
      <c r="AQ2892" s="22">
        <v>8.0524721142865002E-3</v>
      </c>
      <c r="AR2892" s="22">
        <v>-1.8044483895209901E-3</v>
      </c>
      <c r="AS2892" s="20">
        <v>7</v>
      </c>
      <c r="AT2892" s="20">
        <v>5</v>
      </c>
      <c r="AU2892" s="20">
        <v>7</v>
      </c>
      <c r="AV2892" s="21">
        <v>5</v>
      </c>
      <c r="AW2892" s="15"/>
      <c r="AX2892" s="25">
        <v>9.1393983142552294E-3</v>
      </c>
      <c r="AY2892" s="26">
        <v>-0.64263043680148302</v>
      </c>
      <c r="AZ2892" s="26">
        <v>0.72822728693608996</v>
      </c>
      <c r="BA2892" s="26">
        <v>-0.86330667263064198</v>
      </c>
      <c r="BB2892" s="85">
        <v>9.4407331543607095E-4</v>
      </c>
      <c r="BC2892" s="88">
        <v>-0.77119343013418995</v>
      </c>
      <c r="BD2892" s="18">
        <v>43753</v>
      </c>
      <c r="BE2892" s="18">
        <v>43783</v>
      </c>
      <c r="BF2892" s="20">
        <v>58</v>
      </c>
      <c r="BG2892" s="18">
        <v>43833</v>
      </c>
    </row>
    <row r="2893" spans="2:59" x14ac:dyDescent="0.25">
      <c r="B2893" s="14" t="s">
        <v>8886</v>
      </c>
      <c r="C2893" s="14" t="s">
        <v>8887</v>
      </c>
      <c r="D2893" s="14" t="s">
        <v>8866</v>
      </c>
      <c r="E2893" s="16" t="s">
        <v>135</v>
      </c>
      <c r="F2893" s="16" t="s">
        <v>6563</v>
      </c>
      <c r="G2893" s="81" t="s">
        <v>224</v>
      </c>
      <c r="H2893" s="82" t="s">
        <v>225</v>
      </c>
      <c r="I2893" s="17" t="s">
        <v>31</v>
      </c>
      <c r="J2893" s="17" t="s">
        <v>64</v>
      </c>
      <c r="L2893" s="18">
        <v>44022</v>
      </c>
      <c r="M2893" s="83">
        <v>1007.25970000029</v>
      </c>
      <c r="N2893" s="84">
        <v>1007.25970000029</v>
      </c>
      <c r="O2893" s="84">
        <v>1008.30700000003</v>
      </c>
      <c r="P2893" s="85">
        <f t="shared" si="45"/>
        <v>0.99896132824651618</v>
      </c>
      <c r="Q2893" s="18">
        <v>43879</v>
      </c>
      <c r="R2893" s="86">
        <v>0</v>
      </c>
      <c r="S2893" s="86">
        <v>74681.007693481399</v>
      </c>
      <c r="T2893" s="15"/>
      <c r="U2893" s="19">
        <v>0</v>
      </c>
      <c r="V2893" s="51">
        <v>4.1912915366992799E-2</v>
      </c>
      <c r="W2893" s="19">
        <v>0</v>
      </c>
      <c r="X2893" s="51">
        <v>0.78891725106586796</v>
      </c>
      <c r="Y2893" s="19">
        <v>9.4951407299959101E-4</v>
      </c>
      <c r="Z2893" s="51">
        <v>19.4266248655622</v>
      </c>
      <c r="AA2893" s="19">
        <v>5.3548541582131301E-3</v>
      </c>
      <c r="AB2893" s="51">
        <v>21.112152318993999</v>
      </c>
      <c r="AC2893" s="19"/>
      <c r="AD2893" s="51"/>
      <c r="AE2893" s="19"/>
      <c r="AF2893" s="87"/>
      <c r="AG2893" s="19">
        <v>0</v>
      </c>
      <c r="AH2893" s="51">
        <v>-1.79882099182578</v>
      </c>
      <c r="AI2893" s="19">
        <v>3.4014208558801298E-3</v>
      </c>
      <c r="AJ2893" s="51">
        <v>14.067059292589001</v>
      </c>
      <c r="AK2893" s="19">
        <v>7.2596999998495396E-3</v>
      </c>
      <c r="AL2893" s="19">
        <v>6.5785070983110901E-3</v>
      </c>
      <c r="AM2893" s="51">
        <v>20.778494988015201</v>
      </c>
      <c r="AN2893" s="15"/>
      <c r="AO2893" s="22">
        <v>2.6418956113047902E-3</v>
      </c>
      <c r="AP2893" s="22">
        <v>-3.1295691815103098E-3</v>
      </c>
      <c r="AQ2893" s="22">
        <v>3.0866658635204701E-3</v>
      </c>
      <c r="AR2893" s="22">
        <v>-2.0416896686583602E-3</v>
      </c>
      <c r="AS2893" s="20">
        <v>4</v>
      </c>
      <c r="AT2893" s="20">
        <v>2</v>
      </c>
      <c r="AU2893" s="20">
        <v>7</v>
      </c>
      <c r="AV2893" s="21">
        <v>5</v>
      </c>
      <c r="AW2893" s="15"/>
      <c r="AX2893" s="25">
        <v>6.0443967714309101E-3</v>
      </c>
      <c r="AY2893" s="26">
        <v>-3.9674269147763002</v>
      </c>
      <c r="AZ2893" s="26">
        <v>0.66352993502005098</v>
      </c>
      <c r="BA2893" s="26">
        <v>-4.7678296345111404</v>
      </c>
      <c r="BB2893" s="85">
        <v>6.2428790256092298E-4</v>
      </c>
      <c r="BC2893" s="88">
        <v>-0.79402386857691498</v>
      </c>
      <c r="BD2893" s="18">
        <v>43753</v>
      </c>
      <c r="BE2893" s="18">
        <v>43783</v>
      </c>
      <c r="BF2893" s="20">
        <v>58</v>
      </c>
      <c r="BG2893" s="18">
        <v>43833</v>
      </c>
    </row>
    <row r="2894" spans="2:59" x14ac:dyDescent="0.25">
      <c r="B2894" s="14" t="s">
        <v>8888</v>
      </c>
      <c r="C2894" s="14" t="s">
        <v>8889</v>
      </c>
      <c r="D2894" s="14" t="s">
        <v>8890</v>
      </c>
      <c r="E2894" s="16" t="s">
        <v>36</v>
      </c>
      <c r="F2894" s="16" t="s">
        <v>6563</v>
      </c>
      <c r="G2894" s="81" t="s">
        <v>115</v>
      </c>
      <c r="H2894" s="82" t="s">
        <v>190</v>
      </c>
      <c r="I2894" s="17" t="s">
        <v>31</v>
      </c>
      <c r="J2894" s="17" t="s">
        <v>8891</v>
      </c>
      <c r="L2894" s="18">
        <v>44022</v>
      </c>
      <c r="M2894" s="83">
        <v>1550.4845000002499</v>
      </c>
      <c r="N2894" s="84">
        <v>1550.4845000002499</v>
      </c>
      <c r="O2894" s="84">
        <v>1709.6646999996201</v>
      </c>
      <c r="P2894" s="85">
        <f t="shared" si="45"/>
        <v>0.9068939073261526</v>
      </c>
      <c r="Q2894" s="18">
        <v>43882</v>
      </c>
      <c r="R2894" s="86">
        <v>5265148.3090000004</v>
      </c>
      <c r="S2894" s="86">
        <v>5420822.1106953099</v>
      </c>
      <c r="T2894" s="15"/>
      <c r="U2894" s="19">
        <v>1.02008172907517E-2</v>
      </c>
      <c r="V2894" s="51">
        <v>1.06199464444217</v>
      </c>
      <c r="W2894" s="19">
        <v>4.4792075539589901E-2</v>
      </c>
      <c r="X2894" s="51">
        <v>5.2681248050284903</v>
      </c>
      <c r="Y2894" s="19">
        <v>-7.8744841617663E-2</v>
      </c>
      <c r="Z2894" s="51">
        <v>11.4571892964887</v>
      </c>
      <c r="AA2894" s="19">
        <v>4.7062007828571999E-2</v>
      </c>
      <c r="AB2894" s="51">
        <v>25.2828676860081</v>
      </c>
      <c r="AC2894" s="19">
        <v>6.3931789110938594E-2</v>
      </c>
      <c r="AD2894" s="51">
        <v>30.679034409346102</v>
      </c>
      <c r="AE2894" s="19">
        <v>5.2774936739297097E-2</v>
      </c>
      <c r="AF2894" s="87">
        <v>23.0547257225262</v>
      </c>
      <c r="AG2894" s="19">
        <v>7.9016902182047506E-3</v>
      </c>
      <c r="AH2894" s="51">
        <v>-1.0086519700053</v>
      </c>
      <c r="AI2894" s="19">
        <v>-3.9714950112284E-2</v>
      </c>
      <c r="AJ2894" s="51">
        <v>9.7554221957689204</v>
      </c>
      <c r="AK2894" s="19">
        <v>0.55048449999943805</v>
      </c>
      <c r="AL2894" s="19">
        <v>2.77756220293668E-2</v>
      </c>
      <c r="AM2894" s="51">
        <v>-75.751086394302504</v>
      </c>
      <c r="AN2894" s="15"/>
      <c r="AO2894" s="22">
        <v>3.1578111704220597E-2</v>
      </c>
      <c r="AP2894" s="22">
        <v>-4.4013140978713602E-2</v>
      </c>
      <c r="AQ2894" s="22">
        <v>6.7179529545683195E-2</v>
      </c>
      <c r="AR2894" s="22">
        <v>-0.132267002199078</v>
      </c>
      <c r="AS2894" s="20">
        <v>7</v>
      </c>
      <c r="AT2894" s="20">
        <v>5</v>
      </c>
      <c r="AU2894" s="20">
        <v>7</v>
      </c>
      <c r="AV2894" s="21">
        <v>5</v>
      </c>
      <c r="AW2894" s="15"/>
      <c r="AX2894" s="25">
        <v>0.14969807313042099</v>
      </c>
      <c r="AY2894" s="26">
        <v>9.4850127175277493E-2</v>
      </c>
      <c r="AZ2894" s="26">
        <v>0.88976030612593604</v>
      </c>
      <c r="BA2894" s="26">
        <v>0.13314270007435899</v>
      </c>
      <c r="BB2894" s="85">
        <v>1.54327060655305E-2</v>
      </c>
      <c r="BC2894" s="88">
        <v>-24.730118133651601</v>
      </c>
      <c r="BD2894" s="18">
        <v>43882</v>
      </c>
      <c r="BE2894" s="18">
        <v>43910</v>
      </c>
      <c r="BF2894" s="20"/>
      <c r="BG2894" s="18"/>
    </row>
    <row r="2895" spans="2:59" x14ac:dyDescent="0.25">
      <c r="B2895" s="14" t="s">
        <v>8892</v>
      </c>
      <c r="C2895" s="14" t="s">
        <v>8893</v>
      </c>
      <c r="D2895" s="14" t="s">
        <v>8890</v>
      </c>
      <c r="E2895" s="16" t="s">
        <v>43</v>
      </c>
      <c r="F2895" s="16" t="s">
        <v>6563</v>
      </c>
      <c r="G2895" s="81" t="s">
        <v>115</v>
      </c>
      <c r="H2895" s="82" t="s">
        <v>190</v>
      </c>
      <c r="I2895" s="17" t="s">
        <v>31</v>
      </c>
      <c r="J2895" s="17" t="s">
        <v>8894</v>
      </c>
      <c r="L2895" s="18">
        <v>44022</v>
      </c>
      <c r="M2895" s="83">
        <v>1487.7029999997501</v>
      </c>
      <c r="N2895" s="84">
        <v>1487.7029999997501</v>
      </c>
      <c r="O2895" s="84">
        <v>1645.4344999995101</v>
      </c>
      <c r="P2895" s="85">
        <f t="shared" si="45"/>
        <v>0.90413990954984413</v>
      </c>
      <c r="Q2895" s="18">
        <v>43882</v>
      </c>
      <c r="R2895" s="86">
        <v>1094.116</v>
      </c>
      <c r="S2895" s="86">
        <v>1087.6327164745301</v>
      </c>
      <c r="T2895" s="15"/>
      <c r="U2895" s="19">
        <v>1.01801399396209E-2</v>
      </c>
      <c r="V2895" s="51">
        <v>1.05992690932908</v>
      </c>
      <c r="W2895" s="19">
        <v>4.4111498838901801E-2</v>
      </c>
      <c r="X2895" s="51">
        <v>5.2000671349596796</v>
      </c>
      <c r="Y2895" s="19">
        <v>-8.2382255946868099E-2</v>
      </c>
      <c r="Z2895" s="51">
        <v>11.0934478635609</v>
      </c>
      <c r="AA2895" s="19">
        <v>3.871413914203E-2</v>
      </c>
      <c r="AB2895" s="51">
        <v>24.448080817353901</v>
      </c>
      <c r="AC2895" s="19">
        <v>4.7019063140396597E-2</v>
      </c>
      <c r="AD2895" s="51">
        <v>28.987761812284599</v>
      </c>
      <c r="AE2895" s="19">
        <v>2.7776010358138599E-2</v>
      </c>
      <c r="AF2895" s="87">
        <v>20.5548330844031</v>
      </c>
      <c r="AG2895" s="19">
        <v>7.6830171728943198E-3</v>
      </c>
      <c r="AH2895" s="51">
        <v>-1.0305192745363501</v>
      </c>
      <c r="AI2895" s="19">
        <v>-4.3719424489609103E-2</v>
      </c>
      <c r="AJ2895" s="51">
        <v>9.35497475804004</v>
      </c>
      <c r="AK2895" s="19">
        <v>0.487702999999165</v>
      </c>
      <c r="AL2895" s="19">
        <v>2.5125222649876398E-2</v>
      </c>
      <c r="AM2895" s="51">
        <v>-82.029236394329899</v>
      </c>
      <c r="AN2895" s="15"/>
      <c r="AO2895" s="22">
        <v>3.15558461043111E-2</v>
      </c>
      <c r="AP2895" s="22">
        <v>-4.4033995633071803E-2</v>
      </c>
      <c r="AQ2895" s="22">
        <v>6.6468044284192701E-2</v>
      </c>
      <c r="AR2895" s="22">
        <v>-0.13285124724556199</v>
      </c>
      <c r="AS2895" s="20">
        <v>7</v>
      </c>
      <c r="AT2895" s="20">
        <v>5</v>
      </c>
      <c r="AU2895" s="20">
        <v>7</v>
      </c>
      <c r="AV2895" s="21">
        <v>5</v>
      </c>
      <c r="AW2895" s="15"/>
      <c r="AX2895" s="25">
        <v>0.14968642878098801</v>
      </c>
      <c r="AY2895" s="26">
        <v>4.3750420994456397E-2</v>
      </c>
      <c r="AZ2895" s="26">
        <v>0.85784893569143605</v>
      </c>
      <c r="BA2895" s="26">
        <v>6.1282829108677099E-2</v>
      </c>
      <c r="BB2895" s="85">
        <v>1.5430995979750201E-2</v>
      </c>
      <c r="BC2895" s="88">
        <v>-24.7757780695392</v>
      </c>
      <c r="BD2895" s="18">
        <v>43882</v>
      </c>
      <c r="BE2895" s="18">
        <v>43910</v>
      </c>
      <c r="BF2895" s="20"/>
      <c r="BG2895" s="18"/>
    </row>
    <row r="2896" spans="2:59" x14ac:dyDescent="0.25">
      <c r="B2896" s="14" t="s">
        <v>8895</v>
      </c>
      <c r="C2896" s="14" t="s">
        <v>8896</v>
      </c>
      <c r="D2896" s="14" t="s">
        <v>8890</v>
      </c>
      <c r="E2896" s="16" t="s">
        <v>257</v>
      </c>
      <c r="F2896" s="16" t="s">
        <v>6563</v>
      </c>
      <c r="G2896" s="81" t="s">
        <v>115</v>
      </c>
      <c r="H2896" s="82" t="s">
        <v>190</v>
      </c>
      <c r="I2896" s="17" t="s">
        <v>31</v>
      </c>
      <c r="J2896" s="17" t="s">
        <v>8897</v>
      </c>
      <c r="L2896" s="18">
        <v>44022</v>
      </c>
      <c r="M2896" s="83">
        <v>1589.4616000000401</v>
      </c>
      <c r="N2896" s="84">
        <v>1589.4616000000401</v>
      </c>
      <c r="O2896" s="84">
        <v>1743.6153999995399</v>
      </c>
      <c r="P2896" s="85">
        <f t="shared" si="45"/>
        <v>0.91158956269855129</v>
      </c>
      <c r="Q2896" s="18">
        <v>43882</v>
      </c>
      <c r="R2896" s="86">
        <v>112604.219</v>
      </c>
      <c r="S2896" s="86">
        <v>298383.64875488298</v>
      </c>
      <c r="T2896" s="15"/>
      <c r="U2896" s="19">
        <v>1.0238132132144501E-2</v>
      </c>
      <c r="V2896" s="51">
        <v>1.0657261285814501</v>
      </c>
      <c r="W2896" s="19">
        <v>4.5948967117510599E-2</v>
      </c>
      <c r="X2896" s="51">
        <v>5.3838139628205699</v>
      </c>
      <c r="Y2896" s="19">
        <v>-7.2539004922000494E-2</v>
      </c>
      <c r="Z2896" s="51">
        <v>12.077772966047601</v>
      </c>
      <c r="AA2896" s="19">
        <v>6.13135553212487E-2</v>
      </c>
      <c r="AB2896" s="51">
        <v>26.708022435283102</v>
      </c>
      <c r="AC2896" s="19">
        <v>9.3071417146420601E-2</v>
      </c>
      <c r="AD2896" s="51">
        <v>33.592997212894304</v>
      </c>
      <c r="AE2896" s="19">
        <v>9.6311366296576995E-2</v>
      </c>
      <c r="AF2896" s="87">
        <v>27.408368678268701</v>
      </c>
      <c r="AG2896" s="19">
        <v>8.2735617888829403E-3</v>
      </c>
      <c r="AH2896" s="51">
        <v>-0.97146481293748399</v>
      </c>
      <c r="AI2896" s="19">
        <v>-3.28890173941545E-2</v>
      </c>
      <c r="AJ2896" s="51">
        <v>10.4380154675746</v>
      </c>
      <c r="AK2896" s="19">
        <v>0.58946160000050396</v>
      </c>
      <c r="AL2896" s="19">
        <v>2.9370911233854699E-2</v>
      </c>
      <c r="AM2896" s="51">
        <v>-71.853376394137698</v>
      </c>
      <c r="AN2896" s="15"/>
      <c r="AO2896" s="22">
        <v>3.1616179314369199E-2</v>
      </c>
      <c r="AP2896" s="22">
        <v>-4.39778711761755E-2</v>
      </c>
      <c r="AQ2896" s="22">
        <v>6.8364423181264997E-2</v>
      </c>
      <c r="AR2896" s="22">
        <v>-0.131274147375807</v>
      </c>
      <c r="AS2896" s="20">
        <v>7</v>
      </c>
      <c r="AT2896" s="20">
        <v>5</v>
      </c>
      <c r="AU2896" s="20">
        <v>7</v>
      </c>
      <c r="AV2896" s="21">
        <v>5</v>
      </c>
      <c r="AW2896" s="15"/>
      <c r="AX2896" s="25">
        <v>0.149718217687769</v>
      </c>
      <c r="AY2896" s="26">
        <v>0.18202856095785999</v>
      </c>
      <c r="AZ2896" s="26">
        <v>0.94420766365146802</v>
      </c>
      <c r="BA2896" s="26">
        <v>0.256435766029881</v>
      </c>
      <c r="BB2896" s="85">
        <v>1.5435644447334199E-2</v>
      </c>
      <c r="BC2896" s="88">
        <v>-24.652340189262802</v>
      </c>
      <c r="BD2896" s="18">
        <v>43882</v>
      </c>
      <c r="BE2896" s="18">
        <v>43910</v>
      </c>
      <c r="BF2896" s="20"/>
      <c r="BG2896" s="18"/>
    </row>
    <row r="2897" spans="2:59" x14ac:dyDescent="0.25">
      <c r="B2897" s="14" t="s">
        <v>8898</v>
      </c>
      <c r="C2897" s="14" t="s">
        <v>8899</v>
      </c>
      <c r="D2897" s="14" t="s">
        <v>8890</v>
      </c>
      <c r="E2897" s="16" t="s">
        <v>47</v>
      </c>
      <c r="F2897" s="16" t="s">
        <v>6563</v>
      </c>
      <c r="G2897" s="81" t="s">
        <v>115</v>
      </c>
      <c r="H2897" s="82" t="s">
        <v>190</v>
      </c>
      <c r="I2897" s="17" t="s">
        <v>31</v>
      </c>
      <c r="J2897" s="17" t="s">
        <v>8900</v>
      </c>
      <c r="L2897" s="18">
        <v>44022</v>
      </c>
      <c r="M2897" s="83">
        <v>1197.2081000004</v>
      </c>
      <c r="N2897" s="84">
        <v>1197.2081000004</v>
      </c>
      <c r="O2897" s="84">
        <v>1326.7006999999301</v>
      </c>
      <c r="P2897" s="85">
        <f t="shared" si="45"/>
        <v>0.90239501644980147</v>
      </c>
      <c r="Q2897" s="18">
        <v>43882</v>
      </c>
      <c r="R2897" s="86">
        <v>205783.25899999999</v>
      </c>
      <c r="S2897" s="86">
        <v>320916.33921093697</v>
      </c>
      <c r="T2897" s="15"/>
      <c r="U2897" s="19">
        <v>1.01649480529886E-2</v>
      </c>
      <c r="V2897" s="51">
        <v>1.05840772066585</v>
      </c>
      <c r="W2897" s="19">
        <v>4.3679232083377401E-2</v>
      </c>
      <c r="X2897" s="51">
        <v>5.1568404594072499</v>
      </c>
      <c r="Y2897" s="19">
        <v>-8.4681524155748797E-2</v>
      </c>
      <c r="Z2897" s="51">
        <v>10.863521042672801</v>
      </c>
      <c r="AA2897" s="19">
        <v>3.3519311451527797E-2</v>
      </c>
      <c r="AB2897" s="51">
        <v>23.928598048310999</v>
      </c>
      <c r="AC2897" s="19">
        <v>3.6606005884095801E-2</v>
      </c>
      <c r="AD2897" s="51">
        <v>27.946456086676299</v>
      </c>
      <c r="AE2897" s="19">
        <v>1.24864306417294E-2</v>
      </c>
      <c r="AF2897" s="87">
        <v>19.025875112769398</v>
      </c>
      <c r="AG2897" s="19">
        <v>7.5436501119838803E-3</v>
      </c>
      <c r="AH2897" s="51">
        <v>-1.0444559806273901</v>
      </c>
      <c r="AI2897" s="19">
        <v>-4.6242430118581999E-2</v>
      </c>
      <c r="AJ2897" s="51">
        <v>9.1026741951354797</v>
      </c>
      <c r="AK2897" s="19">
        <v>0.19720810000028</v>
      </c>
      <c r="AL2897" s="19">
        <v>1.1650090105831601E-2</v>
      </c>
      <c r="AM2897" s="51">
        <v>-76.091349312919206</v>
      </c>
      <c r="AN2897" s="15"/>
      <c r="AO2897" s="22">
        <v>3.1541486556307098E-2</v>
      </c>
      <c r="AP2897" s="22">
        <v>-4.40470515077322E-2</v>
      </c>
      <c r="AQ2897" s="22">
        <v>6.6039768438713495E-2</v>
      </c>
      <c r="AR2897" s="22">
        <v>-0.13322195328335501</v>
      </c>
      <c r="AS2897" s="20">
        <v>7</v>
      </c>
      <c r="AT2897" s="20">
        <v>5</v>
      </c>
      <c r="AU2897" s="20">
        <v>7</v>
      </c>
      <c r="AV2897" s="21">
        <v>5</v>
      </c>
      <c r="AW2897" s="15"/>
      <c r="AX2897" s="25">
        <v>0.14968004540496599</v>
      </c>
      <c r="AY2897" s="26">
        <v>1.19466030923405E-2</v>
      </c>
      <c r="AZ2897" s="26">
        <v>0.83797887534365101</v>
      </c>
      <c r="BA2897" s="26">
        <v>1.6711778926662601E-2</v>
      </c>
      <c r="BB2897" s="85">
        <v>1.54300189633796E-2</v>
      </c>
      <c r="BC2897" s="88">
        <v>-24.8049541242071</v>
      </c>
      <c r="BD2897" s="18">
        <v>43882</v>
      </c>
      <c r="BE2897" s="18">
        <v>43910</v>
      </c>
      <c r="BF2897" s="20"/>
      <c r="BG2897" s="18"/>
    </row>
    <row r="2898" spans="2:59" x14ac:dyDescent="0.25">
      <c r="B2898" s="14" t="s">
        <v>8901</v>
      </c>
      <c r="C2898" s="14" t="s">
        <v>8902</v>
      </c>
      <c r="D2898" s="14" t="s">
        <v>8890</v>
      </c>
      <c r="E2898" s="16" t="s">
        <v>59</v>
      </c>
      <c r="F2898" s="16" t="s">
        <v>6563</v>
      </c>
      <c r="G2898" s="81" t="s">
        <v>115</v>
      </c>
      <c r="H2898" s="82" t="s">
        <v>190</v>
      </c>
      <c r="I2898" s="17" t="s">
        <v>31</v>
      </c>
      <c r="J2898" s="17" t="s">
        <v>8903</v>
      </c>
      <c r="L2898" s="18">
        <v>44022</v>
      </c>
      <c r="M2898" s="83">
        <v>1463.8458999991401</v>
      </c>
      <c r="N2898" s="84">
        <v>1463.8458999991401</v>
      </c>
      <c r="O2898" s="84">
        <v>1602.1351999994399</v>
      </c>
      <c r="P2898" s="85">
        <f t="shared" si="45"/>
        <v>0.91368437570041017</v>
      </c>
      <c r="Q2898" s="18">
        <v>43882</v>
      </c>
      <c r="R2898" s="86">
        <v>3453724.94</v>
      </c>
      <c r="S2898" s="86">
        <v>3273482.9325156198</v>
      </c>
      <c r="T2898" s="15"/>
      <c r="U2898" s="19">
        <v>1.02546813741355E-2</v>
      </c>
      <c r="V2898" s="51">
        <v>1.0673810527805501</v>
      </c>
      <c r="W2898" s="19">
        <v>4.6463585131277803E-2</v>
      </c>
      <c r="X2898" s="51">
        <v>5.4352757641972902</v>
      </c>
      <c r="Y2898" s="19">
        <v>-6.9767416736794999E-2</v>
      </c>
      <c r="Z2898" s="51">
        <v>12.3549317845755</v>
      </c>
      <c r="AA2898" s="19">
        <v>6.7709928107433398E-2</v>
      </c>
      <c r="AB2898" s="51">
        <v>27.347659713908801</v>
      </c>
      <c r="AC2898" s="19">
        <v>0.10627769858547299</v>
      </c>
      <c r="AD2898" s="51">
        <v>34.9136253567995</v>
      </c>
      <c r="AE2898" s="19">
        <v>0.116251449600968</v>
      </c>
      <c r="AF2898" s="87">
        <v>29.4023770086933</v>
      </c>
      <c r="AG2898" s="19">
        <v>8.4389182648010302E-3</v>
      </c>
      <c r="AH2898" s="51">
        <v>-0.95492916534567496</v>
      </c>
      <c r="AI2898" s="19">
        <v>-2.9839679374163101E-2</v>
      </c>
      <c r="AJ2898" s="51">
        <v>10.742949269581</v>
      </c>
      <c r="AK2898" s="19">
        <v>0.46384589999972398</v>
      </c>
      <c r="AL2898" s="19">
        <v>5.6841088342480403E-2</v>
      </c>
      <c r="AM2898" s="51">
        <v>38.147995365376097</v>
      </c>
      <c r="AN2898" s="15"/>
      <c r="AO2898" s="22">
        <v>3.16331037120108E-2</v>
      </c>
      <c r="AP2898" s="22">
        <v>-4.3962161909803399E-2</v>
      </c>
      <c r="AQ2898" s="22">
        <v>6.8891452614479903E-2</v>
      </c>
      <c r="AR2898" s="22">
        <v>-0.13083249055853199</v>
      </c>
      <c r="AS2898" s="20">
        <v>7</v>
      </c>
      <c r="AT2898" s="20">
        <v>5</v>
      </c>
      <c r="AU2898" s="20">
        <v>7</v>
      </c>
      <c r="AV2898" s="21">
        <v>5</v>
      </c>
      <c r="AW2898" s="15"/>
      <c r="AX2898" s="25">
        <v>0.14972763941608699</v>
      </c>
      <c r="AY2898" s="26">
        <v>0.221137702970054</v>
      </c>
      <c r="AZ2898" s="26">
        <v>0.968632681232521</v>
      </c>
      <c r="BA2898" s="26">
        <v>0.312029266623085</v>
      </c>
      <c r="BB2898" s="85">
        <v>1.5436999220874E-2</v>
      </c>
      <c r="BC2898" s="88">
        <v>-24.617735132429502</v>
      </c>
      <c r="BD2898" s="18">
        <v>43882</v>
      </c>
      <c r="BE2898" s="18">
        <v>43910</v>
      </c>
      <c r="BF2898" s="20"/>
      <c r="BG2898" s="18"/>
    </row>
    <row r="2899" spans="2:59" x14ac:dyDescent="0.25">
      <c r="B2899" s="14" t="s">
        <v>8904</v>
      </c>
      <c r="C2899" s="14" t="s">
        <v>8905</v>
      </c>
      <c r="D2899" s="14" t="s">
        <v>8906</v>
      </c>
      <c r="E2899" s="16" t="s">
        <v>36</v>
      </c>
      <c r="F2899" s="16" t="s">
        <v>6563</v>
      </c>
      <c r="G2899" s="81" t="s">
        <v>115</v>
      </c>
      <c r="H2899" s="82" t="s">
        <v>182</v>
      </c>
      <c r="I2899" s="17" t="s">
        <v>31</v>
      </c>
      <c r="J2899" s="17" t="s">
        <v>8907</v>
      </c>
      <c r="L2899" s="18">
        <v>44022</v>
      </c>
      <c r="M2899" s="83">
        <v>1179.81379999965</v>
      </c>
      <c r="N2899" s="84">
        <v>1179.81379999965</v>
      </c>
      <c r="O2899" s="84">
        <v>1187.22829999961</v>
      </c>
      <c r="P2899" s="85">
        <f t="shared" si="45"/>
        <v>0.99375478162038211</v>
      </c>
      <c r="Q2899" s="18">
        <v>44018</v>
      </c>
      <c r="R2899" s="86">
        <v>29617.563999999998</v>
      </c>
      <c r="S2899" s="86">
        <v>2185.7295363998401</v>
      </c>
      <c r="T2899" s="15"/>
      <c r="U2899" s="19">
        <v>4.4567457789526097E-3</v>
      </c>
      <c r="V2899" s="51">
        <v>0.48758749326225398</v>
      </c>
      <c r="W2899" s="19">
        <v>3.2229632797680097E-2</v>
      </c>
      <c r="X2899" s="51">
        <v>4.0118805308375203</v>
      </c>
      <c r="Y2899" s="19">
        <v>4.82915748289088E-2</v>
      </c>
      <c r="Z2899" s="51">
        <v>24.160830941138599</v>
      </c>
      <c r="AA2899" s="19">
        <v>4.82915748289088E-2</v>
      </c>
      <c r="AB2899" s="51">
        <v>25.405824386049101</v>
      </c>
      <c r="AC2899" s="19">
        <v>7.5878454330449999E-2</v>
      </c>
      <c r="AD2899" s="51">
        <v>31.8737009312899</v>
      </c>
      <c r="AE2899" s="19">
        <v>6.6515318119854797E-2</v>
      </c>
      <c r="AF2899" s="87">
        <v>24.428763860574701</v>
      </c>
      <c r="AG2899" s="19">
        <v>3.0834379995212701E-3</v>
      </c>
      <c r="AH2899" s="51">
        <v>-1.4904771918736499</v>
      </c>
      <c r="AI2899" s="19">
        <v>4.82915748289088E-2</v>
      </c>
      <c r="AJ2899" s="51">
        <v>18.556074689899098</v>
      </c>
      <c r="AK2899" s="19">
        <v>0.186222008535115</v>
      </c>
      <c r="AL2899" s="19">
        <v>3.7272130628480199E-2</v>
      </c>
      <c r="AM2899" s="51">
        <v>5.3353734856645998</v>
      </c>
      <c r="AN2899" s="15"/>
      <c r="AO2899" s="22">
        <v>1.7024205120833399E-2</v>
      </c>
      <c r="AP2899" s="22">
        <v>-6.3280253925768202E-3</v>
      </c>
      <c r="AQ2899" s="22">
        <v>2.61620985747868E-2</v>
      </c>
      <c r="AR2899" s="22">
        <v>0</v>
      </c>
      <c r="AS2899" s="20">
        <v>3</v>
      </c>
      <c r="AT2899" s="20">
        <v>0</v>
      </c>
      <c r="AU2899" s="20">
        <v>7</v>
      </c>
      <c r="AV2899" s="21">
        <v>5</v>
      </c>
      <c r="AW2899" s="15"/>
      <c r="AX2899" s="25">
        <v>3.0699693878887001E-2</v>
      </c>
      <c r="AY2899" s="26">
        <v>0.788244999887866</v>
      </c>
      <c r="AZ2899" s="26">
        <v>0.82794077564904001</v>
      </c>
      <c r="BA2899" s="26">
        <v>2.0316652484107198</v>
      </c>
      <c r="BB2899" s="85">
        <v>3.1846164313174101E-3</v>
      </c>
      <c r="BC2899" s="88">
        <v>-1.23418403000687</v>
      </c>
      <c r="BD2899" s="18">
        <v>43979</v>
      </c>
      <c r="BE2899" s="18">
        <v>43998</v>
      </c>
      <c r="BF2899" s="20">
        <v>14</v>
      </c>
      <c r="BG2899" s="18">
        <v>43999</v>
      </c>
    </row>
    <row r="2900" spans="2:59" x14ac:dyDescent="0.25">
      <c r="B2900" s="14" t="s">
        <v>8908</v>
      </c>
      <c r="C2900" s="14" t="s">
        <v>8909</v>
      </c>
      <c r="D2900" s="14" t="s">
        <v>8906</v>
      </c>
      <c r="E2900" s="16" t="s">
        <v>257</v>
      </c>
      <c r="F2900" s="16" t="s">
        <v>6563</v>
      </c>
      <c r="G2900" s="81" t="s">
        <v>115</v>
      </c>
      <c r="H2900" s="82" t="s">
        <v>182</v>
      </c>
      <c r="I2900" s="17" t="s">
        <v>31</v>
      </c>
      <c r="J2900" s="17" t="s">
        <v>8910</v>
      </c>
      <c r="L2900" s="18">
        <v>44022</v>
      </c>
      <c r="M2900" s="83">
        <v>1181.1583999991401</v>
      </c>
      <c r="N2900" s="84">
        <v>1181.1583999991401</v>
      </c>
      <c r="O2900" s="84">
        <v>1234.9359000008601</v>
      </c>
      <c r="P2900" s="85">
        <f t="shared" si="45"/>
        <v>0.95645320538362955</v>
      </c>
      <c r="Q2900" s="18">
        <v>43874</v>
      </c>
      <c r="R2900" s="86">
        <v>14466.039000000001</v>
      </c>
      <c r="S2900" s="86">
        <v>16499.623348663299</v>
      </c>
      <c r="T2900" s="15"/>
      <c r="U2900" s="19">
        <v>4.4938480659766399E-3</v>
      </c>
      <c r="V2900" s="51">
        <v>0.49129772196465599</v>
      </c>
      <c r="W2900" s="19">
        <v>3.3372583393429502E-2</v>
      </c>
      <c r="X2900" s="51">
        <v>4.1261755904124602</v>
      </c>
      <c r="Y2900" s="19">
        <v>-3.3504344392895298E-2</v>
      </c>
      <c r="Z2900" s="51">
        <v>15.9812390189618</v>
      </c>
      <c r="AA2900" s="19">
        <v>3.4247928955665002E-2</v>
      </c>
      <c r="AB2900" s="51">
        <v>24.001459798717399</v>
      </c>
      <c r="AC2900" s="19">
        <v>7.7271801543247406E-2</v>
      </c>
      <c r="AD2900" s="51">
        <v>32.013035652576903</v>
      </c>
      <c r="AE2900" s="19">
        <v>8.2402982596249799E-2</v>
      </c>
      <c r="AF2900" s="87">
        <v>26.017530308221499</v>
      </c>
      <c r="AG2900" s="19">
        <v>3.4538480340415801E-3</v>
      </c>
      <c r="AH2900" s="51">
        <v>-1.45343618842162</v>
      </c>
      <c r="AI2900" s="19">
        <v>-1.1679114410071601E-2</v>
      </c>
      <c r="AJ2900" s="51">
        <v>12.5590057659865</v>
      </c>
      <c r="AK2900" s="19">
        <v>0.18115839999896699</v>
      </c>
      <c r="AL2900" s="19">
        <v>3.6864186291495599E-2</v>
      </c>
      <c r="AM2900" s="51">
        <v>9.3961982323962694</v>
      </c>
      <c r="AN2900" s="15"/>
      <c r="AO2900" s="22">
        <v>1.7061705841115299E-2</v>
      </c>
      <c r="AP2900" s="22">
        <v>-2.3499419682593701E-2</v>
      </c>
      <c r="AQ2900" s="22">
        <v>4.0146664447092903E-2</v>
      </c>
      <c r="AR2900" s="22">
        <v>-8.5263401149859405E-2</v>
      </c>
      <c r="AS2900" s="20">
        <v>9</v>
      </c>
      <c r="AT2900" s="20">
        <v>3</v>
      </c>
      <c r="AU2900" s="20">
        <v>7</v>
      </c>
      <c r="AV2900" s="21">
        <v>5</v>
      </c>
      <c r="AW2900" s="15"/>
      <c r="AX2900" s="25">
        <v>8.6073629547900099E-2</v>
      </c>
      <c r="AY2900" s="26">
        <v>2.91383035800266E-2</v>
      </c>
      <c r="AZ2900" s="26">
        <v>0.80259953520271698</v>
      </c>
      <c r="BA2900" s="26">
        <v>3.9343836877890198E-2</v>
      </c>
      <c r="BB2900" s="85">
        <v>8.8707115236320508E-3</v>
      </c>
      <c r="BC2900" s="88">
        <v>-14.292336954618801</v>
      </c>
      <c r="BD2900" s="18">
        <v>43874</v>
      </c>
      <c r="BE2900" s="18">
        <v>43914</v>
      </c>
      <c r="BF2900" s="20"/>
      <c r="BG2900" s="18"/>
    </row>
    <row r="2901" spans="2:59" x14ac:dyDescent="0.25">
      <c r="B2901" s="14" t="s">
        <v>8911</v>
      </c>
      <c r="C2901" s="14" t="s">
        <v>8912</v>
      </c>
      <c r="D2901" s="14" t="s">
        <v>8906</v>
      </c>
      <c r="E2901" s="16" t="s">
        <v>47</v>
      </c>
      <c r="F2901" s="16" t="s">
        <v>6563</v>
      </c>
      <c r="G2901" s="81" t="s">
        <v>115</v>
      </c>
      <c r="H2901" s="82" t="s">
        <v>182</v>
      </c>
      <c r="I2901" s="17" t="s">
        <v>31</v>
      </c>
      <c r="J2901" s="17" t="s">
        <v>8913</v>
      </c>
      <c r="L2901" s="18">
        <v>44022</v>
      </c>
      <c r="M2901" s="83">
        <v>1078.5409999992701</v>
      </c>
      <c r="N2901" s="84">
        <v>1078.5409999992701</v>
      </c>
      <c r="O2901" s="84">
        <v>1137.29059999995</v>
      </c>
      <c r="P2901" s="85">
        <f t="shared" si="45"/>
        <v>0.94834249047632813</v>
      </c>
      <c r="Q2901" s="18">
        <v>43847</v>
      </c>
      <c r="R2901" s="86">
        <v>118507.85</v>
      </c>
      <c r="S2901" s="86">
        <v>107909.22507275399</v>
      </c>
      <c r="T2901" s="15"/>
      <c r="U2901" s="19">
        <v>4.43620768601249E-3</v>
      </c>
      <c r="V2901" s="51">
        <v>0.48553368396824198</v>
      </c>
      <c r="W2901" s="19">
        <v>3.1594969796060503E-2</v>
      </c>
      <c r="X2901" s="51">
        <v>3.9484142306719101</v>
      </c>
      <c r="Y2901" s="19">
        <v>-4.35447712225141E-2</v>
      </c>
      <c r="Z2901" s="51">
        <v>14.9771963359963</v>
      </c>
      <c r="AA2901" s="19">
        <v>1.27252993370348E-2</v>
      </c>
      <c r="AB2901" s="51">
        <v>21.8491968368762</v>
      </c>
      <c r="AC2901" s="19">
        <v>3.2931793370153201E-2</v>
      </c>
      <c r="AD2901" s="51">
        <v>27.5790348352748</v>
      </c>
      <c r="AE2901" s="19">
        <v>1.6285198078549001E-2</v>
      </c>
      <c r="AF2901" s="87">
        <v>19.405751856451399</v>
      </c>
      <c r="AG2901" s="19">
        <v>2.8780622869817299E-3</v>
      </c>
      <c r="AH2901" s="51">
        <v>-1.5110147631276001</v>
      </c>
      <c r="AI2901" s="19">
        <v>-2.25081930375381E-2</v>
      </c>
      <c r="AJ2901" s="51">
        <v>11.476097903243501</v>
      </c>
      <c r="AK2901" s="19">
        <v>7.8540999998949701E-2</v>
      </c>
      <c r="AL2901" s="19">
        <v>1.5977814917278E-2</v>
      </c>
      <c r="AM2901" s="51">
        <v>-3.9451619521132701</v>
      </c>
      <c r="AN2901" s="15"/>
      <c r="AO2901" s="22">
        <v>1.70034367365588E-2</v>
      </c>
      <c r="AP2901" s="22">
        <v>-2.3555356389806499E-2</v>
      </c>
      <c r="AQ2901" s="22">
        <v>3.8357900302799001E-2</v>
      </c>
      <c r="AR2901" s="22">
        <v>-8.6888997420901407E-2</v>
      </c>
      <c r="AS2901" s="20">
        <v>8</v>
      </c>
      <c r="AT2901" s="20">
        <v>4</v>
      </c>
      <c r="AU2901" s="20">
        <v>7</v>
      </c>
      <c r="AV2901" s="21">
        <v>5</v>
      </c>
      <c r="AW2901" s="15"/>
      <c r="AX2901" s="25">
        <v>8.6035340818780198E-2</v>
      </c>
      <c r="AY2901" s="26">
        <v>-0.20028232367622001</v>
      </c>
      <c r="AZ2901" s="26">
        <v>0.723532631293892</v>
      </c>
      <c r="BA2901" s="26">
        <v>-0.26805492316498197</v>
      </c>
      <c r="BB2901" s="85">
        <v>8.8660622919633208E-3</v>
      </c>
      <c r="BC2901" s="88">
        <v>-14.4908609989361</v>
      </c>
      <c r="BD2901" s="18">
        <v>43847</v>
      </c>
      <c r="BE2901" s="18">
        <v>43914</v>
      </c>
      <c r="BF2901" s="20"/>
      <c r="BG2901" s="18"/>
    </row>
    <row r="2902" spans="2:59" x14ac:dyDescent="0.25">
      <c r="B2902" s="14" t="s">
        <v>8914</v>
      </c>
      <c r="C2902" s="14" t="s">
        <v>8915</v>
      </c>
      <c r="D2902" s="14" t="s">
        <v>8906</v>
      </c>
      <c r="E2902" s="16" t="s">
        <v>2549</v>
      </c>
      <c r="F2902" s="16" t="s">
        <v>6563</v>
      </c>
      <c r="G2902" s="81" t="s">
        <v>115</v>
      </c>
      <c r="H2902" s="82" t="s">
        <v>182</v>
      </c>
      <c r="I2902" s="17" t="s">
        <v>31</v>
      </c>
      <c r="J2902" s="17" t="s">
        <v>8916</v>
      </c>
      <c r="L2902" s="18">
        <v>44022</v>
      </c>
      <c r="M2902" s="83">
        <v>976.36980000045196</v>
      </c>
      <c r="N2902" s="84">
        <v>976.36980000045196</v>
      </c>
      <c r="O2902" s="84">
        <v>976.36980000045196</v>
      </c>
      <c r="P2902" s="85">
        <f t="shared" si="45"/>
        <v>1</v>
      </c>
      <c r="Q2902" s="18">
        <v>44022</v>
      </c>
      <c r="R2902" s="86">
        <v>0</v>
      </c>
      <c r="S2902" s="86">
        <v>0</v>
      </c>
      <c r="T2902" s="15"/>
      <c r="U2902" s="19">
        <v>0</v>
      </c>
      <c r="V2902" s="51">
        <v>4.1912915366992799E-2</v>
      </c>
      <c r="W2902" s="19">
        <v>0</v>
      </c>
      <c r="X2902" s="51">
        <v>0.78891725106586796</v>
      </c>
      <c r="Y2902" s="19">
        <v>0</v>
      </c>
      <c r="Z2902" s="51">
        <v>19.3316734582477</v>
      </c>
      <c r="AA2902" s="19">
        <v>0</v>
      </c>
      <c r="AB2902" s="51">
        <v>20.576666903158198</v>
      </c>
      <c r="AC2902" s="19">
        <v>-1.29740706615848E-2</v>
      </c>
      <c r="AD2902" s="51">
        <v>22.988448432093701</v>
      </c>
      <c r="AE2902" s="19"/>
      <c r="AF2902" s="87"/>
      <c r="AG2902" s="19">
        <v>0</v>
      </c>
      <c r="AH2902" s="51">
        <v>-1.79882099182578</v>
      </c>
      <c r="AI2902" s="19">
        <v>0</v>
      </c>
      <c r="AJ2902" s="51">
        <v>13.726917206993701</v>
      </c>
      <c r="AK2902" s="19">
        <v>-2.3630199999388399E-2</v>
      </c>
      <c r="AL2902" s="19">
        <v>-8.6334446414184605E-3</v>
      </c>
      <c r="AM2902" s="51">
        <v>22.9251276479044</v>
      </c>
      <c r="AN2902" s="15"/>
      <c r="AO2902" s="22">
        <v>0</v>
      </c>
      <c r="AP2902" s="22">
        <v>0</v>
      </c>
      <c r="AQ2902" s="22">
        <v>0</v>
      </c>
      <c r="AR2902" s="22">
        <v>0</v>
      </c>
      <c r="AS2902" s="20">
        <v>0</v>
      </c>
      <c r="AT2902" s="20">
        <v>0</v>
      </c>
      <c r="AU2902" s="20">
        <v>7</v>
      </c>
      <c r="AV2902" s="21">
        <v>5</v>
      </c>
      <c r="AW2902" s="15"/>
      <c r="AX2902" s="25">
        <v>0</v>
      </c>
      <c r="AY2902" s="26">
        <v>-114.935116528766</v>
      </c>
      <c r="AZ2902" s="26">
        <v>0.64584824666599205</v>
      </c>
      <c r="BA2902" s="26">
        <v>-15.963475304131901</v>
      </c>
      <c r="BB2902" s="85">
        <v>0</v>
      </c>
      <c r="BC2902" s="88">
        <v>0</v>
      </c>
      <c r="BD2902" s="18">
        <v>43657</v>
      </c>
      <c r="BE2902" s="18"/>
      <c r="BF2902" s="20"/>
      <c r="BG2902" s="18"/>
    </row>
    <row r="2903" spans="2:59" x14ac:dyDescent="0.25">
      <c r="B2903" s="14" t="s">
        <v>8917</v>
      </c>
      <c r="C2903" s="14" t="s">
        <v>8918</v>
      </c>
      <c r="D2903" s="14" t="s">
        <v>8906</v>
      </c>
      <c r="E2903" s="16" t="s">
        <v>59</v>
      </c>
      <c r="F2903" s="16" t="s">
        <v>6563</v>
      </c>
      <c r="G2903" s="81" t="s">
        <v>115</v>
      </c>
      <c r="H2903" s="82" t="s">
        <v>182</v>
      </c>
      <c r="I2903" s="17" t="s">
        <v>31</v>
      </c>
      <c r="J2903" s="17" t="s">
        <v>8919</v>
      </c>
      <c r="L2903" s="18">
        <v>44022</v>
      </c>
      <c r="M2903" s="83">
        <v>1218.8060999997001</v>
      </c>
      <c r="N2903" s="84">
        <v>1218.8060999997001</v>
      </c>
      <c r="O2903" s="84">
        <v>1271.20879999921</v>
      </c>
      <c r="P2903" s="85">
        <f t="shared" si="45"/>
        <v>0.95877726774740513</v>
      </c>
      <c r="Q2903" s="18">
        <v>43874</v>
      </c>
      <c r="R2903" s="86">
        <v>4922352.5429999996</v>
      </c>
      <c r="S2903" s="86">
        <v>3087306.2759609399</v>
      </c>
      <c r="T2903" s="15"/>
      <c r="U2903" s="19">
        <v>4.5102184176357696E-3</v>
      </c>
      <c r="V2903" s="51">
        <v>0.49293475713057</v>
      </c>
      <c r="W2903" s="19">
        <v>3.3880627932376201E-2</v>
      </c>
      <c r="X2903" s="51">
        <v>4.1769800443071299</v>
      </c>
      <c r="Y2903" s="19">
        <v>-3.0615626783401201E-2</v>
      </c>
      <c r="Z2903" s="51">
        <v>16.270110779907601</v>
      </c>
      <c r="AA2903" s="19">
        <v>4.0481067275322899E-2</v>
      </c>
      <c r="AB2903" s="51">
        <v>24.6247736306977</v>
      </c>
      <c r="AC2903" s="19">
        <v>9.0287189224909498E-2</v>
      </c>
      <c r="AD2903" s="51">
        <v>33.314574420743199</v>
      </c>
      <c r="AE2903" s="19">
        <v>0.102073384989199</v>
      </c>
      <c r="AF2903" s="87">
        <v>27.9845705475309</v>
      </c>
      <c r="AG2903" s="19">
        <v>3.6182116436975801E-3</v>
      </c>
      <c r="AH2903" s="51">
        <v>-1.4369998274560201</v>
      </c>
      <c r="AI2903" s="19">
        <v>-8.5625343126594106E-3</v>
      </c>
      <c r="AJ2903" s="51">
        <v>12.870663775727699</v>
      </c>
      <c r="AK2903" s="19">
        <v>0.21880609999963799</v>
      </c>
      <c r="AL2903" s="19">
        <v>4.7887718848869602E-2</v>
      </c>
      <c r="AM2903" s="51">
        <v>20.508009883458701</v>
      </c>
      <c r="AN2903" s="15"/>
      <c r="AO2903" s="22">
        <v>1.7078405406209599E-2</v>
      </c>
      <c r="AP2903" s="22">
        <v>-2.3483335447053801E-2</v>
      </c>
      <c r="AQ2903" s="22">
        <v>4.0658678333784302E-2</v>
      </c>
      <c r="AR2903" s="22">
        <v>-8.4798291816696306E-2</v>
      </c>
      <c r="AS2903" s="20">
        <v>9</v>
      </c>
      <c r="AT2903" s="20">
        <v>3</v>
      </c>
      <c r="AU2903" s="20">
        <v>7</v>
      </c>
      <c r="AV2903" s="21">
        <v>5</v>
      </c>
      <c r="AW2903" s="15"/>
      <c r="AX2903" s="25">
        <v>8.6085723944852394E-2</v>
      </c>
      <c r="AY2903" s="26">
        <v>9.5510553068493195E-2</v>
      </c>
      <c r="AZ2903" s="26">
        <v>0.82548015727934398</v>
      </c>
      <c r="BA2903" s="26">
        <v>0.129288331499538</v>
      </c>
      <c r="BB2903" s="85">
        <v>8.8721600575627207E-3</v>
      </c>
      <c r="BC2903" s="88">
        <v>-14.236064130353</v>
      </c>
      <c r="BD2903" s="18">
        <v>43874</v>
      </c>
      <c r="BE2903" s="18">
        <v>43914</v>
      </c>
      <c r="BF2903" s="20"/>
      <c r="BG2903" s="18"/>
    </row>
    <row r="2904" spans="2:59" x14ac:dyDescent="0.25">
      <c r="B2904" s="14" t="s">
        <v>8920</v>
      </c>
      <c r="C2904" s="14" t="s">
        <v>8921</v>
      </c>
      <c r="D2904" s="14" t="s">
        <v>8922</v>
      </c>
      <c r="E2904" s="16" t="s">
        <v>36</v>
      </c>
      <c r="F2904" s="16" t="s">
        <v>6563</v>
      </c>
      <c r="G2904" s="81" t="s">
        <v>205</v>
      </c>
      <c r="H2904" s="82" t="s">
        <v>146</v>
      </c>
      <c r="I2904" s="17" t="s">
        <v>31</v>
      </c>
      <c r="J2904" s="17" t="s">
        <v>8923</v>
      </c>
      <c r="L2904" s="18">
        <v>44022</v>
      </c>
      <c r="M2904" s="83">
        <v>1538.57970000058</v>
      </c>
      <c r="N2904" s="84">
        <v>1538.57970000058</v>
      </c>
      <c r="O2904" s="84">
        <v>1632.73000000045</v>
      </c>
      <c r="P2904" s="85">
        <f t="shared" si="45"/>
        <v>0.94233565868218017</v>
      </c>
      <c r="Q2904" s="18">
        <v>43747</v>
      </c>
      <c r="R2904" s="86">
        <v>782259.16799999995</v>
      </c>
      <c r="S2904" s="86">
        <v>1185802.5328574199</v>
      </c>
      <c r="T2904" s="15"/>
      <c r="U2904" s="19">
        <v>-4.38329102507851E-4</v>
      </c>
      <c r="V2904" s="51">
        <v>-1.9199948837922401E-3</v>
      </c>
      <c r="W2904" s="19">
        <v>6.4148838864639401E-3</v>
      </c>
      <c r="X2904" s="51">
        <v>1.43040563971226</v>
      </c>
      <c r="Y2904" s="19">
        <v>-2.0096285998079098E-3</v>
      </c>
      <c r="Z2904" s="51">
        <v>19.130710598256002</v>
      </c>
      <c r="AA2904" s="19">
        <v>-2.9042586504147001E-2</v>
      </c>
      <c r="AB2904" s="51">
        <v>17.672408252750799</v>
      </c>
      <c r="AC2904" s="19">
        <v>3.3976932993027703E-2</v>
      </c>
      <c r="AD2904" s="51">
        <v>27.683548797562299</v>
      </c>
      <c r="AE2904" s="19">
        <v>5.3309198045099003E-2</v>
      </c>
      <c r="AF2904" s="87">
        <v>23.1081518531137</v>
      </c>
      <c r="AG2904" s="19">
        <v>-6.3875264368107299E-4</v>
      </c>
      <c r="AH2904" s="51">
        <v>-1.86269625619389</v>
      </c>
      <c r="AI2904" s="19">
        <v>-4.2891332441286102E-3</v>
      </c>
      <c r="AJ2904" s="51">
        <v>13.2980038825772</v>
      </c>
      <c r="AK2904" s="19">
        <v>0.53857970000011801</v>
      </c>
      <c r="AL2904" s="19">
        <v>3.31733633665863E-2</v>
      </c>
      <c r="AM2904" s="51">
        <v>35.098836874938598</v>
      </c>
      <c r="AN2904" s="15"/>
      <c r="AO2904" s="22">
        <v>1.47195240278961E-2</v>
      </c>
      <c r="AP2904" s="22">
        <v>-1.88670149173049E-2</v>
      </c>
      <c r="AQ2904" s="22">
        <v>1.18838159596635E-2</v>
      </c>
      <c r="AR2904" s="22">
        <v>-4.5443660291348401E-2</v>
      </c>
      <c r="AS2904" s="20">
        <v>5</v>
      </c>
      <c r="AT2904" s="20">
        <v>7</v>
      </c>
      <c r="AU2904" s="20">
        <v>6</v>
      </c>
      <c r="AV2904" s="21">
        <v>6</v>
      </c>
      <c r="AW2904" s="15"/>
      <c r="AX2904" s="25">
        <v>4.0417863508046097E-2</v>
      </c>
      <c r="AY2904" s="26">
        <v>-1.3384066568742099</v>
      </c>
      <c r="AZ2904" s="26">
        <v>0.53735546857023997</v>
      </c>
      <c r="BA2904" s="26">
        <v>-1.73682329844451</v>
      </c>
      <c r="BB2904" s="85">
        <v>4.1700429787124398E-3</v>
      </c>
      <c r="BC2904" s="88">
        <v>-8.1332492206129192</v>
      </c>
      <c r="BD2904" s="18">
        <v>43747</v>
      </c>
      <c r="BE2904" s="18">
        <v>43809</v>
      </c>
      <c r="BF2904" s="20"/>
      <c r="BG2904" s="18"/>
    </row>
    <row r="2905" spans="2:59" x14ac:dyDescent="0.25">
      <c r="B2905" s="14" t="s">
        <v>8924</v>
      </c>
      <c r="C2905" s="14" t="s">
        <v>8925</v>
      </c>
      <c r="D2905" s="14" t="s">
        <v>8922</v>
      </c>
      <c r="E2905" s="16" t="s">
        <v>43</v>
      </c>
      <c r="F2905" s="16" t="s">
        <v>6563</v>
      </c>
      <c r="G2905" s="81" t="s">
        <v>205</v>
      </c>
      <c r="H2905" s="82" t="s">
        <v>146</v>
      </c>
      <c r="I2905" s="17" t="s">
        <v>31</v>
      </c>
      <c r="J2905" s="17" t="s">
        <v>8926</v>
      </c>
      <c r="L2905" s="18">
        <v>44022</v>
      </c>
      <c r="M2905" s="83">
        <v>1714.7839999999901</v>
      </c>
      <c r="N2905" s="84">
        <v>1714.7839999999901</v>
      </c>
      <c r="O2905" s="84">
        <v>1823.8268999997499</v>
      </c>
      <c r="P2905" s="85">
        <f t="shared" si="45"/>
        <v>0.94021203437685086</v>
      </c>
      <c r="Q2905" s="18">
        <v>43747</v>
      </c>
      <c r="R2905" s="86">
        <v>10201272.18</v>
      </c>
      <c r="S2905" s="86">
        <v>10804933.424281299</v>
      </c>
      <c r="T2905" s="15"/>
      <c r="U2905" s="19">
        <v>-4.46504037427076E-4</v>
      </c>
      <c r="V2905" s="51">
        <v>-2.7374883757147498E-3</v>
      </c>
      <c r="W2905" s="19">
        <v>6.1674981752730699E-3</v>
      </c>
      <c r="X2905" s="51">
        <v>1.40566706859317</v>
      </c>
      <c r="Y2905" s="19">
        <v>-3.4973802630702301E-3</v>
      </c>
      <c r="Z2905" s="51">
        <v>18.9819354319479</v>
      </c>
      <c r="AA2905" s="19">
        <v>-3.1955094672412102E-2</v>
      </c>
      <c r="AB2905" s="51">
        <v>17.381157435913298</v>
      </c>
      <c r="AC2905" s="19">
        <v>2.7787317723778002E-2</v>
      </c>
      <c r="AD2905" s="51">
        <v>27.064587270637301</v>
      </c>
      <c r="AE2905" s="19">
        <v>4.3867371114174603E-2</v>
      </c>
      <c r="AF2905" s="87">
        <v>22.1639691600285</v>
      </c>
      <c r="AG2905" s="19">
        <v>-7.2062072013068202E-4</v>
      </c>
      <c r="AH2905" s="51">
        <v>-1.8708830638388501</v>
      </c>
      <c r="AI2905" s="19">
        <v>-5.85506277457171E-3</v>
      </c>
      <c r="AJ2905" s="51">
        <v>13.141410929543801</v>
      </c>
      <c r="AK2905" s="19">
        <v>0.52391379693464801</v>
      </c>
      <c r="AL2905" s="19">
        <v>3.2424107126644203E-2</v>
      </c>
      <c r="AM2905" s="51">
        <v>33.632246568391601</v>
      </c>
      <c r="AN2905" s="15"/>
      <c r="AO2905" s="22">
        <v>1.47112279064459E-2</v>
      </c>
      <c r="AP2905" s="22">
        <v>-1.88750918214282E-2</v>
      </c>
      <c r="AQ2905" s="22">
        <v>1.1625981791439701E-2</v>
      </c>
      <c r="AR2905" s="22">
        <v>-4.5678961972080302E-2</v>
      </c>
      <c r="AS2905" s="20">
        <v>5</v>
      </c>
      <c r="AT2905" s="20">
        <v>7</v>
      </c>
      <c r="AU2905" s="20">
        <v>6</v>
      </c>
      <c r="AV2905" s="21">
        <v>6</v>
      </c>
      <c r="AW2905" s="15"/>
      <c r="AX2905" s="25">
        <v>4.0411369717257901E-2</v>
      </c>
      <c r="AY2905" s="26">
        <v>-1.4049284033826599</v>
      </c>
      <c r="AZ2905" s="26">
        <v>0.52744231269480202</v>
      </c>
      <c r="BA2905" s="26">
        <v>-1.81894629751514</v>
      </c>
      <c r="BB2905" s="85">
        <v>4.1693341007748999E-3</v>
      </c>
      <c r="BC2905" s="88">
        <v>-8.18004713054688</v>
      </c>
      <c r="BD2905" s="18">
        <v>43747</v>
      </c>
      <c r="BE2905" s="18">
        <v>43809</v>
      </c>
      <c r="BF2905" s="20"/>
      <c r="BG2905" s="18"/>
    </row>
    <row r="2906" spans="2:59" x14ac:dyDescent="0.25">
      <c r="B2906" s="14" t="s">
        <v>8927</v>
      </c>
      <c r="C2906" s="14" t="s">
        <v>8928</v>
      </c>
      <c r="D2906" s="14" t="s">
        <v>8922</v>
      </c>
      <c r="E2906" s="16" t="s">
        <v>257</v>
      </c>
      <c r="F2906" s="16" t="s">
        <v>6563</v>
      </c>
      <c r="G2906" s="81" t="s">
        <v>205</v>
      </c>
      <c r="H2906" s="82" t="s">
        <v>146</v>
      </c>
      <c r="I2906" s="17" t="s">
        <v>31</v>
      </c>
      <c r="J2906" s="17" t="s">
        <v>8929</v>
      </c>
      <c r="L2906" s="18">
        <v>44022</v>
      </c>
      <c r="M2906" s="83">
        <v>1576.92449999973</v>
      </c>
      <c r="N2906" s="84">
        <v>1576.92449999973</v>
      </c>
      <c r="O2906" s="84">
        <v>1672.7916000001101</v>
      </c>
      <c r="P2906" s="85">
        <f t="shared" si="45"/>
        <v>0.94269035066868234</v>
      </c>
      <c r="Q2906" s="18">
        <v>43747</v>
      </c>
      <c r="R2906" s="86">
        <v>1311552.023</v>
      </c>
      <c r="S2906" s="86">
        <v>1780076.80018359</v>
      </c>
      <c r="T2906" s="15"/>
      <c r="U2906" s="19">
        <v>-4.3692569124686997E-4</v>
      </c>
      <c r="V2906" s="51">
        <v>-1.7796537576941799E-3</v>
      </c>
      <c r="W2906" s="19">
        <v>6.4561798189970397E-3</v>
      </c>
      <c r="X2906" s="51">
        <v>1.4345352329655701</v>
      </c>
      <c r="Y2906" s="19">
        <v>-1.7612762067074101E-3</v>
      </c>
      <c r="Z2906" s="51">
        <v>19.155545837565999</v>
      </c>
      <c r="AA2906" s="19">
        <v>-2.8556029404171599E-2</v>
      </c>
      <c r="AB2906" s="51">
        <v>17.721063962730099</v>
      </c>
      <c r="AC2906" s="19">
        <v>3.5012737764191101E-2</v>
      </c>
      <c r="AD2906" s="51">
        <v>27.787129274685899</v>
      </c>
      <c r="AE2906" s="19">
        <v>5.4891431957003099E-2</v>
      </c>
      <c r="AF2906" s="87">
        <v>23.266375244304101</v>
      </c>
      <c r="AG2906" s="19">
        <v>-6.2506701942766096E-4</v>
      </c>
      <c r="AH2906" s="51">
        <v>-1.8613276937685399</v>
      </c>
      <c r="AI2906" s="19">
        <v>-4.0277228290506199E-3</v>
      </c>
      <c r="AJ2906" s="51">
        <v>13.3241449240886</v>
      </c>
      <c r="AK2906" s="19">
        <v>0.57692449999914996</v>
      </c>
      <c r="AL2906" s="19">
        <v>3.5101580560876797E-2</v>
      </c>
      <c r="AM2906" s="51">
        <v>38.933316874841701</v>
      </c>
      <c r="AN2906" s="15"/>
      <c r="AO2906" s="22">
        <v>1.4720867653522899E-2</v>
      </c>
      <c r="AP2906" s="22">
        <v>-1.8865730699872098E-2</v>
      </c>
      <c r="AQ2906" s="22">
        <v>1.1926829960429999E-2</v>
      </c>
      <c r="AR2906" s="22">
        <v>-4.5404411428535199E-2</v>
      </c>
      <c r="AS2906" s="20">
        <v>5</v>
      </c>
      <c r="AT2906" s="20">
        <v>7</v>
      </c>
      <c r="AU2906" s="20">
        <v>6</v>
      </c>
      <c r="AV2906" s="21">
        <v>6</v>
      </c>
      <c r="AW2906" s="15"/>
      <c r="AX2906" s="25">
        <v>4.0419022525893501E-2</v>
      </c>
      <c r="AY2906" s="26">
        <v>-1.3272946263005001</v>
      </c>
      <c r="AZ2906" s="26">
        <v>0.53901160235636802</v>
      </c>
      <c r="BA2906" s="26">
        <v>-1.7230655215389601</v>
      </c>
      <c r="BB2906" s="85">
        <v>4.1701689677984197E-3</v>
      </c>
      <c r="BC2906" s="88">
        <v>-8.1254353501572005</v>
      </c>
      <c r="BD2906" s="18">
        <v>43747</v>
      </c>
      <c r="BE2906" s="18">
        <v>43809</v>
      </c>
      <c r="BF2906" s="20"/>
      <c r="BG2906" s="18"/>
    </row>
    <row r="2907" spans="2:59" x14ac:dyDescent="0.25">
      <c r="B2907" s="14" t="s">
        <v>8930</v>
      </c>
      <c r="C2907" s="14" t="s">
        <v>8931</v>
      </c>
      <c r="D2907" s="14" t="s">
        <v>8922</v>
      </c>
      <c r="E2907" s="16" t="s">
        <v>47</v>
      </c>
      <c r="F2907" s="16" t="s">
        <v>6563</v>
      </c>
      <c r="G2907" s="81" t="s">
        <v>205</v>
      </c>
      <c r="H2907" s="82" t="s">
        <v>146</v>
      </c>
      <c r="I2907" s="17" t="s">
        <v>31</v>
      </c>
      <c r="J2907" s="17" t="s">
        <v>8932</v>
      </c>
      <c r="L2907" s="18">
        <v>44022</v>
      </c>
      <c r="M2907" s="83">
        <v>1084.6867999993301</v>
      </c>
      <c r="N2907" s="84">
        <v>1084.6867999993301</v>
      </c>
      <c r="O2907" s="84">
        <v>1155.83330000006</v>
      </c>
      <c r="P2907" s="85">
        <f t="shared" si="45"/>
        <v>0.9384457083900194</v>
      </c>
      <c r="Q2907" s="18">
        <v>43747</v>
      </c>
      <c r="R2907" s="86">
        <v>6604194.4179999996</v>
      </c>
      <c r="S2907" s="86">
        <v>12255905.521218801</v>
      </c>
      <c r="T2907" s="15"/>
      <c r="U2907" s="19">
        <v>-4.5338150812312999E-4</v>
      </c>
      <c r="V2907" s="51">
        <v>-3.4252354453201401E-3</v>
      </c>
      <c r="W2907" s="19">
        <v>5.9612764653138601E-3</v>
      </c>
      <c r="X2907" s="51">
        <v>1.38504489759725</v>
      </c>
      <c r="Y2907" s="19">
        <v>-4.7357062640003304E-3</v>
      </c>
      <c r="Z2907" s="51">
        <v>18.858102831844</v>
      </c>
      <c r="AA2907" s="19">
        <v>-3.4375820128843798E-2</v>
      </c>
      <c r="AB2907" s="51">
        <v>17.139084890281101</v>
      </c>
      <c r="AC2907" s="19">
        <v>2.26570267150237E-2</v>
      </c>
      <c r="AD2907" s="51">
        <v>26.551558169769098</v>
      </c>
      <c r="AE2907" s="19">
        <v>3.60631147486856E-2</v>
      </c>
      <c r="AF2907" s="87">
        <v>21.3835435234651</v>
      </c>
      <c r="AG2907" s="19">
        <v>-7.8891378961998303E-4</v>
      </c>
      <c r="AH2907" s="51">
        <v>-1.8777123707877801</v>
      </c>
      <c r="AI2907" s="19">
        <v>-7.1583954495508797E-3</v>
      </c>
      <c r="AJ2907" s="51">
        <v>13.011077662042201</v>
      </c>
      <c r="AK2907" s="19">
        <v>8.4686799999035403E-2</v>
      </c>
      <c r="AL2907" s="19">
        <v>1.44082616297965E-2</v>
      </c>
      <c r="AM2907" s="51">
        <v>0.963480888829508</v>
      </c>
      <c r="AN2907" s="15"/>
      <c r="AO2907" s="22">
        <v>1.4704231989526299E-2</v>
      </c>
      <c r="AP2907" s="22">
        <v>-1.8881858549320899E-2</v>
      </c>
      <c r="AQ2907" s="22">
        <v>1.1411233597755199E-2</v>
      </c>
      <c r="AR2907" s="22">
        <v>-4.5875024766282899E-2</v>
      </c>
      <c r="AS2907" s="20">
        <v>5</v>
      </c>
      <c r="AT2907" s="20">
        <v>7</v>
      </c>
      <c r="AU2907" s="20">
        <v>6</v>
      </c>
      <c r="AV2907" s="21">
        <v>6</v>
      </c>
      <c r="AW2907" s="15"/>
      <c r="AX2907" s="25">
        <v>4.0406160355778403E-2</v>
      </c>
      <c r="AY2907" s="26">
        <v>-1.46022646010715</v>
      </c>
      <c r="AZ2907" s="26">
        <v>0.51920225405228804</v>
      </c>
      <c r="BA2907" s="26">
        <v>-1.88690417934959</v>
      </c>
      <c r="BB2907" s="85">
        <v>4.1687642255828902E-3</v>
      </c>
      <c r="BC2907" s="88">
        <v>-8.2190398910315707</v>
      </c>
      <c r="BD2907" s="18">
        <v>43747</v>
      </c>
      <c r="BE2907" s="18">
        <v>43809</v>
      </c>
      <c r="BF2907" s="20"/>
      <c r="BG2907" s="18"/>
    </row>
    <row r="2908" spans="2:59" x14ac:dyDescent="0.25">
      <c r="B2908" s="14" t="s">
        <v>8933</v>
      </c>
      <c r="C2908" s="14" t="s">
        <v>8934</v>
      </c>
      <c r="D2908" s="14" t="s">
        <v>8922</v>
      </c>
      <c r="E2908" s="16" t="s">
        <v>2549</v>
      </c>
      <c r="F2908" s="16" t="s">
        <v>6563</v>
      </c>
      <c r="G2908" s="81" t="s">
        <v>205</v>
      </c>
      <c r="H2908" s="82" t="s">
        <v>146</v>
      </c>
      <c r="I2908" s="17" t="s">
        <v>31</v>
      </c>
      <c r="J2908" s="17" t="s">
        <v>8935</v>
      </c>
      <c r="L2908" s="18">
        <v>44022</v>
      </c>
      <c r="M2908" s="83">
        <v>1067.1007000003001</v>
      </c>
      <c r="N2908" s="84">
        <v>1067.1007000003001</v>
      </c>
      <c r="O2908" s="84">
        <v>1128.5736999996</v>
      </c>
      <c r="P2908" s="85">
        <f t="shared" si="45"/>
        <v>0.94553036279392155</v>
      </c>
      <c r="Q2908" s="18">
        <v>43747</v>
      </c>
      <c r="R2908" s="86">
        <v>189776.70199999999</v>
      </c>
      <c r="S2908" s="86">
        <v>224941.22006884799</v>
      </c>
      <c r="T2908" s="15"/>
      <c r="U2908" s="19">
        <v>-4.2602000576152899E-4</v>
      </c>
      <c r="V2908" s="51">
        <v>-6.8908520916011195E-4</v>
      </c>
      <c r="W2908" s="19">
        <v>6.7862500127375798E-3</v>
      </c>
      <c r="X2908" s="51">
        <v>1.46754225233963</v>
      </c>
      <c r="Y2908" s="19">
        <v>2.26271637075115E-4</v>
      </c>
      <c r="Z2908" s="51">
        <v>19.354300621955201</v>
      </c>
      <c r="AA2908" s="19">
        <v>-2.46571198113088E-2</v>
      </c>
      <c r="AB2908" s="51">
        <v>18.110954922041898</v>
      </c>
      <c r="AC2908" s="19">
        <v>4.3331929318810601E-2</v>
      </c>
      <c r="AD2908" s="51">
        <v>28.619048430147799</v>
      </c>
      <c r="AE2908" s="19"/>
      <c r="AF2908" s="87"/>
      <c r="AG2908" s="19">
        <v>-5.1580506442405695E-4</v>
      </c>
      <c r="AH2908" s="51">
        <v>-1.85040149826818</v>
      </c>
      <c r="AI2908" s="19">
        <v>-1.9353331963429801E-3</v>
      </c>
      <c r="AJ2908" s="51">
        <v>13.533383887363</v>
      </c>
      <c r="AK2908" s="19">
        <v>6.7100700000082697E-2</v>
      </c>
      <c r="AL2908" s="19">
        <v>2.1149219483049798E-2</v>
      </c>
      <c r="AM2908" s="51">
        <v>25.4004018885025</v>
      </c>
      <c r="AN2908" s="15"/>
      <c r="AO2908" s="22">
        <v>1.47320405121718E-2</v>
      </c>
      <c r="AP2908" s="22">
        <v>-1.88549018748745E-2</v>
      </c>
      <c r="AQ2908" s="22">
        <v>1.22705758403754E-2</v>
      </c>
      <c r="AR2908" s="22">
        <v>-4.5090451588330298E-2</v>
      </c>
      <c r="AS2908" s="20">
        <v>5</v>
      </c>
      <c r="AT2908" s="20">
        <v>7</v>
      </c>
      <c r="AU2908" s="20">
        <v>6</v>
      </c>
      <c r="AV2908" s="21">
        <v>6</v>
      </c>
      <c r="AW2908" s="15"/>
      <c r="AX2908" s="25">
        <v>4.0428184807242397E-2</v>
      </c>
      <c r="AY2908" s="26">
        <v>-1.2382763836794799</v>
      </c>
      <c r="AZ2908" s="26">
        <v>0.55228004983928303</v>
      </c>
      <c r="BA2908" s="26">
        <v>-1.6124499081433901</v>
      </c>
      <c r="BB2908" s="85">
        <v>4.1711664729791702E-3</v>
      </c>
      <c r="BC2908" s="88">
        <v>-8.0629913668817608</v>
      </c>
      <c r="BD2908" s="18">
        <v>43747</v>
      </c>
      <c r="BE2908" s="18">
        <v>43809</v>
      </c>
      <c r="BF2908" s="20"/>
      <c r="BG2908" s="18"/>
    </row>
    <row r="2909" spans="2:59" x14ac:dyDescent="0.25">
      <c r="B2909" s="14" t="s">
        <v>8936</v>
      </c>
      <c r="C2909" s="14" t="s">
        <v>8937</v>
      </c>
      <c r="D2909" s="14" t="s">
        <v>8922</v>
      </c>
      <c r="E2909" s="16" t="s">
        <v>6579</v>
      </c>
      <c r="F2909" s="16" t="s">
        <v>6563</v>
      </c>
      <c r="G2909" s="81" t="s">
        <v>205</v>
      </c>
      <c r="H2909" s="82" t="s">
        <v>146</v>
      </c>
      <c r="I2909" s="17" t="s">
        <v>31</v>
      </c>
      <c r="J2909" s="17" t="s">
        <v>8938</v>
      </c>
      <c r="L2909" s="18">
        <v>44022</v>
      </c>
      <c r="M2909" s="83">
        <v>1105.6916000004901</v>
      </c>
      <c r="N2909" s="84">
        <v>1105.6916000004901</v>
      </c>
      <c r="O2909" s="84">
        <v>1169.8275000005999</v>
      </c>
      <c r="P2909" s="85">
        <f t="shared" si="45"/>
        <v>0.945174908266324</v>
      </c>
      <c r="Q2909" s="18">
        <v>43747</v>
      </c>
      <c r="R2909" s="86">
        <v>79026.898000000001</v>
      </c>
      <c r="S2909" s="86">
        <v>182181.82543676801</v>
      </c>
      <c r="T2909" s="15"/>
      <c r="U2909" s="19">
        <v>-4.2742290315800298E-4</v>
      </c>
      <c r="V2909" s="51">
        <v>-8.2937494880752595E-4</v>
      </c>
      <c r="W2909" s="19">
        <v>6.7449785510689296E-3</v>
      </c>
      <c r="X2909" s="51">
        <v>1.46341510617276</v>
      </c>
      <c r="Y2909" s="19">
        <v>-2.2338459530146799E-5</v>
      </c>
      <c r="Z2909" s="51">
        <v>19.329439612309201</v>
      </c>
      <c r="AA2909" s="19">
        <v>-2.5145305765363401E-2</v>
      </c>
      <c r="AB2909" s="51">
        <v>18.062136326625499</v>
      </c>
      <c r="AC2909" s="19">
        <v>4.2288364929845598E-2</v>
      </c>
      <c r="AD2909" s="51">
        <v>28.514691991236798</v>
      </c>
      <c r="AE2909" s="19">
        <v>6.6031497193762306E-2</v>
      </c>
      <c r="AF2909" s="87">
        <v>24.380381767987299</v>
      </c>
      <c r="AG2909" s="19">
        <v>-5.2952360692870603E-4</v>
      </c>
      <c r="AH2909" s="51">
        <v>-1.8517733525186499</v>
      </c>
      <c r="AI2909" s="19">
        <v>-2.1971322212266399E-3</v>
      </c>
      <c r="AJ2909" s="51">
        <v>13.5072039848746</v>
      </c>
      <c r="AK2909" s="19">
        <v>0.105691599999845</v>
      </c>
      <c r="AL2909" s="19">
        <v>2.73598044714163E-2</v>
      </c>
      <c r="AM2909" s="51">
        <v>14.9327321851306</v>
      </c>
      <c r="AN2909" s="15"/>
      <c r="AO2909" s="22">
        <v>1.4730651064383E-2</v>
      </c>
      <c r="AP2909" s="22">
        <v>-1.88563081464963E-2</v>
      </c>
      <c r="AQ2909" s="22">
        <v>1.22275575304229E-2</v>
      </c>
      <c r="AR2909" s="22">
        <v>-4.5129677728254998E-2</v>
      </c>
      <c r="AS2909" s="20">
        <v>5</v>
      </c>
      <c r="AT2909" s="20">
        <v>7</v>
      </c>
      <c r="AU2909" s="20">
        <v>6</v>
      </c>
      <c r="AV2909" s="21">
        <v>6</v>
      </c>
      <c r="AW2909" s="15"/>
      <c r="AX2909" s="25">
        <v>4.0427056706976099E-2</v>
      </c>
      <c r="AY2909" s="26">
        <v>-1.2494198106523999</v>
      </c>
      <c r="AZ2909" s="26">
        <v>0.55061877882781096</v>
      </c>
      <c r="BA2909" s="26">
        <v>-1.6263366749117301</v>
      </c>
      <c r="BB2909" s="85">
        <v>4.1710435321692801E-3</v>
      </c>
      <c r="BC2909" s="88">
        <v>-8.0707967627822708</v>
      </c>
      <c r="BD2909" s="18">
        <v>43747</v>
      </c>
      <c r="BE2909" s="18">
        <v>43809</v>
      </c>
      <c r="BF2909" s="20"/>
      <c r="BG2909" s="18"/>
    </row>
    <row r="2910" spans="2:59" x14ac:dyDescent="0.25">
      <c r="B2910" s="14" t="s">
        <v>8939</v>
      </c>
      <c r="C2910" s="14" t="s">
        <v>8940</v>
      </c>
      <c r="D2910" s="14" t="s">
        <v>8922</v>
      </c>
      <c r="E2910" s="16" t="s">
        <v>59</v>
      </c>
      <c r="F2910" s="16" t="s">
        <v>6563</v>
      </c>
      <c r="G2910" s="81" t="s">
        <v>205</v>
      </c>
      <c r="H2910" s="82" t="s">
        <v>146</v>
      </c>
      <c r="I2910" s="17" t="s">
        <v>31</v>
      </c>
      <c r="J2910" s="17" t="s">
        <v>8941</v>
      </c>
      <c r="L2910" s="18">
        <v>44022</v>
      </c>
      <c r="M2910" s="83">
        <v>1228.4706999994801</v>
      </c>
      <c r="N2910" s="84">
        <v>1228.4706999994801</v>
      </c>
      <c r="O2910" s="84">
        <v>1298.26329999976</v>
      </c>
      <c r="P2910" s="85">
        <f t="shared" si="45"/>
        <v>0.94624156748458288</v>
      </c>
      <c r="Q2910" s="18">
        <v>43747</v>
      </c>
      <c r="R2910" s="86">
        <v>10153603.358999999</v>
      </c>
      <c r="S2910" s="86">
        <v>11360313.145125</v>
      </c>
      <c r="T2910" s="15"/>
      <c r="U2910" s="19">
        <v>-4.2335542002547299E-4</v>
      </c>
      <c r="V2910" s="51">
        <v>-4.22626635554479E-4</v>
      </c>
      <c r="W2910" s="19">
        <v>6.8687544571730498E-3</v>
      </c>
      <c r="X2910" s="51">
        <v>1.47579269678317</v>
      </c>
      <c r="Y2910" s="19">
        <v>7.2369893132417896E-4</v>
      </c>
      <c r="Z2910" s="51">
        <v>19.404043351387401</v>
      </c>
      <c r="AA2910" s="19">
        <v>-2.3680116757532201E-2</v>
      </c>
      <c r="AB2910" s="51">
        <v>18.208655227412201</v>
      </c>
      <c r="AC2910" s="19">
        <v>4.5421743487168001E-2</v>
      </c>
      <c r="AD2910" s="51">
        <v>28.8280298469763</v>
      </c>
      <c r="AE2910" s="19">
        <v>7.08407001693558E-2</v>
      </c>
      <c r="AF2910" s="87">
        <v>24.861302065546599</v>
      </c>
      <c r="AG2910" s="19">
        <v>-4.8858032005227902E-4</v>
      </c>
      <c r="AH2910" s="51">
        <v>-1.8476790238310099</v>
      </c>
      <c r="AI2910" s="19">
        <v>-1.41171317955013E-3</v>
      </c>
      <c r="AJ2910" s="51">
        <v>13.5857458890387</v>
      </c>
      <c r="AK2910" s="19">
        <v>0.228470699999889</v>
      </c>
      <c r="AL2910" s="19">
        <v>3.03027092613775E-2</v>
      </c>
      <c r="AM2910" s="51">
        <v>14.610475365407201</v>
      </c>
      <c r="AN2910" s="15"/>
      <c r="AO2910" s="22">
        <v>1.47348673599481E-2</v>
      </c>
      <c r="AP2910" s="22">
        <v>-1.8852238760700898E-2</v>
      </c>
      <c r="AQ2910" s="22">
        <v>1.23565679095918E-2</v>
      </c>
      <c r="AR2910" s="22">
        <v>-4.5011973188593402E-2</v>
      </c>
      <c r="AS2910" s="20">
        <v>6</v>
      </c>
      <c r="AT2910" s="20">
        <v>6</v>
      </c>
      <c r="AU2910" s="20">
        <v>6</v>
      </c>
      <c r="AV2910" s="21">
        <v>6</v>
      </c>
      <c r="AW2910" s="15"/>
      <c r="AX2910" s="25">
        <v>4.0430550651144599E-2</v>
      </c>
      <c r="AY2910" s="26">
        <v>-1.2159771398182799</v>
      </c>
      <c r="AZ2910" s="26">
        <v>0.55560430726291099</v>
      </c>
      <c r="BA2910" s="26">
        <v>-1.58462813460574</v>
      </c>
      <c r="BB2910" s="85">
        <v>4.1714236218285796E-3</v>
      </c>
      <c r="BC2910" s="88">
        <v>-8.0473737491993198</v>
      </c>
      <c r="BD2910" s="18">
        <v>43747</v>
      </c>
      <c r="BE2910" s="18">
        <v>43809</v>
      </c>
      <c r="BF2910" s="20"/>
      <c r="BG2910" s="18"/>
    </row>
    <row r="2911" spans="2:59" x14ac:dyDescent="0.25">
      <c r="B2911" s="14" t="s">
        <v>8942</v>
      </c>
      <c r="C2911" s="14" t="s">
        <v>8943</v>
      </c>
      <c r="D2911" s="14" t="s">
        <v>8922</v>
      </c>
      <c r="E2911" s="16" t="s">
        <v>135</v>
      </c>
      <c r="F2911" s="16" t="s">
        <v>6563</v>
      </c>
      <c r="G2911" s="81" t="s">
        <v>205</v>
      </c>
      <c r="H2911" s="82" t="s">
        <v>146</v>
      </c>
      <c r="I2911" s="17" t="s">
        <v>31</v>
      </c>
      <c r="J2911" s="17" t="s">
        <v>64</v>
      </c>
      <c r="L2911" s="18">
        <v>44022</v>
      </c>
      <c r="M2911" s="83">
        <v>1034.0756000000999</v>
      </c>
      <c r="N2911" s="84">
        <v>1034.0756000000999</v>
      </c>
      <c r="O2911" s="84">
        <v>1095.53910000063</v>
      </c>
      <c r="P2911" s="85">
        <f t="shared" si="45"/>
        <v>0.94389657110321779</v>
      </c>
      <c r="Q2911" s="18">
        <v>43747</v>
      </c>
      <c r="R2911" s="86">
        <v>62679.697</v>
      </c>
      <c r="S2911" s="86">
        <v>229437.986728027</v>
      </c>
      <c r="T2911" s="15"/>
      <c r="U2911" s="19">
        <v>-4.3237322279310298E-4</v>
      </c>
      <c r="V2911" s="51">
        <v>-1.3244069123175E-3</v>
      </c>
      <c r="W2911" s="19">
        <v>6.5965215580945404E-3</v>
      </c>
      <c r="X2911" s="51">
        <v>1.4485694068753201</v>
      </c>
      <c r="Y2911" s="19">
        <v>-9.1688641896325905E-4</v>
      </c>
      <c r="Z2911" s="51">
        <v>19.2399848163477</v>
      </c>
      <c r="AA2911" s="19">
        <v>-2.69006539147085E-2</v>
      </c>
      <c r="AB2911" s="51">
        <v>17.886601511680102</v>
      </c>
      <c r="AC2911" s="19"/>
      <c r="AD2911" s="51"/>
      <c r="AE2911" s="19"/>
      <c r="AF2911" s="87"/>
      <c r="AG2911" s="19">
        <v>-5.7863619531417498E-4</v>
      </c>
      <c r="AH2911" s="51">
        <v>-1.8566846113572</v>
      </c>
      <c r="AI2911" s="19">
        <v>-3.1388227243951401E-3</v>
      </c>
      <c r="AJ2911" s="51">
        <v>13.413034934550501</v>
      </c>
      <c r="AK2911" s="19">
        <v>3.4075600000505801E-2</v>
      </c>
      <c r="AL2911" s="19">
        <v>1.90269350714516E-2</v>
      </c>
      <c r="AM2911" s="51">
        <v>24.597508711216499</v>
      </c>
      <c r="AN2911" s="15"/>
      <c r="AO2911" s="22">
        <v>1.4725607850778E-2</v>
      </c>
      <c r="AP2911" s="22">
        <v>-1.88611691364713E-2</v>
      </c>
      <c r="AQ2911" s="22">
        <v>1.2072892004653101E-2</v>
      </c>
      <c r="AR2911" s="22">
        <v>-4.5270853012916598E-2</v>
      </c>
      <c r="AS2911" s="20">
        <v>5</v>
      </c>
      <c r="AT2911" s="20">
        <v>7</v>
      </c>
      <c r="AU2911" s="20">
        <v>6</v>
      </c>
      <c r="AV2911" s="21">
        <v>6</v>
      </c>
      <c r="AW2911" s="15"/>
      <c r="AX2911" s="25">
        <v>4.0422852526098701E-2</v>
      </c>
      <c r="AY2911" s="26">
        <v>-1.28949731157263</v>
      </c>
      <c r="AZ2911" s="26">
        <v>0.54464499253936105</v>
      </c>
      <c r="BA2911" s="26">
        <v>-1.67618580577073</v>
      </c>
      <c r="BB2911" s="85">
        <v>4.1705862448088698E-3</v>
      </c>
      <c r="BC2911" s="88">
        <v>-8.0988985240837792</v>
      </c>
      <c r="BD2911" s="18">
        <v>43747</v>
      </c>
      <c r="BE2911" s="18">
        <v>43809</v>
      </c>
      <c r="BF2911" s="20"/>
      <c r="BG2911" s="18"/>
    </row>
    <row r="2912" spans="2:59" x14ac:dyDescent="0.25">
      <c r="B2912" s="14" t="s">
        <v>8944</v>
      </c>
      <c r="C2912" s="14" t="s">
        <v>8945</v>
      </c>
      <c r="D2912" s="14" t="s">
        <v>8946</v>
      </c>
      <c r="E2912" s="16" t="s">
        <v>36</v>
      </c>
      <c r="F2912" s="16" t="s">
        <v>6563</v>
      </c>
      <c r="G2912" s="81" t="s">
        <v>115</v>
      </c>
      <c r="H2912" s="82" t="s">
        <v>395</v>
      </c>
      <c r="I2912" s="17" t="s">
        <v>31</v>
      </c>
      <c r="J2912" s="17" t="s">
        <v>8947</v>
      </c>
      <c r="L2912" s="18">
        <v>44022</v>
      </c>
      <c r="M2912" s="83">
        <v>1110.3794999998099</v>
      </c>
      <c r="N2912" s="84">
        <v>1110.3794999998099</v>
      </c>
      <c r="O2912" s="84">
        <v>1110.3794999998099</v>
      </c>
      <c r="P2912" s="85">
        <f t="shared" si="45"/>
        <v>1</v>
      </c>
      <c r="Q2912" s="18">
        <v>44022</v>
      </c>
      <c r="R2912" s="86">
        <v>2982100.0440000002</v>
      </c>
      <c r="S2912" s="86">
        <v>2751763.5891289101</v>
      </c>
      <c r="T2912" s="15"/>
      <c r="U2912" s="19">
        <v>5.5134923677542204E-3</v>
      </c>
      <c r="V2912" s="51">
        <v>0.59326215214241496</v>
      </c>
      <c r="W2912" s="19">
        <v>0.11245656765822799</v>
      </c>
      <c r="X2912" s="51">
        <v>12.034574016884999</v>
      </c>
      <c r="Y2912" s="19">
        <v>4.7269964659790303E-2</v>
      </c>
      <c r="Z2912" s="51">
        <v>24.0586699242413</v>
      </c>
      <c r="AA2912" s="19">
        <v>0.22091047913272599</v>
      </c>
      <c r="AB2912" s="51">
        <v>42.667714816459899</v>
      </c>
      <c r="AC2912" s="19">
        <v>0.21627909651404501</v>
      </c>
      <c r="AD2912" s="51">
        <v>45.913765149656697</v>
      </c>
      <c r="AE2912" s="19">
        <v>0.244118507165695</v>
      </c>
      <c r="AF2912" s="87">
        <v>42.189082765195103</v>
      </c>
      <c r="AG2912" s="19">
        <v>3.89319425266876E-2</v>
      </c>
      <c r="AH2912" s="51">
        <v>2.0943732608429899</v>
      </c>
      <c r="AI2912" s="19">
        <v>9.4436514955305001E-2</v>
      </c>
      <c r="AJ2912" s="51">
        <v>23.170568702538699</v>
      </c>
      <c r="AK2912" s="19">
        <v>0.11037949999998101</v>
      </c>
      <c r="AL2912" s="19">
        <v>7.5324553527025299E-3</v>
      </c>
      <c r="AM2912" s="51">
        <v>-32.469640736468101</v>
      </c>
      <c r="AN2912" s="15"/>
      <c r="AO2912" s="22">
        <v>4.5129142248697497E-2</v>
      </c>
      <c r="AP2912" s="22">
        <v>-3.36935254099444E-2</v>
      </c>
      <c r="AQ2912" s="22">
        <v>0.10309532761864799</v>
      </c>
      <c r="AR2912" s="22">
        <v>-8.6616586585441802E-2</v>
      </c>
      <c r="AS2912" s="20">
        <v>8</v>
      </c>
      <c r="AT2912" s="20">
        <v>4</v>
      </c>
      <c r="AU2912" s="20">
        <v>8</v>
      </c>
      <c r="AV2912" s="21">
        <v>4</v>
      </c>
      <c r="AW2912" s="15"/>
      <c r="AX2912" s="25">
        <v>0.166543848392321</v>
      </c>
      <c r="AY2912" s="26">
        <v>1.07960035283577</v>
      </c>
      <c r="AZ2912" s="26">
        <v>1.4489085694531201</v>
      </c>
      <c r="BA2912" s="26">
        <v>1.6308290126835301</v>
      </c>
      <c r="BB2912" s="85">
        <v>1.7212437471935099E-2</v>
      </c>
      <c r="BC2912" s="88">
        <v>-19.4317724660214</v>
      </c>
      <c r="BD2912" s="18">
        <v>43881</v>
      </c>
      <c r="BE2912" s="18">
        <v>43910</v>
      </c>
      <c r="BF2912" s="20">
        <v>97</v>
      </c>
      <c r="BG2912" s="18">
        <v>44018</v>
      </c>
    </row>
    <row r="2913" spans="2:59" x14ac:dyDescent="0.25">
      <c r="B2913" s="14" t="s">
        <v>8948</v>
      </c>
      <c r="C2913" s="14" t="s">
        <v>8949</v>
      </c>
      <c r="D2913" s="14" t="s">
        <v>8946</v>
      </c>
      <c r="E2913" s="16" t="s">
        <v>43</v>
      </c>
      <c r="F2913" s="16" t="s">
        <v>6563</v>
      </c>
      <c r="G2913" s="81" t="s">
        <v>115</v>
      </c>
      <c r="H2913" s="82" t="s">
        <v>395</v>
      </c>
      <c r="I2913" s="17" t="s">
        <v>31</v>
      </c>
      <c r="J2913" s="17" t="s">
        <v>8950</v>
      </c>
      <c r="L2913" s="18">
        <v>44022</v>
      </c>
      <c r="M2913" s="83">
        <v>1127.75589999929</v>
      </c>
      <c r="N2913" s="84">
        <v>1127.75589999929</v>
      </c>
      <c r="O2913" s="84">
        <v>1127.75589999929</v>
      </c>
      <c r="P2913" s="85">
        <f t="shared" si="45"/>
        <v>1</v>
      </c>
      <c r="Q2913" s="18">
        <v>44022</v>
      </c>
      <c r="R2913" s="86">
        <v>10997.615</v>
      </c>
      <c r="S2913" s="86">
        <v>9747.5490881195092</v>
      </c>
      <c r="T2913" s="15"/>
      <c r="U2913" s="19">
        <v>5.5092972670536299E-3</v>
      </c>
      <c r="V2913" s="51">
        <v>0.59284264207235504</v>
      </c>
      <c r="W2913" s="19">
        <v>0.112320012718556</v>
      </c>
      <c r="X2913" s="51">
        <v>12.0209185229178</v>
      </c>
      <c r="Y2913" s="19">
        <v>4.64875597845094E-2</v>
      </c>
      <c r="Z2913" s="51">
        <v>23.980429436691299</v>
      </c>
      <c r="AA2913" s="19">
        <v>0.21907537332474</v>
      </c>
      <c r="AB2913" s="51">
        <v>42.484204235661302</v>
      </c>
      <c r="AC2913" s="19">
        <v>0.21263292924966701</v>
      </c>
      <c r="AD2913" s="51">
        <v>45.549148423247999</v>
      </c>
      <c r="AE2913" s="19">
        <v>0.23853097760904299</v>
      </c>
      <c r="AF2913" s="87">
        <v>41.6303298095008</v>
      </c>
      <c r="AG2913" s="19">
        <v>3.8889212843059802E-2</v>
      </c>
      <c r="AH2913" s="51">
        <v>2.0901002924802001</v>
      </c>
      <c r="AI2913" s="19">
        <v>9.3573949696292402E-2</v>
      </c>
      <c r="AJ2913" s="51">
        <v>23.084312176622898</v>
      </c>
      <c r="AK2913" s="19">
        <v>0.127755899999174</v>
      </c>
      <c r="AL2913" s="19">
        <v>8.6543823017564102E-3</v>
      </c>
      <c r="AM2913" s="51">
        <v>-30.732000736519701</v>
      </c>
      <c r="AN2913" s="15"/>
      <c r="AO2913" s="22">
        <v>4.5124868544007803E-2</v>
      </c>
      <c r="AP2913" s="22">
        <v>-3.3697595496050801E-2</v>
      </c>
      <c r="AQ2913" s="22">
        <v>0.102960254256759</v>
      </c>
      <c r="AR2913" s="22">
        <v>-8.6732802027690903E-2</v>
      </c>
      <c r="AS2913" s="20">
        <v>8</v>
      </c>
      <c r="AT2913" s="20">
        <v>4</v>
      </c>
      <c r="AU2913" s="20">
        <v>8</v>
      </c>
      <c r="AV2913" s="21">
        <v>4</v>
      </c>
      <c r="AW2913" s="15"/>
      <c r="AX2913" s="25">
        <v>0.16654304607654899</v>
      </c>
      <c r="AY2913" s="26">
        <v>1.06954072335066</v>
      </c>
      <c r="AZ2913" s="26">
        <v>1.4426301767634899</v>
      </c>
      <c r="BA2913" s="26">
        <v>1.6149982612223499</v>
      </c>
      <c r="BB2913" s="85">
        <v>1.72122549448432E-2</v>
      </c>
      <c r="BC2913" s="88">
        <v>-19.441385734069598</v>
      </c>
      <c r="BD2913" s="18">
        <v>43881</v>
      </c>
      <c r="BE2913" s="18">
        <v>43910</v>
      </c>
      <c r="BF2913" s="20">
        <v>97</v>
      </c>
      <c r="BG2913" s="18">
        <v>44018</v>
      </c>
    </row>
    <row r="2914" spans="2:59" x14ac:dyDescent="0.25">
      <c r="B2914" s="14" t="s">
        <v>8951</v>
      </c>
      <c r="C2914" s="14" t="s">
        <v>8952</v>
      </c>
      <c r="D2914" s="14" t="s">
        <v>8946</v>
      </c>
      <c r="E2914" s="16" t="s">
        <v>257</v>
      </c>
      <c r="F2914" s="16" t="s">
        <v>6563</v>
      </c>
      <c r="G2914" s="81" t="s">
        <v>115</v>
      </c>
      <c r="H2914" s="82" t="s">
        <v>395</v>
      </c>
      <c r="I2914" s="17" t="s">
        <v>31</v>
      </c>
      <c r="J2914" s="17" t="s">
        <v>8953</v>
      </c>
      <c r="L2914" s="18">
        <v>44022</v>
      </c>
      <c r="M2914" s="83">
        <v>1305.2570999991101</v>
      </c>
      <c r="N2914" s="84">
        <v>1305.2570999991101</v>
      </c>
      <c r="O2914" s="84">
        <v>1305.2570999991101</v>
      </c>
      <c r="P2914" s="85">
        <f t="shared" si="45"/>
        <v>1</v>
      </c>
      <c r="Q2914" s="18">
        <v>44022</v>
      </c>
      <c r="R2914" s="86">
        <v>1268310.939</v>
      </c>
      <c r="S2914" s="86">
        <v>819703.579336914</v>
      </c>
      <c r="T2914" s="15"/>
      <c r="U2914" s="19">
        <v>5.55054719552572E-3</v>
      </c>
      <c r="V2914" s="51">
        <v>0.59696763491956495</v>
      </c>
      <c r="W2914" s="19">
        <v>0.11368843411764799</v>
      </c>
      <c r="X2914" s="51">
        <v>12.1577606628271</v>
      </c>
      <c r="Y2914" s="19">
        <v>5.4324751579770202E-2</v>
      </c>
      <c r="Z2914" s="51">
        <v>24.764148616231999</v>
      </c>
      <c r="AA2914" s="19">
        <v>0.23752887709648299</v>
      </c>
      <c r="AB2914" s="51">
        <v>44.329554612806497</v>
      </c>
      <c r="AC2914" s="19">
        <v>0.249592263206141</v>
      </c>
      <c r="AD2914" s="51">
        <v>49.2450818188954</v>
      </c>
      <c r="AE2914" s="19">
        <v>0.295568579051178</v>
      </c>
      <c r="AF2914" s="87">
        <v>47.334089953743401</v>
      </c>
      <c r="AG2914" s="19">
        <v>3.9315244475801599E-2</v>
      </c>
      <c r="AH2914" s="51">
        <v>2.1327034557543798</v>
      </c>
      <c r="AI2914" s="19">
        <v>0.102216200399271</v>
      </c>
      <c r="AJ2914" s="51">
        <v>23.948537246935299</v>
      </c>
      <c r="AK2914" s="19">
        <v>0.30525709999899803</v>
      </c>
      <c r="AL2914" s="19">
        <v>1.9276964612799902E-2</v>
      </c>
      <c r="AM2914" s="51">
        <v>-12.981880736537301</v>
      </c>
      <c r="AN2914" s="15"/>
      <c r="AO2914" s="22">
        <v>4.5167833606683402E-2</v>
      </c>
      <c r="AP2914" s="22">
        <v>-3.365791370652E-2</v>
      </c>
      <c r="AQ2914" s="22">
        <v>0.104316754888714</v>
      </c>
      <c r="AR2914" s="22">
        <v>-8.5571436000464005E-2</v>
      </c>
      <c r="AS2914" s="20">
        <v>8</v>
      </c>
      <c r="AT2914" s="20">
        <v>4</v>
      </c>
      <c r="AU2914" s="20">
        <v>8</v>
      </c>
      <c r="AV2914" s="21">
        <v>4</v>
      </c>
      <c r="AW2914" s="15"/>
      <c r="AX2914" s="25">
        <v>0.166553286624257</v>
      </c>
      <c r="AY2914" s="26">
        <v>1.170656788212</v>
      </c>
      <c r="AZ2914" s="26">
        <v>1.5057330401159601</v>
      </c>
      <c r="BA2914" s="26">
        <v>1.7746436593643</v>
      </c>
      <c r="BB2914" s="85">
        <v>1.7214308867060001E-2</v>
      </c>
      <c r="BC2914" s="88">
        <v>-19.345533743675301</v>
      </c>
      <c r="BD2914" s="18">
        <v>43881</v>
      </c>
      <c r="BE2914" s="18">
        <v>43910</v>
      </c>
      <c r="BF2914" s="20">
        <v>96</v>
      </c>
      <c r="BG2914" s="18">
        <v>44015</v>
      </c>
    </row>
    <row r="2915" spans="2:59" x14ac:dyDescent="0.25">
      <c r="B2915" s="14" t="s">
        <v>8954</v>
      </c>
      <c r="C2915" s="14" t="s">
        <v>8955</v>
      </c>
      <c r="D2915" s="14" t="s">
        <v>8946</v>
      </c>
      <c r="E2915" s="16" t="s">
        <v>47</v>
      </c>
      <c r="F2915" s="16" t="s">
        <v>6563</v>
      </c>
      <c r="G2915" s="81" t="s">
        <v>115</v>
      </c>
      <c r="H2915" s="82" t="s">
        <v>395</v>
      </c>
      <c r="I2915" s="17" t="s">
        <v>31</v>
      </c>
      <c r="J2915" s="17" t="s">
        <v>8956</v>
      </c>
      <c r="L2915" s="18">
        <v>44022</v>
      </c>
      <c r="M2915" s="83">
        <v>1021.2148000001901</v>
      </c>
      <c r="N2915" s="84">
        <v>1021.2148000001901</v>
      </c>
      <c r="O2915" s="84">
        <v>1021.2148000001901</v>
      </c>
      <c r="P2915" s="85">
        <f t="shared" si="45"/>
        <v>1</v>
      </c>
      <c r="Q2915" s="18">
        <v>44022</v>
      </c>
      <c r="R2915" s="86">
        <v>3477693.05</v>
      </c>
      <c r="S2915" s="86">
        <v>3091765.5798281198</v>
      </c>
      <c r="T2915" s="15"/>
      <c r="U2915" s="19">
        <v>5.4997439528961002E-3</v>
      </c>
      <c r="V2915" s="51">
        <v>0.59188731065660205</v>
      </c>
      <c r="W2915" s="19">
        <v>0.11200076658497</v>
      </c>
      <c r="X2915" s="51">
        <v>11.9889939095592</v>
      </c>
      <c r="Y2915" s="19">
        <v>4.46694040601869E-2</v>
      </c>
      <c r="Z2915" s="51">
        <v>23.798613864259099</v>
      </c>
      <c r="AA2915" s="19">
        <v>0.21481327453337101</v>
      </c>
      <c r="AB2915" s="51">
        <v>42.0579943564953</v>
      </c>
      <c r="AC2915" s="19">
        <v>0.20416901514719901</v>
      </c>
      <c r="AD2915" s="51">
        <v>44.7027570129721</v>
      </c>
      <c r="AE2915" s="19">
        <v>0.22558678977657101</v>
      </c>
      <c r="AF2915" s="87">
        <v>40.335911026282702</v>
      </c>
      <c r="AG2915" s="19">
        <v>3.8789983858805499E-2</v>
      </c>
      <c r="AH2915" s="51">
        <v>2.0801773940547701</v>
      </c>
      <c r="AI2915" s="19">
        <v>9.1569511405396001E-2</v>
      </c>
      <c r="AJ2915" s="51">
        <v>22.883868347533301</v>
      </c>
      <c r="AK2915" s="19">
        <v>2.1214800000962E-2</v>
      </c>
      <c r="AL2915" s="19">
        <v>1.5057430045999399E-3</v>
      </c>
      <c r="AM2915" s="51">
        <v>-41.386110736348201</v>
      </c>
      <c r="AN2915" s="15"/>
      <c r="AO2915" s="22">
        <v>4.5115005654224702E-2</v>
      </c>
      <c r="AP2915" s="22">
        <v>-3.3706710342812599E-2</v>
      </c>
      <c r="AQ2915" s="22">
        <v>0.102643366582925</v>
      </c>
      <c r="AR2915" s="22">
        <v>-8.7003248048858894E-2</v>
      </c>
      <c r="AS2915" s="20">
        <v>8</v>
      </c>
      <c r="AT2915" s="20">
        <v>4</v>
      </c>
      <c r="AU2915" s="20">
        <v>8</v>
      </c>
      <c r="AV2915" s="21">
        <v>4</v>
      </c>
      <c r="AW2915" s="15"/>
      <c r="AX2915" s="25">
        <v>0.166540838211367</v>
      </c>
      <c r="AY2915" s="26">
        <v>1.0461751443526699</v>
      </c>
      <c r="AZ2915" s="26">
        <v>1.42804950505524</v>
      </c>
      <c r="BA2915" s="26">
        <v>1.5782711240299201</v>
      </c>
      <c r="BB2915" s="85">
        <v>1.7211794965842301E-2</v>
      </c>
      <c r="BC2915" s="88">
        <v>-19.463686174800401</v>
      </c>
      <c r="BD2915" s="18">
        <v>43881</v>
      </c>
      <c r="BE2915" s="18">
        <v>43910</v>
      </c>
      <c r="BF2915" s="20">
        <v>97</v>
      </c>
      <c r="BG2915" s="18">
        <v>44018</v>
      </c>
    </row>
    <row r="2916" spans="2:59" x14ac:dyDescent="0.25">
      <c r="B2916" s="14" t="s">
        <v>8957</v>
      </c>
      <c r="C2916" s="14" t="s">
        <v>8958</v>
      </c>
      <c r="D2916" s="14" t="s">
        <v>8946</v>
      </c>
      <c r="E2916" s="16" t="s">
        <v>2549</v>
      </c>
      <c r="F2916" s="16" t="s">
        <v>6563</v>
      </c>
      <c r="G2916" s="81" t="s">
        <v>115</v>
      </c>
      <c r="H2916" s="82" t="s">
        <v>395</v>
      </c>
      <c r="I2916" s="17" t="s">
        <v>31</v>
      </c>
      <c r="J2916" s="17" t="s">
        <v>8959</v>
      </c>
      <c r="L2916" s="18">
        <v>44022</v>
      </c>
      <c r="M2916" s="83">
        <v>1333.5912999995101</v>
      </c>
      <c r="N2916" s="84">
        <v>1333.5912999995101</v>
      </c>
      <c r="O2916" s="84">
        <v>1333.5912999995101</v>
      </c>
      <c r="P2916" s="85">
        <f t="shared" si="45"/>
        <v>1</v>
      </c>
      <c r="Q2916" s="18">
        <v>44022</v>
      </c>
      <c r="R2916" s="86">
        <v>66766.104999999996</v>
      </c>
      <c r="S2916" s="86">
        <v>54000.512475097697</v>
      </c>
      <c r="T2916" s="15"/>
      <c r="U2916" s="19">
        <v>5.56843942285923E-3</v>
      </c>
      <c r="V2916" s="51">
        <v>0.59875685765291597</v>
      </c>
      <c r="W2916" s="19">
        <v>0.11428190179140101</v>
      </c>
      <c r="X2916" s="51">
        <v>12.217107430202301</v>
      </c>
      <c r="Y2916" s="19">
        <v>5.7738327186598298E-2</v>
      </c>
      <c r="Z2916" s="51">
        <v>25.105506176914801</v>
      </c>
      <c r="AA2916" s="19">
        <v>0.24560942230717001</v>
      </c>
      <c r="AB2916" s="51">
        <v>45.137609133904299</v>
      </c>
      <c r="AC2916" s="19">
        <v>0.26595403444312998</v>
      </c>
      <c r="AD2916" s="51">
        <v>50.8812589425943</v>
      </c>
      <c r="AE2916" s="19">
        <v>0.32109218264115003</v>
      </c>
      <c r="AF2916" s="87">
        <v>49.8864503127406</v>
      </c>
      <c r="AG2916" s="19">
        <v>3.9499848897321499E-2</v>
      </c>
      <c r="AH2916" s="51">
        <v>2.1511638979063701</v>
      </c>
      <c r="AI2916" s="19">
        <v>0.105981519802299</v>
      </c>
      <c r="AJ2916" s="51">
        <v>24.3250691872381</v>
      </c>
      <c r="AK2916" s="19">
        <v>0.33359129999938902</v>
      </c>
      <c r="AL2916" s="19">
        <v>9.4919441933598095E-2</v>
      </c>
      <c r="AM2916" s="51">
        <v>50.019845061760897</v>
      </c>
      <c r="AN2916" s="15"/>
      <c r="AO2916" s="22">
        <v>4.5186324656242498E-2</v>
      </c>
      <c r="AP2916" s="22">
        <v>-3.36407472559586E-2</v>
      </c>
      <c r="AQ2916" s="22">
        <v>0.104905238075007</v>
      </c>
      <c r="AR2916" s="22">
        <v>-8.5067809955071405E-2</v>
      </c>
      <c r="AS2916" s="20">
        <v>8</v>
      </c>
      <c r="AT2916" s="20">
        <v>4</v>
      </c>
      <c r="AU2916" s="20">
        <v>9</v>
      </c>
      <c r="AV2916" s="21">
        <v>3</v>
      </c>
      <c r="AW2916" s="15"/>
      <c r="AX2916" s="25">
        <v>0.166558336083835</v>
      </c>
      <c r="AY2916" s="26">
        <v>1.2149102471139499</v>
      </c>
      <c r="AZ2916" s="26">
        <v>1.5333486328199799</v>
      </c>
      <c r="BA2916" s="26">
        <v>1.8448710967786599</v>
      </c>
      <c r="BB2916" s="85">
        <v>1.7215262007084699E-2</v>
      </c>
      <c r="BC2916" s="88">
        <v>-19.303978878044301</v>
      </c>
      <c r="BD2916" s="18">
        <v>43881</v>
      </c>
      <c r="BE2916" s="18">
        <v>43910</v>
      </c>
      <c r="BF2916" s="20">
        <v>96</v>
      </c>
      <c r="BG2916" s="18">
        <v>44015</v>
      </c>
    </row>
    <row r="2917" spans="2:59" x14ac:dyDescent="0.25">
      <c r="B2917" s="14" t="s">
        <v>8960</v>
      </c>
      <c r="C2917" s="14" t="s">
        <v>8961</v>
      </c>
      <c r="D2917" s="14" t="s">
        <v>8946</v>
      </c>
      <c r="E2917" s="16" t="s">
        <v>6579</v>
      </c>
      <c r="F2917" s="16" t="s">
        <v>6563</v>
      </c>
      <c r="G2917" s="81" t="s">
        <v>115</v>
      </c>
      <c r="H2917" s="82" t="s">
        <v>395</v>
      </c>
      <c r="I2917" s="17" t="s">
        <v>31</v>
      </c>
      <c r="J2917" s="17" t="s">
        <v>8962</v>
      </c>
      <c r="L2917" s="18">
        <v>44022</v>
      </c>
      <c r="M2917" s="83">
        <v>1566.21360000037</v>
      </c>
      <c r="N2917" s="84">
        <v>1566.21360000037</v>
      </c>
      <c r="O2917" s="84">
        <v>1566.21360000037</v>
      </c>
      <c r="P2917" s="85">
        <f t="shared" si="45"/>
        <v>1</v>
      </c>
      <c r="Q2917" s="18">
        <v>44022</v>
      </c>
      <c r="R2917" s="86">
        <v>236176.34700000001</v>
      </c>
      <c r="S2917" s="86">
        <v>197223.58716870099</v>
      </c>
      <c r="T2917" s="15"/>
      <c r="U2917" s="19">
        <v>5.5643268278800003E-3</v>
      </c>
      <c r="V2917" s="51">
        <v>0.598345598154992</v>
      </c>
      <c r="W2917" s="19">
        <v>0.11414502311890801</v>
      </c>
      <c r="X2917" s="51">
        <v>12.203419562953099</v>
      </c>
      <c r="Y2917" s="19">
        <v>5.6949670548419803E-2</v>
      </c>
      <c r="Z2917" s="51">
        <v>25.026640513096901</v>
      </c>
      <c r="AA2917" s="19">
        <v>0.24374073178303701</v>
      </c>
      <c r="AB2917" s="51">
        <v>44.950740081490899</v>
      </c>
      <c r="AC2917" s="19">
        <v>0.26216011242824599</v>
      </c>
      <c r="AD2917" s="51">
        <v>50.5018667411059</v>
      </c>
      <c r="AE2917" s="19">
        <v>0.31515873967524399</v>
      </c>
      <c r="AF2917" s="87">
        <v>49.293106016120902</v>
      </c>
      <c r="AG2917" s="19">
        <v>3.9457219825635499E-2</v>
      </c>
      <c r="AH2917" s="51">
        <v>2.1469009907377798</v>
      </c>
      <c r="AI2917" s="19">
        <v>0.10511147367840699</v>
      </c>
      <c r="AJ2917" s="51">
        <v>24.2380645748344</v>
      </c>
      <c r="AK2917" s="19">
        <v>0.56621360000106502</v>
      </c>
      <c r="AL2917" s="19">
        <v>0.128101112141012</v>
      </c>
      <c r="AM2917" s="51">
        <v>60.984932185267098</v>
      </c>
      <c r="AN2917" s="15"/>
      <c r="AO2917" s="22">
        <v>4.5182023961387999E-2</v>
      </c>
      <c r="AP2917" s="22">
        <v>-3.36446195151439E-2</v>
      </c>
      <c r="AQ2917" s="22">
        <v>0.104769511970517</v>
      </c>
      <c r="AR2917" s="22">
        <v>-8.5184066686488202E-2</v>
      </c>
      <c r="AS2917" s="20">
        <v>8</v>
      </c>
      <c r="AT2917" s="20">
        <v>4</v>
      </c>
      <c r="AU2917" s="20">
        <v>9</v>
      </c>
      <c r="AV2917" s="21">
        <v>3</v>
      </c>
      <c r="AW2917" s="15"/>
      <c r="AX2917" s="25">
        <v>0.166557127538836</v>
      </c>
      <c r="AY2917" s="26">
        <v>1.20467774147983</v>
      </c>
      <c r="AZ2917" s="26">
        <v>1.5269629975082399</v>
      </c>
      <c r="BA2917" s="26">
        <v>1.8286135908201699</v>
      </c>
      <c r="BB2917" s="85">
        <v>1.7215037635360201E-2</v>
      </c>
      <c r="BC2917" s="88">
        <v>-19.3135767507483</v>
      </c>
      <c r="BD2917" s="18">
        <v>43881</v>
      </c>
      <c r="BE2917" s="18">
        <v>43910</v>
      </c>
      <c r="BF2917" s="20">
        <v>96</v>
      </c>
      <c r="BG2917" s="18">
        <v>44015</v>
      </c>
    </row>
    <row r="2918" spans="2:59" x14ac:dyDescent="0.25">
      <c r="B2918" s="14" t="s">
        <v>8963</v>
      </c>
      <c r="C2918" s="14" t="s">
        <v>8964</v>
      </c>
      <c r="D2918" s="14" t="s">
        <v>8946</v>
      </c>
      <c r="E2918" s="16" t="s">
        <v>59</v>
      </c>
      <c r="F2918" s="16" t="s">
        <v>6563</v>
      </c>
      <c r="G2918" s="81" t="s">
        <v>115</v>
      </c>
      <c r="H2918" s="82" t="s">
        <v>395</v>
      </c>
      <c r="I2918" s="17" t="s">
        <v>31</v>
      </c>
      <c r="J2918" s="17" t="s">
        <v>8965</v>
      </c>
      <c r="L2918" s="18">
        <v>44022</v>
      </c>
      <c r="M2918" s="83">
        <v>1847.07010000013</v>
      </c>
      <c r="N2918" s="84">
        <v>1847.07010000013</v>
      </c>
      <c r="O2918" s="84">
        <v>1847.07010000013</v>
      </c>
      <c r="P2918" s="85">
        <f t="shared" si="45"/>
        <v>1</v>
      </c>
      <c r="Q2918" s="18">
        <v>44022</v>
      </c>
      <c r="R2918" s="86">
        <v>1586400.1029999999</v>
      </c>
      <c r="S2918" s="86">
        <v>1312448.3620039099</v>
      </c>
      <c r="T2918" s="15"/>
      <c r="U2918" s="19">
        <v>5.5849494856374804E-3</v>
      </c>
      <c r="V2918" s="51">
        <v>0.60040786393074097</v>
      </c>
      <c r="W2918" s="19">
        <v>0.114830216052796</v>
      </c>
      <c r="X2918" s="51">
        <v>12.271938856341899</v>
      </c>
      <c r="Y2918" s="19">
        <v>6.0899159187101801E-2</v>
      </c>
      <c r="Z2918" s="51">
        <v>25.4215893769579</v>
      </c>
      <c r="AA2918" s="19">
        <v>0.25311705277097601</v>
      </c>
      <c r="AB2918" s="51">
        <v>45.888372180284897</v>
      </c>
      <c r="AC2918" s="19">
        <v>0.28124927815399098</v>
      </c>
      <c r="AD2918" s="51">
        <v>52.410783313680398</v>
      </c>
      <c r="AE2918" s="19">
        <v>0.34510012167971599</v>
      </c>
      <c r="AF2918" s="87">
        <v>52.287244216597202</v>
      </c>
      <c r="AG2918" s="19">
        <v>3.96703328806325E-2</v>
      </c>
      <c r="AH2918" s="51">
        <v>2.1682122962374701</v>
      </c>
      <c r="AI2918" s="19">
        <v>0.109468621940323</v>
      </c>
      <c r="AJ2918" s="51">
        <v>24.673779401026</v>
      </c>
      <c r="AK2918" s="19">
        <v>0.84707010000012795</v>
      </c>
      <c r="AL2918" s="19">
        <v>9.3102282036852599E-2</v>
      </c>
      <c r="AM2918" s="51">
        <v>76.470415365416599</v>
      </c>
      <c r="AN2918" s="15"/>
      <c r="AO2918" s="22">
        <v>4.5203532336017802E-2</v>
      </c>
      <c r="AP2918" s="22">
        <v>-3.36248760177114E-2</v>
      </c>
      <c r="AQ2918" s="22">
        <v>0.105448880445765</v>
      </c>
      <c r="AR2918" s="22">
        <v>-8.4602748216711904E-2</v>
      </c>
      <c r="AS2918" s="20">
        <v>8</v>
      </c>
      <c r="AT2918" s="20">
        <v>4</v>
      </c>
      <c r="AU2918" s="20">
        <v>9</v>
      </c>
      <c r="AV2918" s="21">
        <v>3</v>
      </c>
      <c r="AW2918" s="15"/>
      <c r="AX2918" s="25">
        <v>0.166563224996498</v>
      </c>
      <c r="AY2918" s="26">
        <v>1.2560145423867699</v>
      </c>
      <c r="AZ2918" s="26">
        <v>1.5589987924067801</v>
      </c>
      <c r="BA2918" s="26">
        <v>1.9102952166904299</v>
      </c>
      <c r="BB2918" s="85">
        <v>1.7216165811314601E-2</v>
      </c>
      <c r="BC2918" s="88">
        <v>-19.265608008834501</v>
      </c>
      <c r="BD2918" s="18">
        <v>43881</v>
      </c>
      <c r="BE2918" s="18">
        <v>43910</v>
      </c>
      <c r="BF2918" s="20">
        <v>95</v>
      </c>
      <c r="BG2918" s="18">
        <v>44014</v>
      </c>
    </row>
    <row r="2919" spans="2:59" x14ac:dyDescent="0.25">
      <c r="B2919" s="14" t="s">
        <v>8966</v>
      </c>
      <c r="C2919" s="14" t="s">
        <v>8967</v>
      </c>
      <c r="D2919" s="14" t="s">
        <v>8946</v>
      </c>
      <c r="E2919" s="16" t="s">
        <v>135</v>
      </c>
      <c r="F2919" s="16" t="s">
        <v>6563</v>
      </c>
      <c r="G2919" s="81" t="s">
        <v>115</v>
      </c>
      <c r="H2919" s="82" t="s">
        <v>395</v>
      </c>
      <c r="I2919" s="17" t="s">
        <v>31</v>
      </c>
      <c r="J2919" s="17" t="s">
        <v>64</v>
      </c>
      <c r="L2919" s="18">
        <v>44022</v>
      </c>
      <c r="M2919" s="83">
        <v>1285.8934000004101</v>
      </c>
      <c r="N2919" s="84">
        <v>1285.8934000004101</v>
      </c>
      <c r="O2919" s="84">
        <v>1285.8934000004101</v>
      </c>
      <c r="P2919" s="85">
        <f t="shared" si="45"/>
        <v>1</v>
      </c>
      <c r="Q2919" s="18">
        <v>44022</v>
      </c>
      <c r="R2919" s="86">
        <v>1198356.0889999999</v>
      </c>
      <c r="S2919" s="86">
        <v>1053154.70445215</v>
      </c>
      <c r="T2919" s="15"/>
      <c r="U2919" s="19">
        <v>5.5574557954969402E-3</v>
      </c>
      <c r="V2919" s="51">
        <v>0.59765849491668599</v>
      </c>
      <c r="W2919" s="19">
        <v>0.113916789408977</v>
      </c>
      <c r="X2919" s="51">
        <v>12.1805961919599</v>
      </c>
      <c r="Y2919" s="19">
        <v>5.5636664068515501E-2</v>
      </c>
      <c r="Z2919" s="51">
        <v>24.895339865092001</v>
      </c>
      <c r="AA2919" s="19">
        <v>0.240631562759518</v>
      </c>
      <c r="AB2919" s="51">
        <v>44.639823179110003</v>
      </c>
      <c r="AC2919" s="19">
        <v>0.25586172734270801</v>
      </c>
      <c r="AD2919" s="51">
        <v>49.872028232552097</v>
      </c>
      <c r="AE2919" s="19"/>
      <c r="AF2919" s="87"/>
      <c r="AG2919" s="19">
        <v>3.9386307093082003E-2</v>
      </c>
      <c r="AH2919" s="51">
        <v>2.1398097174824202</v>
      </c>
      <c r="AI2919" s="19">
        <v>0.103663255584252</v>
      </c>
      <c r="AJ2919" s="51">
        <v>24.093242765433398</v>
      </c>
      <c r="AK2919" s="19">
        <v>0.28589339999976798</v>
      </c>
      <c r="AL2919" s="19">
        <v>9.1864450974826498E-2</v>
      </c>
      <c r="AM2919" s="51">
        <v>54.4878132895101</v>
      </c>
      <c r="AN2919" s="15"/>
      <c r="AO2919" s="22">
        <v>4.5174913919254302E-2</v>
      </c>
      <c r="AP2919" s="22">
        <v>-3.3651280024059801E-2</v>
      </c>
      <c r="AQ2919" s="22">
        <v>0.104543071578519</v>
      </c>
      <c r="AR2919" s="22">
        <v>-8.5377772346837494E-2</v>
      </c>
      <c r="AS2919" s="20">
        <v>8</v>
      </c>
      <c r="AT2919" s="20">
        <v>4</v>
      </c>
      <c r="AU2919" s="20">
        <v>8</v>
      </c>
      <c r="AV2919" s="21">
        <v>4</v>
      </c>
      <c r="AW2919" s="15"/>
      <c r="AX2919" s="25">
        <v>0.16655520873406199</v>
      </c>
      <c r="AY2919" s="26">
        <v>1.18765040824292</v>
      </c>
      <c r="AZ2919" s="26">
        <v>1.51633731836046</v>
      </c>
      <c r="BA2919" s="26">
        <v>1.80158588705126</v>
      </c>
      <c r="BB2919" s="85">
        <v>1.7214673471898999E-2</v>
      </c>
      <c r="BC2919" s="88">
        <v>-19.329548797599301</v>
      </c>
      <c r="BD2919" s="18">
        <v>43881</v>
      </c>
      <c r="BE2919" s="18">
        <v>43910</v>
      </c>
      <c r="BF2919" s="20">
        <v>96</v>
      </c>
      <c r="BG2919" s="18">
        <v>44015</v>
      </c>
    </row>
    <row r="2920" spans="2:59" x14ac:dyDescent="0.25">
      <c r="B2920" s="14" t="s">
        <v>8968</v>
      </c>
      <c r="C2920" s="14" t="s">
        <v>8969</v>
      </c>
      <c r="D2920" s="14" t="s">
        <v>8970</v>
      </c>
      <c r="E2920" s="16" t="s">
        <v>36</v>
      </c>
      <c r="F2920" s="16" t="s">
        <v>6563</v>
      </c>
      <c r="G2920" s="81" t="s">
        <v>115</v>
      </c>
      <c r="H2920" s="82" t="s">
        <v>70</v>
      </c>
      <c r="I2920" s="17" t="s">
        <v>31</v>
      </c>
      <c r="J2920" s="17" t="s">
        <v>8971</v>
      </c>
      <c r="L2920" s="18">
        <v>44022</v>
      </c>
      <c r="M2920" s="83">
        <v>1062.09720000066</v>
      </c>
      <c r="N2920" s="84">
        <v>1062.09720000066</v>
      </c>
      <c r="O2920" s="84">
        <v>1159.28830000013</v>
      </c>
      <c r="P2920" s="85">
        <f t="shared" si="45"/>
        <v>0.91616313215663514</v>
      </c>
      <c r="Q2920" s="18">
        <v>43882</v>
      </c>
      <c r="R2920" s="86">
        <v>465415.71799999999</v>
      </c>
      <c r="S2920" s="86">
        <v>448706.06667431601</v>
      </c>
      <c r="T2920" s="15"/>
      <c r="U2920" s="19">
        <v>1.3027369839619499E-2</v>
      </c>
      <c r="V2920" s="51">
        <v>1.34464989932894</v>
      </c>
      <c r="W2920" s="19">
        <v>4.1431348745390999E-2</v>
      </c>
      <c r="X2920" s="51">
        <v>4.9320521256086103</v>
      </c>
      <c r="Y2920" s="19">
        <v>-2.7351985586392399E-2</v>
      </c>
      <c r="Z2920" s="51">
        <v>16.596474899619398</v>
      </c>
      <c r="AA2920" s="19">
        <v>0.14712360778139599</v>
      </c>
      <c r="AB2920" s="51">
        <v>35.289027681283201</v>
      </c>
      <c r="AC2920" s="19">
        <v>0.107212569111725</v>
      </c>
      <c r="AD2920" s="51">
        <v>35.007112409453804</v>
      </c>
      <c r="AE2920" s="19">
        <v>0.106778166620643</v>
      </c>
      <c r="AF2920" s="87">
        <v>28.455048710660801</v>
      </c>
      <c r="AG2920" s="19">
        <v>-9.1593066317727807E-3</v>
      </c>
      <c r="AH2920" s="51">
        <v>-2.7147516550030599</v>
      </c>
      <c r="AI2920" s="19">
        <v>3.8583573950745601E-3</v>
      </c>
      <c r="AJ2920" s="51">
        <v>14.1127529465011</v>
      </c>
      <c r="AK2920" s="19">
        <v>6.2097200001517201E-2</v>
      </c>
      <c r="AL2920" s="19">
        <v>4.2426197960594401E-3</v>
      </c>
      <c r="AM2920" s="51">
        <v>-65.337836896069305</v>
      </c>
      <c r="AN2920" s="15"/>
      <c r="AO2920" s="22">
        <v>5.2169328042509698E-2</v>
      </c>
      <c r="AP2920" s="22">
        <v>-5.1836148106303902E-2</v>
      </c>
      <c r="AQ2920" s="22">
        <v>0.117075070555147</v>
      </c>
      <c r="AR2920" s="22">
        <v>-9.6568878995603902E-2</v>
      </c>
      <c r="AS2920" s="20">
        <v>8</v>
      </c>
      <c r="AT2920" s="20">
        <v>4</v>
      </c>
      <c r="AU2920" s="20">
        <v>7</v>
      </c>
      <c r="AV2920" s="21">
        <v>5</v>
      </c>
      <c r="AW2920" s="15"/>
      <c r="AX2920" s="25">
        <v>0.19691428551770501</v>
      </c>
      <c r="AY2920" s="26">
        <v>0.66760091499600105</v>
      </c>
      <c r="AZ2920" s="26">
        <v>1.29517479922106</v>
      </c>
      <c r="BA2920" s="26">
        <v>0.95586616635955601</v>
      </c>
      <c r="BB2920" s="85">
        <v>2.0304151107375198E-2</v>
      </c>
      <c r="BC2920" s="88">
        <v>-28.4683628740604</v>
      </c>
      <c r="BD2920" s="18">
        <v>43882</v>
      </c>
      <c r="BE2920" s="18">
        <v>43908</v>
      </c>
      <c r="BF2920" s="20"/>
      <c r="BG2920" s="18"/>
    </row>
    <row r="2921" spans="2:59" x14ac:dyDescent="0.25">
      <c r="B2921" s="14" t="s">
        <v>8972</v>
      </c>
      <c r="C2921" s="14" t="s">
        <v>8973</v>
      </c>
      <c r="D2921" s="14" t="s">
        <v>8970</v>
      </c>
      <c r="E2921" s="16" t="s">
        <v>43</v>
      </c>
      <c r="F2921" s="16" t="s">
        <v>6563</v>
      </c>
      <c r="G2921" s="81" t="s">
        <v>115</v>
      </c>
      <c r="H2921" s="82" t="s">
        <v>70</v>
      </c>
      <c r="I2921" s="17" t="s">
        <v>31</v>
      </c>
      <c r="J2921" s="17" t="s">
        <v>8974</v>
      </c>
      <c r="L2921" s="18">
        <v>44022</v>
      </c>
      <c r="M2921" s="83">
        <v>1077.55639999919</v>
      </c>
      <c r="N2921" s="84">
        <v>1077.55639999919</v>
      </c>
      <c r="O2921" s="84">
        <v>1176.7021999992401</v>
      </c>
      <c r="P2921" s="85">
        <f t="shared" si="45"/>
        <v>0.91574265774287322</v>
      </c>
      <c r="Q2921" s="18">
        <v>43882</v>
      </c>
      <c r="R2921" s="86">
        <v>81770.066000000006</v>
      </c>
      <c r="S2921" s="86">
        <v>126874.557452148</v>
      </c>
      <c r="T2921" s="15"/>
      <c r="U2921" s="19">
        <v>1.30239386398898E-2</v>
      </c>
      <c r="V2921" s="51">
        <v>1.34430677935597</v>
      </c>
      <c r="W2921" s="19">
        <v>4.1328780009280301E-2</v>
      </c>
      <c r="X2921" s="51">
        <v>4.9217952519975396</v>
      </c>
      <c r="Y2921" s="19">
        <v>-2.7932202925512701E-2</v>
      </c>
      <c r="Z2921" s="51">
        <v>16.5384531657037</v>
      </c>
      <c r="AA2921" s="19">
        <v>0.14574629262831901</v>
      </c>
      <c r="AB2921" s="51">
        <v>35.151296166004599</v>
      </c>
      <c r="AC2921" s="19">
        <v>0.104556963608047</v>
      </c>
      <c r="AD2921" s="51">
        <v>34.7415518590715</v>
      </c>
      <c r="AE2921" s="19">
        <v>0.10279846432968</v>
      </c>
      <c r="AF2921" s="87">
        <v>28.057078481564499</v>
      </c>
      <c r="AG2921" s="19">
        <v>-9.1919189972031693E-3</v>
      </c>
      <c r="AH2921" s="51">
        <v>-2.7180128915460999</v>
      </c>
      <c r="AI2921" s="19">
        <v>3.2265428581013098E-3</v>
      </c>
      <c r="AJ2921" s="51">
        <v>14.049571492811101</v>
      </c>
      <c r="AK2921" s="19">
        <v>7.7556399999593906E-2</v>
      </c>
      <c r="AL2921" s="19">
        <v>5.2629260098910899E-3</v>
      </c>
      <c r="AM2921" s="51">
        <v>-63.791916896298098</v>
      </c>
      <c r="AN2921" s="15"/>
      <c r="AO2921" s="22">
        <v>5.2165864994094598E-2</v>
      </c>
      <c r="AP2921" s="22">
        <v>-5.1839255541417502E-2</v>
      </c>
      <c r="AQ2921" s="22">
        <v>0.11696497415512599</v>
      </c>
      <c r="AR2921" s="22">
        <v>-9.6660658803593799E-2</v>
      </c>
      <c r="AS2921" s="20">
        <v>8</v>
      </c>
      <c r="AT2921" s="20">
        <v>4</v>
      </c>
      <c r="AU2921" s="20">
        <v>7</v>
      </c>
      <c r="AV2921" s="21">
        <v>5</v>
      </c>
      <c r="AW2921" s="15"/>
      <c r="AX2921" s="25">
        <v>0.196913090539165</v>
      </c>
      <c r="AY2921" s="26">
        <v>0.66106394969938298</v>
      </c>
      <c r="AZ2921" s="26">
        <v>1.29009515388316</v>
      </c>
      <c r="BA2921" s="26">
        <v>0.94627920748644101</v>
      </c>
      <c r="BB2921" s="85">
        <v>2.0303918984282101E-2</v>
      </c>
      <c r="BC2921" s="88">
        <v>-28.474460232973801</v>
      </c>
      <c r="BD2921" s="18">
        <v>43882</v>
      </c>
      <c r="BE2921" s="18">
        <v>43908</v>
      </c>
      <c r="BF2921" s="20"/>
      <c r="BG2921" s="18"/>
    </row>
    <row r="2922" spans="2:59" x14ac:dyDescent="0.25">
      <c r="B2922" s="14" t="s">
        <v>8975</v>
      </c>
      <c r="C2922" s="14" t="s">
        <v>8976</v>
      </c>
      <c r="D2922" s="14" t="s">
        <v>8970</v>
      </c>
      <c r="E2922" s="16" t="s">
        <v>257</v>
      </c>
      <c r="F2922" s="16" t="s">
        <v>6563</v>
      </c>
      <c r="G2922" s="81" t="s">
        <v>115</v>
      </c>
      <c r="H2922" s="82" t="s">
        <v>70</v>
      </c>
      <c r="I2922" s="17" t="s">
        <v>31</v>
      </c>
      <c r="J2922" s="17" t="s">
        <v>8977</v>
      </c>
      <c r="L2922" s="18">
        <v>44022</v>
      </c>
      <c r="M2922" s="83">
        <v>1250.3637000005699</v>
      </c>
      <c r="N2922" s="84">
        <v>1250.3637000005699</v>
      </c>
      <c r="O2922" s="84">
        <v>1357.7526999991401</v>
      </c>
      <c r="P2922" s="85">
        <f t="shared" si="45"/>
        <v>0.92090680431080107</v>
      </c>
      <c r="Q2922" s="18">
        <v>43882</v>
      </c>
      <c r="R2922" s="86">
        <v>243504.609</v>
      </c>
      <c r="S2922" s="86">
        <v>274717.54733349598</v>
      </c>
      <c r="T2922" s="15"/>
      <c r="U2922" s="19">
        <v>1.30646516699926E-2</v>
      </c>
      <c r="V2922" s="51">
        <v>1.3483780823662499</v>
      </c>
      <c r="W2922" s="19">
        <v>4.2584440408973002E-2</v>
      </c>
      <c r="X2922" s="51">
        <v>5.0473612919668103</v>
      </c>
      <c r="Y2922" s="19">
        <v>-2.0799836481273801E-2</v>
      </c>
      <c r="Z2922" s="51">
        <v>17.2516898101312</v>
      </c>
      <c r="AA2922" s="19">
        <v>0.162737478171184</v>
      </c>
      <c r="AB2922" s="51">
        <v>36.8504147203057</v>
      </c>
      <c r="AC2922" s="19">
        <v>0.137538326165668</v>
      </c>
      <c r="AD2922" s="51">
        <v>38.039688114833602</v>
      </c>
      <c r="AE2922" s="19">
        <v>0.15254788319187401</v>
      </c>
      <c r="AF2922" s="87">
        <v>33.032020367798403</v>
      </c>
      <c r="AG2922" s="19">
        <v>-8.7937230646275601E-3</v>
      </c>
      <c r="AH2922" s="51">
        <v>-2.6781932982885301</v>
      </c>
      <c r="AI2922" s="19">
        <v>1.09940711536183E-2</v>
      </c>
      <c r="AJ2922" s="51">
        <v>14.826324322362799</v>
      </c>
      <c r="AK2922" s="19">
        <v>0.25036370000103503</v>
      </c>
      <c r="AL2922" s="19">
        <v>1.5825389966266801E-2</v>
      </c>
      <c r="AM2922" s="51">
        <v>-46.511186896124897</v>
      </c>
      <c r="AN2922" s="15"/>
      <c r="AO2922" s="22">
        <v>5.22081443396019E-2</v>
      </c>
      <c r="AP2922" s="22">
        <v>-5.1801141838950598E-2</v>
      </c>
      <c r="AQ2922" s="22">
        <v>0.118315401343425</v>
      </c>
      <c r="AR2922" s="22">
        <v>-9.5535139099374694E-2</v>
      </c>
      <c r="AS2922" s="20">
        <v>8</v>
      </c>
      <c r="AT2922" s="20">
        <v>4</v>
      </c>
      <c r="AU2922" s="20">
        <v>7</v>
      </c>
      <c r="AV2922" s="21">
        <v>5</v>
      </c>
      <c r="AW2922" s="15"/>
      <c r="AX2922" s="25">
        <v>0.19692965756345099</v>
      </c>
      <c r="AY2922" s="26">
        <v>0.74168474737871304</v>
      </c>
      <c r="AZ2922" s="26">
        <v>1.35273625477384</v>
      </c>
      <c r="BA2922" s="26">
        <v>1.0648183950379499</v>
      </c>
      <c r="BB2922" s="85">
        <v>2.0306965580384698E-2</v>
      </c>
      <c r="BC2922" s="88">
        <v>-28.399729936034401</v>
      </c>
      <c r="BD2922" s="18">
        <v>43882</v>
      </c>
      <c r="BE2922" s="18">
        <v>43908</v>
      </c>
      <c r="BF2922" s="20"/>
      <c r="BG2922" s="18"/>
    </row>
    <row r="2923" spans="2:59" x14ac:dyDescent="0.25">
      <c r="B2923" s="14" t="s">
        <v>8978</v>
      </c>
      <c r="C2923" s="14" t="s">
        <v>8979</v>
      </c>
      <c r="D2923" s="14" t="s">
        <v>8970</v>
      </c>
      <c r="E2923" s="16" t="s">
        <v>47</v>
      </c>
      <c r="F2923" s="16" t="s">
        <v>6563</v>
      </c>
      <c r="G2923" s="81" t="s">
        <v>115</v>
      </c>
      <c r="H2923" s="82" t="s">
        <v>70</v>
      </c>
      <c r="I2923" s="17" t="s">
        <v>31</v>
      </c>
      <c r="J2923" s="17" t="s">
        <v>8980</v>
      </c>
      <c r="L2923" s="18">
        <v>44022</v>
      </c>
      <c r="M2923" s="83">
        <v>1214.99389999919</v>
      </c>
      <c r="N2923" s="84">
        <v>1214.99389999919</v>
      </c>
      <c r="O2923" s="84">
        <v>1328.71509999968</v>
      </c>
      <c r="P2923" s="85">
        <f t="shared" si="45"/>
        <v>0.91441265324634502</v>
      </c>
      <c r="Q2923" s="18">
        <v>43882</v>
      </c>
      <c r="R2923" s="86">
        <v>3745454.5839999998</v>
      </c>
      <c r="S2923" s="86">
        <v>3111688.5848125</v>
      </c>
      <c r="T2923" s="15"/>
      <c r="U2923" s="19">
        <v>1.30134951577929E-2</v>
      </c>
      <c r="V2923" s="51">
        <v>1.34326243114629</v>
      </c>
      <c r="W2923" s="19">
        <v>4.1004650785907898E-2</v>
      </c>
      <c r="X2923" s="51">
        <v>4.8893823296602896</v>
      </c>
      <c r="Y2923" s="19">
        <v>-2.97671333619292E-2</v>
      </c>
      <c r="Z2923" s="51">
        <v>16.354960122058401</v>
      </c>
      <c r="AA2923" s="19">
        <v>0.14139482153594099</v>
      </c>
      <c r="AB2923" s="51">
        <v>34.716149056737798</v>
      </c>
      <c r="AC2923" s="19">
        <v>9.61884479202854E-2</v>
      </c>
      <c r="AD2923" s="51">
        <v>33.904700290295303</v>
      </c>
      <c r="AE2923" s="19">
        <v>9.02922670957923E-2</v>
      </c>
      <c r="AF2923" s="87">
        <v>26.806458758190299</v>
      </c>
      <c r="AG2923" s="19">
        <v>-9.2945758733549207E-3</v>
      </c>
      <c r="AH2923" s="51">
        <v>-2.72827857916127</v>
      </c>
      <c r="AI2923" s="19">
        <v>1.22867444224539E-3</v>
      </c>
      <c r="AJ2923" s="51">
        <v>13.849784651218201</v>
      </c>
      <c r="AK2923" s="19">
        <v>0.21499389999924501</v>
      </c>
      <c r="AL2923" s="19">
        <v>1.3779020782749301E-2</v>
      </c>
      <c r="AM2923" s="51">
        <v>-50.048166896333001</v>
      </c>
      <c r="AN2923" s="15"/>
      <c r="AO2923" s="22">
        <v>5.2154999233607703E-2</v>
      </c>
      <c r="AP2923" s="22">
        <v>-5.1849035216073397E-2</v>
      </c>
      <c r="AQ2923" s="22">
        <v>0.116616158184188</v>
      </c>
      <c r="AR2923" s="22">
        <v>-9.6951415688672604E-2</v>
      </c>
      <c r="AS2923" s="20">
        <v>7</v>
      </c>
      <c r="AT2923" s="20">
        <v>5</v>
      </c>
      <c r="AU2923" s="20">
        <v>7</v>
      </c>
      <c r="AV2923" s="21">
        <v>5</v>
      </c>
      <c r="AW2923" s="15"/>
      <c r="AX2923" s="25">
        <v>0.196908936252876</v>
      </c>
      <c r="AY2923" s="26">
        <v>0.64040737255527302</v>
      </c>
      <c r="AZ2923" s="26">
        <v>1.27404365263646</v>
      </c>
      <c r="BA2923" s="26">
        <v>0.91601248001370505</v>
      </c>
      <c r="BB2923" s="85">
        <v>2.0303144910431E-2</v>
      </c>
      <c r="BC2923" s="88">
        <v>-28.493768152402499</v>
      </c>
      <c r="BD2923" s="18">
        <v>43882</v>
      </c>
      <c r="BE2923" s="18">
        <v>43908</v>
      </c>
      <c r="BF2923" s="20"/>
      <c r="BG2923" s="18"/>
    </row>
    <row r="2924" spans="2:59" x14ac:dyDescent="0.25">
      <c r="B2924" s="14" t="s">
        <v>8981</v>
      </c>
      <c r="C2924" s="14" t="s">
        <v>8982</v>
      </c>
      <c r="D2924" s="14" t="s">
        <v>8970</v>
      </c>
      <c r="E2924" s="16" t="s">
        <v>2549</v>
      </c>
      <c r="F2924" s="16" t="s">
        <v>6563</v>
      </c>
      <c r="G2924" s="81" t="s">
        <v>115</v>
      </c>
      <c r="H2924" s="82" t="s">
        <v>70</v>
      </c>
      <c r="I2924" s="17" t="s">
        <v>31</v>
      </c>
      <c r="J2924" s="17" t="s">
        <v>8983</v>
      </c>
      <c r="L2924" s="18">
        <v>44022</v>
      </c>
      <c r="M2924" s="83">
        <v>1220.76769999973</v>
      </c>
      <c r="N2924" s="84">
        <v>1220.76769999973</v>
      </c>
      <c r="O2924" s="84">
        <v>1323.0815999992201</v>
      </c>
      <c r="P2924" s="85">
        <f t="shared" si="45"/>
        <v>0.92267000009708366</v>
      </c>
      <c r="Q2924" s="18">
        <v>43882</v>
      </c>
      <c r="R2924" s="86">
        <v>110870.068</v>
      </c>
      <c r="S2924" s="86">
        <v>104023.424808472</v>
      </c>
      <c r="T2924" s="15"/>
      <c r="U2924" s="19">
        <v>1.3078586456685999E-2</v>
      </c>
      <c r="V2924" s="51">
        <v>1.3497715610356</v>
      </c>
      <c r="W2924" s="19">
        <v>4.30119681277574E-2</v>
      </c>
      <c r="X2924" s="51">
        <v>5.0901140638452498</v>
      </c>
      <c r="Y2924" s="19">
        <v>-1.83618947094146E-2</v>
      </c>
      <c r="Z2924" s="51">
        <v>17.495483987295302</v>
      </c>
      <c r="AA2924" s="19">
        <v>0.168574153438385</v>
      </c>
      <c r="AB2924" s="51">
        <v>37.434082247025799</v>
      </c>
      <c r="AC2924" s="19">
        <v>0.148979463141586</v>
      </c>
      <c r="AD2924" s="51">
        <v>39.183801812410799</v>
      </c>
      <c r="AE2924" s="19">
        <v>0.169975775647035</v>
      </c>
      <c r="AF2924" s="87">
        <v>34.7748096133</v>
      </c>
      <c r="AG2924" s="19">
        <v>-8.6582287240162294E-3</v>
      </c>
      <c r="AH2924" s="51">
        <v>-2.6646438642274002</v>
      </c>
      <c r="AI2924" s="19">
        <v>1.3649843796883899E-2</v>
      </c>
      <c r="AJ2924" s="51">
        <v>15.0919015866821</v>
      </c>
      <c r="AK2924" s="19">
        <v>0.22076770000072399</v>
      </c>
      <c r="AL2924" s="19">
        <v>6.1822533221857198E-2</v>
      </c>
      <c r="AM2924" s="51">
        <v>39.282454880420097</v>
      </c>
      <c r="AN2924" s="15"/>
      <c r="AO2924" s="22">
        <v>5.2222539081412798E-2</v>
      </c>
      <c r="AP2924" s="22">
        <v>-5.1788170230793198E-2</v>
      </c>
      <c r="AQ2924" s="22">
        <v>0.11877517897664799</v>
      </c>
      <c r="AR2924" s="22">
        <v>-9.5151921248616406E-2</v>
      </c>
      <c r="AS2924" s="20">
        <v>8</v>
      </c>
      <c r="AT2924" s="20">
        <v>4</v>
      </c>
      <c r="AU2924" s="20">
        <v>7</v>
      </c>
      <c r="AV2924" s="21">
        <v>5</v>
      </c>
      <c r="AW2924" s="15"/>
      <c r="AX2924" s="25">
        <v>0.19693558351486001</v>
      </c>
      <c r="AY2924" s="26">
        <v>0.769365418887901</v>
      </c>
      <c r="AZ2924" s="26">
        <v>1.3742430450802201</v>
      </c>
      <c r="BA2924" s="26">
        <v>1.1056678695058499</v>
      </c>
      <c r="BB2924" s="85">
        <v>2.0308032121574799E-2</v>
      </c>
      <c r="BC2924" s="88">
        <v>-28.3742892350128</v>
      </c>
      <c r="BD2924" s="18">
        <v>43882</v>
      </c>
      <c r="BE2924" s="18">
        <v>43908</v>
      </c>
      <c r="BF2924" s="20"/>
      <c r="BG2924" s="18"/>
    </row>
    <row r="2925" spans="2:59" x14ac:dyDescent="0.25">
      <c r="B2925" s="14" t="s">
        <v>8984</v>
      </c>
      <c r="C2925" s="14" t="s">
        <v>8985</v>
      </c>
      <c r="D2925" s="14" t="s">
        <v>8970</v>
      </c>
      <c r="E2925" s="16" t="s">
        <v>6579</v>
      </c>
      <c r="F2925" s="16" t="s">
        <v>6563</v>
      </c>
      <c r="G2925" s="81" t="s">
        <v>115</v>
      </c>
      <c r="H2925" s="82" t="s">
        <v>70</v>
      </c>
      <c r="I2925" s="17" t="s">
        <v>31</v>
      </c>
      <c r="J2925" s="17" t="s">
        <v>8986</v>
      </c>
      <c r="L2925" s="18">
        <v>44022</v>
      </c>
      <c r="M2925" s="83">
        <v>1333.11150000058</v>
      </c>
      <c r="N2925" s="84">
        <v>1333.11150000058</v>
      </c>
      <c r="O2925" s="84">
        <v>1445.3928999994</v>
      </c>
      <c r="P2925" s="85">
        <f t="shared" si="45"/>
        <v>0.92231773104816928</v>
      </c>
      <c r="Q2925" s="18">
        <v>43882</v>
      </c>
      <c r="R2925" s="86">
        <v>10493.648999999999</v>
      </c>
      <c r="S2925" s="86">
        <v>13279.6514865875</v>
      </c>
      <c r="T2925" s="15"/>
      <c r="U2925" s="19">
        <v>1.30757149599958E-2</v>
      </c>
      <c r="V2925" s="51">
        <v>1.34948441136657</v>
      </c>
      <c r="W2925" s="19">
        <v>4.2927058166242198E-2</v>
      </c>
      <c r="X2925" s="51">
        <v>5.0816230676937302</v>
      </c>
      <c r="Y2925" s="19">
        <v>-1.8849540170776901E-2</v>
      </c>
      <c r="Z2925" s="51">
        <v>17.446719441184499</v>
      </c>
      <c r="AA2925" s="19">
        <v>0.16740450151351999</v>
      </c>
      <c r="AB2925" s="51">
        <v>37.317117054539303</v>
      </c>
      <c r="AC2925" s="19">
        <v>0.14668228822672999</v>
      </c>
      <c r="AD2925" s="51">
        <v>38.954084320925197</v>
      </c>
      <c r="AE2925" s="19">
        <v>0.166469442194211</v>
      </c>
      <c r="AF2925" s="87">
        <v>34.4241762680467</v>
      </c>
      <c r="AG2925" s="19">
        <v>-8.6850664010853507E-3</v>
      </c>
      <c r="AH2925" s="51">
        <v>-2.66732763193431</v>
      </c>
      <c r="AI2925" s="19">
        <v>1.31187525148562E-2</v>
      </c>
      <c r="AJ2925" s="51">
        <v>15.0387924584793</v>
      </c>
      <c r="AK2925" s="19">
        <v>0.33311150000023199</v>
      </c>
      <c r="AL2925" s="19">
        <v>8.2404166614724106E-2</v>
      </c>
      <c r="AM2925" s="51">
        <v>36.6834668812808</v>
      </c>
      <c r="AN2925" s="15"/>
      <c r="AO2925" s="22">
        <v>5.2219586063074502E-2</v>
      </c>
      <c r="AP2925" s="22">
        <v>-5.1790842279879103E-2</v>
      </c>
      <c r="AQ2925" s="22">
        <v>0.11868280975249899</v>
      </c>
      <c r="AR2925" s="22">
        <v>-9.5229241189372302E-2</v>
      </c>
      <c r="AS2925" s="20">
        <v>8</v>
      </c>
      <c r="AT2925" s="20">
        <v>4</v>
      </c>
      <c r="AU2925" s="20">
        <v>7</v>
      </c>
      <c r="AV2925" s="21">
        <v>5</v>
      </c>
      <c r="AW2925" s="15"/>
      <c r="AX2925" s="25">
        <v>0.196934497075272</v>
      </c>
      <c r="AY2925" s="26">
        <v>0.76381746972492703</v>
      </c>
      <c r="AZ2925" s="26">
        <v>1.3699330261752001</v>
      </c>
      <c r="BA2925" s="26">
        <v>1.0974742015296199</v>
      </c>
      <c r="BB2925" s="85">
        <v>2.0307828557961299E-2</v>
      </c>
      <c r="BC2925" s="88">
        <v>-28.379404658800901</v>
      </c>
      <c r="BD2925" s="18">
        <v>43882</v>
      </c>
      <c r="BE2925" s="18">
        <v>43908</v>
      </c>
      <c r="BF2925" s="20"/>
      <c r="BG2925" s="18"/>
    </row>
    <row r="2926" spans="2:59" x14ac:dyDescent="0.25">
      <c r="B2926" s="14" t="s">
        <v>8987</v>
      </c>
      <c r="C2926" s="14" t="s">
        <v>8988</v>
      </c>
      <c r="D2926" s="14" t="s">
        <v>8970</v>
      </c>
      <c r="E2926" s="16" t="s">
        <v>59</v>
      </c>
      <c r="F2926" s="16" t="s">
        <v>6563</v>
      </c>
      <c r="G2926" s="81" t="s">
        <v>115</v>
      </c>
      <c r="H2926" s="82" t="s">
        <v>70</v>
      </c>
      <c r="I2926" s="17" t="s">
        <v>31</v>
      </c>
      <c r="J2926" s="17" t="s">
        <v>8989</v>
      </c>
      <c r="L2926" s="18">
        <v>44022</v>
      </c>
      <c r="M2926" s="83">
        <v>1583.57599999942</v>
      </c>
      <c r="N2926" s="84">
        <v>1583.57599999942</v>
      </c>
      <c r="O2926" s="84">
        <v>1711.3803000003099</v>
      </c>
      <c r="P2926" s="85">
        <f t="shared" si="45"/>
        <v>0.92532092370067198</v>
      </c>
      <c r="Q2926" s="18">
        <v>43882</v>
      </c>
      <c r="R2926" s="86">
        <v>2331336.3390000002</v>
      </c>
      <c r="S2926" s="86">
        <v>2039617.28312695</v>
      </c>
      <c r="T2926" s="15"/>
      <c r="U2926" s="19">
        <v>1.30992856811645E-2</v>
      </c>
      <c r="V2926" s="51">
        <v>1.35184148348344</v>
      </c>
      <c r="W2926" s="19">
        <v>4.36533270640211E-2</v>
      </c>
      <c r="X2926" s="51">
        <v>5.1542499574716203</v>
      </c>
      <c r="Y2926" s="19">
        <v>-1.4693889385853301E-2</v>
      </c>
      <c r="Z2926" s="51">
        <v>17.8622845196514</v>
      </c>
      <c r="AA2926" s="19">
        <v>0.17738360223855101</v>
      </c>
      <c r="AB2926" s="51">
        <v>38.315027127042399</v>
      </c>
      <c r="AC2926" s="19">
        <v>0.16635659838531899</v>
      </c>
      <c r="AD2926" s="51">
        <v>40.921515336784097</v>
      </c>
      <c r="AE2926" s="19">
        <v>0.196611835483054</v>
      </c>
      <c r="AF2926" s="87">
        <v>37.438415596901898</v>
      </c>
      <c r="AG2926" s="19">
        <v>-8.4551207382901304E-3</v>
      </c>
      <c r="AH2926" s="51">
        <v>-2.6443330656547901</v>
      </c>
      <c r="AI2926" s="19">
        <v>1.7646303171204601E-2</v>
      </c>
      <c r="AJ2926" s="51">
        <v>15.4915475241141</v>
      </c>
      <c r="AK2926" s="19">
        <v>0.58357599999930199</v>
      </c>
      <c r="AL2926" s="19">
        <v>6.8964193407737198E-2</v>
      </c>
      <c r="AM2926" s="51">
        <v>50.121005365334</v>
      </c>
      <c r="AN2926" s="15"/>
      <c r="AO2926" s="22">
        <v>5.2244141386836397E-2</v>
      </c>
      <c r="AP2926" s="22">
        <v>-5.1768708914096399E-2</v>
      </c>
      <c r="AQ2926" s="22">
        <v>0.1194649902737</v>
      </c>
      <c r="AR2926" s="22">
        <v>-9.4577000752033194E-2</v>
      </c>
      <c r="AS2926" s="20">
        <v>8</v>
      </c>
      <c r="AT2926" s="20">
        <v>4</v>
      </c>
      <c r="AU2926" s="20">
        <v>7</v>
      </c>
      <c r="AV2926" s="21">
        <v>5</v>
      </c>
      <c r="AW2926" s="15"/>
      <c r="AX2926" s="25">
        <v>0.19694482535182001</v>
      </c>
      <c r="AY2926" s="26">
        <v>0.81113200757590698</v>
      </c>
      <c r="AZ2926" s="26">
        <v>1.4066909821995099</v>
      </c>
      <c r="BA2926" s="26">
        <v>1.1674484811774199</v>
      </c>
      <c r="BB2926" s="85">
        <v>2.0309668949121298E-2</v>
      </c>
      <c r="BC2926" s="88">
        <v>-28.336115590413101</v>
      </c>
      <c r="BD2926" s="18">
        <v>43882</v>
      </c>
      <c r="BE2926" s="18">
        <v>43908</v>
      </c>
      <c r="BF2926" s="20"/>
      <c r="BG2926" s="18"/>
    </row>
    <row r="2927" spans="2:59" x14ac:dyDescent="0.25">
      <c r="B2927" s="14" t="s">
        <v>8990</v>
      </c>
      <c r="C2927" s="14" t="s">
        <v>8991</v>
      </c>
      <c r="D2927" s="14" t="s">
        <v>8970</v>
      </c>
      <c r="E2927" s="16" t="s">
        <v>135</v>
      </c>
      <c r="F2927" s="16" t="s">
        <v>6563</v>
      </c>
      <c r="G2927" s="81" t="s">
        <v>115</v>
      </c>
      <c r="H2927" s="82" t="s">
        <v>70</v>
      </c>
      <c r="I2927" s="17" t="s">
        <v>31</v>
      </c>
      <c r="J2927" s="17" t="s">
        <v>64</v>
      </c>
      <c r="L2927" s="18">
        <v>44022</v>
      </c>
      <c r="M2927" s="83">
        <v>1015.41530000046</v>
      </c>
      <c r="N2927" s="84">
        <v>1015.41530000046</v>
      </c>
      <c r="O2927" s="84">
        <v>1101.57129999995</v>
      </c>
      <c r="P2927" s="85">
        <f t="shared" si="45"/>
        <v>0.92178808580116967</v>
      </c>
      <c r="Q2927" s="18">
        <v>43882</v>
      </c>
      <c r="R2927" s="86">
        <v>135123.285</v>
      </c>
      <c r="S2927" s="86">
        <v>198969.417141846</v>
      </c>
      <c r="T2927" s="15"/>
      <c r="U2927" s="19">
        <v>1.3071558949377501E-2</v>
      </c>
      <c r="V2927" s="51">
        <v>1.3490688103047399</v>
      </c>
      <c r="W2927" s="19">
        <v>4.27981362608989E-2</v>
      </c>
      <c r="X2927" s="51">
        <v>5.0687308771593997</v>
      </c>
      <c r="Y2927" s="19">
        <v>-1.9581427246521298E-2</v>
      </c>
      <c r="Z2927" s="51">
        <v>17.373530733602799</v>
      </c>
      <c r="AA2927" s="19">
        <v>9.0646507142082607E-3</v>
      </c>
      <c r="AB2927" s="51">
        <v>21.4831319745863</v>
      </c>
      <c r="AC2927" s="19">
        <v>-1.03323874418493E-2</v>
      </c>
      <c r="AD2927" s="51">
        <v>23.252616754063599</v>
      </c>
      <c r="AE2927" s="19"/>
      <c r="AF2927" s="87"/>
      <c r="AG2927" s="19">
        <v>-8.72598900878074E-3</v>
      </c>
      <c r="AH2927" s="51">
        <v>-2.6714198927038502</v>
      </c>
      <c r="AI2927" s="19">
        <v>1.2321241358222299E-2</v>
      </c>
      <c r="AJ2927" s="51">
        <v>14.9590413428232</v>
      </c>
      <c r="AK2927" s="19">
        <v>1.54153000003134E-2</v>
      </c>
      <c r="AL2927" s="19">
        <v>5.3610853792633896E-3</v>
      </c>
      <c r="AM2927" s="51">
        <v>27.440003289579199</v>
      </c>
      <c r="AN2927" s="15"/>
      <c r="AO2927" s="22">
        <v>5.2215335128494203E-2</v>
      </c>
      <c r="AP2927" s="22">
        <v>-5.1794583279843202E-2</v>
      </c>
      <c r="AQ2927" s="22">
        <v>5.6931650093247299E-2</v>
      </c>
      <c r="AR2927" s="22">
        <v>-9.5343609799747403E-2</v>
      </c>
      <c r="AS2927" s="20">
        <v>7</v>
      </c>
      <c r="AT2927" s="20">
        <v>4</v>
      </c>
      <c r="AU2927" s="20">
        <v>7</v>
      </c>
      <c r="AV2927" s="21">
        <v>5</v>
      </c>
      <c r="AW2927" s="15"/>
      <c r="AX2927" s="25">
        <v>0.18709543973906001</v>
      </c>
      <c r="AY2927" s="26">
        <v>-4.98753943504084E-2</v>
      </c>
      <c r="AZ2927" s="26">
        <v>0.780601027438934</v>
      </c>
      <c r="BA2927" s="26">
        <v>-6.9527255343928104E-2</v>
      </c>
      <c r="BB2927" s="85">
        <v>1.92819283939571E-2</v>
      </c>
      <c r="BC2927" s="88">
        <v>-28.3870049990946</v>
      </c>
      <c r="BD2927" s="18">
        <v>43882</v>
      </c>
      <c r="BE2927" s="18">
        <v>43908</v>
      </c>
      <c r="BF2927" s="20"/>
      <c r="BG2927" s="18"/>
    </row>
    <row r="2928" spans="2:59" x14ac:dyDescent="0.25">
      <c r="B2928" s="14" t="s">
        <v>8992</v>
      </c>
      <c r="C2928" s="14" t="s">
        <v>8993</v>
      </c>
      <c r="D2928" s="14" t="s">
        <v>8994</v>
      </c>
      <c r="E2928" s="16" t="s">
        <v>36</v>
      </c>
      <c r="F2928" s="16" t="s">
        <v>6563</v>
      </c>
      <c r="G2928" s="81" t="s">
        <v>115</v>
      </c>
      <c r="H2928" s="82" t="s">
        <v>327</v>
      </c>
      <c r="I2928" s="17" t="s">
        <v>31</v>
      </c>
      <c r="J2928" s="17" t="s">
        <v>8995</v>
      </c>
      <c r="L2928" s="18">
        <v>44022</v>
      </c>
      <c r="M2928" s="83">
        <v>515.02139999996905</v>
      </c>
      <c r="N2928" s="84">
        <v>515.02139999996905</v>
      </c>
      <c r="O2928" s="84">
        <v>777.90319999959297</v>
      </c>
      <c r="P2928" s="85">
        <f t="shared" si="45"/>
        <v>0.66206360894291028</v>
      </c>
      <c r="Q2928" s="18">
        <v>43853</v>
      </c>
      <c r="R2928" s="86">
        <v>1500409.209</v>
      </c>
      <c r="S2928" s="86">
        <v>1880517.9214550799</v>
      </c>
      <c r="T2928" s="15"/>
      <c r="U2928" s="19">
        <v>2.0391124431625898E-2</v>
      </c>
      <c r="V2928" s="51">
        <v>2.0810253585295899</v>
      </c>
      <c r="W2928" s="19">
        <v>-1.1672715681925201E-2</v>
      </c>
      <c r="X2928" s="51">
        <v>-0.37835431712665002</v>
      </c>
      <c r="Y2928" s="19">
        <v>-0.32687790320895099</v>
      </c>
      <c r="Z2928" s="51">
        <v>-13.3561168626475</v>
      </c>
      <c r="AA2928" s="19">
        <v>-0.226538160195632</v>
      </c>
      <c r="AB2928" s="51">
        <v>-2.07714911640505</v>
      </c>
      <c r="AC2928" s="19">
        <v>-0.119836689493241</v>
      </c>
      <c r="AD2928" s="51">
        <v>12.3021865489281</v>
      </c>
      <c r="AE2928" s="19">
        <v>-0.16963679810403801</v>
      </c>
      <c r="AF2928" s="87">
        <v>0.813552238192642</v>
      </c>
      <c r="AG2928" s="19">
        <v>1.27616429799673E-2</v>
      </c>
      <c r="AH2928" s="51">
        <v>-0.522656693829049</v>
      </c>
      <c r="AI2928" s="19">
        <v>-0.30730485941137903</v>
      </c>
      <c r="AJ2928" s="51">
        <v>-17.003568734158801</v>
      </c>
      <c r="AK2928" s="19">
        <v>-0.48497860000061299</v>
      </c>
      <c r="AL2928" s="19">
        <v>-4.6444799983000801E-2</v>
      </c>
      <c r="AM2928" s="51">
        <v>-92.005450736498503</v>
      </c>
      <c r="AN2928" s="15"/>
      <c r="AO2928" s="22">
        <v>7.2179212142145802E-2</v>
      </c>
      <c r="AP2928" s="22">
        <v>-0.13536839736116199</v>
      </c>
      <c r="AQ2928" s="22">
        <v>6.8376003733646898E-2</v>
      </c>
      <c r="AR2928" s="22">
        <v>-0.351803475114284</v>
      </c>
      <c r="AS2928" s="20">
        <v>9</v>
      </c>
      <c r="AT2928" s="20">
        <v>3</v>
      </c>
      <c r="AU2928" s="20">
        <v>5</v>
      </c>
      <c r="AV2928" s="21">
        <v>7</v>
      </c>
      <c r="AW2928" s="15"/>
      <c r="AX2928" s="25">
        <v>0.39146683480939798</v>
      </c>
      <c r="AY2928" s="26">
        <v>-0.55633921006028697</v>
      </c>
      <c r="AZ2928" s="26">
        <v>-1.03272799396308E-2</v>
      </c>
      <c r="BA2928" s="26">
        <v>-0.71555825895120495</v>
      </c>
      <c r="BB2928" s="85">
        <v>3.9606668978631202E-2</v>
      </c>
      <c r="BC2928" s="88">
        <v>-48.520767108246197</v>
      </c>
      <c r="BD2928" s="18">
        <v>43853</v>
      </c>
      <c r="BE2928" s="18">
        <v>43913</v>
      </c>
      <c r="BF2928" s="20"/>
      <c r="BG2928" s="18"/>
    </row>
    <row r="2929" spans="2:59" x14ac:dyDescent="0.25">
      <c r="B2929" s="14" t="s">
        <v>8996</v>
      </c>
      <c r="C2929" s="14" t="s">
        <v>8997</v>
      </c>
      <c r="D2929" s="14" t="s">
        <v>8994</v>
      </c>
      <c r="E2929" s="16" t="s">
        <v>43</v>
      </c>
      <c r="F2929" s="16" t="s">
        <v>6563</v>
      </c>
      <c r="G2929" s="81" t="s">
        <v>115</v>
      </c>
      <c r="H2929" s="82" t="s">
        <v>327</v>
      </c>
      <c r="I2929" s="17" t="s">
        <v>31</v>
      </c>
      <c r="J2929" s="17" t="s">
        <v>8998</v>
      </c>
      <c r="L2929" s="18">
        <v>44022</v>
      </c>
      <c r="M2929" s="83">
        <v>524.12480000033997</v>
      </c>
      <c r="N2929" s="84">
        <v>524.12480000033997</v>
      </c>
      <c r="O2929" s="84">
        <v>792.02130000013904</v>
      </c>
      <c r="P2929" s="85">
        <f t="shared" si="45"/>
        <v>0.66175594014990247</v>
      </c>
      <c r="Q2929" s="18">
        <v>43853</v>
      </c>
      <c r="R2929" s="86">
        <v>1057.239</v>
      </c>
      <c r="S2929" s="86">
        <v>1274.62034865952</v>
      </c>
      <c r="T2929" s="15"/>
      <c r="U2929" s="19">
        <v>2.03887027837482E-2</v>
      </c>
      <c r="V2929" s="51">
        <v>2.08078319374181</v>
      </c>
      <c r="W2929" s="19">
        <v>-1.17552383817383E-2</v>
      </c>
      <c r="X2929" s="51">
        <v>-0.38660658710796297</v>
      </c>
      <c r="Y2929" s="19">
        <v>-0.327215533205308</v>
      </c>
      <c r="Z2929" s="51">
        <v>-13.389879862283101</v>
      </c>
      <c r="AA2929" s="19">
        <v>-0.22733270060416499</v>
      </c>
      <c r="AB2929" s="51">
        <v>-2.1566031572583602</v>
      </c>
      <c r="AC2929" s="19">
        <v>-0.121614369915769</v>
      </c>
      <c r="AD2929" s="51">
        <v>12.124418506675299</v>
      </c>
      <c r="AE2929" s="19">
        <v>-0.17214207461074699</v>
      </c>
      <c r="AF2929" s="87">
        <v>0.56302458752179496</v>
      </c>
      <c r="AG2929" s="19">
        <v>1.2732464820146601E-2</v>
      </c>
      <c r="AH2929" s="51">
        <v>-0.52557450981112197</v>
      </c>
      <c r="AI2929" s="19">
        <v>-0.30767140662297598</v>
      </c>
      <c r="AJ2929" s="51">
        <v>-17.0402234553185</v>
      </c>
      <c r="AK2929" s="19">
        <v>-0.47587520000000899</v>
      </c>
      <c r="AL2929" s="19">
        <v>-4.5246575158671497E-2</v>
      </c>
      <c r="AM2929" s="51">
        <v>-91.095110736438102</v>
      </c>
      <c r="AN2929" s="15"/>
      <c r="AO2929" s="22">
        <v>7.2177137573817204E-2</v>
      </c>
      <c r="AP2929" s="22">
        <v>-0.13537497384371799</v>
      </c>
      <c r="AQ2929" s="22">
        <v>6.8285740235296502E-2</v>
      </c>
      <c r="AR2929" s="22">
        <v>-0.351856571668759</v>
      </c>
      <c r="AS2929" s="20">
        <v>9</v>
      </c>
      <c r="AT2929" s="20">
        <v>3</v>
      </c>
      <c r="AU2929" s="20">
        <v>5</v>
      </c>
      <c r="AV2929" s="21">
        <v>7</v>
      </c>
      <c r="AW2929" s="15"/>
      <c r="AX2929" s="25">
        <v>0.39146758682210903</v>
      </c>
      <c r="AY2929" s="26">
        <v>-0.55830922199038502</v>
      </c>
      <c r="AZ2929" s="26">
        <v>-1.3354296265191599E-2</v>
      </c>
      <c r="BA2929" s="26">
        <v>-0.71803243963859098</v>
      </c>
      <c r="BB2929" s="85">
        <v>3.96065680137326E-2</v>
      </c>
      <c r="BC2929" s="88">
        <v>-48.529465053521598</v>
      </c>
      <c r="BD2929" s="18">
        <v>43853</v>
      </c>
      <c r="BE2929" s="18">
        <v>43913</v>
      </c>
      <c r="BF2929" s="20"/>
      <c r="BG2929" s="18"/>
    </row>
    <row r="2930" spans="2:59" x14ac:dyDescent="0.25">
      <c r="B2930" s="14" t="s">
        <v>8999</v>
      </c>
      <c r="C2930" s="14" t="s">
        <v>9000</v>
      </c>
      <c r="D2930" s="14" t="s">
        <v>8994</v>
      </c>
      <c r="E2930" s="16" t="s">
        <v>257</v>
      </c>
      <c r="F2930" s="16" t="s">
        <v>6563</v>
      </c>
      <c r="G2930" s="81" t="s">
        <v>115</v>
      </c>
      <c r="H2930" s="82" t="s">
        <v>327</v>
      </c>
      <c r="I2930" s="17" t="s">
        <v>31</v>
      </c>
      <c r="J2930" s="17" t="s">
        <v>9001</v>
      </c>
      <c r="L2930" s="18">
        <v>44022</v>
      </c>
      <c r="M2930" s="83">
        <v>596.69280000030994</v>
      </c>
      <c r="N2930" s="84">
        <v>596.69280000030994</v>
      </c>
      <c r="O2930" s="84">
        <v>896.07430000044405</v>
      </c>
      <c r="P2930" s="85">
        <f t="shared" si="45"/>
        <v>0.66589656683604725</v>
      </c>
      <c r="Q2930" s="18">
        <v>43853</v>
      </c>
      <c r="R2930" s="86">
        <v>150193.79699999999</v>
      </c>
      <c r="S2930" s="86">
        <v>206669.05299609399</v>
      </c>
      <c r="T2930" s="15"/>
      <c r="U2930" s="19">
        <v>2.0426039425729001E-2</v>
      </c>
      <c r="V2930" s="51">
        <v>2.0845168579398901</v>
      </c>
      <c r="W2930" s="19">
        <v>-1.06593743848862E-2</v>
      </c>
      <c r="X2930" s="51">
        <v>-0.27702018742274997</v>
      </c>
      <c r="Y2930" s="19">
        <v>-0.32268027966609197</v>
      </c>
      <c r="Z2930" s="51">
        <v>-12.9363545083615</v>
      </c>
      <c r="AA2930" s="19">
        <v>-0.21679478948965</v>
      </c>
      <c r="AB2930" s="51">
        <v>-1.10281204580679</v>
      </c>
      <c r="AC2930" s="19">
        <v>-9.7537595491303405E-2</v>
      </c>
      <c r="AD2930" s="51">
        <v>14.532095949121899</v>
      </c>
      <c r="AE2930" s="19">
        <v>-0.13788937399294801</v>
      </c>
      <c r="AF2930" s="87">
        <v>3.9882946493016802</v>
      </c>
      <c r="AG2930" s="19">
        <v>1.3107566259350299E-2</v>
      </c>
      <c r="AH2930" s="51">
        <v>-0.48806436589074997</v>
      </c>
      <c r="AI2930" s="19">
        <v>-0.30274675753404201</v>
      </c>
      <c r="AJ2930" s="51">
        <v>-16.547758546425001</v>
      </c>
      <c r="AK2930" s="19">
        <v>-0.40330719999910802</v>
      </c>
      <c r="AL2930" s="19">
        <v>-3.6331792050987098E-2</v>
      </c>
      <c r="AM2930" s="51">
        <v>-83.838310736347907</v>
      </c>
      <c r="AN2930" s="15"/>
      <c r="AO2930" s="22">
        <v>7.2215860365758999E-2</v>
      </c>
      <c r="AP2930" s="22">
        <v>-0.135279838765273</v>
      </c>
      <c r="AQ2930" s="22">
        <v>6.9471462404180798E-2</v>
      </c>
      <c r="AR2930" s="22">
        <v>-0.351116743898019</v>
      </c>
      <c r="AS2930" s="20">
        <v>9</v>
      </c>
      <c r="AT2930" s="20">
        <v>3</v>
      </c>
      <c r="AU2930" s="20">
        <v>5</v>
      </c>
      <c r="AV2930" s="21">
        <v>7</v>
      </c>
      <c r="AW2930" s="15"/>
      <c r="AX2930" s="25">
        <v>0.39144694152113502</v>
      </c>
      <c r="AY2930" s="26">
        <v>-0.53220894385503903</v>
      </c>
      <c r="AZ2930" s="26">
        <v>2.6743553829845699E-2</v>
      </c>
      <c r="BA2930" s="26">
        <v>-0.68522729662345205</v>
      </c>
      <c r="BB2930" s="85">
        <v>3.9606951410714797E-2</v>
      </c>
      <c r="BC2930" s="88">
        <v>-48.4151481635636</v>
      </c>
      <c r="BD2930" s="18">
        <v>43853</v>
      </c>
      <c r="BE2930" s="18">
        <v>43913</v>
      </c>
      <c r="BF2930" s="20"/>
      <c r="BG2930" s="18"/>
    </row>
    <row r="2931" spans="2:59" x14ac:dyDescent="0.25">
      <c r="B2931" s="14" t="s">
        <v>9002</v>
      </c>
      <c r="C2931" s="14" t="s">
        <v>9003</v>
      </c>
      <c r="D2931" s="14" t="s">
        <v>8994</v>
      </c>
      <c r="E2931" s="16" t="s">
        <v>47</v>
      </c>
      <c r="F2931" s="16" t="s">
        <v>6563</v>
      </c>
      <c r="G2931" s="81" t="s">
        <v>115</v>
      </c>
      <c r="H2931" s="82" t="s">
        <v>327</v>
      </c>
      <c r="I2931" s="17" t="s">
        <v>31</v>
      </c>
      <c r="J2931" s="17" t="s">
        <v>9004</v>
      </c>
      <c r="L2931" s="18">
        <v>44022</v>
      </c>
      <c r="M2931" s="83">
        <v>473.91190000018099</v>
      </c>
      <c r="N2931" s="84">
        <v>473.91190000018099</v>
      </c>
      <c r="O2931" s="84">
        <v>717.46459999959905</v>
      </c>
      <c r="P2931" s="85">
        <f t="shared" si="45"/>
        <v>0.66053697980422421</v>
      </c>
      <c r="Q2931" s="18">
        <v>43853</v>
      </c>
      <c r="R2931" s="86">
        <v>430866.71</v>
      </c>
      <c r="S2931" s="86">
        <v>554721.42488476599</v>
      </c>
      <c r="T2931" s="15"/>
      <c r="U2931" s="19">
        <v>2.0377321279738701E-2</v>
      </c>
      <c r="V2931" s="51">
        <v>2.07964504334086</v>
      </c>
      <c r="W2931" s="19">
        <v>-1.20776159374145E-2</v>
      </c>
      <c r="X2931" s="51">
        <v>-0.41884434267558401</v>
      </c>
      <c r="Y2931" s="19">
        <v>-0.32854923095321298</v>
      </c>
      <c r="Z2931" s="51">
        <v>-13.523249637073601</v>
      </c>
      <c r="AA2931" s="19">
        <v>-0.23040063632011901</v>
      </c>
      <c r="AB2931" s="51">
        <v>-2.4633967288537</v>
      </c>
      <c r="AC2931" s="19">
        <v>-0.12860006560644299</v>
      </c>
      <c r="AD2931" s="51">
        <v>11.425848937608</v>
      </c>
      <c r="AE2931" s="19">
        <v>-0.182005363865755</v>
      </c>
      <c r="AF2931" s="87">
        <v>-0.42330433797906197</v>
      </c>
      <c r="AG2931" s="19">
        <v>1.26233936844073E-2</v>
      </c>
      <c r="AH2931" s="51">
        <v>-0.53648162338504302</v>
      </c>
      <c r="AI2931" s="19">
        <v>-0.30911939499026603</v>
      </c>
      <c r="AJ2931" s="51">
        <v>-17.185022292047499</v>
      </c>
      <c r="AK2931" s="19">
        <v>-0.526088100000634</v>
      </c>
      <c r="AL2931" s="19">
        <v>-5.21131807199708E-2</v>
      </c>
      <c r="AM2931" s="51">
        <v>-96.116400736500495</v>
      </c>
      <c r="AN2931" s="15"/>
      <c r="AO2931" s="22">
        <v>7.21646668880567E-2</v>
      </c>
      <c r="AP2931" s="22">
        <v>-0.13540383120562199</v>
      </c>
      <c r="AQ2931" s="22">
        <v>6.79383083916036E-2</v>
      </c>
      <c r="AR2931" s="22">
        <v>-0.35207790732849398</v>
      </c>
      <c r="AS2931" s="20">
        <v>9</v>
      </c>
      <c r="AT2931" s="20">
        <v>3</v>
      </c>
      <c r="AU2931" s="20">
        <v>5</v>
      </c>
      <c r="AV2931" s="21">
        <v>7</v>
      </c>
      <c r="AW2931" s="15"/>
      <c r="AX2931" s="25">
        <v>0.391474876862485</v>
      </c>
      <c r="AY2931" s="26">
        <v>-0.56590856694674596</v>
      </c>
      <c r="AZ2931" s="26">
        <v>-2.5030542173027501E-2</v>
      </c>
      <c r="BA2931" s="26">
        <v>-0.72756655917692103</v>
      </c>
      <c r="BB2931" s="85">
        <v>3.9606565706017102E-2</v>
      </c>
      <c r="BC2931" s="88">
        <v>-48.562939551251503</v>
      </c>
      <c r="BD2931" s="18">
        <v>43853</v>
      </c>
      <c r="BE2931" s="18">
        <v>43913</v>
      </c>
      <c r="BF2931" s="20"/>
      <c r="BG2931" s="18"/>
    </row>
    <row r="2932" spans="2:59" x14ac:dyDescent="0.25">
      <c r="B2932" s="14" t="s">
        <v>9005</v>
      </c>
      <c r="C2932" s="14" t="s">
        <v>9006</v>
      </c>
      <c r="D2932" s="14" t="s">
        <v>8994</v>
      </c>
      <c r="E2932" s="16" t="s">
        <v>2549</v>
      </c>
      <c r="F2932" s="16" t="s">
        <v>6563</v>
      </c>
      <c r="G2932" s="81" t="s">
        <v>115</v>
      </c>
      <c r="H2932" s="82" t="s">
        <v>327</v>
      </c>
      <c r="I2932" s="17" t="s">
        <v>31</v>
      </c>
      <c r="J2932" s="17" t="s">
        <v>9007</v>
      </c>
      <c r="L2932" s="18">
        <v>44022</v>
      </c>
      <c r="M2932" s="83">
        <v>861.50580000039201</v>
      </c>
      <c r="N2932" s="84">
        <v>861.50580000039201</v>
      </c>
      <c r="O2932" s="84">
        <v>1289.5811999999</v>
      </c>
      <c r="P2932" s="85">
        <f t="shared" si="45"/>
        <v>0.66805083696975331</v>
      </c>
      <c r="Q2932" s="18">
        <v>43853</v>
      </c>
      <c r="R2932" s="86">
        <v>1340.7260000000001</v>
      </c>
      <c r="S2932" s="86">
        <v>36533.264099609398</v>
      </c>
      <c r="T2932" s="15"/>
      <c r="U2932" s="19">
        <v>2.0445008156457299E-2</v>
      </c>
      <c r="V2932" s="51">
        <v>2.0864137310127302</v>
      </c>
      <c r="W2932" s="19">
        <v>-1.0093644625158001E-2</v>
      </c>
      <c r="X2932" s="51">
        <v>-0.22044721144993701</v>
      </c>
      <c r="Y2932" s="19">
        <v>-0.32032006831548598</v>
      </c>
      <c r="Z2932" s="51">
        <v>-12.700333373301</v>
      </c>
      <c r="AA2932" s="19">
        <v>-0.21129159172880499</v>
      </c>
      <c r="AB2932" s="51">
        <v>-0.55249226972227905</v>
      </c>
      <c r="AC2932" s="19">
        <v>-8.4789948755351396E-2</v>
      </c>
      <c r="AD2932" s="51">
        <v>15.8068606227171</v>
      </c>
      <c r="AE2932" s="19">
        <v>-0.119569702936133</v>
      </c>
      <c r="AF2932" s="87">
        <v>5.8202617549832203</v>
      </c>
      <c r="AG2932" s="19">
        <v>1.33010302433831E-2</v>
      </c>
      <c r="AH2932" s="51">
        <v>-0.46871796748746403</v>
      </c>
      <c r="AI2932" s="19">
        <v>-0.30018305593344902</v>
      </c>
      <c r="AJ2932" s="51">
        <v>-16.2913883863657</v>
      </c>
      <c r="AK2932" s="19">
        <v>-0.13849419999955001</v>
      </c>
      <c r="AL2932" s="19">
        <v>-4.3838820533928798E-2</v>
      </c>
      <c r="AM2932" s="51">
        <v>3.3562648803927</v>
      </c>
      <c r="AN2932" s="15"/>
      <c r="AO2932" s="22">
        <v>7.2236431373312399E-2</v>
      </c>
      <c r="AP2932" s="22">
        <v>-0.135230278453528</v>
      </c>
      <c r="AQ2932" s="22">
        <v>7.0083384203826399E-2</v>
      </c>
      <c r="AR2932" s="22">
        <v>-0.35073183574422701</v>
      </c>
      <c r="AS2932" s="20">
        <v>9</v>
      </c>
      <c r="AT2932" s="20">
        <v>3</v>
      </c>
      <c r="AU2932" s="20">
        <v>5</v>
      </c>
      <c r="AV2932" s="21">
        <v>7</v>
      </c>
      <c r="AW2932" s="15"/>
      <c r="AX2932" s="25">
        <v>0.391436311002472</v>
      </c>
      <c r="AY2932" s="26">
        <v>-0.51857970919718399</v>
      </c>
      <c r="AZ2932" s="26">
        <v>4.7674662476254098E-2</v>
      </c>
      <c r="BA2932" s="26">
        <v>-0.66806448236639004</v>
      </c>
      <c r="BB2932" s="85">
        <v>3.9607165752022402E-2</v>
      </c>
      <c r="BC2932" s="88">
        <v>-48.355908104160299</v>
      </c>
      <c r="BD2932" s="18">
        <v>43853</v>
      </c>
      <c r="BE2932" s="18">
        <v>43913</v>
      </c>
      <c r="BF2932" s="20"/>
      <c r="BG2932" s="18"/>
    </row>
    <row r="2933" spans="2:59" x14ac:dyDescent="0.25">
      <c r="B2933" s="14" t="s">
        <v>9008</v>
      </c>
      <c r="C2933" s="14" t="s">
        <v>9009</v>
      </c>
      <c r="D2933" s="14" t="s">
        <v>8994</v>
      </c>
      <c r="E2933" s="16" t="s">
        <v>6579</v>
      </c>
      <c r="F2933" s="16" t="s">
        <v>6563</v>
      </c>
      <c r="G2933" s="81" t="s">
        <v>115</v>
      </c>
      <c r="H2933" s="82" t="s">
        <v>327</v>
      </c>
      <c r="I2933" s="17" t="s">
        <v>31</v>
      </c>
      <c r="J2933" s="17" t="s">
        <v>9010</v>
      </c>
      <c r="L2933" s="18">
        <v>44022</v>
      </c>
      <c r="M2933" s="83">
        <v>984.19570000004001</v>
      </c>
      <c r="N2933" s="84">
        <v>984.19570000004001</v>
      </c>
      <c r="O2933" s="84">
        <v>1473.9112999997999</v>
      </c>
      <c r="P2933" s="85">
        <f t="shared" si="45"/>
        <v>0.66774418514884415</v>
      </c>
      <c r="Q2933" s="18">
        <v>43853</v>
      </c>
      <c r="R2933" s="86">
        <v>29926.446</v>
      </c>
      <c r="S2933" s="86">
        <v>56229.491697326703</v>
      </c>
      <c r="T2933" s="15"/>
      <c r="U2933" s="19">
        <v>2.0442744689717102E-2</v>
      </c>
      <c r="V2933" s="51">
        <v>2.0861873843387002</v>
      </c>
      <c r="W2933" s="19">
        <v>-1.0172577898629199E-2</v>
      </c>
      <c r="X2933" s="51">
        <v>-0.22834053879705599</v>
      </c>
      <c r="Y2933" s="19">
        <v>-0.32065617362794002</v>
      </c>
      <c r="Z2933" s="51">
        <v>-12.733943904546299</v>
      </c>
      <c r="AA2933" s="19">
        <v>-0.21207474706898199</v>
      </c>
      <c r="AB2933" s="51">
        <v>-0.63080780374002599</v>
      </c>
      <c r="AC2933" s="19">
        <v>-8.6634768965304795E-2</v>
      </c>
      <c r="AD2933" s="51">
        <v>15.622378601721699</v>
      </c>
      <c r="AE2933" s="19">
        <v>-0.122222685995512</v>
      </c>
      <c r="AF2933" s="87">
        <v>5.5549634490453199</v>
      </c>
      <c r="AG2933" s="19">
        <v>1.32737171898043E-2</v>
      </c>
      <c r="AH2933" s="51">
        <v>-0.47144927284534799</v>
      </c>
      <c r="AI2933" s="19">
        <v>-0.30054829236993102</v>
      </c>
      <c r="AJ2933" s="51">
        <v>-16.327912030014001</v>
      </c>
      <c r="AK2933" s="19">
        <v>-1.58043000001271E-2</v>
      </c>
      <c r="AL2933" s="19">
        <v>-4.2706956155598198E-3</v>
      </c>
      <c r="AM2933" s="51">
        <v>2.7831421851260498</v>
      </c>
      <c r="AN2933" s="15"/>
      <c r="AO2933" s="22">
        <v>7.2233400855111499E-2</v>
      </c>
      <c r="AP2933" s="22">
        <v>-0.135237337402941</v>
      </c>
      <c r="AQ2933" s="22">
        <v>6.9997665686969399E-2</v>
      </c>
      <c r="AR2933" s="22">
        <v>-0.35078692703449599</v>
      </c>
      <c r="AS2933" s="20">
        <v>9</v>
      </c>
      <c r="AT2933" s="20">
        <v>3</v>
      </c>
      <c r="AU2933" s="20">
        <v>5</v>
      </c>
      <c r="AV2933" s="21">
        <v>7</v>
      </c>
      <c r="AW2933" s="15"/>
      <c r="AX2933" s="25">
        <v>0.391437579927151</v>
      </c>
      <c r="AY2933" s="26">
        <v>-0.52052256859497004</v>
      </c>
      <c r="AZ2933" s="26">
        <v>4.4694196971818201E-2</v>
      </c>
      <c r="BA2933" s="26">
        <v>-0.67051208329848999</v>
      </c>
      <c r="BB2933" s="85">
        <v>3.9607107596311801E-2</v>
      </c>
      <c r="BC2933" s="88">
        <v>-48.364375793898901</v>
      </c>
      <c r="BD2933" s="18">
        <v>43853</v>
      </c>
      <c r="BE2933" s="18">
        <v>43913</v>
      </c>
      <c r="BF2933" s="20"/>
      <c r="BG2933" s="18"/>
    </row>
    <row r="2934" spans="2:59" x14ac:dyDescent="0.25">
      <c r="B2934" s="14" t="s">
        <v>9011</v>
      </c>
      <c r="C2934" s="14" t="s">
        <v>9012</v>
      </c>
      <c r="D2934" s="14" t="s">
        <v>8994</v>
      </c>
      <c r="E2934" s="16" t="s">
        <v>59</v>
      </c>
      <c r="F2934" s="16" t="s">
        <v>6563</v>
      </c>
      <c r="G2934" s="81" t="s">
        <v>115</v>
      </c>
      <c r="H2934" s="82" t="s">
        <v>327</v>
      </c>
      <c r="I2934" s="17" t="s">
        <v>31</v>
      </c>
      <c r="J2934" s="17" t="s">
        <v>9013</v>
      </c>
      <c r="L2934" s="18">
        <v>44022</v>
      </c>
      <c r="M2934" s="83">
        <v>899.288999999873</v>
      </c>
      <c r="N2934" s="84">
        <v>899.288999999873</v>
      </c>
      <c r="O2934" s="84">
        <v>1342.10099999979</v>
      </c>
      <c r="P2934" s="85">
        <f t="shared" si="45"/>
        <v>0.67006059901603066</v>
      </c>
      <c r="Q2934" s="18">
        <v>43853</v>
      </c>
      <c r="R2934" s="86">
        <v>1082242.385</v>
      </c>
      <c r="S2934" s="86">
        <v>1347633.2841523399</v>
      </c>
      <c r="T2934" s="15"/>
      <c r="U2934" s="19">
        <v>2.04636499765911E-2</v>
      </c>
      <c r="V2934" s="51">
        <v>2.0882779130261002</v>
      </c>
      <c r="W2934" s="19">
        <v>-9.5640519675726007E-3</v>
      </c>
      <c r="X2934" s="51">
        <v>-0.167487945691391</v>
      </c>
      <c r="Y2934" s="19">
        <v>-0.31811786703939998</v>
      </c>
      <c r="Z2934" s="51">
        <v>-12.4801132456923</v>
      </c>
      <c r="AA2934" s="19">
        <v>-0.20613493152370199</v>
      </c>
      <c r="AB2934" s="51">
        <v>-3.6826249212026603E-2</v>
      </c>
      <c r="AC2934" s="19">
        <v>-7.2820800658519105E-2</v>
      </c>
      <c r="AD2934" s="51">
        <v>17.003775432414798</v>
      </c>
      <c r="AE2934" s="19">
        <v>-0.102238720369351</v>
      </c>
      <c r="AF2934" s="87">
        <v>7.5533600116614297</v>
      </c>
      <c r="AG2934" s="19">
        <v>1.3481280344422E-2</v>
      </c>
      <c r="AH2934" s="51">
        <v>-0.45069295738358101</v>
      </c>
      <c r="AI2934" s="19">
        <v>-0.29779073501966202</v>
      </c>
      <c r="AJ2934" s="51">
        <v>-16.0521562949871</v>
      </c>
      <c r="AK2934" s="19">
        <v>-0.10071100000001</v>
      </c>
      <c r="AL2934" s="19">
        <v>-1.52821446445159E-2</v>
      </c>
      <c r="AM2934" s="51">
        <v>-18.307694634597301</v>
      </c>
      <c r="AN2934" s="15"/>
      <c r="AO2934" s="22">
        <v>7.2255432294696206E-2</v>
      </c>
      <c r="AP2934" s="22">
        <v>-0.135184194515168</v>
      </c>
      <c r="AQ2934" s="22">
        <v>7.0655721603543498E-2</v>
      </c>
      <c r="AR2934" s="22">
        <v>-0.35037438416504302</v>
      </c>
      <c r="AS2934" s="20">
        <v>9</v>
      </c>
      <c r="AT2934" s="20">
        <v>3</v>
      </c>
      <c r="AU2934" s="20">
        <v>5</v>
      </c>
      <c r="AV2934" s="21">
        <v>7</v>
      </c>
      <c r="AW2934" s="15"/>
      <c r="AX2934" s="25">
        <v>0.39142600402934502</v>
      </c>
      <c r="AY2934" s="26">
        <v>-0.50581803207660403</v>
      </c>
      <c r="AZ2934" s="26">
        <v>6.7276635565690399E-2</v>
      </c>
      <c r="BA2934" s="26">
        <v>-0.65197271014858404</v>
      </c>
      <c r="BB2934" s="85">
        <v>3.9607314855711603E-2</v>
      </c>
      <c r="BC2934" s="88">
        <v>-48.300858132133698</v>
      </c>
      <c r="BD2934" s="18">
        <v>43853</v>
      </c>
      <c r="BE2934" s="18">
        <v>43913</v>
      </c>
      <c r="BF2934" s="20"/>
      <c r="BG2934" s="18"/>
    </row>
    <row r="2935" spans="2:59" x14ac:dyDescent="0.25">
      <c r="B2935" s="14" t="s">
        <v>9014</v>
      </c>
      <c r="C2935" s="14" t="s">
        <v>9015</v>
      </c>
      <c r="D2935" s="14" t="s">
        <v>8994</v>
      </c>
      <c r="E2935" s="16" t="s">
        <v>135</v>
      </c>
      <c r="F2935" s="16" t="s">
        <v>6563</v>
      </c>
      <c r="G2935" s="81" t="s">
        <v>115</v>
      </c>
      <c r="H2935" s="82" t="s">
        <v>327</v>
      </c>
      <c r="I2935" s="17" t="s">
        <v>31</v>
      </c>
      <c r="J2935" s="17" t="s">
        <v>64</v>
      </c>
      <c r="L2935" s="18">
        <v>44022</v>
      </c>
      <c r="M2935" s="83">
        <v>799.66160000022501</v>
      </c>
      <c r="N2935" s="84">
        <v>799.66160000022501</v>
      </c>
      <c r="O2935" s="84">
        <v>1198.9401999991401</v>
      </c>
      <c r="P2935" s="85">
        <f t="shared" si="45"/>
        <v>0.666973715620511</v>
      </c>
      <c r="Q2935" s="18">
        <v>43853</v>
      </c>
      <c r="R2935" s="86">
        <v>50537.463000000003</v>
      </c>
      <c r="S2935" s="86">
        <v>60382.958582397499</v>
      </c>
      <c r="T2935" s="15"/>
      <c r="U2935" s="19">
        <v>2.04357266902662E-2</v>
      </c>
      <c r="V2935" s="51">
        <v>2.0854855843936102</v>
      </c>
      <c r="W2935" s="19">
        <v>-1.0375529595876299E-2</v>
      </c>
      <c r="X2935" s="51">
        <v>-0.24863570852176101</v>
      </c>
      <c r="Y2935" s="19">
        <v>-0.32150026829098299</v>
      </c>
      <c r="Z2935" s="51">
        <v>-12.8183533708507</v>
      </c>
      <c r="AA2935" s="19">
        <v>-0.21404467491462101</v>
      </c>
      <c r="AB2935" s="51">
        <v>-0.82780058830394398</v>
      </c>
      <c r="AC2935" s="19">
        <v>-9.1192531532287804E-2</v>
      </c>
      <c r="AD2935" s="51">
        <v>15.166602345023399</v>
      </c>
      <c r="AE2935" s="19"/>
      <c r="AF2935" s="87"/>
      <c r="AG2935" s="19">
        <v>1.32043451412756E-2</v>
      </c>
      <c r="AH2935" s="51">
        <v>-0.47838647769822301</v>
      </c>
      <c r="AI2935" s="19">
        <v>-0.301465089441044</v>
      </c>
      <c r="AJ2935" s="51">
        <v>-16.419591737125302</v>
      </c>
      <c r="AK2935" s="19">
        <v>-0.200338399999891</v>
      </c>
      <c r="AL2935" s="19">
        <v>-7.51648714722251E-2</v>
      </c>
      <c r="AM2935" s="51">
        <v>5.8646332895441402</v>
      </c>
      <c r="AN2935" s="15"/>
      <c r="AO2935" s="22">
        <v>7.2226160746140494E-2</v>
      </c>
      <c r="AP2935" s="22">
        <v>-0.13525510696403201</v>
      </c>
      <c r="AQ2935" s="22">
        <v>6.9778480927198003E-2</v>
      </c>
      <c r="AR2935" s="22">
        <v>-0.350924395755283</v>
      </c>
      <c r="AS2935" s="20">
        <v>9</v>
      </c>
      <c r="AT2935" s="20">
        <v>3</v>
      </c>
      <c r="AU2935" s="20">
        <v>5</v>
      </c>
      <c r="AV2935" s="21">
        <v>7</v>
      </c>
      <c r="AW2935" s="15"/>
      <c r="AX2935" s="25">
        <v>0.39144151267944799</v>
      </c>
      <c r="AY2935" s="26">
        <v>-0.52539937567962602</v>
      </c>
      <c r="AZ2935" s="26">
        <v>3.7203297989208302E-2</v>
      </c>
      <c r="BA2935" s="26">
        <v>-0.67665485545239801</v>
      </c>
      <c r="BB2935" s="85">
        <v>3.96070455166046E-2</v>
      </c>
      <c r="BC2935" s="88">
        <v>-48.3855324893957</v>
      </c>
      <c r="BD2935" s="18">
        <v>43853</v>
      </c>
      <c r="BE2935" s="18">
        <v>43913</v>
      </c>
      <c r="BF2935" s="20"/>
      <c r="BG2935" s="18"/>
    </row>
    <row r="2936" spans="2:59" x14ac:dyDescent="0.25">
      <c r="B2936" s="14" t="s">
        <v>9016</v>
      </c>
      <c r="C2936" s="14" t="s">
        <v>9017</v>
      </c>
      <c r="D2936" s="14" t="s">
        <v>9018</v>
      </c>
      <c r="E2936" s="16" t="s">
        <v>36</v>
      </c>
      <c r="F2936" s="16" t="s">
        <v>6563</v>
      </c>
      <c r="G2936" s="81" t="s">
        <v>205</v>
      </c>
      <c r="H2936" s="82" t="s">
        <v>1222</v>
      </c>
      <c r="I2936" s="17" t="s">
        <v>31</v>
      </c>
      <c r="J2936" s="17" t="s">
        <v>9019</v>
      </c>
      <c r="L2936" s="18">
        <v>44022</v>
      </c>
      <c r="M2936" s="83">
        <v>1567.6057999990901</v>
      </c>
      <c r="N2936" s="84">
        <v>1567.6057999990901</v>
      </c>
      <c r="O2936" s="84">
        <v>1746.2065999992201</v>
      </c>
      <c r="P2936" s="85">
        <f t="shared" si="45"/>
        <v>0.89772069353064532</v>
      </c>
      <c r="Q2936" s="18">
        <v>43747</v>
      </c>
      <c r="R2936" s="86">
        <v>6998029.6059999997</v>
      </c>
      <c r="S2936" s="86">
        <v>8550232.1592031308</v>
      </c>
      <c r="T2936" s="15"/>
      <c r="U2936" s="19">
        <v>-2.24081270607712E-3</v>
      </c>
      <c r="V2936" s="51">
        <v>-0.182168355240719</v>
      </c>
      <c r="W2936" s="19">
        <v>1.7131160901044499E-2</v>
      </c>
      <c r="X2936" s="51">
        <v>2.5020333411703199</v>
      </c>
      <c r="Y2936" s="19">
        <v>-1.5931665885545999E-2</v>
      </c>
      <c r="Z2936" s="51">
        <v>17.738506869704</v>
      </c>
      <c r="AA2936" s="19">
        <v>-6.7630999263201402E-2</v>
      </c>
      <c r="AB2936" s="51">
        <v>13.813566976838</v>
      </c>
      <c r="AC2936" s="19">
        <v>7.0247359963104801E-3</v>
      </c>
      <c r="AD2936" s="51">
        <v>24.988329097890499</v>
      </c>
      <c r="AE2936" s="19"/>
      <c r="AF2936" s="87"/>
      <c r="AG2936" s="19">
        <v>2.3811259416106601E-3</v>
      </c>
      <c r="AH2936" s="51">
        <v>-1.56070839766471</v>
      </c>
      <c r="AI2936" s="19">
        <v>-1.29877636381934E-2</v>
      </c>
      <c r="AJ2936" s="51">
        <v>12.4281408431707</v>
      </c>
      <c r="AK2936" s="19">
        <v>3.4717358388661503E-2</v>
      </c>
      <c r="AL2936" s="19">
        <v>1.25605707198702E-2</v>
      </c>
      <c r="AM2936" s="51">
        <v>24.069406960188601</v>
      </c>
      <c r="AN2936" s="15"/>
      <c r="AO2936" s="22">
        <v>1.3175789636079601E-2</v>
      </c>
      <c r="AP2936" s="22">
        <v>-3.5774901858530897E-2</v>
      </c>
      <c r="AQ2936" s="22">
        <v>1.4055900548555701E-2</v>
      </c>
      <c r="AR2936" s="22">
        <v>-7.1160328730911701E-2</v>
      </c>
      <c r="AS2936" s="20">
        <v>7</v>
      </c>
      <c r="AT2936" s="20">
        <v>5</v>
      </c>
      <c r="AU2936" s="20">
        <v>6</v>
      </c>
      <c r="AV2936" s="21">
        <v>6</v>
      </c>
      <c r="AW2936" s="15"/>
      <c r="AX2936" s="25">
        <v>5.6041915856112602E-2</v>
      </c>
      <c r="AY2936" s="26">
        <v>-1.60459009143415</v>
      </c>
      <c r="AZ2936" s="26">
        <v>0.40205176360723299</v>
      </c>
      <c r="BA2936" s="26">
        <v>-1.8739761062515801</v>
      </c>
      <c r="BB2936" s="85">
        <v>5.7463244822247399E-3</v>
      </c>
      <c r="BC2936" s="88">
        <v>-12.123588354326801</v>
      </c>
      <c r="BD2936" s="18">
        <v>43747</v>
      </c>
      <c r="BE2936" s="18">
        <v>43990</v>
      </c>
      <c r="BF2936" s="20"/>
      <c r="BG2936" s="18"/>
    </row>
    <row r="2937" spans="2:59" x14ac:dyDescent="0.25">
      <c r="B2937" s="14" t="s">
        <v>9020</v>
      </c>
      <c r="C2937" s="14" t="s">
        <v>9021</v>
      </c>
      <c r="D2937" s="14" t="s">
        <v>9018</v>
      </c>
      <c r="E2937" s="16" t="s">
        <v>43</v>
      </c>
      <c r="F2937" s="16" t="s">
        <v>6563</v>
      </c>
      <c r="G2937" s="81" t="s">
        <v>205</v>
      </c>
      <c r="H2937" s="82" t="s">
        <v>1222</v>
      </c>
      <c r="I2937" s="17" t="s">
        <v>31</v>
      </c>
      <c r="J2937" s="17" t="s">
        <v>9022</v>
      </c>
      <c r="L2937" s="18">
        <v>44022</v>
      </c>
      <c r="M2937" s="83">
        <v>1551.27710000053</v>
      </c>
      <c r="N2937" s="84">
        <v>1551.27710000053</v>
      </c>
      <c r="O2937" s="84">
        <v>1731.92049999908</v>
      </c>
      <c r="P2937" s="85">
        <f t="shared" si="45"/>
        <v>0.89569763739233643</v>
      </c>
      <c r="Q2937" s="18">
        <v>43747</v>
      </c>
      <c r="R2937" s="86">
        <v>91953.307000000001</v>
      </c>
      <c r="S2937" s="86">
        <v>920315.29020703095</v>
      </c>
      <c r="T2937" s="15"/>
      <c r="U2937" s="19">
        <v>-2.2489446537292701E-3</v>
      </c>
      <c r="V2937" s="51">
        <v>-0.182981550005934</v>
      </c>
      <c r="W2937" s="19">
        <v>1.6881144812941801E-2</v>
      </c>
      <c r="X2937" s="51">
        <v>2.4770317323600501</v>
      </c>
      <c r="Y2937" s="19">
        <v>-1.7398628822775201E-2</v>
      </c>
      <c r="Z2937" s="51">
        <v>17.591810575977401</v>
      </c>
      <c r="AA2937" s="19">
        <v>-7.0427664116359701E-2</v>
      </c>
      <c r="AB2937" s="51">
        <v>13.533900491529501</v>
      </c>
      <c r="AC2937" s="19">
        <v>9.9649436378967905E-4</v>
      </c>
      <c r="AD2937" s="51">
        <v>24.385504934645699</v>
      </c>
      <c r="AE2937" s="19">
        <v>1.8899140501161999E-2</v>
      </c>
      <c r="AF2937" s="87">
        <v>19.667146098712699</v>
      </c>
      <c r="AG2937" s="19">
        <v>2.2989962835708901E-3</v>
      </c>
      <c r="AH2937" s="51">
        <v>-1.56892136346869</v>
      </c>
      <c r="AI2937" s="19">
        <v>-1.45400213632456E-2</v>
      </c>
      <c r="AJ2937" s="51">
        <v>12.2729150706728</v>
      </c>
      <c r="AK2937" s="19">
        <v>0.55127710000146202</v>
      </c>
      <c r="AL2937" s="19">
        <v>2.7808434999315099E-2</v>
      </c>
      <c r="AM2937" s="51">
        <v>-75.671826394042</v>
      </c>
      <c r="AN2937" s="15"/>
      <c r="AO2937" s="22">
        <v>1.3167531205908699E-2</v>
      </c>
      <c r="AP2937" s="22">
        <v>-3.5782805674898603E-2</v>
      </c>
      <c r="AQ2937" s="22">
        <v>1.38058910142718E-2</v>
      </c>
      <c r="AR2937" s="22">
        <v>-7.1389270236104502E-2</v>
      </c>
      <c r="AS2937" s="20">
        <v>7</v>
      </c>
      <c r="AT2937" s="20">
        <v>5</v>
      </c>
      <c r="AU2937" s="20">
        <v>6</v>
      </c>
      <c r="AV2937" s="21">
        <v>6</v>
      </c>
      <c r="AW2937" s="15"/>
      <c r="AX2937" s="25">
        <v>5.6035585482022698E-2</v>
      </c>
      <c r="AY2937" s="26">
        <v>-1.6508211373384301</v>
      </c>
      <c r="AZ2937" s="26">
        <v>0.39252423177504198</v>
      </c>
      <c r="BA2937" s="26">
        <v>-1.92538234375024</v>
      </c>
      <c r="BB2937" s="85">
        <v>5.7456175094375804E-3</v>
      </c>
      <c r="BC2937" s="88">
        <v>-12.2986245615612</v>
      </c>
      <c r="BD2937" s="18">
        <v>43747</v>
      </c>
      <c r="BE2937" s="18">
        <v>43990</v>
      </c>
      <c r="BF2937" s="20"/>
      <c r="BG2937" s="18"/>
    </row>
    <row r="2938" spans="2:59" x14ac:dyDescent="0.25">
      <c r="B2938" s="14" t="s">
        <v>9023</v>
      </c>
      <c r="C2938" s="14" t="s">
        <v>9024</v>
      </c>
      <c r="D2938" s="14" t="s">
        <v>9018</v>
      </c>
      <c r="E2938" s="16" t="s">
        <v>257</v>
      </c>
      <c r="F2938" s="16" t="s">
        <v>6563</v>
      </c>
      <c r="G2938" s="81" t="s">
        <v>205</v>
      </c>
      <c r="H2938" s="82" t="s">
        <v>1222</v>
      </c>
      <c r="I2938" s="17" t="s">
        <v>31</v>
      </c>
      <c r="J2938" s="17" t="s">
        <v>9025</v>
      </c>
      <c r="L2938" s="18">
        <v>44022</v>
      </c>
      <c r="M2938" s="83">
        <v>1688.6752000004101</v>
      </c>
      <c r="N2938" s="84">
        <v>1688.6752000004101</v>
      </c>
      <c r="O2938" s="84">
        <v>1876.12560000084</v>
      </c>
      <c r="P2938" s="85">
        <f t="shared" si="45"/>
        <v>0.90008643344542283</v>
      </c>
      <c r="Q2938" s="18">
        <v>43747</v>
      </c>
      <c r="R2938" s="86">
        <v>1715088.986</v>
      </c>
      <c r="S2938" s="86">
        <v>3095038.6178476601</v>
      </c>
      <c r="T2938" s="15"/>
      <c r="U2938" s="19">
        <v>-2.2313193476293201E-3</v>
      </c>
      <c r="V2938" s="51">
        <v>-0.18121901939594001</v>
      </c>
      <c r="W2938" s="19">
        <v>1.7422907709260499E-2</v>
      </c>
      <c r="X2938" s="51">
        <v>2.5312080219919202</v>
      </c>
      <c r="Y2938" s="19">
        <v>-1.42176686285893E-2</v>
      </c>
      <c r="Z2938" s="51">
        <v>17.9099065953924</v>
      </c>
      <c r="AA2938" s="19">
        <v>-6.4357906668228701E-2</v>
      </c>
      <c r="AB2938" s="51">
        <v>14.140876236342599</v>
      </c>
      <c r="AC2938" s="19">
        <v>1.4102763201663E-2</v>
      </c>
      <c r="AD2938" s="51">
        <v>25.696131818433098</v>
      </c>
      <c r="AE2938" s="19">
        <v>3.8971253845374997E-2</v>
      </c>
      <c r="AF2938" s="87">
        <v>21.674357433133999</v>
      </c>
      <c r="AG2938" s="19">
        <v>2.4769326591922401E-3</v>
      </c>
      <c r="AH2938" s="51">
        <v>-1.5511277259065499</v>
      </c>
      <c r="AI2938" s="19">
        <v>-1.1173951150340099E-2</v>
      </c>
      <c r="AJ2938" s="51">
        <v>12.6095220919669</v>
      </c>
      <c r="AK2938" s="19">
        <v>0.68867520000087101</v>
      </c>
      <c r="AL2938" s="19">
        <v>3.3271812233579098E-2</v>
      </c>
      <c r="AM2938" s="51">
        <v>-61.932016394101097</v>
      </c>
      <c r="AN2938" s="15"/>
      <c r="AO2938" s="22">
        <v>1.31855513773189E-2</v>
      </c>
      <c r="AP2938" s="22">
        <v>-3.5765623220868299E-2</v>
      </c>
      <c r="AQ2938" s="22">
        <v>1.43476564335288E-2</v>
      </c>
      <c r="AR2938" s="22">
        <v>-7.0893091777179507E-2</v>
      </c>
      <c r="AS2938" s="20">
        <v>8</v>
      </c>
      <c r="AT2938" s="20">
        <v>4</v>
      </c>
      <c r="AU2938" s="20">
        <v>6</v>
      </c>
      <c r="AV2938" s="21">
        <v>6</v>
      </c>
      <c r="AW2938" s="15"/>
      <c r="AX2938" s="25">
        <v>5.6049496000996402E-2</v>
      </c>
      <c r="AY2938" s="26">
        <v>-1.55050245064558</v>
      </c>
      <c r="AZ2938" s="26">
        <v>0.41319987107863199</v>
      </c>
      <c r="BA2938" s="26">
        <v>-1.8136433240124501</v>
      </c>
      <c r="BB2938" s="85">
        <v>5.7471698561585103E-3</v>
      </c>
      <c r="BC2938" s="88">
        <v>-11.939243300163101</v>
      </c>
      <c r="BD2938" s="18">
        <v>43747</v>
      </c>
      <c r="BE2938" s="18">
        <v>43809</v>
      </c>
      <c r="BF2938" s="20"/>
      <c r="BG2938" s="18"/>
    </row>
    <row r="2939" spans="2:59" x14ac:dyDescent="0.25">
      <c r="B2939" s="14" t="s">
        <v>9026</v>
      </c>
      <c r="C2939" s="14" t="s">
        <v>9027</v>
      </c>
      <c r="D2939" s="14" t="s">
        <v>9018</v>
      </c>
      <c r="E2939" s="16" t="s">
        <v>47</v>
      </c>
      <c r="F2939" s="16" t="s">
        <v>6563</v>
      </c>
      <c r="G2939" s="81" t="s">
        <v>205</v>
      </c>
      <c r="H2939" s="82" t="s">
        <v>1222</v>
      </c>
      <c r="I2939" s="17" t="s">
        <v>31</v>
      </c>
      <c r="J2939" s="17" t="s">
        <v>9028</v>
      </c>
      <c r="L2939" s="18">
        <v>44022</v>
      </c>
      <c r="M2939" s="83">
        <v>1423.8046000003801</v>
      </c>
      <c r="N2939" s="84">
        <v>1423.8046000003801</v>
      </c>
      <c r="O2939" s="84">
        <v>1591.9975000005199</v>
      </c>
      <c r="P2939" s="85">
        <f t="shared" si="45"/>
        <v>0.89435102756123364</v>
      </c>
      <c r="Q2939" s="18">
        <v>43747</v>
      </c>
      <c r="R2939" s="86">
        <v>7080340.1399999997</v>
      </c>
      <c r="S2939" s="86">
        <v>17775444.149875</v>
      </c>
      <c r="T2939" s="15"/>
      <c r="U2939" s="19">
        <v>-2.2544855301020999E-3</v>
      </c>
      <c r="V2939" s="51">
        <v>-0.18353563764321701</v>
      </c>
      <c r="W2939" s="19">
        <v>1.6714320980099701E-2</v>
      </c>
      <c r="X2939" s="51">
        <v>2.4603493490758401</v>
      </c>
      <c r="Y2939" s="19">
        <v>-1.8375715584625099E-2</v>
      </c>
      <c r="Z2939" s="51">
        <v>17.494101899792401</v>
      </c>
      <c r="AA2939" s="19">
        <v>-7.2288060729115394E-2</v>
      </c>
      <c r="AB2939" s="51">
        <v>13.3478608302539</v>
      </c>
      <c r="AC2939" s="19">
        <v>-3.0033045450181799E-3</v>
      </c>
      <c r="AD2939" s="51">
        <v>23.9855250437395</v>
      </c>
      <c r="AE2939" s="19">
        <v>1.27996607225214E-2</v>
      </c>
      <c r="AF2939" s="87">
        <v>19.057198120863202</v>
      </c>
      <c r="AG2939" s="19">
        <v>2.24416652963555E-3</v>
      </c>
      <c r="AH2939" s="51">
        <v>-1.57440433886222</v>
      </c>
      <c r="AI2939" s="19">
        <v>-1.55738370822291E-2</v>
      </c>
      <c r="AJ2939" s="51">
        <v>12.169533498774401</v>
      </c>
      <c r="AK2939" s="19">
        <v>0.423804600000731</v>
      </c>
      <c r="AL2939" s="19">
        <v>2.2938659738429099E-2</v>
      </c>
      <c r="AM2939" s="51">
        <v>-52.456727717479197</v>
      </c>
      <c r="AN2939" s="15"/>
      <c r="AO2939" s="22">
        <v>1.3161983169993599E-2</v>
      </c>
      <c r="AP2939" s="22">
        <v>-3.5788066759778303E-2</v>
      </c>
      <c r="AQ2939" s="22">
        <v>1.3639221740959301E-2</v>
      </c>
      <c r="AR2939" s="22">
        <v>-7.1541973878993304E-2</v>
      </c>
      <c r="AS2939" s="20">
        <v>6</v>
      </c>
      <c r="AT2939" s="20">
        <v>6</v>
      </c>
      <c r="AU2939" s="20">
        <v>6</v>
      </c>
      <c r="AV2939" s="21">
        <v>6</v>
      </c>
      <c r="AW2939" s="15"/>
      <c r="AX2939" s="25">
        <v>5.60314730062237E-2</v>
      </c>
      <c r="AY2939" s="26">
        <v>-1.6815785091075699</v>
      </c>
      <c r="AZ2939" s="26">
        <v>0.38618561875546198</v>
      </c>
      <c r="BA2939" s="26">
        <v>-1.9594985475887401</v>
      </c>
      <c r="BB2939" s="85">
        <v>5.7451574001424902E-3</v>
      </c>
      <c r="BC2939" s="88">
        <v>-12.415151405715701</v>
      </c>
      <c r="BD2939" s="18">
        <v>43747</v>
      </c>
      <c r="BE2939" s="18">
        <v>43990</v>
      </c>
      <c r="BF2939" s="20"/>
      <c r="BG2939" s="18"/>
    </row>
    <row r="2940" spans="2:59" x14ac:dyDescent="0.25">
      <c r="B2940" s="14" t="s">
        <v>9029</v>
      </c>
      <c r="C2940" s="14" t="s">
        <v>9030</v>
      </c>
      <c r="D2940" s="14" t="s">
        <v>9018</v>
      </c>
      <c r="E2940" s="16" t="s">
        <v>2549</v>
      </c>
      <c r="F2940" s="16" t="s">
        <v>6563</v>
      </c>
      <c r="G2940" s="81" t="s">
        <v>205</v>
      </c>
      <c r="H2940" s="82" t="s">
        <v>1222</v>
      </c>
      <c r="I2940" s="17" t="s">
        <v>31</v>
      </c>
      <c r="J2940" s="17" t="s">
        <v>9031</v>
      </c>
      <c r="L2940" s="18">
        <v>44022</v>
      </c>
      <c r="M2940" s="83">
        <v>1031.0912999995101</v>
      </c>
      <c r="N2940" s="84">
        <v>1031.0912999995101</v>
      </c>
      <c r="O2940" s="84">
        <v>1142.5341999996499</v>
      </c>
      <c r="P2940" s="85">
        <f t="shared" si="45"/>
        <v>0.90245990010612021</v>
      </c>
      <c r="Q2940" s="18">
        <v>43747</v>
      </c>
      <c r="R2940" s="86">
        <v>50795.754999999997</v>
      </c>
      <c r="S2940" s="86">
        <v>235957.439988525</v>
      </c>
      <c r="T2940" s="15"/>
      <c r="U2940" s="19">
        <v>-2.2217228934096099E-3</v>
      </c>
      <c r="V2940" s="51">
        <v>-0.18025937397396799</v>
      </c>
      <c r="W2940" s="19">
        <v>1.77148629263684E-2</v>
      </c>
      <c r="X2940" s="51">
        <v>2.5604035437027099</v>
      </c>
      <c r="Y2940" s="19">
        <v>-1.25001053511369E-2</v>
      </c>
      <c r="Z2940" s="51">
        <v>18.0816629231267</v>
      </c>
      <c r="AA2940" s="19">
        <v>-6.1071738604368903E-2</v>
      </c>
      <c r="AB2940" s="51">
        <v>14.4694930427213</v>
      </c>
      <c r="AC2940" s="19">
        <v>2.1232727738606599E-2</v>
      </c>
      <c r="AD2940" s="51">
        <v>26.4091282721201</v>
      </c>
      <c r="AE2940" s="19">
        <v>3.9144147571278202E-2</v>
      </c>
      <c r="AF2940" s="87">
        <v>21.691646805731601</v>
      </c>
      <c r="AG2940" s="19">
        <v>2.5728154905664299E-3</v>
      </c>
      <c r="AH2940" s="51">
        <v>-1.54153944276914</v>
      </c>
      <c r="AI2940" s="19">
        <v>-9.3562865631611203E-3</v>
      </c>
      <c r="AJ2940" s="51">
        <v>12.7912885506812</v>
      </c>
      <c r="AK2940" s="19">
        <v>3.1091299999388901E-2</v>
      </c>
      <c r="AL2940" s="19">
        <v>9.2497658988577296E-3</v>
      </c>
      <c r="AM2940" s="51">
        <v>20.314814880286601</v>
      </c>
      <c r="AN2940" s="15"/>
      <c r="AO2940" s="22">
        <v>1.3195223946240699E-2</v>
      </c>
      <c r="AP2940" s="22">
        <v>-3.5756408271481598E-2</v>
      </c>
      <c r="AQ2940" s="22">
        <v>1.46394881885499E-2</v>
      </c>
      <c r="AR2940" s="22">
        <v>-7.0625776242232E-2</v>
      </c>
      <c r="AS2940" s="20">
        <v>8</v>
      </c>
      <c r="AT2940" s="20">
        <v>4</v>
      </c>
      <c r="AU2940" s="20">
        <v>6</v>
      </c>
      <c r="AV2940" s="21">
        <v>6</v>
      </c>
      <c r="AW2940" s="15"/>
      <c r="AX2940" s="25">
        <v>5.6057325163346799E-2</v>
      </c>
      <c r="AY2940" s="26">
        <v>-1.4962120569525701</v>
      </c>
      <c r="AZ2940" s="26">
        <v>0.42439065604912701</v>
      </c>
      <c r="BA2940" s="26">
        <v>-1.75287487918467</v>
      </c>
      <c r="BB2940" s="85">
        <v>5.7480408669653097E-3</v>
      </c>
      <c r="BC2940" s="88">
        <v>-11.8868389234558</v>
      </c>
      <c r="BD2940" s="18">
        <v>43747</v>
      </c>
      <c r="BE2940" s="18">
        <v>43809</v>
      </c>
      <c r="BF2940" s="20"/>
      <c r="BG2940" s="18"/>
    </row>
    <row r="2941" spans="2:59" x14ac:dyDescent="0.25">
      <c r="B2941" s="14" t="s">
        <v>9032</v>
      </c>
      <c r="C2941" s="14" t="s">
        <v>9033</v>
      </c>
      <c r="D2941" s="14" t="s">
        <v>9018</v>
      </c>
      <c r="E2941" s="16" t="s">
        <v>6579</v>
      </c>
      <c r="F2941" s="16" t="s">
        <v>6563</v>
      </c>
      <c r="G2941" s="81" t="s">
        <v>205</v>
      </c>
      <c r="H2941" s="82" t="s">
        <v>1222</v>
      </c>
      <c r="I2941" s="17" t="s">
        <v>31</v>
      </c>
      <c r="J2941" s="17" t="s">
        <v>9034</v>
      </c>
      <c r="L2941" s="18">
        <v>44022</v>
      </c>
      <c r="M2941" s="83">
        <v>1093.8111000005199</v>
      </c>
      <c r="N2941" s="84">
        <v>1093.8111000005199</v>
      </c>
      <c r="O2941" s="84">
        <v>1212.4901999998799</v>
      </c>
      <c r="P2941" s="85">
        <f t="shared" si="45"/>
        <v>0.90211953878112028</v>
      </c>
      <c r="Q2941" s="18">
        <v>43747</v>
      </c>
      <c r="R2941" s="86">
        <v>64902.222000000002</v>
      </c>
      <c r="S2941" s="86">
        <v>418736.791528809</v>
      </c>
      <c r="T2941" s="15"/>
      <c r="U2941" s="19">
        <v>-2.2231279363040799E-3</v>
      </c>
      <c r="V2941" s="51">
        <v>-0.180399878263415</v>
      </c>
      <c r="W2941" s="19">
        <v>1.76731694555201E-2</v>
      </c>
      <c r="X2941" s="51">
        <v>2.5562341966178801</v>
      </c>
      <c r="Y2941" s="19">
        <v>-1.27459005407218E-2</v>
      </c>
      <c r="Z2941" s="51">
        <v>18.0570834041864</v>
      </c>
      <c r="AA2941" s="19">
        <v>-6.1542875463637799E-2</v>
      </c>
      <c r="AB2941" s="51">
        <v>14.4223793567944</v>
      </c>
      <c r="AC2941" s="19">
        <v>2.0209988759234E-2</v>
      </c>
      <c r="AD2941" s="51">
        <v>26.306854374182901</v>
      </c>
      <c r="AE2941" s="19">
        <v>4.8368819654570003E-2</v>
      </c>
      <c r="AF2941" s="87">
        <v>22.614114014053499</v>
      </c>
      <c r="AG2941" s="19">
        <v>2.5590752738935399E-3</v>
      </c>
      <c r="AH2941" s="51">
        <v>-1.54291346443642</v>
      </c>
      <c r="AI2941" s="19">
        <v>-9.6163483894997608E-3</v>
      </c>
      <c r="AJ2941" s="51">
        <v>12.765282368040101</v>
      </c>
      <c r="AK2941" s="19">
        <v>9.3811100001475994E-2</v>
      </c>
      <c r="AL2941" s="19">
        <v>2.43299184130592E-2</v>
      </c>
      <c r="AM2941" s="51">
        <v>13.4854594516655</v>
      </c>
      <c r="AN2941" s="15"/>
      <c r="AO2941" s="22">
        <v>1.319384083763E-2</v>
      </c>
      <c r="AP2941" s="22">
        <v>-3.5757701098191298E-2</v>
      </c>
      <c r="AQ2941" s="22">
        <v>1.4597805618905099E-2</v>
      </c>
      <c r="AR2941" s="22">
        <v>-7.0663950296002406E-2</v>
      </c>
      <c r="AS2941" s="20">
        <v>8</v>
      </c>
      <c r="AT2941" s="20">
        <v>4</v>
      </c>
      <c r="AU2941" s="20">
        <v>6</v>
      </c>
      <c r="AV2941" s="21">
        <v>6</v>
      </c>
      <c r="AW2941" s="15"/>
      <c r="AX2941" s="25">
        <v>5.60562256535923E-2</v>
      </c>
      <c r="AY2941" s="26">
        <v>-1.50399348394421</v>
      </c>
      <c r="AZ2941" s="26">
        <v>0.42278644688713002</v>
      </c>
      <c r="BA2941" s="26">
        <v>-1.76159912426556</v>
      </c>
      <c r="BB2941" s="85">
        <v>5.7479185428383102E-3</v>
      </c>
      <c r="BC2941" s="88">
        <v>-11.8943559296895</v>
      </c>
      <c r="BD2941" s="18">
        <v>43747</v>
      </c>
      <c r="BE2941" s="18">
        <v>43809</v>
      </c>
      <c r="BF2941" s="20"/>
      <c r="BG2941" s="18"/>
    </row>
    <row r="2942" spans="2:59" x14ac:dyDescent="0.25">
      <c r="B2942" s="14" t="s">
        <v>9035</v>
      </c>
      <c r="C2942" s="14" t="s">
        <v>9036</v>
      </c>
      <c r="D2942" s="14" t="s">
        <v>9018</v>
      </c>
      <c r="E2942" s="16" t="s">
        <v>59</v>
      </c>
      <c r="F2942" s="16" t="s">
        <v>6563</v>
      </c>
      <c r="G2942" s="81" t="s">
        <v>205</v>
      </c>
      <c r="H2942" s="82" t="s">
        <v>1222</v>
      </c>
      <c r="I2942" s="17" t="s">
        <v>31</v>
      </c>
      <c r="J2942" s="17" t="s">
        <v>9037</v>
      </c>
      <c r="L2942" s="18">
        <v>44022</v>
      </c>
      <c r="M2942" s="83">
        <v>1272.54169999994</v>
      </c>
      <c r="N2942" s="84">
        <v>1272.54169999994</v>
      </c>
      <c r="O2942" s="84">
        <v>1411.1434000004101</v>
      </c>
      <c r="P2942" s="85">
        <f t="shared" si="45"/>
        <v>0.90178057028050451</v>
      </c>
      <c r="Q2942" s="18">
        <v>43747</v>
      </c>
      <c r="R2942" s="86">
        <v>15357541.262</v>
      </c>
      <c r="S2942" s="86">
        <v>19278421.0703125</v>
      </c>
      <c r="T2942" s="15"/>
      <c r="U2942" s="19">
        <v>-2.2245155705604698E-3</v>
      </c>
      <c r="V2942" s="51">
        <v>-0.18053864168905401</v>
      </c>
      <c r="W2942" s="19">
        <v>1.7631517666813999E-2</v>
      </c>
      <c r="X2942" s="51">
        <v>2.5520690177472698</v>
      </c>
      <c r="Y2942" s="19">
        <v>-1.2991170107852701E-2</v>
      </c>
      <c r="Z2942" s="51">
        <v>18.032556447462401</v>
      </c>
      <c r="AA2942" s="19">
        <v>-6.2012262359567097E-2</v>
      </c>
      <c r="AB2942" s="51">
        <v>14.3754406672087</v>
      </c>
      <c r="AC2942" s="19">
        <v>1.9190344879461901E-2</v>
      </c>
      <c r="AD2942" s="51">
        <v>26.204889986198399</v>
      </c>
      <c r="AE2942" s="19">
        <v>4.6797771630736E-2</v>
      </c>
      <c r="AF2942" s="87">
        <v>22.457009211677398</v>
      </c>
      <c r="AG2942" s="19">
        <v>2.5454760616412399E-3</v>
      </c>
      <c r="AH2942" s="51">
        <v>-1.54427338566165</v>
      </c>
      <c r="AI2942" s="19">
        <v>-9.8759401589632E-3</v>
      </c>
      <c r="AJ2942" s="51">
        <v>12.7393231910974</v>
      </c>
      <c r="AK2942" s="19">
        <v>0.27254170000029299</v>
      </c>
      <c r="AL2942" s="19">
        <v>3.5584587898483698E-2</v>
      </c>
      <c r="AM2942" s="51">
        <v>19.0175753654621</v>
      </c>
      <c r="AN2942" s="15"/>
      <c r="AO2942" s="22">
        <v>1.319242257523E-2</v>
      </c>
      <c r="AP2942" s="22">
        <v>-3.5759000007601599E-2</v>
      </c>
      <c r="AQ2942" s="22">
        <v>1.4556125956005399E-2</v>
      </c>
      <c r="AR2942" s="22">
        <v>-7.0702085443408599E-2</v>
      </c>
      <c r="AS2942" s="20">
        <v>8</v>
      </c>
      <c r="AT2942" s="20">
        <v>4</v>
      </c>
      <c r="AU2942" s="20">
        <v>6</v>
      </c>
      <c r="AV2942" s="21">
        <v>6</v>
      </c>
      <c r="AW2942" s="15"/>
      <c r="AX2942" s="25">
        <v>5.6055077951459698E-2</v>
      </c>
      <c r="AY2942" s="26">
        <v>-1.51174644659659</v>
      </c>
      <c r="AZ2942" s="26">
        <v>0.421188293509204</v>
      </c>
      <c r="BA2942" s="26">
        <v>-1.77028532995064</v>
      </c>
      <c r="BB2942" s="85">
        <v>5.7477911297428401E-3</v>
      </c>
      <c r="BC2942" s="88">
        <v>-11.9018378996407</v>
      </c>
      <c r="BD2942" s="18">
        <v>43747</v>
      </c>
      <c r="BE2942" s="18">
        <v>43809</v>
      </c>
      <c r="BF2942" s="20"/>
      <c r="BG2942" s="18"/>
    </row>
    <row r="2943" spans="2:59" x14ac:dyDescent="0.25">
      <c r="B2943" s="14" t="s">
        <v>9038</v>
      </c>
      <c r="C2943" s="14" t="s">
        <v>9039</v>
      </c>
      <c r="D2943" s="14" t="s">
        <v>9018</v>
      </c>
      <c r="E2943" s="16" t="s">
        <v>135</v>
      </c>
      <c r="F2943" s="16" t="s">
        <v>6563</v>
      </c>
      <c r="G2943" s="81" t="s">
        <v>205</v>
      </c>
      <c r="H2943" s="82" t="s">
        <v>1222</v>
      </c>
      <c r="I2943" s="17" t="s">
        <v>31</v>
      </c>
      <c r="J2943" s="17" t="s">
        <v>64</v>
      </c>
      <c r="L2943" s="18">
        <v>44022</v>
      </c>
      <c r="M2943" s="83">
        <v>1045.4565999992201</v>
      </c>
      <c r="N2943" s="84">
        <v>1045.4565999992201</v>
      </c>
      <c r="O2943" s="84">
        <v>1160.8956000004</v>
      </c>
      <c r="P2943" s="85">
        <f t="shared" si="45"/>
        <v>0.90056039492169659</v>
      </c>
      <c r="Q2943" s="18">
        <v>43747</v>
      </c>
      <c r="R2943" s="86">
        <v>201067.69099999999</v>
      </c>
      <c r="S2943" s="86">
        <v>305553.75319921901</v>
      </c>
      <c r="T2943" s="15"/>
      <c r="U2943" s="19">
        <v>-2.2293536185316E-3</v>
      </c>
      <c r="V2943" s="51">
        <v>-0.181022446486168</v>
      </c>
      <c r="W2943" s="19">
        <v>1.74812580535217E-2</v>
      </c>
      <c r="X2943" s="51">
        <v>2.5370430564180402</v>
      </c>
      <c r="Y2943" s="19">
        <v>-1.38745266194746E-2</v>
      </c>
      <c r="Z2943" s="51">
        <v>17.944220796314799</v>
      </c>
      <c r="AA2943" s="19">
        <v>-6.3701901119202403E-2</v>
      </c>
      <c r="AB2943" s="51">
        <v>14.2064767912379</v>
      </c>
      <c r="AC2943" s="19">
        <v>1.55184065133653E-2</v>
      </c>
      <c r="AD2943" s="51">
        <v>25.837696149595999</v>
      </c>
      <c r="AE2943" s="19">
        <v>-0.31433679941634202</v>
      </c>
      <c r="AF2943" s="87">
        <v>-13.656447893037701</v>
      </c>
      <c r="AG2943" s="19">
        <v>2.4961320068541699E-3</v>
      </c>
      <c r="AH2943" s="51">
        <v>-1.5492077911403599</v>
      </c>
      <c r="AI2943" s="19">
        <v>-1.08108527510922E-2</v>
      </c>
      <c r="AJ2943" s="51">
        <v>12.645831931891699</v>
      </c>
      <c r="AK2943" s="19">
        <v>4.54565999989427E-2</v>
      </c>
      <c r="AL2943" s="19">
        <v>2.7808398972410898E-3</v>
      </c>
      <c r="AM2943" s="51">
        <v>-126.25387639424299</v>
      </c>
      <c r="AN2943" s="15"/>
      <c r="AO2943" s="22">
        <v>1.3187493015721001E-2</v>
      </c>
      <c r="AP2943" s="22">
        <v>-3.5763786407187602E-2</v>
      </c>
      <c r="AQ2943" s="22">
        <v>1.4406022899493101E-2</v>
      </c>
      <c r="AR2943" s="22">
        <v>-7.0839568245937706E-2</v>
      </c>
      <c r="AS2943" s="20">
        <v>8</v>
      </c>
      <c r="AT2943" s="20">
        <v>4</v>
      </c>
      <c r="AU2943" s="20">
        <v>6</v>
      </c>
      <c r="AV2943" s="21">
        <v>6</v>
      </c>
      <c r="AW2943" s="15"/>
      <c r="AX2943" s="25">
        <v>5.6051068749075103E-2</v>
      </c>
      <c r="AY2943" s="26">
        <v>-1.5396592137549301</v>
      </c>
      <c r="AZ2943" s="26">
        <v>0.41543454082966502</v>
      </c>
      <c r="BA2943" s="26">
        <v>-1.80152338134394</v>
      </c>
      <c r="BB2943" s="85">
        <v>5.7473448136988702E-3</v>
      </c>
      <c r="BC2943" s="88">
        <v>-11.9287643092539</v>
      </c>
      <c r="BD2943" s="18">
        <v>43747</v>
      </c>
      <c r="BE2943" s="18">
        <v>43809</v>
      </c>
      <c r="BF2943" s="20"/>
      <c r="BG2943" s="18"/>
    </row>
    <row r="2944" spans="2:59" x14ac:dyDescent="0.25">
      <c r="B2944" s="14" t="s">
        <v>9040</v>
      </c>
      <c r="C2944" s="14" t="s">
        <v>9041</v>
      </c>
      <c r="D2944" s="14" t="s">
        <v>9042</v>
      </c>
      <c r="E2944" s="16" t="s">
        <v>36</v>
      </c>
      <c r="F2944" s="16" t="s">
        <v>6563</v>
      </c>
      <c r="G2944" s="81" t="s">
        <v>115</v>
      </c>
      <c r="H2944" s="82" t="s">
        <v>2035</v>
      </c>
      <c r="I2944" s="17" t="s">
        <v>31</v>
      </c>
      <c r="J2944" s="17" t="s">
        <v>9043</v>
      </c>
      <c r="L2944" s="18">
        <v>44022</v>
      </c>
      <c r="M2944" s="83">
        <v>2335.7648999989001</v>
      </c>
      <c r="N2944" s="84">
        <v>2335.7648999989001</v>
      </c>
      <c r="O2944" s="84">
        <v>2414.5439999997602</v>
      </c>
      <c r="P2944" s="85">
        <f t="shared" si="45"/>
        <v>0.96737309404969718</v>
      </c>
      <c r="Q2944" s="18">
        <v>43881</v>
      </c>
      <c r="R2944" s="86">
        <v>2393996.8709999998</v>
      </c>
      <c r="S2944" s="86">
        <v>2135648.6397695299</v>
      </c>
      <c r="T2944" s="15"/>
      <c r="U2944" s="19">
        <v>1.34069093364815E-2</v>
      </c>
      <c r="V2944" s="51">
        <v>1.38260384901514</v>
      </c>
      <c r="W2944" s="19">
        <v>5.6960281715873903E-2</v>
      </c>
      <c r="X2944" s="51">
        <v>6.4849454226568897</v>
      </c>
      <c r="Y2944" s="19">
        <v>2.9062985257041901E-2</v>
      </c>
      <c r="Z2944" s="51">
        <v>22.2379719839664</v>
      </c>
      <c r="AA2944" s="19">
        <v>0.205566593069234</v>
      </c>
      <c r="AB2944" s="51">
        <v>41.133326210081599</v>
      </c>
      <c r="AC2944" s="19">
        <v>0.27689262488100203</v>
      </c>
      <c r="AD2944" s="51">
        <v>51.975117986381498</v>
      </c>
      <c r="AE2944" s="19">
        <v>0.33736918614536998</v>
      </c>
      <c r="AF2944" s="87">
        <v>51.514150663162603</v>
      </c>
      <c r="AG2944" s="19">
        <v>7.2642446393729196E-3</v>
      </c>
      <c r="AH2944" s="51">
        <v>-1.0723965278884899</v>
      </c>
      <c r="AI2944" s="19">
        <v>7.5429942477057907E-2</v>
      </c>
      <c r="AJ2944" s="51">
        <v>21.2699114546995</v>
      </c>
      <c r="AK2944" s="19">
        <v>1.33983621501364</v>
      </c>
      <c r="AL2944" s="19">
        <v>7.4197427780745798E-2</v>
      </c>
      <c r="AM2944" s="51">
        <v>71.530950863729203</v>
      </c>
      <c r="AN2944" s="15"/>
      <c r="AO2944" s="22">
        <v>3.6753275384398897E-2</v>
      </c>
      <c r="AP2944" s="22">
        <v>-5.9982056471199002E-2</v>
      </c>
      <c r="AQ2944" s="22">
        <v>0.122892812996724</v>
      </c>
      <c r="AR2944" s="22">
        <v>-8.04980639013229E-2</v>
      </c>
      <c r="AS2944" s="20">
        <v>9</v>
      </c>
      <c r="AT2944" s="20">
        <v>3</v>
      </c>
      <c r="AU2944" s="20">
        <v>7</v>
      </c>
      <c r="AV2944" s="21">
        <v>5</v>
      </c>
      <c r="AW2944" s="15"/>
      <c r="AX2944" s="25">
        <v>0.19603516666218601</v>
      </c>
      <c r="AY2944" s="26">
        <v>0.86250190671762506</v>
      </c>
      <c r="AZ2944" s="26">
        <v>1.5293594883714801</v>
      </c>
      <c r="BA2944" s="26">
        <v>1.2362958104022299</v>
      </c>
      <c r="BB2944" s="85">
        <v>2.0186093993652302E-2</v>
      </c>
      <c r="BC2944" s="88">
        <v>-25.0793441743008</v>
      </c>
      <c r="BD2944" s="18">
        <v>43881</v>
      </c>
      <c r="BE2944" s="18">
        <v>43910</v>
      </c>
      <c r="BF2944" s="20"/>
      <c r="BG2944" s="18"/>
    </row>
    <row r="2945" spans="2:59" x14ac:dyDescent="0.25">
      <c r="B2945" s="14" t="s">
        <v>9044</v>
      </c>
      <c r="C2945" s="14" t="s">
        <v>9045</v>
      </c>
      <c r="D2945" s="14" t="s">
        <v>9042</v>
      </c>
      <c r="E2945" s="16" t="s">
        <v>43</v>
      </c>
      <c r="F2945" s="16" t="s">
        <v>6563</v>
      </c>
      <c r="G2945" s="81" t="s">
        <v>115</v>
      </c>
      <c r="H2945" s="82" t="s">
        <v>2035</v>
      </c>
      <c r="I2945" s="17" t="s">
        <v>31</v>
      </c>
      <c r="J2945" s="17" t="s">
        <v>9046</v>
      </c>
      <c r="L2945" s="18">
        <v>44022</v>
      </c>
      <c r="M2945" s="83">
        <v>2314.5570000000298</v>
      </c>
      <c r="N2945" s="84">
        <v>2314.5570000000298</v>
      </c>
      <c r="O2945" s="84">
        <v>2394.9266999997199</v>
      </c>
      <c r="P2945" s="85">
        <f t="shared" si="45"/>
        <v>0.96644168692106547</v>
      </c>
      <c r="Q2945" s="18">
        <v>43881</v>
      </c>
      <c r="R2945" s="86">
        <v>146978.573</v>
      </c>
      <c r="S2945" s="86">
        <v>134324.027180176</v>
      </c>
      <c r="T2945" s="15"/>
      <c r="U2945" s="19">
        <v>1.33999745430629E-2</v>
      </c>
      <c r="V2945" s="51">
        <v>1.38191036967328</v>
      </c>
      <c r="W2945" s="19">
        <v>5.67436596593325E-2</v>
      </c>
      <c r="X2945" s="51">
        <v>6.4632832170027497</v>
      </c>
      <c r="Y2945" s="19">
        <v>2.7784215300926E-2</v>
      </c>
      <c r="Z2945" s="51">
        <v>22.1100949883403</v>
      </c>
      <c r="AA2945" s="19">
        <v>0.202551809769066</v>
      </c>
      <c r="AB2945" s="51">
        <v>40.831847880093797</v>
      </c>
      <c r="AC2945" s="19">
        <v>0.2705186871154</v>
      </c>
      <c r="AD2945" s="51">
        <v>51.337724209821303</v>
      </c>
      <c r="AE2945" s="19">
        <v>0.32737009298056402</v>
      </c>
      <c r="AF2945" s="87">
        <v>50.514241346681999</v>
      </c>
      <c r="AG2945" s="19">
        <v>7.1954498962441002E-3</v>
      </c>
      <c r="AH2945" s="51">
        <v>-1.0792760022013701</v>
      </c>
      <c r="AI2945" s="19">
        <v>7.4019987278006696E-2</v>
      </c>
      <c r="AJ2945" s="51">
        <v>21.1289159347943</v>
      </c>
      <c r="AK2945" s="19">
        <v>1.3145570000005</v>
      </c>
      <c r="AL2945" s="19">
        <v>7.3215421818531495E-2</v>
      </c>
      <c r="AM2945" s="51">
        <v>69.003029362415006</v>
      </c>
      <c r="AN2945" s="15"/>
      <c r="AO2945" s="22">
        <v>3.6746195919476997E-2</v>
      </c>
      <c r="AP2945" s="22">
        <v>-6.0001345255877803E-2</v>
      </c>
      <c r="AQ2945" s="22">
        <v>0.12266205199383</v>
      </c>
      <c r="AR2945" s="22">
        <v>-8.0692811233311706E-2</v>
      </c>
      <c r="AS2945" s="20">
        <v>9</v>
      </c>
      <c r="AT2945" s="20">
        <v>3</v>
      </c>
      <c r="AU2945" s="20">
        <v>7</v>
      </c>
      <c r="AV2945" s="21">
        <v>5</v>
      </c>
      <c r="AW2945" s="15"/>
      <c r="AX2945" s="25">
        <v>0.19603273822605799</v>
      </c>
      <c r="AY2945" s="26">
        <v>0.84836551616899702</v>
      </c>
      <c r="AZ2945" s="26">
        <v>1.5180268592776001</v>
      </c>
      <c r="BA2945" s="26">
        <v>1.21543067353923</v>
      </c>
      <c r="BB2945" s="85">
        <v>2.0185593778260201E-2</v>
      </c>
      <c r="BC2945" s="88">
        <v>-25.094183467037499</v>
      </c>
      <c r="BD2945" s="18">
        <v>43881</v>
      </c>
      <c r="BE2945" s="18">
        <v>43910</v>
      </c>
      <c r="BF2945" s="20"/>
      <c r="BG2945" s="18"/>
    </row>
    <row r="2946" spans="2:59" x14ac:dyDescent="0.25">
      <c r="B2946" s="14" t="s">
        <v>9047</v>
      </c>
      <c r="C2946" s="14" t="s">
        <v>9048</v>
      </c>
      <c r="D2946" s="14" t="s">
        <v>9042</v>
      </c>
      <c r="E2946" s="16" t="s">
        <v>257</v>
      </c>
      <c r="F2946" s="16" t="s">
        <v>6563</v>
      </c>
      <c r="G2946" s="81" t="s">
        <v>115</v>
      </c>
      <c r="H2946" s="82" t="s">
        <v>2035</v>
      </c>
      <c r="I2946" s="17" t="s">
        <v>31</v>
      </c>
      <c r="J2946" s="17" t="s">
        <v>9049</v>
      </c>
      <c r="L2946" s="18">
        <v>44022</v>
      </c>
      <c r="M2946" s="83">
        <v>2756.4558999985502</v>
      </c>
      <c r="N2946" s="84">
        <v>2756.4558999985502</v>
      </c>
      <c r="O2946" s="84">
        <v>2831.3673000000399</v>
      </c>
      <c r="P2946" s="85">
        <f t="shared" si="45"/>
        <v>0.97354232352634407</v>
      </c>
      <c r="Q2946" s="18">
        <v>43881</v>
      </c>
      <c r="R2946" s="86">
        <v>5057154.1009999998</v>
      </c>
      <c r="S2946" s="86">
        <v>3132625.5816289098</v>
      </c>
      <c r="T2946" s="15"/>
      <c r="U2946" s="19">
        <v>1.3452608300212899E-2</v>
      </c>
      <c r="V2946" s="51">
        <v>1.38717374538828</v>
      </c>
      <c r="W2946" s="19">
        <v>5.8390858459461001E-2</v>
      </c>
      <c r="X2946" s="51">
        <v>6.6280030970156103</v>
      </c>
      <c r="Y2946" s="19">
        <v>3.7541732410318197E-2</v>
      </c>
      <c r="Z2946" s="51">
        <v>23.0858466992795</v>
      </c>
      <c r="AA2946" s="19">
        <v>0.22565204264363301</v>
      </c>
      <c r="AB2946" s="51">
        <v>43.141871167521501</v>
      </c>
      <c r="AC2946" s="19">
        <v>0.31976556872919898</v>
      </c>
      <c r="AD2946" s="51">
        <v>56.262412371172097</v>
      </c>
      <c r="AE2946" s="19">
        <v>0.40527170125453299</v>
      </c>
      <c r="AF2946" s="87">
        <v>58.304402174078902</v>
      </c>
      <c r="AG2946" s="19">
        <v>7.7184830042824597E-3</v>
      </c>
      <c r="AH2946" s="51">
        <v>-1.0269726913975299</v>
      </c>
      <c r="AI2946" s="19">
        <v>8.4780333681992504E-2</v>
      </c>
      <c r="AJ2946" s="51">
        <v>22.2049505751929</v>
      </c>
      <c r="AK2946" s="19">
        <v>1.76117751354817</v>
      </c>
      <c r="AL2946" s="19">
        <v>8.9277618506457698E-2</v>
      </c>
      <c r="AM2946" s="51">
        <v>113.665080717183</v>
      </c>
      <c r="AN2946" s="15"/>
      <c r="AO2946" s="22">
        <v>3.68001651586383E-2</v>
      </c>
      <c r="AP2946" s="22">
        <v>-5.98549222914153E-2</v>
      </c>
      <c r="AQ2946" s="22">
        <v>0.124416796852602</v>
      </c>
      <c r="AR2946" s="22">
        <v>-7.9212047952751205E-2</v>
      </c>
      <c r="AS2946" s="20">
        <v>9</v>
      </c>
      <c r="AT2946" s="20">
        <v>3</v>
      </c>
      <c r="AU2946" s="20">
        <v>7</v>
      </c>
      <c r="AV2946" s="21">
        <v>5</v>
      </c>
      <c r="AW2946" s="15"/>
      <c r="AX2946" s="25">
        <v>0.19605229111068201</v>
      </c>
      <c r="AY2946" s="26">
        <v>0.956639640144203</v>
      </c>
      <c r="AZ2946" s="26">
        <v>1.6048226986185901</v>
      </c>
      <c r="BA2946" s="26">
        <v>1.3757229212933499</v>
      </c>
      <c r="BB2946" s="85">
        <v>2.0189508886724099E-2</v>
      </c>
      <c r="BC2946" s="88">
        <v>-24.981322628154899</v>
      </c>
      <c r="BD2946" s="18">
        <v>43881</v>
      </c>
      <c r="BE2946" s="18">
        <v>43910</v>
      </c>
      <c r="BF2946" s="20"/>
      <c r="BG2946" s="18"/>
    </row>
    <row r="2947" spans="2:59" x14ac:dyDescent="0.25">
      <c r="B2947" s="14" t="s">
        <v>9050</v>
      </c>
      <c r="C2947" s="14" t="s">
        <v>9051</v>
      </c>
      <c r="D2947" s="14" t="s">
        <v>9042</v>
      </c>
      <c r="E2947" s="16" t="s">
        <v>47</v>
      </c>
      <c r="F2947" s="16" t="s">
        <v>6563</v>
      </c>
      <c r="G2947" s="81" t="s">
        <v>115</v>
      </c>
      <c r="H2947" s="82" t="s">
        <v>2035</v>
      </c>
      <c r="I2947" s="17" t="s">
        <v>31</v>
      </c>
      <c r="J2947" s="17" t="s">
        <v>9052</v>
      </c>
      <c r="L2947" s="18">
        <v>44022</v>
      </c>
      <c r="M2947" s="83">
        <v>2152.29540000111</v>
      </c>
      <c r="N2947" s="84">
        <v>2152.29540000111</v>
      </c>
      <c r="O2947" s="84">
        <v>2231.3255999982398</v>
      </c>
      <c r="P2947" s="85">
        <f t="shared" si="45"/>
        <v>0.96458150258429687</v>
      </c>
      <c r="Q2947" s="18">
        <v>43881</v>
      </c>
      <c r="R2947" s="86">
        <v>12426427.620999999</v>
      </c>
      <c r="S2947" s="86">
        <v>11604981.082687501</v>
      </c>
      <c r="T2947" s="15"/>
      <c r="U2947" s="19">
        <v>1.33861615504429E-2</v>
      </c>
      <c r="V2947" s="51">
        <v>1.38052907041128</v>
      </c>
      <c r="W2947" s="19">
        <v>5.6310609283173101E-2</v>
      </c>
      <c r="X2947" s="51">
        <v>6.4199781793868196</v>
      </c>
      <c r="Y2947" s="19">
        <v>2.5231475450709698E-2</v>
      </c>
      <c r="Z2947" s="51">
        <v>21.8548210033332</v>
      </c>
      <c r="AA2947" s="19">
        <v>0.19654481726873199</v>
      </c>
      <c r="AB2947" s="51">
        <v>40.231148630031399</v>
      </c>
      <c r="AC2947" s="19">
        <v>0.25786600411083799</v>
      </c>
      <c r="AD2947" s="51">
        <v>50.072455909336</v>
      </c>
      <c r="AE2947" s="19">
        <v>0.30759709277132102</v>
      </c>
      <c r="AF2947" s="87">
        <v>48.536941325757702</v>
      </c>
      <c r="AG2947" s="19">
        <v>7.0578421509708304E-3</v>
      </c>
      <c r="AH2947" s="51">
        <v>-1.0930367767286999</v>
      </c>
      <c r="AI2947" s="19">
        <v>7.1205852480488802E-2</v>
      </c>
      <c r="AJ2947" s="51">
        <v>20.8475024550571</v>
      </c>
      <c r="AK2947" s="19">
        <v>1.1560901186091399</v>
      </c>
      <c r="AL2947" s="19">
        <v>6.6825952215367607E-2</v>
      </c>
      <c r="AM2947" s="51">
        <v>53.156341223220799</v>
      </c>
      <c r="AN2947" s="15"/>
      <c r="AO2947" s="22">
        <v>3.6731985323058297E-2</v>
      </c>
      <c r="AP2947" s="22">
        <v>-6.0039862680278E-2</v>
      </c>
      <c r="AQ2947" s="22">
        <v>0.12220068040012801</v>
      </c>
      <c r="AR2947" s="22">
        <v>-8.1082091602147605E-2</v>
      </c>
      <c r="AS2947" s="20">
        <v>9</v>
      </c>
      <c r="AT2947" s="20">
        <v>3</v>
      </c>
      <c r="AU2947" s="20">
        <v>7</v>
      </c>
      <c r="AV2947" s="21">
        <v>5</v>
      </c>
      <c r="AW2947" s="15"/>
      <c r="AX2947" s="25">
        <v>0.19602796581719301</v>
      </c>
      <c r="AY2947" s="26">
        <v>0.82019268869316897</v>
      </c>
      <c r="AZ2947" s="26">
        <v>1.4954407510249399</v>
      </c>
      <c r="BA2947" s="26">
        <v>1.17390438419898</v>
      </c>
      <c r="BB2947" s="85">
        <v>2.0184602259905701E-2</v>
      </c>
      <c r="BC2947" s="88">
        <v>-25.1238591086294</v>
      </c>
      <c r="BD2947" s="18">
        <v>43881</v>
      </c>
      <c r="BE2947" s="18">
        <v>43910</v>
      </c>
      <c r="BF2947" s="20"/>
      <c r="BG2947" s="18"/>
    </row>
    <row r="2948" spans="2:59" x14ac:dyDescent="0.25">
      <c r="B2948" s="14" t="s">
        <v>9053</v>
      </c>
      <c r="C2948" s="14" t="s">
        <v>9054</v>
      </c>
      <c r="D2948" s="14" t="s">
        <v>9042</v>
      </c>
      <c r="E2948" s="16" t="s">
        <v>2549</v>
      </c>
      <c r="F2948" s="16" t="s">
        <v>6563</v>
      </c>
      <c r="G2948" s="81" t="s">
        <v>115</v>
      </c>
      <c r="H2948" s="82" t="s">
        <v>2035</v>
      </c>
      <c r="I2948" s="17" t="s">
        <v>31</v>
      </c>
      <c r="J2948" s="17" t="s">
        <v>9055</v>
      </c>
      <c r="L2948" s="18">
        <v>44022</v>
      </c>
      <c r="M2948" s="83">
        <v>1436.74740000069</v>
      </c>
      <c r="N2948" s="84">
        <v>1436.74740000069</v>
      </c>
      <c r="O2948" s="84">
        <v>1472.1023999992799</v>
      </c>
      <c r="P2948" s="85">
        <f t="shared" si="45"/>
        <v>0.97598332833462731</v>
      </c>
      <c r="Q2948" s="18">
        <v>43881</v>
      </c>
      <c r="R2948" s="86">
        <v>184968.478</v>
      </c>
      <c r="S2948" s="86">
        <v>401296.60187353502</v>
      </c>
      <c r="T2948" s="15"/>
      <c r="U2948" s="19">
        <v>1.34705951568321E-2</v>
      </c>
      <c r="V2948" s="51">
        <v>1.3889724310502101</v>
      </c>
      <c r="W2948" s="19">
        <v>5.8955027847332503E-2</v>
      </c>
      <c r="X2948" s="51">
        <v>6.6844200358027601</v>
      </c>
      <c r="Y2948" s="19">
        <v>4.0900904896261601E-2</v>
      </c>
      <c r="Z2948" s="51">
        <v>23.421763947873799</v>
      </c>
      <c r="AA2948" s="19">
        <v>0.233655929110828</v>
      </c>
      <c r="AB2948" s="51">
        <v>43.942259814240998</v>
      </c>
      <c r="AC2948" s="19">
        <v>0.33704713756916999</v>
      </c>
      <c r="AD2948" s="51">
        <v>57.990569255198402</v>
      </c>
      <c r="AE2948" s="19">
        <v>0.43295822855725402</v>
      </c>
      <c r="AF2948" s="87">
        <v>61.073054904350997</v>
      </c>
      <c r="AG2948" s="19">
        <v>7.8974971129355306E-3</v>
      </c>
      <c r="AH2948" s="51">
        <v>-1.0090712805322299</v>
      </c>
      <c r="AI2948" s="19">
        <v>8.8486065609758996E-2</v>
      </c>
      <c r="AJ2948" s="51">
        <v>22.575523767969599</v>
      </c>
      <c r="AK2948" s="19">
        <v>0.43674740000104101</v>
      </c>
      <c r="AL2948" s="19">
        <v>0.12092055269211401</v>
      </c>
      <c r="AM2948" s="51">
        <v>60.335455061925998</v>
      </c>
      <c r="AN2948" s="15"/>
      <c r="AO2948" s="22">
        <v>3.68185999814159E-2</v>
      </c>
      <c r="AP2948" s="22">
        <v>-5.9804869496510898E-2</v>
      </c>
      <c r="AQ2948" s="22">
        <v>0.12501769755370301</v>
      </c>
      <c r="AR2948" s="22">
        <v>-7.8704928002480301E-2</v>
      </c>
      <c r="AS2948" s="20">
        <v>9</v>
      </c>
      <c r="AT2948" s="20">
        <v>3</v>
      </c>
      <c r="AU2948" s="20">
        <v>7</v>
      </c>
      <c r="AV2948" s="21">
        <v>5</v>
      </c>
      <c r="AW2948" s="15"/>
      <c r="AX2948" s="25">
        <v>0.196059486491722</v>
      </c>
      <c r="AY2948" s="26">
        <v>0.99413128219020996</v>
      </c>
      <c r="AZ2948" s="26">
        <v>1.63487444165003</v>
      </c>
      <c r="BA2948" s="26">
        <v>1.4314822364303801</v>
      </c>
      <c r="BB2948" s="85">
        <v>2.0190900895286201E-2</v>
      </c>
      <c r="BC2948" s="88">
        <v>-24.9426738247857</v>
      </c>
      <c r="BD2948" s="18">
        <v>43881</v>
      </c>
      <c r="BE2948" s="18">
        <v>43910</v>
      </c>
      <c r="BF2948" s="20"/>
      <c r="BG2948" s="18"/>
    </row>
    <row r="2949" spans="2:59" x14ac:dyDescent="0.25">
      <c r="B2949" s="14" t="s">
        <v>9056</v>
      </c>
      <c r="C2949" s="14" t="s">
        <v>9057</v>
      </c>
      <c r="D2949" s="14" t="s">
        <v>9042</v>
      </c>
      <c r="E2949" s="16" t="s">
        <v>6579</v>
      </c>
      <c r="F2949" s="16" t="s">
        <v>6563</v>
      </c>
      <c r="G2949" s="81" t="s">
        <v>115</v>
      </c>
      <c r="H2949" s="82" t="s">
        <v>2035</v>
      </c>
      <c r="I2949" s="17" t="s">
        <v>31</v>
      </c>
      <c r="J2949" s="17" t="s">
        <v>9058</v>
      </c>
      <c r="L2949" s="18">
        <v>44022</v>
      </c>
      <c r="M2949" s="83">
        <v>1558.6752000004101</v>
      </c>
      <c r="N2949" s="84">
        <v>1558.6752000004101</v>
      </c>
      <c r="O2949" s="84">
        <v>1597.3380999993501</v>
      </c>
      <c r="P2949" s="85">
        <f t="shared" si="45"/>
        <v>0.97579541864120334</v>
      </c>
      <c r="Q2949" s="18">
        <v>43881</v>
      </c>
      <c r="R2949" s="86">
        <v>104425.87699999999</v>
      </c>
      <c r="S2949" s="86">
        <v>274502.07459375</v>
      </c>
      <c r="T2949" s="15"/>
      <c r="U2949" s="19">
        <v>1.34692709816591E-2</v>
      </c>
      <c r="V2949" s="51">
        <v>1.3888400135329</v>
      </c>
      <c r="W2949" s="19">
        <v>5.8911599278871997E-2</v>
      </c>
      <c r="X2949" s="51">
        <v>6.6800771789567097</v>
      </c>
      <c r="Y2949" s="19">
        <v>4.06422427749931E-2</v>
      </c>
      <c r="Z2949" s="51">
        <v>23.3958977357543</v>
      </c>
      <c r="AA2949" s="19">
        <v>0.23303848949755801</v>
      </c>
      <c r="AB2949" s="51">
        <v>43.880515852943098</v>
      </c>
      <c r="AC2949" s="19">
        <v>0.33570983262499798</v>
      </c>
      <c r="AD2949" s="51">
        <v>57.856838760781102</v>
      </c>
      <c r="AE2949" s="19">
        <v>0.43080869195167898</v>
      </c>
      <c r="AF2949" s="87">
        <v>60.858101243793499</v>
      </c>
      <c r="AG2949" s="19">
        <v>7.8836937900632603E-3</v>
      </c>
      <c r="AH2949" s="51">
        <v>-1.0104516128194501</v>
      </c>
      <c r="AI2949" s="19">
        <v>8.8200595695525394E-2</v>
      </c>
      <c r="AJ2949" s="51">
        <v>22.5469767765608</v>
      </c>
      <c r="AK2949" s="19">
        <v>0.55867519999970705</v>
      </c>
      <c r="AL2949" s="19">
        <v>0.134713828591048</v>
      </c>
      <c r="AM2949" s="51">
        <v>63.2121726138867</v>
      </c>
      <c r="AN2949" s="15"/>
      <c r="AO2949" s="22">
        <v>3.6817232907196698E-2</v>
      </c>
      <c r="AP2949" s="22">
        <v>-5.9808731704833903E-2</v>
      </c>
      <c r="AQ2949" s="22">
        <v>0.12497147343136</v>
      </c>
      <c r="AR2949" s="22">
        <v>-7.8743957407859902E-2</v>
      </c>
      <c r="AS2949" s="20">
        <v>9</v>
      </c>
      <c r="AT2949" s="20">
        <v>3</v>
      </c>
      <c r="AU2949" s="20">
        <v>7</v>
      </c>
      <c r="AV2949" s="21">
        <v>5</v>
      </c>
      <c r="AW2949" s="15"/>
      <c r="AX2949" s="25">
        <v>0.19605896326043901</v>
      </c>
      <c r="AY2949" s="26">
        <v>0.99123871631400096</v>
      </c>
      <c r="AZ2949" s="26">
        <v>1.63255608103827</v>
      </c>
      <c r="BA2949" s="26">
        <v>1.4271756362250001</v>
      </c>
      <c r="BB2949" s="85">
        <v>2.0190796913921099E-2</v>
      </c>
      <c r="BC2949" s="88">
        <v>-24.945651768997799</v>
      </c>
      <c r="BD2949" s="18">
        <v>43881</v>
      </c>
      <c r="BE2949" s="18">
        <v>43910</v>
      </c>
      <c r="BF2949" s="20"/>
      <c r="BG2949" s="18"/>
    </row>
    <row r="2950" spans="2:59" x14ac:dyDescent="0.25">
      <c r="B2950" s="14" t="s">
        <v>9059</v>
      </c>
      <c r="C2950" s="14" t="s">
        <v>9060</v>
      </c>
      <c r="D2950" s="14" t="s">
        <v>9042</v>
      </c>
      <c r="E2950" s="16" t="s">
        <v>59</v>
      </c>
      <c r="F2950" s="16" t="s">
        <v>6563</v>
      </c>
      <c r="G2950" s="81" t="s">
        <v>115</v>
      </c>
      <c r="H2950" s="82" t="s">
        <v>2035</v>
      </c>
      <c r="I2950" s="17" t="s">
        <v>31</v>
      </c>
      <c r="J2950" s="17" t="s">
        <v>9061</v>
      </c>
      <c r="L2950" s="18">
        <v>44022</v>
      </c>
      <c r="M2950" s="83">
        <v>2009.4969999995101</v>
      </c>
      <c r="N2950" s="84">
        <v>2009.4969999995101</v>
      </c>
      <c r="O2950" s="84">
        <v>2055.3793999999798</v>
      </c>
      <c r="P2950" s="85">
        <f t="shared" si="45"/>
        <v>0.97767691940452928</v>
      </c>
      <c r="Q2950" s="18">
        <v>43881</v>
      </c>
      <c r="R2950" s="86">
        <v>11486438.221999999</v>
      </c>
      <c r="S2950" s="86">
        <v>10685317.374062501</v>
      </c>
      <c r="T2950" s="15"/>
      <c r="U2950" s="19">
        <v>1.3483102773534501E-2</v>
      </c>
      <c r="V2950" s="51">
        <v>1.39022319272044</v>
      </c>
      <c r="W2950" s="19">
        <v>5.9345638137529001E-2</v>
      </c>
      <c r="X2950" s="51">
        <v>6.7234810648224101</v>
      </c>
      <c r="Y2950" s="19">
        <v>4.3232946087300703E-2</v>
      </c>
      <c r="Z2950" s="51">
        <v>23.654968066984999</v>
      </c>
      <c r="AA2950" s="19">
        <v>0.23922773703467101</v>
      </c>
      <c r="AB2950" s="51">
        <v>44.499440606625299</v>
      </c>
      <c r="AC2950" s="19">
        <v>0.34914384123869202</v>
      </c>
      <c r="AD2950" s="51">
        <v>59.200239622150498</v>
      </c>
      <c r="AE2950" s="19">
        <v>0.45244351670437</v>
      </c>
      <c r="AF2950" s="87">
        <v>63.021583719062598</v>
      </c>
      <c r="AG2950" s="19">
        <v>8.0214448280457908E-3</v>
      </c>
      <c r="AH2950" s="51">
        <v>-0.99667650902119898</v>
      </c>
      <c r="AI2950" s="19">
        <v>9.1058955331391203E-2</v>
      </c>
      <c r="AJ2950" s="51">
        <v>22.8328127401473</v>
      </c>
      <c r="AK2950" s="19">
        <v>1.0094969999988099</v>
      </c>
      <c r="AL2950" s="19">
        <v>0.10655046120708001</v>
      </c>
      <c r="AM2950" s="51">
        <v>92.713105365284704</v>
      </c>
      <c r="AN2950" s="15"/>
      <c r="AO2950" s="22">
        <v>3.6831422799878097E-2</v>
      </c>
      <c r="AP2950" s="22">
        <v>-5.9770136180304703E-2</v>
      </c>
      <c r="AQ2950" s="22">
        <v>0.12543392289633601</v>
      </c>
      <c r="AR2950" s="22">
        <v>-7.8353697515049101E-2</v>
      </c>
      <c r="AS2950" s="20">
        <v>9</v>
      </c>
      <c r="AT2950" s="20">
        <v>3</v>
      </c>
      <c r="AU2950" s="20">
        <v>7</v>
      </c>
      <c r="AV2950" s="21">
        <v>5</v>
      </c>
      <c r="AW2950" s="15"/>
      <c r="AX2950" s="25">
        <v>0.19606461128394601</v>
      </c>
      <c r="AY2950" s="26">
        <v>1.0202225961420499</v>
      </c>
      <c r="AZ2950" s="26">
        <v>1.65578708138491</v>
      </c>
      <c r="BA2950" s="26">
        <v>1.4703638557857599</v>
      </c>
      <c r="BB2950" s="85">
        <v>2.0191879884514499E-2</v>
      </c>
      <c r="BC2950" s="88">
        <v>-24.915906036592801</v>
      </c>
      <c r="BD2950" s="18">
        <v>43881</v>
      </c>
      <c r="BE2950" s="18">
        <v>43910</v>
      </c>
      <c r="BF2950" s="20"/>
      <c r="BG2950" s="18"/>
    </row>
    <row r="2951" spans="2:59" x14ac:dyDescent="0.25">
      <c r="B2951" s="14" t="s">
        <v>9062</v>
      </c>
      <c r="C2951" s="14" t="s">
        <v>9063</v>
      </c>
      <c r="D2951" s="14" t="s">
        <v>9042</v>
      </c>
      <c r="E2951" s="16" t="s">
        <v>135</v>
      </c>
      <c r="F2951" s="16" t="s">
        <v>6563</v>
      </c>
      <c r="G2951" s="81" t="s">
        <v>115</v>
      </c>
      <c r="H2951" s="82" t="s">
        <v>2035</v>
      </c>
      <c r="I2951" s="17" t="s">
        <v>31</v>
      </c>
      <c r="J2951" s="17" t="s">
        <v>64</v>
      </c>
      <c r="L2951" s="18">
        <v>44022</v>
      </c>
      <c r="M2951" s="83">
        <v>1402.1116000004099</v>
      </c>
      <c r="N2951" s="84">
        <v>1402.1116000004099</v>
      </c>
      <c r="O2951" s="84">
        <v>1439.6612999997999</v>
      </c>
      <c r="P2951" s="85">
        <f t="shared" ref="P2951:P2967" si="46">IFERROR(N2951/O2951,"")</f>
        <v>0.9739176846669455</v>
      </c>
      <c r="Q2951" s="18">
        <v>43881</v>
      </c>
      <c r="R2951" s="86">
        <v>1481886.4129999999</v>
      </c>
      <c r="S2951" s="86">
        <v>1242410.06867383</v>
      </c>
      <c r="T2951" s="15"/>
      <c r="U2951" s="19">
        <v>1.34554047544952E-2</v>
      </c>
      <c r="V2951" s="51">
        <v>1.3874533908165201</v>
      </c>
      <c r="W2951" s="19">
        <v>5.8477670918364297E-2</v>
      </c>
      <c r="X2951" s="51">
        <v>6.6366843429059399</v>
      </c>
      <c r="Y2951" s="19">
        <v>3.8058088572142899E-2</v>
      </c>
      <c r="Z2951" s="51">
        <v>23.1374823154765</v>
      </c>
      <c r="AA2951" s="19">
        <v>0.22688065309019301</v>
      </c>
      <c r="AB2951" s="51">
        <v>43.264732212177499</v>
      </c>
      <c r="AC2951" s="19">
        <v>0.322407083540456</v>
      </c>
      <c r="AD2951" s="51">
        <v>56.526563852326902</v>
      </c>
      <c r="AE2951" s="19"/>
      <c r="AF2951" s="87"/>
      <c r="AG2951" s="19">
        <v>7.7460900483856702E-3</v>
      </c>
      <c r="AH2951" s="51">
        <v>-1.0242119869872099</v>
      </c>
      <c r="AI2951" s="19">
        <v>8.5349940602172894E-2</v>
      </c>
      <c r="AJ2951" s="51">
        <v>22.261911267211001</v>
      </c>
      <c r="AK2951" s="19">
        <v>0.39480574697896398</v>
      </c>
      <c r="AL2951" s="19">
        <v>0.129022368286387</v>
      </c>
      <c r="AM2951" s="51">
        <v>63.641653865168301</v>
      </c>
      <c r="AN2951" s="15"/>
      <c r="AO2951" s="22">
        <v>3.6803011720621698E-2</v>
      </c>
      <c r="AP2951" s="22">
        <v>-5.9847176269613597E-2</v>
      </c>
      <c r="AQ2951" s="22">
        <v>0.12450926365098</v>
      </c>
      <c r="AR2951" s="22">
        <v>-7.9134038254778702E-2</v>
      </c>
      <c r="AS2951" s="20">
        <v>9</v>
      </c>
      <c r="AT2951" s="20">
        <v>3</v>
      </c>
      <c r="AU2951" s="20">
        <v>7</v>
      </c>
      <c r="AV2951" s="21">
        <v>5</v>
      </c>
      <c r="AW2951" s="15"/>
      <c r="AX2951" s="25">
        <v>0.19605333072919201</v>
      </c>
      <c r="AY2951" s="26">
        <v>0.96239448281175999</v>
      </c>
      <c r="AZ2951" s="26">
        <v>1.6094356331032</v>
      </c>
      <c r="BA2951" s="26">
        <v>1.3842733010642401</v>
      </c>
      <c r="BB2951" s="85">
        <v>2.0189716200075099E-2</v>
      </c>
      <c r="BC2951" s="88">
        <v>-24.975374416127998</v>
      </c>
      <c r="BD2951" s="18">
        <v>43881</v>
      </c>
      <c r="BE2951" s="18">
        <v>43910</v>
      </c>
      <c r="BF2951" s="20"/>
      <c r="BG2951" s="18"/>
    </row>
    <row r="2952" spans="2:59" x14ac:dyDescent="0.25">
      <c r="B2952" s="14" t="s">
        <v>9064</v>
      </c>
      <c r="C2952" s="14" t="s">
        <v>9065</v>
      </c>
      <c r="D2952" s="14" t="s">
        <v>9066</v>
      </c>
      <c r="E2952" s="16" t="s">
        <v>36</v>
      </c>
      <c r="F2952" s="16" t="s">
        <v>6563</v>
      </c>
      <c r="G2952" s="81" t="s">
        <v>115</v>
      </c>
      <c r="H2952" s="82" t="s">
        <v>1053</v>
      </c>
      <c r="I2952" s="17" t="s">
        <v>411</v>
      </c>
      <c r="J2952" s="17" t="s">
        <v>9067</v>
      </c>
      <c r="L2952" s="18">
        <v>44022</v>
      </c>
      <c r="M2952" s="83">
        <v>115459.245648026</v>
      </c>
      <c r="N2952" s="84">
        <v>115459.245648026</v>
      </c>
      <c r="O2952" s="84">
        <v>127554.60315001001</v>
      </c>
      <c r="P2952" s="85">
        <f t="shared" si="46"/>
        <v>0.90517506069334619</v>
      </c>
      <c r="Q2952" s="18">
        <v>43880</v>
      </c>
      <c r="R2952" s="86">
        <v>9235547.9673906192</v>
      </c>
      <c r="S2952" s="86">
        <v>6672626.7258281298</v>
      </c>
      <c r="T2952" s="15"/>
      <c r="U2952" s="19">
        <v>4.5959773760841901E-3</v>
      </c>
      <c r="V2952" s="51">
        <v>0.50151065297541197</v>
      </c>
      <c r="W2952" s="19">
        <v>5.7775138302531602E-3</v>
      </c>
      <c r="X2952" s="51">
        <v>1.36666863409118</v>
      </c>
      <c r="Y2952" s="19">
        <v>-2.3965107626281699E-2</v>
      </c>
      <c r="Z2952" s="51">
        <v>16.9351626956195</v>
      </c>
      <c r="AA2952" s="19">
        <v>0.16818908437213401</v>
      </c>
      <c r="AB2952" s="51">
        <v>37.3955753403716</v>
      </c>
      <c r="AC2952" s="19">
        <v>0.26053887643880402</v>
      </c>
      <c r="AD2952" s="51">
        <v>50.339743142132598</v>
      </c>
      <c r="AE2952" s="19">
        <v>0.39150868531956801</v>
      </c>
      <c r="AF2952" s="87">
        <v>56.928100580582402</v>
      </c>
      <c r="AG2952" s="19">
        <v>-1.3856751186722201E-2</v>
      </c>
      <c r="AH2952" s="51">
        <v>-3.1844961104979999</v>
      </c>
      <c r="AI2952" s="19">
        <v>1.9681328434671699E-2</v>
      </c>
      <c r="AJ2952" s="51">
        <v>15.6950500504608</v>
      </c>
      <c r="AK2952" s="19">
        <v>1.02392556037405</v>
      </c>
      <c r="AL2952" s="19">
        <v>0.110579366089951</v>
      </c>
      <c r="AM2952" s="51">
        <v>91.016430792282307</v>
      </c>
      <c r="AN2952" s="15"/>
      <c r="AO2952" s="22">
        <v>0.106698633975611</v>
      </c>
      <c r="AP2952" s="22">
        <v>-0.122658143070148</v>
      </c>
      <c r="AQ2952" s="22">
        <v>0.17533673617435899</v>
      </c>
      <c r="AR2952" s="22">
        <v>-9.7807331618241705E-2</v>
      </c>
      <c r="AS2952" s="20">
        <v>8</v>
      </c>
      <c r="AT2952" s="20">
        <v>4</v>
      </c>
      <c r="AU2952" s="20">
        <v>7</v>
      </c>
      <c r="AV2952" s="21">
        <v>5</v>
      </c>
      <c r="AW2952" s="15"/>
      <c r="AX2952" s="25">
        <v>0.35703892460616798</v>
      </c>
      <c r="AY2952" s="26">
        <v>0.60021210728064001</v>
      </c>
      <c r="AZ2952" s="26">
        <v>1.4373769166632</v>
      </c>
      <c r="BA2952" s="26">
        <v>0.87759836468285402</v>
      </c>
      <c r="BB2952" s="85">
        <v>3.6745677648395897E-2</v>
      </c>
      <c r="BC2952" s="88">
        <v>-30.2480531570036</v>
      </c>
      <c r="BD2952" s="18">
        <v>43880</v>
      </c>
      <c r="BE2952" s="18">
        <v>43913</v>
      </c>
      <c r="BF2952" s="20"/>
      <c r="BG2952" s="18"/>
    </row>
    <row r="2953" spans="2:59" x14ac:dyDescent="0.25">
      <c r="B2953" s="14" t="s">
        <v>9068</v>
      </c>
      <c r="C2953" s="14" t="s">
        <v>9069</v>
      </c>
      <c r="D2953" s="14" t="s">
        <v>9066</v>
      </c>
      <c r="E2953" s="16" t="s">
        <v>43</v>
      </c>
      <c r="F2953" s="16" t="s">
        <v>6563</v>
      </c>
      <c r="G2953" s="81" t="s">
        <v>115</v>
      </c>
      <c r="H2953" s="82" t="s">
        <v>1053</v>
      </c>
      <c r="I2953" s="17" t="s">
        <v>411</v>
      </c>
      <c r="J2953" s="17" t="s">
        <v>9070</v>
      </c>
      <c r="L2953" s="18">
        <v>44022</v>
      </c>
      <c r="M2953" s="83">
        <v>112475.578590035</v>
      </c>
      <c r="N2953" s="84">
        <v>112475.578590035</v>
      </c>
      <c r="O2953" s="84">
        <v>124354.651200056</v>
      </c>
      <c r="P2953" s="85">
        <f t="shared" si="46"/>
        <v>0.90447423964134244</v>
      </c>
      <c r="Q2953" s="18">
        <v>43880</v>
      </c>
      <c r="R2953" s="86">
        <v>97928.335277954102</v>
      </c>
      <c r="S2953" s="86">
        <v>96255.966943969703</v>
      </c>
      <c r="T2953" s="15"/>
      <c r="U2953" s="19">
        <v>4.5904585731477701E-3</v>
      </c>
      <c r="V2953" s="51">
        <v>0.50095877268177003</v>
      </c>
      <c r="W2953" s="19">
        <v>5.6133285070245603E-3</v>
      </c>
      <c r="X2953" s="51">
        <v>1.3502501017683199</v>
      </c>
      <c r="Y2953" s="19">
        <v>-2.4933732506724499E-2</v>
      </c>
      <c r="Z2953" s="51">
        <v>16.838300207571599</v>
      </c>
      <c r="AA2953" s="19">
        <v>0.16585425156168601</v>
      </c>
      <c r="AB2953" s="51">
        <v>37.162092059326802</v>
      </c>
      <c r="AC2953" s="19">
        <v>0.25550538038252901</v>
      </c>
      <c r="AD2953" s="51">
        <v>49.836393536534203</v>
      </c>
      <c r="AE2953" s="19">
        <v>0.38318294398428399</v>
      </c>
      <c r="AF2953" s="87">
        <v>56.095526447053999</v>
      </c>
      <c r="AG2953" s="19">
        <v>-1.3910378803302601E-2</v>
      </c>
      <c r="AH2953" s="51">
        <v>-3.1898588721560399</v>
      </c>
      <c r="AI2953" s="19">
        <v>1.8613272903166899E-2</v>
      </c>
      <c r="AJ2953" s="51">
        <v>15.5882444973104</v>
      </c>
      <c r="AK2953" s="19">
        <v>0.99931285512633605</v>
      </c>
      <c r="AL2953" s="19">
        <v>0.108559788464918</v>
      </c>
      <c r="AM2953" s="51">
        <v>88.555160267511397</v>
      </c>
      <c r="AN2953" s="15"/>
      <c r="AO2953" s="22">
        <v>0.10669221097850801</v>
      </c>
      <c r="AP2953" s="22">
        <v>-0.122672229093005</v>
      </c>
      <c r="AQ2953" s="22">
        <v>0.175142430758569</v>
      </c>
      <c r="AR2953" s="22">
        <v>-9.7960134775348706E-2</v>
      </c>
      <c r="AS2953" s="20">
        <v>8</v>
      </c>
      <c r="AT2953" s="20">
        <v>4</v>
      </c>
      <c r="AU2953" s="20">
        <v>7</v>
      </c>
      <c r="AV2953" s="21">
        <v>5</v>
      </c>
      <c r="AW2953" s="15"/>
      <c r="AX2953" s="25">
        <v>0.35704507674672598</v>
      </c>
      <c r="AY2953" s="26">
        <v>0.59375923257812202</v>
      </c>
      <c r="AZ2953" s="26">
        <v>1.42913923992637</v>
      </c>
      <c r="BA2953" s="26">
        <v>0.86797640881286497</v>
      </c>
      <c r="BB2953" s="85">
        <v>3.6745971564669203E-2</v>
      </c>
      <c r="BC2953" s="88">
        <v>-30.260576796165001</v>
      </c>
      <c r="BD2953" s="18">
        <v>43880</v>
      </c>
      <c r="BE2953" s="18">
        <v>43913</v>
      </c>
      <c r="BF2953" s="20"/>
      <c r="BG2953" s="18"/>
    </row>
    <row r="2954" spans="2:59" x14ac:dyDescent="0.25">
      <c r="B2954" s="14" t="s">
        <v>9071</v>
      </c>
      <c r="C2954" s="14" t="s">
        <v>9072</v>
      </c>
      <c r="D2954" s="14" t="s">
        <v>9066</v>
      </c>
      <c r="E2954" s="16" t="s">
        <v>257</v>
      </c>
      <c r="F2954" s="16" t="s">
        <v>6563</v>
      </c>
      <c r="G2954" s="81" t="s">
        <v>115</v>
      </c>
      <c r="H2954" s="82" t="s">
        <v>1053</v>
      </c>
      <c r="I2954" s="17" t="s">
        <v>411</v>
      </c>
      <c r="J2954" s="17" t="s">
        <v>9073</v>
      </c>
      <c r="L2954" s="18">
        <v>44022</v>
      </c>
      <c r="M2954" s="83">
        <v>122560.180938005</v>
      </c>
      <c r="N2954" s="84">
        <v>122560.180938005</v>
      </c>
      <c r="O2954" s="84">
        <v>134665.89967989901</v>
      </c>
      <c r="P2954" s="85">
        <f t="shared" si="46"/>
        <v>0.91010553695724516</v>
      </c>
      <c r="Q2954" s="18">
        <v>43880</v>
      </c>
      <c r="R2954" s="86">
        <v>2468457.7931718798</v>
      </c>
      <c r="S2954" s="86">
        <v>2143547.2104335902</v>
      </c>
      <c r="T2954" s="15"/>
      <c r="U2954" s="19">
        <v>4.6340347162185901E-3</v>
      </c>
      <c r="V2954" s="51">
        <v>0.50531638698885195</v>
      </c>
      <c r="W2954" s="19">
        <v>6.9323527022788801E-3</v>
      </c>
      <c r="X2954" s="51">
        <v>1.4821525212937601</v>
      </c>
      <c r="Y2954" s="19">
        <v>-1.7145164372777799E-2</v>
      </c>
      <c r="Z2954" s="51">
        <v>17.6171570209845</v>
      </c>
      <c r="AA2954" s="19">
        <v>0.18468364472035301</v>
      </c>
      <c r="AB2954" s="51">
        <v>39.045031375193503</v>
      </c>
      <c r="AC2954" s="19">
        <v>0.29636067150393502</v>
      </c>
      <c r="AD2954" s="51">
        <v>53.921922648674801</v>
      </c>
      <c r="AE2954" s="19">
        <v>0.45123004599939998</v>
      </c>
      <c r="AF2954" s="87">
        <v>62.900236648565603</v>
      </c>
      <c r="AG2954" s="19">
        <v>-1.3479529585311E-2</v>
      </c>
      <c r="AH2954" s="51">
        <v>-3.1467739503568701</v>
      </c>
      <c r="AI2954" s="19">
        <v>2.7199032085263801E-2</v>
      </c>
      <c r="AJ2954" s="51">
        <v>16.446820415527299</v>
      </c>
      <c r="AK2954" s="19">
        <v>1.20501256403863</v>
      </c>
      <c r="AL2954" s="19">
        <v>0.124827548013855</v>
      </c>
      <c r="AM2954" s="51">
        <v>109.12513115874</v>
      </c>
      <c r="AN2954" s="15"/>
      <c r="AO2954" s="22">
        <v>0.10674054459203</v>
      </c>
      <c r="AP2954" s="22">
        <v>-0.122557157838019</v>
      </c>
      <c r="AQ2954" s="22">
        <v>0.176689787498617</v>
      </c>
      <c r="AR2954" s="22">
        <v>-9.67368282872485E-2</v>
      </c>
      <c r="AS2954" s="20">
        <v>8</v>
      </c>
      <c r="AT2954" s="20">
        <v>4</v>
      </c>
      <c r="AU2954" s="20">
        <v>7</v>
      </c>
      <c r="AV2954" s="21">
        <v>5</v>
      </c>
      <c r="AW2954" s="15"/>
      <c r="AX2954" s="25">
        <v>0.35699762748321501</v>
      </c>
      <c r="AY2954" s="26">
        <v>0.64576492069318203</v>
      </c>
      <c r="AZ2954" s="26">
        <v>1.4955458806161901</v>
      </c>
      <c r="BA2954" s="26">
        <v>0.94562808542195897</v>
      </c>
      <c r="BB2954" s="85">
        <v>3.67438056359242E-2</v>
      </c>
      <c r="BC2954" s="88">
        <v>-30.1599499282602</v>
      </c>
      <c r="BD2954" s="18">
        <v>43880</v>
      </c>
      <c r="BE2954" s="18">
        <v>43913</v>
      </c>
      <c r="BF2954" s="20"/>
      <c r="BG2954" s="18"/>
    </row>
    <row r="2955" spans="2:59" x14ac:dyDescent="0.25">
      <c r="B2955" s="14" t="s">
        <v>9074</v>
      </c>
      <c r="C2955" s="14" t="s">
        <v>9075</v>
      </c>
      <c r="D2955" s="14" t="s">
        <v>9066</v>
      </c>
      <c r="E2955" s="16" t="s">
        <v>47</v>
      </c>
      <c r="F2955" s="16" t="s">
        <v>6563</v>
      </c>
      <c r="G2955" s="81" t="s">
        <v>115</v>
      </c>
      <c r="H2955" s="82" t="s">
        <v>1053</v>
      </c>
      <c r="I2955" s="17" t="s">
        <v>411</v>
      </c>
      <c r="J2955" s="17" t="s">
        <v>9076</v>
      </c>
      <c r="L2955" s="18">
        <v>44022</v>
      </c>
      <c r="M2955" s="83">
        <v>102543.806411982</v>
      </c>
      <c r="N2955" s="84">
        <v>102543.806411982</v>
      </c>
      <c r="O2955" s="84">
        <v>113528.12717998</v>
      </c>
      <c r="P2955" s="85">
        <f t="shared" si="46"/>
        <v>0.90324582074198956</v>
      </c>
      <c r="Q2955" s="18">
        <v>43880</v>
      </c>
      <c r="R2955" s="86">
        <v>9602180.4626562502</v>
      </c>
      <c r="S2955" s="86">
        <v>9894625.4377656206</v>
      </c>
      <c r="T2955" s="15"/>
      <c r="U2955" s="19">
        <v>4.58099296338332E-3</v>
      </c>
      <c r="V2955" s="51">
        <v>0.50001221170532495</v>
      </c>
      <c r="W2955" s="19">
        <v>5.3245763774611996E-3</v>
      </c>
      <c r="X2955" s="51">
        <v>1.3213748888119901</v>
      </c>
      <c r="Y2955" s="19">
        <v>-2.6630180239408201E-2</v>
      </c>
      <c r="Z2955" s="51">
        <v>16.668655434303201</v>
      </c>
      <c r="AA2955" s="19">
        <v>0.16177442287327701</v>
      </c>
      <c r="AB2955" s="51">
        <v>36.754109190485899</v>
      </c>
      <c r="AC2955" s="19">
        <v>0.246740441631118</v>
      </c>
      <c r="AD2955" s="51">
        <v>48.959899661363998</v>
      </c>
      <c r="AE2955" s="19">
        <v>0.36872718901780899</v>
      </c>
      <c r="AF2955" s="87">
        <v>54.649950950406499</v>
      </c>
      <c r="AG2955" s="19">
        <v>-1.4005136746163801E-2</v>
      </c>
      <c r="AH2955" s="51">
        <v>-3.19933466644216</v>
      </c>
      <c r="AI2955" s="19">
        <v>1.67435810544703E-2</v>
      </c>
      <c r="AJ2955" s="51">
        <v>15.401275312440699</v>
      </c>
      <c r="AK2955" s="19">
        <v>0.95366431712522204</v>
      </c>
      <c r="AL2955" s="19">
        <v>0.10475743712056999</v>
      </c>
      <c r="AM2955" s="51">
        <v>83.990306467399904</v>
      </c>
      <c r="AN2955" s="15"/>
      <c r="AO2955" s="22">
        <v>0.10668292339149001</v>
      </c>
      <c r="AP2955" s="22">
        <v>-0.122698063453718</v>
      </c>
      <c r="AQ2955" s="22">
        <v>0.17480515560426299</v>
      </c>
      <c r="AR2955" s="22">
        <v>-9.8227198838721996E-2</v>
      </c>
      <c r="AS2955" s="20">
        <v>8</v>
      </c>
      <c r="AT2955" s="20">
        <v>4</v>
      </c>
      <c r="AU2955" s="20">
        <v>7</v>
      </c>
      <c r="AV2955" s="21">
        <v>5</v>
      </c>
      <c r="AW2955" s="15"/>
      <c r="AX2955" s="25">
        <v>0.35705636065162299</v>
      </c>
      <c r="AY2955" s="26">
        <v>0.58248783058115805</v>
      </c>
      <c r="AZ2955" s="26">
        <v>1.41474315713276</v>
      </c>
      <c r="BA2955" s="26">
        <v>0.85118003871229997</v>
      </c>
      <c r="BB2955" s="85">
        <v>3.6746544517336603E-2</v>
      </c>
      <c r="BC2955" s="88">
        <v>-30.282668513100401</v>
      </c>
      <c r="BD2955" s="18">
        <v>43880</v>
      </c>
      <c r="BE2955" s="18">
        <v>43913</v>
      </c>
      <c r="BF2955" s="20"/>
      <c r="BG2955" s="18"/>
    </row>
    <row r="2956" spans="2:59" x14ac:dyDescent="0.25">
      <c r="B2956" s="14" t="s">
        <v>9077</v>
      </c>
      <c r="C2956" s="14" t="s">
        <v>9078</v>
      </c>
      <c r="D2956" s="14" t="s">
        <v>9066</v>
      </c>
      <c r="E2956" s="16" t="s">
        <v>2549</v>
      </c>
      <c r="F2956" s="16" t="s">
        <v>6563</v>
      </c>
      <c r="G2956" s="81" t="s">
        <v>115</v>
      </c>
      <c r="H2956" s="82" t="s">
        <v>1053</v>
      </c>
      <c r="I2956" s="17" t="s">
        <v>411</v>
      </c>
      <c r="J2956" s="17" t="s">
        <v>64</v>
      </c>
      <c r="L2956" s="18">
        <v>44022</v>
      </c>
      <c r="M2956" s="83">
        <v>88540.263270020499</v>
      </c>
      <c r="N2956" s="84">
        <v>88540.263270020499</v>
      </c>
      <c r="O2956" s="84">
        <v>97040.664630055398</v>
      </c>
      <c r="P2956" s="85">
        <f t="shared" si="46"/>
        <v>0.91240371866329784</v>
      </c>
      <c r="Q2956" s="18">
        <v>43880</v>
      </c>
      <c r="R2956" s="86">
        <v>239970.50109545901</v>
      </c>
      <c r="S2956" s="86">
        <v>240184.90209350601</v>
      </c>
      <c r="T2956" s="15"/>
      <c r="U2956" s="19">
        <v>4.6517139817297002E-3</v>
      </c>
      <c r="V2956" s="51">
        <v>0.50708431353996297</v>
      </c>
      <c r="W2956" s="19">
        <v>7.46894650001195E-3</v>
      </c>
      <c r="X2956" s="51">
        <v>1.5358119010670599</v>
      </c>
      <c r="Y2956" s="19">
        <v>-1.39635259647548E-2</v>
      </c>
      <c r="Z2956" s="51">
        <v>17.935320861783101</v>
      </c>
      <c r="AA2956" s="19">
        <v>0.192728687879862</v>
      </c>
      <c r="AB2956" s="51">
        <v>39.849535691144403</v>
      </c>
      <c r="AC2956" s="19">
        <v>0.31162665192096001</v>
      </c>
      <c r="AD2956" s="51">
        <v>55.4485206903773</v>
      </c>
      <c r="AE2956" s="19"/>
      <c r="AF2956" s="87"/>
      <c r="AG2956" s="19">
        <v>-1.33044660442465E-2</v>
      </c>
      <c r="AH2956" s="51">
        <v>-3.1292675962504299</v>
      </c>
      <c r="AI2956" s="19">
        <v>3.0707484684171501E-2</v>
      </c>
      <c r="AJ2956" s="51">
        <v>16.7976656754036</v>
      </c>
      <c r="AK2956" s="19">
        <v>0.462846764530987</v>
      </c>
      <c r="AL2956" s="19">
        <v>0.17448959069588499</v>
      </c>
      <c r="AM2956" s="51">
        <v>73.561463799443999</v>
      </c>
      <c r="AN2956" s="15"/>
      <c r="AO2956" s="22">
        <v>0.106762064493523</v>
      </c>
      <c r="AP2956" s="22">
        <v>-0.122510134258919</v>
      </c>
      <c r="AQ2956" s="22">
        <v>0.17731926333915901</v>
      </c>
      <c r="AR2956" s="22">
        <v>-9.6239429209235797E-2</v>
      </c>
      <c r="AS2956" s="20">
        <v>8</v>
      </c>
      <c r="AT2956" s="20">
        <v>4</v>
      </c>
      <c r="AU2956" s="20">
        <v>7</v>
      </c>
      <c r="AV2956" s="21">
        <v>5</v>
      </c>
      <c r="AW2956" s="15"/>
      <c r="AX2956" s="25">
        <v>0.35697742514370501</v>
      </c>
      <c r="AY2956" s="26">
        <v>0.66794964134169299</v>
      </c>
      <c r="AZ2956" s="26">
        <v>1.52385631232028</v>
      </c>
      <c r="BA2956" s="26">
        <v>0.97881025832794</v>
      </c>
      <c r="BB2956" s="85">
        <v>3.6742826730805998E-2</v>
      </c>
      <c r="BC2956" s="88">
        <v>-30.1189996878384</v>
      </c>
      <c r="BD2956" s="18">
        <v>43880</v>
      </c>
      <c r="BE2956" s="18">
        <v>43913</v>
      </c>
      <c r="BF2956" s="20"/>
      <c r="BG2956" s="18"/>
    </row>
    <row r="2957" spans="2:59" x14ac:dyDescent="0.25">
      <c r="B2957" s="14" t="s">
        <v>9079</v>
      </c>
      <c r="C2957" s="14" t="s">
        <v>9080</v>
      </c>
      <c r="D2957" s="14" t="s">
        <v>9066</v>
      </c>
      <c r="E2957" s="16" t="s">
        <v>6579</v>
      </c>
      <c r="F2957" s="16" t="s">
        <v>6563</v>
      </c>
      <c r="G2957" s="81" t="s">
        <v>115</v>
      </c>
      <c r="H2957" s="82" t="s">
        <v>1053</v>
      </c>
      <c r="I2957" s="17" t="s">
        <v>411</v>
      </c>
      <c r="J2957" s="17" t="s">
        <v>64</v>
      </c>
      <c r="L2957" s="18">
        <v>44022</v>
      </c>
      <c r="M2957" s="83">
        <v>106909.746137977</v>
      </c>
      <c r="N2957" s="84">
        <v>106909.746137977</v>
      </c>
      <c r="O2957" s="84">
        <v>117237.457610011</v>
      </c>
      <c r="P2957" s="85">
        <f t="shared" si="46"/>
        <v>0.91190774960005516</v>
      </c>
      <c r="Q2957" s="18">
        <v>43880</v>
      </c>
      <c r="R2957" s="86">
        <v>275757.753103027</v>
      </c>
      <c r="S2957" s="86">
        <v>347682.88416601601</v>
      </c>
      <c r="T2957" s="15"/>
      <c r="U2957" s="19">
        <v>4.64804837611155E-3</v>
      </c>
      <c r="V2957" s="51">
        <v>0.50671775297814703</v>
      </c>
      <c r="W2957" s="19">
        <v>7.3530687786842498E-3</v>
      </c>
      <c r="X2957" s="51">
        <v>1.5242241289342899</v>
      </c>
      <c r="Y2957" s="19">
        <v>-1.4650034987425901E-2</v>
      </c>
      <c r="Z2957" s="51">
        <v>17.866669959505099</v>
      </c>
      <c r="AA2957" s="19">
        <v>0.190748372413509</v>
      </c>
      <c r="AB2957" s="51">
        <v>39.651504144538201</v>
      </c>
      <c r="AC2957" s="19">
        <v>0.30966010873264199</v>
      </c>
      <c r="AD2957" s="51">
        <v>55.251866371545503</v>
      </c>
      <c r="AE2957" s="19">
        <v>0.47361514095449803</v>
      </c>
      <c r="AF2957" s="87">
        <v>65.138746144017205</v>
      </c>
      <c r="AG2957" s="19">
        <v>-1.33423514116657E-2</v>
      </c>
      <c r="AH2957" s="51">
        <v>-3.1330561329923499</v>
      </c>
      <c r="AI2957" s="19">
        <v>2.9951352378702702E-2</v>
      </c>
      <c r="AJ2957" s="51">
        <v>16.7220524448785</v>
      </c>
      <c r="AK2957" s="19">
        <v>0.598291914156871</v>
      </c>
      <c r="AL2957" s="19">
        <v>0.13426251483731899</v>
      </c>
      <c r="AM2957" s="51">
        <v>64.192763600847698</v>
      </c>
      <c r="AN2957" s="15"/>
      <c r="AO2957" s="22">
        <v>0.106756552660954</v>
      </c>
      <c r="AP2957" s="22">
        <v>-0.122520549826731</v>
      </c>
      <c r="AQ2957" s="22">
        <v>0.177183271402027</v>
      </c>
      <c r="AR2957" s="22">
        <v>-9.6345780380943297E-2</v>
      </c>
      <c r="AS2957" s="20">
        <v>8</v>
      </c>
      <c r="AT2957" s="20">
        <v>4</v>
      </c>
      <c r="AU2957" s="20">
        <v>7</v>
      </c>
      <c r="AV2957" s="21">
        <v>5</v>
      </c>
      <c r="AW2957" s="15"/>
      <c r="AX2957" s="25">
        <v>0.35698270158027301</v>
      </c>
      <c r="AY2957" s="26">
        <v>0.66250308265989599</v>
      </c>
      <c r="AZ2957" s="26">
        <v>1.5169161948615499</v>
      </c>
      <c r="BA2957" s="26">
        <v>0.97067050269288302</v>
      </c>
      <c r="BB2957" s="85">
        <v>3.6743134175594598E-2</v>
      </c>
      <c r="BC2957" s="88">
        <v>-30.127834526618201</v>
      </c>
      <c r="BD2957" s="18">
        <v>43880</v>
      </c>
      <c r="BE2957" s="18">
        <v>43913</v>
      </c>
      <c r="BF2957" s="20"/>
      <c r="BG2957" s="18"/>
    </row>
    <row r="2958" spans="2:59" x14ac:dyDescent="0.25">
      <c r="B2958" s="14" t="s">
        <v>9081</v>
      </c>
      <c r="C2958" s="14" t="s">
        <v>9082</v>
      </c>
      <c r="D2958" s="14" t="s">
        <v>9066</v>
      </c>
      <c r="E2958" s="16" t="s">
        <v>59</v>
      </c>
      <c r="F2958" s="16" t="s">
        <v>6563</v>
      </c>
      <c r="G2958" s="81" t="s">
        <v>115</v>
      </c>
      <c r="H2958" s="82" t="s">
        <v>1053</v>
      </c>
      <c r="I2958" s="17" t="s">
        <v>411</v>
      </c>
      <c r="J2958" s="17" t="s">
        <v>9083</v>
      </c>
      <c r="L2958" s="18">
        <v>44022</v>
      </c>
      <c r="M2958" s="83">
        <v>130236.867738008</v>
      </c>
      <c r="N2958" s="84">
        <v>130236.867738008</v>
      </c>
      <c r="O2958" s="84">
        <v>142463.64586997</v>
      </c>
      <c r="P2958" s="85">
        <f t="shared" si="46"/>
        <v>0.91417615309998679</v>
      </c>
      <c r="Q2958" s="18">
        <v>43880</v>
      </c>
      <c r="R2958" s="86">
        <v>14752550.859562499</v>
      </c>
      <c r="S2958" s="86">
        <v>12504874.3973906</v>
      </c>
      <c r="T2958" s="15"/>
      <c r="U2958" s="19">
        <v>4.6663293160236199E-3</v>
      </c>
      <c r="V2958" s="51">
        <v>0.50854584696935501</v>
      </c>
      <c r="W2958" s="19">
        <v>7.8824785432516399E-3</v>
      </c>
      <c r="X2958" s="51">
        <v>1.5771651053910301</v>
      </c>
      <c r="Y2958" s="19">
        <v>-1.1508168815453201E-2</v>
      </c>
      <c r="Z2958" s="51">
        <v>18.1808565767133</v>
      </c>
      <c r="AA2958" s="19">
        <v>0.198405876382894</v>
      </c>
      <c r="AB2958" s="51">
        <v>40.417254541476701</v>
      </c>
      <c r="AC2958" s="19">
        <v>0.32654547459969802</v>
      </c>
      <c r="AD2958" s="51">
        <v>56.940402958251099</v>
      </c>
      <c r="AE2958" s="19">
        <v>0.50219755445898095</v>
      </c>
      <c r="AF2958" s="87">
        <v>67.996987494523594</v>
      </c>
      <c r="AG2958" s="19">
        <v>-1.31692667291645E-2</v>
      </c>
      <c r="AH2958" s="51">
        <v>-3.11574766474223</v>
      </c>
      <c r="AI2958" s="19">
        <v>3.3416014141039299E-2</v>
      </c>
      <c r="AJ2958" s="51">
        <v>17.068518621090298</v>
      </c>
      <c r="AK2958" s="19">
        <v>1.38884976780508</v>
      </c>
      <c r="AL2958" s="19">
        <v>0.13830723605322401</v>
      </c>
      <c r="AM2958" s="51">
        <v>127.50885153538501</v>
      </c>
      <c r="AN2958" s="15"/>
      <c r="AO2958" s="22">
        <v>0.106775911652221</v>
      </c>
      <c r="AP2958" s="22">
        <v>-0.122475127056532</v>
      </c>
      <c r="AQ2958" s="22">
        <v>0.17780242737906499</v>
      </c>
      <c r="AR2958" s="22">
        <v>-9.5856368898239494E-2</v>
      </c>
      <c r="AS2958" s="20">
        <v>8</v>
      </c>
      <c r="AT2958" s="20">
        <v>4</v>
      </c>
      <c r="AU2958" s="20">
        <v>7</v>
      </c>
      <c r="AV2958" s="21">
        <v>5</v>
      </c>
      <c r="AW2958" s="15"/>
      <c r="AX2958" s="25">
        <v>0.35696469324524499</v>
      </c>
      <c r="AY2958" s="26">
        <v>0.68364095611286801</v>
      </c>
      <c r="AZ2958" s="26">
        <v>1.54389981852182</v>
      </c>
      <c r="BA2958" s="26">
        <v>1.0023321327153101</v>
      </c>
      <c r="BB2958" s="85">
        <v>3.67423691730073E-2</v>
      </c>
      <c r="BC2958" s="88">
        <v>-30.087488590652399</v>
      </c>
      <c r="BD2958" s="18">
        <v>43880</v>
      </c>
      <c r="BE2958" s="18">
        <v>43913</v>
      </c>
      <c r="BF2958" s="20"/>
      <c r="BG2958" s="18"/>
    </row>
    <row r="2959" spans="2:59" x14ac:dyDescent="0.25">
      <c r="B2959" s="14" t="s">
        <v>9084</v>
      </c>
      <c r="C2959" s="14" t="s">
        <v>9085</v>
      </c>
      <c r="D2959" s="14" t="s">
        <v>9066</v>
      </c>
      <c r="E2959" s="16" t="s">
        <v>135</v>
      </c>
      <c r="F2959" s="16" t="s">
        <v>6563</v>
      </c>
      <c r="G2959" s="81" t="s">
        <v>115</v>
      </c>
      <c r="H2959" s="82" t="s">
        <v>1053</v>
      </c>
      <c r="I2959" s="17" t="s">
        <v>411</v>
      </c>
      <c r="J2959" s="17" t="s">
        <v>64</v>
      </c>
      <c r="L2959" s="18">
        <v>44022</v>
      </c>
      <c r="M2959" s="83">
        <v>91852.417476058006</v>
      </c>
      <c r="N2959" s="84">
        <v>91852.417476058006</v>
      </c>
      <c r="O2959" s="84">
        <v>100866.18307995801</v>
      </c>
      <c r="P2959" s="85">
        <f t="shared" si="46"/>
        <v>0.91063639637523841</v>
      </c>
      <c r="Q2959" s="18">
        <v>43880</v>
      </c>
      <c r="R2959" s="86">
        <v>470845.60582128901</v>
      </c>
      <c r="S2959" s="86">
        <v>421068.48982910201</v>
      </c>
      <c r="T2959" s="15"/>
      <c r="U2959" s="19">
        <v>4.6384537217818399E-3</v>
      </c>
      <c r="V2959" s="51">
        <v>0.50575828754517704</v>
      </c>
      <c r="W2959" s="19">
        <v>7.0568339833698701E-3</v>
      </c>
      <c r="X2959" s="51">
        <v>1.4946006494028601</v>
      </c>
      <c r="Y2959" s="19">
        <v>-1.6411582915679901E-2</v>
      </c>
      <c r="Z2959" s="51">
        <v>17.690515166672402</v>
      </c>
      <c r="AA2959" s="19">
        <v>0.18646490204439001</v>
      </c>
      <c r="AB2959" s="51">
        <v>39.223157107597203</v>
      </c>
      <c r="AC2959" s="19">
        <v>0.300260004183801</v>
      </c>
      <c r="AD2959" s="51">
        <v>54.311855916632297</v>
      </c>
      <c r="AE2959" s="19"/>
      <c r="AF2959" s="87"/>
      <c r="AG2959" s="19">
        <v>-1.34391755909746E-2</v>
      </c>
      <c r="AH2959" s="51">
        <v>-3.1427385509232399</v>
      </c>
      <c r="AI2959" s="19">
        <v>2.8008546618366399E-2</v>
      </c>
      <c r="AJ2959" s="51">
        <v>16.5277718688303</v>
      </c>
      <c r="AK2959" s="19">
        <v>0.45980543023848403</v>
      </c>
      <c r="AL2959" s="19">
        <v>0.14839282321554501</v>
      </c>
      <c r="AM2959" s="51">
        <v>66.578214145149104</v>
      </c>
      <c r="AN2959" s="15"/>
      <c r="AO2959" s="22">
        <v>0.106746746892895</v>
      </c>
      <c r="AP2959" s="22">
        <v>-0.122546568119142</v>
      </c>
      <c r="AQ2959" s="22">
        <v>0.17683462203247499</v>
      </c>
      <c r="AR2959" s="22">
        <v>-9.6621710859908505E-2</v>
      </c>
      <c r="AS2959" s="20">
        <v>8</v>
      </c>
      <c r="AT2959" s="20">
        <v>4</v>
      </c>
      <c r="AU2959" s="20">
        <v>7</v>
      </c>
      <c r="AV2959" s="21">
        <v>5</v>
      </c>
      <c r="AW2959" s="15"/>
      <c r="AX2959" s="25">
        <v>0.35699306442344098</v>
      </c>
      <c r="AY2959" s="26">
        <v>0.650680182135147</v>
      </c>
      <c r="AZ2959" s="26">
        <v>1.5018237660242399</v>
      </c>
      <c r="BA2959" s="26">
        <v>0.95298016415563302</v>
      </c>
      <c r="BB2959" s="85">
        <v>3.6743595062071102E-2</v>
      </c>
      <c r="BC2959" s="88">
        <v>-30.150502337230101</v>
      </c>
      <c r="BD2959" s="18">
        <v>43880</v>
      </c>
      <c r="BE2959" s="18">
        <v>43913</v>
      </c>
      <c r="BF2959" s="20"/>
      <c r="BG2959" s="18"/>
    </row>
    <row r="2960" spans="2:59" x14ac:dyDescent="0.25">
      <c r="B2960" s="14" t="s">
        <v>9086</v>
      </c>
      <c r="C2960" s="14" t="s">
        <v>9087</v>
      </c>
      <c r="D2960" s="14" t="s">
        <v>9088</v>
      </c>
      <c r="E2960" s="16" t="s">
        <v>36</v>
      </c>
      <c r="F2960" s="16" t="s">
        <v>6563</v>
      </c>
      <c r="G2960" s="81" t="s">
        <v>205</v>
      </c>
      <c r="H2960" s="82" t="s">
        <v>206</v>
      </c>
      <c r="I2960" s="17" t="s">
        <v>31</v>
      </c>
      <c r="J2960" s="17" t="s">
        <v>9089</v>
      </c>
      <c r="L2960" s="18">
        <v>44022</v>
      </c>
      <c r="M2960" s="83">
        <v>1053.8629999999</v>
      </c>
      <c r="N2960" s="84">
        <v>1053.8629999999</v>
      </c>
      <c r="O2960" s="84">
        <v>1106.3837000001199</v>
      </c>
      <c r="P2960" s="85">
        <f t="shared" si="46"/>
        <v>0.95252939825467942</v>
      </c>
      <c r="Q2960" s="18">
        <v>43748</v>
      </c>
      <c r="R2960" s="86">
        <v>105708.481</v>
      </c>
      <c r="S2960" s="86">
        <v>126660.192329468</v>
      </c>
      <c r="T2960" s="15"/>
      <c r="U2960" s="19">
        <v>-8.6700749670853795E-4</v>
      </c>
      <c r="V2960" s="51">
        <v>-4.4787834303860997E-2</v>
      </c>
      <c r="W2960" s="19">
        <v>5.2708221610373602E-3</v>
      </c>
      <c r="X2960" s="51">
        <v>1.3159994671696</v>
      </c>
      <c r="Y2960" s="19">
        <v>-1.8903093960034301E-3</v>
      </c>
      <c r="Z2960" s="51">
        <v>19.142642518651002</v>
      </c>
      <c r="AA2960" s="19">
        <v>-2.42968700677011E-2</v>
      </c>
      <c r="AB2960" s="51">
        <v>18.146979896380799</v>
      </c>
      <c r="AC2960" s="19">
        <v>3.1512698602455202E-2</v>
      </c>
      <c r="AD2960" s="51">
        <v>27.437125358497699</v>
      </c>
      <c r="AE2960" s="19">
        <v>5.6912933652711203E-2</v>
      </c>
      <c r="AF2960" s="87">
        <v>23.468525413860299</v>
      </c>
      <c r="AG2960" s="19">
        <v>1.3549504619732001E-3</v>
      </c>
      <c r="AH2960" s="51">
        <v>-1.6633259456284599</v>
      </c>
      <c r="AI2960" s="19">
        <v>-6.7467969347489998E-4</v>
      </c>
      <c r="AJ2960" s="51">
        <v>13.6594492376462</v>
      </c>
      <c r="AK2960" s="19">
        <v>5.3862999999182599E-2</v>
      </c>
      <c r="AL2960" s="19">
        <v>1.5455269654921701E-2</v>
      </c>
      <c r="AM2960" s="51">
        <v>19.444567227299601</v>
      </c>
      <c r="AN2960" s="15"/>
      <c r="AO2960" s="22">
        <v>1.1815157287855999E-2</v>
      </c>
      <c r="AP2960" s="22">
        <v>-1.9971641408119498E-2</v>
      </c>
      <c r="AQ2960" s="22">
        <v>1.8249271826789499E-2</v>
      </c>
      <c r="AR2960" s="22">
        <v>-3.9058864746948502E-2</v>
      </c>
      <c r="AS2960" s="20">
        <v>7</v>
      </c>
      <c r="AT2960" s="20">
        <v>5</v>
      </c>
      <c r="AU2960" s="20">
        <v>7</v>
      </c>
      <c r="AV2960" s="21">
        <v>5</v>
      </c>
      <c r="AW2960" s="15"/>
      <c r="AX2960" s="25">
        <v>3.7703112980925699E-2</v>
      </c>
      <c r="AY2960" s="26">
        <v>-1.31252531741302</v>
      </c>
      <c r="AZ2960" s="26">
        <v>0.55725321241152403</v>
      </c>
      <c r="BA2960" s="26">
        <v>-1.5991486616821899</v>
      </c>
      <c r="BB2960" s="85">
        <v>3.8837994985942699E-3</v>
      </c>
      <c r="BC2960" s="88">
        <v>-7.2859894808279897</v>
      </c>
      <c r="BD2960" s="18">
        <v>43748</v>
      </c>
      <c r="BE2960" s="18">
        <v>43805</v>
      </c>
      <c r="BF2960" s="20"/>
      <c r="BG2960" s="18"/>
    </row>
    <row r="2961" spans="2:59" x14ac:dyDescent="0.25">
      <c r="B2961" s="14" t="s">
        <v>9090</v>
      </c>
      <c r="C2961" s="14" t="s">
        <v>9091</v>
      </c>
      <c r="D2961" s="14" t="s">
        <v>9088</v>
      </c>
      <c r="E2961" s="16" t="s">
        <v>43</v>
      </c>
      <c r="F2961" s="16" t="s">
        <v>6563</v>
      </c>
      <c r="G2961" s="81" t="s">
        <v>205</v>
      </c>
      <c r="H2961" s="82" t="s">
        <v>206</v>
      </c>
      <c r="I2961" s="17" t="s">
        <v>31</v>
      </c>
      <c r="J2961" s="17" t="s">
        <v>9092</v>
      </c>
      <c r="L2961" s="18">
        <v>44022</v>
      </c>
      <c r="M2961" s="83">
        <v>1036.0099999997799</v>
      </c>
      <c r="N2961" s="84">
        <v>1036.0099999997799</v>
      </c>
      <c r="O2961" s="84">
        <v>1090.08860000037</v>
      </c>
      <c r="P2961" s="85">
        <f t="shared" si="46"/>
        <v>0.95039063797147161</v>
      </c>
      <c r="Q2961" s="18">
        <v>43748</v>
      </c>
      <c r="R2961" s="86">
        <v>7830.6369999999997</v>
      </c>
      <c r="S2961" s="86">
        <v>28554.436888885499</v>
      </c>
      <c r="T2961" s="15"/>
      <c r="U2961" s="19">
        <v>-8.7509381228301198E-4</v>
      </c>
      <c r="V2961" s="51">
        <v>-4.5596465861308402E-2</v>
      </c>
      <c r="W2961" s="19">
        <v>5.0239069205417798E-3</v>
      </c>
      <c r="X2961" s="51">
        <v>1.29130794312005</v>
      </c>
      <c r="Y2961" s="19">
        <v>-3.3781882575567601E-3</v>
      </c>
      <c r="Z2961" s="51">
        <v>18.993854632484702</v>
      </c>
      <c r="AA2961" s="19">
        <v>-2.7223397493799002E-2</v>
      </c>
      <c r="AB2961" s="51">
        <v>17.854327153792799</v>
      </c>
      <c r="AC2961" s="19">
        <v>2.5337873279568199E-2</v>
      </c>
      <c r="AD2961" s="51">
        <v>26.819642826216299</v>
      </c>
      <c r="AE2961" s="19">
        <v>4.3813024261908098E-2</v>
      </c>
      <c r="AF2961" s="87">
        <v>22.158534474787299</v>
      </c>
      <c r="AG2961" s="19">
        <v>1.27342193809454E-3</v>
      </c>
      <c r="AH2961" s="51">
        <v>-1.6714787980163199</v>
      </c>
      <c r="AI2961" s="19">
        <v>-2.2461764292529599E-3</v>
      </c>
      <c r="AJ2961" s="51">
        <v>13.502299564075701</v>
      </c>
      <c r="AK2961" s="19">
        <v>3.60099999998056E-2</v>
      </c>
      <c r="AL2961" s="19">
        <v>1.05433733569953E-2</v>
      </c>
      <c r="AM2961" s="51">
        <v>21.150248330930498</v>
      </c>
      <c r="AN2961" s="15"/>
      <c r="AO2961" s="22">
        <v>1.1806842056103099E-2</v>
      </c>
      <c r="AP2961" s="22">
        <v>-1.99796346032599E-2</v>
      </c>
      <c r="AQ2961" s="22">
        <v>1.7989333851801299E-2</v>
      </c>
      <c r="AR2961" s="22">
        <v>-3.9295610681619998E-2</v>
      </c>
      <c r="AS2961" s="20">
        <v>7</v>
      </c>
      <c r="AT2961" s="20">
        <v>5</v>
      </c>
      <c r="AU2961" s="20">
        <v>7</v>
      </c>
      <c r="AV2961" s="21">
        <v>5</v>
      </c>
      <c r="AW2961" s="15"/>
      <c r="AX2961" s="25">
        <v>3.7696161247222297E-2</v>
      </c>
      <c r="AY2961" s="26">
        <v>-1.3839182821284299</v>
      </c>
      <c r="AZ2961" s="26">
        <v>0.547258486219107</v>
      </c>
      <c r="BA2961" s="26">
        <v>-1.6827787903457601</v>
      </c>
      <c r="BB2961" s="85">
        <v>3.88304705203609E-3</v>
      </c>
      <c r="BC2961" s="88">
        <v>-7.3293767130817304</v>
      </c>
      <c r="BD2961" s="18">
        <v>43748</v>
      </c>
      <c r="BE2961" s="18">
        <v>43805</v>
      </c>
      <c r="BF2961" s="20"/>
      <c r="BG2961" s="18"/>
    </row>
    <row r="2962" spans="2:59" x14ac:dyDescent="0.25">
      <c r="B2962" s="14" t="s">
        <v>9093</v>
      </c>
      <c r="C2962" s="14" t="s">
        <v>9094</v>
      </c>
      <c r="D2962" s="14" t="s">
        <v>9088</v>
      </c>
      <c r="E2962" s="16" t="s">
        <v>257</v>
      </c>
      <c r="F2962" s="16" t="s">
        <v>6563</v>
      </c>
      <c r="G2962" s="81" t="s">
        <v>205</v>
      </c>
      <c r="H2962" s="82" t="s">
        <v>206</v>
      </c>
      <c r="I2962" s="17" t="s">
        <v>31</v>
      </c>
      <c r="J2962" s="17" t="s">
        <v>9095</v>
      </c>
      <c r="L2962" s="18">
        <v>44022</v>
      </c>
      <c r="M2962" s="83">
        <v>1057.1589999999901</v>
      </c>
      <c r="N2962" s="84">
        <v>1057.1589999999901</v>
      </c>
      <c r="O2962" s="84">
        <v>1109.4278999995399</v>
      </c>
      <c r="P2962" s="85">
        <f t="shared" si="46"/>
        <v>0.95288661840974842</v>
      </c>
      <c r="Q2962" s="18">
        <v>43748</v>
      </c>
      <c r="R2962" s="86">
        <v>280964.07900000003</v>
      </c>
      <c r="S2962" s="86">
        <v>328839.90909960901</v>
      </c>
      <c r="T2962" s="15"/>
      <c r="U2962" s="19">
        <v>-8.6562869910267203E-4</v>
      </c>
      <c r="V2962" s="51">
        <v>-4.4649954543274403E-2</v>
      </c>
      <c r="W2962" s="19">
        <v>5.3121376568015001E-3</v>
      </c>
      <c r="X2962" s="51">
        <v>1.3201310167460201</v>
      </c>
      <c r="Y2962" s="19">
        <v>-1.6418019695265699E-3</v>
      </c>
      <c r="Z2962" s="51">
        <v>19.167493261309598</v>
      </c>
      <c r="AA2962" s="19">
        <v>-2.3807751740605499E-2</v>
      </c>
      <c r="AB2962" s="51">
        <v>18.195891729090398</v>
      </c>
      <c r="AC2962" s="19">
        <v>3.2546297168664799E-2</v>
      </c>
      <c r="AD2962" s="51">
        <v>27.540485215111399</v>
      </c>
      <c r="AE2962" s="19">
        <v>5.8500967526924803E-2</v>
      </c>
      <c r="AF2962" s="87">
        <v>23.627328801289</v>
      </c>
      <c r="AG2962" s="19">
        <v>1.3686470610991799E-3</v>
      </c>
      <c r="AH2962" s="51">
        <v>-1.6619562857158601</v>
      </c>
      <c r="AI2962" s="19">
        <v>-4.1216159479517999E-4</v>
      </c>
      <c r="AJ2962" s="51">
        <v>13.6857010475214</v>
      </c>
      <c r="AK2962" s="19">
        <v>5.6578938163511297E-2</v>
      </c>
      <c r="AL2962" s="19">
        <v>1.61629178110161E-2</v>
      </c>
      <c r="AM2962" s="51">
        <v>19.025644071109099</v>
      </c>
      <c r="AN2962" s="15"/>
      <c r="AO2962" s="22">
        <v>1.18165761086857E-2</v>
      </c>
      <c r="AP2962" s="22">
        <v>-1.9970230072431101E-2</v>
      </c>
      <c r="AQ2962" s="22">
        <v>1.82922801795939E-2</v>
      </c>
      <c r="AR2962" s="22">
        <v>-3.9019222732349597E-2</v>
      </c>
      <c r="AS2962" s="20">
        <v>7</v>
      </c>
      <c r="AT2962" s="20">
        <v>5</v>
      </c>
      <c r="AU2962" s="20">
        <v>7</v>
      </c>
      <c r="AV2962" s="21">
        <v>5</v>
      </c>
      <c r="AW2962" s="15"/>
      <c r="AX2962" s="25">
        <v>3.7704274910029201E-2</v>
      </c>
      <c r="AY2962" s="26">
        <v>-1.3006020177817801</v>
      </c>
      <c r="AZ2962" s="26">
        <v>0.55892282147306105</v>
      </c>
      <c r="BA2962" s="26">
        <v>-1.5851470557554399</v>
      </c>
      <c r="BB2962" s="85">
        <v>3.8839253603191498E-3</v>
      </c>
      <c r="BC2962" s="88">
        <v>-7.27873348054709</v>
      </c>
      <c r="BD2962" s="18">
        <v>43748</v>
      </c>
      <c r="BE2962" s="18">
        <v>43805</v>
      </c>
      <c r="BF2962" s="20"/>
      <c r="BG2962" s="18"/>
    </row>
    <row r="2963" spans="2:59" x14ac:dyDescent="0.25">
      <c r="B2963" s="14" t="s">
        <v>9096</v>
      </c>
      <c r="C2963" s="14" t="s">
        <v>9097</v>
      </c>
      <c r="D2963" s="14" t="s">
        <v>9088</v>
      </c>
      <c r="E2963" s="16" t="s">
        <v>47</v>
      </c>
      <c r="F2963" s="16" t="s">
        <v>6563</v>
      </c>
      <c r="G2963" s="81" t="s">
        <v>205</v>
      </c>
      <c r="H2963" s="82" t="s">
        <v>206</v>
      </c>
      <c r="I2963" s="17" t="s">
        <v>31</v>
      </c>
      <c r="J2963" s="17" t="s">
        <v>9098</v>
      </c>
      <c r="L2963" s="18">
        <v>44022</v>
      </c>
      <c r="M2963" s="83">
        <v>1037.6899999994801</v>
      </c>
      <c r="N2963" s="84">
        <v>1037.6899999994801</v>
      </c>
      <c r="O2963" s="84">
        <v>1093.9037999995101</v>
      </c>
      <c r="P2963" s="85">
        <f t="shared" si="46"/>
        <v>0.94861175178287593</v>
      </c>
      <c r="Q2963" s="18">
        <v>43748</v>
      </c>
      <c r="R2963" s="86">
        <v>1810220.737</v>
      </c>
      <c r="S2963" s="86">
        <v>4307346.8687578104</v>
      </c>
      <c r="T2963" s="15"/>
      <c r="U2963" s="19">
        <v>-8.8204758412757699E-4</v>
      </c>
      <c r="V2963" s="51">
        <v>-4.6291843045764801E-2</v>
      </c>
      <c r="W2963" s="19">
        <v>4.8177879925788104E-3</v>
      </c>
      <c r="X2963" s="51">
        <v>1.2706960503237501</v>
      </c>
      <c r="Y2963" s="19">
        <v>-4.6164868444975599E-3</v>
      </c>
      <c r="Z2963" s="51">
        <v>18.870024773787001</v>
      </c>
      <c r="AA2963" s="19">
        <v>-2.9655861616447499E-2</v>
      </c>
      <c r="AB2963" s="51">
        <v>17.611080741509799</v>
      </c>
      <c r="AC2963" s="19">
        <v>2.0220057795086201E-2</v>
      </c>
      <c r="AD2963" s="51">
        <v>26.307861277775402</v>
      </c>
      <c r="AE2963" s="19">
        <v>3.9607972748854102E-2</v>
      </c>
      <c r="AF2963" s="87">
        <v>21.738029323489201</v>
      </c>
      <c r="AG2963" s="19">
        <v>1.2045058774674501E-3</v>
      </c>
      <c r="AH2963" s="51">
        <v>-1.6783704040790299</v>
      </c>
      <c r="AI2963" s="19">
        <v>-3.5540918734113798E-3</v>
      </c>
      <c r="AJ2963" s="51">
        <v>13.371508019656201</v>
      </c>
      <c r="AK2963" s="19">
        <v>3.7689999999202001E-2</v>
      </c>
      <c r="AL2963" s="19">
        <v>1.07368022290757E-2</v>
      </c>
      <c r="AM2963" s="51">
        <v>13.7312178994907</v>
      </c>
      <c r="AN2963" s="15"/>
      <c r="AO2963" s="22">
        <v>1.1799881696788399E-2</v>
      </c>
      <c r="AP2963" s="22">
        <v>-1.9986403055554498E-2</v>
      </c>
      <c r="AQ2963" s="22">
        <v>1.7773461495380598E-2</v>
      </c>
      <c r="AR2963" s="22">
        <v>-3.9493130609116599E-2</v>
      </c>
      <c r="AS2963" s="20">
        <v>7</v>
      </c>
      <c r="AT2963" s="20">
        <v>5</v>
      </c>
      <c r="AU2963" s="20">
        <v>7</v>
      </c>
      <c r="AV2963" s="21">
        <v>5</v>
      </c>
      <c r="AW2963" s="15"/>
      <c r="AX2963" s="25">
        <v>3.7690693231343199E-2</v>
      </c>
      <c r="AY2963" s="26">
        <v>-1.4432510455462799</v>
      </c>
      <c r="AZ2963" s="26">
        <v>0.53895192179879803</v>
      </c>
      <c r="BA2963" s="26">
        <v>-1.75200982067872</v>
      </c>
      <c r="BB2963" s="85">
        <v>3.8824536440870399E-3</v>
      </c>
      <c r="BC2963" s="88">
        <v>-7.3655837012338496</v>
      </c>
      <c r="BD2963" s="18">
        <v>43748</v>
      </c>
      <c r="BE2963" s="18">
        <v>43805</v>
      </c>
      <c r="BF2963" s="20"/>
      <c r="BG2963" s="18"/>
    </row>
    <row r="2964" spans="2:59" x14ac:dyDescent="0.25">
      <c r="B2964" s="14" t="s">
        <v>9099</v>
      </c>
      <c r="C2964" s="14" t="s">
        <v>9100</v>
      </c>
      <c r="D2964" s="14" t="s">
        <v>9088</v>
      </c>
      <c r="E2964" s="16" t="s">
        <v>2549</v>
      </c>
      <c r="F2964" s="16" t="s">
        <v>6563</v>
      </c>
      <c r="G2964" s="81" t="s">
        <v>205</v>
      </c>
      <c r="H2964" s="82" t="s">
        <v>206</v>
      </c>
      <c r="I2964" s="17" t="s">
        <v>31</v>
      </c>
      <c r="J2964" s="17" t="s">
        <v>9101</v>
      </c>
      <c r="L2964" s="18">
        <v>44022</v>
      </c>
      <c r="M2964" s="83">
        <v>1005.65519999992</v>
      </c>
      <c r="N2964" s="84">
        <v>1005.65519999992</v>
      </c>
      <c r="O2964" s="84">
        <v>1089.24239999987</v>
      </c>
      <c r="P2964" s="85">
        <f t="shared" si="46"/>
        <v>0.92326115839783685</v>
      </c>
      <c r="Q2964" s="18">
        <v>43748</v>
      </c>
      <c r="R2964" s="86">
        <v>42113.48</v>
      </c>
      <c r="S2964" s="86">
        <v>75551.661463623095</v>
      </c>
      <c r="T2964" s="15"/>
      <c r="U2964" s="19">
        <v>-8.5483026759902703E-4</v>
      </c>
      <c r="V2964" s="51">
        <v>-4.3570111392909901E-2</v>
      </c>
      <c r="W2964" s="19">
        <v>5.6418249641865302E-3</v>
      </c>
      <c r="X2964" s="51">
        <v>1.3530997474845201</v>
      </c>
      <c r="Y2964" s="19">
        <v>-5.2733641841769003E-3</v>
      </c>
      <c r="Z2964" s="51">
        <v>18.804337039822698</v>
      </c>
      <c r="AA2964" s="19">
        <v>-5.3203627342591098E-2</v>
      </c>
      <c r="AB2964" s="51">
        <v>15.256304168899099</v>
      </c>
      <c r="AC2964" s="19">
        <v>5.50035294509144E-3</v>
      </c>
      <c r="AD2964" s="51">
        <v>24.835890792775899</v>
      </c>
      <c r="AE2964" s="19"/>
      <c r="AF2964" s="87"/>
      <c r="AG2964" s="19">
        <v>1.4780351157241999E-3</v>
      </c>
      <c r="AH2964" s="51">
        <v>-1.6510174802533599</v>
      </c>
      <c r="AI2964" s="19">
        <v>-5.2733641841769003E-3</v>
      </c>
      <c r="AJ2964" s="51">
        <v>13.199580788583299</v>
      </c>
      <c r="AK2964" s="19">
        <v>5.6552000005467597E-3</v>
      </c>
      <c r="AL2964" s="19">
        <v>2.70535609524813E-3</v>
      </c>
      <c r="AM2964" s="51">
        <v>24.042006270436101</v>
      </c>
      <c r="AN2964" s="15"/>
      <c r="AO2964" s="22">
        <v>8.8327934645349195E-3</v>
      </c>
      <c r="AP2964" s="22">
        <v>-1.99594746154617E-2</v>
      </c>
      <c r="AQ2964" s="22">
        <v>1.65551753161708E-2</v>
      </c>
      <c r="AR2964" s="22">
        <v>-3.8703154366885401E-2</v>
      </c>
      <c r="AS2964" s="20">
        <v>6</v>
      </c>
      <c r="AT2964" s="20">
        <v>6</v>
      </c>
      <c r="AU2964" s="20">
        <v>7</v>
      </c>
      <c r="AV2964" s="21">
        <v>5</v>
      </c>
      <c r="AW2964" s="15"/>
      <c r="AX2964" s="25">
        <v>3.5082144977386598E-2</v>
      </c>
      <c r="AY2964" s="26">
        <v>-2.2130393860061299</v>
      </c>
      <c r="AZ2964" s="26">
        <v>0.45531046642054201</v>
      </c>
      <c r="BA2964" s="26">
        <v>-2.5136073100038598</v>
      </c>
      <c r="BB2964" s="85">
        <v>3.6099089252274999E-3</v>
      </c>
      <c r="BC2964" s="88">
        <v>-9.2346111388760601</v>
      </c>
      <c r="BD2964" s="18">
        <v>43748</v>
      </c>
      <c r="BE2964" s="18">
        <v>43916</v>
      </c>
      <c r="BF2964" s="20"/>
      <c r="BG2964" s="18"/>
    </row>
    <row r="2965" spans="2:59" x14ac:dyDescent="0.25">
      <c r="B2965" s="14" t="s">
        <v>9102</v>
      </c>
      <c r="C2965" s="14" t="s">
        <v>9103</v>
      </c>
      <c r="D2965" s="14" t="s">
        <v>9088</v>
      </c>
      <c r="E2965" s="16" t="s">
        <v>6579</v>
      </c>
      <c r="F2965" s="16" t="s">
        <v>6563</v>
      </c>
      <c r="G2965" s="81" t="s">
        <v>205</v>
      </c>
      <c r="H2965" s="82" t="s">
        <v>206</v>
      </c>
      <c r="I2965" s="17" t="s">
        <v>31</v>
      </c>
      <c r="J2965" s="17" t="s">
        <v>9104</v>
      </c>
      <c r="L2965" s="18">
        <v>44022</v>
      </c>
      <c r="M2965" s="83">
        <v>1062.0184000004101</v>
      </c>
      <c r="N2965" s="84">
        <v>1062.0184000004101</v>
      </c>
      <c r="O2965" s="84">
        <v>1111.60840000026</v>
      </c>
      <c r="P2965" s="85">
        <f t="shared" si="46"/>
        <v>0.95538896611447133</v>
      </c>
      <c r="Q2965" s="18">
        <v>43748</v>
      </c>
      <c r="R2965" s="86">
        <v>72466.58</v>
      </c>
      <c r="S2965" s="86">
        <v>96031.786076660195</v>
      </c>
      <c r="T2965" s="15"/>
      <c r="U2965" s="19">
        <v>-8.5612539896828799E-4</v>
      </c>
      <c r="V2965" s="51">
        <v>-4.3699624529836001E-2</v>
      </c>
      <c r="W2965" s="19">
        <v>5.6004916932579397E-3</v>
      </c>
      <c r="X2965" s="51">
        <v>1.34896642039166</v>
      </c>
      <c r="Y2965" s="19">
        <v>9.74654376477702E-5</v>
      </c>
      <c r="Z2965" s="51">
        <v>19.341420002019699</v>
      </c>
      <c r="AA2965" s="19">
        <v>-2.0380257443321202E-2</v>
      </c>
      <c r="AB2965" s="51">
        <v>18.538641158840601</v>
      </c>
      <c r="AC2965" s="19">
        <v>3.9804739410101299E-2</v>
      </c>
      <c r="AD2965" s="51">
        <v>28.266329439269601</v>
      </c>
      <c r="AE2965" s="19">
        <v>6.9685908592873602E-2</v>
      </c>
      <c r="AF2965" s="87">
        <v>24.7458229078911</v>
      </c>
      <c r="AG2965" s="19">
        <v>1.4643569265899701E-3</v>
      </c>
      <c r="AH2965" s="51">
        <v>-1.65238529916678</v>
      </c>
      <c r="AI2965" s="19">
        <v>1.42507296914118E-3</v>
      </c>
      <c r="AJ2965" s="51">
        <v>13.869424503907799</v>
      </c>
      <c r="AK2965" s="19">
        <v>5.9972335400743801E-2</v>
      </c>
      <c r="AL2965" s="19">
        <v>1.7563110830451499E-2</v>
      </c>
      <c r="AM2965" s="51">
        <v>22.686158633150601</v>
      </c>
      <c r="AN2965" s="15"/>
      <c r="AO2965" s="22">
        <v>1.18262180858437E-2</v>
      </c>
      <c r="AP2965" s="22">
        <v>-1.996084509301E-2</v>
      </c>
      <c r="AQ2965" s="22">
        <v>1.85950704926654E-2</v>
      </c>
      <c r="AR2965" s="22">
        <v>-3.8742801282751302E-2</v>
      </c>
      <c r="AS2965" s="20">
        <v>7</v>
      </c>
      <c r="AT2965" s="20">
        <v>5</v>
      </c>
      <c r="AU2965" s="20">
        <v>7</v>
      </c>
      <c r="AV2965" s="21">
        <v>5</v>
      </c>
      <c r="AW2965" s="15"/>
      <c r="AX2965" s="25">
        <v>3.77126818663601E-2</v>
      </c>
      <c r="AY2965" s="26">
        <v>-1.2170338941905401</v>
      </c>
      <c r="AZ2965" s="26">
        <v>0.57062528910955701</v>
      </c>
      <c r="BA2965" s="26">
        <v>-1.4867310197041701</v>
      </c>
      <c r="BB2965" s="85">
        <v>3.8848339830792598E-3</v>
      </c>
      <c r="BC2965" s="88">
        <v>-7.2280400184245099</v>
      </c>
      <c r="BD2965" s="18">
        <v>43748</v>
      </c>
      <c r="BE2965" s="18">
        <v>43805</v>
      </c>
      <c r="BF2965" s="20"/>
      <c r="BG2965" s="18"/>
    </row>
    <row r="2966" spans="2:59" x14ac:dyDescent="0.25">
      <c r="B2966" s="14" t="s">
        <v>9105</v>
      </c>
      <c r="C2966" s="14" t="s">
        <v>9106</v>
      </c>
      <c r="D2966" s="14" t="s">
        <v>9088</v>
      </c>
      <c r="E2966" s="16" t="s">
        <v>59</v>
      </c>
      <c r="F2966" s="16" t="s">
        <v>6563</v>
      </c>
      <c r="G2966" s="81" t="s">
        <v>205</v>
      </c>
      <c r="H2966" s="82" t="s">
        <v>206</v>
      </c>
      <c r="I2966" s="17" t="s">
        <v>31</v>
      </c>
      <c r="J2966" s="17" t="s">
        <v>9107</v>
      </c>
      <c r="L2966" s="18">
        <v>44022</v>
      </c>
      <c r="M2966" s="83">
        <v>1046.4736000001401</v>
      </c>
      <c r="N2966" s="84">
        <v>1046.4736000001401</v>
      </c>
      <c r="O2966" s="84">
        <v>1094.1061000004399</v>
      </c>
      <c r="P2966" s="85">
        <f t="shared" si="46"/>
        <v>0.95646445989079054</v>
      </c>
      <c r="Q2966" s="18">
        <v>43748</v>
      </c>
      <c r="R2966" s="86">
        <v>5965.143</v>
      </c>
      <c r="S2966" s="86">
        <v>6013.0246743316602</v>
      </c>
      <c r="T2966" s="15"/>
      <c r="U2966" s="19">
        <v>-8.5213756665325502E-4</v>
      </c>
      <c r="V2966" s="51">
        <v>-4.3300841298332698E-2</v>
      </c>
      <c r="W2966" s="19">
        <v>5.7254274361184798E-3</v>
      </c>
      <c r="X2966" s="51">
        <v>1.3614599946777199</v>
      </c>
      <c r="Y2966" s="19">
        <v>8.4459451318252799E-4</v>
      </c>
      <c r="Z2966" s="51">
        <v>19.416132909565899</v>
      </c>
      <c r="AA2966" s="19">
        <v>-1.89061967212183E-2</v>
      </c>
      <c r="AB2966" s="51">
        <v>18.6860472310509</v>
      </c>
      <c r="AC2966" s="19">
        <v>3.5149581157384098E-2</v>
      </c>
      <c r="AD2966" s="51">
        <v>27.800813613983301</v>
      </c>
      <c r="AE2966" s="19">
        <v>3.5149581157384098E-2</v>
      </c>
      <c r="AF2966" s="87">
        <v>21.2921901643276</v>
      </c>
      <c r="AG2966" s="19">
        <v>1.5059814340929701E-3</v>
      </c>
      <c r="AH2966" s="51">
        <v>-1.64822284841648</v>
      </c>
      <c r="AI2966" s="19">
        <v>2.2145045986690102E-3</v>
      </c>
      <c r="AJ2966" s="51">
        <v>13.9483676668606</v>
      </c>
      <c r="AK2966" s="19">
        <v>4.6636142593342797E-2</v>
      </c>
      <c r="AL2966" s="19">
        <v>1.32139711022319E-2</v>
      </c>
      <c r="AM2966" s="51">
        <v>13.6777517559531</v>
      </c>
      <c r="AN2966" s="15"/>
      <c r="AO2966" s="22">
        <v>1.18304355237342E-2</v>
      </c>
      <c r="AP2966" s="22">
        <v>-1.99569362612237E-2</v>
      </c>
      <c r="AQ2966" s="22">
        <v>1.8725854730291799E-2</v>
      </c>
      <c r="AR2966" s="22">
        <v>-3.8624133315352097E-2</v>
      </c>
      <c r="AS2966" s="20">
        <v>7</v>
      </c>
      <c r="AT2966" s="20">
        <v>5</v>
      </c>
      <c r="AU2966" s="20">
        <v>7</v>
      </c>
      <c r="AV2966" s="21">
        <v>5</v>
      </c>
      <c r="AW2966" s="15"/>
      <c r="AX2966" s="25">
        <v>3.7716576760649302E-2</v>
      </c>
      <c r="AY2966" s="26">
        <v>-1.1810942859228799</v>
      </c>
      <c r="AZ2966" s="26">
        <v>0.575658099130123</v>
      </c>
      <c r="BA2966" s="26">
        <v>-1.44425624518954</v>
      </c>
      <c r="BB2966" s="85">
        <v>3.8852535079195202E-3</v>
      </c>
      <c r="BC2966" s="88">
        <v>-7.2064034740687903</v>
      </c>
      <c r="BD2966" s="18">
        <v>43748</v>
      </c>
      <c r="BE2966" s="18">
        <v>43805</v>
      </c>
      <c r="BF2966" s="20"/>
      <c r="BG2966" s="18"/>
    </row>
    <row r="2967" spans="2:59" x14ac:dyDescent="0.25">
      <c r="B2967" s="14" t="s">
        <v>9108</v>
      </c>
      <c r="C2967" s="14" t="s">
        <v>9109</v>
      </c>
      <c r="D2967" s="14" t="s">
        <v>9088</v>
      </c>
      <c r="E2967" s="16" t="s">
        <v>135</v>
      </c>
      <c r="F2967" s="16" t="s">
        <v>6563</v>
      </c>
      <c r="G2967" s="81" t="s">
        <v>205</v>
      </c>
      <c r="H2967" s="82" t="s">
        <v>206</v>
      </c>
      <c r="I2967" s="17" t="s">
        <v>31</v>
      </c>
      <c r="J2967" s="17" t="s">
        <v>9110</v>
      </c>
      <c r="L2967" s="18">
        <v>44022</v>
      </c>
      <c r="M2967" s="83">
        <v>1015.92870000005</v>
      </c>
      <c r="N2967" s="84">
        <v>1015.92870000005</v>
      </c>
      <c r="O2967" s="84">
        <v>1015.92870000005</v>
      </c>
      <c r="P2967" s="85">
        <f t="shared" si="46"/>
        <v>1</v>
      </c>
      <c r="Q2967" s="18">
        <v>44022</v>
      </c>
      <c r="R2967" s="86">
        <v>0</v>
      </c>
      <c r="S2967" s="86">
        <v>4.7892720306526797E-4</v>
      </c>
      <c r="T2967" s="15"/>
      <c r="U2967" s="19">
        <v>0</v>
      </c>
      <c r="V2967" s="51">
        <v>4.1912915366992799E-2</v>
      </c>
      <c r="W2967" s="19">
        <v>0</v>
      </c>
      <c r="X2967" s="51">
        <v>0.78891725106586796</v>
      </c>
      <c r="Y2967" s="19">
        <v>0</v>
      </c>
      <c r="Z2967" s="51">
        <v>19.3316734582477</v>
      </c>
      <c r="AA2967" s="19">
        <v>0</v>
      </c>
      <c r="AB2967" s="51">
        <v>20.576666903158198</v>
      </c>
      <c r="AC2967" s="19"/>
      <c r="AD2967" s="51"/>
      <c r="AE2967" s="19"/>
      <c r="AF2967" s="87"/>
      <c r="AG2967" s="19">
        <v>0</v>
      </c>
      <c r="AH2967" s="51">
        <v>-1.79882099182578</v>
      </c>
      <c r="AI2967" s="19">
        <v>0</v>
      </c>
      <c r="AJ2967" s="51">
        <v>13.726917206993701</v>
      </c>
      <c r="AK2967" s="19">
        <v>1.5928700000586101E-2</v>
      </c>
      <c r="AL2967" s="19">
        <v>8.1772169523901504E-3</v>
      </c>
      <c r="AM2967" s="51">
        <v>25.2757999235473</v>
      </c>
      <c r="AN2967" s="15"/>
      <c r="AO2967" s="22">
        <v>0</v>
      </c>
      <c r="AP2967" s="22">
        <v>0</v>
      </c>
      <c r="AQ2967" s="22">
        <v>0</v>
      </c>
      <c r="AR2967" s="22">
        <v>0</v>
      </c>
      <c r="AS2967" s="20">
        <v>0</v>
      </c>
      <c r="AT2967" s="20">
        <v>0</v>
      </c>
      <c r="AU2967" s="20">
        <v>7</v>
      </c>
      <c r="AV2967" s="21">
        <v>5</v>
      </c>
      <c r="AW2967" s="15"/>
      <c r="AX2967" s="25">
        <v>0</v>
      </c>
      <c r="AY2967" s="26">
        <v>-114.935116528766</v>
      </c>
      <c r="AZ2967" s="26">
        <v>0.64584824666599205</v>
      </c>
      <c r="BA2967" s="26">
        <v>-15.963475304131901</v>
      </c>
      <c r="BB2967" s="85">
        <v>0</v>
      </c>
      <c r="BC2967" s="88">
        <v>0</v>
      </c>
      <c r="BD2967" s="18">
        <v>43657</v>
      </c>
      <c r="BE2967" s="18"/>
      <c r="BF2967" s="20"/>
      <c r="BG2967" s="18"/>
    </row>
    <row r="2968" spans="2:59" x14ac:dyDescent="0.25">
      <c r="B2968" s="14"/>
      <c r="C2968" s="14"/>
      <c r="D2968" s="14"/>
      <c r="E2968" s="16"/>
      <c r="F2968" s="16"/>
      <c r="G2968" s="81"/>
      <c r="H2968" s="82"/>
      <c r="I2968" s="17"/>
      <c r="J2968" s="17"/>
      <c r="L2968" s="18"/>
      <c r="M2968" s="83"/>
      <c r="N2968" s="84"/>
      <c r="O2968" s="84"/>
      <c r="P2968" s="85"/>
      <c r="Q2968" s="18"/>
      <c r="R2968" s="86"/>
      <c r="S2968" s="86"/>
      <c r="T2968" s="15"/>
      <c r="U2968" s="19"/>
      <c r="V2968" s="51"/>
      <c r="W2968" s="19"/>
      <c r="X2968" s="51"/>
      <c r="Y2968" s="19"/>
      <c r="Z2968" s="51"/>
      <c r="AA2968" s="19"/>
      <c r="AB2968" s="51"/>
      <c r="AC2968" s="19"/>
      <c r="AD2968" s="51"/>
      <c r="AE2968" s="19"/>
      <c r="AF2968" s="87"/>
      <c r="AG2968" s="19"/>
      <c r="AH2968" s="51"/>
      <c r="AI2968" s="19"/>
      <c r="AJ2968" s="51"/>
      <c r="AK2968" s="19"/>
      <c r="AL2968" s="19"/>
      <c r="AM2968" s="51"/>
      <c r="AN2968" s="15"/>
      <c r="AO2968" s="22"/>
      <c r="AP2968" s="22"/>
      <c r="AQ2968" s="22"/>
      <c r="AR2968" s="22"/>
      <c r="AS2968" s="20"/>
      <c r="AT2968" s="20"/>
      <c r="AU2968" s="20"/>
      <c r="AV2968" s="21"/>
      <c r="AW2968" s="15"/>
      <c r="AX2968" s="25"/>
      <c r="AY2968" s="26"/>
      <c r="AZ2968" s="26"/>
      <c r="BA2968" s="26"/>
      <c r="BB2968" s="85"/>
      <c r="BC2968" s="88"/>
      <c r="BD2968" s="18"/>
      <c r="BE2968" s="18"/>
      <c r="BF2968" s="20"/>
      <c r="BG2968" s="18"/>
    </row>
    <row r="2969" spans="2:59" x14ac:dyDescent="0.25">
      <c r="B2969" s="14"/>
      <c r="C2969" s="14"/>
      <c r="D2969" s="14"/>
      <c r="E2969" s="16"/>
      <c r="F2969" s="16"/>
      <c r="G2969" s="81"/>
      <c r="H2969" s="82"/>
      <c r="I2969" s="17"/>
      <c r="J2969" s="17"/>
      <c r="L2969" s="18"/>
      <c r="M2969" s="83"/>
      <c r="N2969" s="84"/>
      <c r="O2969" s="84"/>
      <c r="P2969" s="85"/>
      <c r="Q2969" s="18"/>
      <c r="R2969" s="86"/>
      <c r="S2969" s="86"/>
      <c r="T2969" s="15"/>
      <c r="U2969" s="19"/>
      <c r="V2969" s="51"/>
      <c r="W2969" s="19"/>
      <c r="X2969" s="51"/>
      <c r="Y2969" s="19"/>
      <c r="Z2969" s="51"/>
      <c r="AA2969" s="19"/>
      <c r="AB2969" s="51"/>
      <c r="AC2969" s="19"/>
      <c r="AD2969" s="51"/>
      <c r="AE2969" s="19"/>
      <c r="AF2969" s="87"/>
      <c r="AG2969" s="19"/>
      <c r="AH2969" s="51"/>
      <c r="AI2969" s="19"/>
      <c r="AJ2969" s="51"/>
      <c r="AK2969" s="19"/>
      <c r="AL2969" s="19"/>
      <c r="AM2969" s="51"/>
      <c r="AN2969" s="15"/>
      <c r="AO2969" s="22"/>
      <c r="AP2969" s="22"/>
      <c r="AQ2969" s="22"/>
      <c r="AR2969" s="22"/>
      <c r="AS2969" s="20"/>
      <c r="AT2969" s="20"/>
      <c r="AU2969" s="20"/>
      <c r="AV2969" s="21"/>
      <c r="AW2969" s="15"/>
      <c r="AX2969" s="25"/>
      <c r="AY2969" s="26"/>
      <c r="AZ2969" s="26"/>
      <c r="BA2969" s="26"/>
      <c r="BB2969" s="85"/>
      <c r="BC2969" s="88"/>
      <c r="BD2969" s="18"/>
      <c r="BE2969" s="18"/>
      <c r="BF2969" s="20"/>
      <c r="BG2969" s="18"/>
    </row>
    <row r="2970" spans="2:59" x14ac:dyDescent="0.25">
      <c r="B2970" s="14"/>
      <c r="C2970" s="14"/>
      <c r="D2970" s="14"/>
      <c r="E2970" s="16"/>
      <c r="F2970" s="16"/>
      <c r="G2970" s="81"/>
      <c r="H2970" s="82"/>
      <c r="I2970" s="17"/>
      <c r="J2970" s="17"/>
      <c r="L2970" s="18"/>
      <c r="M2970" s="83"/>
      <c r="N2970" s="84"/>
      <c r="O2970" s="84"/>
      <c r="P2970" s="85"/>
      <c r="Q2970" s="18"/>
      <c r="R2970" s="86"/>
      <c r="S2970" s="86"/>
      <c r="T2970" s="15"/>
      <c r="U2970" s="19"/>
      <c r="V2970" s="51"/>
      <c r="W2970" s="19"/>
      <c r="X2970" s="51"/>
      <c r="Y2970" s="19"/>
      <c r="Z2970" s="51"/>
      <c r="AA2970" s="19"/>
      <c r="AB2970" s="51"/>
      <c r="AC2970" s="19"/>
      <c r="AD2970" s="51"/>
      <c r="AE2970" s="19"/>
      <c r="AF2970" s="87"/>
      <c r="AG2970" s="19"/>
      <c r="AH2970" s="51"/>
      <c r="AI2970" s="19"/>
      <c r="AJ2970" s="51"/>
      <c r="AK2970" s="19"/>
      <c r="AL2970" s="19"/>
      <c r="AM2970" s="51"/>
      <c r="AN2970" s="15"/>
      <c r="AO2970" s="22"/>
      <c r="AP2970" s="22"/>
      <c r="AQ2970" s="22"/>
      <c r="AR2970" s="22"/>
      <c r="AS2970" s="20"/>
      <c r="AT2970" s="20"/>
      <c r="AU2970" s="20"/>
      <c r="AV2970" s="21"/>
      <c r="AW2970" s="15"/>
      <c r="AX2970" s="25"/>
      <c r="AY2970" s="26"/>
      <c r="AZ2970" s="26"/>
      <c r="BA2970" s="26"/>
      <c r="BB2970" s="85"/>
      <c r="BC2970" s="88"/>
      <c r="BD2970" s="18"/>
      <c r="BE2970" s="18"/>
      <c r="BF2970" s="20"/>
      <c r="BG2970" s="18"/>
    </row>
    <row r="2971" spans="2:59" x14ac:dyDescent="0.25">
      <c r="B2971" s="14"/>
      <c r="C2971" s="14"/>
      <c r="D2971" s="14"/>
      <c r="E2971" s="16"/>
      <c r="F2971" s="16"/>
      <c r="G2971" s="81"/>
      <c r="H2971" s="82"/>
      <c r="I2971" s="17"/>
      <c r="J2971" s="17"/>
      <c r="L2971" s="18"/>
      <c r="M2971" s="83"/>
      <c r="N2971" s="84"/>
      <c r="O2971" s="84"/>
      <c r="P2971" s="85"/>
      <c r="Q2971" s="18"/>
      <c r="R2971" s="86"/>
      <c r="S2971" s="86"/>
      <c r="T2971" s="15"/>
      <c r="U2971" s="19"/>
      <c r="V2971" s="51"/>
      <c r="W2971" s="19"/>
      <c r="X2971" s="51"/>
      <c r="Y2971" s="19"/>
      <c r="Z2971" s="51"/>
      <c r="AA2971" s="19"/>
      <c r="AB2971" s="51"/>
      <c r="AC2971" s="19"/>
      <c r="AD2971" s="51"/>
      <c r="AE2971" s="19"/>
      <c r="AF2971" s="87"/>
      <c r="AG2971" s="19"/>
      <c r="AH2971" s="51"/>
      <c r="AI2971" s="19"/>
      <c r="AJ2971" s="51"/>
      <c r="AK2971" s="19"/>
      <c r="AL2971" s="19"/>
      <c r="AM2971" s="51"/>
      <c r="AN2971" s="15"/>
      <c r="AO2971" s="22"/>
      <c r="AP2971" s="22"/>
      <c r="AQ2971" s="22"/>
      <c r="AR2971" s="22"/>
      <c r="AS2971" s="20"/>
      <c r="AT2971" s="20"/>
      <c r="AU2971" s="20"/>
      <c r="AV2971" s="21"/>
      <c r="AW2971" s="15"/>
      <c r="AX2971" s="25"/>
      <c r="AY2971" s="26"/>
      <c r="AZ2971" s="26"/>
      <c r="BA2971" s="26"/>
      <c r="BB2971" s="85"/>
      <c r="BC2971" s="88"/>
      <c r="BD2971" s="18"/>
      <c r="BE2971" s="18"/>
      <c r="BF2971" s="20"/>
      <c r="BG2971" s="18"/>
    </row>
    <row r="2972" spans="2:59" x14ac:dyDescent="0.25">
      <c r="B2972" s="14"/>
      <c r="C2972" s="14"/>
      <c r="D2972" s="14"/>
      <c r="E2972" s="16"/>
      <c r="F2972" s="16"/>
      <c r="G2972" s="81"/>
      <c r="H2972" s="82"/>
      <c r="I2972" s="17"/>
      <c r="J2972" s="17"/>
    </row>
  </sheetData>
  <mergeCells count="13">
    <mergeCell ref="L3:S3"/>
    <mergeCell ref="U3:AM3"/>
    <mergeCell ref="AO3:AV3"/>
    <mergeCell ref="AX3:BG3"/>
    <mergeCell ref="U5:V5"/>
    <mergeCell ref="W5:X5"/>
    <mergeCell ref="Y5:Z5"/>
    <mergeCell ref="AA5:AB5"/>
    <mergeCell ref="AC5:AD5"/>
    <mergeCell ref="AE5:AF5"/>
    <mergeCell ref="AG5:AH5"/>
    <mergeCell ref="AI5:AJ5"/>
    <mergeCell ref="AK5:AM5"/>
  </mergeCells>
  <conditionalFormatting sqref="L7:S7 AO7:AV7 AX7:BG7 U7:AM7 B7:J2972">
    <cfRule type="expression" dxfId="2" priority="2">
      <formula>MOD(ROW(),2)</formula>
    </cfRule>
  </conditionalFormatting>
  <conditionalFormatting sqref="L8:S2971 AO8:AV2971 AX8:BG2971 U8:AM2971">
    <cfRule type="expression" dxfId="1" priority="1">
      <formula>MOD(ROW(),2)</formula>
    </cfRule>
  </conditionalFormatting>
  <dataValidations count="2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N7:AN11 F7:G70 AO7:AV70 AX7:BG70 N7:O70 Q7:S70 U7:AM70" xr:uid="{A0EDA514-77C4-41AB-ABD3-09610FE36E78}">
      <formula1>FALSE</formula1>
    </dataValidation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T7:T11 H7:J70 L7:M70 E7:E70" xr:uid="{C062AEFD-0C0B-45C2-9B9C-2C54ECA6C88F}">
      <formula1>"FALSE"</formula1>
    </dataValidation>
  </dataValidations>
  <pageMargins left="0.7" right="0.7" top="0.75" bottom="0.75" header="0.3" footer="0.3"/>
  <ignoredErrors>
    <ignoredError sqref="D3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2394-F0D2-4099-A91A-BB670E85AFA6}">
  <sheetPr codeName="Hoja2"/>
  <dimension ref="B1:D31"/>
  <sheetViews>
    <sheetView showGridLines="0" zoomScale="80" zoomScaleNormal="80" workbookViewId="0">
      <selection activeCell="B2" sqref="B2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14.42578125" bestFit="1" customWidth="1"/>
    <col min="4" max="4" width="26.42578125" bestFit="1" customWidth="1"/>
  </cols>
  <sheetData>
    <row r="1" spans="2:4" ht="43.9" customHeight="1" x14ac:dyDescent="0.25"/>
    <row r="2" spans="2:4" x14ac:dyDescent="0.25">
      <c r="B2" s="75" t="str">
        <f>+_xll.ECOSECURITIES("stockindex","active",,"chl",,,"Índices de Acciones")</f>
        <v>Índices de Acciones</v>
      </c>
      <c r="C2" s="75" t="str">
        <f>+_xll.ECONOMATICA(B3:B31,"ticker",,,,,,,,,"Código")</f>
        <v>Código</v>
      </c>
      <c r="D2" s="75" t="str">
        <f>+_xll.ECONOMATICA(B3:B31,"name",,,,,,,,,"Nombre")</f>
        <v>Nombre</v>
      </c>
    </row>
    <row r="3" spans="2:4" x14ac:dyDescent="0.25">
      <c r="B3" s="14" t="s">
        <v>9146</v>
      </c>
      <c r="C3" s="14" t="s">
        <v>9204</v>
      </c>
      <c r="D3" s="14" t="s">
        <v>9175</v>
      </c>
    </row>
    <row r="4" spans="2:4" x14ac:dyDescent="0.25">
      <c r="B4" s="14" t="s">
        <v>9147</v>
      </c>
      <c r="C4" s="14" t="s">
        <v>9205</v>
      </c>
      <c r="D4" s="14" t="s">
        <v>9176</v>
      </c>
    </row>
    <row r="5" spans="2:4" x14ac:dyDescent="0.25">
      <c r="B5" s="14" t="s">
        <v>9148</v>
      </c>
      <c r="C5" s="14" t="s">
        <v>9206</v>
      </c>
      <c r="D5" s="14" t="s">
        <v>9177</v>
      </c>
    </row>
    <row r="6" spans="2:4" x14ac:dyDescent="0.25">
      <c r="B6" s="14" t="s">
        <v>9149</v>
      </c>
      <c r="C6" s="14" t="s">
        <v>9128</v>
      </c>
      <c r="D6" s="14" t="s">
        <v>9178</v>
      </c>
    </row>
    <row r="7" spans="2:4" x14ac:dyDescent="0.25">
      <c r="B7" s="14" t="s">
        <v>9150</v>
      </c>
      <c r="C7" s="14" t="s">
        <v>9207</v>
      </c>
      <c r="D7" s="14" t="s">
        <v>9179</v>
      </c>
    </row>
    <row r="8" spans="2:4" x14ac:dyDescent="0.25">
      <c r="B8" s="14" t="s">
        <v>9151</v>
      </c>
      <c r="C8" s="14" t="s">
        <v>9208</v>
      </c>
      <c r="D8" s="14" t="s">
        <v>9180</v>
      </c>
    </row>
    <row r="9" spans="2:4" x14ac:dyDescent="0.25">
      <c r="B9" s="14" t="s">
        <v>9152</v>
      </c>
      <c r="C9" s="14" t="s">
        <v>9209</v>
      </c>
      <c r="D9" s="14" t="s">
        <v>9181</v>
      </c>
    </row>
    <row r="10" spans="2:4" x14ac:dyDescent="0.25">
      <c r="B10" s="14" t="s">
        <v>9153</v>
      </c>
      <c r="C10" s="14" t="s">
        <v>9210</v>
      </c>
      <c r="D10" s="14" t="s">
        <v>9182</v>
      </c>
    </row>
    <row r="11" spans="2:4" x14ac:dyDescent="0.25">
      <c r="B11" s="14" t="s">
        <v>9154</v>
      </c>
      <c r="C11" s="14" t="s">
        <v>9211</v>
      </c>
      <c r="D11" s="14" t="s">
        <v>9183</v>
      </c>
    </row>
    <row r="12" spans="2:4" x14ac:dyDescent="0.25">
      <c r="B12" s="14" t="s">
        <v>9155</v>
      </c>
      <c r="C12" s="14" t="s">
        <v>9212</v>
      </c>
      <c r="D12" s="14" t="s">
        <v>9184</v>
      </c>
    </row>
    <row r="13" spans="2:4" x14ac:dyDescent="0.25">
      <c r="B13" s="14" t="s">
        <v>9156</v>
      </c>
      <c r="C13" s="14" t="s">
        <v>9213</v>
      </c>
      <c r="D13" s="14" t="s">
        <v>9185</v>
      </c>
    </row>
    <row r="14" spans="2:4" x14ac:dyDescent="0.25">
      <c r="B14" s="14" t="s">
        <v>9157</v>
      </c>
      <c r="C14" s="14" t="s">
        <v>9214</v>
      </c>
      <c r="D14" s="14" t="s">
        <v>9186</v>
      </c>
    </row>
    <row r="15" spans="2:4" x14ac:dyDescent="0.25">
      <c r="B15" s="14" t="s">
        <v>9158</v>
      </c>
      <c r="C15" s="14" t="s">
        <v>9215</v>
      </c>
      <c r="D15" s="14" t="s">
        <v>9187</v>
      </c>
    </row>
    <row r="16" spans="2:4" x14ac:dyDescent="0.25">
      <c r="B16" s="14" t="s">
        <v>9159</v>
      </c>
      <c r="C16" s="14" t="s">
        <v>9216</v>
      </c>
      <c r="D16" s="14" t="s">
        <v>9188</v>
      </c>
    </row>
    <row r="17" spans="2:4" x14ac:dyDescent="0.25">
      <c r="B17" s="14" t="s">
        <v>9160</v>
      </c>
      <c r="C17" s="14" t="s">
        <v>9217</v>
      </c>
      <c r="D17" s="14" t="s">
        <v>9189</v>
      </c>
    </row>
    <row r="18" spans="2:4" x14ac:dyDescent="0.25">
      <c r="B18" s="14" t="s">
        <v>9161</v>
      </c>
      <c r="C18" s="14" t="s">
        <v>9218</v>
      </c>
      <c r="D18" s="14" t="s">
        <v>9190</v>
      </c>
    </row>
    <row r="19" spans="2:4" x14ac:dyDescent="0.25">
      <c r="B19" s="14" t="s">
        <v>9162</v>
      </c>
      <c r="C19" s="14" t="s">
        <v>9219</v>
      </c>
      <c r="D19" s="14" t="s">
        <v>9191</v>
      </c>
    </row>
    <row r="20" spans="2:4" x14ac:dyDescent="0.25">
      <c r="B20" s="14" t="s">
        <v>9163</v>
      </c>
      <c r="C20" s="14" t="s">
        <v>9220</v>
      </c>
      <c r="D20" s="14" t="s">
        <v>9192</v>
      </c>
    </row>
    <row r="21" spans="2:4" x14ac:dyDescent="0.25">
      <c r="B21" s="14" t="s">
        <v>9164</v>
      </c>
      <c r="C21" s="14" t="s">
        <v>9221</v>
      </c>
      <c r="D21" s="14" t="s">
        <v>9193</v>
      </c>
    </row>
    <row r="22" spans="2:4" x14ac:dyDescent="0.25">
      <c r="B22" s="14" t="s">
        <v>9165</v>
      </c>
      <c r="C22" s="14" t="s">
        <v>9222</v>
      </c>
      <c r="D22" s="14" t="s">
        <v>9194</v>
      </c>
    </row>
    <row r="23" spans="2:4" x14ac:dyDescent="0.25">
      <c r="B23" s="14" t="s">
        <v>9166</v>
      </c>
      <c r="C23" s="14" t="s">
        <v>9223</v>
      </c>
      <c r="D23" s="14" t="s">
        <v>9195</v>
      </c>
    </row>
    <row r="24" spans="2:4" x14ac:dyDescent="0.25">
      <c r="B24" s="14" t="s">
        <v>9167</v>
      </c>
      <c r="C24" s="14" t="s">
        <v>9224</v>
      </c>
      <c r="D24" s="14" t="s">
        <v>9196</v>
      </c>
    </row>
    <row r="25" spans="2:4" x14ac:dyDescent="0.25">
      <c r="B25" s="14" t="s">
        <v>9168</v>
      </c>
      <c r="C25" s="14" t="s">
        <v>9225</v>
      </c>
      <c r="D25" s="14" t="s">
        <v>9197</v>
      </c>
    </row>
    <row r="26" spans="2:4" x14ac:dyDescent="0.25">
      <c r="B26" s="14" t="s">
        <v>9169</v>
      </c>
      <c r="C26" s="14" t="s">
        <v>9226</v>
      </c>
      <c r="D26" s="14" t="s">
        <v>9198</v>
      </c>
    </row>
    <row r="27" spans="2:4" x14ac:dyDescent="0.25">
      <c r="B27" s="14" t="s">
        <v>9170</v>
      </c>
      <c r="C27" s="14" t="s">
        <v>9227</v>
      </c>
      <c r="D27" s="14" t="s">
        <v>9199</v>
      </c>
    </row>
    <row r="28" spans="2:4" x14ac:dyDescent="0.25">
      <c r="B28" s="14" t="s">
        <v>9171</v>
      </c>
      <c r="C28" s="14" t="s">
        <v>9228</v>
      </c>
      <c r="D28" s="14" t="s">
        <v>9200</v>
      </c>
    </row>
    <row r="29" spans="2:4" x14ac:dyDescent="0.25">
      <c r="B29" s="14" t="s">
        <v>9172</v>
      </c>
      <c r="C29" s="14" t="s">
        <v>9229</v>
      </c>
      <c r="D29" s="14" t="s">
        <v>9201</v>
      </c>
    </row>
    <row r="30" spans="2:4" x14ac:dyDescent="0.25">
      <c r="B30" s="14" t="s">
        <v>9173</v>
      </c>
      <c r="C30" s="14" t="s">
        <v>9230</v>
      </c>
      <c r="D30" s="14" t="s">
        <v>9202</v>
      </c>
    </row>
    <row r="31" spans="2:4" x14ac:dyDescent="0.25">
      <c r="B31" s="14" t="s">
        <v>9174</v>
      </c>
      <c r="C31" s="14" t="s">
        <v>9231</v>
      </c>
      <c r="D31" s="14" t="s">
        <v>9203</v>
      </c>
    </row>
  </sheetData>
  <conditionalFormatting sqref="B3:D31">
    <cfRule type="expression" dxfId="0" priority="1">
      <formula>MOD(ROW(),2)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autoPageBreaks="0"/>
  </sheetPr>
  <dimension ref="A1:J271"/>
  <sheetViews>
    <sheetView showGridLines="0" zoomScale="80" zoomScaleNormal="80" workbookViewId="0">
      <selection activeCell="A7" sqref="A7:D7"/>
    </sheetView>
  </sheetViews>
  <sheetFormatPr baseColWidth="10" defaultColWidth="9.140625" defaultRowHeight="15" x14ac:dyDescent="0.25"/>
  <cols>
    <col min="1" max="1" width="15.85546875" customWidth="1"/>
    <col min="2" max="2" width="10.42578125" bestFit="1" customWidth="1"/>
    <col min="3" max="3" width="9.28515625" bestFit="1" customWidth="1"/>
    <col min="4" max="4" width="14.5703125" bestFit="1" customWidth="1"/>
    <col min="5" max="5" width="1.7109375" customWidth="1"/>
    <col min="6" max="7" width="10.85546875" customWidth="1"/>
    <col min="8" max="8" width="14.5703125" bestFit="1" customWidth="1"/>
    <col min="9" max="9" width="11.5703125" bestFit="1" customWidth="1"/>
    <col min="10" max="10" width="1.7109375" customWidth="1"/>
  </cols>
  <sheetData>
    <row r="1" spans="1:10" x14ac:dyDescent="0.25">
      <c r="A1" s="45" t="s">
        <v>9143</v>
      </c>
      <c r="B1" s="37"/>
      <c r="C1" s="37"/>
      <c r="D1" s="37"/>
      <c r="E1" s="15"/>
      <c r="F1" s="27"/>
      <c r="G1" s="36"/>
      <c r="H1" s="36"/>
      <c r="I1" s="36"/>
      <c r="J1" s="15"/>
    </row>
    <row r="2" spans="1:10" x14ac:dyDescent="0.25">
      <c r="A2" s="46" t="s">
        <v>7622</v>
      </c>
      <c r="B2" s="39" t="str">
        <f>'Ficha Técnica'!B5</f>
        <v>CFM8872A</v>
      </c>
      <c r="C2" s="37"/>
      <c r="D2" s="40" t="s">
        <v>11</v>
      </c>
      <c r="E2" s="15"/>
      <c r="F2" s="39" t="str">
        <f>AtualizarLimitesGrafico("Ficha Técnica","Acumulado",F3,F4)</f>
        <v>Acumulado, Min:50, Max:110</v>
      </c>
      <c r="G2" s="27"/>
      <c r="H2" s="27"/>
      <c r="I2" s="27"/>
      <c r="J2" s="15"/>
    </row>
    <row r="3" spans="1:10" x14ac:dyDescent="0.25">
      <c r="A3" s="46" t="s">
        <v>9131</v>
      </c>
      <c r="B3" s="39" t="str">
        <f>IF('Ficha Técnica'!T25="DESDE O INÍCIO",B5,'Ficha Técnica'!T25)</f>
        <v>12M</v>
      </c>
      <c r="C3" s="37"/>
      <c r="D3" s="40" t="s">
        <v>9</v>
      </c>
      <c r="E3" s="15"/>
      <c r="F3" s="39">
        <f>ROUNDDOWN(MIN(B9:D10000),-1)</f>
        <v>50</v>
      </c>
      <c r="G3" s="27"/>
      <c r="H3" s="27"/>
      <c r="I3" s="27"/>
      <c r="J3" s="15"/>
    </row>
    <row r="4" spans="1:10" x14ac:dyDescent="0.25">
      <c r="A4" s="46" t="s">
        <v>9138</v>
      </c>
      <c r="B4" s="48">
        <f>'Ficha Técnica'!T7</f>
        <v>44022</v>
      </c>
      <c r="C4" s="37"/>
      <c r="D4" s="40" t="s">
        <v>10</v>
      </c>
      <c r="E4" s="15"/>
      <c r="F4" s="39">
        <f>ROUNDUP(MAX(B9:D10000),-1)</f>
        <v>110</v>
      </c>
      <c r="G4" s="27"/>
      <c r="H4" s="27"/>
      <c r="I4" s="27"/>
      <c r="J4" s="15"/>
    </row>
    <row r="5" spans="1:10" x14ac:dyDescent="0.25">
      <c r="A5" s="46" t="s">
        <v>9139</v>
      </c>
      <c r="B5" s="93">
        <f>_xll.ECONOMATICA(B2,"Series Start Date")</f>
        <v>40672</v>
      </c>
      <c r="C5" s="37"/>
      <c r="D5" s="37"/>
      <c r="E5" s="15"/>
      <c r="F5" s="27"/>
      <c r="G5" s="27"/>
      <c r="H5" s="27"/>
      <c r="I5" s="27"/>
      <c r="J5" s="15"/>
    </row>
    <row r="6" spans="1:10" x14ac:dyDescent="0.25">
      <c r="A6" s="47"/>
      <c r="B6" s="37"/>
      <c r="C6" s="37"/>
      <c r="D6" s="37"/>
      <c r="E6" s="15"/>
      <c r="F6" s="27"/>
      <c r="G6" s="36"/>
      <c r="H6" s="43" t="s">
        <v>12</v>
      </c>
      <c r="I6" s="31">
        <f>'Ficha Técnica'!M10</f>
        <v>40672</v>
      </c>
      <c r="J6" s="15"/>
    </row>
    <row r="7" spans="1:10" x14ac:dyDescent="0.25">
      <c r="A7" s="147" t="s">
        <v>9137</v>
      </c>
      <c r="B7" s="147"/>
      <c r="C7" s="147"/>
      <c r="D7" s="147"/>
      <c r="E7" s="28"/>
      <c r="F7" s="147" t="s">
        <v>9144</v>
      </c>
      <c r="G7" s="147"/>
      <c r="H7" s="147"/>
      <c r="I7" s="147"/>
      <c r="J7" s="28"/>
    </row>
    <row r="8" spans="1:10" x14ac:dyDescent="0.25">
      <c r="A8" s="29" t="s">
        <v>9136</v>
      </c>
      <c r="B8" s="38" t="str">
        <f>B2</f>
        <v>CFM8872A</v>
      </c>
      <c r="C8" s="38" t="str">
        <f>'Ficha Técnica'!L25</f>
        <v>SP IPSA</v>
      </c>
      <c r="D8" s="38" t="str">
        <f>'Ficha Técnica'!P25</f>
        <v>SPCLXIGPA</v>
      </c>
      <c r="E8" s="15"/>
      <c r="F8" s="29" t="s">
        <v>9136</v>
      </c>
      <c r="G8" s="38" t="str">
        <f>B2</f>
        <v>CFM8872A</v>
      </c>
      <c r="H8" s="29" t="str">
        <f>'Ficha Técnica'!T45</f>
        <v>SP IPSA</v>
      </c>
      <c r="I8" s="29" t="s">
        <v>9135</v>
      </c>
      <c r="J8" s="27"/>
    </row>
    <row r="9" spans="1:10" x14ac:dyDescent="0.25">
      <c r="A9" s="94">
        <f>_xll.ECONOMATICA($B$2,"close",,B4,B3,"d",,,,"FALSE","Cotas",{"def.defdef=7"})</f>
        <v>43656</v>
      </c>
      <c r="B9" s="37">
        <v>100</v>
      </c>
      <c r="C9" s="37">
        <f>_xll.ECONOMATICA('Ficha Técnica'!L25,"close",,B4,B3,"d",,,"false","FALSE","Cotas",{"def.defdef=7"})</f>
        <v>99.999999999883599</v>
      </c>
      <c r="D9" s="37">
        <f>_xll.ECONOMATICA('Ficha Técnica'!P25,"close",,B4,B3,"d",,,"false","false","Cotas",{"def.defdef=7"})</f>
        <v>100</v>
      </c>
      <c r="E9" s="15"/>
      <c r="F9" s="94">
        <f>_xll.ECONOMATICA($B$2,"return",,$B$4,$I$6,"y",,"decimal",,"false","""RetAnual")</f>
        <v>40908</v>
      </c>
      <c r="G9" s="42"/>
      <c r="H9" s="42" t="str">
        <f>_xll.ECONOMATICA('Ficha Técnica'!T45,"return",,$B$4,$I$6,"y",,"decimal","False","false","Ret Anual")</f>
        <v/>
      </c>
      <c r="I9" s="42" t="str">
        <f>_xll.ECONOMATICA("SPCLXIGPA","return",,$B$4,$I$6,"y",,"decimal","False","false","Ret Anual")</f>
        <v/>
      </c>
      <c r="J9" s="15"/>
    </row>
    <row r="10" spans="1:10" x14ac:dyDescent="0.25">
      <c r="A10" s="52">
        <v>43657</v>
      </c>
      <c r="B10" s="41">
        <v>100.27957149757999</v>
      </c>
      <c r="C10" s="41">
        <v>100.01339985965799</v>
      </c>
      <c r="D10" s="37">
        <v>100.05644561129201</v>
      </c>
      <c r="E10" s="15"/>
      <c r="F10" s="52">
        <v>41274</v>
      </c>
      <c r="G10" s="50">
        <v>6.0504178327391899E-3</v>
      </c>
      <c r="H10" s="50">
        <v>2.9647007782841701E-2</v>
      </c>
      <c r="I10" s="50">
        <v>4.6720821728740702E-2</v>
      </c>
      <c r="J10" s="15"/>
    </row>
    <row r="11" spans="1:10" x14ac:dyDescent="0.25">
      <c r="A11" s="52">
        <v>43658</v>
      </c>
      <c r="B11" s="37">
        <v>100.05371708574199</v>
      </c>
      <c r="C11" s="37">
        <v>99.883933568140506</v>
      </c>
      <c r="D11" s="37">
        <v>99.895727020571897</v>
      </c>
      <c r="E11" s="15"/>
      <c r="F11" s="52">
        <v>41639</v>
      </c>
      <c r="G11" s="50">
        <v>-0.20057136741525</v>
      </c>
      <c r="H11" s="50">
        <v>-0.140000848564378</v>
      </c>
      <c r="I11" s="50">
        <v>-0.13494053148315299</v>
      </c>
      <c r="J11" s="15"/>
    </row>
    <row r="12" spans="1:10" x14ac:dyDescent="0.25">
      <c r="A12" s="52">
        <v>43661</v>
      </c>
      <c r="B12" s="37">
        <v>99.991561364498907</v>
      </c>
      <c r="C12" s="37">
        <v>100.047293622396</v>
      </c>
      <c r="D12" s="37">
        <v>100.085910686292</v>
      </c>
      <c r="E12" s="15"/>
      <c r="F12" s="52">
        <v>42004</v>
      </c>
      <c r="G12" s="50">
        <v>8.9618512538436302E-4</v>
      </c>
      <c r="H12" s="50">
        <v>4.1028196126717403E-2</v>
      </c>
      <c r="I12" s="50">
        <v>3.5296873280458399E-2</v>
      </c>
      <c r="J12" s="15"/>
    </row>
    <row r="13" spans="1:10" x14ac:dyDescent="0.25">
      <c r="A13" s="52">
        <v>43662</v>
      </c>
      <c r="B13" s="37">
        <v>99.980637834291002</v>
      </c>
      <c r="C13" s="37"/>
      <c r="D13" s="37"/>
      <c r="E13" s="15"/>
      <c r="F13" s="52">
        <v>42369</v>
      </c>
      <c r="G13" s="50">
        <v>-7.70003661436931E-2</v>
      </c>
      <c r="H13" s="50">
        <v>-4.4339766835037202E-2</v>
      </c>
      <c r="I13" s="50">
        <v>-3.8097029359960302E-2</v>
      </c>
      <c r="J13" s="15"/>
    </row>
    <row r="14" spans="1:10" x14ac:dyDescent="0.25">
      <c r="A14" s="52">
        <v>43663</v>
      </c>
      <c r="B14" s="37">
        <v>99.666519630001901</v>
      </c>
      <c r="C14" s="37">
        <v>99.525881434790804</v>
      </c>
      <c r="D14" s="37">
        <v>99.585198516608202</v>
      </c>
      <c r="E14" s="15"/>
      <c r="F14" s="52">
        <v>42735</v>
      </c>
      <c r="G14" s="50">
        <v>6.66700822639541E-2</v>
      </c>
      <c r="H14" s="50">
        <v>0.128032028209418</v>
      </c>
      <c r="I14" s="50">
        <v>0.14228415831166799</v>
      </c>
      <c r="J14" s="15"/>
    </row>
    <row r="15" spans="1:10" x14ac:dyDescent="0.25">
      <c r="A15" s="52">
        <v>43664</v>
      </c>
      <c r="B15" s="37">
        <v>99.545439384528393</v>
      </c>
      <c r="C15" s="37">
        <v>99.344589215470506</v>
      </c>
      <c r="D15" s="37">
        <v>99.459108182578305</v>
      </c>
      <c r="E15" s="15"/>
      <c r="F15" s="52">
        <v>43100</v>
      </c>
      <c r="G15" s="50">
        <v>0.29081021882302599</v>
      </c>
      <c r="H15" s="50">
        <v>0.340417651446769</v>
      </c>
      <c r="I15" s="50">
        <v>0.34950071138911898</v>
      </c>
      <c r="J15" s="15"/>
    </row>
    <row r="16" spans="1:10" x14ac:dyDescent="0.25">
      <c r="A16" s="52">
        <v>43665</v>
      </c>
      <c r="B16" s="37">
        <v>99.6126316037262</v>
      </c>
      <c r="C16" s="37">
        <v>99.568839808460297</v>
      </c>
      <c r="D16" s="37">
        <v>99.641799411503598</v>
      </c>
      <c r="E16" s="15"/>
      <c r="F16" s="52">
        <v>43465</v>
      </c>
      <c r="G16" s="50">
        <v>-0.123182640741143</v>
      </c>
      <c r="H16" s="50">
        <v>-8.2515653471054995E-2</v>
      </c>
      <c r="I16" s="50">
        <v>-7.2583305253865596E-2</v>
      </c>
      <c r="J16" s="15"/>
    </row>
    <row r="17" spans="1:10" x14ac:dyDescent="0.25">
      <c r="A17" s="52">
        <v>43668</v>
      </c>
      <c r="B17" s="37">
        <v>99.441532429656903</v>
      </c>
      <c r="C17" s="37">
        <v>99.168420471716701</v>
      </c>
      <c r="D17" s="37">
        <v>99.290004274109407</v>
      </c>
      <c r="E17" s="15"/>
      <c r="F17" s="52">
        <v>43830</v>
      </c>
      <c r="G17" s="50">
        <v>-0.17658903550094701</v>
      </c>
      <c r="H17" s="50">
        <v>-8.4940935435006401E-2</v>
      </c>
      <c r="I17" s="50">
        <v>-9.8185576481191694E-2</v>
      </c>
      <c r="J17" s="15"/>
    </row>
    <row r="18" spans="1:10" x14ac:dyDescent="0.25">
      <c r="A18" s="52">
        <v>43669</v>
      </c>
      <c r="B18" s="37">
        <v>98.789431025856203</v>
      </c>
      <c r="C18" s="37">
        <v>98.486012911074795</v>
      </c>
      <c r="D18" s="37">
        <v>98.643170178169399</v>
      </c>
      <c r="E18" s="15"/>
      <c r="F18" s="52">
        <v>44196</v>
      </c>
      <c r="G18" s="50">
        <v>-0.15387435076627301</v>
      </c>
      <c r="H18" s="50">
        <v>-0.11910260993230599</v>
      </c>
      <c r="I18" s="50">
        <v>-0.111914225914079</v>
      </c>
      <c r="J18" s="15"/>
    </row>
    <row r="19" spans="1:10" x14ac:dyDescent="0.25">
      <c r="A19" s="52">
        <v>43670</v>
      </c>
      <c r="B19" s="37">
        <v>97.882694626576296</v>
      </c>
      <c r="C19" s="37">
        <v>97.917898271465702</v>
      </c>
      <c r="D19" s="37">
        <v>98.034535862971097</v>
      </c>
      <c r="E19" s="15"/>
      <c r="F19" s="52"/>
      <c r="G19" s="50"/>
      <c r="H19" s="50"/>
      <c r="I19" s="50"/>
      <c r="J19" s="15"/>
    </row>
    <row r="20" spans="1:10" x14ac:dyDescent="0.25">
      <c r="A20" s="52">
        <v>43671</v>
      </c>
      <c r="B20" s="37">
        <v>97.786071415059297</v>
      </c>
      <c r="C20" s="37">
        <v>98.398322652792601</v>
      </c>
      <c r="D20" s="37">
        <v>98.380585504812203</v>
      </c>
      <c r="E20" s="15"/>
      <c r="F20" s="52"/>
      <c r="G20" s="49"/>
      <c r="H20" s="49"/>
      <c r="I20" s="49"/>
      <c r="J20" s="15"/>
    </row>
    <row r="21" spans="1:10" x14ac:dyDescent="0.25">
      <c r="A21" s="52">
        <v>43672</v>
      </c>
      <c r="B21" s="37">
        <v>98.0153196259635</v>
      </c>
      <c r="C21" s="37">
        <v>98.155548724113004</v>
      </c>
      <c r="D21" s="37">
        <v>98.204882040736294</v>
      </c>
      <c r="E21" s="15"/>
      <c r="F21" s="52"/>
      <c r="G21" s="49"/>
      <c r="H21" s="49"/>
      <c r="I21" s="49"/>
      <c r="J21" s="15"/>
    </row>
    <row r="22" spans="1:10" x14ac:dyDescent="0.25">
      <c r="A22" s="52">
        <v>43675</v>
      </c>
      <c r="B22" s="37">
        <v>98.312506358255604</v>
      </c>
      <c r="C22" s="37">
        <v>98.520694900886198</v>
      </c>
      <c r="D22" s="37">
        <v>98.462381173973</v>
      </c>
      <c r="E22" s="15"/>
      <c r="F22" s="31"/>
      <c r="G22" s="49"/>
      <c r="H22" s="49"/>
      <c r="I22" s="49"/>
      <c r="J22" s="15"/>
    </row>
    <row r="23" spans="1:10" x14ac:dyDescent="0.25">
      <c r="A23" s="52">
        <v>43676</v>
      </c>
      <c r="B23" s="37">
        <v>98.357597190421103</v>
      </c>
      <c r="C23" s="37">
        <v>98.533897703862706</v>
      </c>
      <c r="D23" s="37">
        <v>98.528570835245802</v>
      </c>
      <c r="E23" s="15"/>
      <c r="F23" s="31"/>
      <c r="G23" s="49"/>
      <c r="H23" s="49"/>
      <c r="I23" s="49"/>
      <c r="J23" s="15"/>
    </row>
    <row r="24" spans="1:10" x14ac:dyDescent="0.25">
      <c r="A24" s="52">
        <v>43677</v>
      </c>
      <c r="B24" s="37">
        <v>98.045150869875201</v>
      </c>
      <c r="C24" s="37">
        <v>97.978788810200101</v>
      </c>
      <c r="D24" s="37">
        <v>98.137644214904896</v>
      </c>
      <c r="E24" s="15"/>
      <c r="F24" s="31"/>
      <c r="G24" s="49"/>
      <c r="H24" s="49"/>
      <c r="I24" s="49"/>
      <c r="J24" s="15"/>
    </row>
    <row r="25" spans="1:10" x14ac:dyDescent="0.25">
      <c r="A25" s="52">
        <v>43678</v>
      </c>
      <c r="B25" s="37">
        <v>97.471607160055996</v>
      </c>
      <c r="C25" s="37">
        <v>97.353921823552795</v>
      </c>
      <c r="D25" s="37">
        <v>97.453658502432503</v>
      </c>
      <c r="E25" s="15"/>
      <c r="F25" s="31"/>
      <c r="G25" s="49"/>
      <c r="H25" s="49"/>
      <c r="I25" s="49"/>
      <c r="J25" s="15"/>
    </row>
    <row r="26" spans="1:10" x14ac:dyDescent="0.25">
      <c r="A26" s="52">
        <v>43679</v>
      </c>
      <c r="B26" s="37">
        <v>96.024285259307405</v>
      </c>
      <c r="C26" s="37">
        <v>96.278386026271605</v>
      </c>
      <c r="D26" s="37">
        <v>96.455339836305896</v>
      </c>
      <c r="E26" s="15"/>
      <c r="F26" s="31"/>
      <c r="G26" s="49"/>
      <c r="H26" s="49"/>
      <c r="I26" s="49"/>
      <c r="J26" s="15"/>
    </row>
    <row r="27" spans="1:10" x14ac:dyDescent="0.25">
      <c r="A27" s="52">
        <v>43682</v>
      </c>
      <c r="B27" s="37">
        <v>94.002848456613705</v>
      </c>
      <c r="C27" s="37">
        <v>94.228207492851695</v>
      </c>
      <c r="D27" s="37">
        <v>94.462739879265399</v>
      </c>
      <c r="E27" s="15"/>
      <c r="F27" s="31"/>
      <c r="G27" s="49"/>
      <c r="H27" s="49"/>
      <c r="I27" s="49"/>
      <c r="J27" s="15"/>
    </row>
    <row r="28" spans="1:10" x14ac:dyDescent="0.25">
      <c r="A28" s="52">
        <v>43683</v>
      </c>
      <c r="B28" s="37">
        <v>94.096794986282504</v>
      </c>
      <c r="C28" s="37">
        <v>94.151946526602799</v>
      </c>
      <c r="D28" s="37">
        <v>94.404935535974801</v>
      </c>
      <c r="E28" s="15"/>
      <c r="F28" s="31"/>
      <c r="G28" s="49"/>
      <c r="H28" s="49"/>
      <c r="I28" s="49"/>
      <c r="J28" s="15"/>
    </row>
    <row r="29" spans="1:10" x14ac:dyDescent="0.25">
      <c r="A29" s="52">
        <v>43684</v>
      </c>
      <c r="B29" s="37">
        <v>94.124174689874096</v>
      </c>
      <c r="C29" s="37">
        <v>94.805386743508294</v>
      </c>
      <c r="D29" s="37">
        <v>94.947846040944597</v>
      </c>
      <c r="E29" s="15"/>
      <c r="F29" s="31"/>
      <c r="G29" s="49"/>
      <c r="H29" s="49"/>
      <c r="I29" s="49"/>
      <c r="J29" s="15"/>
    </row>
    <row r="30" spans="1:10" x14ac:dyDescent="0.25">
      <c r="A30" s="52">
        <v>43685</v>
      </c>
      <c r="B30" s="37">
        <v>95.615640994627</v>
      </c>
      <c r="C30" s="37">
        <v>96.766298564500204</v>
      </c>
      <c r="D30" s="37">
        <v>96.654995805351106</v>
      </c>
      <c r="E30" s="15"/>
      <c r="F30" s="31"/>
      <c r="G30" s="49"/>
      <c r="H30" s="49"/>
      <c r="I30" s="49"/>
      <c r="J30" s="15"/>
    </row>
    <row r="31" spans="1:10" x14ac:dyDescent="0.25">
      <c r="A31" s="52">
        <v>43686</v>
      </c>
      <c r="B31" s="37">
        <v>96.062709402525797</v>
      </c>
      <c r="C31" s="37">
        <v>96.824430308886804</v>
      </c>
      <c r="D31" s="37">
        <v>96.709228624473297</v>
      </c>
      <c r="E31" s="15"/>
      <c r="F31" s="31"/>
      <c r="G31" s="49"/>
      <c r="H31" s="49"/>
      <c r="I31" s="49"/>
      <c r="J31" s="15"/>
    </row>
    <row r="32" spans="1:10" x14ac:dyDescent="0.25">
      <c r="A32" s="52">
        <v>43689</v>
      </c>
      <c r="B32" s="37">
        <v>94.535203786566896</v>
      </c>
      <c r="C32" s="37">
        <v>95.112598232692093</v>
      </c>
      <c r="D32" s="37">
        <v>95.122229593922398</v>
      </c>
      <c r="E32" s="15"/>
      <c r="F32" s="31"/>
      <c r="G32" s="49"/>
      <c r="H32" s="49"/>
      <c r="I32" s="49"/>
      <c r="J32" s="15"/>
    </row>
    <row r="33" spans="1:10" x14ac:dyDescent="0.25">
      <c r="A33" s="52">
        <v>43690</v>
      </c>
      <c r="B33" s="37">
        <v>95.170769800431998</v>
      </c>
      <c r="C33" s="37">
        <v>95.486611963715404</v>
      </c>
      <c r="D33" s="37">
        <v>95.471501371823294</v>
      </c>
      <c r="E33" s="15"/>
      <c r="F33" s="31"/>
      <c r="G33" s="49"/>
      <c r="H33" s="49"/>
      <c r="I33" s="49"/>
      <c r="J33" s="15"/>
    </row>
    <row r="34" spans="1:10" x14ac:dyDescent="0.25">
      <c r="A34" s="52">
        <v>43691</v>
      </c>
      <c r="B34" s="37">
        <v>94.256587055511801</v>
      </c>
      <c r="C34" s="37">
        <v>94.259342460893095</v>
      </c>
      <c r="D34" s="37">
        <v>94.423686038120593</v>
      </c>
      <c r="E34" s="15"/>
      <c r="F34" s="31"/>
      <c r="G34" s="49"/>
      <c r="H34" s="49"/>
      <c r="I34" s="49"/>
      <c r="J34" s="15"/>
    </row>
    <row r="35" spans="1:10" x14ac:dyDescent="0.25">
      <c r="A35" s="52">
        <v>43692</v>
      </c>
      <c r="B35" s="37">
        <v>94.246276410413003</v>
      </c>
      <c r="C35" s="37"/>
      <c r="D35" s="37"/>
      <c r="E35" s="15"/>
      <c r="F35" s="31"/>
      <c r="G35" s="49"/>
      <c r="H35" s="49"/>
      <c r="I35" s="49"/>
      <c r="J35" s="15"/>
    </row>
    <row r="36" spans="1:10" x14ac:dyDescent="0.25">
      <c r="A36" s="52">
        <v>43693</v>
      </c>
      <c r="B36" s="37">
        <v>94.182824041228699</v>
      </c>
      <c r="C36" s="37">
        <v>94.575027390848803</v>
      </c>
      <c r="D36" s="37">
        <v>94.667481388314599</v>
      </c>
      <c r="E36" s="15"/>
      <c r="F36" s="31"/>
      <c r="G36" s="49"/>
      <c r="H36" s="49"/>
      <c r="I36" s="49"/>
      <c r="J36" s="15"/>
    </row>
    <row r="37" spans="1:10" x14ac:dyDescent="0.25">
      <c r="A37" s="52">
        <v>43696</v>
      </c>
      <c r="B37" s="37">
        <v>94.386222676723307</v>
      </c>
      <c r="C37" s="37">
        <v>94.345259208348594</v>
      </c>
      <c r="D37" s="37">
        <v>94.436885149451001</v>
      </c>
      <c r="E37" s="15"/>
      <c r="F37" s="31"/>
      <c r="G37" s="49"/>
      <c r="H37" s="49"/>
      <c r="I37" s="49"/>
      <c r="J37" s="15"/>
    </row>
    <row r="38" spans="1:10" x14ac:dyDescent="0.25">
      <c r="A38" s="52">
        <v>43697</v>
      </c>
      <c r="B38" s="37">
        <v>94.0652084726607</v>
      </c>
      <c r="C38" s="37">
        <v>94.126526204519905</v>
      </c>
      <c r="D38" s="37">
        <v>94.179347195196897</v>
      </c>
      <c r="E38" s="15"/>
      <c r="F38" s="31"/>
      <c r="G38" s="49"/>
      <c r="H38" s="49"/>
      <c r="I38" s="49"/>
      <c r="J38" s="15"/>
    </row>
    <row r="39" spans="1:10" x14ac:dyDescent="0.25">
      <c r="A39" s="52">
        <v>43698</v>
      </c>
      <c r="B39" s="37">
        <v>94.190128630958498</v>
      </c>
      <c r="C39" s="37">
        <v>94.277668739668997</v>
      </c>
      <c r="D39" s="37">
        <v>94.263821507687695</v>
      </c>
      <c r="E39" s="15"/>
      <c r="F39" s="31"/>
      <c r="G39" s="49"/>
      <c r="H39" s="49"/>
      <c r="I39" s="49"/>
      <c r="J39" s="15"/>
    </row>
    <row r="40" spans="1:10" x14ac:dyDescent="0.25">
      <c r="A40" s="52">
        <v>43699</v>
      </c>
      <c r="B40" s="37">
        <v>93.444105713279001</v>
      </c>
      <c r="C40" s="37">
        <v>93.382833991549006</v>
      </c>
      <c r="D40" s="37">
        <v>93.406189839704894</v>
      </c>
      <c r="E40" s="15"/>
      <c r="F40" s="31"/>
      <c r="G40" s="49"/>
      <c r="H40" s="49"/>
      <c r="I40" s="49"/>
      <c r="J40" s="15"/>
    </row>
    <row r="41" spans="1:10" x14ac:dyDescent="0.25">
      <c r="A41" s="52">
        <v>43700</v>
      </c>
      <c r="B41" s="37">
        <v>92.187603711150601</v>
      </c>
      <c r="C41" s="37">
        <v>91.614643681910806</v>
      </c>
      <c r="D41" s="37">
        <v>91.730756763368802</v>
      </c>
      <c r="E41" s="15"/>
      <c r="F41" s="31"/>
      <c r="G41" s="49"/>
      <c r="H41" s="49"/>
      <c r="I41" s="49"/>
      <c r="J41" s="15"/>
    </row>
    <row r="42" spans="1:10" x14ac:dyDescent="0.25">
      <c r="A42" s="52">
        <v>43703</v>
      </c>
      <c r="B42" s="37">
        <v>91.649048652267098</v>
      </c>
      <c r="C42" s="37">
        <v>90.9728298138361</v>
      </c>
      <c r="D42" s="37">
        <v>91.195066948654102</v>
      </c>
      <c r="E42" s="15"/>
      <c r="F42" s="31"/>
      <c r="G42" s="42"/>
      <c r="H42" s="42"/>
      <c r="I42" s="42"/>
      <c r="J42" s="15"/>
    </row>
    <row r="43" spans="1:10" x14ac:dyDescent="0.25">
      <c r="A43" s="52">
        <v>43704</v>
      </c>
      <c r="B43" s="37">
        <v>91.379099867888698</v>
      </c>
      <c r="C43" s="37">
        <v>90.738332269131206</v>
      </c>
      <c r="D43" s="37">
        <v>90.953833778970903</v>
      </c>
      <c r="E43" s="15"/>
      <c r="F43" s="31"/>
      <c r="G43" s="42"/>
      <c r="H43" s="42"/>
      <c r="I43" s="42"/>
      <c r="J43" s="15"/>
    </row>
    <row r="44" spans="1:10" x14ac:dyDescent="0.25">
      <c r="A44" s="52">
        <v>43705</v>
      </c>
      <c r="B44" s="37">
        <v>91.070710262982203</v>
      </c>
      <c r="C44" s="37">
        <v>90.842772352043497</v>
      </c>
      <c r="D44" s="37">
        <v>90.968546906020507</v>
      </c>
      <c r="E44" s="15"/>
      <c r="F44" s="31"/>
      <c r="G44" s="42"/>
      <c r="H44" s="42"/>
      <c r="I44" s="42"/>
      <c r="J44" s="15"/>
    </row>
    <row r="45" spans="1:10" x14ac:dyDescent="0.25">
      <c r="A45" s="52">
        <v>43706</v>
      </c>
      <c r="B45" s="37">
        <v>92.1467780589592</v>
      </c>
      <c r="C45" s="37">
        <v>92.470658248406806</v>
      </c>
      <c r="D45" s="37">
        <v>92.352240801555993</v>
      </c>
      <c r="E45" s="15"/>
      <c r="F45" s="31"/>
      <c r="G45" s="42"/>
      <c r="H45" s="42"/>
      <c r="I45" s="42"/>
      <c r="J45" s="15"/>
    </row>
    <row r="46" spans="1:10" x14ac:dyDescent="0.25">
      <c r="A46" s="52">
        <v>43707</v>
      </c>
      <c r="B46" s="37">
        <v>93.881351282470902</v>
      </c>
      <c r="C46" s="37">
        <v>94.677496906137094</v>
      </c>
      <c r="D46" s="37">
        <v>94.277020619018003</v>
      </c>
      <c r="E46" s="15"/>
      <c r="F46" s="31"/>
      <c r="G46" s="42"/>
      <c r="H46" s="42"/>
      <c r="I46" s="42"/>
      <c r="J46" s="15"/>
    </row>
    <row r="47" spans="1:10" x14ac:dyDescent="0.25">
      <c r="A47" s="52">
        <v>43710</v>
      </c>
      <c r="B47" s="37">
        <v>93.677068758406705</v>
      </c>
      <c r="C47" s="37">
        <v>94.069773857598193</v>
      </c>
      <c r="D47" s="37">
        <v>93.678596204728805</v>
      </c>
      <c r="E47" s="15"/>
      <c r="F47" s="31"/>
      <c r="G47" s="42"/>
      <c r="H47" s="42"/>
      <c r="I47" s="42"/>
      <c r="J47" s="15"/>
    </row>
    <row r="48" spans="1:10" x14ac:dyDescent="0.25">
      <c r="A48" s="52">
        <v>43711</v>
      </c>
      <c r="B48" s="37">
        <v>92.946326275006896</v>
      </c>
      <c r="C48" s="37">
        <v>93.045866931439406</v>
      </c>
      <c r="D48" s="37">
        <v>92.869607143918998</v>
      </c>
      <c r="E48" s="15"/>
      <c r="F48" s="31"/>
      <c r="G48" s="42"/>
      <c r="H48" s="42"/>
      <c r="I48" s="42"/>
      <c r="J48" s="15"/>
    </row>
    <row r="49" spans="1:10" x14ac:dyDescent="0.25">
      <c r="A49" s="52">
        <v>43712</v>
      </c>
      <c r="B49" s="37">
        <v>93.175274297478595</v>
      </c>
      <c r="C49" s="37">
        <v>93.7446302032331</v>
      </c>
      <c r="D49" s="37">
        <v>93.341242447961093</v>
      </c>
      <c r="E49" s="15"/>
      <c r="F49" s="31"/>
      <c r="G49" s="42"/>
      <c r="H49" s="42"/>
      <c r="I49" s="42"/>
      <c r="J49" s="15"/>
    </row>
    <row r="50" spans="1:10" x14ac:dyDescent="0.25">
      <c r="A50" s="52">
        <v>43713</v>
      </c>
      <c r="B50" s="37">
        <v>94.114743764162995</v>
      </c>
      <c r="C50" s="37">
        <v>94.938597113359705</v>
      </c>
      <c r="D50" s="37">
        <v>94.402412176365004</v>
      </c>
      <c r="E50" s="15"/>
      <c r="F50" s="31"/>
      <c r="G50" s="42"/>
      <c r="H50" s="42"/>
      <c r="I50" s="42"/>
      <c r="J50" s="15"/>
    </row>
    <row r="51" spans="1:10" x14ac:dyDescent="0.25">
      <c r="A51" s="52">
        <v>43714</v>
      </c>
      <c r="B51" s="37">
        <v>94.359393318882198</v>
      </c>
      <c r="C51" s="37">
        <v>95.025893258163705</v>
      </c>
      <c r="D51" s="37">
        <v>94.510023754555704</v>
      </c>
      <c r="E51" s="15"/>
      <c r="F51" s="31"/>
      <c r="G51" s="42"/>
      <c r="H51" s="42"/>
      <c r="I51" s="42"/>
      <c r="J51" s="15"/>
    </row>
    <row r="52" spans="1:10" x14ac:dyDescent="0.25">
      <c r="A52" s="52">
        <v>43717</v>
      </c>
      <c r="B52" s="37">
        <v>94.710242936154799</v>
      </c>
      <c r="C52" s="37">
        <v>95.700615605223007</v>
      </c>
      <c r="D52" s="37">
        <v>95.1183086814126</v>
      </c>
      <c r="E52" s="15"/>
      <c r="F52" s="31"/>
      <c r="G52" s="42"/>
      <c r="H52" s="42"/>
      <c r="I52" s="42"/>
      <c r="J52" s="15"/>
    </row>
    <row r="53" spans="1:10" x14ac:dyDescent="0.25">
      <c r="A53" s="52">
        <v>43718</v>
      </c>
      <c r="B53" s="37">
        <v>95.133696506032706</v>
      </c>
      <c r="C53" s="37">
        <v>96.175522397388704</v>
      </c>
      <c r="D53" s="37">
        <v>95.581364562967806</v>
      </c>
      <c r="E53" s="15"/>
      <c r="F53" s="31"/>
      <c r="G53" s="42"/>
      <c r="H53" s="42"/>
      <c r="I53" s="42"/>
      <c r="J53" s="15"/>
    </row>
    <row r="54" spans="1:10" x14ac:dyDescent="0.25">
      <c r="A54" s="52">
        <v>43719</v>
      </c>
      <c r="B54" s="37">
        <v>96.041800431441501</v>
      </c>
      <c r="C54" s="37">
        <v>97.681036045542001</v>
      </c>
      <c r="D54" s="37">
        <v>96.944483373197698</v>
      </c>
      <c r="E54" s="15"/>
      <c r="F54" s="31"/>
      <c r="G54" s="42"/>
      <c r="H54" s="42"/>
      <c r="I54" s="42"/>
      <c r="J54" s="15"/>
    </row>
    <row r="55" spans="1:10" x14ac:dyDescent="0.25">
      <c r="A55" s="52">
        <v>43720</v>
      </c>
      <c r="B55" s="37">
        <v>97.149600665783495</v>
      </c>
      <c r="C55" s="37">
        <v>98.0071649836609</v>
      </c>
      <c r="D55" s="37">
        <v>97.287582625518596</v>
      </c>
      <c r="E55" s="15"/>
      <c r="F55" s="31"/>
      <c r="G55" s="42"/>
      <c r="H55" s="42"/>
      <c r="I55" s="42"/>
      <c r="J55" s="15"/>
    </row>
    <row r="56" spans="1:10" x14ac:dyDescent="0.25">
      <c r="A56" s="52">
        <v>43721</v>
      </c>
      <c r="B56" s="37">
        <v>97.680955367046394</v>
      </c>
      <c r="C56" s="37">
        <v>98.634790765005206</v>
      </c>
      <c r="D56" s="37">
        <v>97.843731062719598</v>
      </c>
      <c r="E56" s="15"/>
      <c r="F56" s="31"/>
      <c r="G56" s="42"/>
      <c r="H56" s="42"/>
      <c r="I56" s="42"/>
      <c r="J56" s="15"/>
    </row>
    <row r="57" spans="1:10" x14ac:dyDescent="0.25">
      <c r="A57" s="52">
        <v>43724</v>
      </c>
      <c r="B57" s="37">
        <v>98.198009416111702</v>
      </c>
      <c r="C57" s="37">
        <v>99.367053686175495</v>
      </c>
      <c r="D57" s="37">
        <v>98.480627004406401</v>
      </c>
      <c r="E57" s="15"/>
      <c r="F57" s="31"/>
      <c r="G57" s="42"/>
      <c r="H57" s="42"/>
      <c r="I57" s="42"/>
      <c r="J57" s="15"/>
    </row>
    <row r="58" spans="1:10" x14ac:dyDescent="0.25">
      <c r="A58" s="52">
        <v>43725</v>
      </c>
      <c r="B58" s="37">
        <v>98.532161041279295</v>
      </c>
      <c r="C58" s="37">
        <v>99.135709049529396</v>
      </c>
      <c r="D58" s="37">
        <v>98.277244227356306</v>
      </c>
      <c r="E58" s="15"/>
      <c r="F58" s="31"/>
      <c r="G58" s="42"/>
      <c r="H58" s="42"/>
      <c r="I58" s="42"/>
      <c r="J58" s="15"/>
    </row>
    <row r="59" spans="1:10" x14ac:dyDescent="0.25">
      <c r="A59" s="52">
        <v>43726</v>
      </c>
      <c r="B59" s="37">
        <v>98.521379266632707</v>
      </c>
      <c r="C59" s="37"/>
      <c r="D59" s="37"/>
      <c r="E59" s="15"/>
      <c r="F59" s="31"/>
      <c r="G59" s="42"/>
      <c r="H59" s="42"/>
      <c r="I59" s="42"/>
      <c r="J59" s="15"/>
    </row>
    <row r="60" spans="1:10" x14ac:dyDescent="0.25">
      <c r="A60" s="52">
        <v>43727</v>
      </c>
      <c r="B60" s="37">
        <v>98.510601661517299</v>
      </c>
      <c r="C60" s="37"/>
      <c r="D60" s="37"/>
      <c r="E60" s="15"/>
      <c r="F60" s="31"/>
      <c r="G60" s="42"/>
      <c r="H60" s="42"/>
      <c r="I60" s="42"/>
      <c r="J60" s="15"/>
    </row>
    <row r="61" spans="1:10" x14ac:dyDescent="0.25">
      <c r="A61" s="52">
        <v>43728</v>
      </c>
      <c r="B61" s="37">
        <v>98.499819886870696</v>
      </c>
      <c r="C61" s="37"/>
      <c r="D61" s="37"/>
      <c r="E61" s="15"/>
      <c r="F61" s="31"/>
      <c r="G61" s="42"/>
      <c r="H61" s="42"/>
      <c r="I61" s="42"/>
      <c r="J61" s="15"/>
    </row>
    <row r="62" spans="1:10" x14ac:dyDescent="0.25">
      <c r="A62" s="52">
        <v>43731</v>
      </c>
      <c r="B62" s="37">
        <v>98.560699806432197</v>
      </c>
      <c r="C62" s="37">
        <v>99.017277936683996</v>
      </c>
      <c r="D62" s="37">
        <v>98.228679261985206</v>
      </c>
      <c r="E62" s="15"/>
      <c r="F62" s="31"/>
      <c r="G62" s="42"/>
      <c r="H62" s="42"/>
      <c r="I62" s="42"/>
      <c r="J62" s="15"/>
    </row>
    <row r="63" spans="1:10" x14ac:dyDescent="0.25">
      <c r="A63" s="52">
        <v>43732</v>
      </c>
      <c r="B63" s="37">
        <v>98.131154909147895</v>
      </c>
      <c r="C63" s="37">
        <v>98.549071074346998</v>
      </c>
      <c r="D63" s="37">
        <v>97.763255304540493</v>
      </c>
      <c r="E63" s="15"/>
      <c r="F63" s="31"/>
      <c r="G63" s="42"/>
      <c r="H63" s="42"/>
      <c r="I63" s="42"/>
      <c r="J63" s="15"/>
    </row>
    <row r="64" spans="1:10" x14ac:dyDescent="0.25">
      <c r="A64" s="52">
        <v>43733</v>
      </c>
      <c r="B64" s="37">
        <v>97.794355786987595</v>
      </c>
      <c r="C64" s="37">
        <v>98.3705376496073</v>
      </c>
      <c r="D64" s="37">
        <v>97.580447613028795</v>
      </c>
      <c r="E64" s="15"/>
      <c r="F64" s="31"/>
      <c r="G64" s="42"/>
      <c r="H64" s="42"/>
      <c r="I64" s="42"/>
      <c r="J64" s="15"/>
    </row>
    <row r="65" spans="1:10" x14ac:dyDescent="0.25">
      <c r="A65" s="52">
        <v>43734</v>
      </c>
      <c r="B65" s="37">
        <v>98.397451398777804</v>
      </c>
      <c r="C65" s="37">
        <v>99.031466023414396</v>
      </c>
      <c r="D65" s="37">
        <v>98.155773582519004</v>
      </c>
      <c r="E65" s="15"/>
      <c r="F65" s="31"/>
      <c r="G65" s="42"/>
      <c r="H65" s="42"/>
      <c r="I65" s="42"/>
      <c r="J65" s="15"/>
    </row>
    <row r="66" spans="1:10" x14ac:dyDescent="0.25">
      <c r="A66" s="52">
        <v>43735</v>
      </c>
      <c r="B66" s="37">
        <v>100.67098410171501</v>
      </c>
      <c r="C66" s="37">
        <v>100.648316741106</v>
      </c>
      <c r="D66" s="37">
        <v>99.643662815564298</v>
      </c>
      <c r="E66" s="15"/>
      <c r="F66" s="31"/>
      <c r="G66" s="42"/>
      <c r="H66" s="42"/>
      <c r="I66" s="42"/>
      <c r="J66" s="15"/>
    </row>
    <row r="67" spans="1:10" x14ac:dyDescent="0.25">
      <c r="A67" s="52">
        <v>43738</v>
      </c>
      <c r="B67" s="37">
        <v>99.521199153619804</v>
      </c>
      <c r="C67" s="37">
        <v>99.685891524190097</v>
      </c>
      <c r="D67" s="37">
        <v>98.822367524611806</v>
      </c>
      <c r="E67" s="15"/>
      <c r="F67" s="31"/>
      <c r="G67" s="36"/>
      <c r="H67" s="36"/>
      <c r="I67" s="36"/>
      <c r="J67" s="15"/>
    </row>
    <row r="68" spans="1:10" x14ac:dyDescent="0.25">
      <c r="A68" s="52">
        <v>43739</v>
      </c>
      <c r="B68" s="37">
        <v>99.261081546312198</v>
      </c>
      <c r="C68" s="37">
        <v>99.378482978208893</v>
      </c>
      <c r="D68" s="37">
        <v>98.561723897117204</v>
      </c>
      <c r="E68" s="15"/>
      <c r="F68" s="31"/>
      <c r="G68" s="36"/>
      <c r="H68" s="36"/>
      <c r="I68" s="36"/>
      <c r="J68" s="15"/>
    </row>
    <row r="69" spans="1:10" x14ac:dyDescent="0.25">
      <c r="A69" s="52">
        <v>43740</v>
      </c>
      <c r="B69" s="37">
        <v>98.839641741709798</v>
      </c>
      <c r="C69" s="37">
        <v>98.872441217885395</v>
      </c>
      <c r="D69" s="37">
        <v>98.169593828380997</v>
      </c>
      <c r="E69" s="15"/>
      <c r="F69" s="31"/>
      <c r="G69" s="36"/>
      <c r="H69" s="36"/>
      <c r="I69" s="36"/>
      <c r="J69" s="15"/>
    </row>
    <row r="70" spans="1:10" x14ac:dyDescent="0.25">
      <c r="A70" s="52">
        <v>43741</v>
      </c>
      <c r="B70" s="37">
        <v>98.556613905820996</v>
      </c>
      <c r="C70" s="37">
        <v>98.560303309699506</v>
      </c>
      <c r="D70" s="37">
        <v>97.923081014188895</v>
      </c>
      <c r="E70" s="15"/>
      <c r="F70" s="31"/>
      <c r="G70" s="36"/>
      <c r="H70" s="36"/>
      <c r="I70" s="36"/>
      <c r="J70" s="15"/>
    </row>
    <row r="71" spans="1:10" x14ac:dyDescent="0.25">
      <c r="A71" s="52">
        <v>43742</v>
      </c>
      <c r="B71" s="37">
        <v>99.349320322973696</v>
      </c>
      <c r="C71" s="37">
        <v>99.307542544440395</v>
      </c>
      <c r="D71" s="37">
        <v>98.599846036173403</v>
      </c>
      <c r="E71" s="15"/>
      <c r="F71" s="31"/>
      <c r="G71" s="36"/>
      <c r="H71" s="36"/>
      <c r="I71" s="36"/>
      <c r="J71" s="15"/>
    </row>
    <row r="72" spans="1:10" x14ac:dyDescent="0.25">
      <c r="A72" s="52">
        <v>43745</v>
      </c>
      <c r="B72" s="37">
        <v>99.470158749842099</v>
      </c>
      <c r="C72" s="37">
        <v>99.540463635115898</v>
      </c>
      <c r="D72" s="37">
        <v>98.833315022871801</v>
      </c>
      <c r="E72" s="15"/>
      <c r="F72" s="31"/>
      <c r="G72" s="36"/>
      <c r="H72" s="36"/>
      <c r="I72" s="36"/>
      <c r="J72" s="15"/>
    </row>
    <row r="73" spans="1:10" x14ac:dyDescent="0.25">
      <c r="A73" s="52">
        <v>43746</v>
      </c>
      <c r="B73" s="37">
        <v>99.3822076539509</v>
      </c>
      <c r="C73" s="37">
        <v>99.203693631920004</v>
      </c>
      <c r="D73" s="37">
        <v>98.509432123741107</v>
      </c>
      <c r="E73" s="15"/>
      <c r="F73" s="31"/>
      <c r="G73" s="36"/>
      <c r="H73" s="36"/>
      <c r="I73" s="36"/>
      <c r="J73" s="15"/>
    </row>
    <row r="74" spans="1:10" x14ac:dyDescent="0.25">
      <c r="A74" s="52">
        <v>43747</v>
      </c>
      <c r="B74" s="37">
        <v>99.272872288129307</v>
      </c>
      <c r="C74" s="37">
        <v>99.176105685415706</v>
      </c>
      <c r="D74" s="37">
        <v>98.506520555121796</v>
      </c>
      <c r="E74" s="15"/>
      <c r="F74" s="31"/>
      <c r="G74" s="36"/>
      <c r="H74" s="36"/>
      <c r="I74" s="36"/>
      <c r="J74" s="15"/>
    </row>
    <row r="75" spans="1:10" x14ac:dyDescent="0.25">
      <c r="A75" s="52">
        <v>43748</v>
      </c>
      <c r="B75" s="37">
        <v>99.533481871243595</v>
      </c>
      <c r="C75" s="37">
        <v>99.631897971849</v>
      </c>
      <c r="D75" s="37">
        <v>98.940421929000905</v>
      </c>
      <c r="E75" s="15"/>
      <c r="F75" s="31"/>
      <c r="G75" s="36"/>
      <c r="H75" s="36"/>
      <c r="I75" s="36"/>
      <c r="J75" s="15"/>
    </row>
    <row r="76" spans="1:10" x14ac:dyDescent="0.25">
      <c r="A76" s="52">
        <v>43749</v>
      </c>
      <c r="B76" s="37">
        <v>100.86181650811299</v>
      </c>
      <c r="C76" s="37">
        <v>101.200469783274</v>
      </c>
      <c r="D76" s="37">
        <v>100.44605232053399</v>
      </c>
      <c r="E76" s="15"/>
      <c r="F76" s="31"/>
      <c r="G76" s="36"/>
      <c r="H76" s="36"/>
      <c r="I76" s="36"/>
      <c r="J76" s="15"/>
    </row>
    <row r="77" spans="1:10" x14ac:dyDescent="0.25">
      <c r="A77" s="52">
        <v>43752</v>
      </c>
      <c r="B77" s="37">
        <v>100.72621046914701</v>
      </c>
      <c r="C77" s="37">
        <v>101.123420589953</v>
      </c>
      <c r="D77" s="37">
        <v>100.382075451547</v>
      </c>
      <c r="E77" s="15"/>
      <c r="F77" s="31"/>
      <c r="G77" s="36"/>
      <c r="H77" s="36"/>
      <c r="I77" s="36"/>
      <c r="J77" s="15"/>
    </row>
    <row r="78" spans="1:10" x14ac:dyDescent="0.25">
      <c r="A78" s="52">
        <v>43753</v>
      </c>
      <c r="B78" s="37">
        <v>101.28621233685401</v>
      </c>
      <c r="C78" s="37">
        <v>101.227466559387</v>
      </c>
      <c r="D78" s="37">
        <v>100.47206233395301</v>
      </c>
      <c r="E78" s="15"/>
      <c r="F78" s="31"/>
      <c r="G78" s="36"/>
      <c r="H78" s="36"/>
      <c r="I78" s="36"/>
      <c r="J78" s="15"/>
    </row>
    <row r="79" spans="1:10" x14ac:dyDescent="0.25">
      <c r="A79" s="52">
        <v>43754</v>
      </c>
      <c r="B79" s="37">
        <v>101.150910655735</v>
      </c>
      <c r="C79" s="37">
        <v>101.48580797202899</v>
      </c>
      <c r="D79" s="37">
        <v>100.668534987955</v>
      </c>
      <c r="E79" s="15"/>
      <c r="F79" s="31"/>
      <c r="G79" s="36"/>
      <c r="H79" s="36"/>
      <c r="I79" s="36"/>
      <c r="J79" s="15"/>
    </row>
    <row r="80" spans="1:10" x14ac:dyDescent="0.25">
      <c r="A80" s="52">
        <v>43755</v>
      </c>
      <c r="B80" s="37">
        <v>101.741627656156</v>
      </c>
      <c r="C80" s="37">
        <v>101.94928547216099</v>
      </c>
      <c r="D80" s="37">
        <v>101.128795763594</v>
      </c>
      <c r="E80" s="15"/>
      <c r="F80" s="31"/>
      <c r="G80" s="36"/>
      <c r="H80" s="36"/>
      <c r="I80" s="36"/>
      <c r="J80" s="15"/>
    </row>
    <row r="81" spans="1:10" x14ac:dyDescent="0.25">
      <c r="A81" s="52">
        <v>43756</v>
      </c>
      <c r="B81" s="37">
        <v>102.110259279725</v>
      </c>
      <c r="C81" s="37">
        <v>102.31837278395</v>
      </c>
      <c r="D81" s="37">
        <v>101.470808030223</v>
      </c>
      <c r="E81" s="15"/>
      <c r="F81" s="31"/>
      <c r="G81" s="36"/>
      <c r="H81" s="36"/>
      <c r="I81" s="36"/>
      <c r="J81" s="15"/>
    </row>
    <row r="82" spans="1:10" x14ac:dyDescent="0.25">
      <c r="A82" s="52">
        <v>43759</v>
      </c>
      <c r="B82" s="37">
        <v>97.824633144540698</v>
      </c>
      <c r="C82" s="37">
        <v>97.202976345317396</v>
      </c>
      <c r="D82" s="37">
        <v>96.597657312988304</v>
      </c>
      <c r="E82" s="15"/>
      <c r="F82" s="31"/>
      <c r="G82" s="36"/>
      <c r="H82" s="36"/>
      <c r="I82" s="36"/>
      <c r="J82" s="15"/>
    </row>
    <row r="83" spans="1:10" x14ac:dyDescent="0.25">
      <c r="A83" s="52">
        <v>43760</v>
      </c>
      <c r="B83" s="37">
        <v>97.903086606296696</v>
      </c>
      <c r="C83" s="37">
        <v>98.385908077005297</v>
      </c>
      <c r="D83" s="37">
        <v>97.652460411423803</v>
      </c>
      <c r="E83" s="15"/>
      <c r="F83" s="31"/>
      <c r="G83" s="36"/>
      <c r="H83" s="36"/>
      <c r="I83" s="36"/>
      <c r="J83" s="15"/>
    </row>
    <row r="84" spans="1:10" x14ac:dyDescent="0.25">
      <c r="A84" s="52">
        <v>43761</v>
      </c>
      <c r="B84" s="37">
        <v>96.488331001368394</v>
      </c>
      <c r="C84" s="37">
        <v>96.740090015460694</v>
      </c>
      <c r="D84" s="37">
        <v>95.994496747036493</v>
      </c>
      <c r="E84" s="15"/>
      <c r="F84" s="31"/>
      <c r="G84" s="36"/>
      <c r="H84" s="36"/>
      <c r="I84" s="36"/>
      <c r="J84" s="15"/>
    </row>
    <row r="85" spans="1:10" x14ac:dyDescent="0.25">
      <c r="A85" s="52">
        <v>43762</v>
      </c>
      <c r="B85" s="37">
        <v>98.149658201960804</v>
      </c>
      <c r="C85" s="37">
        <v>98.515374368405901</v>
      </c>
      <c r="D85" s="37">
        <v>97.661428042920306</v>
      </c>
      <c r="E85" s="15"/>
      <c r="F85" s="31"/>
      <c r="G85" s="36"/>
      <c r="H85" s="36"/>
      <c r="I85" s="36"/>
      <c r="J85" s="15"/>
    </row>
    <row r="86" spans="1:10" x14ac:dyDescent="0.25">
      <c r="A86" s="52">
        <v>43763</v>
      </c>
      <c r="B86" s="37">
        <v>96.939260168583104</v>
      </c>
      <c r="C86" s="37">
        <v>97.548416845966102</v>
      </c>
      <c r="D86" s="37">
        <v>96.722505377722001</v>
      </c>
      <c r="E86" s="15"/>
      <c r="F86" s="31"/>
      <c r="G86" s="36"/>
      <c r="H86" s="36"/>
      <c r="I86" s="36"/>
      <c r="J86" s="15"/>
    </row>
    <row r="87" spans="1:10" x14ac:dyDescent="0.25">
      <c r="A87" s="52">
        <v>43766</v>
      </c>
      <c r="B87" s="37">
        <v>96.966589840711094</v>
      </c>
      <c r="C87" s="37">
        <v>97.547825675690504</v>
      </c>
      <c r="D87" s="37">
        <v>96.680850535165504</v>
      </c>
      <c r="E87" s="15"/>
      <c r="F87" s="31"/>
      <c r="G87" s="36"/>
      <c r="H87" s="36"/>
      <c r="I87" s="36"/>
      <c r="J87" s="15"/>
    </row>
    <row r="88" spans="1:10" x14ac:dyDescent="0.25">
      <c r="A88" s="52">
        <v>43767</v>
      </c>
      <c r="B88" s="37">
        <v>95.131503461510903</v>
      </c>
      <c r="C88" s="37">
        <v>96.174734170432203</v>
      </c>
      <c r="D88" s="37">
        <v>95.253871318767807</v>
      </c>
      <c r="E88" s="15"/>
      <c r="F88" s="31"/>
      <c r="G88" s="36"/>
      <c r="H88" s="36"/>
      <c r="I88" s="36"/>
      <c r="J88" s="15"/>
    </row>
    <row r="89" spans="1:10" x14ac:dyDescent="0.25">
      <c r="A89" s="52">
        <v>43768</v>
      </c>
      <c r="B89" s="37">
        <v>92.117384590092101</v>
      </c>
      <c r="C89" s="37">
        <v>93.236814932082794</v>
      </c>
      <c r="D89" s="37">
        <v>92.3726217822405</v>
      </c>
      <c r="E89" s="15"/>
      <c r="F89" s="31"/>
      <c r="G89" s="36"/>
      <c r="H89" s="36"/>
      <c r="I89" s="36"/>
      <c r="J89" s="15"/>
    </row>
    <row r="90" spans="1:10" x14ac:dyDescent="0.25">
      <c r="A90" s="52">
        <v>43769</v>
      </c>
      <c r="B90" s="37">
        <v>92.107249054824905</v>
      </c>
      <c r="C90" s="37"/>
      <c r="D90" s="37"/>
      <c r="E90" s="15"/>
      <c r="F90" s="31"/>
      <c r="G90" s="36"/>
      <c r="H90" s="36"/>
      <c r="I90" s="36"/>
      <c r="J90" s="15"/>
    </row>
    <row r="91" spans="1:10" x14ac:dyDescent="0.25">
      <c r="A91" s="52">
        <v>43770</v>
      </c>
      <c r="B91" s="37">
        <v>92.097109350375803</v>
      </c>
      <c r="C91" s="37"/>
      <c r="D91" s="37"/>
      <c r="E91" s="15"/>
      <c r="F91" s="31"/>
      <c r="G91" s="36"/>
      <c r="H91" s="36"/>
      <c r="I91" s="36"/>
      <c r="J91" s="15"/>
    </row>
    <row r="92" spans="1:10" x14ac:dyDescent="0.25">
      <c r="A92" s="52">
        <v>43773</v>
      </c>
      <c r="B92" s="37">
        <v>92.511940836207899</v>
      </c>
      <c r="C92" s="37">
        <v>94.354126762598796</v>
      </c>
      <c r="D92" s="37">
        <v>93.348463138099802</v>
      </c>
      <c r="E92" s="15"/>
      <c r="F92" s="31"/>
      <c r="G92" s="36"/>
      <c r="H92" s="36"/>
      <c r="I92" s="36"/>
      <c r="J92" s="15"/>
    </row>
    <row r="93" spans="1:10" x14ac:dyDescent="0.25">
      <c r="A93" s="52">
        <v>43774</v>
      </c>
      <c r="B93" s="37">
        <v>90.873794867773498</v>
      </c>
      <c r="C93" s="37">
        <v>93.207650531665394</v>
      </c>
      <c r="D93" s="37">
        <v>92.082396616926403</v>
      </c>
      <c r="E93" s="15"/>
      <c r="F93" s="31"/>
      <c r="G93" s="36"/>
      <c r="H93" s="36"/>
      <c r="I93" s="36"/>
      <c r="J93" s="15"/>
    </row>
    <row r="94" spans="1:10" x14ac:dyDescent="0.25">
      <c r="A94" s="52">
        <v>43775</v>
      </c>
      <c r="B94" s="37">
        <v>88.368916802806794</v>
      </c>
      <c r="C94" s="37">
        <v>90.646897932398105</v>
      </c>
      <c r="D94" s="37">
        <v>89.614900399115896</v>
      </c>
      <c r="E94" s="15"/>
      <c r="F94" s="31"/>
      <c r="G94" s="36"/>
      <c r="H94" s="36"/>
      <c r="I94" s="36"/>
      <c r="J94" s="15"/>
    </row>
    <row r="95" spans="1:10" x14ac:dyDescent="0.25">
      <c r="A95" s="52">
        <v>43776</v>
      </c>
      <c r="B95" s="37">
        <v>89.419310133322099</v>
      </c>
      <c r="C95" s="37">
        <v>92.080288806348094</v>
      </c>
      <c r="D95" s="37">
        <v>90.865360912168398</v>
      </c>
      <c r="E95" s="15"/>
      <c r="F95" s="31"/>
      <c r="G95" s="36"/>
      <c r="H95" s="36"/>
      <c r="I95" s="36"/>
      <c r="J95" s="15"/>
    </row>
    <row r="96" spans="1:10" x14ac:dyDescent="0.25">
      <c r="A96" s="52">
        <v>43777</v>
      </c>
      <c r="B96" s="37">
        <v>89.5310386694036</v>
      </c>
      <c r="C96" s="37">
        <v>92.429473385447594</v>
      </c>
      <c r="D96" s="37">
        <v>91.1108643827029</v>
      </c>
      <c r="E96" s="15"/>
      <c r="F96" s="31"/>
      <c r="G96" s="36"/>
      <c r="H96" s="36"/>
      <c r="I96" s="36"/>
      <c r="J96" s="15"/>
    </row>
    <row r="97" spans="1:10" x14ac:dyDescent="0.25">
      <c r="A97" s="52">
        <v>43780</v>
      </c>
      <c r="B97" s="37">
        <v>87.622172598610604</v>
      </c>
      <c r="C97" s="37">
        <v>91.053031915216707</v>
      </c>
      <c r="D97" s="37">
        <v>89.688931885175407</v>
      </c>
      <c r="E97" s="15"/>
      <c r="F97" s="31"/>
      <c r="G97" s="36"/>
      <c r="H97" s="36"/>
      <c r="I97" s="36"/>
      <c r="J97" s="15"/>
    </row>
    <row r="98" spans="1:10" x14ac:dyDescent="0.25">
      <c r="A98" s="52">
        <v>43781</v>
      </c>
      <c r="B98" s="37">
        <v>86.321517853881204</v>
      </c>
      <c r="C98" s="37">
        <v>89.600920649128994</v>
      </c>
      <c r="D98" s="37">
        <v>88.158766675042003</v>
      </c>
      <c r="E98" s="15"/>
      <c r="F98" s="31"/>
      <c r="G98" s="36"/>
      <c r="H98" s="36"/>
      <c r="I98" s="36"/>
      <c r="J98" s="15"/>
    </row>
    <row r="99" spans="1:10" x14ac:dyDescent="0.25">
      <c r="A99" s="52">
        <v>43782</v>
      </c>
      <c r="B99" s="37">
        <v>83.643868730985602</v>
      </c>
      <c r="C99" s="37">
        <v>86.933363285963395</v>
      </c>
      <c r="D99" s="37">
        <v>85.625274900579797</v>
      </c>
      <c r="E99" s="15"/>
      <c r="F99" s="31"/>
      <c r="G99" s="36"/>
      <c r="H99" s="36"/>
      <c r="I99" s="36"/>
      <c r="J99" s="15"/>
    </row>
    <row r="100" spans="1:10" x14ac:dyDescent="0.25">
      <c r="A100" s="52">
        <v>43783</v>
      </c>
      <c r="B100" s="37">
        <v>84.778602555394201</v>
      </c>
      <c r="C100" s="37">
        <v>88.646574759390205</v>
      </c>
      <c r="D100" s="37">
        <v>87.071742216823594</v>
      </c>
      <c r="E100" s="15"/>
      <c r="F100" s="31"/>
      <c r="G100" s="36"/>
      <c r="H100" s="36"/>
      <c r="I100" s="36"/>
      <c r="J100" s="15"/>
    </row>
    <row r="101" spans="1:10" x14ac:dyDescent="0.25">
      <c r="A101" s="52">
        <v>43784</v>
      </c>
      <c r="B101" s="37">
        <v>92.3384443225805</v>
      </c>
      <c r="C101" s="37">
        <v>95.816879093763404</v>
      </c>
      <c r="D101" s="37">
        <v>94.101938289473793</v>
      </c>
      <c r="E101" s="15"/>
      <c r="F101" s="31"/>
      <c r="G101" s="36"/>
      <c r="H101" s="36"/>
      <c r="I101" s="36"/>
      <c r="J101" s="15"/>
    </row>
    <row r="102" spans="1:10" x14ac:dyDescent="0.25">
      <c r="A102" s="52">
        <v>43787</v>
      </c>
      <c r="B102" s="37">
        <v>91.6995929110562</v>
      </c>
      <c r="C102" s="37">
        <v>94.904900407418594</v>
      </c>
      <c r="D102" s="37">
        <v>93.2939973935718</v>
      </c>
      <c r="E102" s="15"/>
      <c r="F102" s="31"/>
      <c r="G102" s="36"/>
      <c r="H102" s="36"/>
      <c r="I102" s="36"/>
      <c r="J102" s="15"/>
    </row>
    <row r="103" spans="1:10" x14ac:dyDescent="0.25">
      <c r="A103" s="52">
        <v>43788</v>
      </c>
      <c r="B103" s="37">
        <v>90.996334363473593</v>
      </c>
      <c r="C103" s="37">
        <v>94.434920034371302</v>
      </c>
      <c r="D103" s="37">
        <v>92.830825049313702</v>
      </c>
      <c r="E103" s="15"/>
      <c r="F103" s="31"/>
      <c r="G103" s="36"/>
      <c r="H103" s="36"/>
      <c r="I103" s="36"/>
      <c r="J103" s="15"/>
    </row>
    <row r="104" spans="1:10" x14ac:dyDescent="0.25">
      <c r="A104" s="52">
        <v>43789</v>
      </c>
      <c r="B104" s="37">
        <v>90.667106665437998</v>
      </c>
      <c r="C104" s="37">
        <v>94.318065375555307</v>
      </c>
      <c r="D104" s="37">
        <v>92.665758516057394</v>
      </c>
      <c r="E104" s="15"/>
      <c r="F104" s="31"/>
      <c r="G104" s="36"/>
      <c r="H104" s="36"/>
      <c r="I104" s="36"/>
      <c r="J104" s="15"/>
    </row>
    <row r="105" spans="1:10" x14ac:dyDescent="0.25">
      <c r="A105" s="52">
        <v>43790</v>
      </c>
      <c r="B105" s="37">
        <v>90.184007284697103</v>
      </c>
      <c r="C105" s="37">
        <v>93.491215209593094</v>
      </c>
      <c r="D105" s="37">
        <v>91.914612619671999</v>
      </c>
      <c r="E105" s="15"/>
      <c r="F105" s="31"/>
      <c r="G105" s="36"/>
      <c r="H105" s="36"/>
      <c r="I105" s="36"/>
      <c r="J105" s="15"/>
    </row>
    <row r="106" spans="1:10" x14ac:dyDescent="0.25">
      <c r="A106" s="52">
        <v>43791</v>
      </c>
      <c r="B106" s="37">
        <v>89.895613577333293</v>
      </c>
      <c r="C106" s="37">
        <v>93.230509115732303</v>
      </c>
      <c r="D106" s="37">
        <v>91.656065321643794</v>
      </c>
      <c r="E106" s="15"/>
      <c r="F106" s="31"/>
      <c r="G106" s="36"/>
      <c r="H106" s="36"/>
      <c r="I106" s="36"/>
      <c r="J106" s="15"/>
    </row>
    <row r="107" spans="1:10" x14ac:dyDescent="0.25">
      <c r="A107" s="52">
        <v>43794</v>
      </c>
      <c r="B107" s="37">
        <v>88.358868822688194</v>
      </c>
      <c r="C107" s="37">
        <v>91.625481803785107</v>
      </c>
      <c r="D107" s="37">
        <v>90.297876767697701</v>
      </c>
      <c r="E107" s="15"/>
      <c r="F107" s="31"/>
      <c r="G107" s="36"/>
      <c r="H107" s="36"/>
      <c r="I107" s="36"/>
      <c r="J107" s="15"/>
    </row>
    <row r="108" spans="1:10" x14ac:dyDescent="0.25">
      <c r="A108" s="52">
        <v>43795</v>
      </c>
      <c r="B108" s="37">
        <v>86.480947195319501</v>
      </c>
      <c r="C108" s="37">
        <v>89.910693876212505</v>
      </c>
      <c r="D108" s="37">
        <v>88.688439247780494</v>
      </c>
      <c r="E108" s="15"/>
      <c r="F108" s="27"/>
      <c r="G108" s="36"/>
      <c r="H108" s="36"/>
      <c r="I108" s="36"/>
      <c r="J108" s="15"/>
    </row>
    <row r="109" spans="1:10" x14ac:dyDescent="0.25">
      <c r="A109" s="52">
        <v>43796</v>
      </c>
      <c r="B109" s="37">
        <v>86.447067574132205</v>
      </c>
      <c r="C109" s="37">
        <v>90.589948528679102</v>
      </c>
      <c r="D109" s="37">
        <v>89.196837958879797</v>
      </c>
      <c r="E109" s="15"/>
      <c r="F109" s="27"/>
      <c r="G109" s="36"/>
      <c r="H109" s="36"/>
      <c r="I109" s="36"/>
      <c r="J109" s="15"/>
    </row>
    <row r="110" spans="1:10" x14ac:dyDescent="0.25">
      <c r="A110" s="52">
        <v>43797</v>
      </c>
      <c r="B110" s="37">
        <v>85.324553928105203</v>
      </c>
      <c r="C110" s="37">
        <v>89.082858426496401</v>
      </c>
      <c r="D110" s="37">
        <v>87.810348957311405</v>
      </c>
      <c r="E110" s="15"/>
      <c r="F110" s="27"/>
      <c r="G110" s="36"/>
      <c r="H110" s="36"/>
      <c r="I110" s="36"/>
      <c r="J110" s="15"/>
    </row>
    <row r="111" spans="1:10" x14ac:dyDescent="0.25">
      <c r="A111" s="52">
        <v>43798</v>
      </c>
      <c r="B111" s="37">
        <v>85.639251663233196</v>
      </c>
      <c r="C111" s="37">
        <v>89.471257300931001</v>
      </c>
      <c r="D111" s="37">
        <v>88.192696155398195</v>
      </c>
      <c r="E111" s="15"/>
      <c r="F111" s="27"/>
      <c r="G111" s="36"/>
      <c r="H111" s="36"/>
      <c r="I111" s="36"/>
      <c r="J111" s="15"/>
    </row>
    <row r="112" spans="1:10" x14ac:dyDescent="0.25">
      <c r="A112" s="52">
        <v>43801</v>
      </c>
      <c r="B112" s="37">
        <v>84.808100256370395</v>
      </c>
      <c r="C112" s="37">
        <v>88.669630400370806</v>
      </c>
      <c r="D112" s="37">
        <v>87.404903314658398</v>
      </c>
      <c r="E112" s="15"/>
      <c r="F112" s="27"/>
      <c r="G112" s="36"/>
      <c r="H112" s="36"/>
      <c r="I112" s="36"/>
      <c r="J112" s="15"/>
    </row>
    <row r="113" spans="1:10" x14ac:dyDescent="0.25">
      <c r="A113" s="52">
        <v>43802</v>
      </c>
      <c r="B113" s="37">
        <v>84.620411491952794</v>
      </c>
      <c r="C113" s="37">
        <v>88.508635027217693</v>
      </c>
      <c r="D113" s="37">
        <v>87.218329994124403</v>
      </c>
      <c r="E113" s="15"/>
      <c r="F113" s="27"/>
      <c r="G113" s="36"/>
      <c r="H113" s="36"/>
      <c r="I113" s="36"/>
      <c r="J113" s="15"/>
    </row>
    <row r="114" spans="1:10" x14ac:dyDescent="0.25">
      <c r="A114" s="52">
        <v>43803</v>
      </c>
      <c r="B114" s="37">
        <v>87.467846463550799</v>
      </c>
      <c r="C114" s="37">
        <v>91.532471012789799</v>
      </c>
      <c r="D114" s="37">
        <v>89.865644693141803</v>
      </c>
      <c r="E114" s="15"/>
      <c r="F114" s="27"/>
      <c r="G114" s="36"/>
      <c r="H114" s="36"/>
      <c r="I114" s="36"/>
      <c r="J114" s="15"/>
    </row>
    <row r="115" spans="1:10" x14ac:dyDescent="0.25">
      <c r="A115" s="52">
        <v>43804</v>
      </c>
      <c r="B115" s="37">
        <v>89.717893576482297</v>
      </c>
      <c r="C115" s="37">
        <v>93.336328596109496</v>
      </c>
      <c r="D115" s="37">
        <v>91.633355085970805</v>
      </c>
      <c r="E115" s="15"/>
      <c r="F115" s="27"/>
      <c r="G115" s="36"/>
      <c r="H115" s="36"/>
      <c r="I115" s="36"/>
      <c r="J115" s="15"/>
    </row>
    <row r="116" spans="1:10" x14ac:dyDescent="0.25">
      <c r="A116" s="52">
        <v>43805</v>
      </c>
      <c r="B116" s="37">
        <v>89.795058728661402</v>
      </c>
      <c r="C116" s="37">
        <v>93.075031331973193</v>
      </c>
      <c r="D116" s="37">
        <v>91.435911909094997</v>
      </c>
      <c r="E116" s="15"/>
      <c r="F116" s="27"/>
      <c r="G116" s="36"/>
      <c r="H116" s="36"/>
      <c r="I116" s="36"/>
      <c r="J116" s="15"/>
    </row>
    <row r="117" spans="1:10" x14ac:dyDescent="0.25">
      <c r="A117" s="52">
        <v>43808</v>
      </c>
      <c r="B117" s="37">
        <v>89.902151018264703</v>
      </c>
      <c r="C117" s="37">
        <v>93.579890751745594</v>
      </c>
      <c r="D117" s="37">
        <v>91.8793632283341</v>
      </c>
      <c r="E117" s="15"/>
      <c r="F117" s="27"/>
      <c r="G117" s="36"/>
      <c r="H117" s="36"/>
      <c r="I117" s="36"/>
      <c r="J117" s="15"/>
    </row>
    <row r="118" spans="1:10" x14ac:dyDescent="0.25">
      <c r="A118" s="52">
        <v>43809</v>
      </c>
      <c r="B118" s="37">
        <v>90.377341262879796</v>
      </c>
      <c r="C118" s="37">
        <v>93.792120882426403</v>
      </c>
      <c r="D118" s="37">
        <v>92.118771814973996</v>
      </c>
      <c r="E118" s="15"/>
      <c r="F118" s="27"/>
      <c r="G118" s="36"/>
      <c r="H118" s="36"/>
      <c r="I118" s="36"/>
      <c r="J118" s="15"/>
    </row>
    <row r="119" spans="1:10" x14ac:dyDescent="0.25">
      <c r="A119" s="52">
        <v>43810</v>
      </c>
      <c r="B119" s="37">
        <v>90.463945679366603</v>
      </c>
      <c r="C119" s="37">
        <v>94.247913168859696</v>
      </c>
      <c r="D119" s="37">
        <v>92.585903892642804</v>
      </c>
      <c r="E119" s="15"/>
      <c r="F119" s="27"/>
      <c r="G119" s="36"/>
      <c r="H119" s="36"/>
      <c r="I119" s="36"/>
      <c r="J119" s="15"/>
    </row>
    <row r="120" spans="1:10" x14ac:dyDescent="0.25">
      <c r="A120" s="52">
        <v>43811</v>
      </c>
      <c r="B120" s="37">
        <v>90.984902180265607</v>
      </c>
      <c r="C120" s="37">
        <v>94.890712320688195</v>
      </c>
      <c r="D120" s="37">
        <v>93.205446885083802</v>
      </c>
      <c r="E120" s="15"/>
      <c r="F120" s="27"/>
      <c r="G120" s="36"/>
      <c r="H120" s="36"/>
      <c r="I120" s="36"/>
      <c r="J120" s="15"/>
    </row>
    <row r="121" spans="1:10" x14ac:dyDescent="0.25">
      <c r="A121" s="52">
        <v>43812</v>
      </c>
      <c r="B121" s="37">
        <v>91.843274857732496</v>
      </c>
      <c r="C121" s="37">
        <v>96.268533188267597</v>
      </c>
      <c r="D121" s="37">
        <v>94.503579482552595</v>
      </c>
      <c r="E121" s="15"/>
      <c r="F121" s="27"/>
      <c r="G121" s="36"/>
      <c r="H121" s="36"/>
      <c r="I121" s="36"/>
      <c r="J121" s="15"/>
    </row>
    <row r="122" spans="1:10" x14ac:dyDescent="0.25">
      <c r="A122" s="52">
        <v>43815</v>
      </c>
      <c r="B122" s="37">
        <v>91.576415514573497</v>
      </c>
      <c r="C122" s="37">
        <v>96.091379160759999</v>
      </c>
      <c r="D122" s="37">
        <v>94.387854333035605</v>
      </c>
      <c r="E122" s="15"/>
      <c r="F122" s="27"/>
      <c r="G122" s="36"/>
      <c r="H122" s="36"/>
      <c r="I122" s="36"/>
      <c r="J122" s="15"/>
    </row>
    <row r="123" spans="1:10" x14ac:dyDescent="0.25">
      <c r="A123" s="52">
        <v>43816</v>
      </c>
      <c r="B123" s="37">
        <v>90.539380577509306</v>
      </c>
      <c r="C123" s="37">
        <v>94.876524233957795</v>
      </c>
      <c r="D123" s="37">
        <v>93.243646665941895</v>
      </c>
      <c r="E123" s="15"/>
      <c r="F123" s="27"/>
      <c r="G123" s="36"/>
      <c r="H123" s="36"/>
      <c r="I123" s="36"/>
      <c r="J123" s="15"/>
    </row>
    <row r="124" spans="1:10" x14ac:dyDescent="0.25">
      <c r="A124" s="52">
        <v>43817</v>
      </c>
      <c r="B124" s="37">
        <v>89.098345960839694</v>
      </c>
      <c r="C124" s="37">
        <v>93.390519205131596</v>
      </c>
      <c r="D124" s="37">
        <v>91.872259000781895</v>
      </c>
      <c r="E124" s="15"/>
      <c r="F124" s="27"/>
      <c r="G124" s="36"/>
      <c r="H124" s="36"/>
      <c r="I124" s="36"/>
      <c r="J124" s="15"/>
    </row>
    <row r="125" spans="1:10" x14ac:dyDescent="0.25">
      <c r="A125" s="52">
        <v>43818</v>
      </c>
      <c r="B125" s="37">
        <v>89.410070994752502</v>
      </c>
      <c r="C125" s="37">
        <v>93.657531115226405</v>
      </c>
      <c r="D125" s="37">
        <v>92.091946562286495</v>
      </c>
      <c r="E125" s="15"/>
      <c r="F125" s="27"/>
      <c r="G125" s="36"/>
      <c r="H125" s="36"/>
      <c r="I125" s="36"/>
      <c r="J125" s="15"/>
    </row>
    <row r="126" spans="1:10" x14ac:dyDescent="0.25">
      <c r="A126" s="52">
        <v>43819</v>
      </c>
      <c r="B126" s="37">
        <v>89.440281643648603</v>
      </c>
      <c r="C126" s="37">
        <v>93.324111076886794</v>
      </c>
      <c r="D126" s="37">
        <v>91.835573235526695</v>
      </c>
      <c r="E126" s="15"/>
      <c r="F126" s="27"/>
      <c r="G126" s="36"/>
      <c r="H126" s="36"/>
      <c r="I126" s="36"/>
      <c r="J126" s="15"/>
    </row>
    <row r="127" spans="1:10" x14ac:dyDescent="0.25">
      <c r="A127" s="52">
        <v>43822</v>
      </c>
      <c r="B127" s="37">
        <v>88.892462430638304</v>
      </c>
      <c r="C127" s="37">
        <v>93.123704351717606</v>
      </c>
      <c r="D127" s="37">
        <v>91.648223496624297</v>
      </c>
      <c r="E127" s="15"/>
      <c r="F127" s="27"/>
      <c r="G127" s="36"/>
      <c r="H127" s="36"/>
      <c r="I127" s="36"/>
      <c r="J127" s="15"/>
    </row>
    <row r="128" spans="1:10" x14ac:dyDescent="0.25">
      <c r="A128" s="52">
        <v>43823</v>
      </c>
      <c r="B128" s="37">
        <v>88.649893349735095</v>
      </c>
      <c r="C128" s="37">
        <v>92.948520891950494</v>
      </c>
      <c r="D128" s="37">
        <v>91.520192116964594</v>
      </c>
      <c r="E128" s="15"/>
      <c r="F128" s="27"/>
      <c r="G128" s="36"/>
      <c r="H128" s="36"/>
      <c r="I128" s="36"/>
      <c r="J128" s="15"/>
    </row>
    <row r="129" spans="1:10" x14ac:dyDescent="0.25">
      <c r="A129" s="52">
        <v>43824</v>
      </c>
      <c r="B129" s="37">
        <v>88.640141388983494</v>
      </c>
      <c r="C129" s="37"/>
      <c r="D129" s="37"/>
      <c r="E129" s="15"/>
      <c r="F129" s="27"/>
      <c r="G129" s="36"/>
      <c r="H129" s="36"/>
      <c r="I129" s="36"/>
      <c r="J129" s="15"/>
    </row>
    <row r="130" spans="1:10" x14ac:dyDescent="0.25">
      <c r="A130" s="52">
        <v>43825</v>
      </c>
      <c r="B130" s="37">
        <v>88.051488185301395</v>
      </c>
      <c r="C130" s="37">
        <v>92.106497355387503</v>
      </c>
      <c r="D130" s="37">
        <v>90.793076367350295</v>
      </c>
      <c r="E130" s="15"/>
      <c r="F130" s="27"/>
      <c r="G130" s="36"/>
      <c r="H130" s="36"/>
      <c r="I130" s="36"/>
      <c r="J130" s="15"/>
    </row>
    <row r="131" spans="1:10" x14ac:dyDescent="0.25">
      <c r="A131" s="52">
        <v>43826</v>
      </c>
      <c r="B131" s="37">
        <v>87.8488233439857</v>
      </c>
      <c r="C131" s="37">
        <v>92.022157062077895</v>
      </c>
      <c r="D131" s="37">
        <v>90.752469689701698</v>
      </c>
      <c r="E131" s="15"/>
      <c r="F131" s="27"/>
      <c r="G131" s="36"/>
      <c r="H131" s="36"/>
      <c r="I131" s="36"/>
      <c r="J131" s="15"/>
    </row>
    <row r="132" spans="1:10" x14ac:dyDescent="0.25">
      <c r="A132" s="52">
        <v>43829</v>
      </c>
      <c r="B132" s="37">
        <v>88.670798151520998</v>
      </c>
      <c r="C132" s="37">
        <v>92.060386073659203</v>
      </c>
      <c r="D132" s="37">
        <v>90.848473813966805</v>
      </c>
      <c r="E132" s="15"/>
      <c r="F132" s="27"/>
      <c r="G132" s="36"/>
      <c r="H132" s="36"/>
      <c r="I132" s="36"/>
      <c r="J132" s="15"/>
    </row>
    <row r="133" spans="1:10" x14ac:dyDescent="0.25">
      <c r="A133" s="52">
        <v>43830</v>
      </c>
      <c r="B133" s="37">
        <v>88.661037852172697</v>
      </c>
      <c r="C133" s="37"/>
      <c r="D133" s="37"/>
      <c r="E133" s="15"/>
      <c r="F133" s="27"/>
      <c r="G133" s="36"/>
      <c r="H133" s="36"/>
      <c r="I133" s="36"/>
      <c r="J133" s="15"/>
    </row>
    <row r="134" spans="1:10" x14ac:dyDescent="0.25">
      <c r="A134" s="52">
        <v>43831</v>
      </c>
      <c r="B134" s="37">
        <v>88.651523540727794</v>
      </c>
      <c r="C134" s="37"/>
      <c r="D134" s="37"/>
      <c r="E134" s="15"/>
      <c r="F134" s="27"/>
      <c r="G134" s="36"/>
      <c r="H134" s="36"/>
      <c r="I134" s="36"/>
      <c r="J134" s="15"/>
    </row>
    <row r="135" spans="1:10" x14ac:dyDescent="0.25">
      <c r="A135" s="52">
        <v>43832</v>
      </c>
      <c r="B135" s="37">
        <v>90.8391397595406</v>
      </c>
      <c r="C135" s="37">
        <v>94.684196836082293</v>
      </c>
      <c r="D135" s="37">
        <v>93.133356444654098</v>
      </c>
      <c r="E135" s="15"/>
      <c r="F135" s="27"/>
      <c r="G135" s="36"/>
      <c r="H135" s="36"/>
      <c r="I135" s="36"/>
      <c r="J135" s="15"/>
    </row>
    <row r="136" spans="1:10" x14ac:dyDescent="0.25">
      <c r="A136" s="52">
        <v>43833</v>
      </c>
      <c r="B136" s="37">
        <v>91.393112839316004</v>
      </c>
      <c r="C136" s="37">
        <v>95.363648545229793</v>
      </c>
      <c r="D136" s="37">
        <v>93.725414228974799</v>
      </c>
      <c r="E136" s="15"/>
      <c r="F136" s="27"/>
      <c r="G136" s="36"/>
      <c r="H136" s="36"/>
      <c r="I136" s="36"/>
      <c r="J136" s="15"/>
    </row>
    <row r="137" spans="1:10" x14ac:dyDescent="0.25">
      <c r="A137" s="52">
        <v>43836</v>
      </c>
      <c r="B137" s="37">
        <v>92.107861940050498</v>
      </c>
      <c r="C137" s="37">
        <v>96.271291982848197</v>
      </c>
      <c r="D137" s="37">
        <v>94.533510408480694</v>
      </c>
      <c r="E137" s="15"/>
      <c r="F137" s="27"/>
      <c r="G137" s="36"/>
      <c r="H137" s="36"/>
      <c r="I137" s="36"/>
      <c r="J137" s="15"/>
    </row>
    <row r="138" spans="1:10" x14ac:dyDescent="0.25">
      <c r="A138" s="52">
        <v>43837</v>
      </c>
      <c r="B138" s="37">
        <v>92.715618813992506</v>
      </c>
      <c r="C138" s="37">
        <v>96.824233252089499</v>
      </c>
      <c r="D138" s="37">
        <v>95.191602570121205</v>
      </c>
      <c r="E138" s="15"/>
      <c r="F138" s="27"/>
      <c r="G138" s="36"/>
      <c r="H138" s="36"/>
      <c r="I138" s="36"/>
      <c r="J138" s="15"/>
    </row>
    <row r="139" spans="1:10" x14ac:dyDescent="0.25">
      <c r="A139" s="52">
        <v>43838</v>
      </c>
      <c r="B139" s="37">
        <v>92.629314586170906</v>
      </c>
      <c r="C139" s="37">
        <v>96.735754766734303</v>
      </c>
      <c r="D139" s="37">
        <v>94.999167291331105</v>
      </c>
      <c r="E139" s="15"/>
      <c r="F139" s="27"/>
      <c r="G139" s="36"/>
      <c r="H139" s="36"/>
      <c r="I139" s="36"/>
      <c r="J139" s="15"/>
    </row>
    <row r="140" spans="1:10" x14ac:dyDescent="0.25">
      <c r="A140" s="52">
        <v>43839</v>
      </c>
      <c r="B140" s="37">
        <v>92.375959561322802</v>
      </c>
      <c r="C140" s="37">
        <v>96.526283430634095</v>
      </c>
      <c r="D140" s="37">
        <v>94.822609767201399</v>
      </c>
      <c r="E140" s="15"/>
      <c r="F140" s="27"/>
      <c r="G140" s="36"/>
      <c r="H140" s="36"/>
      <c r="I140" s="36"/>
      <c r="J140" s="15"/>
    </row>
    <row r="141" spans="1:10" x14ac:dyDescent="0.25">
      <c r="A141" s="52">
        <v>43840</v>
      </c>
      <c r="B141" s="37">
        <v>93.760921445791595</v>
      </c>
      <c r="C141" s="37">
        <v>98.456651453860104</v>
      </c>
      <c r="D141" s="37">
        <v>96.574675331008606</v>
      </c>
      <c r="E141" s="15"/>
      <c r="F141" s="27"/>
      <c r="G141" s="36"/>
      <c r="H141" s="36"/>
      <c r="I141" s="36"/>
      <c r="J141" s="15"/>
    </row>
    <row r="142" spans="1:10" x14ac:dyDescent="0.25">
      <c r="A142" s="52">
        <v>43843</v>
      </c>
      <c r="B142" s="37">
        <v>93.395187476184205</v>
      </c>
      <c r="C142" s="37">
        <v>97.716309205628903</v>
      </c>
      <c r="D142" s="37">
        <v>95.967671494348906</v>
      </c>
      <c r="E142" s="15"/>
      <c r="F142" s="27"/>
      <c r="G142" s="36"/>
      <c r="H142" s="36"/>
      <c r="I142" s="36"/>
      <c r="J142" s="15"/>
    </row>
    <row r="143" spans="1:10" x14ac:dyDescent="0.25">
      <c r="A143" s="52">
        <v>43844</v>
      </c>
      <c r="B143" s="37">
        <v>93.055290574440704</v>
      </c>
      <c r="C143" s="37">
        <v>96.989957987447298</v>
      </c>
      <c r="D143" s="37">
        <v>95.353136399993701</v>
      </c>
      <c r="E143" s="15"/>
      <c r="F143" s="27"/>
      <c r="G143" s="36"/>
      <c r="H143" s="36"/>
      <c r="I143" s="36"/>
      <c r="J143" s="15"/>
    </row>
    <row r="144" spans="1:10" x14ac:dyDescent="0.25">
      <c r="A144" s="52">
        <v>43845</v>
      </c>
      <c r="B144" s="37">
        <v>92.251656457665405</v>
      </c>
      <c r="C144" s="37">
        <v>96.239565844531199</v>
      </c>
      <c r="D144" s="37">
        <v>94.684019098291202</v>
      </c>
      <c r="E144" s="15"/>
      <c r="F144" s="27"/>
      <c r="G144" s="36"/>
      <c r="H144" s="36"/>
      <c r="I144" s="36"/>
      <c r="J144" s="15"/>
    </row>
    <row r="145" spans="1:10" x14ac:dyDescent="0.25">
      <c r="A145" s="52">
        <v>43846</v>
      </c>
      <c r="B145" s="37">
        <v>92.316697324859007</v>
      </c>
      <c r="C145" s="37">
        <v>96.413764020428104</v>
      </c>
      <c r="D145" s="37">
        <v>94.835381848388394</v>
      </c>
      <c r="E145" s="15"/>
      <c r="F145" s="27"/>
      <c r="G145" s="36"/>
      <c r="H145" s="36"/>
      <c r="I145" s="36"/>
      <c r="J145" s="15"/>
    </row>
    <row r="146" spans="1:10" x14ac:dyDescent="0.25">
      <c r="A146" s="52">
        <v>43847</v>
      </c>
      <c r="B146" s="37">
        <v>92.245319142239197</v>
      </c>
      <c r="C146" s="37">
        <v>96.184587008436196</v>
      </c>
      <c r="D146" s="37">
        <v>94.714415875263498</v>
      </c>
      <c r="E146" s="15"/>
      <c r="F146" s="27"/>
      <c r="G146" s="36"/>
      <c r="H146" s="36"/>
      <c r="I146" s="36"/>
      <c r="J146" s="15"/>
    </row>
    <row r="147" spans="1:10" x14ac:dyDescent="0.25">
      <c r="A147" s="52">
        <v>43850</v>
      </c>
      <c r="B147" s="37">
        <v>91.184356670826702</v>
      </c>
      <c r="C147" s="37">
        <v>94.902732782997205</v>
      </c>
      <c r="D147" s="37">
        <v>93.609223228413597</v>
      </c>
      <c r="E147" s="15"/>
      <c r="F147" s="27"/>
      <c r="G147" s="36"/>
      <c r="H147" s="36"/>
      <c r="I147" s="36"/>
      <c r="J147" s="15"/>
    </row>
    <row r="148" spans="1:10" x14ac:dyDescent="0.25">
      <c r="A148" s="52">
        <v>43851</v>
      </c>
      <c r="B148" s="37">
        <v>89.287881719064899</v>
      </c>
      <c r="C148" s="37">
        <v>92.496866797446302</v>
      </c>
      <c r="D148" s="37">
        <v>91.542514143395195</v>
      </c>
      <c r="E148" s="15"/>
      <c r="F148" s="27"/>
      <c r="G148" s="36"/>
      <c r="H148" s="36"/>
      <c r="I148" s="36"/>
      <c r="J148" s="15"/>
    </row>
    <row r="149" spans="1:10" x14ac:dyDescent="0.25">
      <c r="A149" s="52">
        <v>43852</v>
      </c>
      <c r="B149" s="37">
        <v>88.760195989860193</v>
      </c>
      <c r="C149" s="37">
        <v>92.0251129134558</v>
      </c>
      <c r="D149" s="37">
        <v>91.030116878100699</v>
      </c>
      <c r="E149" s="15"/>
      <c r="F149" s="27"/>
      <c r="G149" s="36"/>
      <c r="H149" s="36"/>
      <c r="I149" s="36"/>
      <c r="J149" s="15"/>
    </row>
    <row r="150" spans="1:10" x14ac:dyDescent="0.25">
      <c r="A150" s="52">
        <v>43853</v>
      </c>
      <c r="B150" s="37">
        <v>88.200836192118004</v>
      </c>
      <c r="C150" s="37">
        <v>91.6617402476259</v>
      </c>
      <c r="D150" s="37">
        <v>90.651263562496794</v>
      </c>
      <c r="E150" s="15"/>
      <c r="F150" s="27"/>
      <c r="G150" s="36"/>
      <c r="H150" s="36"/>
      <c r="I150" s="36"/>
      <c r="J150" s="15"/>
    </row>
    <row r="151" spans="1:10" x14ac:dyDescent="0.25">
      <c r="A151" s="52">
        <v>43854</v>
      </c>
      <c r="B151" s="37">
        <v>87.899897102150106</v>
      </c>
      <c r="C151" s="37">
        <v>91.448524832958398</v>
      </c>
      <c r="D151" s="37">
        <v>90.496135183842895</v>
      </c>
      <c r="E151" s="15"/>
      <c r="F151" s="27"/>
      <c r="G151" s="36"/>
      <c r="H151" s="36"/>
      <c r="I151" s="36"/>
      <c r="J151" s="15"/>
    </row>
    <row r="152" spans="1:10" x14ac:dyDescent="0.25">
      <c r="A152" s="52">
        <v>43857</v>
      </c>
      <c r="B152" s="37">
        <v>86.366300158668295</v>
      </c>
      <c r="C152" s="37">
        <v>89.886850008158902</v>
      </c>
      <c r="D152" s="37">
        <v>89.029248066013693</v>
      </c>
      <c r="E152" s="15"/>
      <c r="F152" s="27"/>
      <c r="G152" s="36"/>
      <c r="H152" s="36"/>
      <c r="I152" s="36"/>
      <c r="J152" s="15"/>
    </row>
    <row r="153" spans="1:10" x14ac:dyDescent="0.25">
      <c r="A153" s="52">
        <v>43858</v>
      </c>
      <c r="B153" s="37">
        <v>86.471499592298599</v>
      </c>
      <c r="C153" s="37">
        <v>90.063609922071905</v>
      </c>
      <c r="D153" s="37">
        <v>89.177155754528897</v>
      </c>
      <c r="E153" s="15"/>
      <c r="F153" s="27"/>
      <c r="G153" s="36"/>
      <c r="H153" s="36"/>
      <c r="I153" s="36"/>
      <c r="J153" s="15"/>
    </row>
    <row r="154" spans="1:10" x14ac:dyDescent="0.25">
      <c r="A154" s="52">
        <v>43859</v>
      </c>
      <c r="B154" s="37">
        <v>86.234996823011898</v>
      </c>
      <c r="C154" s="37">
        <v>90.118785815080599</v>
      </c>
      <c r="D154" s="37">
        <v>89.129949521157002</v>
      </c>
      <c r="E154" s="15"/>
      <c r="F154" s="27"/>
      <c r="G154" s="36"/>
      <c r="H154" s="36"/>
      <c r="I154" s="36"/>
      <c r="J154" s="15"/>
    </row>
    <row r="155" spans="1:10" x14ac:dyDescent="0.25">
      <c r="A155" s="52">
        <v>43860</v>
      </c>
      <c r="B155" s="37">
        <v>85.855687657138304</v>
      </c>
      <c r="C155" s="37">
        <v>89.6756051612319</v>
      </c>
      <c r="D155" s="37">
        <v>88.770739588886499</v>
      </c>
      <c r="E155" s="15"/>
      <c r="F155" s="27"/>
      <c r="G155" s="36"/>
      <c r="H155" s="36"/>
      <c r="I155" s="36"/>
      <c r="J155" s="15"/>
    </row>
    <row r="156" spans="1:10" x14ac:dyDescent="0.25">
      <c r="A156" s="52">
        <v>43861</v>
      </c>
      <c r="B156" s="37">
        <v>86.436927869683103</v>
      </c>
      <c r="C156" s="37">
        <v>90.095336060505403</v>
      </c>
      <c r="D156" s="37">
        <v>89.115663424250698</v>
      </c>
      <c r="E156" s="15"/>
      <c r="F156" s="27"/>
      <c r="G156" s="36"/>
      <c r="H156" s="36"/>
      <c r="I156" s="36"/>
      <c r="J156" s="15"/>
    </row>
    <row r="157" spans="1:10" x14ac:dyDescent="0.25">
      <c r="A157" s="52">
        <v>43864</v>
      </c>
      <c r="B157" s="37">
        <v>86.460617754841195</v>
      </c>
      <c r="C157" s="37">
        <v>90.244113914552102</v>
      </c>
      <c r="D157" s="37">
        <v>89.197730839834506</v>
      </c>
      <c r="E157" s="15"/>
      <c r="F157" s="27"/>
      <c r="G157" s="36"/>
      <c r="H157" s="36"/>
      <c r="I157" s="36"/>
      <c r="J157" s="15"/>
    </row>
    <row r="158" spans="1:10" x14ac:dyDescent="0.25">
      <c r="A158" s="52">
        <v>43865</v>
      </c>
      <c r="B158" s="37">
        <v>87.679983923328095</v>
      </c>
      <c r="C158" s="37">
        <v>92.003239613026395</v>
      </c>
      <c r="D158" s="37">
        <v>90.759729200857706</v>
      </c>
      <c r="E158" s="15"/>
      <c r="F158" s="27"/>
      <c r="G158" s="36"/>
      <c r="H158" s="36"/>
      <c r="I158" s="36"/>
      <c r="J158" s="15"/>
    </row>
    <row r="159" spans="1:10" x14ac:dyDescent="0.25">
      <c r="A159" s="52">
        <v>43866</v>
      </c>
      <c r="B159" s="37">
        <v>87.841981545207105</v>
      </c>
      <c r="C159" s="37">
        <v>92.129947109846398</v>
      </c>
      <c r="D159" s="37">
        <v>90.899406855227397</v>
      </c>
      <c r="E159" s="15"/>
      <c r="F159" s="27"/>
      <c r="G159" s="36"/>
      <c r="H159" s="36"/>
      <c r="I159" s="36"/>
      <c r="J159" s="15"/>
    </row>
    <row r="160" spans="1:10" x14ac:dyDescent="0.25">
      <c r="A160" s="52">
        <v>43867</v>
      </c>
      <c r="B160" s="37">
        <v>88.179539477452593</v>
      </c>
      <c r="C160" s="37">
        <v>92.602292164228899</v>
      </c>
      <c r="D160" s="37">
        <v>91.295419015456005</v>
      </c>
      <c r="E160" s="15"/>
      <c r="F160" s="27"/>
      <c r="G160" s="36"/>
      <c r="H160" s="36"/>
      <c r="I160" s="36"/>
      <c r="J160" s="15"/>
    </row>
    <row r="161" spans="1:10" x14ac:dyDescent="0.25">
      <c r="A161" s="52">
        <v>43868</v>
      </c>
      <c r="B161" s="37">
        <v>88.065684605157003</v>
      </c>
      <c r="C161" s="37">
        <v>92.346709546051002</v>
      </c>
      <c r="D161" s="37">
        <v>91.081011098576695</v>
      </c>
      <c r="E161" s="15"/>
      <c r="F161" s="27"/>
      <c r="G161" s="36"/>
      <c r="H161" s="36"/>
      <c r="I161" s="36"/>
      <c r="J161" s="15"/>
    </row>
    <row r="162" spans="1:10" x14ac:dyDescent="0.25">
      <c r="A162" s="52">
        <v>43871</v>
      </c>
      <c r="B162" s="37">
        <v>87.137468042434193</v>
      </c>
      <c r="C162" s="37">
        <v>91.220727218082203</v>
      </c>
      <c r="D162" s="37">
        <v>90.1060626235558</v>
      </c>
      <c r="E162" s="15"/>
      <c r="F162" s="27"/>
      <c r="G162" s="36"/>
      <c r="H162" s="36"/>
      <c r="I162" s="36"/>
      <c r="J162" s="15"/>
    </row>
    <row r="163" spans="1:10" x14ac:dyDescent="0.25">
      <c r="A163" s="52">
        <v>43872</v>
      </c>
      <c r="B163" s="37">
        <v>87.7236613674322</v>
      </c>
      <c r="C163" s="37">
        <v>91.845791261759601</v>
      </c>
      <c r="D163" s="37">
        <v>90.704991709790207</v>
      </c>
      <c r="E163" s="15"/>
      <c r="F163" s="27"/>
      <c r="G163" s="36"/>
      <c r="H163" s="36"/>
      <c r="I163" s="36"/>
      <c r="J163" s="15"/>
    </row>
    <row r="164" spans="1:10" x14ac:dyDescent="0.25">
      <c r="A164" s="52">
        <v>43873</v>
      </c>
      <c r="B164" s="37">
        <v>87.835911064292304</v>
      </c>
      <c r="C164" s="37">
        <v>91.9750604963629</v>
      </c>
      <c r="D164" s="37">
        <v>90.828791609732406</v>
      </c>
      <c r="E164" s="15"/>
      <c r="F164" s="27"/>
      <c r="G164" s="36"/>
      <c r="H164" s="36"/>
      <c r="I164" s="36"/>
      <c r="J164" s="15"/>
    </row>
    <row r="165" spans="1:10" x14ac:dyDescent="0.25">
      <c r="A165" s="52">
        <v>43874</v>
      </c>
      <c r="B165" s="37">
        <v>87.656619242508896</v>
      </c>
      <c r="C165" s="37">
        <v>91.821553280111402</v>
      </c>
      <c r="D165" s="37">
        <v>90.664928524871399</v>
      </c>
      <c r="E165" s="15"/>
      <c r="F165" s="27"/>
      <c r="G165" s="36"/>
      <c r="H165" s="36"/>
      <c r="I165" s="36"/>
      <c r="J165" s="15"/>
    </row>
    <row r="166" spans="1:10" x14ac:dyDescent="0.25">
      <c r="A166" s="52">
        <v>43875</v>
      </c>
      <c r="B166" s="37">
        <v>87.460979649098604</v>
      </c>
      <c r="C166" s="37">
        <v>91.742533519282006</v>
      </c>
      <c r="D166" s="37">
        <v>90.609065227326894</v>
      </c>
      <c r="E166" s="15"/>
      <c r="F166" s="27"/>
      <c r="G166" s="36"/>
      <c r="H166" s="36"/>
      <c r="I166" s="36"/>
      <c r="J166" s="15"/>
    </row>
    <row r="167" spans="1:10" x14ac:dyDescent="0.25">
      <c r="A167" s="52">
        <v>43878</v>
      </c>
      <c r="B167" s="37">
        <v>87.039064545650007</v>
      </c>
      <c r="C167" s="37">
        <v>91.235112361726394</v>
      </c>
      <c r="D167" s="37">
        <v>90.188673531985799</v>
      </c>
      <c r="E167" s="15"/>
      <c r="F167" s="27"/>
      <c r="G167" s="36"/>
      <c r="H167" s="36"/>
      <c r="I167" s="36"/>
      <c r="J167" s="15"/>
    </row>
    <row r="168" spans="1:10" x14ac:dyDescent="0.25">
      <c r="A168" s="52">
        <v>43879</v>
      </c>
      <c r="B168" s="37">
        <v>85.439092563232407</v>
      </c>
      <c r="C168" s="37">
        <v>89.530571385752395</v>
      </c>
      <c r="D168" s="37">
        <v>88.609166938113006</v>
      </c>
      <c r="E168" s="15"/>
      <c r="F168" s="27"/>
      <c r="G168" s="36"/>
      <c r="H168" s="36"/>
      <c r="I168" s="36"/>
      <c r="J168" s="15"/>
    </row>
    <row r="169" spans="1:10" x14ac:dyDescent="0.25">
      <c r="A169" s="52">
        <v>43880</v>
      </c>
      <c r="B169" s="37">
        <v>84.706932522705799</v>
      </c>
      <c r="C169" s="37">
        <v>89.036944201448904</v>
      </c>
      <c r="D169" s="37">
        <v>88.159543093293905</v>
      </c>
      <c r="E169" s="15"/>
      <c r="F169" s="27"/>
      <c r="G169" s="36"/>
      <c r="H169" s="36"/>
      <c r="I169" s="36"/>
      <c r="J169" s="15"/>
    </row>
    <row r="170" spans="1:10" x14ac:dyDescent="0.25">
      <c r="A170" s="52">
        <v>43881</v>
      </c>
      <c r="B170" s="37">
        <v>84.614186747465297</v>
      </c>
      <c r="C170" s="37">
        <v>89.371743636904299</v>
      </c>
      <c r="D170" s="37">
        <v>88.334897169261197</v>
      </c>
      <c r="E170" s="15"/>
      <c r="F170" s="27"/>
      <c r="G170" s="36"/>
      <c r="H170" s="36"/>
      <c r="I170" s="36"/>
      <c r="J170" s="15"/>
    </row>
    <row r="171" spans="1:10" x14ac:dyDescent="0.25">
      <c r="A171" s="52">
        <v>43882</v>
      </c>
      <c r="B171" s="37">
        <v>84.612018718500593</v>
      </c>
      <c r="C171" s="37">
        <v>89.329179376829401</v>
      </c>
      <c r="D171" s="37">
        <v>88.217192152980701</v>
      </c>
      <c r="E171" s="15"/>
      <c r="F171" s="27"/>
      <c r="G171" s="36"/>
      <c r="H171" s="36"/>
      <c r="I171" s="36"/>
      <c r="J171" s="15"/>
    </row>
    <row r="172" spans="1:10" x14ac:dyDescent="0.25">
      <c r="A172" s="52">
        <v>43885</v>
      </c>
      <c r="B172" s="37">
        <v>82.704157445696197</v>
      </c>
      <c r="C172" s="37">
        <v>87.289247794891693</v>
      </c>
      <c r="D172" s="37">
        <v>86.307940701954095</v>
      </c>
      <c r="E172" s="15"/>
      <c r="F172" s="27"/>
      <c r="G172" s="36"/>
      <c r="H172" s="36"/>
      <c r="I172" s="36"/>
      <c r="J172" s="15"/>
    </row>
    <row r="173" spans="1:10" x14ac:dyDescent="0.25">
      <c r="A173" s="52">
        <v>43886</v>
      </c>
      <c r="B173" s="37">
        <v>81.471945705940001</v>
      </c>
      <c r="C173" s="37">
        <v>85.966799877001904</v>
      </c>
      <c r="D173" s="37">
        <v>85.072154494817397</v>
      </c>
      <c r="E173" s="15"/>
      <c r="F173" s="27"/>
      <c r="G173" s="36"/>
      <c r="H173" s="36"/>
      <c r="I173" s="36"/>
      <c r="J173" s="15"/>
    </row>
    <row r="174" spans="1:10" x14ac:dyDescent="0.25">
      <c r="A174" s="52">
        <v>43887</v>
      </c>
      <c r="B174" s="37">
        <v>80.397616502479707</v>
      </c>
      <c r="C174" s="37">
        <v>84.692039695102693</v>
      </c>
      <c r="D174" s="37">
        <v>83.859893762623003</v>
      </c>
      <c r="E174" s="15"/>
      <c r="F174" s="27"/>
      <c r="G174" s="36"/>
      <c r="H174" s="36"/>
      <c r="I174" s="36"/>
      <c r="J174" s="15"/>
    </row>
    <row r="175" spans="1:10" x14ac:dyDescent="0.25">
      <c r="A175" s="52">
        <v>43888</v>
      </c>
      <c r="B175" s="37">
        <v>79.784777268534498</v>
      </c>
      <c r="C175" s="37">
        <v>83.986379436682896</v>
      </c>
      <c r="D175" s="37">
        <v>83.0652296199696</v>
      </c>
      <c r="E175" s="15"/>
      <c r="F175" s="27"/>
      <c r="G175" s="36"/>
      <c r="H175" s="36"/>
      <c r="I175" s="36"/>
      <c r="J175" s="15"/>
    </row>
    <row r="176" spans="1:10" x14ac:dyDescent="0.25">
      <c r="A176" s="52">
        <v>43889</v>
      </c>
      <c r="B176" s="37">
        <v>77.2631678573089</v>
      </c>
      <c r="C176" s="37">
        <v>81.242561107152099</v>
      </c>
      <c r="D176" s="37">
        <v>80.555845634080498</v>
      </c>
      <c r="E176" s="15"/>
      <c r="F176" s="27"/>
      <c r="G176" s="36"/>
      <c r="H176" s="36"/>
      <c r="I176" s="36"/>
      <c r="J176" s="15"/>
    </row>
    <row r="177" spans="1:10" x14ac:dyDescent="0.25">
      <c r="A177" s="52">
        <v>43892</v>
      </c>
      <c r="B177" s="37">
        <v>79.631660226616106</v>
      </c>
      <c r="C177" s="37">
        <v>84.4027603711002</v>
      </c>
      <c r="D177" s="37">
        <v>83.317216183175304</v>
      </c>
      <c r="E177" s="15"/>
      <c r="F177" s="27"/>
      <c r="G177" s="36"/>
      <c r="H177" s="36"/>
      <c r="I177" s="36"/>
      <c r="J177" s="15"/>
    </row>
    <row r="178" spans="1:10" x14ac:dyDescent="0.25">
      <c r="A178" s="52">
        <v>43893</v>
      </c>
      <c r="B178" s="37">
        <v>79.846165840979694</v>
      </c>
      <c r="C178" s="37">
        <v>84.512915099970996</v>
      </c>
      <c r="D178" s="37">
        <v>83.412443889188594</v>
      </c>
      <c r="E178" s="15"/>
      <c r="F178" s="27"/>
      <c r="G178" s="36"/>
      <c r="H178" s="36"/>
      <c r="I178" s="36"/>
      <c r="J178" s="15"/>
    </row>
    <row r="179" spans="1:10" x14ac:dyDescent="0.25">
      <c r="A179" s="52">
        <v>43894</v>
      </c>
      <c r="B179" s="37">
        <v>81.183560337172807</v>
      </c>
      <c r="C179" s="37">
        <v>86.0146846696734</v>
      </c>
      <c r="D179" s="37">
        <v>84.631614744430394</v>
      </c>
      <c r="E179" s="15"/>
      <c r="F179" s="27"/>
      <c r="G179" s="36"/>
      <c r="H179" s="36"/>
      <c r="I179" s="36"/>
      <c r="J179" s="15"/>
    </row>
    <row r="180" spans="1:10" x14ac:dyDescent="0.25">
      <c r="A180" s="52">
        <v>43895</v>
      </c>
      <c r="B180" s="37">
        <v>80.404216482769698</v>
      </c>
      <c r="C180" s="37">
        <v>85.187834503711201</v>
      </c>
      <c r="D180" s="37">
        <v>83.8706083354773</v>
      </c>
      <c r="E180" s="15"/>
      <c r="F180" s="27"/>
      <c r="G180" s="36"/>
      <c r="H180" s="36"/>
      <c r="I180" s="36"/>
      <c r="J180" s="15"/>
    </row>
    <row r="181" spans="1:10" x14ac:dyDescent="0.25">
      <c r="A181" s="52">
        <v>43896</v>
      </c>
      <c r="B181" s="37">
        <v>78.643852053792202</v>
      </c>
      <c r="C181" s="37">
        <v>83.331756879226305</v>
      </c>
      <c r="D181" s="37">
        <v>82.146649114438304</v>
      </c>
      <c r="E181" s="15"/>
      <c r="F181" s="27"/>
      <c r="G181" s="36"/>
      <c r="H181" s="36"/>
      <c r="I181" s="36"/>
      <c r="J181" s="15"/>
    </row>
    <row r="182" spans="1:10" x14ac:dyDescent="0.25">
      <c r="A182" s="52">
        <v>43899</v>
      </c>
      <c r="B182" s="37">
        <v>75.426897400640897</v>
      </c>
      <c r="C182" s="37">
        <v>79.528167293290593</v>
      </c>
      <c r="D182" s="37">
        <v>78.566467812983305</v>
      </c>
      <c r="E182" s="15"/>
      <c r="F182" s="27"/>
      <c r="G182" s="36"/>
      <c r="H182" s="36"/>
      <c r="I182" s="36"/>
      <c r="J182" s="15"/>
    </row>
    <row r="183" spans="1:10" x14ac:dyDescent="0.25">
      <c r="A183" s="52">
        <v>43900</v>
      </c>
      <c r="B183" s="37">
        <v>76.2196621878538</v>
      </c>
      <c r="C183" s="37">
        <v>80.216683613485699</v>
      </c>
      <c r="D183" s="37">
        <v>79.154992893803893</v>
      </c>
      <c r="E183" s="15"/>
      <c r="F183" s="27"/>
      <c r="G183" s="36"/>
      <c r="H183" s="36"/>
      <c r="I183" s="36"/>
      <c r="J183" s="15"/>
    </row>
    <row r="184" spans="1:10" x14ac:dyDescent="0.25">
      <c r="A184" s="52">
        <v>43901</v>
      </c>
      <c r="B184" s="37">
        <v>74.497309142723694</v>
      </c>
      <c r="C184" s="37">
        <v>78.397652659797998</v>
      </c>
      <c r="D184" s="37">
        <v>77.406421212479501</v>
      </c>
      <c r="E184" s="15"/>
      <c r="F184" s="27"/>
      <c r="G184" s="36"/>
      <c r="H184" s="36"/>
      <c r="I184" s="36"/>
      <c r="J184" s="15"/>
    </row>
    <row r="185" spans="1:10" x14ac:dyDescent="0.25">
      <c r="A185" s="52">
        <v>43902</v>
      </c>
      <c r="B185" s="37">
        <v>69.866307663382003</v>
      </c>
      <c r="C185" s="37">
        <v>73.447783899609902</v>
      </c>
      <c r="D185" s="37">
        <v>72.670036580995699</v>
      </c>
      <c r="E185" s="15"/>
      <c r="F185" s="27"/>
      <c r="G185" s="36"/>
      <c r="H185" s="36"/>
      <c r="I185" s="36"/>
      <c r="J185" s="15"/>
    </row>
    <row r="186" spans="1:10" x14ac:dyDescent="0.25">
      <c r="A186" s="52">
        <v>43903</v>
      </c>
      <c r="B186" s="37">
        <v>70.393855806207299</v>
      </c>
      <c r="C186" s="37">
        <v>74.120732735842495</v>
      </c>
      <c r="D186" s="37">
        <v>73.202465438633197</v>
      </c>
      <c r="E186" s="15"/>
      <c r="F186" s="27"/>
      <c r="G186" s="36"/>
      <c r="H186" s="36"/>
      <c r="I186" s="36"/>
      <c r="J186" s="15"/>
    </row>
    <row r="187" spans="1:10" x14ac:dyDescent="0.25">
      <c r="A187" s="52">
        <v>43906</v>
      </c>
      <c r="B187" s="37">
        <v>61.129292905738097</v>
      </c>
      <c r="C187" s="37">
        <v>63.547258152219001</v>
      </c>
      <c r="D187" s="37">
        <v>63.639359905209901</v>
      </c>
      <c r="E187" s="15"/>
      <c r="F187" s="27"/>
      <c r="G187" s="36"/>
      <c r="H187" s="36"/>
      <c r="I187" s="36"/>
      <c r="J187" s="15"/>
    </row>
    <row r="188" spans="1:10" x14ac:dyDescent="0.25">
      <c r="A188" s="52">
        <v>43907</v>
      </c>
      <c r="B188" s="37">
        <v>61.499538043106398</v>
      </c>
      <c r="C188" s="37">
        <v>64.474410209106296</v>
      </c>
      <c r="D188" s="37">
        <v>64.276100563351093</v>
      </c>
      <c r="E188" s="15"/>
      <c r="F188" s="27"/>
      <c r="G188" s="36"/>
      <c r="H188" s="36"/>
      <c r="I188" s="36"/>
      <c r="J188" s="15"/>
    </row>
    <row r="189" spans="1:10" x14ac:dyDescent="0.25">
      <c r="A189" s="52">
        <v>43908</v>
      </c>
      <c r="B189" s="37">
        <v>54.522825175256003</v>
      </c>
      <c r="C189" s="37">
        <v>56.672933071560699</v>
      </c>
      <c r="D189" s="37">
        <v>57.012746071268303</v>
      </c>
      <c r="E189" s="15"/>
      <c r="F189" s="27"/>
      <c r="G189" s="36"/>
      <c r="H189" s="36"/>
      <c r="I189" s="36"/>
      <c r="J189" s="15"/>
    </row>
    <row r="190" spans="1:10" x14ac:dyDescent="0.25">
      <c r="A190" s="52">
        <v>43909</v>
      </c>
      <c r="B190" s="37">
        <v>57.488434399652803</v>
      </c>
      <c r="C190" s="37">
        <v>60.717917188769199</v>
      </c>
      <c r="D190" s="37">
        <v>60.444825579586897</v>
      </c>
      <c r="E190" s="15"/>
      <c r="F190" s="27"/>
      <c r="G190" s="36"/>
      <c r="H190" s="36"/>
      <c r="I190" s="36"/>
      <c r="J190" s="15"/>
    </row>
    <row r="191" spans="1:10" x14ac:dyDescent="0.25">
      <c r="A191" s="52">
        <v>43910</v>
      </c>
      <c r="B191" s="37">
        <v>58.289575283241</v>
      </c>
      <c r="C191" s="37">
        <v>60.613871219451497</v>
      </c>
      <c r="D191" s="37">
        <v>60.477939820615603</v>
      </c>
      <c r="E191" s="15"/>
      <c r="F191" s="27"/>
      <c r="G191" s="36"/>
      <c r="H191" s="36"/>
      <c r="I191" s="36"/>
      <c r="J191" s="15"/>
    </row>
    <row r="192" spans="1:10" x14ac:dyDescent="0.25">
      <c r="A192" s="52">
        <v>43913</v>
      </c>
      <c r="B192" s="37">
        <v>54.834992153453598</v>
      </c>
      <c r="C192" s="37">
        <v>57.085569927527096</v>
      </c>
      <c r="D192" s="37">
        <v>57.341947435692397</v>
      </c>
      <c r="E192" s="15"/>
      <c r="F192" s="27"/>
      <c r="G192" s="36"/>
      <c r="H192" s="36"/>
      <c r="I192" s="36"/>
      <c r="J192" s="15"/>
    </row>
    <row r="193" spans="1:10" x14ac:dyDescent="0.25">
      <c r="A193" s="52">
        <v>43914</v>
      </c>
      <c r="B193" s="37">
        <v>54.746152999519801</v>
      </c>
      <c r="C193" s="37">
        <v>57.028423467068897</v>
      </c>
      <c r="D193" s="37">
        <v>57.381078918639098</v>
      </c>
      <c r="E193" s="15"/>
      <c r="F193" s="27"/>
      <c r="G193" s="36"/>
      <c r="H193" s="36"/>
      <c r="I193" s="36"/>
      <c r="J193" s="15"/>
    </row>
    <row r="194" spans="1:10" x14ac:dyDescent="0.25">
      <c r="A194" s="52">
        <v>43915</v>
      </c>
      <c r="B194" s="37">
        <v>57.947301888139897</v>
      </c>
      <c r="C194" s="37">
        <v>61.550876114342799</v>
      </c>
      <c r="D194" s="37">
        <v>61.0716669041431</v>
      </c>
      <c r="E194" s="15"/>
      <c r="F194" s="27"/>
      <c r="G194" s="36"/>
      <c r="H194" s="36"/>
      <c r="I194" s="36"/>
      <c r="J194" s="15"/>
    </row>
    <row r="195" spans="1:10" x14ac:dyDescent="0.25">
      <c r="A195" s="52">
        <v>43916</v>
      </c>
      <c r="B195" s="37">
        <v>59.719899003277497</v>
      </c>
      <c r="C195" s="37">
        <v>63.3259634104325</v>
      </c>
      <c r="D195" s="37">
        <v>62.773187635873903</v>
      </c>
      <c r="E195" s="15"/>
      <c r="F195" s="27"/>
      <c r="G195" s="36"/>
      <c r="H195" s="36"/>
      <c r="I195" s="36"/>
      <c r="J195" s="15"/>
    </row>
    <row r="196" spans="1:10" x14ac:dyDescent="0.25">
      <c r="A196" s="52">
        <v>43917</v>
      </c>
      <c r="B196" s="37">
        <v>60.192967081035</v>
      </c>
      <c r="C196" s="37">
        <v>63.666871605673798</v>
      </c>
      <c r="D196" s="37">
        <v>63.058133156562697</v>
      </c>
      <c r="E196" s="15"/>
      <c r="F196" s="27"/>
      <c r="G196" s="36"/>
      <c r="H196" s="36"/>
      <c r="I196" s="36"/>
      <c r="J196" s="15"/>
    </row>
    <row r="197" spans="1:10" x14ac:dyDescent="0.25">
      <c r="A197" s="52">
        <v>43920</v>
      </c>
      <c r="B197" s="37">
        <v>61.344015323033098</v>
      </c>
      <c r="C197" s="37">
        <v>65.350721621769495</v>
      </c>
      <c r="D197" s="37">
        <v>64.646063889144003</v>
      </c>
      <c r="E197" s="15"/>
      <c r="F197" s="27"/>
      <c r="G197" s="36"/>
      <c r="H197" s="36"/>
      <c r="I197" s="36"/>
      <c r="J197" s="15"/>
    </row>
    <row r="198" spans="1:10" x14ac:dyDescent="0.25">
      <c r="A198" s="52">
        <v>43921</v>
      </c>
      <c r="B198" s="37">
        <v>64.058208240894601</v>
      </c>
      <c r="C198" s="37">
        <v>68.725712754298002</v>
      </c>
      <c r="D198" s="37">
        <v>67.919327031704597</v>
      </c>
      <c r="E198" s="15"/>
      <c r="F198" s="27"/>
      <c r="G198" s="36"/>
      <c r="H198" s="36"/>
      <c r="I198" s="36"/>
      <c r="J198" s="15"/>
    </row>
    <row r="199" spans="1:10" x14ac:dyDescent="0.25">
      <c r="A199" s="52">
        <v>43922</v>
      </c>
      <c r="B199" s="37">
        <v>63.305472772161004</v>
      </c>
      <c r="C199" s="37">
        <v>67.422773455618895</v>
      </c>
      <c r="D199" s="37">
        <v>66.7083473898238</v>
      </c>
      <c r="E199" s="15"/>
      <c r="F199" s="27"/>
      <c r="G199" s="36"/>
      <c r="H199" s="36"/>
      <c r="I199" s="36"/>
      <c r="J199" s="15"/>
    </row>
    <row r="200" spans="1:10" x14ac:dyDescent="0.25">
      <c r="A200" s="52">
        <v>43923</v>
      </c>
      <c r="B200" s="37">
        <v>65.559868450742201</v>
      </c>
      <c r="C200" s="37">
        <v>70.139792065718197</v>
      </c>
      <c r="D200" s="37">
        <v>69.182598446961507</v>
      </c>
      <c r="E200" s="15"/>
      <c r="F200" s="27"/>
      <c r="G200" s="36"/>
      <c r="H200" s="36"/>
      <c r="I200" s="36"/>
      <c r="J200" s="15"/>
    </row>
    <row r="201" spans="1:10" x14ac:dyDescent="0.25">
      <c r="A201" s="52">
        <v>43924</v>
      </c>
      <c r="B201" s="37">
        <v>67.353512123460007</v>
      </c>
      <c r="C201" s="37">
        <v>72.415403532795594</v>
      </c>
      <c r="D201" s="37">
        <v>71.016382038244004</v>
      </c>
      <c r="E201" s="15"/>
      <c r="F201" s="27"/>
      <c r="G201" s="36"/>
      <c r="H201" s="36"/>
      <c r="I201" s="36"/>
      <c r="J201" s="15"/>
    </row>
    <row r="202" spans="1:10" x14ac:dyDescent="0.25">
      <c r="A202" s="52">
        <v>43927</v>
      </c>
      <c r="B202" s="37">
        <v>68.584669033763902</v>
      </c>
      <c r="C202" s="37">
        <v>73.860223698778995</v>
      </c>
      <c r="D202" s="37">
        <v>72.394175154622602</v>
      </c>
      <c r="E202" s="15"/>
      <c r="F202" s="27"/>
      <c r="G202" s="36"/>
      <c r="H202" s="36"/>
      <c r="I202" s="36"/>
      <c r="J202" s="15"/>
    </row>
    <row r="203" spans="1:10" x14ac:dyDescent="0.25">
      <c r="A203" s="52">
        <v>43928</v>
      </c>
      <c r="B203" s="37">
        <v>68.205960245104507</v>
      </c>
      <c r="C203" s="37">
        <v>73.128749004797996</v>
      </c>
      <c r="D203" s="37">
        <v>71.825604024343207</v>
      </c>
      <c r="E203" s="15"/>
      <c r="F203" s="27"/>
      <c r="G203" s="36"/>
      <c r="H203" s="36"/>
      <c r="I203" s="36"/>
      <c r="J203" s="15"/>
    </row>
    <row r="204" spans="1:10" x14ac:dyDescent="0.25">
      <c r="A204" s="52">
        <v>43929</v>
      </c>
      <c r="B204" s="37">
        <v>69.714783288887702</v>
      </c>
      <c r="C204" s="37">
        <v>74.083686064928798</v>
      </c>
      <c r="D204" s="37">
        <v>72.960805238923101</v>
      </c>
      <c r="E204" s="15"/>
      <c r="F204" s="27"/>
      <c r="G204" s="36"/>
      <c r="H204" s="36"/>
      <c r="I204" s="36"/>
      <c r="J204" s="15"/>
    </row>
    <row r="205" spans="1:10" x14ac:dyDescent="0.25">
      <c r="A205" s="52">
        <v>43930</v>
      </c>
      <c r="B205" s="37">
        <v>71.017806188319796</v>
      </c>
      <c r="C205" s="37">
        <v>75.310364397359095</v>
      </c>
      <c r="D205" s="37">
        <v>74.252066534361802</v>
      </c>
      <c r="E205" s="15"/>
      <c r="F205" s="27"/>
      <c r="G205" s="36"/>
      <c r="H205" s="36"/>
      <c r="I205" s="36"/>
      <c r="J205" s="15"/>
    </row>
    <row r="206" spans="1:10" x14ac:dyDescent="0.25">
      <c r="A206" s="52">
        <v>43931</v>
      </c>
      <c r="B206" s="37">
        <v>71.010005453485107</v>
      </c>
      <c r="C206" s="37"/>
      <c r="D206" s="37"/>
      <c r="E206" s="15"/>
      <c r="F206" s="27"/>
      <c r="G206" s="36"/>
      <c r="H206" s="36"/>
      <c r="I206" s="36"/>
      <c r="J206" s="15"/>
    </row>
    <row r="207" spans="1:10" x14ac:dyDescent="0.25">
      <c r="A207" s="52">
        <v>43934</v>
      </c>
      <c r="B207" s="37">
        <v>71.592925888486207</v>
      </c>
      <c r="C207" s="37">
        <v>76.056027178070494</v>
      </c>
      <c r="D207" s="37">
        <v>74.914700743160196</v>
      </c>
      <c r="E207" s="15"/>
      <c r="F207" s="27"/>
      <c r="G207" s="36"/>
      <c r="H207" s="36"/>
      <c r="I207" s="36"/>
      <c r="J207" s="15"/>
    </row>
    <row r="208" spans="1:10" x14ac:dyDescent="0.25">
      <c r="A208" s="52">
        <v>43935</v>
      </c>
      <c r="B208" s="37">
        <v>72.762131372583099</v>
      </c>
      <c r="C208" s="37">
        <v>77.253541109967003</v>
      </c>
      <c r="D208" s="37">
        <v>76.068846564623499</v>
      </c>
      <c r="E208" s="15"/>
      <c r="F208" s="27"/>
      <c r="G208" s="36"/>
      <c r="H208" s="36"/>
      <c r="I208" s="36"/>
      <c r="J208" s="15"/>
    </row>
    <row r="209" spans="1:10" x14ac:dyDescent="0.25">
      <c r="A209" s="52">
        <v>43936</v>
      </c>
      <c r="B209" s="37">
        <v>71.542173165595202</v>
      </c>
      <c r="C209" s="37">
        <v>75.955134116811706</v>
      </c>
      <c r="D209" s="37">
        <v>74.901501631946303</v>
      </c>
      <c r="E209" s="15"/>
      <c r="F209" s="27"/>
      <c r="G209" s="36"/>
      <c r="H209" s="36"/>
      <c r="I209" s="36"/>
      <c r="J209" s="15"/>
    </row>
    <row r="210" spans="1:10" x14ac:dyDescent="0.25">
      <c r="A210" s="52">
        <v>43937</v>
      </c>
      <c r="B210" s="37">
        <v>70.781119970488405</v>
      </c>
      <c r="C210" s="37">
        <v>74.919994955300396</v>
      </c>
      <c r="D210" s="37">
        <v>73.965723460773006</v>
      </c>
      <c r="E210" s="15"/>
      <c r="F210" s="27"/>
      <c r="G210" s="36"/>
      <c r="H210" s="36"/>
      <c r="I210" s="36"/>
      <c r="J210" s="15"/>
    </row>
    <row r="211" spans="1:10" x14ac:dyDescent="0.25">
      <c r="A211" s="52">
        <v>43938</v>
      </c>
      <c r="B211" s="37">
        <v>70.987249488593093</v>
      </c>
      <c r="C211" s="37">
        <v>75.264647228992501</v>
      </c>
      <c r="D211" s="37">
        <v>74.365190682583503</v>
      </c>
      <c r="E211" s="15"/>
      <c r="F211" s="27"/>
      <c r="G211" s="36"/>
      <c r="H211" s="36"/>
      <c r="I211" s="36"/>
      <c r="J211" s="15"/>
    </row>
    <row r="212" spans="1:10" x14ac:dyDescent="0.25">
      <c r="A212" s="52">
        <v>43941</v>
      </c>
      <c r="B212" s="37">
        <v>70.030498329782901</v>
      </c>
      <c r="C212" s="37">
        <v>73.861603096127496</v>
      </c>
      <c r="D212" s="37">
        <v>73.118068768177196</v>
      </c>
      <c r="E212" s="15"/>
      <c r="F212" s="27"/>
      <c r="G212" s="36"/>
      <c r="H212" s="36"/>
      <c r="I212" s="36"/>
      <c r="J212" s="15"/>
    </row>
    <row r="213" spans="1:10" x14ac:dyDescent="0.25">
      <c r="A213" s="52">
        <v>43942</v>
      </c>
      <c r="B213" s="37">
        <v>68.118584510637405</v>
      </c>
      <c r="C213" s="37">
        <v>72.000007882248596</v>
      </c>
      <c r="D213" s="37">
        <v>71.372059267130695</v>
      </c>
      <c r="E213" s="15"/>
      <c r="F213" s="27"/>
      <c r="G213" s="36"/>
      <c r="H213" s="36"/>
      <c r="I213" s="36"/>
      <c r="J213" s="15"/>
    </row>
    <row r="214" spans="1:10" x14ac:dyDescent="0.25">
      <c r="A214" s="52">
        <v>43943</v>
      </c>
      <c r="B214" s="37">
        <v>68.379773624474197</v>
      </c>
      <c r="C214" s="37">
        <v>72.478264639270506</v>
      </c>
      <c r="D214" s="37">
        <v>71.809842732618606</v>
      </c>
      <c r="E214" s="15"/>
      <c r="F214" s="27"/>
      <c r="G214" s="36"/>
      <c r="H214" s="36"/>
      <c r="I214" s="36"/>
      <c r="J214" s="15"/>
    </row>
    <row r="215" spans="1:10" x14ac:dyDescent="0.25">
      <c r="A215" s="52">
        <v>43944</v>
      </c>
      <c r="B215" s="37">
        <v>69.567057134350804</v>
      </c>
      <c r="C215" s="37">
        <v>73.873426501755603</v>
      </c>
      <c r="D215" s="37">
        <v>73.029557080473793</v>
      </c>
      <c r="E215" s="15"/>
      <c r="F215" s="27"/>
      <c r="G215" s="36"/>
      <c r="H215" s="36"/>
      <c r="I215" s="36"/>
      <c r="J215" s="15"/>
    </row>
    <row r="216" spans="1:10" x14ac:dyDescent="0.25">
      <c r="A216" s="52">
        <v>43945</v>
      </c>
      <c r="B216" s="37">
        <v>68.527162066893695</v>
      </c>
      <c r="C216" s="37">
        <v>72.502699677599594</v>
      </c>
      <c r="D216" s="37">
        <v>71.743808355182395</v>
      </c>
      <c r="E216" s="15"/>
      <c r="F216" s="27"/>
      <c r="G216" s="36"/>
      <c r="H216" s="36"/>
      <c r="I216" s="36"/>
      <c r="J216" s="15"/>
    </row>
    <row r="217" spans="1:10" x14ac:dyDescent="0.25">
      <c r="A217" s="52">
        <v>43948</v>
      </c>
      <c r="B217" s="37">
        <v>70.836500601260894</v>
      </c>
      <c r="C217" s="37">
        <v>75.112322353292299</v>
      </c>
      <c r="D217" s="37">
        <v>73.990995876840302</v>
      </c>
      <c r="E217" s="15"/>
      <c r="F217" s="27"/>
      <c r="G217" s="36"/>
      <c r="H217" s="36"/>
      <c r="I217" s="36"/>
      <c r="J217" s="15"/>
    </row>
    <row r="218" spans="1:10" x14ac:dyDescent="0.25">
      <c r="A218" s="52">
        <v>43949</v>
      </c>
      <c r="B218" s="37">
        <v>72.283501466852599</v>
      </c>
      <c r="C218" s="37">
        <v>76.868886313983197</v>
      </c>
      <c r="D218" s="37">
        <v>75.574501025024801</v>
      </c>
      <c r="E218" s="15"/>
      <c r="F218" s="27"/>
      <c r="G218" s="36"/>
      <c r="H218" s="36"/>
      <c r="I218" s="36"/>
      <c r="J218" s="15"/>
    </row>
    <row r="219" spans="1:10" x14ac:dyDescent="0.25">
      <c r="A219" s="52">
        <v>43950</v>
      </c>
      <c r="B219" s="37">
        <v>74.455503708217293</v>
      </c>
      <c r="C219" s="37">
        <v>79.098583556013196</v>
      </c>
      <c r="D219" s="37">
        <v>77.582241139258301</v>
      </c>
      <c r="E219" s="15"/>
      <c r="F219" s="27"/>
      <c r="G219" s="36"/>
      <c r="H219" s="36"/>
      <c r="I219" s="36"/>
      <c r="J219" s="15"/>
    </row>
    <row r="220" spans="1:10" x14ac:dyDescent="0.25">
      <c r="A220" s="52">
        <v>43951</v>
      </c>
      <c r="B220" s="37">
        <v>73.636630849796305</v>
      </c>
      <c r="C220" s="37">
        <v>78.379326381138497</v>
      </c>
      <c r="D220" s="37">
        <v>76.875273444806197</v>
      </c>
      <c r="E220" s="15"/>
      <c r="F220" s="27"/>
      <c r="G220" s="36"/>
      <c r="H220" s="36"/>
      <c r="I220" s="36"/>
      <c r="J220" s="15"/>
    </row>
    <row r="221" spans="1:10" x14ac:dyDescent="0.25">
      <c r="A221" s="52">
        <v>43952</v>
      </c>
      <c r="B221" s="37">
        <v>73.628538265009396</v>
      </c>
      <c r="C221" s="37"/>
      <c r="D221" s="37"/>
      <c r="E221" s="15"/>
      <c r="F221" s="27"/>
      <c r="G221" s="36"/>
      <c r="H221" s="36"/>
      <c r="I221" s="36"/>
      <c r="J221" s="15"/>
    </row>
    <row r="222" spans="1:10" x14ac:dyDescent="0.25">
      <c r="A222" s="52">
        <v>43955</v>
      </c>
      <c r="B222" s="37">
        <v>71.423636184772505</v>
      </c>
      <c r="C222" s="37">
        <v>75.927152056829101</v>
      </c>
      <c r="D222" s="37">
        <v>74.884925100952401</v>
      </c>
      <c r="E222" s="15"/>
      <c r="F222" s="27"/>
      <c r="G222" s="36"/>
      <c r="H222" s="36"/>
      <c r="I222" s="36"/>
      <c r="J222" s="15"/>
    </row>
    <row r="223" spans="1:10" x14ac:dyDescent="0.25">
      <c r="A223" s="52">
        <v>43956</v>
      </c>
      <c r="B223" s="37">
        <v>72.832863315823502</v>
      </c>
      <c r="C223" s="37">
        <v>77.2994553350145</v>
      </c>
      <c r="D223" s="37">
        <v>76.159493402577894</v>
      </c>
      <c r="E223" s="15"/>
      <c r="F223" s="27"/>
      <c r="G223" s="36"/>
      <c r="H223" s="36"/>
      <c r="I223" s="36"/>
      <c r="J223" s="15"/>
    </row>
    <row r="224" spans="1:10" x14ac:dyDescent="0.25">
      <c r="A224" s="52">
        <v>43957</v>
      </c>
      <c r="B224" s="37">
        <v>73.635880378191402</v>
      </c>
      <c r="C224" s="37">
        <v>78.131428976776107</v>
      </c>
      <c r="D224" s="37">
        <v>76.892936961492495</v>
      </c>
      <c r="E224" s="15"/>
      <c r="F224" s="27"/>
      <c r="G224" s="36"/>
      <c r="H224" s="36"/>
      <c r="I224" s="36"/>
      <c r="J224" s="15"/>
    </row>
    <row r="225" spans="1:10" x14ac:dyDescent="0.25">
      <c r="A225" s="52">
        <v>43958</v>
      </c>
      <c r="B225" s="37">
        <v>73.991353734047195</v>
      </c>
      <c r="C225" s="37">
        <v>78.831768702599206</v>
      </c>
      <c r="D225" s="37">
        <v>77.534336129319897</v>
      </c>
      <c r="E225" s="15"/>
      <c r="F225" s="27"/>
      <c r="G225" s="36"/>
      <c r="H225" s="36"/>
      <c r="I225" s="36"/>
      <c r="J225" s="15"/>
    </row>
    <row r="226" spans="1:10" x14ac:dyDescent="0.25">
      <c r="A226" s="52">
        <v>43959</v>
      </c>
      <c r="B226" s="37">
        <v>71.252749644452706</v>
      </c>
      <c r="C226" s="37">
        <v>75.241000417736402</v>
      </c>
      <c r="D226" s="37">
        <v>74.404904479160905</v>
      </c>
      <c r="E226" s="15"/>
      <c r="F226" s="27"/>
      <c r="G226" s="36"/>
      <c r="H226" s="36"/>
      <c r="I226" s="36"/>
      <c r="J226" s="15"/>
    </row>
    <row r="227" spans="1:10" x14ac:dyDescent="0.25">
      <c r="A227" s="52">
        <v>43962</v>
      </c>
      <c r="B227" s="37">
        <v>70.955000058398596</v>
      </c>
      <c r="C227" s="37">
        <v>75.113110580365202</v>
      </c>
      <c r="D227" s="37">
        <v>74.324545183917493</v>
      </c>
      <c r="E227" s="15"/>
      <c r="F227" s="27"/>
      <c r="G227" s="36"/>
      <c r="H227" s="36"/>
      <c r="I227" s="36"/>
      <c r="J227" s="15"/>
    </row>
    <row r="228" spans="1:10" x14ac:dyDescent="0.25">
      <c r="A228" s="52">
        <v>43963</v>
      </c>
      <c r="B228" s="37">
        <v>69.8012834732654</v>
      </c>
      <c r="C228" s="37">
        <v>73.586511858855403</v>
      </c>
      <c r="D228" s="37">
        <v>72.998228601645707</v>
      </c>
      <c r="E228" s="15"/>
      <c r="F228" s="27"/>
      <c r="G228" s="36"/>
      <c r="H228" s="36"/>
      <c r="I228" s="36"/>
      <c r="J228" s="15"/>
    </row>
    <row r="229" spans="1:10" x14ac:dyDescent="0.25">
      <c r="A229" s="52">
        <v>43964</v>
      </c>
      <c r="B229" s="37">
        <v>67.602510244003497</v>
      </c>
      <c r="C229" s="37">
        <v>71.036203267984106</v>
      </c>
      <c r="D229" s="37">
        <v>70.474209130508797</v>
      </c>
      <c r="E229" s="15"/>
      <c r="F229" s="27"/>
      <c r="G229" s="36"/>
      <c r="H229" s="36"/>
      <c r="I229" s="36"/>
      <c r="J229" s="15"/>
    </row>
    <row r="230" spans="1:10" x14ac:dyDescent="0.25">
      <c r="A230" s="52">
        <v>43965</v>
      </c>
      <c r="B230" s="37">
        <v>68.3283746622037</v>
      </c>
      <c r="C230" s="37">
        <v>71.785610127146398</v>
      </c>
      <c r="D230" s="37">
        <v>71.046701173298104</v>
      </c>
      <c r="E230" s="15"/>
      <c r="F230" s="27"/>
      <c r="G230" s="36"/>
      <c r="H230" s="36"/>
      <c r="I230" s="36"/>
      <c r="J230" s="15"/>
    </row>
    <row r="231" spans="1:10" x14ac:dyDescent="0.25">
      <c r="A231" s="52">
        <v>43966</v>
      </c>
      <c r="B231" s="37">
        <v>67.917520675575403</v>
      </c>
      <c r="C231" s="37">
        <v>71.397999479668201</v>
      </c>
      <c r="D231" s="37">
        <v>70.694673110498101</v>
      </c>
      <c r="E231" s="15"/>
      <c r="F231" s="27"/>
      <c r="G231" s="36"/>
      <c r="H231" s="36"/>
      <c r="I231" s="36"/>
      <c r="J231" s="15"/>
    </row>
    <row r="232" spans="1:10" x14ac:dyDescent="0.25">
      <c r="A232" s="52">
        <v>43969</v>
      </c>
      <c r="B232" s="37">
        <v>70.216752859763801</v>
      </c>
      <c r="C232" s="37">
        <v>74.152852987754201</v>
      </c>
      <c r="D232" s="37">
        <v>73.302235191920801</v>
      </c>
      <c r="E232" s="15"/>
      <c r="F232" s="27"/>
      <c r="G232" s="36"/>
      <c r="H232" s="36"/>
      <c r="I232" s="36"/>
      <c r="J232" s="15"/>
    </row>
    <row r="233" spans="1:10" x14ac:dyDescent="0.25">
      <c r="A233" s="52">
        <v>43970</v>
      </c>
      <c r="B233" s="37">
        <v>69.766999431420103</v>
      </c>
      <c r="C233" s="37">
        <v>73.499412770848707</v>
      </c>
      <c r="D233" s="37">
        <v>72.805676860152701</v>
      </c>
      <c r="E233" s="15"/>
      <c r="F233" s="27"/>
      <c r="G233" s="36"/>
      <c r="H233" s="36"/>
      <c r="I233" s="36"/>
      <c r="J233" s="15"/>
    </row>
    <row r="234" spans="1:10" x14ac:dyDescent="0.25">
      <c r="A234" s="52">
        <v>43971</v>
      </c>
      <c r="B234" s="37">
        <v>70.413897565682404</v>
      </c>
      <c r="C234" s="37">
        <v>74.008213325752905</v>
      </c>
      <c r="D234" s="37">
        <v>73.417999162222301</v>
      </c>
      <c r="E234" s="15"/>
      <c r="F234" s="27"/>
      <c r="G234" s="36"/>
      <c r="H234" s="36"/>
      <c r="I234" s="36"/>
      <c r="J234" s="15"/>
    </row>
    <row r="235" spans="1:10" x14ac:dyDescent="0.25">
      <c r="A235" s="52">
        <v>43972</v>
      </c>
      <c r="B235" s="37">
        <v>70.406167708802997</v>
      </c>
      <c r="C235" s="37"/>
      <c r="D235" s="37"/>
      <c r="E235" s="15"/>
      <c r="F235" s="27"/>
      <c r="G235" s="36"/>
      <c r="H235" s="36"/>
      <c r="I235" s="36"/>
      <c r="J235" s="15"/>
    </row>
    <row r="236" spans="1:10" x14ac:dyDescent="0.25">
      <c r="A236" s="52">
        <v>43973</v>
      </c>
      <c r="B236" s="37">
        <v>69.565285187563902</v>
      </c>
      <c r="C236" s="37">
        <v>73.392016836442096</v>
      </c>
      <c r="D236" s="37">
        <v>72.881804675678694</v>
      </c>
      <c r="E236" s="15"/>
      <c r="F236" s="27"/>
      <c r="G236" s="36"/>
      <c r="H236" s="36"/>
      <c r="I236" s="36"/>
      <c r="J236" s="15"/>
    </row>
    <row r="237" spans="1:10" x14ac:dyDescent="0.25">
      <c r="A237" s="52">
        <v>43976</v>
      </c>
      <c r="B237" s="37">
        <v>69.887395913829096</v>
      </c>
      <c r="C237" s="37">
        <v>73.938061119057195</v>
      </c>
      <c r="D237" s="37">
        <v>73.383836756460397</v>
      </c>
      <c r="E237" s="15"/>
      <c r="F237" s="27"/>
      <c r="G237" s="36"/>
      <c r="H237" s="36"/>
      <c r="I237" s="36"/>
      <c r="J237" s="15"/>
    </row>
    <row r="238" spans="1:10" x14ac:dyDescent="0.25">
      <c r="A238" s="52">
        <v>43977</v>
      </c>
      <c r="B238" s="37">
        <v>69.608833383768797</v>
      </c>
      <c r="C238" s="37">
        <v>73.550647528492803</v>
      </c>
      <c r="D238" s="37">
        <v>73.043765535578103</v>
      </c>
      <c r="E238" s="15"/>
      <c r="F238" s="27"/>
      <c r="G238" s="36"/>
      <c r="H238" s="36"/>
      <c r="I238" s="36"/>
      <c r="J238" s="15"/>
    </row>
    <row r="239" spans="1:10" x14ac:dyDescent="0.25">
      <c r="A239" s="52">
        <v>43978</v>
      </c>
      <c r="B239" s="37">
        <v>70.144436587696006</v>
      </c>
      <c r="C239" s="37">
        <v>74.278181087225704</v>
      </c>
      <c r="D239" s="37">
        <v>73.569400733220405</v>
      </c>
      <c r="E239" s="15"/>
      <c r="F239" s="27"/>
      <c r="G239" s="36"/>
      <c r="H239" s="36"/>
      <c r="I239" s="36"/>
      <c r="J239" s="15"/>
    </row>
    <row r="240" spans="1:10" x14ac:dyDescent="0.25">
      <c r="A240" s="52">
        <v>43979</v>
      </c>
      <c r="B240" s="37">
        <v>68.261674418812603</v>
      </c>
      <c r="C240" s="37">
        <v>72.050454412819803</v>
      </c>
      <c r="D240" s="37">
        <v>71.673775423318105</v>
      </c>
      <c r="E240" s="15"/>
      <c r="F240" s="27"/>
      <c r="G240" s="36"/>
      <c r="H240" s="36"/>
      <c r="I240" s="36"/>
      <c r="J240" s="15"/>
    </row>
    <row r="241" spans="1:10" x14ac:dyDescent="0.25">
      <c r="A241" s="52">
        <v>43980</v>
      </c>
      <c r="B241" s="37">
        <v>68.319598314352305</v>
      </c>
      <c r="C241" s="37">
        <v>71.878423861227901</v>
      </c>
      <c r="D241" s="37">
        <v>71.291699971770896</v>
      </c>
      <c r="E241" s="15"/>
      <c r="F241" s="27"/>
      <c r="G241" s="36"/>
      <c r="H241" s="36"/>
      <c r="I241" s="36"/>
      <c r="J241" s="15"/>
    </row>
    <row r="242" spans="1:10" x14ac:dyDescent="0.25">
      <c r="A242" s="52">
        <v>43983</v>
      </c>
      <c r="B242" s="37">
        <v>68.616426488035401</v>
      </c>
      <c r="C242" s="37">
        <v>72.653645155951395</v>
      </c>
      <c r="D242" s="37">
        <v>71.904138736659704</v>
      </c>
      <c r="E242" s="15"/>
      <c r="F242" s="27"/>
      <c r="G242" s="36"/>
      <c r="H242" s="36"/>
      <c r="I242" s="36"/>
      <c r="J242" s="15"/>
    </row>
    <row r="243" spans="1:10" x14ac:dyDescent="0.25">
      <c r="A243" s="52">
        <v>43984</v>
      </c>
      <c r="B243" s="37">
        <v>69.452426774892999</v>
      </c>
      <c r="C243" s="37">
        <v>73.900423277868001</v>
      </c>
      <c r="D243" s="37">
        <v>73.214266997063504</v>
      </c>
      <c r="E243" s="15"/>
      <c r="F243" s="27"/>
      <c r="G243" s="36"/>
      <c r="H243" s="36"/>
      <c r="I243" s="36"/>
      <c r="J243" s="15"/>
    </row>
    <row r="244" spans="1:10" x14ac:dyDescent="0.25">
      <c r="A244" s="52">
        <v>43985</v>
      </c>
      <c r="B244" s="37">
        <v>70.903993009007493</v>
      </c>
      <c r="C244" s="37">
        <v>75.522791584837293</v>
      </c>
      <c r="D244" s="37">
        <v>74.593069457216203</v>
      </c>
      <c r="E244" s="15"/>
      <c r="F244" s="27"/>
      <c r="G244" s="36"/>
      <c r="H244" s="36"/>
      <c r="I244" s="36"/>
      <c r="J244" s="15"/>
    </row>
    <row r="245" spans="1:10" x14ac:dyDescent="0.25">
      <c r="A245" s="52">
        <v>43986</v>
      </c>
      <c r="B245" s="37">
        <v>71.767581463791402</v>
      </c>
      <c r="C245" s="37">
        <v>76.563645392307095</v>
      </c>
      <c r="D245" s="37">
        <v>75.727571895346003</v>
      </c>
      <c r="E245" s="15"/>
      <c r="F245" s="27"/>
      <c r="G245" s="36"/>
      <c r="H245" s="36"/>
      <c r="I245" s="36"/>
      <c r="J245" s="15"/>
    </row>
    <row r="246" spans="1:10" x14ac:dyDescent="0.25">
      <c r="A246" s="52">
        <v>43987</v>
      </c>
      <c r="B246" s="37">
        <v>74.455328598152803</v>
      </c>
      <c r="C246" s="37">
        <v>79.476932535530096</v>
      </c>
      <c r="D246" s="37">
        <v>78.486419085064</v>
      </c>
      <c r="E246" s="15"/>
      <c r="F246" s="27"/>
      <c r="G246" s="36"/>
      <c r="H246" s="36"/>
      <c r="I246" s="36"/>
      <c r="J246" s="15"/>
    </row>
    <row r="247" spans="1:10" x14ac:dyDescent="0.25">
      <c r="A247" s="52">
        <v>43990</v>
      </c>
      <c r="B247" s="37">
        <v>76.176330794580295</v>
      </c>
      <c r="C247" s="37">
        <v>81.570463556214193</v>
      </c>
      <c r="D247" s="37">
        <v>80.434374989126795</v>
      </c>
      <c r="E247" s="15"/>
      <c r="F247" s="27"/>
      <c r="G247" s="36"/>
      <c r="H247" s="36"/>
      <c r="I247" s="36"/>
      <c r="J247" s="15"/>
    </row>
    <row r="248" spans="1:10" x14ac:dyDescent="0.25">
      <c r="A248" s="52">
        <v>43991</v>
      </c>
      <c r="B248" s="37">
        <v>76.0969058893388</v>
      </c>
      <c r="C248" s="37">
        <v>81.309166292194305</v>
      </c>
      <c r="D248" s="37">
        <v>80.215463845874197</v>
      </c>
      <c r="E248" s="15"/>
      <c r="F248" s="27"/>
      <c r="G248" s="36"/>
      <c r="H248" s="36"/>
      <c r="I248" s="36"/>
      <c r="J248" s="15"/>
    </row>
    <row r="249" spans="1:10" x14ac:dyDescent="0.25">
      <c r="A249" s="52">
        <v>43992</v>
      </c>
      <c r="B249" s="37">
        <v>75.025674465578007</v>
      </c>
      <c r="C249" s="37">
        <v>80.054900013375999</v>
      </c>
      <c r="D249" s="37">
        <v>79.0442368215881</v>
      </c>
      <c r="E249" s="15"/>
      <c r="F249" s="27"/>
      <c r="G249" s="36"/>
      <c r="H249" s="36"/>
      <c r="I249" s="36"/>
      <c r="J249" s="15"/>
    </row>
    <row r="250" spans="1:10" x14ac:dyDescent="0.25">
      <c r="A250" s="52">
        <v>43993</v>
      </c>
      <c r="B250" s="37">
        <v>73.2922436265508</v>
      </c>
      <c r="C250" s="37">
        <v>77.731600810191594</v>
      </c>
      <c r="D250" s="37">
        <v>76.993599595734807</v>
      </c>
      <c r="E250" s="15"/>
      <c r="F250" s="27"/>
      <c r="G250" s="36"/>
      <c r="H250" s="36"/>
      <c r="I250" s="36"/>
      <c r="J250" s="15"/>
    </row>
    <row r="251" spans="1:10" x14ac:dyDescent="0.25">
      <c r="A251" s="52">
        <v>43994</v>
      </c>
      <c r="B251" s="37">
        <v>73.895168297458397</v>
      </c>
      <c r="C251" s="37">
        <v>78.465440185391301</v>
      </c>
      <c r="D251" s="37">
        <v>77.604640807490796</v>
      </c>
      <c r="E251" s="15"/>
      <c r="F251" s="27"/>
      <c r="G251" s="36"/>
      <c r="H251" s="36"/>
      <c r="I251" s="36"/>
      <c r="J251" s="15"/>
    </row>
    <row r="252" spans="1:10" x14ac:dyDescent="0.25">
      <c r="A252" s="52">
        <v>43997</v>
      </c>
      <c r="B252" s="37">
        <v>72.621734823449501</v>
      </c>
      <c r="C252" s="37">
        <v>76.716561438282994</v>
      </c>
      <c r="D252" s="37">
        <v>76.071913416963099</v>
      </c>
      <c r="E252" s="15"/>
      <c r="F252" s="27"/>
      <c r="G252" s="36"/>
      <c r="H252" s="36"/>
      <c r="I252" s="36"/>
      <c r="J252" s="15"/>
    </row>
    <row r="253" spans="1:10" x14ac:dyDescent="0.25">
      <c r="A253" s="52">
        <v>43998</v>
      </c>
      <c r="B253" s="37">
        <v>73.274765977985197</v>
      </c>
      <c r="C253" s="37">
        <v>77.637210622080602</v>
      </c>
      <c r="D253" s="37">
        <v>76.894528619013698</v>
      </c>
      <c r="E253" s="15"/>
      <c r="F253" s="27"/>
      <c r="G253" s="36"/>
      <c r="H253" s="36"/>
      <c r="I253" s="36"/>
      <c r="J253" s="15"/>
    </row>
    <row r="254" spans="1:10" x14ac:dyDescent="0.25">
      <c r="A254" s="52">
        <v>43999</v>
      </c>
      <c r="B254" s="37">
        <v>74.174681424861802</v>
      </c>
      <c r="C254" s="37">
        <v>78.733634436037406</v>
      </c>
      <c r="D254" s="37">
        <v>77.874329708283796</v>
      </c>
      <c r="E254" s="15"/>
      <c r="F254" s="27"/>
      <c r="G254" s="36"/>
      <c r="H254" s="36"/>
      <c r="I254" s="36"/>
      <c r="J254" s="15"/>
    </row>
    <row r="255" spans="1:10" x14ac:dyDescent="0.25">
      <c r="A255" s="52">
        <v>44000</v>
      </c>
      <c r="B255" s="37">
        <v>74.116694990079907</v>
      </c>
      <c r="C255" s="37">
        <v>78.638456020737095</v>
      </c>
      <c r="D255" s="37">
        <v>77.839584988891104</v>
      </c>
      <c r="E255" s="15"/>
      <c r="F255" s="27"/>
      <c r="G255" s="36"/>
      <c r="H255" s="36"/>
      <c r="I255" s="36"/>
      <c r="J255" s="15"/>
    </row>
    <row r="256" spans="1:10" x14ac:dyDescent="0.25">
      <c r="A256" s="52">
        <v>44001</v>
      </c>
      <c r="B256" s="37">
        <v>74.684084833366796</v>
      </c>
      <c r="C256" s="37">
        <v>79.350027982029104</v>
      </c>
      <c r="D256" s="37">
        <v>78.500627540168395</v>
      </c>
      <c r="E256" s="15"/>
      <c r="F256" s="27"/>
      <c r="G256" s="36"/>
      <c r="H256" s="36"/>
      <c r="I256" s="36"/>
      <c r="J256" s="15"/>
    </row>
    <row r="257" spans="1:10" x14ac:dyDescent="0.25">
      <c r="A257" s="52">
        <v>44004</v>
      </c>
      <c r="B257" s="37">
        <v>74.223783110384801</v>
      </c>
      <c r="C257" s="37">
        <v>78.791175009915605</v>
      </c>
      <c r="D257" s="37">
        <v>78.155160211958005</v>
      </c>
      <c r="E257" s="15"/>
      <c r="F257" s="27"/>
      <c r="G257" s="36"/>
      <c r="H257" s="36"/>
      <c r="I257" s="36"/>
      <c r="J257" s="15"/>
    </row>
    <row r="258" spans="1:10" x14ac:dyDescent="0.25">
      <c r="A258" s="52">
        <v>44005</v>
      </c>
      <c r="B258" s="37">
        <v>74.579477438470306</v>
      </c>
      <c r="C258" s="37">
        <v>79.420771359000398</v>
      </c>
      <c r="D258" s="37">
        <v>78.688753697206295</v>
      </c>
      <c r="E258" s="15"/>
      <c r="F258" s="27"/>
      <c r="G258" s="36"/>
      <c r="H258" s="36"/>
      <c r="I258" s="36"/>
      <c r="J258" s="15"/>
    </row>
    <row r="259" spans="1:10" x14ac:dyDescent="0.25">
      <c r="A259" s="52">
        <v>44006</v>
      </c>
      <c r="B259" s="37">
        <v>74.700807841029004</v>
      </c>
      <c r="C259" s="37">
        <v>79.536837790627004</v>
      </c>
      <c r="D259" s="37">
        <v>78.792056153644793</v>
      </c>
      <c r="E259" s="15"/>
      <c r="F259" s="27"/>
      <c r="G259" s="36"/>
      <c r="H259" s="36"/>
      <c r="I259" s="36"/>
      <c r="J259" s="15"/>
    </row>
    <row r="260" spans="1:10" x14ac:dyDescent="0.25">
      <c r="A260" s="52">
        <v>44007</v>
      </c>
      <c r="B260" s="37">
        <v>74.979316170443795</v>
      </c>
      <c r="C260" s="37">
        <v>79.577431483310605</v>
      </c>
      <c r="D260" s="37">
        <v>78.830061830114602</v>
      </c>
      <c r="E260" s="15"/>
      <c r="F260" s="27"/>
      <c r="G260" s="36"/>
      <c r="H260" s="36"/>
      <c r="I260" s="36"/>
      <c r="J260" s="15"/>
    </row>
    <row r="261" spans="1:10" x14ac:dyDescent="0.25">
      <c r="A261" s="52">
        <v>44008</v>
      </c>
      <c r="B261" s="37">
        <v>74.324413006310394</v>
      </c>
      <c r="C261" s="37">
        <v>78.654811731888898</v>
      </c>
      <c r="D261" s="37">
        <v>78.034427164355293</v>
      </c>
      <c r="E261" s="15"/>
      <c r="F261" s="27"/>
      <c r="G261" s="36"/>
      <c r="H261" s="36"/>
      <c r="I261" s="36"/>
      <c r="J261" s="15"/>
    </row>
    <row r="262" spans="1:10" x14ac:dyDescent="0.25">
      <c r="A262" s="52">
        <v>44011</v>
      </c>
      <c r="B262" s="37">
        <v>74.299872586736498</v>
      </c>
      <c r="C262" s="37"/>
      <c r="D262" s="37"/>
      <c r="E262" s="15"/>
      <c r="F262" s="27"/>
      <c r="G262" s="36"/>
      <c r="H262" s="36"/>
      <c r="I262" s="36"/>
      <c r="J262" s="15"/>
    </row>
    <row r="263" spans="1:10" x14ac:dyDescent="0.25">
      <c r="A263" s="52">
        <v>44012</v>
      </c>
      <c r="B263" s="37">
        <v>73.690372951095895</v>
      </c>
      <c r="C263" s="37">
        <v>78.019894850440295</v>
      </c>
      <c r="D263" s="37">
        <v>77.518846584018306</v>
      </c>
      <c r="E263" s="15"/>
      <c r="F263" s="27"/>
      <c r="G263" s="36"/>
      <c r="H263" s="36"/>
      <c r="I263" s="36"/>
      <c r="J263" s="15"/>
    </row>
    <row r="264" spans="1:10" x14ac:dyDescent="0.25">
      <c r="A264" s="52">
        <v>44013</v>
      </c>
      <c r="B264" s="37">
        <v>74.8621467156336</v>
      </c>
      <c r="C264" s="37">
        <v>79.546887685428402</v>
      </c>
      <c r="D264" s="37">
        <v>78.870280298637198</v>
      </c>
      <c r="E264" s="15"/>
      <c r="F264" s="27"/>
      <c r="G264" s="36"/>
      <c r="H264" s="36"/>
      <c r="I264" s="36"/>
      <c r="J264" s="15"/>
    </row>
    <row r="265" spans="1:10" x14ac:dyDescent="0.25">
      <c r="A265" s="52">
        <v>44014</v>
      </c>
      <c r="B265" s="37">
        <v>77.330601894995198</v>
      </c>
      <c r="C265" s="37">
        <v>82.315732223447398</v>
      </c>
      <c r="D265" s="37">
        <v>81.513363517937293</v>
      </c>
      <c r="E265" s="15"/>
      <c r="F265" s="27"/>
      <c r="G265" s="36"/>
      <c r="H265" s="36"/>
      <c r="I265" s="36"/>
      <c r="J265" s="15"/>
    </row>
    <row r="266" spans="1:10" x14ac:dyDescent="0.25">
      <c r="A266" s="52">
        <v>44015</v>
      </c>
      <c r="B266" s="37">
        <v>78.041469390038401</v>
      </c>
      <c r="C266" s="37">
        <v>82.775071531534195</v>
      </c>
      <c r="D266" s="37">
        <v>82.107944661518601</v>
      </c>
      <c r="E266" s="15"/>
      <c r="F266" s="27"/>
      <c r="G266" s="36"/>
      <c r="H266" s="36"/>
      <c r="I266" s="36"/>
      <c r="J266" s="15"/>
    </row>
    <row r="267" spans="1:10" x14ac:dyDescent="0.25">
      <c r="A267" s="52">
        <v>44018</v>
      </c>
      <c r="B267" s="37">
        <v>79.420998694258699</v>
      </c>
      <c r="C267" s="37">
        <v>84.419313138816506</v>
      </c>
      <c r="D267" s="37">
        <v>83.818277741083904</v>
      </c>
      <c r="E267" s="15"/>
      <c r="F267" s="27"/>
      <c r="G267" s="36"/>
      <c r="H267" s="36"/>
      <c r="I267" s="36"/>
      <c r="J267" s="15"/>
    </row>
    <row r="268" spans="1:10" x14ac:dyDescent="0.25">
      <c r="A268" s="52">
        <v>44019</v>
      </c>
      <c r="B268" s="37">
        <v>79.135044019436506</v>
      </c>
      <c r="C268" s="37">
        <v>83.895930383820101</v>
      </c>
      <c r="D268" s="37">
        <v>83.350446886965102</v>
      </c>
      <c r="E268" s="15"/>
      <c r="F268" s="27"/>
      <c r="G268" s="36"/>
      <c r="H268" s="36"/>
      <c r="I268" s="36"/>
      <c r="J268" s="15"/>
    </row>
    <row r="269" spans="1:10" x14ac:dyDescent="0.25">
      <c r="A269" s="52">
        <v>44020</v>
      </c>
      <c r="B269" s="37">
        <v>77.977299903519494</v>
      </c>
      <c r="C269" s="37">
        <v>82.477121710195206</v>
      </c>
      <c r="D269" s="37">
        <v>82.039464566507405</v>
      </c>
      <c r="E269" s="15"/>
      <c r="F269" s="27"/>
      <c r="G269" s="36"/>
      <c r="H269" s="36"/>
      <c r="I269" s="36"/>
      <c r="J269" s="15"/>
    </row>
    <row r="270" spans="1:10" x14ac:dyDescent="0.25">
      <c r="A270" s="52">
        <v>44021</v>
      </c>
      <c r="B270" s="37">
        <v>75.169610738870702</v>
      </c>
      <c r="C270" s="37">
        <v>79.456635689362898</v>
      </c>
      <c r="D270" s="37">
        <v>79.180342951789498</v>
      </c>
      <c r="E270" s="15"/>
      <c r="F270" s="27"/>
      <c r="G270" s="36"/>
      <c r="H270" s="36"/>
      <c r="I270" s="36"/>
      <c r="J270" s="15"/>
    </row>
    <row r="271" spans="1:10" x14ac:dyDescent="0.25">
      <c r="A271" s="90">
        <v>44022</v>
      </c>
      <c r="B271">
        <v>75.018378214444994</v>
      </c>
      <c r="C271">
        <v>79.423333096783594</v>
      </c>
      <c r="D271">
        <v>79.098197894287296</v>
      </c>
    </row>
  </sheetData>
  <mergeCells count="2">
    <mergeCell ref="A7:D7"/>
    <mergeCell ref="F7:I7"/>
  </mergeCells>
  <dataValidations count="2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H9:I9" xr:uid="{00000000-0002-0000-0400-000000000000}">
      <formula1>"FALSE"</formula1>
    </dataValidation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C10:D270 G9 F10:I19" xr:uid="{00000000-0002-0000-0400-000001000000}">
      <formula1>FALSE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Ficha Técnica</vt:lpstr>
      <vt:lpstr>Guía de Fondos Mutuos</vt:lpstr>
      <vt:lpstr>Guía de Índices</vt:lpstr>
      <vt:lpstr>Base Gráfico</vt:lpstr>
      <vt:lpstr>'Ficha Técnica'!Área_de_impresión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</dc:creator>
  <cp:lastModifiedBy>Marcelo Sepulveda P.</cp:lastModifiedBy>
  <cp:lastPrinted>2019-02-08T17:23:22Z</cp:lastPrinted>
  <dcterms:created xsi:type="dcterms:W3CDTF">2018-01-04T12:44:39Z</dcterms:created>
  <dcterms:modified xsi:type="dcterms:W3CDTF">2020-07-13T22:40:02Z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1279146184</vt:lpwstr>
  </property>
  <property fmtid="{D5CDD505-2E9C-101B-9397-08002B2CF9AE}" pid="3" name="EcoUpdateMessage">
    <vt:lpwstr>2020/07/13-22:23:04</vt:lpwstr>
  </property>
  <property fmtid="{D5CDD505-2E9C-101B-9397-08002B2CF9AE}" pid="4" name="EcoUpdateStatus">
    <vt:lpwstr>2020-07-13=BRA:St,ME,Fd;USA:St,ME;ARG:St,ME,TP;MEX:St,ME,Fd;CHL:St,ME;PER:St,ME,Fd|2020-07-10=BRA:TP;MEX:TP;CHL:Fd;GBR:St,ME;COL:St,ME,Fd|2000-07-28=USA:TP|2020-07-08=ARG:Fd;PER:TP|2019-10-28=CHL:TP|2014-02-26=VEN:St|2002-11-08=JPN:St|2016-08-18=NNN:St|20</vt:lpwstr>
  </property>
</Properties>
</file>